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comments9.xml" ContentType="application/vnd.openxmlformats-officedocument.spreadsheetml.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5180" windowHeight="7680" tabRatio="886"/>
  </bookViews>
  <sheets>
    <sheet name="Inputs &amp; Notes" sheetId="47" r:id="rId1"/>
    <sheet name="ComLg kWh Forecast" sheetId="51" r:id="rId2"/>
    <sheet name="ComLg Class kWh" sheetId="50" r:id="rId3"/>
    <sheet name="Cust MB ComLg" sheetId="43" r:id="rId4"/>
    <sheet name="Cust MB ComLg True Rate Spread" sheetId="44" r:id="rId5"/>
    <sheet name="Ind kWh Forecast" sheetId="52" r:id="rId6"/>
    <sheet name="Cust MB Ind" sheetId="29" r:id="rId7"/>
    <sheet name="Cust MB Ind True Rate Spread" sheetId="28" r:id="rId8"/>
    <sheet name="Avg Bill Days" sheetId="34" r:id="rId9"/>
    <sheet name="   " sheetId="37" r:id="rId10"/>
    <sheet name="COM GSD" sheetId="56" r:id="rId11"/>
    <sheet name="GSD-Sec" sheetId="8" r:id="rId12"/>
    <sheet name="GSD-Pri" sheetId="7" r:id="rId13"/>
    <sheet name="COM GSDTSec" sheetId="6" r:id="rId14"/>
    <sheet name="COM GSTOU" sheetId="9" r:id="rId15"/>
    <sheet name="COM LP-SEC" sheetId="3" r:id="rId16"/>
    <sheet name="COM LP-PRI" sheetId="4" r:id="rId17"/>
    <sheet name="COM LPT-SEC" sheetId="2" r:id="rId18"/>
    <sheet name="COM RTP" sheetId="53" r:id="rId19"/>
    <sheet name="      " sheetId="35" r:id="rId20"/>
    <sheet name="IND GS" sheetId="15" r:id="rId21"/>
    <sheet name="IND GSD-Sec" sheetId="18" r:id="rId22"/>
    <sheet name="IND GSD-Pri" sheetId="17" r:id="rId23"/>
    <sheet name="IND GSDTSec" sheetId="16" r:id="rId24"/>
    <sheet name="IND GSTOU" sheetId="19" r:id="rId25"/>
    <sheet name="IND LP-SEC" sheetId="13" r:id="rId26"/>
    <sheet name="IND LP-PRI" sheetId="14" r:id="rId27"/>
    <sheet name="IND LPT-SEC" sheetId="11" r:id="rId28"/>
    <sheet name="IND LPT-PRI" sheetId="12" r:id="rId29"/>
    <sheet name="IND RTP" sheetId="54" r:id="rId30"/>
  </sheets>
  <calcPr calcId="125725" concurrentCalc="0"/>
</workbook>
</file>

<file path=xl/calcChain.xml><?xml version="1.0" encoding="utf-8"?>
<calcChain xmlns="http://schemas.openxmlformats.org/spreadsheetml/2006/main">
  <c r="D15" i="28"/>
  <c r="E15"/>
  <c r="E24"/>
  <c r="E25"/>
  <c r="AB9" i="29"/>
  <c r="AA9"/>
  <c r="G15" i="28"/>
  <c r="H15"/>
  <c r="H24"/>
  <c r="H25"/>
  <c r="AE9" i="29"/>
  <c r="AD9"/>
  <c r="I15" i="28"/>
  <c r="J15"/>
  <c r="J24"/>
  <c r="J25"/>
  <c r="AG9" i="29"/>
  <c r="AF9"/>
  <c r="AK9"/>
  <c r="I320" i="5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E6" i="34"/>
  <c r="E7"/>
  <c r="E8"/>
  <c r="E9"/>
  <c r="E10"/>
  <c r="B6" i="28"/>
  <c r="D19"/>
  <c r="E19"/>
  <c r="G19"/>
  <c r="H19"/>
  <c r="I19"/>
  <c r="J19"/>
  <c r="AC9" i="29"/>
  <c r="J13" i="43"/>
  <c r="AJ13"/>
  <c r="AH9" i="29"/>
  <c r="F19" i="28"/>
  <c r="K19" i="44"/>
  <c r="J19"/>
  <c r="I19"/>
  <c r="H19"/>
  <c r="G19"/>
  <c r="F19"/>
  <c r="E19"/>
  <c r="D19"/>
  <c r="B6"/>
  <c r="G15"/>
  <c r="H15"/>
  <c r="H24"/>
  <c r="H25"/>
  <c r="H14" i="43"/>
  <c r="AF14"/>
  <c r="AE14"/>
  <c r="F54" i="3"/>
  <c r="G54"/>
  <c r="R54"/>
  <c r="F54" i="4"/>
  <c r="G54"/>
  <c r="R54"/>
  <c r="H13" i="51"/>
  <c r="T13"/>
  <c r="I15" i="44"/>
  <c r="J15"/>
  <c r="J24"/>
  <c r="J25"/>
  <c r="I14" i="43"/>
  <c r="AH14"/>
  <c r="K15" i="44"/>
  <c r="AI14" i="43"/>
  <c r="AG14"/>
  <c r="F54" i="2"/>
  <c r="G54"/>
  <c r="R54"/>
  <c r="I13" i="51"/>
  <c r="U13"/>
  <c r="G14" i="43"/>
  <c r="AD14"/>
  <c r="F54" i="6"/>
  <c r="G54"/>
  <c r="R54"/>
  <c r="F13" i="51"/>
  <c r="R13"/>
  <c r="E14" i="43"/>
  <c r="N14"/>
  <c r="AA14"/>
  <c r="F54" i="9"/>
  <c r="G54"/>
  <c r="R54"/>
  <c r="G13" i="51"/>
  <c r="S13"/>
  <c r="J14" i="43"/>
  <c r="AJ14"/>
  <c r="F54" i="53"/>
  <c r="G54"/>
  <c r="R54"/>
  <c r="J13" i="51"/>
  <c r="V13"/>
  <c r="X13"/>
  <c r="R10" i="43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9"/>
  <c r="D15" i="44"/>
  <c r="A9" i="50"/>
  <c r="A10"/>
  <c r="A11"/>
  <c r="A12"/>
  <c r="A13"/>
  <c r="A14"/>
  <c r="A15"/>
  <c r="J10"/>
  <c r="J11"/>
  <c r="J12"/>
  <c r="J13"/>
  <c r="J14"/>
  <c r="J15"/>
  <c r="A16"/>
  <c r="J16"/>
  <c r="A17"/>
  <c r="J17"/>
  <c r="A18"/>
  <c r="J18"/>
  <c r="J9"/>
  <c r="T14" i="43"/>
  <c r="E15" i="44"/>
  <c r="E24"/>
  <c r="E25"/>
  <c r="F28" i="43"/>
  <c r="AC28"/>
  <c r="AB28"/>
  <c r="F68" i="8"/>
  <c r="G68"/>
  <c r="R68"/>
  <c r="E24" i="56"/>
  <c r="F68" i="7"/>
  <c r="G68"/>
  <c r="R68"/>
  <c r="L24" i="56"/>
  <c r="S24"/>
  <c r="F29" i="43"/>
  <c r="AC29"/>
  <c r="AB29"/>
  <c r="F69" i="8"/>
  <c r="G69"/>
  <c r="R69"/>
  <c r="E25" i="56"/>
  <c r="F69" i="7"/>
  <c r="G69"/>
  <c r="R69"/>
  <c r="L25" i="56"/>
  <c r="S25"/>
  <c r="F30" i="43"/>
  <c r="AC30"/>
  <c r="AB30"/>
  <c r="F70" i="8"/>
  <c r="G70"/>
  <c r="R70"/>
  <c r="E26" i="56"/>
  <c r="F70" i="7"/>
  <c r="G70"/>
  <c r="R70"/>
  <c r="L26" i="56"/>
  <c r="S26"/>
  <c r="F31" i="43"/>
  <c r="AC31"/>
  <c r="AB31"/>
  <c r="F71" i="8"/>
  <c r="G71"/>
  <c r="R71"/>
  <c r="E27" i="56"/>
  <c r="F71" i="7"/>
  <c r="G71"/>
  <c r="R71"/>
  <c r="L27" i="56"/>
  <c r="S27"/>
  <c r="F32" i="43"/>
  <c r="AC32"/>
  <c r="AB32"/>
  <c r="F72" i="8"/>
  <c r="G72"/>
  <c r="R72"/>
  <c r="E28" i="56"/>
  <c r="F72" i="7"/>
  <c r="G72"/>
  <c r="R72"/>
  <c r="L28" i="56"/>
  <c r="S28"/>
  <c r="F33" i="43"/>
  <c r="AC33"/>
  <c r="AB33"/>
  <c r="F73" i="8"/>
  <c r="G73"/>
  <c r="R73"/>
  <c r="E29" i="56"/>
  <c r="F73" i="7"/>
  <c r="G73"/>
  <c r="R73"/>
  <c r="L29" i="56"/>
  <c r="S29"/>
  <c r="F34" i="43"/>
  <c r="AC34"/>
  <c r="AB34"/>
  <c r="F74" i="8"/>
  <c r="G74"/>
  <c r="R74"/>
  <c r="E30" i="56"/>
  <c r="F74" i="7"/>
  <c r="G74"/>
  <c r="R74"/>
  <c r="L30" i="56"/>
  <c r="S30"/>
  <c r="F35" i="43"/>
  <c r="AC35"/>
  <c r="AB35"/>
  <c r="F75" i="8"/>
  <c r="G75"/>
  <c r="R75"/>
  <c r="E31" i="56"/>
  <c r="F75" i="7"/>
  <c r="G75"/>
  <c r="R75"/>
  <c r="L31" i="56"/>
  <c r="S31"/>
  <c r="F36" i="43"/>
  <c r="AC36"/>
  <c r="AB36"/>
  <c r="F76" i="8"/>
  <c r="G76"/>
  <c r="R76"/>
  <c r="E32" i="56"/>
  <c r="F76" i="7"/>
  <c r="G76"/>
  <c r="R76"/>
  <c r="L32" i="56"/>
  <c r="S32"/>
  <c r="F37" i="43"/>
  <c r="AC37"/>
  <c r="AB37"/>
  <c r="F77" i="8"/>
  <c r="G77"/>
  <c r="R77"/>
  <c r="E33" i="56"/>
  <c r="F77" i="7"/>
  <c r="G77"/>
  <c r="R77"/>
  <c r="L33" i="56"/>
  <c r="S33"/>
  <c r="F38" i="43"/>
  <c r="AC38"/>
  <c r="AB38"/>
  <c r="F78" i="8"/>
  <c r="G78"/>
  <c r="R78"/>
  <c r="E34" i="56"/>
  <c r="F78" i="7"/>
  <c r="G78"/>
  <c r="R78"/>
  <c r="L34" i="56"/>
  <c r="S34"/>
  <c r="F39" i="43"/>
  <c r="AC39"/>
  <c r="AB39"/>
  <c r="F79" i="8"/>
  <c r="G79"/>
  <c r="R79"/>
  <c r="E35" i="56"/>
  <c r="F79" i="7"/>
  <c r="G79"/>
  <c r="R79"/>
  <c r="L35" i="56"/>
  <c r="S35"/>
  <c r="C5"/>
  <c r="C6"/>
  <c r="AM6"/>
  <c r="H28" i="43"/>
  <c r="AF28"/>
  <c r="AE28"/>
  <c r="F68" i="3"/>
  <c r="G68"/>
  <c r="R68"/>
  <c r="F68" i="4"/>
  <c r="G68"/>
  <c r="R68"/>
  <c r="H27" i="51"/>
  <c r="T27"/>
  <c r="I28" i="43"/>
  <c r="T28"/>
  <c r="AH28"/>
  <c r="AI28"/>
  <c r="AG28"/>
  <c r="F68" i="2"/>
  <c r="G68"/>
  <c r="R68"/>
  <c r="I27" i="51"/>
  <c r="U27"/>
  <c r="G28" i="43"/>
  <c r="AD28"/>
  <c r="F68" i="6"/>
  <c r="G68"/>
  <c r="R68"/>
  <c r="F27" i="51"/>
  <c r="R27"/>
  <c r="E28" i="43"/>
  <c r="N28"/>
  <c r="AA28"/>
  <c r="F68" i="9"/>
  <c r="G68"/>
  <c r="R68"/>
  <c r="G27" i="51"/>
  <c r="S27"/>
  <c r="J28" i="43"/>
  <c r="AJ28"/>
  <c r="F68" i="53"/>
  <c r="G68"/>
  <c r="R68"/>
  <c r="J27" i="51"/>
  <c r="V27"/>
  <c r="X27"/>
  <c r="W24" i="56"/>
  <c r="H29" i="43"/>
  <c r="AF29"/>
  <c r="AE29"/>
  <c r="F69" i="3"/>
  <c r="G69"/>
  <c r="R69"/>
  <c r="F69" i="4"/>
  <c r="G69"/>
  <c r="R69"/>
  <c r="H28" i="51"/>
  <c r="T28"/>
  <c r="I29" i="43"/>
  <c r="T29"/>
  <c r="AH29"/>
  <c r="AI29"/>
  <c r="AG29"/>
  <c r="F69" i="2"/>
  <c r="G69"/>
  <c r="R69"/>
  <c r="I28" i="51"/>
  <c r="U28"/>
  <c r="G29" i="43"/>
  <c r="AD29"/>
  <c r="F69" i="6"/>
  <c r="G69"/>
  <c r="R69"/>
  <c r="F28" i="51"/>
  <c r="R28"/>
  <c r="E29" i="43"/>
  <c r="N29"/>
  <c r="AA29"/>
  <c r="F69" i="9"/>
  <c r="G69"/>
  <c r="R69"/>
  <c r="G28" i="51"/>
  <c r="S28"/>
  <c r="J29" i="43"/>
  <c r="AJ29"/>
  <c r="F69" i="53"/>
  <c r="G69"/>
  <c r="R69"/>
  <c r="J28" i="51"/>
  <c r="V28"/>
  <c r="X28"/>
  <c r="W25" i="56"/>
  <c r="H30" i="43"/>
  <c r="AF30"/>
  <c r="AE30"/>
  <c r="F70" i="3"/>
  <c r="G70"/>
  <c r="R70"/>
  <c r="F70" i="4"/>
  <c r="G70"/>
  <c r="R70"/>
  <c r="H29" i="51"/>
  <c r="T29"/>
  <c r="I30" i="43"/>
  <c r="T30"/>
  <c r="AH30"/>
  <c r="AI30"/>
  <c r="AG30"/>
  <c r="F70" i="2"/>
  <c r="G70"/>
  <c r="R70"/>
  <c r="I29" i="51"/>
  <c r="U29"/>
  <c r="G30" i="43"/>
  <c r="AD30"/>
  <c r="F70" i="6"/>
  <c r="G70"/>
  <c r="R70"/>
  <c r="F29" i="51"/>
  <c r="R29"/>
  <c r="E30" i="43"/>
  <c r="N30"/>
  <c r="AA30"/>
  <c r="F70" i="9"/>
  <c r="G70"/>
  <c r="R70"/>
  <c r="G29" i="51"/>
  <c r="S29"/>
  <c r="J30" i="43"/>
  <c r="AJ30"/>
  <c r="F70" i="53"/>
  <c r="G70"/>
  <c r="R70"/>
  <c r="J29" i="51"/>
  <c r="V29"/>
  <c r="X29"/>
  <c r="W26" i="56"/>
  <c r="H31" i="43"/>
  <c r="AF31"/>
  <c r="AE31"/>
  <c r="F71" i="3"/>
  <c r="G71"/>
  <c r="R71"/>
  <c r="F71" i="4"/>
  <c r="G71"/>
  <c r="R71"/>
  <c r="H30" i="51"/>
  <c r="T30"/>
  <c r="I31" i="43"/>
  <c r="T31"/>
  <c r="AH31"/>
  <c r="AI31"/>
  <c r="AG31"/>
  <c r="F71" i="2"/>
  <c r="G71"/>
  <c r="R71"/>
  <c r="I30" i="51"/>
  <c r="U30"/>
  <c r="G31" i="43"/>
  <c r="AD31"/>
  <c r="F71" i="6"/>
  <c r="G71"/>
  <c r="R71"/>
  <c r="F30" i="51"/>
  <c r="R30"/>
  <c r="E31" i="43"/>
  <c r="N31"/>
  <c r="AA31"/>
  <c r="F71" i="9"/>
  <c r="G71"/>
  <c r="R71"/>
  <c r="G30" i="51"/>
  <c r="S30"/>
  <c r="J31" i="43"/>
  <c r="AJ31"/>
  <c r="F71" i="53"/>
  <c r="G71"/>
  <c r="R71"/>
  <c r="J30" i="51"/>
  <c r="V30"/>
  <c r="X30"/>
  <c r="W27" i="56"/>
  <c r="H32" i="43"/>
  <c r="AF32"/>
  <c r="AE32"/>
  <c r="F72" i="3"/>
  <c r="G72"/>
  <c r="R72"/>
  <c r="F72" i="4"/>
  <c r="G72"/>
  <c r="R72"/>
  <c r="H31" i="51"/>
  <c r="T31"/>
  <c r="I32" i="43"/>
  <c r="T32"/>
  <c r="AH32"/>
  <c r="AI32"/>
  <c r="AG32"/>
  <c r="F72" i="2"/>
  <c r="G72"/>
  <c r="R72"/>
  <c r="I31" i="51"/>
  <c r="U31"/>
  <c r="G32" i="43"/>
  <c r="AD32"/>
  <c r="F72" i="6"/>
  <c r="G72"/>
  <c r="R72"/>
  <c r="F31" i="51"/>
  <c r="R31"/>
  <c r="E32" i="43"/>
  <c r="N32"/>
  <c r="AA32"/>
  <c r="F72" i="9"/>
  <c r="G72"/>
  <c r="R72"/>
  <c r="G31" i="51"/>
  <c r="S31"/>
  <c r="J32" i="43"/>
  <c r="AJ32"/>
  <c r="F72" i="53"/>
  <c r="G72"/>
  <c r="R72"/>
  <c r="J31" i="51"/>
  <c r="V31"/>
  <c r="X31"/>
  <c r="W28" i="56"/>
  <c r="H33" i="43"/>
  <c r="AF33"/>
  <c r="AE33"/>
  <c r="F73" i="3"/>
  <c r="G73"/>
  <c r="R73"/>
  <c r="F73" i="4"/>
  <c r="G73"/>
  <c r="R73"/>
  <c r="H32" i="51"/>
  <c r="T32"/>
  <c r="I33" i="43"/>
  <c r="T33"/>
  <c r="AH33"/>
  <c r="AI33"/>
  <c r="AG33"/>
  <c r="F73" i="2"/>
  <c r="G73"/>
  <c r="R73"/>
  <c r="I32" i="51"/>
  <c r="U32"/>
  <c r="G33" i="43"/>
  <c r="AD33"/>
  <c r="F73" i="6"/>
  <c r="G73"/>
  <c r="R73"/>
  <c r="F32" i="51"/>
  <c r="R32"/>
  <c r="E33" i="43"/>
  <c r="N33"/>
  <c r="AA33"/>
  <c r="F73" i="9"/>
  <c r="G73"/>
  <c r="R73"/>
  <c r="G32" i="51"/>
  <c r="S32"/>
  <c r="J33" i="43"/>
  <c r="AJ33"/>
  <c r="F73" i="53"/>
  <c r="G73"/>
  <c r="R73"/>
  <c r="J32" i="51"/>
  <c r="V32"/>
  <c r="X32"/>
  <c r="W29" i="56"/>
  <c r="H34" i="43"/>
  <c r="AF34"/>
  <c r="AE34"/>
  <c r="F74" i="3"/>
  <c r="G74"/>
  <c r="R74"/>
  <c r="F74" i="4"/>
  <c r="G74"/>
  <c r="R74"/>
  <c r="H33" i="51"/>
  <c r="T33"/>
  <c r="I34" i="43"/>
  <c r="T34"/>
  <c r="AH34"/>
  <c r="AI34"/>
  <c r="AG34"/>
  <c r="F74" i="2"/>
  <c r="G74"/>
  <c r="R74"/>
  <c r="I33" i="51"/>
  <c r="U33"/>
  <c r="G34" i="43"/>
  <c r="AD34"/>
  <c r="F74" i="6"/>
  <c r="G74"/>
  <c r="R74"/>
  <c r="F33" i="51"/>
  <c r="R33"/>
  <c r="E34" i="43"/>
  <c r="N34"/>
  <c r="AA34"/>
  <c r="F74" i="9"/>
  <c r="G74"/>
  <c r="R74"/>
  <c r="G33" i="51"/>
  <c r="S33"/>
  <c r="J34" i="43"/>
  <c r="AJ34"/>
  <c r="F74" i="53"/>
  <c r="G74"/>
  <c r="R74"/>
  <c r="J33" i="51"/>
  <c r="V33"/>
  <c r="X33"/>
  <c r="W30" i="56"/>
  <c r="H35" i="43"/>
  <c r="AF35"/>
  <c r="AE35"/>
  <c r="F75" i="3"/>
  <c r="G75"/>
  <c r="R75"/>
  <c r="F75" i="4"/>
  <c r="G75"/>
  <c r="R75"/>
  <c r="H34" i="51"/>
  <c r="T34"/>
  <c r="I35" i="43"/>
  <c r="T35"/>
  <c r="AH35"/>
  <c r="AI35"/>
  <c r="AG35"/>
  <c r="F75" i="2"/>
  <c r="G75"/>
  <c r="R75"/>
  <c r="I34" i="51"/>
  <c r="U34"/>
  <c r="G35" i="43"/>
  <c r="AD35"/>
  <c r="F75" i="6"/>
  <c r="G75"/>
  <c r="R75"/>
  <c r="F34" i="51"/>
  <c r="R34"/>
  <c r="E35" i="43"/>
  <c r="N35"/>
  <c r="AA35"/>
  <c r="F75" i="9"/>
  <c r="G75"/>
  <c r="R75"/>
  <c r="G34" i="51"/>
  <c r="S34"/>
  <c r="J35" i="43"/>
  <c r="AJ35"/>
  <c r="F75" i="53"/>
  <c r="G75"/>
  <c r="R75"/>
  <c r="J34" i="51"/>
  <c r="V34"/>
  <c r="X34"/>
  <c r="W31" i="56"/>
  <c r="H36" i="43"/>
  <c r="AF36"/>
  <c r="AE36"/>
  <c r="F76" i="3"/>
  <c r="G76"/>
  <c r="R76"/>
  <c r="F76" i="4"/>
  <c r="G76"/>
  <c r="R76"/>
  <c r="H35" i="51"/>
  <c r="T35"/>
  <c r="I36" i="43"/>
  <c r="T36"/>
  <c r="AH36"/>
  <c r="AI36"/>
  <c r="AG36"/>
  <c r="F76" i="2"/>
  <c r="G76"/>
  <c r="R76"/>
  <c r="I35" i="51"/>
  <c r="U35"/>
  <c r="G36" i="43"/>
  <c r="AD36"/>
  <c r="F76" i="6"/>
  <c r="G76"/>
  <c r="R76"/>
  <c r="F35" i="51"/>
  <c r="R35"/>
  <c r="E36" i="43"/>
  <c r="N36"/>
  <c r="AA36"/>
  <c r="F76" i="9"/>
  <c r="G76"/>
  <c r="R76"/>
  <c r="G35" i="51"/>
  <c r="S35"/>
  <c r="J36" i="43"/>
  <c r="AJ36"/>
  <c r="F76" i="53"/>
  <c r="G76"/>
  <c r="R76"/>
  <c r="J35" i="51"/>
  <c r="V35"/>
  <c r="X35"/>
  <c r="W32" i="56"/>
  <c r="H37" i="43"/>
  <c r="AF37"/>
  <c r="AE37"/>
  <c r="F77" i="3"/>
  <c r="G77"/>
  <c r="R77"/>
  <c r="F77" i="4"/>
  <c r="G77"/>
  <c r="R77"/>
  <c r="H36" i="51"/>
  <c r="T36"/>
  <c r="I37" i="43"/>
  <c r="T37"/>
  <c r="AH37"/>
  <c r="AI37"/>
  <c r="AG37"/>
  <c r="F77" i="2"/>
  <c r="G77"/>
  <c r="R77"/>
  <c r="I36" i="51"/>
  <c r="U36"/>
  <c r="G37" i="43"/>
  <c r="AD37"/>
  <c r="F77" i="6"/>
  <c r="G77"/>
  <c r="R77"/>
  <c r="F36" i="51"/>
  <c r="R36"/>
  <c r="E37" i="43"/>
  <c r="N37"/>
  <c r="AA37"/>
  <c r="F77" i="9"/>
  <c r="G77"/>
  <c r="R77"/>
  <c r="G36" i="51"/>
  <c r="S36"/>
  <c r="J37" i="43"/>
  <c r="AJ37"/>
  <c r="F77" i="53"/>
  <c r="G77"/>
  <c r="R77"/>
  <c r="J36" i="51"/>
  <c r="V36"/>
  <c r="X36"/>
  <c r="W33" i="56"/>
  <c r="H38" i="43"/>
  <c r="AF38"/>
  <c r="AE38"/>
  <c r="F78" i="3"/>
  <c r="G78"/>
  <c r="R78"/>
  <c r="F78" i="4"/>
  <c r="G78"/>
  <c r="R78"/>
  <c r="H37" i="51"/>
  <c r="T37"/>
  <c r="I38" i="43"/>
  <c r="T38"/>
  <c r="AH38"/>
  <c r="AI38"/>
  <c r="AG38"/>
  <c r="F78" i="2"/>
  <c r="G78"/>
  <c r="R78"/>
  <c r="I37" i="51"/>
  <c r="U37"/>
  <c r="G38" i="43"/>
  <c r="AD38"/>
  <c r="F78" i="6"/>
  <c r="G78"/>
  <c r="R78"/>
  <c r="F37" i="51"/>
  <c r="R37"/>
  <c r="E38" i="43"/>
  <c r="N38"/>
  <c r="AA38"/>
  <c r="F78" i="9"/>
  <c r="G78"/>
  <c r="R78"/>
  <c r="G37" i="51"/>
  <c r="S37"/>
  <c r="J38" i="43"/>
  <c r="AJ38"/>
  <c r="F78" i="53"/>
  <c r="G78"/>
  <c r="R78"/>
  <c r="J37" i="51"/>
  <c r="V37"/>
  <c r="X37"/>
  <c r="W34" i="56"/>
  <c r="H39" i="43"/>
  <c r="AF39"/>
  <c r="AE39"/>
  <c r="F79" i="3"/>
  <c r="G79"/>
  <c r="R79"/>
  <c r="F79" i="4"/>
  <c r="G79"/>
  <c r="R79"/>
  <c r="H38" i="51"/>
  <c r="T38"/>
  <c r="I39" i="43"/>
  <c r="T39"/>
  <c r="AH39"/>
  <c r="AI39"/>
  <c r="AG39"/>
  <c r="F79" i="2"/>
  <c r="G79"/>
  <c r="R79"/>
  <c r="I38" i="51"/>
  <c r="U38"/>
  <c r="G39" i="43"/>
  <c r="AD39"/>
  <c r="F79" i="6"/>
  <c r="G79"/>
  <c r="R79"/>
  <c r="F38" i="51"/>
  <c r="R38"/>
  <c r="E39" i="43"/>
  <c r="N39"/>
  <c r="AA39"/>
  <c r="F79" i="9"/>
  <c r="G79"/>
  <c r="R79"/>
  <c r="G38" i="51"/>
  <c r="S38"/>
  <c r="J39" i="43"/>
  <c r="AJ39"/>
  <c r="F79" i="53"/>
  <c r="G79"/>
  <c r="R79"/>
  <c r="J38" i="51"/>
  <c r="V38"/>
  <c r="X38"/>
  <c r="W35" i="56"/>
  <c r="AN6"/>
  <c r="F40" i="43"/>
  <c r="AC40"/>
  <c r="AB40"/>
  <c r="F80" i="8"/>
  <c r="G80"/>
  <c r="R80"/>
  <c r="E36" i="56"/>
  <c r="F80" i="7"/>
  <c r="G80"/>
  <c r="R80"/>
  <c r="L36" i="56"/>
  <c r="S36"/>
  <c r="F41" i="43"/>
  <c r="AC41"/>
  <c r="AB41"/>
  <c r="F81" i="8"/>
  <c r="G81"/>
  <c r="R81"/>
  <c r="E37" i="56"/>
  <c r="F81" i="7"/>
  <c r="G81"/>
  <c r="R81"/>
  <c r="L37" i="56"/>
  <c r="S37"/>
  <c r="F42" i="43"/>
  <c r="AC42"/>
  <c r="AB42"/>
  <c r="F82" i="8"/>
  <c r="G82"/>
  <c r="R82"/>
  <c r="E38" i="56"/>
  <c r="F82" i="7"/>
  <c r="G82"/>
  <c r="R82"/>
  <c r="L38" i="56"/>
  <c r="S38"/>
  <c r="F43" i="43"/>
  <c r="AC43"/>
  <c r="AB43"/>
  <c r="F83" i="8"/>
  <c r="G83"/>
  <c r="R83"/>
  <c r="E39" i="56"/>
  <c r="F83" i="7"/>
  <c r="G83"/>
  <c r="R83"/>
  <c r="L39" i="56"/>
  <c r="S39"/>
  <c r="F44" i="43"/>
  <c r="AC44"/>
  <c r="AB44"/>
  <c r="F84" i="8"/>
  <c r="G84"/>
  <c r="R84"/>
  <c r="E40" i="56"/>
  <c r="F84" i="7"/>
  <c r="G84"/>
  <c r="R84"/>
  <c r="L40" i="56"/>
  <c r="S40"/>
  <c r="F45" i="43"/>
  <c r="AC45"/>
  <c r="AB45"/>
  <c r="F85" i="8"/>
  <c r="G85"/>
  <c r="R85"/>
  <c r="E41" i="56"/>
  <c r="F85" i="7"/>
  <c r="G85"/>
  <c r="R85"/>
  <c r="L41" i="56"/>
  <c r="S41"/>
  <c r="F46" i="43"/>
  <c r="AC46"/>
  <c r="AB46"/>
  <c r="F86" i="8"/>
  <c r="G86"/>
  <c r="R86"/>
  <c r="E42" i="56"/>
  <c r="F86" i="7"/>
  <c r="G86"/>
  <c r="R86"/>
  <c r="L42" i="56"/>
  <c r="S42"/>
  <c r="F47" i="43"/>
  <c r="AC47"/>
  <c r="AB47"/>
  <c r="F87" i="8"/>
  <c r="G87"/>
  <c r="R87"/>
  <c r="E43" i="56"/>
  <c r="F87" i="7"/>
  <c r="G87"/>
  <c r="R87"/>
  <c r="L43" i="56"/>
  <c r="S43"/>
  <c r="F48" i="43"/>
  <c r="AC48"/>
  <c r="AB48"/>
  <c r="F88" i="8"/>
  <c r="G88"/>
  <c r="R88"/>
  <c r="E44" i="56"/>
  <c r="F88" i="7"/>
  <c r="G88"/>
  <c r="R88"/>
  <c r="L44" i="56"/>
  <c r="S44"/>
  <c r="F49" i="43"/>
  <c r="AC49"/>
  <c r="AB49"/>
  <c r="F89" i="8"/>
  <c r="G89"/>
  <c r="R89"/>
  <c r="E45" i="56"/>
  <c r="F89" i="7"/>
  <c r="G89"/>
  <c r="R89"/>
  <c r="L45" i="56"/>
  <c r="S45"/>
  <c r="F50" i="43"/>
  <c r="AC50"/>
  <c r="AB50"/>
  <c r="F90" i="8"/>
  <c r="G90"/>
  <c r="R90"/>
  <c r="E46" i="56"/>
  <c r="F90" i="7"/>
  <c r="G90"/>
  <c r="R90"/>
  <c r="L46" i="56"/>
  <c r="S46"/>
  <c r="F51" i="43"/>
  <c r="AC51"/>
  <c r="AB51"/>
  <c r="F91" i="8"/>
  <c r="G91"/>
  <c r="R91"/>
  <c r="E47" i="56"/>
  <c r="F91" i="7"/>
  <c r="G91"/>
  <c r="R91"/>
  <c r="L47" i="56"/>
  <c r="S47"/>
  <c r="AM7"/>
  <c r="H40" i="43"/>
  <c r="AF40"/>
  <c r="AE40"/>
  <c r="F80" i="3"/>
  <c r="G80"/>
  <c r="R80"/>
  <c r="F80" i="4"/>
  <c r="G80"/>
  <c r="R80"/>
  <c r="H39" i="51"/>
  <c r="T39"/>
  <c r="I40" i="43"/>
  <c r="T40"/>
  <c r="AH40"/>
  <c r="AI40"/>
  <c r="AG40"/>
  <c r="F80" i="2"/>
  <c r="G80"/>
  <c r="R80"/>
  <c r="I39" i="51"/>
  <c r="U39"/>
  <c r="G40" i="43"/>
  <c r="AD40"/>
  <c r="F80" i="6"/>
  <c r="G80"/>
  <c r="R80"/>
  <c r="F39" i="51"/>
  <c r="R39"/>
  <c r="E40" i="43"/>
  <c r="N40"/>
  <c r="AA40"/>
  <c r="F80" i="9"/>
  <c r="G80"/>
  <c r="R80"/>
  <c r="G39" i="51"/>
  <c r="S39"/>
  <c r="J40" i="43"/>
  <c r="AJ40"/>
  <c r="F80" i="53"/>
  <c r="G80"/>
  <c r="R80"/>
  <c r="J39" i="51"/>
  <c r="V39"/>
  <c r="X39"/>
  <c r="W36" i="56"/>
  <c r="H41" i="43"/>
  <c r="AF41"/>
  <c r="AE41"/>
  <c r="F81" i="3"/>
  <c r="G81"/>
  <c r="R81"/>
  <c r="F81" i="4"/>
  <c r="G81"/>
  <c r="R81"/>
  <c r="H40" i="51"/>
  <c r="T40"/>
  <c r="I41" i="43"/>
  <c r="T41"/>
  <c r="AH41"/>
  <c r="AI41"/>
  <c r="AG41"/>
  <c r="F81" i="2"/>
  <c r="G81"/>
  <c r="R81"/>
  <c r="I40" i="51"/>
  <c r="U40"/>
  <c r="G41" i="43"/>
  <c r="AD41"/>
  <c r="F81" i="6"/>
  <c r="G81"/>
  <c r="R81"/>
  <c r="F40" i="51"/>
  <c r="R40"/>
  <c r="E41" i="43"/>
  <c r="N41"/>
  <c r="AA41"/>
  <c r="F81" i="9"/>
  <c r="G81"/>
  <c r="R81"/>
  <c r="G40" i="51"/>
  <c r="S40"/>
  <c r="J41" i="43"/>
  <c r="AJ41"/>
  <c r="F81" i="53"/>
  <c r="G81"/>
  <c r="R81"/>
  <c r="J40" i="51"/>
  <c r="V40"/>
  <c r="X40"/>
  <c r="W37" i="56"/>
  <c r="H42" i="43"/>
  <c r="AF42"/>
  <c r="AE42"/>
  <c r="F82" i="3"/>
  <c r="G82"/>
  <c r="R82"/>
  <c r="F82" i="4"/>
  <c r="G82"/>
  <c r="R82"/>
  <c r="H41" i="51"/>
  <c r="T41"/>
  <c r="I42" i="43"/>
  <c r="T42"/>
  <c r="AH42"/>
  <c r="AI42"/>
  <c r="AG42"/>
  <c r="F82" i="2"/>
  <c r="G82"/>
  <c r="R82"/>
  <c r="I41" i="51"/>
  <c r="U41"/>
  <c r="G42" i="43"/>
  <c r="AD42"/>
  <c r="F82" i="6"/>
  <c r="G82"/>
  <c r="R82"/>
  <c r="F41" i="51"/>
  <c r="R41"/>
  <c r="E42" i="43"/>
  <c r="N42"/>
  <c r="AA42"/>
  <c r="F82" i="9"/>
  <c r="G82"/>
  <c r="R82"/>
  <c r="G41" i="51"/>
  <c r="S41"/>
  <c r="J42" i="43"/>
  <c r="AJ42"/>
  <c r="F82" i="53"/>
  <c r="G82"/>
  <c r="R82"/>
  <c r="J41" i="51"/>
  <c r="V41"/>
  <c r="X41"/>
  <c r="W38" i="56"/>
  <c r="H43" i="43"/>
  <c r="AF43"/>
  <c r="AE43"/>
  <c r="F83" i="3"/>
  <c r="G83"/>
  <c r="R83"/>
  <c r="F83" i="4"/>
  <c r="G83"/>
  <c r="R83"/>
  <c r="H42" i="51"/>
  <c r="T42"/>
  <c r="I43" i="43"/>
  <c r="T43"/>
  <c r="AH43"/>
  <c r="AI43"/>
  <c r="AG43"/>
  <c r="F83" i="2"/>
  <c r="G83"/>
  <c r="R83"/>
  <c r="I42" i="51"/>
  <c r="U42"/>
  <c r="G43" i="43"/>
  <c r="AD43"/>
  <c r="F83" i="6"/>
  <c r="G83"/>
  <c r="R83"/>
  <c r="F42" i="51"/>
  <c r="R42"/>
  <c r="E43" i="43"/>
  <c r="N43"/>
  <c r="AA43"/>
  <c r="F83" i="9"/>
  <c r="G83"/>
  <c r="R83"/>
  <c r="G42" i="51"/>
  <c r="S42"/>
  <c r="J43" i="43"/>
  <c r="AJ43"/>
  <c r="F83" i="53"/>
  <c r="G83"/>
  <c r="R83"/>
  <c r="J42" i="51"/>
  <c r="V42"/>
  <c r="X42"/>
  <c r="W39" i="56"/>
  <c r="H44" i="43"/>
  <c r="AF44"/>
  <c r="AE44"/>
  <c r="F84" i="3"/>
  <c r="G84"/>
  <c r="R84"/>
  <c r="F84" i="4"/>
  <c r="G84"/>
  <c r="R84"/>
  <c r="H43" i="51"/>
  <c r="T43"/>
  <c r="I44" i="43"/>
  <c r="T44"/>
  <c r="AH44"/>
  <c r="AI44"/>
  <c r="AG44"/>
  <c r="F84" i="2"/>
  <c r="G84"/>
  <c r="R84"/>
  <c r="I43" i="51"/>
  <c r="U43"/>
  <c r="G44" i="43"/>
  <c r="AD44"/>
  <c r="F84" i="6"/>
  <c r="G84"/>
  <c r="R84"/>
  <c r="F43" i="51"/>
  <c r="R43"/>
  <c r="E44" i="43"/>
  <c r="N44"/>
  <c r="AA44"/>
  <c r="F84" i="9"/>
  <c r="G84"/>
  <c r="R84"/>
  <c r="G43" i="51"/>
  <c r="S43"/>
  <c r="J44" i="43"/>
  <c r="AJ44"/>
  <c r="F84" i="53"/>
  <c r="G84"/>
  <c r="R84"/>
  <c r="J43" i="51"/>
  <c r="V43"/>
  <c r="X43"/>
  <c r="W40" i="56"/>
  <c r="H45" i="43"/>
  <c r="AF45"/>
  <c r="AE45"/>
  <c r="F85" i="3"/>
  <c r="G85"/>
  <c r="R85"/>
  <c r="F85" i="4"/>
  <c r="G85"/>
  <c r="R85"/>
  <c r="H44" i="51"/>
  <c r="T44"/>
  <c r="I45" i="43"/>
  <c r="T45"/>
  <c r="AH45"/>
  <c r="AI45"/>
  <c r="AG45"/>
  <c r="F85" i="2"/>
  <c r="G85"/>
  <c r="R85"/>
  <c r="I44" i="51"/>
  <c r="U44"/>
  <c r="G45" i="43"/>
  <c r="AD45"/>
  <c r="F85" i="6"/>
  <c r="G85"/>
  <c r="R85"/>
  <c r="F44" i="51"/>
  <c r="R44"/>
  <c r="E45" i="43"/>
  <c r="N45"/>
  <c r="AA45"/>
  <c r="F85" i="9"/>
  <c r="G85"/>
  <c r="R85"/>
  <c r="G44" i="51"/>
  <c r="S44"/>
  <c r="J45" i="43"/>
  <c r="AJ45"/>
  <c r="F85" i="53"/>
  <c r="G85"/>
  <c r="R85"/>
  <c r="J44" i="51"/>
  <c r="V44"/>
  <c r="X44"/>
  <c r="W41" i="56"/>
  <c r="H46" i="43"/>
  <c r="AF46"/>
  <c r="AE46"/>
  <c r="F86" i="3"/>
  <c r="G86"/>
  <c r="R86"/>
  <c r="F86" i="4"/>
  <c r="G86"/>
  <c r="R86"/>
  <c r="H45" i="51"/>
  <c r="T45"/>
  <c r="I46" i="43"/>
  <c r="T46"/>
  <c r="AH46"/>
  <c r="AI46"/>
  <c r="AG46"/>
  <c r="F86" i="2"/>
  <c r="G86"/>
  <c r="R86"/>
  <c r="I45" i="51"/>
  <c r="U45"/>
  <c r="G46" i="43"/>
  <c r="AD46"/>
  <c r="F86" i="6"/>
  <c r="G86"/>
  <c r="R86"/>
  <c r="F45" i="51"/>
  <c r="R45"/>
  <c r="E46" i="43"/>
  <c r="N46"/>
  <c r="AA46"/>
  <c r="F86" i="9"/>
  <c r="G86"/>
  <c r="R86"/>
  <c r="G45" i="51"/>
  <c r="S45"/>
  <c r="J46" i="43"/>
  <c r="AJ46"/>
  <c r="F86" i="53"/>
  <c r="G86"/>
  <c r="R86"/>
  <c r="J45" i="51"/>
  <c r="V45"/>
  <c r="X45"/>
  <c r="W42" i="56"/>
  <c r="H47" i="43"/>
  <c r="AF47"/>
  <c r="AE47"/>
  <c r="F87" i="3"/>
  <c r="G87"/>
  <c r="R87"/>
  <c r="F87" i="4"/>
  <c r="G87"/>
  <c r="R87"/>
  <c r="H46" i="51"/>
  <c r="T46"/>
  <c r="I47" i="43"/>
  <c r="T47"/>
  <c r="AH47"/>
  <c r="AI47"/>
  <c r="AG47"/>
  <c r="F87" i="2"/>
  <c r="G87"/>
  <c r="R87"/>
  <c r="I46" i="51"/>
  <c r="U46"/>
  <c r="G47" i="43"/>
  <c r="AD47"/>
  <c r="F87" i="6"/>
  <c r="G87"/>
  <c r="R87"/>
  <c r="F46" i="51"/>
  <c r="R46"/>
  <c r="E47" i="43"/>
  <c r="N47"/>
  <c r="AA47"/>
  <c r="F87" i="9"/>
  <c r="G87"/>
  <c r="R87"/>
  <c r="G46" i="51"/>
  <c r="S46"/>
  <c r="J47" i="43"/>
  <c r="AJ47"/>
  <c r="F87" i="53"/>
  <c r="G87"/>
  <c r="R87"/>
  <c r="J46" i="51"/>
  <c r="V46"/>
  <c r="X46"/>
  <c r="W43" i="56"/>
  <c r="H48" i="43"/>
  <c r="AF48"/>
  <c r="AE48"/>
  <c r="F88" i="3"/>
  <c r="G88"/>
  <c r="R88"/>
  <c r="F88" i="4"/>
  <c r="G88"/>
  <c r="R88"/>
  <c r="H47" i="51"/>
  <c r="T47"/>
  <c r="I48" i="43"/>
  <c r="T48"/>
  <c r="AH48"/>
  <c r="AI48"/>
  <c r="AG48"/>
  <c r="F88" i="2"/>
  <c r="G88"/>
  <c r="R88"/>
  <c r="I47" i="51"/>
  <c r="U47"/>
  <c r="G48" i="43"/>
  <c r="AD48"/>
  <c r="F88" i="6"/>
  <c r="G88"/>
  <c r="R88"/>
  <c r="F47" i="51"/>
  <c r="R47"/>
  <c r="E48" i="43"/>
  <c r="N48"/>
  <c r="AA48"/>
  <c r="F88" i="9"/>
  <c r="G88"/>
  <c r="R88"/>
  <c r="G47" i="51"/>
  <c r="S47"/>
  <c r="J48" i="43"/>
  <c r="AJ48"/>
  <c r="F88" i="53"/>
  <c r="G88"/>
  <c r="R88"/>
  <c r="J47" i="51"/>
  <c r="V47"/>
  <c r="X47"/>
  <c r="W44" i="56"/>
  <c r="H49" i="43"/>
  <c r="AF49"/>
  <c r="AE49"/>
  <c r="F89" i="3"/>
  <c r="G89"/>
  <c r="R89"/>
  <c r="F89" i="4"/>
  <c r="G89"/>
  <c r="R89"/>
  <c r="H48" i="51"/>
  <c r="T48"/>
  <c r="I49" i="43"/>
  <c r="T49"/>
  <c r="AH49"/>
  <c r="AI49"/>
  <c r="AG49"/>
  <c r="F89" i="2"/>
  <c r="G89"/>
  <c r="R89"/>
  <c r="I48" i="51"/>
  <c r="U48"/>
  <c r="G49" i="43"/>
  <c r="AD49"/>
  <c r="F89" i="6"/>
  <c r="G89"/>
  <c r="R89"/>
  <c r="F48" i="51"/>
  <c r="R48"/>
  <c r="E49" i="43"/>
  <c r="N49"/>
  <c r="AA49"/>
  <c r="F89" i="9"/>
  <c r="G89"/>
  <c r="R89"/>
  <c r="G48" i="51"/>
  <c r="S48"/>
  <c r="J49" i="43"/>
  <c r="AJ49"/>
  <c r="F89" i="53"/>
  <c r="G89"/>
  <c r="R89"/>
  <c r="J48" i="51"/>
  <c r="V48"/>
  <c r="X48"/>
  <c r="W45" i="56"/>
  <c r="H50" i="43"/>
  <c r="AF50"/>
  <c r="AE50"/>
  <c r="F90" i="3"/>
  <c r="G90"/>
  <c r="R90"/>
  <c r="F90" i="4"/>
  <c r="G90"/>
  <c r="R90"/>
  <c r="H49" i="51"/>
  <c r="T49"/>
  <c r="I50" i="43"/>
  <c r="T50"/>
  <c r="AH50"/>
  <c r="AI50"/>
  <c r="AG50"/>
  <c r="F90" i="2"/>
  <c r="G90"/>
  <c r="R90"/>
  <c r="I49" i="51"/>
  <c r="U49"/>
  <c r="G50" i="43"/>
  <c r="AD50"/>
  <c r="F90" i="6"/>
  <c r="G90"/>
  <c r="R90"/>
  <c r="F49" i="51"/>
  <c r="R49"/>
  <c r="E50" i="43"/>
  <c r="N50"/>
  <c r="AA50"/>
  <c r="F90" i="9"/>
  <c r="G90"/>
  <c r="R90"/>
  <c r="G49" i="51"/>
  <c r="S49"/>
  <c r="J50" i="43"/>
  <c r="AJ50"/>
  <c r="F90" i="53"/>
  <c r="G90"/>
  <c r="R90"/>
  <c r="J49" i="51"/>
  <c r="V49"/>
  <c r="X49"/>
  <c r="W46" i="56"/>
  <c r="H51" i="43"/>
  <c r="AF51"/>
  <c r="AE51"/>
  <c r="F91" i="3"/>
  <c r="G91"/>
  <c r="R91"/>
  <c r="F91" i="4"/>
  <c r="G91"/>
  <c r="R91"/>
  <c r="H50" i="51"/>
  <c r="T50"/>
  <c r="I51" i="43"/>
  <c r="T51"/>
  <c r="AH51"/>
  <c r="AI51"/>
  <c r="AG51"/>
  <c r="F91" i="2"/>
  <c r="G91"/>
  <c r="R91"/>
  <c r="I50" i="51"/>
  <c r="U50"/>
  <c r="G51" i="43"/>
  <c r="AD51"/>
  <c r="F91" i="6"/>
  <c r="G91"/>
  <c r="R91"/>
  <c r="F50" i="51"/>
  <c r="R50"/>
  <c r="E51" i="43"/>
  <c r="N51"/>
  <c r="AA51"/>
  <c r="F91" i="9"/>
  <c r="G91"/>
  <c r="R91"/>
  <c r="G50" i="51"/>
  <c r="S50"/>
  <c r="J51" i="43"/>
  <c r="AJ51"/>
  <c r="F91" i="53"/>
  <c r="G91"/>
  <c r="R91"/>
  <c r="J50" i="51"/>
  <c r="V50"/>
  <c r="X50"/>
  <c r="W47" i="56"/>
  <c r="AN7"/>
  <c r="F52" i="43"/>
  <c r="AC52"/>
  <c r="AB52"/>
  <c r="F92" i="8"/>
  <c r="G92"/>
  <c r="R92"/>
  <c r="E48" i="56"/>
  <c r="F92" i="7"/>
  <c r="G92"/>
  <c r="R92"/>
  <c r="L48" i="56"/>
  <c r="S48"/>
  <c r="F53" i="43"/>
  <c r="AC53"/>
  <c r="AB53"/>
  <c r="F93" i="8"/>
  <c r="G93"/>
  <c r="R93"/>
  <c r="E49" i="56"/>
  <c r="F93" i="7"/>
  <c r="G93"/>
  <c r="R93"/>
  <c r="L49" i="56"/>
  <c r="S49"/>
  <c r="F54" i="43"/>
  <c r="AC54"/>
  <c r="AB54"/>
  <c r="F94" i="8"/>
  <c r="G94"/>
  <c r="R94"/>
  <c r="E50" i="56"/>
  <c r="F94" i="7"/>
  <c r="G94"/>
  <c r="R94"/>
  <c r="L50" i="56"/>
  <c r="S50"/>
  <c r="F55" i="43"/>
  <c r="AC55"/>
  <c r="AB55"/>
  <c r="F95" i="8"/>
  <c r="G95"/>
  <c r="R95"/>
  <c r="E51" i="56"/>
  <c r="F95" i="7"/>
  <c r="G95"/>
  <c r="R95"/>
  <c r="L51" i="56"/>
  <c r="S51"/>
  <c r="F56" i="43"/>
  <c r="AC56"/>
  <c r="AB56"/>
  <c r="F96" i="8"/>
  <c r="G96"/>
  <c r="R96"/>
  <c r="E52" i="56"/>
  <c r="F96" i="7"/>
  <c r="G96"/>
  <c r="R96"/>
  <c r="L52" i="56"/>
  <c r="S52"/>
  <c r="F57" i="43"/>
  <c r="AC57"/>
  <c r="AB57"/>
  <c r="F97" i="8"/>
  <c r="G97"/>
  <c r="R97"/>
  <c r="E53" i="56"/>
  <c r="F97" i="7"/>
  <c r="G97"/>
  <c r="R97"/>
  <c r="L53" i="56"/>
  <c r="S53"/>
  <c r="F58" i="43"/>
  <c r="AC58"/>
  <c r="AB58"/>
  <c r="F98" i="8"/>
  <c r="G98"/>
  <c r="R98"/>
  <c r="E54" i="56"/>
  <c r="F98" i="7"/>
  <c r="G98"/>
  <c r="R98"/>
  <c r="L54" i="56"/>
  <c r="S54"/>
  <c r="F59" i="43"/>
  <c r="AC59"/>
  <c r="AB59"/>
  <c r="F99" i="8"/>
  <c r="G99"/>
  <c r="R99"/>
  <c r="E55" i="56"/>
  <c r="F99" i="7"/>
  <c r="G99"/>
  <c r="R99"/>
  <c r="L55" i="56"/>
  <c r="S55"/>
  <c r="F60" i="43"/>
  <c r="AC60"/>
  <c r="AB60"/>
  <c r="F100" i="8"/>
  <c r="G100"/>
  <c r="R100"/>
  <c r="E56" i="56"/>
  <c r="F100" i="7"/>
  <c r="G100"/>
  <c r="R100"/>
  <c r="L56" i="56"/>
  <c r="S56"/>
  <c r="F61" i="43"/>
  <c r="AC61"/>
  <c r="AB61"/>
  <c r="F101" i="8"/>
  <c r="G101"/>
  <c r="R101"/>
  <c r="E57" i="56"/>
  <c r="F101" i="7"/>
  <c r="G101"/>
  <c r="R101"/>
  <c r="L57" i="56"/>
  <c r="S57"/>
  <c r="F62" i="43"/>
  <c r="AC62"/>
  <c r="AB62"/>
  <c r="F102" i="8"/>
  <c r="G102"/>
  <c r="R102"/>
  <c r="E58" i="56"/>
  <c r="F102" i="7"/>
  <c r="G102"/>
  <c r="R102"/>
  <c r="L58" i="56"/>
  <c r="S58"/>
  <c r="F63" i="43"/>
  <c r="AC63"/>
  <c r="AB63"/>
  <c r="F103" i="8"/>
  <c r="G103"/>
  <c r="R103"/>
  <c r="E59" i="56"/>
  <c r="F103" i="7"/>
  <c r="G103"/>
  <c r="R103"/>
  <c r="L59" i="56"/>
  <c r="S59"/>
  <c r="AM8"/>
  <c r="H52" i="43"/>
  <c r="AF52"/>
  <c r="AE52"/>
  <c r="F92" i="3"/>
  <c r="G92"/>
  <c r="R92"/>
  <c r="F92" i="4"/>
  <c r="G92"/>
  <c r="R92"/>
  <c r="H51" i="51"/>
  <c r="T51"/>
  <c r="I52" i="43"/>
  <c r="T52"/>
  <c r="AH52"/>
  <c r="AI52"/>
  <c r="AG52"/>
  <c r="F92" i="2"/>
  <c r="G92"/>
  <c r="R92"/>
  <c r="I51" i="51"/>
  <c r="U51"/>
  <c r="G52" i="43"/>
  <c r="AD52"/>
  <c r="F92" i="6"/>
  <c r="G92"/>
  <c r="R92"/>
  <c r="F51" i="51"/>
  <c r="R51"/>
  <c r="E52" i="43"/>
  <c r="N52"/>
  <c r="AA52"/>
  <c r="F92" i="9"/>
  <c r="G92"/>
  <c r="R92"/>
  <c r="G51" i="51"/>
  <c r="S51"/>
  <c r="J52" i="43"/>
  <c r="AJ52"/>
  <c r="F92" i="53"/>
  <c r="G92"/>
  <c r="R92"/>
  <c r="J51" i="51"/>
  <c r="V51"/>
  <c r="X51"/>
  <c r="W48" i="56"/>
  <c r="H53" i="43"/>
  <c r="AF53"/>
  <c r="AE53"/>
  <c r="F93" i="3"/>
  <c r="G93"/>
  <c r="R93"/>
  <c r="F93" i="4"/>
  <c r="G93"/>
  <c r="R93"/>
  <c r="H52" i="51"/>
  <c r="T52"/>
  <c r="I53" i="43"/>
  <c r="T53"/>
  <c r="AH53"/>
  <c r="AI53"/>
  <c r="AG53"/>
  <c r="F93" i="2"/>
  <c r="G93"/>
  <c r="R93"/>
  <c r="I52" i="51"/>
  <c r="U52"/>
  <c r="G53" i="43"/>
  <c r="AD53"/>
  <c r="F93" i="6"/>
  <c r="G93"/>
  <c r="R93"/>
  <c r="F52" i="51"/>
  <c r="R52"/>
  <c r="E53" i="43"/>
  <c r="N53"/>
  <c r="AA53"/>
  <c r="F93" i="9"/>
  <c r="G93"/>
  <c r="R93"/>
  <c r="G52" i="51"/>
  <c r="S52"/>
  <c r="J53" i="43"/>
  <c r="AJ53"/>
  <c r="F93" i="53"/>
  <c r="G93"/>
  <c r="R93"/>
  <c r="J52" i="51"/>
  <c r="V52"/>
  <c r="X52"/>
  <c r="W49" i="56"/>
  <c r="H54" i="43"/>
  <c r="AF54"/>
  <c r="AE54"/>
  <c r="F94" i="3"/>
  <c r="G94"/>
  <c r="R94"/>
  <c r="F94" i="4"/>
  <c r="G94"/>
  <c r="R94"/>
  <c r="H53" i="51"/>
  <c r="T53"/>
  <c r="I54" i="43"/>
  <c r="T54"/>
  <c r="AH54"/>
  <c r="AI54"/>
  <c r="AG54"/>
  <c r="F94" i="2"/>
  <c r="G94"/>
  <c r="R94"/>
  <c r="I53" i="51"/>
  <c r="U53"/>
  <c r="G54" i="43"/>
  <c r="AD54"/>
  <c r="F94" i="6"/>
  <c r="G94"/>
  <c r="R94"/>
  <c r="F53" i="51"/>
  <c r="R53"/>
  <c r="E54" i="43"/>
  <c r="N54"/>
  <c r="AA54"/>
  <c r="F94" i="9"/>
  <c r="G94"/>
  <c r="R94"/>
  <c r="G53" i="51"/>
  <c r="S53"/>
  <c r="J54" i="43"/>
  <c r="AJ54"/>
  <c r="F94" i="53"/>
  <c r="G94"/>
  <c r="R94"/>
  <c r="J53" i="51"/>
  <c r="V53"/>
  <c r="X53"/>
  <c r="W50" i="56"/>
  <c r="H55" i="43"/>
  <c r="AF55"/>
  <c r="AE55"/>
  <c r="F95" i="3"/>
  <c r="G95"/>
  <c r="R95"/>
  <c r="F95" i="4"/>
  <c r="G95"/>
  <c r="R95"/>
  <c r="H54" i="51"/>
  <c r="T54"/>
  <c r="I55" i="43"/>
  <c r="T55"/>
  <c r="AH55"/>
  <c r="AI55"/>
  <c r="AG55"/>
  <c r="F95" i="2"/>
  <c r="G95"/>
  <c r="R95"/>
  <c r="I54" i="51"/>
  <c r="U54"/>
  <c r="G55" i="43"/>
  <c r="AD55"/>
  <c r="F95" i="6"/>
  <c r="G95"/>
  <c r="R95"/>
  <c r="F54" i="51"/>
  <c r="R54"/>
  <c r="E55" i="43"/>
  <c r="N55"/>
  <c r="AA55"/>
  <c r="F95" i="9"/>
  <c r="G95"/>
  <c r="R95"/>
  <c r="G54" i="51"/>
  <c r="S54"/>
  <c r="J55" i="43"/>
  <c r="AJ55"/>
  <c r="F95" i="53"/>
  <c r="G95"/>
  <c r="R95"/>
  <c r="J54" i="51"/>
  <c r="V54"/>
  <c r="X54"/>
  <c r="W51" i="56"/>
  <c r="H56" i="43"/>
  <c r="AF56"/>
  <c r="AE56"/>
  <c r="F96" i="3"/>
  <c r="G96"/>
  <c r="R96"/>
  <c r="F96" i="4"/>
  <c r="G96"/>
  <c r="R96"/>
  <c r="H55" i="51"/>
  <c r="T55"/>
  <c r="I56" i="43"/>
  <c r="T56"/>
  <c r="AH56"/>
  <c r="AI56"/>
  <c r="AG56"/>
  <c r="F96" i="2"/>
  <c r="G96"/>
  <c r="R96"/>
  <c r="I55" i="51"/>
  <c r="U55"/>
  <c r="G56" i="43"/>
  <c r="AD56"/>
  <c r="F96" i="6"/>
  <c r="G96"/>
  <c r="R96"/>
  <c r="F55" i="51"/>
  <c r="R55"/>
  <c r="E56" i="43"/>
  <c r="N56"/>
  <c r="AA56"/>
  <c r="F96" i="9"/>
  <c r="G96"/>
  <c r="R96"/>
  <c r="G55" i="51"/>
  <c r="S55"/>
  <c r="J56" i="43"/>
  <c r="AJ56"/>
  <c r="F96" i="53"/>
  <c r="G96"/>
  <c r="R96"/>
  <c r="J55" i="51"/>
  <c r="V55"/>
  <c r="X55"/>
  <c r="W52" i="56"/>
  <c r="H57" i="43"/>
  <c r="AF57"/>
  <c r="AE57"/>
  <c r="F97" i="3"/>
  <c r="G97"/>
  <c r="R97"/>
  <c r="F97" i="4"/>
  <c r="G97"/>
  <c r="R97"/>
  <c r="H56" i="51"/>
  <c r="T56"/>
  <c r="I57" i="43"/>
  <c r="T57"/>
  <c r="AH57"/>
  <c r="AI57"/>
  <c r="AG57"/>
  <c r="F97" i="2"/>
  <c r="G97"/>
  <c r="R97"/>
  <c r="I56" i="51"/>
  <c r="U56"/>
  <c r="G57" i="43"/>
  <c r="AD57"/>
  <c r="F97" i="6"/>
  <c r="G97"/>
  <c r="R97"/>
  <c r="F56" i="51"/>
  <c r="R56"/>
  <c r="E57" i="43"/>
  <c r="N57"/>
  <c r="AA57"/>
  <c r="F97" i="9"/>
  <c r="G97"/>
  <c r="R97"/>
  <c r="G56" i="51"/>
  <c r="S56"/>
  <c r="J57" i="43"/>
  <c r="AJ57"/>
  <c r="F97" i="53"/>
  <c r="G97"/>
  <c r="R97"/>
  <c r="J56" i="51"/>
  <c r="V56"/>
  <c r="X56"/>
  <c r="W53" i="56"/>
  <c r="H58" i="43"/>
  <c r="AF58"/>
  <c r="AE58"/>
  <c r="F98" i="3"/>
  <c r="G98"/>
  <c r="R98"/>
  <c r="F98" i="4"/>
  <c r="G98"/>
  <c r="R98"/>
  <c r="H57" i="51"/>
  <c r="T57"/>
  <c r="I58" i="43"/>
  <c r="T58"/>
  <c r="AH58"/>
  <c r="AI58"/>
  <c r="AG58"/>
  <c r="F98" i="2"/>
  <c r="G98"/>
  <c r="R98"/>
  <c r="I57" i="51"/>
  <c r="U57"/>
  <c r="G58" i="43"/>
  <c r="AD58"/>
  <c r="F98" i="6"/>
  <c r="G98"/>
  <c r="R98"/>
  <c r="F57" i="51"/>
  <c r="R57"/>
  <c r="E58" i="43"/>
  <c r="N58"/>
  <c r="AA58"/>
  <c r="F98" i="9"/>
  <c r="G98"/>
  <c r="R98"/>
  <c r="G57" i="51"/>
  <c r="S57"/>
  <c r="J58" i="43"/>
  <c r="AJ58"/>
  <c r="F98" i="53"/>
  <c r="G98"/>
  <c r="R98"/>
  <c r="J57" i="51"/>
  <c r="V57"/>
  <c r="X57"/>
  <c r="W54" i="56"/>
  <c r="H59" i="43"/>
  <c r="AF59"/>
  <c r="AE59"/>
  <c r="F99" i="3"/>
  <c r="G99"/>
  <c r="R99"/>
  <c r="F99" i="4"/>
  <c r="G99"/>
  <c r="R99"/>
  <c r="H58" i="51"/>
  <c r="T58"/>
  <c r="I59" i="43"/>
  <c r="T59"/>
  <c r="AH59"/>
  <c r="AI59"/>
  <c r="AG59"/>
  <c r="F99" i="2"/>
  <c r="G99"/>
  <c r="R99"/>
  <c r="I58" i="51"/>
  <c r="U58"/>
  <c r="G59" i="43"/>
  <c r="AD59"/>
  <c r="F99" i="6"/>
  <c r="G99"/>
  <c r="R99"/>
  <c r="F58" i="51"/>
  <c r="R58"/>
  <c r="E59" i="43"/>
  <c r="N59"/>
  <c r="AA59"/>
  <c r="F99" i="9"/>
  <c r="G99"/>
  <c r="R99"/>
  <c r="G58" i="51"/>
  <c r="S58"/>
  <c r="J59" i="43"/>
  <c r="AJ59"/>
  <c r="F99" i="53"/>
  <c r="G99"/>
  <c r="R99"/>
  <c r="J58" i="51"/>
  <c r="V58"/>
  <c r="X58"/>
  <c r="W55" i="56"/>
  <c r="H60" i="43"/>
  <c r="AF60"/>
  <c r="AE60"/>
  <c r="F100" i="3"/>
  <c r="G100"/>
  <c r="R100"/>
  <c r="F100" i="4"/>
  <c r="G100"/>
  <c r="R100"/>
  <c r="H59" i="51"/>
  <c r="T59"/>
  <c r="I60" i="43"/>
  <c r="T60"/>
  <c r="AH60"/>
  <c r="AI60"/>
  <c r="AG60"/>
  <c r="F100" i="2"/>
  <c r="G100"/>
  <c r="R100"/>
  <c r="I59" i="51"/>
  <c r="U59"/>
  <c r="G60" i="43"/>
  <c r="AD60"/>
  <c r="F100" i="6"/>
  <c r="G100"/>
  <c r="R100"/>
  <c r="F59" i="51"/>
  <c r="R59"/>
  <c r="E60" i="43"/>
  <c r="N60"/>
  <c r="AA60"/>
  <c r="F100" i="9"/>
  <c r="G100"/>
  <c r="R100"/>
  <c r="G59" i="51"/>
  <c r="S59"/>
  <c r="J60" i="43"/>
  <c r="AJ60"/>
  <c r="F100" i="53"/>
  <c r="G100"/>
  <c r="R100"/>
  <c r="J59" i="51"/>
  <c r="V59"/>
  <c r="X59"/>
  <c r="W56" i="56"/>
  <c r="H61" i="43"/>
  <c r="AF61"/>
  <c r="AE61"/>
  <c r="F101" i="3"/>
  <c r="G101"/>
  <c r="R101"/>
  <c r="F101" i="4"/>
  <c r="G101"/>
  <c r="R101"/>
  <c r="H60" i="51"/>
  <c r="T60"/>
  <c r="I61" i="43"/>
  <c r="T61"/>
  <c r="AH61"/>
  <c r="AI61"/>
  <c r="AG61"/>
  <c r="F101" i="2"/>
  <c r="G101"/>
  <c r="R101"/>
  <c r="I60" i="51"/>
  <c r="U60"/>
  <c r="G61" i="43"/>
  <c r="AD61"/>
  <c r="F101" i="6"/>
  <c r="G101"/>
  <c r="R101"/>
  <c r="F60" i="51"/>
  <c r="R60"/>
  <c r="E61" i="43"/>
  <c r="N61"/>
  <c r="AA61"/>
  <c r="F101" i="9"/>
  <c r="G101"/>
  <c r="R101"/>
  <c r="G60" i="51"/>
  <c r="S60"/>
  <c r="J61" i="43"/>
  <c r="AJ61"/>
  <c r="F101" i="53"/>
  <c r="G101"/>
  <c r="R101"/>
  <c r="J60" i="51"/>
  <c r="V60"/>
  <c r="X60"/>
  <c r="W57" i="56"/>
  <c r="H62" i="43"/>
  <c r="AF62"/>
  <c r="AE62"/>
  <c r="F102" i="3"/>
  <c r="G102"/>
  <c r="R102"/>
  <c r="F102" i="4"/>
  <c r="G102"/>
  <c r="R102"/>
  <c r="H61" i="51"/>
  <c r="T61"/>
  <c r="I62" i="43"/>
  <c r="T62"/>
  <c r="AH62"/>
  <c r="AI62"/>
  <c r="AG62"/>
  <c r="F102" i="2"/>
  <c r="G102"/>
  <c r="R102"/>
  <c r="I61" i="51"/>
  <c r="U61"/>
  <c r="G62" i="43"/>
  <c r="AD62"/>
  <c r="F102" i="6"/>
  <c r="G102"/>
  <c r="R102"/>
  <c r="F61" i="51"/>
  <c r="R61"/>
  <c r="E62" i="43"/>
  <c r="N62"/>
  <c r="AA62"/>
  <c r="F102" i="9"/>
  <c r="G102"/>
  <c r="R102"/>
  <c r="G61" i="51"/>
  <c r="S61"/>
  <c r="J62" i="43"/>
  <c r="AJ62"/>
  <c r="F102" i="53"/>
  <c r="G102"/>
  <c r="R102"/>
  <c r="J61" i="51"/>
  <c r="V61"/>
  <c r="X61"/>
  <c r="W58" i="56"/>
  <c r="H63" i="43"/>
  <c r="AF63"/>
  <c r="AE63"/>
  <c r="F103" i="3"/>
  <c r="G103"/>
  <c r="R103"/>
  <c r="F103" i="4"/>
  <c r="G103"/>
  <c r="R103"/>
  <c r="H62" i="51"/>
  <c r="T62"/>
  <c r="I63" i="43"/>
  <c r="T63"/>
  <c r="AH63"/>
  <c r="AI63"/>
  <c r="AG63"/>
  <c r="F103" i="2"/>
  <c r="G103"/>
  <c r="R103"/>
  <c r="I62" i="51"/>
  <c r="U62"/>
  <c r="G63" i="43"/>
  <c r="AD63"/>
  <c r="F103" i="6"/>
  <c r="G103"/>
  <c r="R103"/>
  <c r="F62" i="51"/>
  <c r="R62"/>
  <c r="E63" i="43"/>
  <c r="N63"/>
  <c r="AA63"/>
  <c r="F103" i="9"/>
  <c r="G103"/>
  <c r="R103"/>
  <c r="G62" i="51"/>
  <c r="S62"/>
  <c r="J63" i="43"/>
  <c r="AJ63"/>
  <c r="F103" i="53"/>
  <c r="G103"/>
  <c r="R103"/>
  <c r="J62" i="51"/>
  <c r="V62"/>
  <c r="X62"/>
  <c r="W59" i="56"/>
  <c r="AN8"/>
  <c r="F64" i="43"/>
  <c r="AC64"/>
  <c r="AB64"/>
  <c r="F104" i="8"/>
  <c r="G104"/>
  <c r="R104"/>
  <c r="E60" i="56"/>
  <c r="F104" i="7"/>
  <c r="G104"/>
  <c r="R104"/>
  <c r="L60" i="56"/>
  <c r="S60"/>
  <c r="F65" i="43"/>
  <c r="AC65"/>
  <c r="AB65"/>
  <c r="F105" i="8"/>
  <c r="G105"/>
  <c r="R105"/>
  <c r="E61" i="56"/>
  <c r="F105" i="7"/>
  <c r="G105"/>
  <c r="R105"/>
  <c r="L61" i="56"/>
  <c r="S61"/>
  <c r="F66" i="43"/>
  <c r="AC66"/>
  <c r="AB66"/>
  <c r="F106" i="8"/>
  <c r="G106"/>
  <c r="R106"/>
  <c r="E62" i="56"/>
  <c r="F106" i="7"/>
  <c r="G106"/>
  <c r="R106"/>
  <c r="L62" i="56"/>
  <c r="S62"/>
  <c r="F67" i="43"/>
  <c r="AC67"/>
  <c r="AB67"/>
  <c r="F107" i="8"/>
  <c r="G107"/>
  <c r="R107"/>
  <c r="E63" i="56"/>
  <c r="F107" i="7"/>
  <c r="G107"/>
  <c r="R107"/>
  <c r="L63" i="56"/>
  <c r="S63"/>
  <c r="F68" i="43"/>
  <c r="AC68"/>
  <c r="AB68"/>
  <c r="F108" i="8"/>
  <c r="G108"/>
  <c r="R108"/>
  <c r="E64" i="56"/>
  <c r="F108" i="7"/>
  <c r="G108"/>
  <c r="R108"/>
  <c r="L64" i="56"/>
  <c r="S64"/>
  <c r="F69" i="43"/>
  <c r="AC69"/>
  <c r="AB69"/>
  <c r="F109" i="8"/>
  <c r="G109"/>
  <c r="R109"/>
  <c r="E65" i="56"/>
  <c r="F109" i="7"/>
  <c r="G109"/>
  <c r="R109"/>
  <c r="L65" i="56"/>
  <c r="S65"/>
  <c r="F70" i="43"/>
  <c r="AC70"/>
  <c r="AB70"/>
  <c r="F110" i="8"/>
  <c r="G110"/>
  <c r="R110"/>
  <c r="E66" i="56"/>
  <c r="F110" i="7"/>
  <c r="G110"/>
  <c r="R110"/>
  <c r="L66" i="56"/>
  <c r="S66"/>
  <c r="F71" i="43"/>
  <c r="AC71"/>
  <c r="AB71"/>
  <c r="F111" i="8"/>
  <c r="G111"/>
  <c r="R111"/>
  <c r="E67" i="56"/>
  <c r="F111" i="7"/>
  <c r="G111"/>
  <c r="R111"/>
  <c r="L67" i="56"/>
  <c r="S67"/>
  <c r="F72" i="43"/>
  <c r="AC72"/>
  <c r="AB72"/>
  <c r="F112" i="8"/>
  <c r="G112"/>
  <c r="R112"/>
  <c r="E68" i="56"/>
  <c r="F112" i="7"/>
  <c r="G112"/>
  <c r="R112"/>
  <c r="L68" i="56"/>
  <c r="S68"/>
  <c r="F73" i="43"/>
  <c r="AC73"/>
  <c r="AB73"/>
  <c r="F113" i="8"/>
  <c r="G113"/>
  <c r="R113"/>
  <c r="E69" i="56"/>
  <c r="F113" i="7"/>
  <c r="G113"/>
  <c r="R113"/>
  <c r="L69" i="56"/>
  <c r="S69"/>
  <c r="F74" i="43"/>
  <c r="AC74"/>
  <c r="AB74"/>
  <c r="F114" i="8"/>
  <c r="G114"/>
  <c r="R114"/>
  <c r="E70" i="56"/>
  <c r="F114" i="7"/>
  <c r="G114"/>
  <c r="R114"/>
  <c r="L70" i="56"/>
  <c r="S70"/>
  <c r="F75" i="43"/>
  <c r="AC75"/>
  <c r="AB75"/>
  <c r="F115" i="8"/>
  <c r="G115"/>
  <c r="R115"/>
  <c r="E71" i="56"/>
  <c r="F115" i="7"/>
  <c r="G115"/>
  <c r="R115"/>
  <c r="L71" i="56"/>
  <c r="S71"/>
  <c r="AM9"/>
  <c r="H64" i="43"/>
  <c r="AF64"/>
  <c r="AE64"/>
  <c r="F104" i="3"/>
  <c r="G104"/>
  <c r="R104"/>
  <c r="F104" i="4"/>
  <c r="G104"/>
  <c r="R104"/>
  <c r="H63" i="51"/>
  <c r="T63"/>
  <c r="I64" i="43"/>
  <c r="T64"/>
  <c r="AH64"/>
  <c r="AI64"/>
  <c r="AG64"/>
  <c r="F104" i="2"/>
  <c r="G104"/>
  <c r="R104"/>
  <c r="I63" i="51"/>
  <c r="U63"/>
  <c r="G64" i="43"/>
  <c r="AD64"/>
  <c r="F104" i="6"/>
  <c r="G104"/>
  <c r="R104"/>
  <c r="F63" i="51"/>
  <c r="R63"/>
  <c r="E64" i="43"/>
  <c r="N64"/>
  <c r="AA64"/>
  <c r="F104" i="9"/>
  <c r="G104"/>
  <c r="R104"/>
  <c r="G63" i="51"/>
  <c r="S63"/>
  <c r="J64" i="43"/>
  <c r="AJ64"/>
  <c r="F104" i="53"/>
  <c r="G104"/>
  <c r="R104"/>
  <c r="J63" i="51"/>
  <c r="V63"/>
  <c r="X63"/>
  <c r="W60" i="56"/>
  <c r="H65" i="43"/>
  <c r="AF65"/>
  <c r="AE65"/>
  <c r="F105" i="3"/>
  <c r="G105"/>
  <c r="R105"/>
  <c r="F105" i="4"/>
  <c r="G105"/>
  <c r="R105"/>
  <c r="H64" i="51"/>
  <c r="T64"/>
  <c r="I65" i="43"/>
  <c r="T65"/>
  <c r="AH65"/>
  <c r="AI65"/>
  <c r="AG65"/>
  <c r="F105" i="2"/>
  <c r="G105"/>
  <c r="R105"/>
  <c r="I64" i="51"/>
  <c r="U64"/>
  <c r="G65" i="43"/>
  <c r="AD65"/>
  <c r="F105" i="6"/>
  <c r="G105"/>
  <c r="R105"/>
  <c r="F64" i="51"/>
  <c r="R64"/>
  <c r="E65" i="43"/>
  <c r="N65"/>
  <c r="AA65"/>
  <c r="F105" i="9"/>
  <c r="G105"/>
  <c r="R105"/>
  <c r="G64" i="51"/>
  <c r="S64"/>
  <c r="J65" i="43"/>
  <c r="AJ65"/>
  <c r="F105" i="53"/>
  <c r="G105"/>
  <c r="R105"/>
  <c r="J64" i="51"/>
  <c r="V64"/>
  <c r="X64"/>
  <c r="W61" i="56"/>
  <c r="H66" i="43"/>
  <c r="AF66"/>
  <c r="AE66"/>
  <c r="F106" i="3"/>
  <c r="G106"/>
  <c r="R106"/>
  <c r="F106" i="4"/>
  <c r="G106"/>
  <c r="R106"/>
  <c r="H65" i="51"/>
  <c r="T65"/>
  <c r="I66" i="43"/>
  <c r="T66"/>
  <c r="AH66"/>
  <c r="AI66"/>
  <c r="AG66"/>
  <c r="F106" i="2"/>
  <c r="G106"/>
  <c r="R106"/>
  <c r="I65" i="51"/>
  <c r="U65"/>
  <c r="G66" i="43"/>
  <c r="AD66"/>
  <c r="F106" i="6"/>
  <c r="G106"/>
  <c r="R106"/>
  <c r="F65" i="51"/>
  <c r="R65"/>
  <c r="E66" i="43"/>
  <c r="N66"/>
  <c r="AA66"/>
  <c r="F106" i="9"/>
  <c r="G106"/>
  <c r="R106"/>
  <c r="G65" i="51"/>
  <c r="S65"/>
  <c r="J66" i="43"/>
  <c r="AJ66"/>
  <c r="F106" i="53"/>
  <c r="G106"/>
  <c r="R106"/>
  <c r="J65" i="51"/>
  <c r="V65"/>
  <c r="X65"/>
  <c r="W62" i="56"/>
  <c r="H67" i="43"/>
  <c r="AF67"/>
  <c r="AE67"/>
  <c r="F107" i="3"/>
  <c r="G107"/>
  <c r="R107"/>
  <c r="F107" i="4"/>
  <c r="G107"/>
  <c r="R107"/>
  <c r="H66" i="51"/>
  <c r="T66"/>
  <c r="I67" i="43"/>
  <c r="T67"/>
  <c r="AH67"/>
  <c r="AI67"/>
  <c r="AG67"/>
  <c r="F107" i="2"/>
  <c r="G107"/>
  <c r="R107"/>
  <c r="I66" i="51"/>
  <c r="U66"/>
  <c r="G67" i="43"/>
  <c r="AD67"/>
  <c r="F107" i="6"/>
  <c r="G107"/>
  <c r="R107"/>
  <c r="F66" i="51"/>
  <c r="R66"/>
  <c r="E67" i="43"/>
  <c r="N67"/>
  <c r="AA67"/>
  <c r="F107" i="9"/>
  <c r="G107"/>
  <c r="R107"/>
  <c r="G66" i="51"/>
  <c r="S66"/>
  <c r="J67" i="43"/>
  <c r="AJ67"/>
  <c r="F107" i="53"/>
  <c r="G107"/>
  <c r="R107"/>
  <c r="J66" i="51"/>
  <c r="V66"/>
  <c r="X66"/>
  <c r="W63" i="56"/>
  <c r="H68" i="43"/>
  <c r="AF68"/>
  <c r="AE68"/>
  <c r="F108" i="3"/>
  <c r="G108"/>
  <c r="R108"/>
  <c r="F108" i="4"/>
  <c r="G108"/>
  <c r="R108"/>
  <c r="H67" i="51"/>
  <c r="T67"/>
  <c r="I68" i="43"/>
  <c r="T68"/>
  <c r="AH68"/>
  <c r="AI68"/>
  <c r="AG68"/>
  <c r="F108" i="2"/>
  <c r="G108"/>
  <c r="R108"/>
  <c r="I67" i="51"/>
  <c r="U67"/>
  <c r="G68" i="43"/>
  <c r="AD68"/>
  <c r="F108" i="6"/>
  <c r="G108"/>
  <c r="R108"/>
  <c r="F67" i="51"/>
  <c r="R67"/>
  <c r="E68" i="43"/>
  <c r="N68"/>
  <c r="AA68"/>
  <c r="F108" i="9"/>
  <c r="G108"/>
  <c r="R108"/>
  <c r="G67" i="51"/>
  <c r="S67"/>
  <c r="J68" i="43"/>
  <c r="AJ68"/>
  <c r="F108" i="53"/>
  <c r="G108"/>
  <c r="R108"/>
  <c r="J67" i="51"/>
  <c r="V67"/>
  <c r="X67"/>
  <c r="W64" i="56"/>
  <c r="H69" i="43"/>
  <c r="AF69"/>
  <c r="AE69"/>
  <c r="F109" i="3"/>
  <c r="G109"/>
  <c r="R109"/>
  <c r="F109" i="4"/>
  <c r="G109"/>
  <c r="R109"/>
  <c r="H68" i="51"/>
  <c r="T68"/>
  <c r="I69" i="43"/>
  <c r="T69"/>
  <c r="AH69"/>
  <c r="AI69"/>
  <c r="AG69"/>
  <c r="F109" i="2"/>
  <c r="G109"/>
  <c r="R109"/>
  <c r="I68" i="51"/>
  <c r="U68"/>
  <c r="G69" i="43"/>
  <c r="AD69"/>
  <c r="F109" i="6"/>
  <c r="G109"/>
  <c r="R109"/>
  <c r="F68" i="51"/>
  <c r="R68"/>
  <c r="E69" i="43"/>
  <c r="N69"/>
  <c r="AA69"/>
  <c r="F109" i="9"/>
  <c r="G109"/>
  <c r="R109"/>
  <c r="G68" i="51"/>
  <c r="S68"/>
  <c r="J69" i="43"/>
  <c r="AJ69"/>
  <c r="F109" i="53"/>
  <c r="G109"/>
  <c r="R109"/>
  <c r="J68" i="51"/>
  <c r="V68"/>
  <c r="X68"/>
  <c r="W65" i="56"/>
  <c r="H70" i="43"/>
  <c r="AF70"/>
  <c r="AE70"/>
  <c r="F110" i="3"/>
  <c r="G110"/>
  <c r="R110"/>
  <c r="F110" i="4"/>
  <c r="G110"/>
  <c r="R110"/>
  <c r="H69" i="51"/>
  <c r="T69"/>
  <c r="I70" i="43"/>
  <c r="T70"/>
  <c r="AH70"/>
  <c r="AI70"/>
  <c r="AG70"/>
  <c r="F110" i="2"/>
  <c r="G110"/>
  <c r="R110"/>
  <c r="I69" i="51"/>
  <c r="U69"/>
  <c r="G70" i="43"/>
  <c r="AD70"/>
  <c r="F110" i="6"/>
  <c r="G110"/>
  <c r="R110"/>
  <c r="F69" i="51"/>
  <c r="R69"/>
  <c r="E70" i="43"/>
  <c r="N70"/>
  <c r="AA70"/>
  <c r="F110" i="9"/>
  <c r="G110"/>
  <c r="R110"/>
  <c r="G69" i="51"/>
  <c r="S69"/>
  <c r="J70" i="43"/>
  <c r="AJ70"/>
  <c r="F110" i="53"/>
  <c r="G110"/>
  <c r="R110"/>
  <c r="J69" i="51"/>
  <c r="V69"/>
  <c r="X69"/>
  <c r="W66" i="56"/>
  <c r="H71" i="43"/>
  <c r="AF71"/>
  <c r="AE71"/>
  <c r="F111" i="3"/>
  <c r="G111"/>
  <c r="R111"/>
  <c r="F111" i="4"/>
  <c r="G111"/>
  <c r="R111"/>
  <c r="H70" i="51"/>
  <c r="T70"/>
  <c r="I71" i="43"/>
  <c r="T71"/>
  <c r="AH71"/>
  <c r="AI71"/>
  <c r="AG71"/>
  <c r="F111" i="2"/>
  <c r="G111"/>
  <c r="R111"/>
  <c r="I70" i="51"/>
  <c r="U70"/>
  <c r="G71" i="43"/>
  <c r="AD71"/>
  <c r="F111" i="6"/>
  <c r="G111"/>
  <c r="R111"/>
  <c r="F70" i="51"/>
  <c r="R70"/>
  <c r="E71" i="43"/>
  <c r="N71"/>
  <c r="AA71"/>
  <c r="F111" i="9"/>
  <c r="G111"/>
  <c r="R111"/>
  <c r="G70" i="51"/>
  <c r="S70"/>
  <c r="J71" i="43"/>
  <c r="AJ71"/>
  <c r="F111" i="53"/>
  <c r="G111"/>
  <c r="R111"/>
  <c r="J70" i="51"/>
  <c r="V70"/>
  <c r="X70"/>
  <c r="W67" i="56"/>
  <c r="H72" i="43"/>
  <c r="AF72"/>
  <c r="AE72"/>
  <c r="F112" i="3"/>
  <c r="G112"/>
  <c r="R112"/>
  <c r="F112" i="4"/>
  <c r="G112"/>
  <c r="R112"/>
  <c r="H71" i="51"/>
  <c r="T71"/>
  <c r="I72" i="43"/>
  <c r="T72"/>
  <c r="AH72"/>
  <c r="AI72"/>
  <c r="AG72"/>
  <c r="F112" i="2"/>
  <c r="G112"/>
  <c r="R112"/>
  <c r="I71" i="51"/>
  <c r="U71"/>
  <c r="G72" i="43"/>
  <c r="AD72"/>
  <c r="F112" i="6"/>
  <c r="G112"/>
  <c r="R112"/>
  <c r="F71" i="51"/>
  <c r="R71"/>
  <c r="E72" i="43"/>
  <c r="N72"/>
  <c r="AA72"/>
  <c r="F112" i="9"/>
  <c r="G112"/>
  <c r="R112"/>
  <c r="G71" i="51"/>
  <c r="S71"/>
  <c r="J72" i="43"/>
  <c r="AJ72"/>
  <c r="F112" i="53"/>
  <c r="G112"/>
  <c r="R112"/>
  <c r="J71" i="51"/>
  <c r="V71"/>
  <c r="X71"/>
  <c r="W68" i="56"/>
  <c r="H73" i="43"/>
  <c r="AF73"/>
  <c r="AE73"/>
  <c r="F113" i="3"/>
  <c r="G113"/>
  <c r="R113"/>
  <c r="F113" i="4"/>
  <c r="G113"/>
  <c r="R113"/>
  <c r="H72" i="51"/>
  <c r="T72"/>
  <c r="I73" i="43"/>
  <c r="T73"/>
  <c r="AH73"/>
  <c r="AI73"/>
  <c r="AG73"/>
  <c r="F113" i="2"/>
  <c r="G113"/>
  <c r="R113"/>
  <c r="I72" i="51"/>
  <c r="U72"/>
  <c r="G73" i="43"/>
  <c r="AD73"/>
  <c r="F113" i="6"/>
  <c r="G113"/>
  <c r="R113"/>
  <c r="F72" i="51"/>
  <c r="R72"/>
  <c r="E73" i="43"/>
  <c r="N73"/>
  <c r="AA73"/>
  <c r="F113" i="9"/>
  <c r="G113"/>
  <c r="R113"/>
  <c r="G72" i="51"/>
  <c r="S72"/>
  <c r="J73" i="43"/>
  <c r="AJ73"/>
  <c r="F113" i="53"/>
  <c r="G113"/>
  <c r="R113"/>
  <c r="J72" i="51"/>
  <c r="V72"/>
  <c r="X72"/>
  <c r="W69" i="56"/>
  <c r="H74" i="43"/>
  <c r="AF74"/>
  <c r="AE74"/>
  <c r="F114" i="3"/>
  <c r="G114"/>
  <c r="R114"/>
  <c r="F114" i="4"/>
  <c r="G114"/>
  <c r="R114"/>
  <c r="H73" i="51"/>
  <c r="T73"/>
  <c r="I74" i="43"/>
  <c r="T74"/>
  <c r="AH74"/>
  <c r="AI74"/>
  <c r="AG74"/>
  <c r="F114" i="2"/>
  <c r="G114"/>
  <c r="R114"/>
  <c r="I73" i="51"/>
  <c r="U73"/>
  <c r="G74" i="43"/>
  <c r="AD74"/>
  <c r="F114" i="6"/>
  <c r="G114"/>
  <c r="R114"/>
  <c r="F73" i="51"/>
  <c r="R73"/>
  <c r="E74" i="43"/>
  <c r="N74"/>
  <c r="AA74"/>
  <c r="F114" i="9"/>
  <c r="G114"/>
  <c r="R114"/>
  <c r="G73" i="51"/>
  <c r="S73"/>
  <c r="J74" i="43"/>
  <c r="AJ74"/>
  <c r="F114" i="53"/>
  <c r="G114"/>
  <c r="R114"/>
  <c r="J73" i="51"/>
  <c r="V73"/>
  <c r="X73"/>
  <c r="W70" i="56"/>
  <c r="H75" i="43"/>
  <c r="AF75"/>
  <c r="AE75"/>
  <c r="F115" i="3"/>
  <c r="G115"/>
  <c r="R115"/>
  <c r="F115" i="4"/>
  <c r="G115"/>
  <c r="R115"/>
  <c r="H74" i="51"/>
  <c r="T74"/>
  <c r="I75" i="43"/>
  <c r="T75"/>
  <c r="AH75"/>
  <c r="AI75"/>
  <c r="AG75"/>
  <c r="F115" i="2"/>
  <c r="G115"/>
  <c r="R115"/>
  <c r="I74" i="51"/>
  <c r="U74"/>
  <c r="G75" i="43"/>
  <c r="AD75"/>
  <c r="F115" i="6"/>
  <c r="G115"/>
  <c r="R115"/>
  <c r="F74" i="51"/>
  <c r="R74"/>
  <c r="E75" i="43"/>
  <c r="N75"/>
  <c r="AA75"/>
  <c r="F115" i="9"/>
  <c r="G115"/>
  <c r="R115"/>
  <c r="G74" i="51"/>
  <c r="S74"/>
  <c r="J75" i="43"/>
  <c r="AJ75"/>
  <c r="F115" i="53"/>
  <c r="G115"/>
  <c r="R115"/>
  <c r="J74" i="51"/>
  <c r="V74"/>
  <c r="X74"/>
  <c r="W71" i="56"/>
  <c r="AN9"/>
  <c r="F76" i="43"/>
  <c r="AC76"/>
  <c r="AB76"/>
  <c r="F116" i="8"/>
  <c r="G116"/>
  <c r="R116"/>
  <c r="E72" i="56"/>
  <c r="F116" i="7"/>
  <c r="G116"/>
  <c r="R116"/>
  <c r="L72" i="56"/>
  <c r="S72"/>
  <c r="F77" i="43"/>
  <c r="AC77"/>
  <c r="AB77"/>
  <c r="F117" i="8"/>
  <c r="G117"/>
  <c r="R117"/>
  <c r="E73" i="56"/>
  <c r="F117" i="7"/>
  <c r="G117"/>
  <c r="R117"/>
  <c r="L73" i="56"/>
  <c r="S73"/>
  <c r="F78" i="43"/>
  <c r="AC78"/>
  <c r="AB78"/>
  <c r="F118" i="8"/>
  <c r="G118"/>
  <c r="R118"/>
  <c r="E74" i="56"/>
  <c r="F118" i="7"/>
  <c r="G118"/>
  <c r="R118"/>
  <c r="L74" i="56"/>
  <c r="S74"/>
  <c r="F79" i="43"/>
  <c r="AC79"/>
  <c r="AB79"/>
  <c r="F119" i="8"/>
  <c r="G119"/>
  <c r="R119"/>
  <c r="E75" i="56"/>
  <c r="F119" i="7"/>
  <c r="G119"/>
  <c r="R119"/>
  <c r="L75" i="56"/>
  <c r="S75"/>
  <c r="F80" i="43"/>
  <c r="AC80"/>
  <c r="AB80"/>
  <c r="F120" i="8"/>
  <c r="G120"/>
  <c r="R120"/>
  <c r="E76" i="56"/>
  <c r="F120" i="7"/>
  <c r="G120"/>
  <c r="R120"/>
  <c r="L76" i="56"/>
  <c r="S76"/>
  <c r="F81" i="43"/>
  <c r="AC81"/>
  <c r="AB81"/>
  <c r="F121" i="8"/>
  <c r="G121"/>
  <c r="R121"/>
  <c r="E77" i="56"/>
  <c r="F121" i="7"/>
  <c r="G121"/>
  <c r="R121"/>
  <c r="L77" i="56"/>
  <c r="S77"/>
  <c r="F82" i="43"/>
  <c r="AC82"/>
  <c r="AB82"/>
  <c r="F122" i="8"/>
  <c r="G122"/>
  <c r="R122"/>
  <c r="E78" i="56"/>
  <c r="F122" i="7"/>
  <c r="G122"/>
  <c r="R122"/>
  <c r="L78" i="56"/>
  <c r="S78"/>
  <c r="F83" i="43"/>
  <c r="AC83"/>
  <c r="AB83"/>
  <c r="F123" i="8"/>
  <c r="G123"/>
  <c r="R123"/>
  <c r="E79" i="56"/>
  <c r="F123" i="7"/>
  <c r="G123"/>
  <c r="R123"/>
  <c r="L79" i="56"/>
  <c r="S79"/>
  <c r="F84" i="43"/>
  <c r="AC84"/>
  <c r="AB84"/>
  <c r="F124" i="8"/>
  <c r="G124"/>
  <c r="R124"/>
  <c r="E80" i="56"/>
  <c r="F124" i="7"/>
  <c r="G124"/>
  <c r="R124"/>
  <c r="L80" i="56"/>
  <c r="S80"/>
  <c r="F85" i="43"/>
  <c r="AC85"/>
  <c r="AB85"/>
  <c r="F125" i="8"/>
  <c r="G125"/>
  <c r="R125"/>
  <c r="E81" i="56"/>
  <c r="F125" i="7"/>
  <c r="G125"/>
  <c r="R125"/>
  <c r="L81" i="56"/>
  <c r="S81"/>
  <c r="F86" i="43"/>
  <c r="AC86"/>
  <c r="AB86"/>
  <c r="F126" i="8"/>
  <c r="G126"/>
  <c r="R126"/>
  <c r="E82" i="56"/>
  <c r="F126" i="7"/>
  <c r="G126"/>
  <c r="R126"/>
  <c r="L82" i="56"/>
  <c r="S82"/>
  <c r="F87" i="43"/>
  <c r="AC87"/>
  <c r="AB87"/>
  <c r="F127" i="8"/>
  <c r="G127"/>
  <c r="R127"/>
  <c r="E83" i="56"/>
  <c r="F127" i="7"/>
  <c r="G127"/>
  <c r="R127"/>
  <c r="L83" i="56"/>
  <c r="S83"/>
  <c r="AM10"/>
  <c r="H76" i="43"/>
  <c r="AF76"/>
  <c r="AE76"/>
  <c r="F116" i="3"/>
  <c r="G116"/>
  <c r="R116"/>
  <c r="F116" i="4"/>
  <c r="G116"/>
  <c r="R116"/>
  <c r="H75" i="51"/>
  <c r="T75"/>
  <c r="I76" i="43"/>
  <c r="T76"/>
  <c r="AH76"/>
  <c r="AI76"/>
  <c r="AG76"/>
  <c r="F116" i="2"/>
  <c r="G116"/>
  <c r="R116"/>
  <c r="I75" i="51"/>
  <c r="U75"/>
  <c r="G76" i="43"/>
  <c r="AD76"/>
  <c r="F116" i="6"/>
  <c r="G116"/>
  <c r="R116"/>
  <c r="F75" i="51"/>
  <c r="R75"/>
  <c r="E76" i="43"/>
  <c r="N76"/>
  <c r="AA76"/>
  <c r="F116" i="9"/>
  <c r="G116"/>
  <c r="R116"/>
  <c r="G75" i="51"/>
  <c r="S75"/>
  <c r="J76" i="43"/>
  <c r="AJ76"/>
  <c r="F116" i="53"/>
  <c r="G116"/>
  <c r="R116"/>
  <c r="J75" i="51"/>
  <c r="V75"/>
  <c r="X75"/>
  <c r="W72" i="56"/>
  <c r="H77" i="43"/>
  <c r="AF77"/>
  <c r="AE77"/>
  <c r="F117" i="3"/>
  <c r="G117"/>
  <c r="R117"/>
  <c r="F117" i="4"/>
  <c r="G117"/>
  <c r="R117"/>
  <c r="H76" i="51"/>
  <c r="T76"/>
  <c r="I77" i="43"/>
  <c r="T77"/>
  <c r="AH77"/>
  <c r="AI77"/>
  <c r="AG77"/>
  <c r="F117" i="2"/>
  <c r="G117"/>
  <c r="R117"/>
  <c r="I76" i="51"/>
  <c r="U76"/>
  <c r="G77" i="43"/>
  <c r="AD77"/>
  <c r="F117" i="6"/>
  <c r="G117"/>
  <c r="R117"/>
  <c r="F76" i="51"/>
  <c r="R76"/>
  <c r="E77" i="43"/>
  <c r="N77"/>
  <c r="AA77"/>
  <c r="F117" i="9"/>
  <c r="G117"/>
  <c r="R117"/>
  <c r="G76" i="51"/>
  <c r="S76"/>
  <c r="J77" i="43"/>
  <c r="AJ77"/>
  <c r="F117" i="53"/>
  <c r="G117"/>
  <c r="R117"/>
  <c r="J76" i="51"/>
  <c r="V76"/>
  <c r="X76"/>
  <c r="W73" i="56"/>
  <c r="H78" i="43"/>
  <c r="AF78"/>
  <c r="AE78"/>
  <c r="F118" i="3"/>
  <c r="G118"/>
  <c r="R118"/>
  <c r="F118" i="4"/>
  <c r="G118"/>
  <c r="R118"/>
  <c r="H77" i="51"/>
  <c r="T77"/>
  <c r="I78" i="43"/>
  <c r="T78"/>
  <c r="AH78"/>
  <c r="AI78"/>
  <c r="AG78"/>
  <c r="F118" i="2"/>
  <c r="G118"/>
  <c r="R118"/>
  <c r="I77" i="51"/>
  <c r="U77"/>
  <c r="G78" i="43"/>
  <c r="AD78"/>
  <c r="F118" i="6"/>
  <c r="G118"/>
  <c r="R118"/>
  <c r="F77" i="51"/>
  <c r="R77"/>
  <c r="E78" i="43"/>
  <c r="N78"/>
  <c r="AA78"/>
  <c r="F118" i="9"/>
  <c r="G118"/>
  <c r="R118"/>
  <c r="G77" i="51"/>
  <c r="S77"/>
  <c r="J78" i="43"/>
  <c r="AJ78"/>
  <c r="F118" i="53"/>
  <c r="G118"/>
  <c r="R118"/>
  <c r="J77" i="51"/>
  <c r="V77"/>
  <c r="X77"/>
  <c r="W74" i="56"/>
  <c r="H79" i="43"/>
  <c r="AF79"/>
  <c r="AE79"/>
  <c r="F119" i="3"/>
  <c r="G119"/>
  <c r="R119"/>
  <c r="F119" i="4"/>
  <c r="G119"/>
  <c r="R119"/>
  <c r="H78" i="51"/>
  <c r="T78"/>
  <c r="I79" i="43"/>
  <c r="T79"/>
  <c r="AH79"/>
  <c r="AI79"/>
  <c r="AG79"/>
  <c r="F119" i="2"/>
  <c r="G119"/>
  <c r="R119"/>
  <c r="I78" i="51"/>
  <c r="U78"/>
  <c r="G79" i="43"/>
  <c r="AD79"/>
  <c r="F119" i="6"/>
  <c r="G119"/>
  <c r="R119"/>
  <c r="F78" i="51"/>
  <c r="R78"/>
  <c r="E79" i="43"/>
  <c r="N79"/>
  <c r="AA79"/>
  <c r="F119" i="9"/>
  <c r="G119"/>
  <c r="R119"/>
  <c r="G78" i="51"/>
  <c r="S78"/>
  <c r="J79" i="43"/>
  <c r="AJ79"/>
  <c r="F119" i="53"/>
  <c r="G119"/>
  <c r="R119"/>
  <c r="J78" i="51"/>
  <c r="V78"/>
  <c r="X78"/>
  <c r="W75" i="56"/>
  <c r="H80" i="43"/>
  <c r="AF80"/>
  <c r="AE80"/>
  <c r="F120" i="3"/>
  <c r="G120"/>
  <c r="R120"/>
  <c r="F120" i="4"/>
  <c r="G120"/>
  <c r="R120"/>
  <c r="H79" i="51"/>
  <c r="T79"/>
  <c r="I80" i="43"/>
  <c r="T80"/>
  <c r="AH80"/>
  <c r="AI80"/>
  <c r="AG80"/>
  <c r="F120" i="2"/>
  <c r="G120"/>
  <c r="R120"/>
  <c r="I79" i="51"/>
  <c r="U79"/>
  <c r="G80" i="43"/>
  <c r="AD80"/>
  <c r="F120" i="6"/>
  <c r="G120"/>
  <c r="R120"/>
  <c r="F79" i="51"/>
  <c r="R79"/>
  <c r="E80" i="43"/>
  <c r="N80"/>
  <c r="AA80"/>
  <c r="F120" i="9"/>
  <c r="G120"/>
  <c r="R120"/>
  <c r="G79" i="51"/>
  <c r="S79"/>
  <c r="J80" i="43"/>
  <c r="AJ80"/>
  <c r="F120" i="53"/>
  <c r="G120"/>
  <c r="R120"/>
  <c r="J79" i="51"/>
  <c r="V79"/>
  <c r="X79"/>
  <c r="W76" i="56"/>
  <c r="H81" i="43"/>
  <c r="AF81"/>
  <c r="AE81"/>
  <c r="F121" i="3"/>
  <c r="G121"/>
  <c r="R121"/>
  <c r="F121" i="4"/>
  <c r="G121"/>
  <c r="R121"/>
  <c r="H80" i="51"/>
  <c r="T80"/>
  <c r="I81" i="43"/>
  <c r="T81"/>
  <c r="AH81"/>
  <c r="AI81"/>
  <c r="AG81"/>
  <c r="F121" i="2"/>
  <c r="G121"/>
  <c r="R121"/>
  <c r="I80" i="51"/>
  <c r="U80"/>
  <c r="G81" i="43"/>
  <c r="AD81"/>
  <c r="F121" i="6"/>
  <c r="G121"/>
  <c r="R121"/>
  <c r="F80" i="51"/>
  <c r="R80"/>
  <c r="E81" i="43"/>
  <c r="N81"/>
  <c r="AA81"/>
  <c r="F121" i="9"/>
  <c r="G121"/>
  <c r="R121"/>
  <c r="G80" i="51"/>
  <c r="S80"/>
  <c r="J81" i="43"/>
  <c r="AJ81"/>
  <c r="F121" i="53"/>
  <c r="G121"/>
  <c r="R121"/>
  <c r="J80" i="51"/>
  <c r="V80"/>
  <c r="X80"/>
  <c r="W77" i="56"/>
  <c r="H82" i="43"/>
  <c r="AF82"/>
  <c r="AE82"/>
  <c r="F122" i="3"/>
  <c r="G122"/>
  <c r="R122"/>
  <c r="F122" i="4"/>
  <c r="G122"/>
  <c r="R122"/>
  <c r="H81" i="51"/>
  <c r="T81"/>
  <c r="I82" i="43"/>
  <c r="T82"/>
  <c r="AH82"/>
  <c r="AI82"/>
  <c r="AG82"/>
  <c r="F122" i="2"/>
  <c r="G122"/>
  <c r="R122"/>
  <c r="I81" i="51"/>
  <c r="U81"/>
  <c r="G82" i="43"/>
  <c r="AD82"/>
  <c r="F122" i="6"/>
  <c r="G122"/>
  <c r="R122"/>
  <c r="F81" i="51"/>
  <c r="R81"/>
  <c r="E82" i="43"/>
  <c r="N82"/>
  <c r="AA82"/>
  <c r="F122" i="9"/>
  <c r="G122"/>
  <c r="R122"/>
  <c r="G81" i="51"/>
  <c r="S81"/>
  <c r="J82" i="43"/>
  <c r="AJ82"/>
  <c r="F122" i="53"/>
  <c r="G122"/>
  <c r="R122"/>
  <c r="J81" i="51"/>
  <c r="V81"/>
  <c r="X81"/>
  <c r="W78" i="56"/>
  <c r="H83" i="43"/>
  <c r="AF83"/>
  <c r="AE83"/>
  <c r="F123" i="3"/>
  <c r="G123"/>
  <c r="R123"/>
  <c r="F123" i="4"/>
  <c r="G123"/>
  <c r="R123"/>
  <c r="H82" i="51"/>
  <c r="T82"/>
  <c r="I83" i="43"/>
  <c r="T83"/>
  <c r="AH83"/>
  <c r="AI83"/>
  <c r="AG83"/>
  <c r="F123" i="2"/>
  <c r="G123"/>
  <c r="R123"/>
  <c r="I82" i="51"/>
  <c r="U82"/>
  <c r="G83" i="43"/>
  <c r="AD83"/>
  <c r="F123" i="6"/>
  <c r="G123"/>
  <c r="R123"/>
  <c r="F82" i="51"/>
  <c r="R82"/>
  <c r="E83" i="43"/>
  <c r="N83"/>
  <c r="AA83"/>
  <c r="F123" i="9"/>
  <c r="G123"/>
  <c r="R123"/>
  <c r="G82" i="51"/>
  <c r="S82"/>
  <c r="J83" i="43"/>
  <c r="AJ83"/>
  <c r="F123" i="53"/>
  <c r="G123"/>
  <c r="R123"/>
  <c r="J82" i="51"/>
  <c r="V82"/>
  <c r="X82"/>
  <c r="W79" i="56"/>
  <c r="H84" i="43"/>
  <c r="AF84"/>
  <c r="AE84"/>
  <c r="F124" i="3"/>
  <c r="G124"/>
  <c r="R124"/>
  <c r="F124" i="4"/>
  <c r="G124"/>
  <c r="R124"/>
  <c r="H83" i="51"/>
  <c r="T83"/>
  <c r="I84" i="43"/>
  <c r="T84"/>
  <c r="AH84"/>
  <c r="AI84"/>
  <c r="AG84"/>
  <c r="F124" i="2"/>
  <c r="G124"/>
  <c r="R124"/>
  <c r="I83" i="51"/>
  <c r="U83"/>
  <c r="G84" i="43"/>
  <c r="AD84"/>
  <c r="F124" i="6"/>
  <c r="G124"/>
  <c r="R124"/>
  <c r="F83" i="51"/>
  <c r="R83"/>
  <c r="E84" i="43"/>
  <c r="N84"/>
  <c r="AA84"/>
  <c r="F124" i="9"/>
  <c r="G124"/>
  <c r="R124"/>
  <c r="G83" i="51"/>
  <c r="S83"/>
  <c r="J84" i="43"/>
  <c r="AJ84"/>
  <c r="F124" i="53"/>
  <c r="G124"/>
  <c r="R124"/>
  <c r="J83" i="51"/>
  <c r="V83"/>
  <c r="X83"/>
  <c r="W80" i="56"/>
  <c r="H85" i="43"/>
  <c r="AF85"/>
  <c r="AE85"/>
  <c r="F125" i="3"/>
  <c r="G125"/>
  <c r="R125"/>
  <c r="F125" i="4"/>
  <c r="G125"/>
  <c r="R125"/>
  <c r="H84" i="51"/>
  <c r="T84"/>
  <c r="I85" i="43"/>
  <c r="T85"/>
  <c r="AH85"/>
  <c r="AI85"/>
  <c r="AG85"/>
  <c r="F125" i="2"/>
  <c r="G125"/>
  <c r="R125"/>
  <c r="I84" i="51"/>
  <c r="U84"/>
  <c r="G85" i="43"/>
  <c r="AD85"/>
  <c r="F125" i="6"/>
  <c r="G125"/>
  <c r="R125"/>
  <c r="F84" i="51"/>
  <c r="R84"/>
  <c r="E85" i="43"/>
  <c r="N85"/>
  <c r="AA85"/>
  <c r="F125" i="9"/>
  <c r="G125"/>
  <c r="R125"/>
  <c r="G84" i="51"/>
  <c r="S84"/>
  <c r="J85" i="43"/>
  <c r="AJ85"/>
  <c r="F125" i="53"/>
  <c r="G125"/>
  <c r="R125"/>
  <c r="J84" i="51"/>
  <c r="V84"/>
  <c r="X84"/>
  <c r="W81" i="56"/>
  <c r="H86" i="43"/>
  <c r="AF86"/>
  <c r="AE86"/>
  <c r="F126" i="3"/>
  <c r="G126"/>
  <c r="R126"/>
  <c r="F126" i="4"/>
  <c r="G126"/>
  <c r="R126"/>
  <c r="H85" i="51"/>
  <c r="T85"/>
  <c r="I86" i="43"/>
  <c r="T86"/>
  <c r="AH86"/>
  <c r="AI86"/>
  <c r="AG86"/>
  <c r="F126" i="2"/>
  <c r="G126"/>
  <c r="R126"/>
  <c r="I85" i="51"/>
  <c r="U85"/>
  <c r="G86" i="43"/>
  <c r="AD86"/>
  <c r="F126" i="6"/>
  <c r="G126"/>
  <c r="R126"/>
  <c r="F85" i="51"/>
  <c r="R85"/>
  <c r="E86" i="43"/>
  <c r="N86"/>
  <c r="AA86"/>
  <c r="F126" i="9"/>
  <c r="G126"/>
  <c r="R126"/>
  <c r="G85" i="51"/>
  <c r="S85"/>
  <c r="J86" i="43"/>
  <c r="AJ86"/>
  <c r="F126" i="53"/>
  <c r="G126"/>
  <c r="R126"/>
  <c r="J85" i="51"/>
  <c r="V85"/>
  <c r="X85"/>
  <c r="W82" i="56"/>
  <c r="H87" i="43"/>
  <c r="AF87"/>
  <c r="AE87"/>
  <c r="F127" i="3"/>
  <c r="G127"/>
  <c r="R127"/>
  <c r="F127" i="4"/>
  <c r="G127"/>
  <c r="R127"/>
  <c r="H86" i="51"/>
  <c r="T86"/>
  <c r="I87" i="43"/>
  <c r="T87"/>
  <c r="AH87"/>
  <c r="AI87"/>
  <c r="AG87"/>
  <c r="F127" i="2"/>
  <c r="G127"/>
  <c r="R127"/>
  <c r="I86" i="51"/>
  <c r="U86"/>
  <c r="G87" i="43"/>
  <c r="AD87"/>
  <c r="F127" i="6"/>
  <c r="G127"/>
  <c r="R127"/>
  <c r="F86" i="51"/>
  <c r="R86"/>
  <c r="E87" i="43"/>
  <c r="N87"/>
  <c r="AA87"/>
  <c r="F127" i="9"/>
  <c r="G127"/>
  <c r="R127"/>
  <c r="G86" i="51"/>
  <c r="S86"/>
  <c r="J87" i="43"/>
  <c r="AJ87"/>
  <c r="F127" i="53"/>
  <c r="G127"/>
  <c r="R127"/>
  <c r="J86" i="51"/>
  <c r="V86"/>
  <c r="X86"/>
  <c r="W83" i="56"/>
  <c r="AN10"/>
  <c r="F88" i="43"/>
  <c r="AC88"/>
  <c r="AB88"/>
  <c r="F128" i="8"/>
  <c r="G128"/>
  <c r="R128"/>
  <c r="E84" i="56"/>
  <c r="F128" i="7"/>
  <c r="G128"/>
  <c r="R128"/>
  <c r="L84" i="56"/>
  <c r="S84"/>
  <c r="F89" i="43"/>
  <c r="AC89"/>
  <c r="AB89"/>
  <c r="F129" i="8"/>
  <c r="G129"/>
  <c r="R129"/>
  <c r="E85" i="56"/>
  <c r="F129" i="7"/>
  <c r="G129"/>
  <c r="R129"/>
  <c r="L85" i="56"/>
  <c r="S85"/>
  <c r="F90" i="43"/>
  <c r="AC90"/>
  <c r="AB90"/>
  <c r="F130" i="8"/>
  <c r="G130"/>
  <c r="R130"/>
  <c r="E86" i="56"/>
  <c r="F130" i="7"/>
  <c r="G130"/>
  <c r="R130"/>
  <c r="L86" i="56"/>
  <c r="S86"/>
  <c r="F91" i="43"/>
  <c r="AC91"/>
  <c r="AB91"/>
  <c r="F131" i="8"/>
  <c r="G131"/>
  <c r="R131"/>
  <c r="E87" i="56"/>
  <c r="F131" i="7"/>
  <c r="G131"/>
  <c r="R131"/>
  <c r="L87" i="56"/>
  <c r="S87"/>
  <c r="F92" i="43"/>
  <c r="AC92"/>
  <c r="AB92"/>
  <c r="F132" i="8"/>
  <c r="G132"/>
  <c r="R132"/>
  <c r="E88" i="56"/>
  <c r="F132" i="7"/>
  <c r="G132"/>
  <c r="R132"/>
  <c r="L88" i="56"/>
  <c r="S88"/>
  <c r="F93" i="43"/>
  <c r="AC93"/>
  <c r="AB93"/>
  <c r="F133" i="8"/>
  <c r="G133"/>
  <c r="R133"/>
  <c r="E89" i="56"/>
  <c r="F133" i="7"/>
  <c r="G133"/>
  <c r="R133"/>
  <c r="L89" i="56"/>
  <c r="S89"/>
  <c r="F94" i="43"/>
  <c r="AC94"/>
  <c r="AB94"/>
  <c r="F134" i="8"/>
  <c r="G134"/>
  <c r="R134"/>
  <c r="E90" i="56"/>
  <c r="F134" i="7"/>
  <c r="G134"/>
  <c r="R134"/>
  <c r="L90" i="56"/>
  <c r="S90"/>
  <c r="F95" i="43"/>
  <c r="AC95"/>
  <c r="AB95"/>
  <c r="F135" i="8"/>
  <c r="G135"/>
  <c r="R135"/>
  <c r="E91" i="56"/>
  <c r="F135" i="7"/>
  <c r="G135"/>
  <c r="R135"/>
  <c r="L91" i="56"/>
  <c r="S91"/>
  <c r="F96" i="43"/>
  <c r="AC96"/>
  <c r="AB96"/>
  <c r="F136" i="8"/>
  <c r="G136"/>
  <c r="R136"/>
  <c r="E92" i="56"/>
  <c r="F136" i="7"/>
  <c r="G136"/>
  <c r="R136"/>
  <c r="L92" i="56"/>
  <c r="S92"/>
  <c r="F97" i="43"/>
  <c r="AC97"/>
  <c r="AB97"/>
  <c r="F137" i="8"/>
  <c r="G137"/>
  <c r="R137"/>
  <c r="E93" i="56"/>
  <c r="F137" i="7"/>
  <c r="G137"/>
  <c r="R137"/>
  <c r="L93" i="56"/>
  <c r="S93"/>
  <c r="F98" i="43"/>
  <c r="AC98"/>
  <c r="AB98"/>
  <c r="F138" i="8"/>
  <c r="G138"/>
  <c r="R138"/>
  <c r="E94" i="56"/>
  <c r="F138" i="7"/>
  <c r="G138"/>
  <c r="R138"/>
  <c r="L94" i="56"/>
  <c r="S94"/>
  <c r="F99" i="43"/>
  <c r="AC99"/>
  <c r="AB99"/>
  <c r="F139" i="8"/>
  <c r="G139"/>
  <c r="R139"/>
  <c r="E95" i="56"/>
  <c r="F139" i="7"/>
  <c r="G139"/>
  <c r="R139"/>
  <c r="L95" i="56"/>
  <c r="S95"/>
  <c r="AM11"/>
  <c r="H88" i="43"/>
  <c r="AF88"/>
  <c r="AE88"/>
  <c r="F128" i="3"/>
  <c r="G128"/>
  <c r="R128"/>
  <c r="F128" i="4"/>
  <c r="G128"/>
  <c r="R128"/>
  <c r="H87" i="51"/>
  <c r="T87"/>
  <c r="I88" i="43"/>
  <c r="T88"/>
  <c r="AH88"/>
  <c r="AI88"/>
  <c r="AG88"/>
  <c r="F128" i="2"/>
  <c r="G128"/>
  <c r="R128"/>
  <c r="I87" i="51"/>
  <c r="U87"/>
  <c r="G88" i="43"/>
  <c r="AD88"/>
  <c r="F128" i="6"/>
  <c r="G128"/>
  <c r="R128"/>
  <c r="F87" i="51"/>
  <c r="R87"/>
  <c r="E88" i="43"/>
  <c r="N88"/>
  <c r="AA88"/>
  <c r="F128" i="9"/>
  <c r="G128"/>
  <c r="R128"/>
  <c r="G87" i="51"/>
  <c r="S87"/>
  <c r="J88" i="43"/>
  <c r="AJ88"/>
  <c r="F128" i="53"/>
  <c r="G128"/>
  <c r="R128"/>
  <c r="J87" i="51"/>
  <c r="V87"/>
  <c r="X87"/>
  <c r="W84" i="56"/>
  <c r="H89" i="43"/>
  <c r="AF89"/>
  <c r="AE89"/>
  <c r="F129" i="3"/>
  <c r="G129"/>
  <c r="R129"/>
  <c r="F129" i="4"/>
  <c r="G129"/>
  <c r="R129"/>
  <c r="H88" i="51"/>
  <c r="T88"/>
  <c r="I89" i="43"/>
  <c r="T89"/>
  <c r="AH89"/>
  <c r="AI89"/>
  <c r="AG89"/>
  <c r="F129" i="2"/>
  <c r="G129"/>
  <c r="R129"/>
  <c r="I88" i="51"/>
  <c r="U88"/>
  <c r="G89" i="43"/>
  <c r="AD89"/>
  <c r="F129" i="6"/>
  <c r="G129"/>
  <c r="R129"/>
  <c r="F88" i="51"/>
  <c r="R88"/>
  <c r="E89" i="43"/>
  <c r="N89"/>
  <c r="AA89"/>
  <c r="F129" i="9"/>
  <c r="G129"/>
  <c r="R129"/>
  <c r="G88" i="51"/>
  <c r="S88"/>
  <c r="J89" i="43"/>
  <c r="AJ89"/>
  <c r="F129" i="53"/>
  <c r="G129"/>
  <c r="R129"/>
  <c r="J88" i="51"/>
  <c r="V88"/>
  <c r="X88"/>
  <c r="W85" i="56"/>
  <c r="H90" i="43"/>
  <c r="AF90"/>
  <c r="AE90"/>
  <c r="F130" i="3"/>
  <c r="G130"/>
  <c r="R130"/>
  <c r="F130" i="4"/>
  <c r="G130"/>
  <c r="R130"/>
  <c r="H89" i="51"/>
  <c r="T89"/>
  <c r="I90" i="43"/>
  <c r="T90"/>
  <c r="AH90"/>
  <c r="AI90"/>
  <c r="AG90"/>
  <c r="F130" i="2"/>
  <c r="G130"/>
  <c r="R130"/>
  <c r="I89" i="51"/>
  <c r="U89"/>
  <c r="G90" i="43"/>
  <c r="AD90"/>
  <c r="F130" i="6"/>
  <c r="G130"/>
  <c r="R130"/>
  <c r="F89" i="51"/>
  <c r="R89"/>
  <c r="E90" i="43"/>
  <c r="N90"/>
  <c r="AA90"/>
  <c r="F130" i="9"/>
  <c r="G130"/>
  <c r="R130"/>
  <c r="G89" i="51"/>
  <c r="S89"/>
  <c r="J90" i="43"/>
  <c r="AJ90"/>
  <c r="F130" i="53"/>
  <c r="G130"/>
  <c r="R130"/>
  <c r="J89" i="51"/>
  <c r="V89"/>
  <c r="X89"/>
  <c r="W86" i="56"/>
  <c r="H91" i="43"/>
  <c r="AF91"/>
  <c r="AE91"/>
  <c r="F131" i="3"/>
  <c r="G131"/>
  <c r="R131"/>
  <c r="F131" i="4"/>
  <c r="G131"/>
  <c r="R131"/>
  <c r="H90" i="51"/>
  <c r="T90"/>
  <c r="I91" i="43"/>
  <c r="T91"/>
  <c r="AH91"/>
  <c r="AI91"/>
  <c r="AG91"/>
  <c r="F131" i="2"/>
  <c r="G131"/>
  <c r="R131"/>
  <c r="I90" i="51"/>
  <c r="U90"/>
  <c r="G91" i="43"/>
  <c r="AD91"/>
  <c r="F131" i="6"/>
  <c r="G131"/>
  <c r="R131"/>
  <c r="F90" i="51"/>
  <c r="R90"/>
  <c r="E91" i="43"/>
  <c r="N91"/>
  <c r="AA91"/>
  <c r="F131" i="9"/>
  <c r="G131"/>
  <c r="R131"/>
  <c r="G90" i="51"/>
  <c r="S90"/>
  <c r="J91" i="43"/>
  <c r="AJ91"/>
  <c r="F131" i="53"/>
  <c r="G131"/>
  <c r="R131"/>
  <c r="J90" i="51"/>
  <c r="V90"/>
  <c r="X90"/>
  <c r="W87" i="56"/>
  <c r="H92" i="43"/>
  <c r="AF92"/>
  <c r="AE92"/>
  <c r="F132" i="3"/>
  <c r="G132"/>
  <c r="R132"/>
  <c r="F132" i="4"/>
  <c r="G132"/>
  <c r="R132"/>
  <c r="H91" i="51"/>
  <c r="T91"/>
  <c r="I92" i="43"/>
  <c r="T92"/>
  <c r="AH92"/>
  <c r="AI92"/>
  <c r="AG92"/>
  <c r="F132" i="2"/>
  <c r="G132"/>
  <c r="R132"/>
  <c r="I91" i="51"/>
  <c r="U91"/>
  <c r="G92" i="43"/>
  <c r="AD92"/>
  <c r="F132" i="6"/>
  <c r="G132"/>
  <c r="R132"/>
  <c r="F91" i="51"/>
  <c r="R91"/>
  <c r="E92" i="43"/>
  <c r="N92"/>
  <c r="AA92"/>
  <c r="F132" i="9"/>
  <c r="G132"/>
  <c r="R132"/>
  <c r="G91" i="51"/>
  <c r="S91"/>
  <c r="J92" i="43"/>
  <c r="AJ92"/>
  <c r="F132" i="53"/>
  <c r="G132"/>
  <c r="R132"/>
  <c r="J91" i="51"/>
  <c r="V91"/>
  <c r="X91"/>
  <c r="W88" i="56"/>
  <c r="H93" i="43"/>
  <c r="AF93"/>
  <c r="AE93"/>
  <c r="F133" i="3"/>
  <c r="G133"/>
  <c r="R133"/>
  <c r="F133" i="4"/>
  <c r="G133"/>
  <c r="R133"/>
  <c r="H92" i="51"/>
  <c r="T92"/>
  <c r="I93" i="43"/>
  <c r="T93"/>
  <c r="AH93"/>
  <c r="AI93"/>
  <c r="AG93"/>
  <c r="F133" i="2"/>
  <c r="G133"/>
  <c r="R133"/>
  <c r="I92" i="51"/>
  <c r="U92"/>
  <c r="G93" i="43"/>
  <c r="AD93"/>
  <c r="F133" i="6"/>
  <c r="G133"/>
  <c r="R133"/>
  <c r="F92" i="51"/>
  <c r="R92"/>
  <c r="E93" i="43"/>
  <c r="N93"/>
  <c r="AA93"/>
  <c r="F133" i="9"/>
  <c r="G133"/>
  <c r="R133"/>
  <c r="G92" i="51"/>
  <c r="S92"/>
  <c r="J93" i="43"/>
  <c r="AJ93"/>
  <c r="F133" i="53"/>
  <c r="G133"/>
  <c r="R133"/>
  <c r="J92" i="51"/>
  <c r="V92"/>
  <c r="X92"/>
  <c r="W89" i="56"/>
  <c r="H94" i="43"/>
  <c r="AF94"/>
  <c r="AE94"/>
  <c r="F134" i="3"/>
  <c r="G134"/>
  <c r="R134"/>
  <c r="F134" i="4"/>
  <c r="G134"/>
  <c r="R134"/>
  <c r="H93" i="51"/>
  <c r="T93"/>
  <c r="I94" i="43"/>
  <c r="T94"/>
  <c r="AH94"/>
  <c r="AI94"/>
  <c r="AG94"/>
  <c r="F134" i="2"/>
  <c r="G134"/>
  <c r="R134"/>
  <c r="I93" i="51"/>
  <c r="U93"/>
  <c r="G94" i="43"/>
  <c r="AD94"/>
  <c r="F134" i="6"/>
  <c r="G134"/>
  <c r="R134"/>
  <c r="F93" i="51"/>
  <c r="R93"/>
  <c r="E94" i="43"/>
  <c r="N94"/>
  <c r="AA94"/>
  <c r="F134" i="9"/>
  <c r="G134"/>
  <c r="R134"/>
  <c r="G93" i="51"/>
  <c r="S93"/>
  <c r="J94" i="43"/>
  <c r="AJ94"/>
  <c r="F134" i="53"/>
  <c r="G134"/>
  <c r="R134"/>
  <c r="J93" i="51"/>
  <c r="V93"/>
  <c r="X93"/>
  <c r="W90" i="56"/>
  <c r="H95" i="43"/>
  <c r="AF95"/>
  <c r="AE95"/>
  <c r="F135" i="3"/>
  <c r="G135"/>
  <c r="R135"/>
  <c r="F135" i="4"/>
  <c r="G135"/>
  <c r="R135"/>
  <c r="H94" i="51"/>
  <c r="T94"/>
  <c r="I95" i="43"/>
  <c r="T95"/>
  <c r="AH95"/>
  <c r="AI95"/>
  <c r="AG95"/>
  <c r="F135" i="2"/>
  <c r="G135"/>
  <c r="R135"/>
  <c r="I94" i="51"/>
  <c r="U94"/>
  <c r="G95" i="43"/>
  <c r="AD95"/>
  <c r="F135" i="6"/>
  <c r="G135"/>
  <c r="R135"/>
  <c r="F94" i="51"/>
  <c r="R94"/>
  <c r="E95" i="43"/>
  <c r="N95"/>
  <c r="AA95"/>
  <c r="F135" i="9"/>
  <c r="G135"/>
  <c r="R135"/>
  <c r="G94" i="51"/>
  <c r="S94"/>
  <c r="J95" i="43"/>
  <c r="AJ95"/>
  <c r="F135" i="53"/>
  <c r="G135"/>
  <c r="R135"/>
  <c r="J94" i="51"/>
  <c r="V94"/>
  <c r="X94"/>
  <c r="W91" i="56"/>
  <c r="H96" i="43"/>
  <c r="AF96"/>
  <c r="AE96"/>
  <c r="F136" i="3"/>
  <c r="G136"/>
  <c r="R136"/>
  <c r="F136" i="4"/>
  <c r="G136"/>
  <c r="R136"/>
  <c r="H95" i="51"/>
  <c r="T95"/>
  <c r="I96" i="43"/>
  <c r="T96"/>
  <c r="AH96"/>
  <c r="AI96"/>
  <c r="AG96"/>
  <c r="F136" i="2"/>
  <c r="G136"/>
  <c r="R136"/>
  <c r="I95" i="51"/>
  <c r="U95"/>
  <c r="G96" i="43"/>
  <c r="AD96"/>
  <c r="F136" i="6"/>
  <c r="G136"/>
  <c r="R136"/>
  <c r="F95" i="51"/>
  <c r="R95"/>
  <c r="E96" i="43"/>
  <c r="N96"/>
  <c r="AA96"/>
  <c r="F136" i="9"/>
  <c r="G136"/>
  <c r="R136"/>
  <c r="G95" i="51"/>
  <c r="S95"/>
  <c r="J96" i="43"/>
  <c r="AJ96"/>
  <c r="F136" i="53"/>
  <c r="G136"/>
  <c r="R136"/>
  <c r="J95" i="51"/>
  <c r="V95"/>
  <c r="X95"/>
  <c r="W92" i="56"/>
  <c r="H97" i="43"/>
  <c r="AF97"/>
  <c r="AE97"/>
  <c r="F137" i="3"/>
  <c r="G137"/>
  <c r="R137"/>
  <c r="F137" i="4"/>
  <c r="G137"/>
  <c r="R137"/>
  <c r="H96" i="51"/>
  <c r="T96"/>
  <c r="I97" i="43"/>
  <c r="T97"/>
  <c r="AH97"/>
  <c r="AI97"/>
  <c r="AG97"/>
  <c r="F137" i="2"/>
  <c r="G137"/>
  <c r="R137"/>
  <c r="I96" i="51"/>
  <c r="U96"/>
  <c r="G97" i="43"/>
  <c r="AD97"/>
  <c r="F137" i="6"/>
  <c r="G137"/>
  <c r="R137"/>
  <c r="F96" i="51"/>
  <c r="R96"/>
  <c r="E97" i="43"/>
  <c r="N97"/>
  <c r="AA97"/>
  <c r="F137" i="9"/>
  <c r="G137"/>
  <c r="R137"/>
  <c r="G96" i="51"/>
  <c r="S96"/>
  <c r="J97" i="43"/>
  <c r="AJ97"/>
  <c r="F137" i="53"/>
  <c r="G137"/>
  <c r="R137"/>
  <c r="J96" i="51"/>
  <c r="V96"/>
  <c r="X96"/>
  <c r="W93" i="56"/>
  <c r="H98" i="43"/>
  <c r="AF98"/>
  <c r="AE98"/>
  <c r="F138" i="3"/>
  <c r="G138"/>
  <c r="R138"/>
  <c r="F138" i="4"/>
  <c r="G138"/>
  <c r="R138"/>
  <c r="H97" i="51"/>
  <c r="T97"/>
  <c r="I98" i="43"/>
  <c r="T98"/>
  <c r="AH98"/>
  <c r="AI98"/>
  <c r="AG98"/>
  <c r="F138" i="2"/>
  <c r="G138"/>
  <c r="R138"/>
  <c r="I97" i="51"/>
  <c r="U97"/>
  <c r="G98" i="43"/>
  <c r="AD98"/>
  <c r="F138" i="6"/>
  <c r="G138"/>
  <c r="R138"/>
  <c r="F97" i="51"/>
  <c r="R97"/>
  <c r="E98" i="43"/>
  <c r="N98"/>
  <c r="AA98"/>
  <c r="F138" i="9"/>
  <c r="G138"/>
  <c r="R138"/>
  <c r="G97" i="51"/>
  <c r="S97"/>
  <c r="J98" i="43"/>
  <c r="AJ98"/>
  <c r="F138" i="53"/>
  <c r="G138"/>
  <c r="R138"/>
  <c r="J97" i="51"/>
  <c r="V97"/>
  <c r="X97"/>
  <c r="W94" i="56"/>
  <c r="H99" i="43"/>
  <c r="AF99"/>
  <c r="AE99"/>
  <c r="F139" i="3"/>
  <c r="G139"/>
  <c r="R139"/>
  <c r="F139" i="4"/>
  <c r="G139"/>
  <c r="R139"/>
  <c r="H98" i="51"/>
  <c r="T98"/>
  <c r="I99" i="43"/>
  <c r="T99"/>
  <c r="AH99"/>
  <c r="AI99"/>
  <c r="AG99"/>
  <c r="F139" i="2"/>
  <c r="G139"/>
  <c r="R139"/>
  <c r="I98" i="51"/>
  <c r="U98"/>
  <c r="G99" i="43"/>
  <c r="AD99"/>
  <c r="F139" i="6"/>
  <c r="G139"/>
  <c r="R139"/>
  <c r="F98" i="51"/>
  <c r="R98"/>
  <c r="E99" i="43"/>
  <c r="N99"/>
  <c r="AA99"/>
  <c r="F139" i="9"/>
  <c r="G139"/>
  <c r="R139"/>
  <c r="G98" i="51"/>
  <c r="S98"/>
  <c r="J99" i="43"/>
  <c r="AJ99"/>
  <c r="F139" i="53"/>
  <c r="G139"/>
  <c r="R139"/>
  <c r="J98" i="51"/>
  <c r="V98"/>
  <c r="X98"/>
  <c r="W95" i="56"/>
  <c r="AN11"/>
  <c r="F100" i="43"/>
  <c r="AC100"/>
  <c r="AB100"/>
  <c r="F140" i="8"/>
  <c r="G140"/>
  <c r="R140"/>
  <c r="E96" i="56"/>
  <c r="F140" i="7"/>
  <c r="G140"/>
  <c r="R140"/>
  <c r="L96" i="56"/>
  <c r="S96"/>
  <c r="F101" i="43"/>
  <c r="AC101"/>
  <c r="AB101"/>
  <c r="F141" i="8"/>
  <c r="G141"/>
  <c r="R141"/>
  <c r="E97" i="56"/>
  <c r="F141" i="7"/>
  <c r="G141"/>
  <c r="R141"/>
  <c r="L97" i="56"/>
  <c r="S97"/>
  <c r="F102" i="43"/>
  <c r="AC102"/>
  <c r="AB102"/>
  <c r="F142" i="8"/>
  <c r="G142"/>
  <c r="R142"/>
  <c r="E98" i="56"/>
  <c r="F142" i="7"/>
  <c r="G142"/>
  <c r="R142"/>
  <c r="L98" i="56"/>
  <c r="S98"/>
  <c r="F103" i="43"/>
  <c r="AC103"/>
  <c r="AB103"/>
  <c r="F143" i="8"/>
  <c r="G143"/>
  <c r="R143"/>
  <c r="E99" i="56"/>
  <c r="F143" i="7"/>
  <c r="G143"/>
  <c r="R143"/>
  <c r="L99" i="56"/>
  <c r="S99"/>
  <c r="F104" i="43"/>
  <c r="AC104"/>
  <c r="AB104"/>
  <c r="F144" i="8"/>
  <c r="G144"/>
  <c r="R144"/>
  <c r="E100" i="56"/>
  <c r="F144" i="7"/>
  <c r="G144"/>
  <c r="R144"/>
  <c r="L100" i="56"/>
  <c r="S100"/>
  <c r="F105" i="43"/>
  <c r="AC105"/>
  <c r="AB105"/>
  <c r="F145" i="8"/>
  <c r="G145"/>
  <c r="R145"/>
  <c r="E101" i="56"/>
  <c r="F145" i="7"/>
  <c r="G145"/>
  <c r="R145"/>
  <c r="L101" i="56"/>
  <c r="S101"/>
  <c r="F106" i="43"/>
  <c r="AC106"/>
  <c r="AB106"/>
  <c r="F146" i="8"/>
  <c r="G146"/>
  <c r="R146"/>
  <c r="E102" i="56"/>
  <c r="F146" i="7"/>
  <c r="G146"/>
  <c r="R146"/>
  <c r="L102" i="56"/>
  <c r="S102"/>
  <c r="F107" i="43"/>
  <c r="AC107"/>
  <c r="AB107"/>
  <c r="F147" i="8"/>
  <c r="G147"/>
  <c r="R147"/>
  <c r="E103" i="56"/>
  <c r="F147" i="7"/>
  <c r="G147"/>
  <c r="R147"/>
  <c r="L103" i="56"/>
  <c r="S103"/>
  <c r="F108" i="43"/>
  <c r="AC108"/>
  <c r="AB108"/>
  <c r="F148" i="8"/>
  <c r="G148"/>
  <c r="R148"/>
  <c r="E104" i="56"/>
  <c r="F148" i="7"/>
  <c r="G148"/>
  <c r="R148"/>
  <c r="L104" i="56"/>
  <c r="S104"/>
  <c r="F109" i="43"/>
  <c r="AC109"/>
  <c r="AB109"/>
  <c r="F149" i="8"/>
  <c r="G149"/>
  <c r="R149"/>
  <c r="E105" i="56"/>
  <c r="F149" i="7"/>
  <c r="G149"/>
  <c r="R149"/>
  <c r="L105" i="56"/>
  <c r="S105"/>
  <c r="F110" i="43"/>
  <c r="AC110"/>
  <c r="AB110"/>
  <c r="F150" i="8"/>
  <c r="G150"/>
  <c r="R150"/>
  <c r="E106" i="56"/>
  <c r="F150" i="7"/>
  <c r="G150"/>
  <c r="R150"/>
  <c r="L106" i="56"/>
  <c r="S106"/>
  <c r="F111" i="43"/>
  <c r="AC111"/>
  <c r="AB111"/>
  <c r="F151" i="8"/>
  <c r="G151"/>
  <c r="R151"/>
  <c r="E107" i="56"/>
  <c r="F151" i="7"/>
  <c r="G151"/>
  <c r="R151"/>
  <c r="L107" i="56"/>
  <c r="S107"/>
  <c r="AM12"/>
  <c r="H100" i="43"/>
  <c r="AF100"/>
  <c r="AE100"/>
  <c r="F140" i="3"/>
  <c r="G140"/>
  <c r="R140"/>
  <c r="F140" i="4"/>
  <c r="G140"/>
  <c r="R140"/>
  <c r="H99" i="51"/>
  <c r="T99"/>
  <c r="I100" i="43"/>
  <c r="T100"/>
  <c r="AH100"/>
  <c r="AI100"/>
  <c r="AG100"/>
  <c r="F140" i="2"/>
  <c r="G140"/>
  <c r="R140"/>
  <c r="I99" i="51"/>
  <c r="U99"/>
  <c r="G100" i="43"/>
  <c r="AD100"/>
  <c r="F140" i="6"/>
  <c r="G140"/>
  <c r="R140"/>
  <c r="F99" i="51"/>
  <c r="R99"/>
  <c r="E100" i="43"/>
  <c r="N100"/>
  <c r="AA100"/>
  <c r="F140" i="9"/>
  <c r="G140"/>
  <c r="R140"/>
  <c r="G99" i="51"/>
  <c r="S99"/>
  <c r="J100" i="43"/>
  <c r="AJ100"/>
  <c r="F140" i="53"/>
  <c r="G140"/>
  <c r="R140"/>
  <c r="J99" i="51"/>
  <c r="V99"/>
  <c r="X99"/>
  <c r="W96" i="56"/>
  <c r="H101" i="43"/>
  <c r="AF101"/>
  <c r="AE101"/>
  <c r="F141" i="3"/>
  <c r="G141"/>
  <c r="R141"/>
  <c r="F141" i="4"/>
  <c r="G141"/>
  <c r="R141"/>
  <c r="H100" i="51"/>
  <c r="T100"/>
  <c r="I101" i="43"/>
  <c r="T101"/>
  <c r="AH101"/>
  <c r="AI101"/>
  <c r="AG101"/>
  <c r="F141" i="2"/>
  <c r="G141"/>
  <c r="R141"/>
  <c r="I100" i="51"/>
  <c r="U100"/>
  <c r="G101" i="43"/>
  <c r="AD101"/>
  <c r="F141" i="6"/>
  <c r="G141"/>
  <c r="R141"/>
  <c r="F100" i="51"/>
  <c r="R100"/>
  <c r="E101" i="43"/>
  <c r="N101"/>
  <c r="AA101"/>
  <c r="F141" i="9"/>
  <c r="G141"/>
  <c r="R141"/>
  <c r="G100" i="51"/>
  <c r="S100"/>
  <c r="J101" i="43"/>
  <c r="AJ101"/>
  <c r="F141" i="53"/>
  <c r="G141"/>
  <c r="R141"/>
  <c r="J100" i="51"/>
  <c r="V100"/>
  <c r="X100"/>
  <c r="W97" i="56"/>
  <c r="H102" i="43"/>
  <c r="AF102"/>
  <c r="AE102"/>
  <c r="F142" i="3"/>
  <c r="G142"/>
  <c r="R142"/>
  <c r="F142" i="4"/>
  <c r="G142"/>
  <c r="R142"/>
  <c r="H101" i="51"/>
  <c r="T101"/>
  <c r="I102" i="43"/>
  <c r="T102"/>
  <c r="AH102"/>
  <c r="AI102"/>
  <c r="AG102"/>
  <c r="F142" i="2"/>
  <c r="G142"/>
  <c r="R142"/>
  <c r="I101" i="51"/>
  <c r="U101"/>
  <c r="G102" i="43"/>
  <c r="AD102"/>
  <c r="F142" i="6"/>
  <c r="G142"/>
  <c r="R142"/>
  <c r="F101" i="51"/>
  <c r="R101"/>
  <c r="E102" i="43"/>
  <c r="N102"/>
  <c r="AA102"/>
  <c r="F142" i="9"/>
  <c r="G142"/>
  <c r="R142"/>
  <c r="G101" i="51"/>
  <c r="S101"/>
  <c r="J102" i="43"/>
  <c r="AJ102"/>
  <c r="F142" i="53"/>
  <c r="G142"/>
  <c r="R142"/>
  <c r="J101" i="51"/>
  <c r="V101"/>
  <c r="X101"/>
  <c r="W98" i="56"/>
  <c r="H103" i="43"/>
  <c r="AF103"/>
  <c r="AE103"/>
  <c r="F143" i="3"/>
  <c r="G143"/>
  <c r="R143"/>
  <c r="F143" i="4"/>
  <c r="G143"/>
  <c r="R143"/>
  <c r="H102" i="51"/>
  <c r="T102"/>
  <c r="I103" i="43"/>
  <c r="T103"/>
  <c r="AH103"/>
  <c r="AI103"/>
  <c r="AG103"/>
  <c r="F143" i="2"/>
  <c r="G143"/>
  <c r="R143"/>
  <c r="I102" i="51"/>
  <c r="U102"/>
  <c r="G103" i="43"/>
  <c r="AD103"/>
  <c r="F143" i="6"/>
  <c r="G143"/>
  <c r="R143"/>
  <c r="F102" i="51"/>
  <c r="R102"/>
  <c r="E103" i="43"/>
  <c r="N103"/>
  <c r="AA103"/>
  <c r="F143" i="9"/>
  <c r="G143"/>
  <c r="R143"/>
  <c r="G102" i="51"/>
  <c r="S102"/>
  <c r="J103" i="43"/>
  <c r="AJ103"/>
  <c r="F143" i="53"/>
  <c r="G143"/>
  <c r="R143"/>
  <c r="J102" i="51"/>
  <c r="V102"/>
  <c r="X102"/>
  <c r="W99" i="56"/>
  <c r="H104" i="43"/>
  <c r="AF104"/>
  <c r="AE104"/>
  <c r="F144" i="3"/>
  <c r="G144"/>
  <c r="R144"/>
  <c r="F144" i="4"/>
  <c r="G144"/>
  <c r="R144"/>
  <c r="H103" i="51"/>
  <c r="T103"/>
  <c r="I104" i="43"/>
  <c r="T104"/>
  <c r="AH104"/>
  <c r="AI104"/>
  <c r="AG104"/>
  <c r="F144" i="2"/>
  <c r="G144"/>
  <c r="R144"/>
  <c r="I103" i="51"/>
  <c r="U103"/>
  <c r="G104" i="43"/>
  <c r="AD104"/>
  <c r="F144" i="6"/>
  <c r="G144"/>
  <c r="R144"/>
  <c r="F103" i="51"/>
  <c r="R103"/>
  <c r="E104" i="43"/>
  <c r="N104"/>
  <c r="AA104"/>
  <c r="F144" i="9"/>
  <c r="G144"/>
  <c r="R144"/>
  <c r="G103" i="51"/>
  <c r="S103"/>
  <c r="J104" i="43"/>
  <c r="AJ104"/>
  <c r="F144" i="53"/>
  <c r="G144"/>
  <c r="R144"/>
  <c r="J103" i="51"/>
  <c r="V103"/>
  <c r="X103"/>
  <c r="W100" i="56"/>
  <c r="H105" i="43"/>
  <c r="AF105"/>
  <c r="AE105"/>
  <c r="F145" i="3"/>
  <c r="G145"/>
  <c r="R145"/>
  <c r="F145" i="4"/>
  <c r="G145"/>
  <c r="R145"/>
  <c r="H104" i="51"/>
  <c r="T104"/>
  <c r="I105" i="43"/>
  <c r="T105"/>
  <c r="AH105"/>
  <c r="AI105"/>
  <c r="AG105"/>
  <c r="F145" i="2"/>
  <c r="G145"/>
  <c r="R145"/>
  <c r="I104" i="51"/>
  <c r="U104"/>
  <c r="G105" i="43"/>
  <c r="AD105"/>
  <c r="F145" i="6"/>
  <c r="G145"/>
  <c r="R145"/>
  <c r="F104" i="51"/>
  <c r="R104"/>
  <c r="E105" i="43"/>
  <c r="N105"/>
  <c r="AA105"/>
  <c r="F145" i="9"/>
  <c r="G145"/>
  <c r="R145"/>
  <c r="G104" i="51"/>
  <c r="S104"/>
  <c r="J105" i="43"/>
  <c r="AJ105"/>
  <c r="F145" i="53"/>
  <c r="G145"/>
  <c r="R145"/>
  <c r="J104" i="51"/>
  <c r="V104"/>
  <c r="X104"/>
  <c r="W101" i="56"/>
  <c r="H106" i="43"/>
  <c r="AF106"/>
  <c r="AE106"/>
  <c r="F146" i="3"/>
  <c r="G146"/>
  <c r="R146"/>
  <c r="F146" i="4"/>
  <c r="G146"/>
  <c r="R146"/>
  <c r="H105" i="51"/>
  <c r="T105"/>
  <c r="I106" i="43"/>
  <c r="T106"/>
  <c r="AH106"/>
  <c r="AI106"/>
  <c r="AG106"/>
  <c r="F146" i="2"/>
  <c r="G146"/>
  <c r="R146"/>
  <c r="I105" i="51"/>
  <c r="U105"/>
  <c r="G106" i="43"/>
  <c r="AD106"/>
  <c r="F146" i="6"/>
  <c r="G146"/>
  <c r="R146"/>
  <c r="F105" i="51"/>
  <c r="R105"/>
  <c r="E106" i="43"/>
  <c r="N106"/>
  <c r="AA106"/>
  <c r="F146" i="9"/>
  <c r="G146"/>
  <c r="R146"/>
  <c r="G105" i="51"/>
  <c r="S105"/>
  <c r="J106" i="43"/>
  <c r="AJ106"/>
  <c r="F146" i="53"/>
  <c r="G146"/>
  <c r="R146"/>
  <c r="J105" i="51"/>
  <c r="V105"/>
  <c r="X105"/>
  <c r="W102" i="56"/>
  <c r="H107" i="43"/>
  <c r="AF107"/>
  <c r="AE107"/>
  <c r="F147" i="3"/>
  <c r="G147"/>
  <c r="R147"/>
  <c r="F147" i="4"/>
  <c r="G147"/>
  <c r="R147"/>
  <c r="H106" i="51"/>
  <c r="T106"/>
  <c r="I107" i="43"/>
  <c r="T107"/>
  <c r="AH107"/>
  <c r="AI107"/>
  <c r="AG107"/>
  <c r="F147" i="2"/>
  <c r="G147"/>
  <c r="R147"/>
  <c r="I106" i="51"/>
  <c r="U106"/>
  <c r="G107" i="43"/>
  <c r="AD107"/>
  <c r="F147" i="6"/>
  <c r="G147"/>
  <c r="R147"/>
  <c r="F106" i="51"/>
  <c r="R106"/>
  <c r="E107" i="43"/>
  <c r="N107"/>
  <c r="AA107"/>
  <c r="F147" i="9"/>
  <c r="G147"/>
  <c r="R147"/>
  <c r="G106" i="51"/>
  <c r="S106"/>
  <c r="J107" i="43"/>
  <c r="AJ107"/>
  <c r="F147" i="53"/>
  <c r="G147"/>
  <c r="R147"/>
  <c r="J106" i="51"/>
  <c r="V106"/>
  <c r="X106"/>
  <c r="W103" i="56"/>
  <c r="H108" i="43"/>
  <c r="AF108"/>
  <c r="AE108"/>
  <c r="F148" i="3"/>
  <c r="G148"/>
  <c r="R148"/>
  <c r="F148" i="4"/>
  <c r="G148"/>
  <c r="R148"/>
  <c r="H107" i="51"/>
  <c r="T107"/>
  <c r="I108" i="43"/>
  <c r="T108"/>
  <c r="AH108"/>
  <c r="AI108"/>
  <c r="AG108"/>
  <c r="F148" i="2"/>
  <c r="G148"/>
  <c r="R148"/>
  <c r="I107" i="51"/>
  <c r="U107"/>
  <c r="G108" i="43"/>
  <c r="AD108"/>
  <c r="F148" i="6"/>
  <c r="G148"/>
  <c r="R148"/>
  <c r="F107" i="51"/>
  <c r="R107"/>
  <c r="E108" i="43"/>
  <c r="N108"/>
  <c r="AA108"/>
  <c r="F148" i="9"/>
  <c r="G148"/>
  <c r="R148"/>
  <c r="G107" i="51"/>
  <c r="S107"/>
  <c r="J108" i="43"/>
  <c r="AJ108"/>
  <c r="F148" i="53"/>
  <c r="G148"/>
  <c r="R148"/>
  <c r="J107" i="51"/>
  <c r="V107"/>
  <c r="X107"/>
  <c r="W104" i="56"/>
  <c r="H109" i="43"/>
  <c r="AF109"/>
  <c r="AE109"/>
  <c r="F149" i="3"/>
  <c r="G149"/>
  <c r="R149"/>
  <c r="F149" i="4"/>
  <c r="G149"/>
  <c r="R149"/>
  <c r="H108" i="51"/>
  <c r="T108"/>
  <c r="I109" i="43"/>
  <c r="T109"/>
  <c r="AH109"/>
  <c r="AI109"/>
  <c r="AG109"/>
  <c r="F149" i="2"/>
  <c r="G149"/>
  <c r="R149"/>
  <c r="I108" i="51"/>
  <c r="U108"/>
  <c r="G109" i="43"/>
  <c r="AD109"/>
  <c r="F149" i="6"/>
  <c r="G149"/>
  <c r="R149"/>
  <c r="F108" i="51"/>
  <c r="R108"/>
  <c r="E109" i="43"/>
  <c r="N109"/>
  <c r="AA109"/>
  <c r="F149" i="9"/>
  <c r="G149"/>
  <c r="R149"/>
  <c r="G108" i="51"/>
  <c r="S108"/>
  <c r="J109" i="43"/>
  <c r="AJ109"/>
  <c r="F149" i="53"/>
  <c r="G149"/>
  <c r="R149"/>
  <c r="J108" i="51"/>
  <c r="V108"/>
  <c r="X108"/>
  <c r="W105" i="56"/>
  <c r="H110" i="43"/>
  <c r="AF110"/>
  <c r="AE110"/>
  <c r="F150" i="3"/>
  <c r="G150"/>
  <c r="R150"/>
  <c r="F150" i="4"/>
  <c r="G150"/>
  <c r="R150"/>
  <c r="H109" i="51"/>
  <c r="T109"/>
  <c r="I110" i="43"/>
  <c r="T110"/>
  <c r="AH110"/>
  <c r="AI110"/>
  <c r="AG110"/>
  <c r="F150" i="2"/>
  <c r="G150"/>
  <c r="R150"/>
  <c r="I109" i="51"/>
  <c r="U109"/>
  <c r="G110" i="43"/>
  <c r="AD110"/>
  <c r="F150" i="6"/>
  <c r="G150"/>
  <c r="R150"/>
  <c r="F109" i="51"/>
  <c r="R109"/>
  <c r="E110" i="43"/>
  <c r="N110"/>
  <c r="AA110"/>
  <c r="F150" i="9"/>
  <c r="G150"/>
  <c r="R150"/>
  <c r="G109" i="51"/>
  <c r="S109"/>
  <c r="J110" i="43"/>
  <c r="AJ110"/>
  <c r="F150" i="53"/>
  <c r="G150"/>
  <c r="R150"/>
  <c r="J109" i="51"/>
  <c r="V109"/>
  <c r="X109"/>
  <c r="W106" i="56"/>
  <c r="H111" i="43"/>
  <c r="AF111"/>
  <c r="AE111"/>
  <c r="F151" i="3"/>
  <c r="G151"/>
  <c r="R151"/>
  <c r="F151" i="4"/>
  <c r="G151"/>
  <c r="R151"/>
  <c r="H110" i="51"/>
  <c r="T110"/>
  <c r="I111" i="43"/>
  <c r="T111"/>
  <c r="AH111"/>
  <c r="AI111"/>
  <c r="AG111"/>
  <c r="F151" i="2"/>
  <c r="G151"/>
  <c r="R151"/>
  <c r="I110" i="51"/>
  <c r="U110"/>
  <c r="G111" i="43"/>
  <c r="AD111"/>
  <c r="F151" i="6"/>
  <c r="G151"/>
  <c r="R151"/>
  <c r="F110" i="51"/>
  <c r="R110"/>
  <c r="E111" i="43"/>
  <c r="N111"/>
  <c r="AA111"/>
  <c r="F151" i="9"/>
  <c r="G151"/>
  <c r="R151"/>
  <c r="G110" i="51"/>
  <c r="S110"/>
  <c r="J111" i="43"/>
  <c r="AJ111"/>
  <c r="F151" i="53"/>
  <c r="G151"/>
  <c r="R151"/>
  <c r="J110" i="51"/>
  <c r="V110"/>
  <c r="X110"/>
  <c r="W107" i="56"/>
  <c r="AN12"/>
  <c r="F112" i="43"/>
  <c r="AC112"/>
  <c r="AB112"/>
  <c r="F152" i="8"/>
  <c r="G152"/>
  <c r="R152"/>
  <c r="E108" i="56"/>
  <c r="F152" i="7"/>
  <c r="G152"/>
  <c r="R152"/>
  <c r="L108" i="56"/>
  <c r="S108"/>
  <c r="F113" i="43"/>
  <c r="AC113"/>
  <c r="AB113"/>
  <c r="F153" i="8"/>
  <c r="G153"/>
  <c r="R153"/>
  <c r="E109" i="56"/>
  <c r="F153" i="7"/>
  <c r="G153"/>
  <c r="R153"/>
  <c r="L109" i="56"/>
  <c r="S109"/>
  <c r="F114" i="43"/>
  <c r="AC114"/>
  <c r="AB114"/>
  <c r="F154" i="8"/>
  <c r="G154"/>
  <c r="R154"/>
  <c r="E110" i="56"/>
  <c r="F154" i="7"/>
  <c r="G154"/>
  <c r="R154"/>
  <c r="L110" i="56"/>
  <c r="S110"/>
  <c r="F115" i="43"/>
  <c r="AC115"/>
  <c r="AB115"/>
  <c r="F155" i="8"/>
  <c r="G155"/>
  <c r="R155"/>
  <c r="E111" i="56"/>
  <c r="F155" i="7"/>
  <c r="G155"/>
  <c r="R155"/>
  <c r="L111" i="56"/>
  <c r="S111"/>
  <c r="F116" i="43"/>
  <c r="AC116"/>
  <c r="AB116"/>
  <c r="F156" i="8"/>
  <c r="G156"/>
  <c r="R156"/>
  <c r="E112" i="56"/>
  <c r="F156" i="7"/>
  <c r="G156"/>
  <c r="R156"/>
  <c r="L112" i="56"/>
  <c r="S112"/>
  <c r="F117" i="43"/>
  <c r="AC117"/>
  <c r="AB117"/>
  <c r="F157" i="8"/>
  <c r="G157"/>
  <c r="R157"/>
  <c r="E113" i="56"/>
  <c r="F157" i="7"/>
  <c r="G157"/>
  <c r="R157"/>
  <c r="L113" i="56"/>
  <c r="S113"/>
  <c r="F118" i="43"/>
  <c r="AC118"/>
  <c r="AB118"/>
  <c r="F158" i="8"/>
  <c r="G158"/>
  <c r="R158"/>
  <c r="E114" i="56"/>
  <c r="F158" i="7"/>
  <c r="G158"/>
  <c r="R158"/>
  <c r="L114" i="56"/>
  <c r="S114"/>
  <c r="F119" i="43"/>
  <c r="AC119"/>
  <c r="AB119"/>
  <c r="F159" i="8"/>
  <c r="G159"/>
  <c r="R159"/>
  <c r="E115" i="56"/>
  <c r="F159" i="7"/>
  <c r="G159"/>
  <c r="R159"/>
  <c r="L115" i="56"/>
  <c r="S115"/>
  <c r="F120" i="43"/>
  <c r="AC120"/>
  <c r="AB120"/>
  <c r="F160" i="8"/>
  <c r="G160"/>
  <c r="R160"/>
  <c r="E116" i="56"/>
  <c r="F160" i="7"/>
  <c r="G160"/>
  <c r="R160"/>
  <c r="L116" i="56"/>
  <c r="S116"/>
  <c r="F121" i="43"/>
  <c r="AC121"/>
  <c r="AB121"/>
  <c r="F161" i="8"/>
  <c r="G161"/>
  <c r="R161"/>
  <c r="E117" i="56"/>
  <c r="F161" i="7"/>
  <c r="G161"/>
  <c r="R161"/>
  <c r="L117" i="56"/>
  <c r="S117"/>
  <c r="F122" i="43"/>
  <c r="AC122"/>
  <c r="AB122"/>
  <c r="F162" i="8"/>
  <c r="G162"/>
  <c r="R162"/>
  <c r="E118" i="56"/>
  <c r="F162" i="7"/>
  <c r="G162"/>
  <c r="R162"/>
  <c r="L118" i="56"/>
  <c r="S118"/>
  <c r="F123" i="43"/>
  <c r="AC123"/>
  <c r="AB123"/>
  <c r="F163" i="8"/>
  <c r="G163"/>
  <c r="R163"/>
  <c r="E119" i="56"/>
  <c r="F163" i="7"/>
  <c r="G163"/>
  <c r="R163"/>
  <c r="L119" i="56"/>
  <c r="S119"/>
  <c r="AM13"/>
  <c r="H112" i="43"/>
  <c r="AF112"/>
  <c r="AE112"/>
  <c r="F152" i="3"/>
  <c r="G152"/>
  <c r="R152"/>
  <c r="F152" i="4"/>
  <c r="G152"/>
  <c r="R152"/>
  <c r="H111" i="51"/>
  <c r="T111"/>
  <c r="I112" i="43"/>
  <c r="T112"/>
  <c r="AH112"/>
  <c r="AI112"/>
  <c r="AG112"/>
  <c r="F152" i="2"/>
  <c r="G152"/>
  <c r="R152"/>
  <c r="I111" i="51"/>
  <c r="U111"/>
  <c r="G112" i="43"/>
  <c r="AD112"/>
  <c r="F152" i="6"/>
  <c r="G152"/>
  <c r="R152"/>
  <c r="F111" i="51"/>
  <c r="R111"/>
  <c r="E112" i="43"/>
  <c r="N112"/>
  <c r="AA112"/>
  <c r="F152" i="9"/>
  <c r="G152"/>
  <c r="R152"/>
  <c r="G111" i="51"/>
  <c r="S111"/>
  <c r="J112" i="43"/>
  <c r="AJ112"/>
  <c r="F152" i="53"/>
  <c r="G152"/>
  <c r="R152"/>
  <c r="J111" i="51"/>
  <c r="V111"/>
  <c r="X111"/>
  <c r="W108" i="56"/>
  <c r="H113" i="43"/>
  <c r="AF113"/>
  <c r="AE113"/>
  <c r="F153" i="3"/>
  <c r="G153"/>
  <c r="R153"/>
  <c r="F153" i="4"/>
  <c r="G153"/>
  <c r="R153"/>
  <c r="H112" i="51"/>
  <c r="T112"/>
  <c r="I113" i="43"/>
  <c r="T113"/>
  <c r="AH113"/>
  <c r="AI113"/>
  <c r="AG113"/>
  <c r="F153" i="2"/>
  <c r="G153"/>
  <c r="R153"/>
  <c r="I112" i="51"/>
  <c r="U112"/>
  <c r="G113" i="43"/>
  <c r="AD113"/>
  <c r="F153" i="6"/>
  <c r="G153"/>
  <c r="R153"/>
  <c r="F112" i="51"/>
  <c r="R112"/>
  <c r="E113" i="43"/>
  <c r="N113"/>
  <c r="AA113"/>
  <c r="F153" i="9"/>
  <c r="G153"/>
  <c r="R153"/>
  <c r="G112" i="51"/>
  <c r="S112"/>
  <c r="J113" i="43"/>
  <c r="AJ113"/>
  <c r="F153" i="53"/>
  <c r="G153"/>
  <c r="R153"/>
  <c r="J112" i="51"/>
  <c r="V112"/>
  <c r="X112"/>
  <c r="W109" i="56"/>
  <c r="H114" i="43"/>
  <c r="AF114"/>
  <c r="AE114"/>
  <c r="F154" i="3"/>
  <c r="G154"/>
  <c r="R154"/>
  <c r="F154" i="4"/>
  <c r="G154"/>
  <c r="R154"/>
  <c r="H113" i="51"/>
  <c r="T113"/>
  <c r="I114" i="43"/>
  <c r="T114"/>
  <c r="AH114"/>
  <c r="AI114"/>
  <c r="AG114"/>
  <c r="F154" i="2"/>
  <c r="G154"/>
  <c r="R154"/>
  <c r="I113" i="51"/>
  <c r="U113"/>
  <c r="G114" i="43"/>
  <c r="AD114"/>
  <c r="F154" i="6"/>
  <c r="G154"/>
  <c r="R154"/>
  <c r="F113" i="51"/>
  <c r="R113"/>
  <c r="E114" i="43"/>
  <c r="N114"/>
  <c r="AA114"/>
  <c r="F154" i="9"/>
  <c r="G154"/>
  <c r="R154"/>
  <c r="G113" i="51"/>
  <c r="S113"/>
  <c r="J114" i="43"/>
  <c r="AJ114"/>
  <c r="F154" i="53"/>
  <c r="G154"/>
  <c r="R154"/>
  <c r="J113" i="51"/>
  <c r="V113"/>
  <c r="X113"/>
  <c r="W110" i="56"/>
  <c r="H115" i="43"/>
  <c r="AF115"/>
  <c r="AE115"/>
  <c r="F155" i="3"/>
  <c r="G155"/>
  <c r="R155"/>
  <c r="F155" i="4"/>
  <c r="G155"/>
  <c r="R155"/>
  <c r="H114" i="51"/>
  <c r="T114"/>
  <c r="I115" i="43"/>
  <c r="T115"/>
  <c r="AH115"/>
  <c r="AI115"/>
  <c r="AG115"/>
  <c r="F155" i="2"/>
  <c r="G155"/>
  <c r="R155"/>
  <c r="I114" i="51"/>
  <c r="U114"/>
  <c r="G115" i="43"/>
  <c r="AD115"/>
  <c r="F155" i="6"/>
  <c r="G155"/>
  <c r="R155"/>
  <c r="F114" i="51"/>
  <c r="R114"/>
  <c r="E115" i="43"/>
  <c r="N115"/>
  <c r="AA115"/>
  <c r="F155" i="9"/>
  <c r="G155"/>
  <c r="R155"/>
  <c r="G114" i="51"/>
  <c r="S114"/>
  <c r="J115" i="43"/>
  <c r="AJ115"/>
  <c r="F155" i="53"/>
  <c r="G155"/>
  <c r="R155"/>
  <c r="J114" i="51"/>
  <c r="V114"/>
  <c r="X114"/>
  <c r="W111" i="56"/>
  <c r="H116" i="43"/>
  <c r="AF116"/>
  <c r="AE116"/>
  <c r="F156" i="3"/>
  <c r="G156"/>
  <c r="R156"/>
  <c r="F156" i="4"/>
  <c r="G156"/>
  <c r="R156"/>
  <c r="H115" i="51"/>
  <c r="T115"/>
  <c r="I116" i="43"/>
  <c r="T116"/>
  <c r="AH116"/>
  <c r="AI116"/>
  <c r="AG116"/>
  <c r="F156" i="2"/>
  <c r="G156"/>
  <c r="R156"/>
  <c r="I115" i="51"/>
  <c r="U115"/>
  <c r="G116" i="43"/>
  <c r="AD116"/>
  <c r="F156" i="6"/>
  <c r="G156"/>
  <c r="R156"/>
  <c r="F115" i="51"/>
  <c r="R115"/>
  <c r="E116" i="43"/>
  <c r="N116"/>
  <c r="AA116"/>
  <c r="F156" i="9"/>
  <c r="G156"/>
  <c r="R156"/>
  <c r="G115" i="51"/>
  <c r="S115"/>
  <c r="J116" i="43"/>
  <c r="AJ116"/>
  <c r="F156" i="53"/>
  <c r="G156"/>
  <c r="R156"/>
  <c r="J115" i="51"/>
  <c r="V115"/>
  <c r="X115"/>
  <c r="W112" i="56"/>
  <c r="H117" i="43"/>
  <c r="AF117"/>
  <c r="AE117"/>
  <c r="F157" i="3"/>
  <c r="G157"/>
  <c r="R157"/>
  <c r="F157" i="4"/>
  <c r="G157"/>
  <c r="R157"/>
  <c r="H116" i="51"/>
  <c r="T116"/>
  <c r="I117" i="43"/>
  <c r="T117"/>
  <c r="AH117"/>
  <c r="AI117"/>
  <c r="AG117"/>
  <c r="F157" i="2"/>
  <c r="G157"/>
  <c r="R157"/>
  <c r="I116" i="51"/>
  <c r="U116"/>
  <c r="G117" i="43"/>
  <c r="AD117"/>
  <c r="F157" i="6"/>
  <c r="G157"/>
  <c r="R157"/>
  <c r="F116" i="51"/>
  <c r="R116"/>
  <c r="E117" i="43"/>
  <c r="N117"/>
  <c r="AA117"/>
  <c r="F157" i="9"/>
  <c r="G157"/>
  <c r="R157"/>
  <c r="G116" i="51"/>
  <c r="S116"/>
  <c r="J117" i="43"/>
  <c r="AJ117"/>
  <c r="F157" i="53"/>
  <c r="G157"/>
  <c r="R157"/>
  <c r="J116" i="51"/>
  <c r="V116"/>
  <c r="X116"/>
  <c r="W113" i="56"/>
  <c r="H118" i="43"/>
  <c r="AF118"/>
  <c r="AE118"/>
  <c r="F158" i="3"/>
  <c r="G158"/>
  <c r="R158"/>
  <c r="F158" i="4"/>
  <c r="G158"/>
  <c r="R158"/>
  <c r="H117" i="51"/>
  <c r="T117"/>
  <c r="I118" i="43"/>
  <c r="T118"/>
  <c r="AH118"/>
  <c r="AI118"/>
  <c r="AG118"/>
  <c r="F158" i="2"/>
  <c r="G158"/>
  <c r="R158"/>
  <c r="I117" i="51"/>
  <c r="U117"/>
  <c r="G118" i="43"/>
  <c r="AD118"/>
  <c r="F158" i="6"/>
  <c r="G158"/>
  <c r="R158"/>
  <c r="F117" i="51"/>
  <c r="R117"/>
  <c r="E118" i="43"/>
  <c r="N118"/>
  <c r="AA118"/>
  <c r="F158" i="9"/>
  <c r="G158"/>
  <c r="R158"/>
  <c r="G117" i="51"/>
  <c r="S117"/>
  <c r="J118" i="43"/>
  <c r="AJ118"/>
  <c r="F158" i="53"/>
  <c r="G158"/>
  <c r="R158"/>
  <c r="J117" i="51"/>
  <c r="V117"/>
  <c r="X117"/>
  <c r="W114" i="56"/>
  <c r="H119" i="43"/>
  <c r="AF119"/>
  <c r="AE119"/>
  <c r="F159" i="3"/>
  <c r="G159"/>
  <c r="R159"/>
  <c r="F159" i="4"/>
  <c r="G159"/>
  <c r="R159"/>
  <c r="H118" i="51"/>
  <c r="T118"/>
  <c r="I119" i="43"/>
  <c r="T119"/>
  <c r="AH119"/>
  <c r="AI119"/>
  <c r="AG119"/>
  <c r="F159" i="2"/>
  <c r="G159"/>
  <c r="R159"/>
  <c r="I118" i="51"/>
  <c r="U118"/>
  <c r="G119" i="43"/>
  <c r="AD119"/>
  <c r="F159" i="6"/>
  <c r="G159"/>
  <c r="R159"/>
  <c r="F118" i="51"/>
  <c r="R118"/>
  <c r="E119" i="43"/>
  <c r="N119"/>
  <c r="AA119"/>
  <c r="F159" i="9"/>
  <c r="G159"/>
  <c r="R159"/>
  <c r="G118" i="51"/>
  <c r="S118"/>
  <c r="J119" i="43"/>
  <c r="AJ119"/>
  <c r="F159" i="53"/>
  <c r="G159"/>
  <c r="R159"/>
  <c r="J118" i="51"/>
  <c r="V118"/>
  <c r="X118"/>
  <c r="W115" i="56"/>
  <c r="H120" i="43"/>
  <c r="AF120"/>
  <c r="AE120"/>
  <c r="F160" i="3"/>
  <c r="G160"/>
  <c r="R160"/>
  <c r="F160" i="4"/>
  <c r="G160"/>
  <c r="R160"/>
  <c r="H119" i="51"/>
  <c r="T119"/>
  <c r="I120" i="43"/>
  <c r="T120"/>
  <c r="AH120"/>
  <c r="AI120"/>
  <c r="AG120"/>
  <c r="F160" i="2"/>
  <c r="G160"/>
  <c r="R160"/>
  <c r="I119" i="51"/>
  <c r="U119"/>
  <c r="G120" i="43"/>
  <c r="AD120"/>
  <c r="F160" i="6"/>
  <c r="G160"/>
  <c r="R160"/>
  <c r="F119" i="51"/>
  <c r="R119"/>
  <c r="E120" i="43"/>
  <c r="N120"/>
  <c r="AA120"/>
  <c r="F160" i="9"/>
  <c r="G160"/>
  <c r="R160"/>
  <c r="G119" i="51"/>
  <c r="S119"/>
  <c r="J120" i="43"/>
  <c r="AJ120"/>
  <c r="F160" i="53"/>
  <c r="G160"/>
  <c r="R160"/>
  <c r="J119" i="51"/>
  <c r="V119"/>
  <c r="X119"/>
  <c r="W116" i="56"/>
  <c r="H121" i="43"/>
  <c r="AF121"/>
  <c r="AE121"/>
  <c r="F161" i="3"/>
  <c r="G161"/>
  <c r="R161"/>
  <c r="F161" i="4"/>
  <c r="G161"/>
  <c r="R161"/>
  <c r="H120" i="51"/>
  <c r="T120"/>
  <c r="I121" i="43"/>
  <c r="T121"/>
  <c r="AH121"/>
  <c r="AI121"/>
  <c r="AG121"/>
  <c r="F161" i="2"/>
  <c r="G161"/>
  <c r="R161"/>
  <c r="I120" i="51"/>
  <c r="U120"/>
  <c r="G121" i="43"/>
  <c r="AD121"/>
  <c r="F161" i="6"/>
  <c r="G161"/>
  <c r="R161"/>
  <c r="F120" i="51"/>
  <c r="R120"/>
  <c r="E121" i="43"/>
  <c r="N121"/>
  <c r="AA121"/>
  <c r="F161" i="9"/>
  <c r="G161"/>
  <c r="R161"/>
  <c r="G120" i="51"/>
  <c r="S120"/>
  <c r="J121" i="43"/>
  <c r="AJ121"/>
  <c r="F161" i="53"/>
  <c r="G161"/>
  <c r="R161"/>
  <c r="J120" i="51"/>
  <c r="V120"/>
  <c r="X120"/>
  <c r="W117" i="56"/>
  <c r="H122" i="43"/>
  <c r="AF122"/>
  <c r="AE122"/>
  <c r="F162" i="3"/>
  <c r="G162"/>
  <c r="R162"/>
  <c r="F162" i="4"/>
  <c r="G162"/>
  <c r="R162"/>
  <c r="H121" i="51"/>
  <c r="T121"/>
  <c r="I122" i="43"/>
  <c r="T122"/>
  <c r="AH122"/>
  <c r="AI122"/>
  <c r="AG122"/>
  <c r="F162" i="2"/>
  <c r="G162"/>
  <c r="R162"/>
  <c r="I121" i="51"/>
  <c r="U121"/>
  <c r="G122" i="43"/>
  <c r="AD122"/>
  <c r="F162" i="6"/>
  <c r="G162"/>
  <c r="R162"/>
  <c r="F121" i="51"/>
  <c r="R121"/>
  <c r="E122" i="43"/>
  <c r="N122"/>
  <c r="AA122"/>
  <c r="F162" i="9"/>
  <c r="G162"/>
  <c r="R162"/>
  <c r="G121" i="51"/>
  <c r="S121"/>
  <c r="J122" i="43"/>
  <c r="AJ122"/>
  <c r="F162" i="53"/>
  <c r="G162"/>
  <c r="R162"/>
  <c r="J121" i="51"/>
  <c r="V121"/>
  <c r="X121"/>
  <c r="W118" i="56"/>
  <c r="H123" i="43"/>
  <c r="AF123"/>
  <c r="AE123"/>
  <c r="F163" i="3"/>
  <c r="G163"/>
  <c r="R163"/>
  <c r="F163" i="4"/>
  <c r="G163"/>
  <c r="R163"/>
  <c r="H122" i="51"/>
  <c r="T122"/>
  <c r="I123" i="43"/>
  <c r="T123"/>
  <c r="AH123"/>
  <c r="AI123"/>
  <c r="AG123"/>
  <c r="F163" i="2"/>
  <c r="G163"/>
  <c r="R163"/>
  <c r="I122" i="51"/>
  <c r="U122"/>
  <c r="G123" i="43"/>
  <c r="AD123"/>
  <c r="F163" i="6"/>
  <c r="G163"/>
  <c r="R163"/>
  <c r="F122" i="51"/>
  <c r="R122"/>
  <c r="E123" i="43"/>
  <c r="N123"/>
  <c r="AA123"/>
  <c r="F163" i="9"/>
  <c r="G163"/>
  <c r="R163"/>
  <c r="G122" i="51"/>
  <c r="S122"/>
  <c r="J123" i="43"/>
  <c r="AJ123"/>
  <c r="F163" i="53"/>
  <c r="G163"/>
  <c r="R163"/>
  <c r="J122" i="51"/>
  <c r="V122"/>
  <c r="X122"/>
  <c r="W119" i="56"/>
  <c r="AN13"/>
  <c r="F124" i="43"/>
  <c r="AC124"/>
  <c r="AB124"/>
  <c r="F164" i="8"/>
  <c r="G164"/>
  <c r="R164"/>
  <c r="E120" i="56"/>
  <c r="F164" i="7"/>
  <c r="G164"/>
  <c r="R164"/>
  <c r="L120" i="56"/>
  <c r="S120"/>
  <c r="F125" i="43"/>
  <c r="AC125"/>
  <c r="AB125"/>
  <c r="F165" i="8"/>
  <c r="G165"/>
  <c r="R165"/>
  <c r="E121" i="56"/>
  <c r="F165" i="7"/>
  <c r="G165"/>
  <c r="R165"/>
  <c r="L121" i="56"/>
  <c r="S121"/>
  <c r="F126" i="43"/>
  <c r="AC126"/>
  <c r="AB126"/>
  <c r="F166" i="8"/>
  <c r="G166"/>
  <c r="R166"/>
  <c r="E122" i="56"/>
  <c r="F166" i="7"/>
  <c r="G166"/>
  <c r="R166"/>
  <c r="L122" i="56"/>
  <c r="S122"/>
  <c r="F127" i="43"/>
  <c r="AC127"/>
  <c r="AB127"/>
  <c r="F167" i="8"/>
  <c r="G167"/>
  <c r="R167"/>
  <c r="E123" i="56"/>
  <c r="F167" i="7"/>
  <c r="G167"/>
  <c r="R167"/>
  <c r="L123" i="56"/>
  <c r="S123"/>
  <c r="F128" i="43"/>
  <c r="AC128"/>
  <c r="AB128"/>
  <c r="F168" i="8"/>
  <c r="G168"/>
  <c r="R168"/>
  <c r="E124" i="56"/>
  <c r="F168" i="7"/>
  <c r="G168"/>
  <c r="R168"/>
  <c r="L124" i="56"/>
  <c r="S124"/>
  <c r="F129" i="43"/>
  <c r="AC129"/>
  <c r="AB129"/>
  <c r="F169" i="8"/>
  <c r="G169"/>
  <c r="R169"/>
  <c r="E125" i="56"/>
  <c r="F169" i="7"/>
  <c r="G169"/>
  <c r="R169"/>
  <c r="L125" i="56"/>
  <c r="S125"/>
  <c r="F130" i="43"/>
  <c r="AC130"/>
  <c r="AB130"/>
  <c r="F170" i="8"/>
  <c r="G170"/>
  <c r="R170"/>
  <c r="E126" i="56"/>
  <c r="F170" i="7"/>
  <c r="G170"/>
  <c r="R170"/>
  <c r="L126" i="56"/>
  <c r="S126"/>
  <c r="F131" i="43"/>
  <c r="AC131"/>
  <c r="AB131"/>
  <c r="F171" i="8"/>
  <c r="G171"/>
  <c r="R171"/>
  <c r="E127" i="56"/>
  <c r="F171" i="7"/>
  <c r="G171"/>
  <c r="R171"/>
  <c r="L127" i="56"/>
  <c r="S127"/>
  <c r="F132" i="43"/>
  <c r="AC132"/>
  <c r="AB132"/>
  <c r="F172" i="8"/>
  <c r="G172"/>
  <c r="R172"/>
  <c r="E128" i="56"/>
  <c r="F172" i="7"/>
  <c r="G172"/>
  <c r="R172"/>
  <c r="L128" i="56"/>
  <c r="S128"/>
  <c r="F133" i="43"/>
  <c r="AC133"/>
  <c r="AB133"/>
  <c r="F173" i="8"/>
  <c r="G173"/>
  <c r="R173"/>
  <c r="E129" i="56"/>
  <c r="F173" i="7"/>
  <c r="G173"/>
  <c r="R173"/>
  <c r="L129" i="56"/>
  <c r="S129"/>
  <c r="F134" i="43"/>
  <c r="AC134"/>
  <c r="AB134"/>
  <c r="F174" i="8"/>
  <c r="G174"/>
  <c r="R174"/>
  <c r="E130" i="56"/>
  <c r="F174" i="7"/>
  <c r="G174"/>
  <c r="R174"/>
  <c r="L130" i="56"/>
  <c r="S130"/>
  <c r="F135" i="43"/>
  <c r="AC135"/>
  <c r="AB135"/>
  <c r="F175" i="8"/>
  <c r="G175"/>
  <c r="R175"/>
  <c r="E131" i="56"/>
  <c r="F175" i="7"/>
  <c r="G175"/>
  <c r="R175"/>
  <c r="L131" i="56"/>
  <c r="S131"/>
  <c r="AM14"/>
  <c r="H124" i="43"/>
  <c r="AF124"/>
  <c r="AE124"/>
  <c r="F164" i="3"/>
  <c r="G164"/>
  <c r="R164"/>
  <c r="F164" i="4"/>
  <c r="G164"/>
  <c r="R164"/>
  <c r="H123" i="51"/>
  <c r="T123"/>
  <c r="I124" i="43"/>
  <c r="T124"/>
  <c r="AH124"/>
  <c r="AI124"/>
  <c r="AG124"/>
  <c r="F164" i="2"/>
  <c r="G164"/>
  <c r="R164"/>
  <c r="I123" i="51"/>
  <c r="U123"/>
  <c r="G124" i="43"/>
  <c r="AD124"/>
  <c r="F164" i="6"/>
  <c r="G164"/>
  <c r="R164"/>
  <c r="F123" i="51"/>
  <c r="R123"/>
  <c r="E124" i="43"/>
  <c r="N124"/>
  <c r="AA124"/>
  <c r="F164" i="9"/>
  <c r="G164"/>
  <c r="R164"/>
  <c r="G123" i="51"/>
  <c r="S123"/>
  <c r="J124" i="43"/>
  <c r="AJ124"/>
  <c r="F164" i="53"/>
  <c r="G164"/>
  <c r="R164"/>
  <c r="J123" i="51"/>
  <c r="V123"/>
  <c r="X123"/>
  <c r="W120" i="56"/>
  <c r="H125" i="43"/>
  <c r="AF125"/>
  <c r="AE125"/>
  <c r="F165" i="3"/>
  <c r="G165"/>
  <c r="R165"/>
  <c r="F165" i="4"/>
  <c r="G165"/>
  <c r="R165"/>
  <c r="H124" i="51"/>
  <c r="T124"/>
  <c r="I125" i="43"/>
  <c r="T125"/>
  <c r="AH125"/>
  <c r="AI125"/>
  <c r="AG125"/>
  <c r="F165" i="2"/>
  <c r="G165"/>
  <c r="R165"/>
  <c r="I124" i="51"/>
  <c r="U124"/>
  <c r="G125" i="43"/>
  <c r="AD125"/>
  <c r="F165" i="6"/>
  <c r="G165"/>
  <c r="R165"/>
  <c r="F124" i="51"/>
  <c r="R124"/>
  <c r="E125" i="43"/>
  <c r="N125"/>
  <c r="AA125"/>
  <c r="F165" i="9"/>
  <c r="G165"/>
  <c r="R165"/>
  <c r="G124" i="51"/>
  <c r="S124"/>
  <c r="J125" i="43"/>
  <c r="AJ125"/>
  <c r="F165" i="53"/>
  <c r="G165"/>
  <c r="R165"/>
  <c r="J124" i="51"/>
  <c r="V124"/>
  <c r="X124"/>
  <c r="W121" i="56"/>
  <c r="H126" i="43"/>
  <c r="AF126"/>
  <c r="AE126"/>
  <c r="F166" i="3"/>
  <c r="G166"/>
  <c r="R166"/>
  <c r="F166" i="4"/>
  <c r="G166"/>
  <c r="R166"/>
  <c r="H125" i="51"/>
  <c r="T125"/>
  <c r="I126" i="43"/>
  <c r="T126"/>
  <c r="AH126"/>
  <c r="AI126"/>
  <c r="AG126"/>
  <c r="F166" i="2"/>
  <c r="G166"/>
  <c r="R166"/>
  <c r="I125" i="51"/>
  <c r="U125"/>
  <c r="G126" i="43"/>
  <c r="AD126"/>
  <c r="F166" i="6"/>
  <c r="G166"/>
  <c r="R166"/>
  <c r="F125" i="51"/>
  <c r="R125"/>
  <c r="E126" i="43"/>
  <c r="N126"/>
  <c r="AA126"/>
  <c r="F166" i="9"/>
  <c r="G166"/>
  <c r="R166"/>
  <c r="G125" i="51"/>
  <c r="S125"/>
  <c r="J126" i="43"/>
  <c r="AJ126"/>
  <c r="F166" i="53"/>
  <c r="G166"/>
  <c r="R166"/>
  <c r="J125" i="51"/>
  <c r="V125"/>
  <c r="X125"/>
  <c r="W122" i="56"/>
  <c r="H127" i="43"/>
  <c r="AF127"/>
  <c r="AE127"/>
  <c r="F167" i="3"/>
  <c r="G167"/>
  <c r="R167"/>
  <c r="F167" i="4"/>
  <c r="G167"/>
  <c r="R167"/>
  <c r="H126" i="51"/>
  <c r="T126"/>
  <c r="I127" i="43"/>
  <c r="T127"/>
  <c r="AH127"/>
  <c r="AI127"/>
  <c r="AG127"/>
  <c r="F167" i="2"/>
  <c r="G167"/>
  <c r="R167"/>
  <c r="I126" i="51"/>
  <c r="U126"/>
  <c r="G127" i="43"/>
  <c r="AD127"/>
  <c r="F167" i="6"/>
  <c r="G167"/>
  <c r="R167"/>
  <c r="F126" i="51"/>
  <c r="R126"/>
  <c r="E127" i="43"/>
  <c r="N127"/>
  <c r="AA127"/>
  <c r="F167" i="9"/>
  <c r="G167"/>
  <c r="R167"/>
  <c r="G126" i="51"/>
  <c r="S126"/>
  <c r="J127" i="43"/>
  <c r="AJ127"/>
  <c r="F167" i="53"/>
  <c r="G167"/>
  <c r="R167"/>
  <c r="J126" i="51"/>
  <c r="V126"/>
  <c r="X126"/>
  <c r="W123" i="56"/>
  <c r="H128" i="43"/>
  <c r="AF128"/>
  <c r="AE128"/>
  <c r="F168" i="3"/>
  <c r="G168"/>
  <c r="R168"/>
  <c r="F168" i="4"/>
  <c r="G168"/>
  <c r="R168"/>
  <c r="H127" i="51"/>
  <c r="T127"/>
  <c r="I128" i="43"/>
  <c r="T128"/>
  <c r="AH128"/>
  <c r="AI128"/>
  <c r="AG128"/>
  <c r="F168" i="2"/>
  <c r="G168"/>
  <c r="R168"/>
  <c r="I127" i="51"/>
  <c r="U127"/>
  <c r="G128" i="43"/>
  <c r="AD128"/>
  <c r="F168" i="6"/>
  <c r="G168"/>
  <c r="R168"/>
  <c r="F127" i="51"/>
  <c r="R127"/>
  <c r="E128" i="43"/>
  <c r="N128"/>
  <c r="AA128"/>
  <c r="F168" i="9"/>
  <c r="G168"/>
  <c r="R168"/>
  <c r="G127" i="51"/>
  <c r="S127"/>
  <c r="J128" i="43"/>
  <c r="AJ128"/>
  <c r="F168" i="53"/>
  <c r="G168"/>
  <c r="R168"/>
  <c r="J127" i="51"/>
  <c r="V127"/>
  <c r="X127"/>
  <c r="W124" i="56"/>
  <c r="H129" i="43"/>
  <c r="AF129"/>
  <c r="AE129"/>
  <c r="F169" i="3"/>
  <c r="G169"/>
  <c r="R169"/>
  <c r="F169" i="4"/>
  <c r="G169"/>
  <c r="R169"/>
  <c r="H128" i="51"/>
  <c r="T128"/>
  <c r="I129" i="43"/>
  <c r="T129"/>
  <c r="AH129"/>
  <c r="AI129"/>
  <c r="AG129"/>
  <c r="F169" i="2"/>
  <c r="G169"/>
  <c r="R169"/>
  <c r="I128" i="51"/>
  <c r="U128"/>
  <c r="G129" i="43"/>
  <c r="AD129"/>
  <c r="F169" i="6"/>
  <c r="G169"/>
  <c r="R169"/>
  <c r="F128" i="51"/>
  <c r="R128"/>
  <c r="E129" i="43"/>
  <c r="N129"/>
  <c r="AA129"/>
  <c r="F169" i="9"/>
  <c r="G169"/>
  <c r="R169"/>
  <c r="G128" i="51"/>
  <c r="S128"/>
  <c r="J129" i="43"/>
  <c r="AJ129"/>
  <c r="F169" i="53"/>
  <c r="G169"/>
  <c r="R169"/>
  <c r="J128" i="51"/>
  <c r="V128"/>
  <c r="X128"/>
  <c r="W125" i="56"/>
  <c r="H130" i="43"/>
  <c r="AF130"/>
  <c r="AE130"/>
  <c r="F170" i="3"/>
  <c r="G170"/>
  <c r="R170"/>
  <c r="F170" i="4"/>
  <c r="G170"/>
  <c r="R170"/>
  <c r="H129" i="51"/>
  <c r="T129"/>
  <c r="I130" i="43"/>
  <c r="T130"/>
  <c r="AH130"/>
  <c r="AI130"/>
  <c r="AG130"/>
  <c r="F170" i="2"/>
  <c r="G170"/>
  <c r="R170"/>
  <c r="I129" i="51"/>
  <c r="U129"/>
  <c r="G130" i="43"/>
  <c r="AD130"/>
  <c r="F170" i="6"/>
  <c r="G170"/>
  <c r="R170"/>
  <c r="F129" i="51"/>
  <c r="R129"/>
  <c r="E130" i="43"/>
  <c r="N130"/>
  <c r="AA130"/>
  <c r="F170" i="9"/>
  <c r="G170"/>
  <c r="R170"/>
  <c r="G129" i="51"/>
  <c r="S129"/>
  <c r="J130" i="43"/>
  <c r="AJ130"/>
  <c r="F170" i="53"/>
  <c r="G170"/>
  <c r="R170"/>
  <c r="J129" i="51"/>
  <c r="V129"/>
  <c r="X129"/>
  <c r="W126" i="56"/>
  <c r="H131" i="43"/>
  <c r="AF131"/>
  <c r="AE131"/>
  <c r="F171" i="3"/>
  <c r="G171"/>
  <c r="R171"/>
  <c r="F171" i="4"/>
  <c r="G171"/>
  <c r="R171"/>
  <c r="H130" i="51"/>
  <c r="T130"/>
  <c r="I131" i="43"/>
  <c r="T131"/>
  <c r="AH131"/>
  <c r="AI131"/>
  <c r="AG131"/>
  <c r="F171" i="2"/>
  <c r="G171"/>
  <c r="R171"/>
  <c r="I130" i="51"/>
  <c r="U130"/>
  <c r="G131" i="43"/>
  <c r="AD131"/>
  <c r="F171" i="6"/>
  <c r="G171"/>
  <c r="R171"/>
  <c r="F130" i="51"/>
  <c r="R130"/>
  <c r="E131" i="43"/>
  <c r="N131"/>
  <c r="AA131"/>
  <c r="F171" i="9"/>
  <c r="G171"/>
  <c r="R171"/>
  <c r="G130" i="51"/>
  <c r="S130"/>
  <c r="J131" i="43"/>
  <c r="AJ131"/>
  <c r="F171" i="53"/>
  <c r="G171"/>
  <c r="R171"/>
  <c r="J130" i="51"/>
  <c r="V130"/>
  <c r="X130"/>
  <c r="W127" i="56"/>
  <c r="H132" i="43"/>
  <c r="AF132"/>
  <c r="AE132"/>
  <c r="F172" i="3"/>
  <c r="G172"/>
  <c r="R172"/>
  <c r="F172" i="4"/>
  <c r="G172"/>
  <c r="R172"/>
  <c r="H131" i="51"/>
  <c r="T131"/>
  <c r="I132" i="43"/>
  <c r="T132"/>
  <c r="AH132"/>
  <c r="AI132"/>
  <c r="AG132"/>
  <c r="F172" i="2"/>
  <c r="G172"/>
  <c r="R172"/>
  <c r="I131" i="51"/>
  <c r="U131"/>
  <c r="G132" i="43"/>
  <c r="AD132"/>
  <c r="F172" i="6"/>
  <c r="G172"/>
  <c r="R172"/>
  <c r="F131" i="51"/>
  <c r="R131"/>
  <c r="E132" i="43"/>
  <c r="N132"/>
  <c r="AA132"/>
  <c r="F172" i="9"/>
  <c r="G172"/>
  <c r="R172"/>
  <c r="G131" i="51"/>
  <c r="S131"/>
  <c r="J132" i="43"/>
  <c r="AJ132"/>
  <c r="F172" i="53"/>
  <c r="G172"/>
  <c r="R172"/>
  <c r="J131" i="51"/>
  <c r="V131"/>
  <c r="X131"/>
  <c r="W128" i="56"/>
  <c r="H133" i="43"/>
  <c r="AF133"/>
  <c r="AE133"/>
  <c r="F173" i="3"/>
  <c r="G173"/>
  <c r="R173"/>
  <c r="F173" i="4"/>
  <c r="G173"/>
  <c r="R173"/>
  <c r="H132" i="51"/>
  <c r="T132"/>
  <c r="I133" i="43"/>
  <c r="T133"/>
  <c r="AH133"/>
  <c r="AI133"/>
  <c r="AG133"/>
  <c r="F173" i="2"/>
  <c r="G173"/>
  <c r="R173"/>
  <c r="I132" i="51"/>
  <c r="U132"/>
  <c r="G133" i="43"/>
  <c r="AD133"/>
  <c r="F173" i="6"/>
  <c r="G173"/>
  <c r="R173"/>
  <c r="F132" i="51"/>
  <c r="R132"/>
  <c r="E133" i="43"/>
  <c r="N133"/>
  <c r="AA133"/>
  <c r="F173" i="9"/>
  <c r="G173"/>
  <c r="R173"/>
  <c r="G132" i="51"/>
  <c r="S132"/>
  <c r="J133" i="43"/>
  <c r="AJ133"/>
  <c r="F173" i="53"/>
  <c r="G173"/>
  <c r="R173"/>
  <c r="J132" i="51"/>
  <c r="V132"/>
  <c r="X132"/>
  <c r="W129" i="56"/>
  <c r="H134" i="43"/>
  <c r="AF134"/>
  <c r="AE134"/>
  <c r="F174" i="3"/>
  <c r="G174"/>
  <c r="R174"/>
  <c r="F174" i="4"/>
  <c r="G174"/>
  <c r="R174"/>
  <c r="H133" i="51"/>
  <c r="T133"/>
  <c r="I134" i="43"/>
  <c r="T134"/>
  <c r="AH134"/>
  <c r="AI134"/>
  <c r="AG134"/>
  <c r="F174" i="2"/>
  <c r="G174"/>
  <c r="R174"/>
  <c r="I133" i="51"/>
  <c r="U133"/>
  <c r="G134" i="43"/>
  <c r="AD134"/>
  <c r="F174" i="6"/>
  <c r="G174"/>
  <c r="R174"/>
  <c r="F133" i="51"/>
  <c r="R133"/>
  <c r="E134" i="43"/>
  <c r="N134"/>
  <c r="AA134"/>
  <c r="F174" i="9"/>
  <c r="G174"/>
  <c r="R174"/>
  <c r="G133" i="51"/>
  <c r="S133"/>
  <c r="J134" i="43"/>
  <c r="AJ134"/>
  <c r="F174" i="53"/>
  <c r="G174"/>
  <c r="R174"/>
  <c r="J133" i="51"/>
  <c r="V133"/>
  <c r="X133"/>
  <c r="W130" i="56"/>
  <c r="H135" i="43"/>
  <c r="AF135"/>
  <c r="AE135"/>
  <c r="F175" i="3"/>
  <c r="G175"/>
  <c r="R175"/>
  <c r="F175" i="4"/>
  <c r="G175"/>
  <c r="R175"/>
  <c r="H134" i="51"/>
  <c r="T134"/>
  <c r="I135" i="43"/>
  <c r="T135"/>
  <c r="AH135"/>
  <c r="AI135"/>
  <c r="AG135"/>
  <c r="F175" i="2"/>
  <c r="G175"/>
  <c r="R175"/>
  <c r="I134" i="51"/>
  <c r="U134"/>
  <c r="G135" i="43"/>
  <c r="AD135"/>
  <c r="F175" i="6"/>
  <c r="G175"/>
  <c r="R175"/>
  <c r="F134" i="51"/>
  <c r="R134"/>
  <c r="E135" i="43"/>
  <c r="N135"/>
  <c r="AA135"/>
  <c r="F175" i="9"/>
  <c r="G175"/>
  <c r="R175"/>
  <c r="G134" i="51"/>
  <c r="S134"/>
  <c r="J135" i="43"/>
  <c r="AJ135"/>
  <c r="F175" i="53"/>
  <c r="G175"/>
  <c r="R175"/>
  <c r="J134" i="51"/>
  <c r="V134"/>
  <c r="X134"/>
  <c r="W131" i="56"/>
  <c r="AN14"/>
  <c r="F136" i="43"/>
  <c r="AC136"/>
  <c r="AB136"/>
  <c r="F176" i="8"/>
  <c r="G176"/>
  <c r="R176"/>
  <c r="E132" i="56"/>
  <c r="F176" i="7"/>
  <c r="G176"/>
  <c r="R176"/>
  <c r="L132" i="56"/>
  <c r="S132"/>
  <c r="F137" i="43"/>
  <c r="AC137"/>
  <c r="AB137"/>
  <c r="F177" i="8"/>
  <c r="G177"/>
  <c r="R177"/>
  <c r="E133" i="56"/>
  <c r="F177" i="7"/>
  <c r="G177"/>
  <c r="R177"/>
  <c r="L133" i="56"/>
  <c r="S133"/>
  <c r="F138" i="43"/>
  <c r="AC138"/>
  <c r="AB138"/>
  <c r="F178" i="8"/>
  <c r="G178"/>
  <c r="R178"/>
  <c r="E134" i="56"/>
  <c r="F178" i="7"/>
  <c r="G178"/>
  <c r="R178"/>
  <c r="L134" i="56"/>
  <c r="S134"/>
  <c r="F139" i="43"/>
  <c r="AC139"/>
  <c r="AB139"/>
  <c r="F179" i="8"/>
  <c r="G179"/>
  <c r="R179"/>
  <c r="E135" i="56"/>
  <c r="F179" i="7"/>
  <c r="G179"/>
  <c r="R179"/>
  <c r="L135" i="56"/>
  <c r="S135"/>
  <c r="F140" i="43"/>
  <c r="AC140"/>
  <c r="AB140"/>
  <c r="F180" i="8"/>
  <c r="G180"/>
  <c r="R180"/>
  <c r="E136" i="56"/>
  <c r="F180" i="7"/>
  <c r="G180"/>
  <c r="R180"/>
  <c r="L136" i="56"/>
  <c r="S136"/>
  <c r="F141" i="43"/>
  <c r="AC141"/>
  <c r="AB141"/>
  <c r="F181" i="8"/>
  <c r="G181"/>
  <c r="R181"/>
  <c r="E137" i="56"/>
  <c r="F181" i="7"/>
  <c r="G181"/>
  <c r="R181"/>
  <c r="L137" i="56"/>
  <c r="S137"/>
  <c r="F142" i="43"/>
  <c r="AC142"/>
  <c r="AB142"/>
  <c r="F182" i="8"/>
  <c r="G182"/>
  <c r="R182"/>
  <c r="E138" i="56"/>
  <c r="F182" i="7"/>
  <c r="G182"/>
  <c r="R182"/>
  <c r="L138" i="56"/>
  <c r="S138"/>
  <c r="F143" i="43"/>
  <c r="AC143"/>
  <c r="AB143"/>
  <c r="F183" i="8"/>
  <c r="G183"/>
  <c r="R183"/>
  <c r="E139" i="56"/>
  <c r="F183" i="7"/>
  <c r="G183"/>
  <c r="R183"/>
  <c r="L139" i="56"/>
  <c r="S139"/>
  <c r="F144" i="43"/>
  <c r="AC144"/>
  <c r="AB144"/>
  <c r="F184" i="8"/>
  <c r="G184"/>
  <c r="R184"/>
  <c r="E140" i="56"/>
  <c r="F184" i="7"/>
  <c r="G184"/>
  <c r="R184"/>
  <c r="L140" i="56"/>
  <c r="S140"/>
  <c r="F145" i="43"/>
  <c r="AC145"/>
  <c r="AB145"/>
  <c r="F185" i="8"/>
  <c r="G185"/>
  <c r="R185"/>
  <c r="E141" i="56"/>
  <c r="F185" i="7"/>
  <c r="G185"/>
  <c r="R185"/>
  <c r="L141" i="56"/>
  <c r="S141"/>
  <c r="F146" i="43"/>
  <c r="AC146"/>
  <c r="AB146"/>
  <c r="F186" i="8"/>
  <c r="G186"/>
  <c r="R186"/>
  <c r="E142" i="56"/>
  <c r="F186" i="7"/>
  <c r="G186"/>
  <c r="R186"/>
  <c r="L142" i="56"/>
  <c r="S142"/>
  <c r="F147" i="43"/>
  <c r="AC147"/>
  <c r="AB147"/>
  <c r="F187" i="8"/>
  <c r="G187"/>
  <c r="R187"/>
  <c r="E143" i="56"/>
  <c r="F187" i="7"/>
  <c r="G187"/>
  <c r="R187"/>
  <c r="L143" i="56"/>
  <c r="S143"/>
  <c r="AM15"/>
  <c r="H136" i="43"/>
  <c r="AF136"/>
  <c r="AE136"/>
  <c r="F176" i="3"/>
  <c r="G176"/>
  <c r="R176"/>
  <c r="F176" i="4"/>
  <c r="G176"/>
  <c r="R176"/>
  <c r="H135" i="51"/>
  <c r="T135"/>
  <c r="I136" i="43"/>
  <c r="T136"/>
  <c r="AH136"/>
  <c r="AI136"/>
  <c r="AG136"/>
  <c r="F176" i="2"/>
  <c r="G176"/>
  <c r="R176"/>
  <c r="I135" i="51"/>
  <c r="U135"/>
  <c r="G136" i="43"/>
  <c r="AD136"/>
  <c r="F176" i="6"/>
  <c r="G176"/>
  <c r="R176"/>
  <c r="F135" i="51"/>
  <c r="R135"/>
  <c r="E136" i="43"/>
  <c r="N136"/>
  <c r="AA136"/>
  <c r="F176" i="9"/>
  <c r="G176"/>
  <c r="R176"/>
  <c r="G135" i="51"/>
  <c r="S135"/>
  <c r="J136" i="43"/>
  <c r="AJ136"/>
  <c r="F176" i="53"/>
  <c r="G176"/>
  <c r="R176"/>
  <c r="J135" i="51"/>
  <c r="V135"/>
  <c r="X135"/>
  <c r="W132" i="56"/>
  <c r="H137" i="43"/>
  <c r="AF137"/>
  <c r="AE137"/>
  <c r="F177" i="3"/>
  <c r="G177"/>
  <c r="R177"/>
  <c r="F177" i="4"/>
  <c r="G177"/>
  <c r="R177"/>
  <c r="H136" i="51"/>
  <c r="T136"/>
  <c r="I137" i="43"/>
  <c r="T137"/>
  <c r="AH137"/>
  <c r="AI137"/>
  <c r="AG137"/>
  <c r="F177" i="2"/>
  <c r="G177"/>
  <c r="R177"/>
  <c r="I136" i="51"/>
  <c r="U136"/>
  <c r="G137" i="43"/>
  <c r="AD137"/>
  <c r="F177" i="6"/>
  <c r="G177"/>
  <c r="R177"/>
  <c r="F136" i="51"/>
  <c r="R136"/>
  <c r="E137" i="43"/>
  <c r="N137"/>
  <c r="AA137"/>
  <c r="F177" i="9"/>
  <c r="G177"/>
  <c r="R177"/>
  <c r="G136" i="51"/>
  <c r="S136"/>
  <c r="J137" i="43"/>
  <c r="AJ137"/>
  <c r="F177" i="53"/>
  <c r="G177"/>
  <c r="R177"/>
  <c r="J136" i="51"/>
  <c r="V136"/>
  <c r="X136"/>
  <c r="W133" i="56"/>
  <c r="H138" i="43"/>
  <c r="AF138"/>
  <c r="AE138"/>
  <c r="F178" i="3"/>
  <c r="G178"/>
  <c r="R178"/>
  <c r="F178" i="4"/>
  <c r="G178"/>
  <c r="R178"/>
  <c r="H137" i="51"/>
  <c r="T137"/>
  <c r="I138" i="43"/>
  <c r="T138"/>
  <c r="AH138"/>
  <c r="AI138"/>
  <c r="AG138"/>
  <c r="F178" i="2"/>
  <c r="G178"/>
  <c r="R178"/>
  <c r="I137" i="51"/>
  <c r="U137"/>
  <c r="G138" i="43"/>
  <c r="AD138"/>
  <c r="F178" i="6"/>
  <c r="G178"/>
  <c r="R178"/>
  <c r="F137" i="51"/>
  <c r="R137"/>
  <c r="E138" i="43"/>
  <c r="N138"/>
  <c r="AA138"/>
  <c r="F178" i="9"/>
  <c r="G178"/>
  <c r="R178"/>
  <c r="G137" i="51"/>
  <c r="S137"/>
  <c r="J138" i="43"/>
  <c r="AJ138"/>
  <c r="F178" i="53"/>
  <c r="G178"/>
  <c r="R178"/>
  <c r="J137" i="51"/>
  <c r="V137"/>
  <c r="X137"/>
  <c r="W134" i="56"/>
  <c r="H139" i="43"/>
  <c r="AF139"/>
  <c r="AE139"/>
  <c r="F179" i="3"/>
  <c r="G179"/>
  <c r="R179"/>
  <c r="F179" i="4"/>
  <c r="G179"/>
  <c r="R179"/>
  <c r="H138" i="51"/>
  <c r="T138"/>
  <c r="I139" i="43"/>
  <c r="T139"/>
  <c r="AH139"/>
  <c r="AI139"/>
  <c r="AG139"/>
  <c r="F179" i="2"/>
  <c r="G179"/>
  <c r="R179"/>
  <c r="I138" i="51"/>
  <c r="U138"/>
  <c r="G139" i="43"/>
  <c r="AD139"/>
  <c r="F179" i="6"/>
  <c r="G179"/>
  <c r="R179"/>
  <c r="F138" i="51"/>
  <c r="R138"/>
  <c r="E139" i="43"/>
  <c r="N139"/>
  <c r="AA139"/>
  <c r="F179" i="9"/>
  <c r="G179"/>
  <c r="R179"/>
  <c r="G138" i="51"/>
  <c r="S138"/>
  <c r="J139" i="43"/>
  <c r="AJ139"/>
  <c r="F179" i="53"/>
  <c r="G179"/>
  <c r="R179"/>
  <c r="J138" i="51"/>
  <c r="V138"/>
  <c r="X138"/>
  <c r="W135" i="56"/>
  <c r="H140" i="43"/>
  <c r="AF140"/>
  <c r="AE140"/>
  <c r="F180" i="3"/>
  <c r="G180"/>
  <c r="R180"/>
  <c r="F180" i="4"/>
  <c r="G180"/>
  <c r="R180"/>
  <c r="H139" i="51"/>
  <c r="T139"/>
  <c r="I140" i="43"/>
  <c r="T140"/>
  <c r="AH140"/>
  <c r="AI140"/>
  <c r="AG140"/>
  <c r="F180" i="2"/>
  <c r="G180"/>
  <c r="R180"/>
  <c r="I139" i="51"/>
  <c r="U139"/>
  <c r="G140" i="43"/>
  <c r="AD140"/>
  <c r="F180" i="6"/>
  <c r="G180"/>
  <c r="R180"/>
  <c r="F139" i="51"/>
  <c r="R139"/>
  <c r="E140" i="43"/>
  <c r="N140"/>
  <c r="AA140"/>
  <c r="F180" i="9"/>
  <c r="G180"/>
  <c r="R180"/>
  <c r="G139" i="51"/>
  <c r="S139"/>
  <c r="J140" i="43"/>
  <c r="AJ140"/>
  <c r="F180" i="53"/>
  <c r="G180"/>
  <c r="R180"/>
  <c r="J139" i="51"/>
  <c r="V139"/>
  <c r="X139"/>
  <c r="W136" i="56"/>
  <c r="H141" i="43"/>
  <c r="AF141"/>
  <c r="AE141"/>
  <c r="F181" i="3"/>
  <c r="G181"/>
  <c r="R181"/>
  <c r="F181" i="4"/>
  <c r="G181"/>
  <c r="R181"/>
  <c r="H140" i="51"/>
  <c r="T140"/>
  <c r="I141" i="43"/>
  <c r="T141"/>
  <c r="AH141"/>
  <c r="AI141"/>
  <c r="AG141"/>
  <c r="F181" i="2"/>
  <c r="G181"/>
  <c r="R181"/>
  <c r="I140" i="51"/>
  <c r="U140"/>
  <c r="G141" i="43"/>
  <c r="AD141"/>
  <c r="F181" i="6"/>
  <c r="G181"/>
  <c r="R181"/>
  <c r="F140" i="51"/>
  <c r="R140"/>
  <c r="E141" i="43"/>
  <c r="N141"/>
  <c r="AA141"/>
  <c r="F181" i="9"/>
  <c r="G181"/>
  <c r="R181"/>
  <c r="G140" i="51"/>
  <c r="S140"/>
  <c r="J141" i="43"/>
  <c r="AJ141"/>
  <c r="F181" i="53"/>
  <c r="G181"/>
  <c r="R181"/>
  <c r="J140" i="51"/>
  <c r="V140"/>
  <c r="X140"/>
  <c r="W137" i="56"/>
  <c r="H142" i="43"/>
  <c r="AF142"/>
  <c r="AE142"/>
  <c r="F182" i="3"/>
  <c r="G182"/>
  <c r="R182"/>
  <c r="F182" i="4"/>
  <c r="G182"/>
  <c r="R182"/>
  <c r="H141" i="51"/>
  <c r="T141"/>
  <c r="I142" i="43"/>
  <c r="T142"/>
  <c r="AH142"/>
  <c r="AI142"/>
  <c r="AG142"/>
  <c r="F182" i="2"/>
  <c r="G182"/>
  <c r="R182"/>
  <c r="I141" i="51"/>
  <c r="U141"/>
  <c r="G142" i="43"/>
  <c r="AD142"/>
  <c r="F182" i="6"/>
  <c r="G182"/>
  <c r="R182"/>
  <c r="F141" i="51"/>
  <c r="R141"/>
  <c r="E142" i="43"/>
  <c r="N142"/>
  <c r="AA142"/>
  <c r="F182" i="9"/>
  <c r="G182"/>
  <c r="R182"/>
  <c r="G141" i="51"/>
  <c r="S141"/>
  <c r="J142" i="43"/>
  <c r="AJ142"/>
  <c r="F182" i="53"/>
  <c r="G182"/>
  <c r="R182"/>
  <c r="J141" i="51"/>
  <c r="V141"/>
  <c r="X141"/>
  <c r="W138" i="56"/>
  <c r="H143" i="43"/>
  <c r="AF143"/>
  <c r="AE143"/>
  <c r="F183" i="3"/>
  <c r="G183"/>
  <c r="R183"/>
  <c r="F183" i="4"/>
  <c r="G183"/>
  <c r="R183"/>
  <c r="H142" i="51"/>
  <c r="T142"/>
  <c r="I143" i="43"/>
  <c r="T143"/>
  <c r="AH143"/>
  <c r="AI143"/>
  <c r="AG143"/>
  <c r="F183" i="2"/>
  <c r="G183"/>
  <c r="R183"/>
  <c r="I142" i="51"/>
  <c r="U142"/>
  <c r="G143" i="43"/>
  <c r="AD143"/>
  <c r="F183" i="6"/>
  <c r="G183"/>
  <c r="R183"/>
  <c r="F142" i="51"/>
  <c r="R142"/>
  <c r="E143" i="43"/>
  <c r="N143"/>
  <c r="AA143"/>
  <c r="F183" i="9"/>
  <c r="G183"/>
  <c r="R183"/>
  <c r="G142" i="51"/>
  <c r="S142"/>
  <c r="J143" i="43"/>
  <c r="AJ143"/>
  <c r="F183" i="53"/>
  <c r="G183"/>
  <c r="R183"/>
  <c r="J142" i="51"/>
  <c r="V142"/>
  <c r="X142"/>
  <c r="W139" i="56"/>
  <c r="H144" i="43"/>
  <c r="AF144"/>
  <c r="AE144"/>
  <c r="F184" i="3"/>
  <c r="G184"/>
  <c r="R184"/>
  <c r="F184" i="4"/>
  <c r="G184"/>
  <c r="R184"/>
  <c r="H143" i="51"/>
  <c r="T143"/>
  <c r="I144" i="43"/>
  <c r="T144"/>
  <c r="AH144"/>
  <c r="AI144"/>
  <c r="AG144"/>
  <c r="F184" i="2"/>
  <c r="G184"/>
  <c r="R184"/>
  <c r="I143" i="51"/>
  <c r="U143"/>
  <c r="G144" i="43"/>
  <c r="AD144"/>
  <c r="F184" i="6"/>
  <c r="G184"/>
  <c r="R184"/>
  <c r="F143" i="51"/>
  <c r="R143"/>
  <c r="E144" i="43"/>
  <c r="N144"/>
  <c r="AA144"/>
  <c r="F184" i="9"/>
  <c r="G184"/>
  <c r="R184"/>
  <c r="G143" i="51"/>
  <c r="S143"/>
  <c r="J144" i="43"/>
  <c r="AJ144"/>
  <c r="F184" i="53"/>
  <c r="G184"/>
  <c r="R184"/>
  <c r="J143" i="51"/>
  <c r="V143"/>
  <c r="X143"/>
  <c r="W140" i="56"/>
  <c r="H145" i="43"/>
  <c r="AF145"/>
  <c r="AE145"/>
  <c r="F185" i="3"/>
  <c r="G185"/>
  <c r="R185"/>
  <c r="F185" i="4"/>
  <c r="G185"/>
  <c r="R185"/>
  <c r="H144" i="51"/>
  <c r="T144"/>
  <c r="I145" i="43"/>
  <c r="T145"/>
  <c r="AH145"/>
  <c r="AI145"/>
  <c r="AG145"/>
  <c r="F185" i="2"/>
  <c r="G185"/>
  <c r="R185"/>
  <c r="I144" i="51"/>
  <c r="U144"/>
  <c r="G145" i="43"/>
  <c r="AD145"/>
  <c r="F185" i="6"/>
  <c r="G185"/>
  <c r="R185"/>
  <c r="F144" i="51"/>
  <c r="R144"/>
  <c r="E145" i="43"/>
  <c r="N145"/>
  <c r="AA145"/>
  <c r="F185" i="9"/>
  <c r="G185"/>
  <c r="R185"/>
  <c r="G144" i="51"/>
  <c r="S144"/>
  <c r="J145" i="43"/>
  <c r="AJ145"/>
  <c r="F185" i="53"/>
  <c r="G185"/>
  <c r="R185"/>
  <c r="J144" i="51"/>
  <c r="V144"/>
  <c r="X144"/>
  <c r="W141" i="56"/>
  <c r="H146" i="43"/>
  <c r="AF146"/>
  <c r="AE146"/>
  <c r="F186" i="3"/>
  <c r="G186"/>
  <c r="R186"/>
  <c r="F186" i="4"/>
  <c r="G186"/>
  <c r="R186"/>
  <c r="H145" i="51"/>
  <c r="T145"/>
  <c r="I146" i="43"/>
  <c r="T146"/>
  <c r="AH146"/>
  <c r="AI146"/>
  <c r="AG146"/>
  <c r="F186" i="2"/>
  <c r="G186"/>
  <c r="R186"/>
  <c r="I145" i="51"/>
  <c r="U145"/>
  <c r="G146" i="43"/>
  <c r="AD146"/>
  <c r="F186" i="6"/>
  <c r="G186"/>
  <c r="R186"/>
  <c r="F145" i="51"/>
  <c r="R145"/>
  <c r="E146" i="43"/>
  <c r="N146"/>
  <c r="AA146"/>
  <c r="F186" i="9"/>
  <c r="G186"/>
  <c r="R186"/>
  <c r="G145" i="51"/>
  <c r="S145"/>
  <c r="J146" i="43"/>
  <c r="AJ146"/>
  <c r="F186" i="53"/>
  <c r="G186"/>
  <c r="R186"/>
  <c r="J145" i="51"/>
  <c r="V145"/>
  <c r="X145"/>
  <c r="W142" i="56"/>
  <c r="H147" i="43"/>
  <c r="AF147"/>
  <c r="AE147"/>
  <c r="F187" i="3"/>
  <c r="G187"/>
  <c r="R187"/>
  <c r="F187" i="4"/>
  <c r="G187"/>
  <c r="R187"/>
  <c r="H146" i="51"/>
  <c r="T146"/>
  <c r="I147" i="43"/>
  <c r="T147"/>
  <c r="AH147"/>
  <c r="AI147"/>
  <c r="AG147"/>
  <c r="F187" i="2"/>
  <c r="G187"/>
  <c r="R187"/>
  <c r="I146" i="51"/>
  <c r="U146"/>
  <c r="G147" i="43"/>
  <c r="AD147"/>
  <c r="F187" i="6"/>
  <c r="G187"/>
  <c r="R187"/>
  <c r="F146" i="51"/>
  <c r="R146"/>
  <c r="E147" i="43"/>
  <c r="N147"/>
  <c r="AA147"/>
  <c r="F187" i="9"/>
  <c r="G187"/>
  <c r="R187"/>
  <c r="G146" i="51"/>
  <c r="S146"/>
  <c r="J147" i="43"/>
  <c r="AJ147"/>
  <c r="F187" i="53"/>
  <c r="G187"/>
  <c r="R187"/>
  <c r="J146" i="51"/>
  <c r="V146"/>
  <c r="X146"/>
  <c r="W143" i="56"/>
  <c r="AN15"/>
  <c r="F148" i="43"/>
  <c r="AC148"/>
  <c r="AB148"/>
  <c r="F188" i="8"/>
  <c r="G188"/>
  <c r="R188"/>
  <c r="E144" i="56"/>
  <c r="F188" i="7"/>
  <c r="G188"/>
  <c r="R188"/>
  <c r="L144" i="56"/>
  <c r="S144"/>
  <c r="F149" i="43"/>
  <c r="AC149"/>
  <c r="AB149"/>
  <c r="F189" i="8"/>
  <c r="G189"/>
  <c r="R189"/>
  <c r="E145" i="56"/>
  <c r="F189" i="7"/>
  <c r="G189"/>
  <c r="R189"/>
  <c r="L145" i="56"/>
  <c r="S145"/>
  <c r="F150" i="43"/>
  <c r="AC150"/>
  <c r="AB150"/>
  <c r="F190" i="8"/>
  <c r="G190"/>
  <c r="R190"/>
  <c r="E146" i="56"/>
  <c r="F190" i="7"/>
  <c r="G190"/>
  <c r="R190"/>
  <c r="L146" i="56"/>
  <c r="S146"/>
  <c r="F151" i="43"/>
  <c r="AC151"/>
  <c r="AB151"/>
  <c r="F191" i="8"/>
  <c r="G191"/>
  <c r="R191"/>
  <c r="E147" i="56"/>
  <c r="F191" i="7"/>
  <c r="G191"/>
  <c r="R191"/>
  <c r="L147" i="56"/>
  <c r="S147"/>
  <c r="F152" i="43"/>
  <c r="AC152"/>
  <c r="AB152"/>
  <c r="F192" i="8"/>
  <c r="G192"/>
  <c r="R192"/>
  <c r="E148" i="56"/>
  <c r="F192" i="7"/>
  <c r="G192"/>
  <c r="R192"/>
  <c r="L148" i="56"/>
  <c r="S148"/>
  <c r="F153" i="43"/>
  <c r="AC153"/>
  <c r="AB153"/>
  <c r="F193" i="8"/>
  <c r="G193"/>
  <c r="R193"/>
  <c r="E149" i="56"/>
  <c r="F193" i="7"/>
  <c r="G193"/>
  <c r="R193"/>
  <c r="L149" i="56"/>
  <c r="S149"/>
  <c r="F154" i="43"/>
  <c r="AC154"/>
  <c r="AB154"/>
  <c r="F194" i="8"/>
  <c r="G194"/>
  <c r="R194"/>
  <c r="E150" i="56"/>
  <c r="F194" i="7"/>
  <c r="G194"/>
  <c r="R194"/>
  <c r="L150" i="56"/>
  <c r="S150"/>
  <c r="F155" i="43"/>
  <c r="AC155"/>
  <c r="AB155"/>
  <c r="F195" i="8"/>
  <c r="G195"/>
  <c r="R195"/>
  <c r="E151" i="56"/>
  <c r="F195" i="7"/>
  <c r="G195"/>
  <c r="R195"/>
  <c r="L151" i="56"/>
  <c r="S151"/>
  <c r="F156" i="43"/>
  <c r="AC156"/>
  <c r="AB156"/>
  <c r="F196" i="8"/>
  <c r="G196"/>
  <c r="R196"/>
  <c r="E152" i="56"/>
  <c r="F196" i="7"/>
  <c r="G196"/>
  <c r="R196"/>
  <c r="L152" i="56"/>
  <c r="S152"/>
  <c r="F157" i="43"/>
  <c r="AC157"/>
  <c r="AB157"/>
  <c r="F197" i="8"/>
  <c r="G197"/>
  <c r="R197"/>
  <c r="E153" i="56"/>
  <c r="F197" i="7"/>
  <c r="G197"/>
  <c r="R197"/>
  <c r="L153" i="56"/>
  <c r="S153"/>
  <c r="F158" i="43"/>
  <c r="AC158"/>
  <c r="AB158"/>
  <c r="F198" i="8"/>
  <c r="G198"/>
  <c r="R198"/>
  <c r="E154" i="56"/>
  <c r="F198" i="7"/>
  <c r="G198"/>
  <c r="R198"/>
  <c r="L154" i="56"/>
  <c r="S154"/>
  <c r="F159" i="43"/>
  <c r="AC159"/>
  <c r="AB159"/>
  <c r="F199" i="8"/>
  <c r="G199"/>
  <c r="R199"/>
  <c r="E155" i="56"/>
  <c r="F199" i="7"/>
  <c r="G199"/>
  <c r="R199"/>
  <c r="L155" i="56"/>
  <c r="S155"/>
  <c r="AM16"/>
  <c r="H148" i="43"/>
  <c r="AF148"/>
  <c r="AE148"/>
  <c r="F188" i="3"/>
  <c r="G188"/>
  <c r="R188"/>
  <c r="F188" i="4"/>
  <c r="G188"/>
  <c r="R188"/>
  <c r="H147" i="51"/>
  <c r="T147"/>
  <c r="I148" i="43"/>
  <c r="T148"/>
  <c r="AH148"/>
  <c r="AI148"/>
  <c r="AG148"/>
  <c r="F188" i="2"/>
  <c r="G188"/>
  <c r="R188"/>
  <c r="I147" i="51"/>
  <c r="U147"/>
  <c r="G148" i="43"/>
  <c r="AD148"/>
  <c r="F188" i="6"/>
  <c r="G188"/>
  <c r="R188"/>
  <c r="F147" i="51"/>
  <c r="R147"/>
  <c r="E148" i="43"/>
  <c r="N148"/>
  <c r="AA148"/>
  <c r="F188" i="9"/>
  <c r="G188"/>
  <c r="R188"/>
  <c r="G147" i="51"/>
  <c r="S147"/>
  <c r="J148" i="43"/>
  <c r="AJ148"/>
  <c r="F188" i="53"/>
  <c r="G188"/>
  <c r="R188"/>
  <c r="J147" i="51"/>
  <c r="V147"/>
  <c r="X147"/>
  <c r="W144" i="56"/>
  <c r="H149" i="43"/>
  <c r="AF149"/>
  <c r="AE149"/>
  <c r="F189" i="3"/>
  <c r="G189"/>
  <c r="R189"/>
  <c r="F189" i="4"/>
  <c r="G189"/>
  <c r="R189"/>
  <c r="H148" i="51"/>
  <c r="T148"/>
  <c r="I149" i="43"/>
  <c r="T149"/>
  <c r="AH149"/>
  <c r="AI149"/>
  <c r="AG149"/>
  <c r="F189" i="2"/>
  <c r="G189"/>
  <c r="R189"/>
  <c r="I148" i="51"/>
  <c r="U148"/>
  <c r="G149" i="43"/>
  <c r="AD149"/>
  <c r="F189" i="6"/>
  <c r="G189"/>
  <c r="R189"/>
  <c r="F148" i="51"/>
  <c r="R148"/>
  <c r="E149" i="43"/>
  <c r="N149"/>
  <c r="AA149"/>
  <c r="F189" i="9"/>
  <c r="G189"/>
  <c r="R189"/>
  <c r="G148" i="51"/>
  <c r="S148"/>
  <c r="J149" i="43"/>
  <c r="AJ149"/>
  <c r="F189" i="53"/>
  <c r="G189"/>
  <c r="R189"/>
  <c r="J148" i="51"/>
  <c r="V148"/>
  <c r="X148"/>
  <c r="W145" i="56"/>
  <c r="H150" i="43"/>
  <c r="AF150"/>
  <c r="AE150"/>
  <c r="F190" i="3"/>
  <c r="G190"/>
  <c r="R190"/>
  <c r="F190" i="4"/>
  <c r="G190"/>
  <c r="R190"/>
  <c r="H149" i="51"/>
  <c r="T149"/>
  <c r="I150" i="43"/>
  <c r="T150"/>
  <c r="AH150"/>
  <c r="AI150"/>
  <c r="AG150"/>
  <c r="F190" i="2"/>
  <c r="G190"/>
  <c r="R190"/>
  <c r="I149" i="51"/>
  <c r="U149"/>
  <c r="G150" i="43"/>
  <c r="AD150"/>
  <c r="F190" i="6"/>
  <c r="G190"/>
  <c r="R190"/>
  <c r="F149" i="51"/>
  <c r="R149"/>
  <c r="E150" i="43"/>
  <c r="N150"/>
  <c r="AA150"/>
  <c r="F190" i="9"/>
  <c r="G190"/>
  <c r="R190"/>
  <c r="G149" i="51"/>
  <c r="S149"/>
  <c r="J150" i="43"/>
  <c r="AJ150"/>
  <c r="F190" i="53"/>
  <c r="G190"/>
  <c r="R190"/>
  <c r="J149" i="51"/>
  <c r="V149"/>
  <c r="X149"/>
  <c r="W146" i="56"/>
  <c r="H151" i="43"/>
  <c r="AF151"/>
  <c r="AE151"/>
  <c r="F191" i="3"/>
  <c r="G191"/>
  <c r="R191"/>
  <c r="F191" i="4"/>
  <c r="G191"/>
  <c r="R191"/>
  <c r="H150" i="51"/>
  <c r="T150"/>
  <c r="I151" i="43"/>
  <c r="T151"/>
  <c r="AH151"/>
  <c r="AI151"/>
  <c r="AG151"/>
  <c r="F191" i="2"/>
  <c r="G191"/>
  <c r="R191"/>
  <c r="I150" i="51"/>
  <c r="U150"/>
  <c r="G151" i="43"/>
  <c r="AD151"/>
  <c r="F191" i="6"/>
  <c r="G191"/>
  <c r="R191"/>
  <c r="F150" i="51"/>
  <c r="R150"/>
  <c r="E151" i="43"/>
  <c r="N151"/>
  <c r="AA151"/>
  <c r="F191" i="9"/>
  <c r="G191"/>
  <c r="R191"/>
  <c r="G150" i="51"/>
  <c r="S150"/>
  <c r="J151" i="43"/>
  <c r="AJ151"/>
  <c r="F191" i="53"/>
  <c r="G191"/>
  <c r="R191"/>
  <c r="J150" i="51"/>
  <c r="V150"/>
  <c r="X150"/>
  <c r="W147" i="56"/>
  <c r="H152" i="43"/>
  <c r="AF152"/>
  <c r="AE152"/>
  <c r="F192" i="3"/>
  <c r="G192"/>
  <c r="R192"/>
  <c r="F192" i="4"/>
  <c r="G192"/>
  <c r="R192"/>
  <c r="H151" i="51"/>
  <c r="T151"/>
  <c r="I152" i="43"/>
  <c r="T152"/>
  <c r="AH152"/>
  <c r="AI152"/>
  <c r="AG152"/>
  <c r="F192" i="2"/>
  <c r="G192"/>
  <c r="R192"/>
  <c r="I151" i="51"/>
  <c r="U151"/>
  <c r="G152" i="43"/>
  <c r="AD152"/>
  <c r="F192" i="6"/>
  <c r="G192"/>
  <c r="R192"/>
  <c r="F151" i="51"/>
  <c r="R151"/>
  <c r="E152" i="43"/>
  <c r="N152"/>
  <c r="AA152"/>
  <c r="F192" i="9"/>
  <c r="G192"/>
  <c r="R192"/>
  <c r="G151" i="51"/>
  <c r="S151"/>
  <c r="J152" i="43"/>
  <c r="AJ152"/>
  <c r="F192" i="53"/>
  <c r="G192"/>
  <c r="R192"/>
  <c r="J151" i="51"/>
  <c r="V151"/>
  <c r="X151"/>
  <c r="W148" i="56"/>
  <c r="H153" i="43"/>
  <c r="AF153"/>
  <c r="AE153"/>
  <c r="F193" i="3"/>
  <c r="G193"/>
  <c r="R193"/>
  <c r="F193" i="4"/>
  <c r="G193"/>
  <c r="R193"/>
  <c r="H152" i="51"/>
  <c r="T152"/>
  <c r="I153" i="43"/>
  <c r="T153"/>
  <c r="AH153"/>
  <c r="AI153"/>
  <c r="AG153"/>
  <c r="F193" i="2"/>
  <c r="G193"/>
  <c r="R193"/>
  <c r="I152" i="51"/>
  <c r="U152"/>
  <c r="G153" i="43"/>
  <c r="AD153"/>
  <c r="F193" i="6"/>
  <c r="G193"/>
  <c r="R193"/>
  <c r="F152" i="51"/>
  <c r="R152"/>
  <c r="E153" i="43"/>
  <c r="N153"/>
  <c r="AA153"/>
  <c r="F193" i="9"/>
  <c r="G193"/>
  <c r="R193"/>
  <c r="G152" i="51"/>
  <c r="S152"/>
  <c r="J153" i="43"/>
  <c r="AJ153"/>
  <c r="F193" i="53"/>
  <c r="G193"/>
  <c r="R193"/>
  <c r="J152" i="51"/>
  <c r="V152"/>
  <c r="X152"/>
  <c r="W149" i="56"/>
  <c r="H154" i="43"/>
  <c r="AF154"/>
  <c r="AE154"/>
  <c r="F194" i="3"/>
  <c r="G194"/>
  <c r="R194"/>
  <c r="F194" i="4"/>
  <c r="G194"/>
  <c r="R194"/>
  <c r="H153" i="51"/>
  <c r="T153"/>
  <c r="I154" i="43"/>
  <c r="T154"/>
  <c r="AH154"/>
  <c r="AI154"/>
  <c r="AG154"/>
  <c r="F194" i="2"/>
  <c r="G194"/>
  <c r="R194"/>
  <c r="I153" i="51"/>
  <c r="U153"/>
  <c r="G154" i="43"/>
  <c r="AD154"/>
  <c r="F194" i="6"/>
  <c r="G194"/>
  <c r="R194"/>
  <c r="F153" i="51"/>
  <c r="R153"/>
  <c r="E154" i="43"/>
  <c r="N154"/>
  <c r="AA154"/>
  <c r="F194" i="9"/>
  <c r="G194"/>
  <c r="R194"/>
  <c r="G153" i="51"/>
  <c r="S153"/>
  <c r="J154" i="43"/>
  <c r="AJ154"/>
  <c r="F194" i="53"/>
  <c r="G194"/>
  <c r="R194"/>
  <c r="J153" i="51"/>
  <c r="V153"/>
  <c r="X153"/>
  <c r="W150" i="56"/>
  <c r="H155" i="43"/>
  <c r="AF155"/>
  <c r="AE155"/>
  <c r="F195" i="3"/>
  <c r="G195"/>
  <c r="R195"/>
  <c r="F195" i="4"/>
  <c r="G195"/>
  <c r="R195"/>
  <c r="H154" i="51"/>
  <c r="T154"/>
  <c r="I155" i="43"/>
  <c r="T155"/>
  <c r="AH155"/>
  <c r="AI155"/>
  <c r="AG155"/>
  <c r="F195" i="2"/>
  <c r="G195"/>
  <c r="R195"/>
  <c r="I154" i="51"/>
  <c r="U154"/>
  <c r="G155" i="43"/>
  <c r="AD155"/>
  <c r="F195" i="6"/>
  <c r="G195"/>
  <c r="R195"/>
  <c r="F154" i="51"/>
  <c r="R154"/>
  <c r="E155" i="43"/>
  <c r="N155"/>
  <c r="AA155"/>
  <c r="F195" i="9"/>
  <c r="G195"/>
  <c r="R195"/>
  <c r="G154" i="51"/>
  <c r="S154"/>
  <c r="J155" i="43"/>
  <c r="AJ155"/>
  <c r="F195" i="53"/>
  <c r="G195"/>
  <c r="R195"/>
  <c r="J154" i="51"/>
  <c r="V154"/>
  <c r="X154"/>
  <c r="W151" i="56"/>
  <c r="H156" i="43"/>
  <c r="AF156"/>
  <c r="AE156"/>
  <c r="F196" i="3"/>
  <c r="G196"/>
  <c r="R196"/>
  <c r="F196" i="4"/>
  <c r="G196"/>
  <c r="R196"/>
  <c r="H155" i="51"/>
  <c r="T155"/>
  <c r="I156" i="43"/>
  <c r="T156"/>
  <c r="AH156"/>
  <c r="AI156"/>
  <c r="AG156"/>
  <c r="F196" i="2"/>
  <c r="G196"/>
  <c r="R196"/>
  <c r="I155" i="51"/>
  <c r="U155"/>
  <c r="G156" i="43"/>
  <c r="AD156"/>
  <c r="F196" i="6"/>
  <c r="G196"/>
  <c r="R196"/>
  <c r="F155" i="51"/>
  <c r="R155"/>
  <c r="E156" i="43"/>
  <c r="N156"/>
  <c r="AA156"/>
  <c r="F196" i="9"/>
  <c r="G196"/>
  <c r="R196"/>
  <c r="G155" i="51"/>
  <c r="S155"/>
  <c r="J156" i="43"/>
  <c r="AJ156"/>
  <c r="F196" i="53"/>
  <c r="G196"/>
  <c r="R196"/>
  <c r="J155" i="51"/>
  <c r="V155"/>
  <c r="X155"/>
  <c r="W152" i="56"/>
  <c r="H157" i="43"/>
  <c r="AF157"/>
  <c r="AE157"/>
  <c r="F197" i="3"/>
  <c r="G197"/>
  <c r="R197"/>
  <c r="F197" i="4"/>
  <c r="G197"/>
  <c r="R197"/>
  <c r="H156" i="51"/>
  <c r="T156"/>
  <c r="I157" i="43"/>
  <c r="T157"/>
  <c r="AH157"/>
  <c r="AI157"/>
  <c r="AG157"/>
  <c r="F197" i="2"/>
  <c r="G197"/>
  <c r="R197"/>
  <c r="I156" i="51"/>
  <c r="U156"/>
  <c r="G157" i="43"/>
  <c r="AD157"/>
  <c r="F197" i="6"/>
  <c r="G197"/>
  <c r="R197"/>
  <c r="F156" i="51"/>
  <c r="R156"/>
  <c r="E157" i="43"/>
  <c r="N157"/>
  <c r="AA157"/>
  <c r="F197" i="9"/>
  <c r="G197"/>
  <c r="R197"/>
  <c r="G156" i="51"/>
  <c r="S156"/>
  <c r="J157" i="43"/>
  <c r="AJ157"/>
  <c r="F197" i="53"/>
  <c r="G197"/>
  <c r="R197"/>
  <c r="J156" i="51"/>
  <c r="V156"/>
  <c r="X156"/>
  <c r="W153" i="56"/>
  <c r="H158" i="43"/>
  <c r="AF158"/>
  <c r="AE158"/>
  <c r="F198" i="3"/>
  <c r="G198"/>
  <c r="R198"/>
  <c r="F198" i="4"/>
  <c r="G198"/>
  <c r="R198"/>
  <c r="H157" i="51"/>
  <c r="T157"/>
  <c r="I158" i="43"/>
  <c r="T158"/>
  <c r="AH158"/>
  <c r="AI158"/>
  <c r="AG158"/>
  <c r="F198" i="2"/>
  <c r="G198"/>
  <c r="R198"/>
  <c r="I157" i="51"/>
  <c r="U157"/>
  <c r="G158" i="43"/>
  <c r="AD158"/>
  <c r="F198" i="6"/>
  <c r="G198"/>
  <c r="R198"/>
  <c r="F157" i="51"/>
  <c r="R157"/>
  <c r="E158" i="43"/>
  <c r="N158"/>
  <c r="AA158"/>
  <c r="F198" i="9"/>
  <c r="G198"/>
  <c r="R198"/>
  <c r="G157" i="51"/>
  <c r="S157"/>
  <c r="J158" i="43"/>
  <c r="AJ158"/>
  <c r="F198" i="53"/>
  <c r="G198"/>
  <c r="R198"/>
  <c r="J157" i="51"/>
  <c r="V157"/>
  <c r="X157"/>
  <c r="W154" i="56"/>
  <c r="H159" i="43"/>
  <c r="AF159"/>
  <c r="AE159"/>
  <c r="F199" i="3"/>
  <c r="G199"/>
  <c r="R199"/>
  <c r="F199" i="4"/>
  <c r="G199"/>
  <c r="R199"/>
  <c r="H158" i="51"/>
  <c r="T158"/>
  <c r="I159" i="43"/>
  <c r="T159"/>
  <c r="AH159"/>
  <c r="AI159"/>
  <c r="AG159"/>
  <c r="F199" i="2"/>
  <c r="G199"/>
  <c r="R199"/>
  <c r="I158" i="51"/>
  <c r="U158"/>
  <c r="G159" i="43"/>
  <c r="AD159"/>
  <c r="F199" i="6"/>
  <c r="G199"/>
  <c r="R199"/>
  <c r="F158" i="51"/>
  <c r="R158"/>
  <c r="E159" i="43"/>
  <c r="N159"/>
  <c r="AA159"/>
  <c r="F199" i="9"/>
  <c r="G199"/>
  <c r="R199"/>
  <c r="G158" i="51"/>
  <c r="S158"/>
  <c r="J159" i="43"/>
  <c r="AJ159"/>
  <c r="F199" i="53"/>
  <c r="G199"/>
  <c r="R199"/>
  <c r="J158" i="51"/>
  <c r="V158"/>
  <c r="X158"/>
  <c r="W155" i="56"/>
  <c r="AN16"/>
  <c r="F160" i="43"/>
  <c r="AC160"/>
  <c r="AB160"/>
  <c r="F200" i="8"/>
  <c r="G200"/>
  <c r="R200"/>
  <c r="E156" i="56"/>
  <c r="F200" i="7"/>
  <c r="G200"/>
  <c r="R200"/>
  <c r="L156" i="56"/>
  <c r="S156"/>
  <c r="F161" i="43"/>
  <c r="AC161"/>
  <c r="AB161"/>
  <c r="F201" i="8"/>
  <c r="G201"/>
  <c r="R201"/>
  <c r="E157" i="56"/>
  <c r="F201" i="7"/>
  <c r="G201"/>
  <c r="R201"/>
  <c r="L157" i="56"/>
  <c r="S157"/>
  <c r="F162" i="43"/>
  <c r="AC162"/>
  <c r="AB162"/>
  <c r="F202" i="8"/>
  <c r="G202"/>
  <c r="R202"/>
  <c r="E158" i="56"/>
  <c r="F202" i="7"/>
  <c r="G202"/>
  <c r="R202"/>
  <c r="L158" i="56"/>
  <c r="S158"/>
  <c r="F163" i="43"/>
  <c r="AC163"/>
  <c r="AB163"/>
  <c r="F203" i="8"/>
  <c r="G203"/>
  <c r="R203"/>
  <c r="E159" i="56"/>
  <c r="F203" i="7"/>
  <c r="G203"/>
  <c r="R203"/>
  <c r="L159" i="56"/>
  <c r="S159"/>
  <c r="F164" i="43"/>
  <c r="AC164"/>
  <c r="AB164"/>
  <c r="F204" i="8"/>
  <c r="G204"/>
  <c r="R204"/>
  <c r="E160" i="56"/>
  <c r="F204" i="7"/>
  <c r="G204"/>
  <c r="R204"/>
  <c r="L160" i="56"/>
  <c r="S160"/>
  <c r="F165" i="43"/>
  <c r="AC165"/>
  <c r="AB165"/>
  <c r="F205" i="8"/>
  <c r="G205"/>
  <c r="R205"/>
  <c r="E161" i="56"/>
  <c r="F205" i="7"/>
  <c r="G205"/>
  <c r="R205"/>
  <c r="L161" i="56"/>
  <c r="S161"/>
  <c r="F166" i="43"/>
  <c r="AC166"/>
  <c r="AB166"/>
  <c r="F206" i="8"/>
  <c r="G206"/>
  <c r="R206"/>
  <c r="E162" i="56"/>
  <c r="F206" i="7"/>
  <c r="G206"/>
  <c r="R206"/>
  <c r="L162" i="56"/>
  <c r="S162"/>
  <c r="F167" i="43"/>
  <c r="AC167"/>
  <c r="AB167"/>
  <c r="F207" i="8"/>
  <c r="G207"/>
  <c r="R207"/>
  <c r="E163" i="56"/>
  <c r="F207" i="7"/>
  <c r="G207"/>
  <c r="R207"/>
  <c r="L163" i="56"/>
  <c r="S163"/>
  <c r="F168" i="43"/>
  <c r="AC168"/>
  <c r="AB168"/>
  <c r="F208" i="8"/>
  <c r="G208"/>
  <c r="R208"/>
  <c r="E164" i="56"/>
  <c r="F208" i="7"/>
  <c r="G208"/>
  <c r="R208"/>
  <c r="L164" i="56"/>
  <c r="S164"/>
  <c r="F169" i="43"/>
  <c r="AC169"/>
  <c r="AB169"/>
  <c r="F209" i="8"/>
  <c r="G209"/>
  <c r="R209"/>
  <c r="E165" i="56"/>
  <c r="F209" i="7"/>
  <c r="G209"/>
  <c r="R209"/>
  <c r="L165" i="56"/>
  <c r="S165"/>
  <c r="F170" i="43"/>
  <c r="AC170"/>
  <c r="AB170"/>
  <c r="F210" i="8"/>
  <c r="G210"/>
  <c r="R210"/>
  <c r="E166" i="56"/>
  <c r="F210" i="7"/>
  <c r="G210"/>
  <c r="R210"/>
  <c r="L166" i="56"/>
  <c r="S166"/>
  <c r="F171" i="43"/>
  <c r="AC171"/>
  <c r="AB171"/>
  <c r="F211" i="8"/>
  <c r="G211"/>
  <c r="R211"/>
  <c r="E167" i="56"/>
  <c r="F211" i="7"/>
  <c r="G211"/>
  <c r="R211"/>
  <c r="L167" i="56"/>
  <c r="S167"/>
  <c r="AM17"/>
  <c r="H160" i="43"/>
  <c r="AF160"/>
  <c r="AE160"/>
  <c r="F200" i="3"/>
  <c r="G200"/>
  <c r="R200"/>
  <c r="F200" i="4"/>
  <c r="G200"/>
  <c r="R200"/>
  <c r="H159" i="51"/>
  <c r="T159"/>
  <c r="I160" i="43"/>
  <c r="T160"/>
  <c r="AH160"/>
  <c r="AI160"/>
  <c r="AG160"/>
  <c r="F200" i="2"/>
  <c r="G200"/>
  <c r="R200"/>
  <c r="I159" i="51"/>
  <c r="U159"/>
  <c r="G160" i="43"/>
  <c r="AD160"/>
  <c r="F200" i="6"/>
  <c r="G200"/>
  <c r="R200"/>
  <c r="F159" i="51"/>
  <c r="R159"/>
  <c r="E160" i="43"/>
  <c r="N160"/>
  <c r="AA160"/>
  <c r="F200" i="9"/>
  <c r="G200"/>
  <c r="R200"/>
  <c r="G159" i="51"/>
  <c r="S159"/>
  <c r="J160" i="43"/>
  <c r="AJ160"/>
  <c r="F200" i="53"/>
  <c r="G200"/>
  <c r="R200"/>
  <c r="J159" i="51"/>
  <c r="V159"/>
  <c r="X159"/>
  <c r="W156" i="56"/>
  <c r="H161" i="43"/>
  <c r="AF161"/>
  <c r="AE161"/>
  <c r="F201" i="3"/>
  <c r="G201"/>
  <c r="R201"/>
  <c r="F201" i="4"/>
  <c r="G201"/>
  <c r="R201"/>
  <c r="H160" i="51"/>
  <c r="T160"/>
  <c r="I161" i="43"/>
  <c r="T161"/>
  <c r="AH161"/>
  <c r="AI161"/>
  <c r="AG161"/>
  <c r="F201" i="2"/>
  <c r="G201"/>
  <c r="R201"/>
  <c r="I160" i="51"/>
  <c r="U160"/>
  <c r="G161" i="43"/>
  <c r="AD161"/>
  <c r="F201" i="6"/>
  <c r="G201"/>
  <c r="R201"/>
  <c r="F160" i="51"/>
  <c r="R160"/>
  <c r="E161" i="43"/>
  <c r="N161"/>
  <c r="AA161"/>
  <c r="F201" i="9"/>
  <c r="G201"/>
  <c r="R201"/>
  <c r="G160" i="51"/>
  <c r="S160"/>
  <c r="J161" i="43"/>
  <c r="AJ161"/>
  <c r="F201" i="53"/>
  <c r="G201"/>
  <c r="R201"/>
  <c r="J160" i="51"/>
  <c r="V160"/>
  <c r="X160"/>
  <c r="W157" i="56"/>
  <c r="H162" i="43"/>
  <c r="AF162"/>
  <c r="AE162"/>
  <c r="F202" i="3"/>
  <c r="G202"/>
  <c r="R202"/>
  <c r="F202" i="4"/>
  <c r="G202"/>
  <c r="R202"/>
  <c r="H161" i="51"/>
  <c r="T161"/>
  <c r="I162" i="43"/>
  <c r="T162"/>
  <c r="AH162"/>
  <c r="AI162"/>
  <c r="AG162"/>
  <c r="F202" i="2"/>
  <c r="G202"/>
  <c r="R202"/>
  <c r="I161" i="51"/>
  <c r="U161"/>
  <c r="G162" i="43"/>
  <c r="AD162"/>
  <c r="F202" i="6"/>
  <c r="G202"/>
  <c r="R202"/>
  <c r="F161" i="51"/>
  <c r="R161"/>
  <c r="E162" i="43"/>
  <c r="N162"/>
  <c r="AA162"/>
  <c r="F202" i="9"/>
  <c r="G202"/>
  <c r="R202"/>
  <c r="G161" i="51"/>
  <c r="S161"/>
  <c r="J162" i="43"/>
  <c r="AJ162"/>
  <c r="F202" i="53"/>
  <c r="G202"/>
  <c r="R202"/>
  <c r="J161" i="51"/>
  <c r="V161"/>
  <c r="X161"/>
  <c r="W158" i="56"/>
  <c r="H163" i="43"/>
  <c r="AF163"/>
  <c r="AE163"/>
  <c r="F203" i="3"/>
  <c r="G203"/>
  <c r="R203"/>
  <c r="F203" i="4"/>
  <c r="G203"/>
  <c r="R203"/>
  <c r="H162" i="51"/>
  <c r="T162"/>
  <c r="I163" i="43"/>
  <c r="T163"/>
  <c r="AH163"/>
  <c r="AI163"/>
  <c r="AG163"/>
  <c r="F203" i="2"/>
  <c r="G203"/>
  <c r="R203"/>
  <c r="I162" i="51"/>
  <c r="U162"/>
  <c r="G163" i="43"/>
  <c r="AD163"/>
  <c r="F203" i="6"/>
  <c r="G203"/>
  <c r="R203"/>
  <c r="F162" i="51"/>
  <c r="R162"/>
  <c r="E163" i="43"/>
  <c r="N163"/>
  <c r="AA163"/>
  <c r="F203" i="9"/>
  <c r="G203"/>
  <c r="R203"/>
  <c r="G162" i="51"/>
  <c r="S162"/>
  <c r="J163" i="43"/>
  <c r="AJ163"/>
  <c r="F203" i="53"/>
  <c r="G203"/>
  <c r="R203"/>
  <c r="J162" i="51"/>
  <c r="V162"/>
  <c r="X162"/>
  <c r="W159" i="56"/>
  <c r="H164" i="43"/>
  <c r="AF164"/>
  <c r="AE164"/>
  <c r="F204" i="3"/>
  <c r="G204"/>
  <c r="R204"/>
  <c r="F204" i="4"/>
  <c r="G204"/>
  <c r="R204"/>
  <c r="H163" i="51"/>
  <c r="T163"/>
  <c r="I164" i="43"/>
  <c r="T164"/>
  <c r="AH164"/>
  <c r="AI164"/>
  <c r="AG164"/>
  <c r="F204" i="2"/>
  <c r="G204"/>
  <c r="R204"/>
  <c r="I163" i="51"/>
  <c r="U163"/>
  <c r="G164" i="43"/>
  <c r="AD164"/>
  <c r="F204" i="6"/>
  <c r="G204"/>
  <c r="R204"/>
  <c r="F163" i="51"/>
  <c r="R163"/>
  <c r="E164" i="43"/>
  <c r="N164"/>
  <c r="AA164"/>
  <c r="F204" i="9"/>
  <c r="G204"/>
  <c r="R204"/>
  <c r="G163" i="51"/>
  <c r="S163"/>
  <c r="J164" i="43"/>
  <c r="AJ164"/>
  <c r="F204" i="53"/>
  <c r="G204"/>
  <c r="R204"/>
  <c r="J163" i="51"/>
  <c r="V163"/>
  <c r="X163"/>
  <c r="W160" i="56"/>
  <c r="H165" i="43"/>
  <c r="AF165"/>
  <c r="AE165"/>
  <c r="F205" i="3"/>
  <c r="G205"/>
  <c r="R205"/>
  <c r="F205" i="4"/>
  <c r="G205"/>
  <c r="R205"/>
  <c r="H164" i="51"/>
  <c r="T164"/>
  <c r="I165" i="43"/>
  <c r="T165"/>
  <c r="AH165"/>
  <c r="AI165"/>
  <c r="AG165"/>
  <c r="F205" i="2"/>
  <c r="G205"/>
  <c r="R205"/>
  <c r="I164" i="51"/>
  <c r="U164"/>
  <c r="G165" i="43"/>
  <c r="AD165"/>
  <c r="F205" i="6"/>
  <c r="G205"/>
  <c r="R205"/>
  <c r="F164" i="51"/>
  <c r="R164"/>
  <c r="E165" i="43"/>
  <c r="N165"/>
  <c r="AA165"/>
  <c r="F205" i="9"/>
  <c r="G205"/>
  <c r="R205"/>
  <c r="G164" i="51"/>
  <c r="S164"/>
  <c r="J165" i="43"/>
  <c r="AJ165"/>
  <c r="F205" i="53"/>
  <c r="G205"/>
  <c r="R205"/>
  <c r="J164" i="51"/>
  <c r="V164"/>
  <c r="X164"/>
  <c r="W161" i="56"/>
  <c r="H166" i="43"/>
  <c r="AF166"/>
  <c r="AE166"/>
  <c r="F206" i="3"/>
  <c r="G206"/>
  <c r="R206"/>
  <c r="F206" i="4"/>
  <c r="G206"/>
  <c r="R206"/>
  <c r="H165" i="51"/>
  <c r="T165"/>
  <c r="I166" i="43"/>
  <c r="T166"/>
  <c r="AH166"/>
  <c r="AI166"/>
  <c r="AG166"/>
  <c r="F206" i="2"/>
  <c r="G206"/>
  <c r="R206"/>
  <c r="I165" i="51"/>
  <c r="U165"/>
  <c r="G166" i="43"/>
  <c r="AD166"/>
  <c r="F206" i="6"/>
  <c r="G206"/>
  <c r="R206"/>
  <c r="F165" i="51"/>
  <c r="R165"/>
  <c r="E166" i="43"/>
  <c r="N166"/>
  <c r="AA166"/>
  <c r="F206" i="9"/>
  <c r="G206"/>
  <c r="R206"/>
  <c r="G165" i="51"/>
  <c r="S165"/>
  <c r="J166" i="43"/>
  <c r="AJ166"/>
  <c r="F206" i="53"/>
  <c r="G206"/>
  <c r="R206"/>
  <c r="J165" i="51"/>
  <c r="V165"/>
  <c r="X165"/>
  <c r="W162" i="56"/>
  <c r="H167" i="43"/>
  <c r="AF167"/>
  <c r="AE167"/>
  <c r="F207" i="3"/>
  <c r="G207"/>
  <c r="R207"/>
  <c r="F207" i="4"/>
  <c r="G207"/>
  <c r="R207"/>
  <c r="H166" i="51"/>
  <c r="T166"/>
  <c r="I167" i="43"/>
  <c r="T167"/>
  <c r="AH167"/>
  <c r="AI167"/>
  <c r="AG167"/>
  <c r="F207" i="2"/>
  <c r="G207"/>
  <c r="R207"/>
  <c r="I166" i="51"/>
  <c r="U166"/>
  <c r="G167" i="43"/>
  <c r="AD167"/>
  <c r="F207" i="6"/>
  <c r="G207"/>
  <c r="R207"/>
  <c r="F166" i="51"/>
  <c r="R166"/>
  <c r="E167" i="43"/>
  <c r="N167"/>
  <c r="AA167"/>
  <c r="F207" i="9"/>
  <c r="G207"/>
  <c r="R207"/>
  <c r="G166" i="51"/>
  <c r="S166"/>
  <c r="J167" i="43"/>
  <c r="AJ167"/>
  <c r="F207" i="53"/>
  <c r="G207"/>
  <c r="R207"/>
  <c r="J166" i="51"/>
  <c r="V166"/>
  <c r="X166"/>
  <c r="W163" i="56"/>
  <c r="H168" i="43"/>
  <c r="AF168"/>
  <c r="AE168"/>
  <c r="F208" i="3"/>
  <c r="G208"/>
  <c r="R208"/>
  <c r="F208" i="4"/>
  <c r="G208"/>
  <c r="R208"/>
  <c r="H167" i="51"/>
  <c r="T167"/>
  <c r="I168" i="43"/>
  <c r="T168"/>
  <c r="AH168"/>
  <c r="AI168"/>
  <c r="AG168"/>
  <c r="F208" i="2"/>
  <c r="G208"/>
  <c r="R208"/>
  <c r="I167" i="51"/>
  <c r="U167"/>
  <c r="G168" i="43"/>
  <c r="AD168"/>
  <c r="F208" i="6"/>
  <c r="G208"/>
  <c r="R208"/>
  <c r="F167" i="51"/>
  <c r="R167"/>
  <c r="E168" i="43"/>
  <c r="N168"/>
  <c r="AA168"/>
  <c r="F208" i="9"/>
  <c r="G208"/>
  <c r="R208"/>
  <c r="G167" i="51"/>
  <c r="S167"/>
  <c r="J168" i="43"/>
  <c r="AJ168"/>
  <c r="F208" i="53"/>
  <c r="G208"/>
  <c r="R208"/>
  <c r="J167" i="51"/>
  <c r="V167"/>
  <c r="X167"/>
  <c r="W164" i="56"/>
  <c r="H169" i="43"/>
  <c r="AF169"/>
  <c r="AE169"/>
  <c r="F209" i="3"/>
  <c r="G209"/>
  <c r="R209"/>
  <c r="F209" i="4"/>
  <c r="G209"/>
  <c r="R209"/>
  <c r="H168" i="51"/>
  <c r="T168"/>
  <c r="I169" i="43"/>
  <c r="T169"/>
  <c r="AH169"/>
  <c r="AI169"/>
  <c r="AG169"/>
  <c r="F209" i="2"/>
  <c r="G209"/>
  <c r="R209"/>
  <c r="I168" i="51"/>
  <c r="U168"/>
  <c r="G169" i="43"/>
  <c r="AD169"/>
  <c r="F209" i="6"/>
  <c r="G209"/>
  <c r="R209"/>
  <c r="F168" i="51"/>
  <c r="R168"/>
  <c r="E169" i="43"/>
  <c r="N169"/>
  <c r="AA169"/>
  <c r="F209" i="9"/>
  <c r="G209"/>
  <c r="R209"/>
  <c r="G168" i="51"/>
  <c r="S168"/>
  <c r="J169" i="43"/>
  <c r="AJ169"/>
  <c r="F209" i="53"/>
  <c r="G209"/>
  <c r="R209"/>
  <c r="J168" i="51"/>
  <c r="V168"/>
  <c r="X168"/>
  <c r="W165" i="56"/>
  <c r="H170" i="43"/>
  <c r="AF170"/>
  <c r="AE170"/>
  <c r="F210" i="3"/>
  <c r="G210"/>
  <c r="R210"/>
  <c r="F210" i="4"/>
  <c r="G210"/>
  <c r="R210"/>
  <c r="H169" i="51"/>
  <c r="T169"/>
  <c r="I170" i="43"/>
  <c r="T170"/>
  <c r="AH170"/>
  <c r="AI170"/>
  <c r="AG170"/>
  <c r="F210" i="2"/>
  <c r="G210"/>
  <c r="R210"/>
  <c r="I169" i="51"/>
  <c r="U169"/>
  <c r="G170" i="43"/>
  <c r="AD170"/>
  <c r="F210" i="6"/>
  <c r="G210"/>
  <c r="R210"/>
  <c r="F169" i="51"/>
  <c r="R169"/>
  <c r="E170" i="43"/>
  <c r="N170"/>
  <c r="AA170"/>
  <c r="F210" i="9"/>
  <c r="G210"/>
  <c r="R210"/>
  <c r="G169" i="51"/>
  <c r="S169"/>
  <c r="J170" i="43"/>
  <c r="AJ170"/>
  <c r="F210" i="53"/>
  <c r="G210"/>
  <c r="R210"/>
  <c r="J169" i="51"/>
  <c r="V169"/>
  <c r="X169"/>
  <c r="W166" i="56"/>
  <c r="H171" i="43"/>
  <c r="AF171"/>
  <c r="AE171"/>
  <c r="F211" i="3"/>
  <c r="G211"/>
  <c r="R211"/>
  <c r="F211" i="4"/>
  <c r="G211"/>
  <c r="R211"/>
  <c r="H170" i="51"/>
  <c r="T170"/>
  <c r="I171" i="43"/>
  <c r="T171"/>
  <c r="AH171"/>
  <c r="AI171"/>
  <c r="AG171"/>
  <c r="F211" i="2"/>
  <c r="G211"/>
  <c r="R211"/>
  <c r="I170" i="51"/>
  <c r="U170"/>
  <c r="G171" i="43"/>
  <c r="AD171"/>
  <c r="F211" i="6"/>
  <c r="G211"/>
  <c r="R211"/>
  <c r="F170" i="51"/>
  <c r="R170"/>
  <c r="E171" i="43"/>
  <c r="N171"/>
  <c r="AA171"/>
  <c r="F211" i="9"/>
  <c r="G211"/>
  <c r="R211"/>
  <c r="G170" i="51"/>
  <c r="S170"/>
  <c r="J171" i="43"/>
  <c r="AJ171"/>
  <c r="F211" i="53"/>
  <c r="G211"/>
  <c r="R211"/>
  <c r="J170" i="51"/>
  <c r="V170"/>
  <c r="X170"/>
  <c r="W167" i="56"/>
  <c r="AN17"/>
  <c r="F172" i="43"/>
  <c r="AC172"/>
  <c r="AB172"/>
  <c r="F212" i="8"/>
  <c r="G212"/>
  <c r="R212"/>
  <c r="E168" i="56"/>
  <c r="F212" i="7"/>
  <c r="G212"/>
  <c r="R212"/>
  <c r="L168" i="56"/>
  <c r="S168"/>
  <c r="F173" i="43"/>
  <c r="AC173"/>
  <c r="AB173"/>
  <c r="F213" i="8"/>
  <c r="G213"/>
  <c r="R213"/>
  <c r="E169" i="56"/>
  <c r="F213" i="7"/>
  <c r="G213"/>
  <c r="R213"/>
  <c r="L169" i="56"/>
  <c r="S169"/>
  <c r="F174" i="43"/>
  <c r="AC174"/>
  <c r="AB174"/>
  <c r="F214" i="8"/>
  <c r="G214"/>
  <c r="R214"/>
  <c r="E170" i="56"/>
  <c r="F214" i="7"/>
  <c r="G214"/>
  <c r="R214"/>
  <c r="L170" i="56"/>
  <c r="S170"/>
  <c r="F175" i="43"/>
  <c r="AC175"/>
  <c r="AB175"/>
  <c r="F215" i="8"/>
  <c r="G215"/>
  <c r="R215"/>
  <c r="E171" i="56"/>
  <c r="F215" i="7"/>
  <c r="G215"/>
  <c r="R215"/>
  <c r="L171" i="56"/>
  <c r="S171"/>
  <c r="F176" i="43"/>
  <c r="AC176"/>
  <c r="AB176"/>
  <c r="F216" i="8"/>
  <c r="G216"/>
  <c r="R216"/>
  <c r="E172" i="56"/>
  <c r="F216" i="7"/>
  <c r="G216"/>
  <c r="R216"/>
  <c r="L172" i="56"/>
  <c r="S172"/>
  <c r="F177" i="43"/>
  <c r="AC177"/>
  <c r="AB177"/>
  <c r="F217" i="8"/>
  <c r="G217"/>
  <c r="R217"/>
  <c r="E173" i="56"/>
  <c r="F217" i="7"/>
  <c r="G217"/>
  <c r="R217"/>
  <c r="L173" i="56"/>
  <c r="S173"/>
  <c r="F178" i="43"/>
  <c r="AC178"/>
  <c r="AB178"/>
  <c r="F218" i="8"/>
  <c r="G218"/>
  <c r="R218"/>
  <c r="E174" i="56"/>
  <c r="F218" i="7"/>
  <c r="G218"/>
  <c r="R218"/>
  <c r="L174" i="56"/>
  <c r="S174"/>
  <c r="F179" i="43"/>
  <c r="AC179"/>
  <c r="AB179"/>
  <c r="F219" i="8"/>
  <c r="G219"/>
  <c r="R219"/>
  <c r="E175" i="56"/>
  <c r="F219" i="7"/>
  <c r="G219"/>
  <c r="R219"/>
  <c r="L175" i="56"/>
  <c r="S175"/>
  <c r="F180" i="43"/>
  <c r="AC180"/>
  <c r="AB180"/>
  <c r="F220" i="8"/>
  <c r="G220"/>
  <c r="R220"/>
  <c r="E176" i="56"/>
  <c r="F220" i="7"/>
  <c r="G220"/>
  <c r="R220"/>
  <c r="L176" i="56"/>
  <c r="S176"/>
  <c r="F181" i="43"/>
  <c r="AC181"/>
  <c r="AB181"/>
  <c r="F221" i="8"/>
  <c r="G221"/>
  <c r="R221"/>
  <c r="E177" i="56"/>
  <c r="F221" i="7"/>
  <c r="G221"/>
  <c r="R221"/>
  <c r="L177" i="56"/>
  <c r="S177"/>
  <c r="F182" i="43"/>
  <c r="AC182"/>
  <c r="AB182"/>
  <c r="F222" i="8"/>
  <c r="G222"/>
  <c r="R222"/>
  <c r="E178" i="56"/>
  <c r="F222" i="7"/>
  <c r="G222"/>
  <c r="R222"/>
  <c r="L178" i="56"/>
  <c r="S178"/>
  <c r="F183" i="43"/>
  <c r="AC183"/>
  <c r="AB183"/>
  <c r="F223" i="8"/>
  <c r="G223"/>
  <c r="R223"/>
  <c r="E179" i="56"/>
  <c r="F223" i="7"/>
  <c r="G223"/>
  <c r="R223"/>
  <c r="L179" i="56"/>
  <c r="S179"/>
  <c r="AM18"/>
  <c r="H172" i="43"/>
  <c r="AF172"/>
  <c r="AE172"/>
  <c r="F212" i="3"/>
  <c r="G212"/>
  <c r="R212"/>
  <c r="F212" i="4"/>
  <c r="G212"/>
  <c r="R212"/>
  <c r="H171" i="51"/>
  <c r="T171"/>
  <c r="I172" i="43"/>
  <c r="T172"/>
  <c r="AH172"/>
  <c r="AI172"/>
  <c r="AG172"/>
  <c r="F212" i="2"/>
  <c r="G212"/>
  <c r="R212"/>
  <c r="I171" i="51"/>
  <c r="U171"/>
  <c r="G172" i="43"/>
  <c r="AD172"/>
  <c r="F212" i="6"/>
  <c r="G212"/>
  <c r="R212"/>
  <c r="F171" i="51"/>
  <c r="R171"/>
  <c r="E172" i="43"/>
  <c r="N172"/>
  <c r="AA172"/>
  <c r="F212" i="9"/>
  <c r="G212"/>
  <c r="R212"/>
  <c r="G171" i="51"/>
  <c r="S171"/>
  <c r="J172" i="43"/>
  <c r="AJ172"/>
  <c r="F212" i="53"/>
  <c r="G212"/>
  <c r="R212"/>
  <c r="J171" i="51"/>
  <c r="V171"/>
  <c r="X171"/>
  <c r="W168" i="56"/>
  <c r="H173" i="43"/>
  <c r="AF173"/>
  <c r="AE173"/>
  <c r="F213" i="3"/>
  <c r="G213"/>
  <c r="R213"/>
  <c r="F213" i="4"/>
  <c r="G213"/>
  <c r="R213"/>
  <c r="H172" i="51"/>
  <c r="T172"/>
  <c r="I173" i="43"/>
  <c r="T173"/>
  <c r="AH173"/>
  <c r="AI173"/>
  <c r="AG173"/>
  <c r="F213" i="2"/>
  <c r="G213"/>
  <c r="R213"/>
  <c r="I172" i="51"/>
  <c r="U172"/>
  <c r="G173" i="43"/>
  <c r="AD173"/>
  <c r="F213" i="6"/>
  <c r="G213"/>
  <c r="R213"/>
  <c r="F172" i="51"/>
  <c r="R172"/>
  <c r="E173" i="43"/>
  <c r="N173"/>
  <c r="AA173"/>
  <c r="F213" i="9"/>
  <c r="G213"/>
  <c r="R213"/>
  <c r="G172" i="51"/>
  <c r="S172"/>
  <c r="J173" i="43"/>
  <c r="AJ173"/>
  <c r="F213" i="53"/>
  <c r="G213"/>
  <c r="R213"/>
  <c r="J172" i="51"/>
  <c r="V172"/>
  <c r="X172"/>
  <c r="W169" i="56"/>
  <c r="H174" i="43"/>
  <c r="AF174"/>
  <c r="AE174"/>
  <c r="F214" i="3"/>
  <c r="G214"/>
  <c r="R214"/>
  <c r="F214" i="4"/>
  <c r="G214"/>
  <c r="R214"/>
  <c r="H173" i="51"/>
  <c r="T173"/>
  <c r="I174" i="43"/>
  <c r="T174"/>
  <c r="AH174"/>
  <c r="AI174"/>
  <c r="AG174"/>
  <c r="F214" i="2"/>
  <c r="G214"/>
  <c r="R214"/>
  <c r="I173" i="51"/>
  <c r="U173"/>
  <c r="G174" i="43"/>
  <c r="AD174"/>
  <c r="F214" i="6"/>
  <c r="G214"/>
  <c r="R214"/>
  <c r="F173" i="51"/>
  <c r="R173"/>
  <c r="E174" i="43"/>
  <c r="N174"/>
  <c r="AA174"/>
  <c r="F214" i="9"/>
  <c r="G214"/>
  <c r="R214"/>
  <c r="G173" i="51"/>
  <c r="S173"/>
  <c r="J174" i="43"/>
  <c r="AJ174"/>
  <c r="F214" i="53"/>
  <c r="G214"/>
  <c r="R214"/>
  <c r="J173" i="51"/>
  <c r="V173"/>
  <c r="X173"/>
  <c r="W170" i="56"/>
  <c r="H175" i="43"/>
  <c r="AF175"/>
  <c r="AE175"/>
  <c r="F215" i="3"/>
  <c r="G215"/>
  <c r="R215"/>
  <c r="F215" i="4"/>
  <c r="G215"/>
  <c r="R215"/>
  <c r="H174" i="51"/>
  <c r="T174"/>
  <c r="I175" i="43"/>
  <c r="T175"/>
  <c r="AH175"/>
  <c r="AI175"/>
  <c r="AG175"/>
  <c r="F215" i="2"/>
  <c r="G215"/>
  <c r="R215"/>
  <c r="I174" i="51"/>
  <c r="U174"/>
  <c r="G175" i="43"/>
  <c r="AD175"/>
  <c r="F215" i="6"/>
  <c r="G215"/>
  <c r="R215"/>
  <c r="F174" i="51"/>
  <c r="R174"/>
  <c r="E175" i="43"/>
  <c r="N175"/>
  <c r="AA175"/>
  <c r="F215" i="9"/>
  <c r="G215"/>
  <c r="R215"/>
  <c r="G174" i="51"/>
  <c r="S174"/>
  <c r="J175" i="43"/>
  <c r="AJ175"/>
  <c r="F215" i="53"/>
  <c r="G215"/>
  <c r="R215"/>
  <c r="J174" i="51"/>
  <c r="V174"/>
  <c r="X174"/>
  <c r="W171" i="56"/>
  <c r="H176" i="43"/>
  <c r="AF176"/>
  <c r="AE176"/>
  <c r="F216" i="3"/>
  <c r="G216"/>
  <c r="R216"/>
  <c r="F216" i="4"/>
  <c r="G216"/>
  <c r="R216"/>
  <c r="H175" i="51"/>
  <c r="T175"/>
  <c r="I176" i="43"/>
  <c r="T176"/>
  <c r="AH176"/>
  <c r="AI176"/>
  <c r="AG176"/>
  <c r="F216" i="2"/>
  <c r="G216"/>
  <c r="R216"/>
  <c r="I175" i="51"/>
  <c r="U175"/>
  <c r="G176" i="43"/>
  <c r="AD176"/>
  <c r="F216" i="6"/>
  <c r="G216"/>
  <c r="R216"/>
  <c r="F175" i="51"/>
  <c r="R175"/>
  <c r="E176" i="43"/>
  <c r="N176"/>
  <c r="AA176"/>
  <c r="F216" i="9"/>
  <c r="G216"/>
  <c r="R216"/>
  <c r="G175" i="51"/>
  <c r="S175"/>
  <c r="J176" i="43"/>
  <c r="AJ176"/>
  <c r="F216" i="53"/>
  <c r="G216"/>
  <c r="R216"/>
  <c r="J175" i="51"/>
  <c r="V175"/>
  <c r="X175"/>
  <c r="W172" i="56"/>
  <c r="H177" i="43"/>
  <c r="AF177"/>
  <c r="AE177"/>
  <c r="F217" i="3"/>
  <c r="G217"/>
  <c r="R217"/>
  <c r="F217" i="4"/>
  <c r="G217"/>
  <c r="R217"/>
  <c r="H176" i="51"/>
  <c r="T176"/>
  <c r="I177" i="43"/>
  <c r="T177"/>
  <c r="AH177"/>
  <c r="AI177"/>
  <c r="AG177"/>
  <c r="F217" i="2"/>
  <c r="G217"/>
  <c r="R217"/>
  <c r="I176" i="51"/>
  <c r="U176"/>
  <c r="G177" i="43"/>
  <c r="AD177"/>
  <c r="F217" i="6"/>
  <c r="G217"/>
  <c r="R217"/>
  <c r="F176" i="51"/>
  <c r="R176"/>
  <c r="E177" i="43"/>
  <c r="N177"/>
  <c r="AA177"/>
  <c r="F217" i="9"/>
  <c r="G217"/>
  <c r="R217"/>
  <c r="G176" i="51"/>
  <c r="S176"/>
  <c r="J177" i="43"/>
  <c r="AJ177"/>
  <c r="F217" i="53"/>
  <c r="G217"/>
  <c r="R217"/>
  <c r="J176" i="51"/>
  <c r="V176"/>
  <c r="X176"/>
  <c r="W173" i="56"/>
  <c r="H178" i="43"/>
  <c r="AF178"/>
  <c r="AE178"/>
  <c r="F218" i="3"/>
  <c r="G218"/>
  <c r="R218"/>
  <c r="F218" i="4"/>
  <c r="G218"/>
  <c r="R218"/>
  <c r="H177" i="51"/>
  <c r="T177"/>
  <c r="I178" i="43"/>
  <c r="T178"/>
  <c r="AH178"/>
  <c r="AI178"/>
  <c r="AG178"/>
  <c r="F218" i="2"/>
  <c r="G218"/>
  <c r="R218"/>
  <c r="I177" i="51"/>
  <c r="U177"/>
  <c r="G178" i="43"/>
  <c r="AD178"/>
  <c r="F218" i="6"/>
  <c r="G218"/>
  <c r="R218"/>
  <c r="F177" i="51"/>
  <c r="R177"/>
  <c r="E178" i="43"/>
  <c r="N178"/>
  <c r="AA178"/>
  <c r="F218" i="9"/>
  <c r="G218"/>
  <c r="R218"/>
  <c r="G177" i="51"/>
  <c r="S177"/>
  <c r="J178" i="43"/>
  <c r="AJ178"/>
  <c r="F218" i="53"/>
  <c r="G218"/>
  <c r="R218"/>
  <c r="J177" i="51"/>
  <c r="V177"/>
  <c r="X177"/>
  <c r="W174" i="56"/>
  <c r="H179" i="43"/>
  <c r="AF179"/>
  <c r="AE179"/>
  <c r="F219" i="3"/>
  <c r="G219"/>
  <c r="R219"/>
  <c r="F219" i="4"/>
  <c r="G219"/>
  <c r="R219"/>
  <c r="H178" i="51"/>
  <c r="T178"/>
  <c r="I179" i="43"/>
  <c r="T179"/>
  <c r="AH179"/>
  <c r="AI179"/>
  <c r="AG179"/>
  <c r="F219" i="2"/>
  <c r="G219"/>
  <c r="R219"/>
  <c r="I178" i="51"/>
  <c r="U178"/>
  <c r="G179" i="43"/>
  <c r="AD179"/>
  <c r="F219" i="6"/>
  <c r="G219"/>
  <c r="R219"/>
  <c r="F178" i="51"/>
  <c r="R178"/>
  <c r="E179" i="43"/>
  <c r="N179"/>
  <c r="AA179"/>
  <c r="F219" i="9"/>
  <c r="G219"/>
  <c r="R219"/>
  <c r="G178" i="51"/>
  <c r="S178"/>
  <c r="J179" i="43"/>
  <c r="AJ179"/>
  <c r="F219" i="53"/>
  <c r="G219"/>
  <c r="R219"/>
  <c r="J178" i="51"/>
  <c r="V178"/>
  <c r="X178"/>
  <c r="W175" i="56"/>
  <c r="H180" i="43"/>
  <c r="AF180"/>
  <c r="AE180"/>
  <c r="F220" i="3"/>
  <c r="G220"/>
  <c r="R220"/>
  <c r="F220" i="4"/>
  <c r="G220"/>
  <c r="R220"/>
  <c r="H179" i="51"/>
  <c r="T179"/>
  <c r="I180" i="43"/>
  <c r="T180"/>
  <c r="AH180"/>
  <c r="AI180"/>
  <c r="AG180"/>
  <c r="F220" i="2"/>
  <c r="G220"/>
  <c r="R220"/>
  <c r="I179" i="51"/>
  <c r="U179"/>
  <c r="G180" i="43"/>
  <c r="AD180"/>
  <c r="F220" i="6"/>
  <c r="G220"/>
  <c r="R220"/>
  <c r="F179" i="51"/>
  <c r="R179"/>
  <c r="E180" i="43"/>
  <c r="N180"/>
  <c r="AA180"/>
  <c r="F220" i="9"/>
  <c r="G220"/>
  <c r="R220"/>
  <c r="G179" i="51"/>
  <c r="S179"/>
  <c r="J180" i="43"/>
  <c r="AJ180"/>
  <c r="F220" i="53"/>
  <c r="G220"/>
  <c r="R220"/>
  <c r="J179" i="51"/>
  <c r="V179"/>
  <c r="X179"/>
  <c r="W176" i="56"/>
  <c r="H181" i="43"/>
  <c r="AF181"/>
  <c r="AE181"/>
  <c r="F221" i="3"/>
  <c r="G221"/>
  <c r="R221"/>
  <c r="F221" i="4"/>
  <c r="G221"/>
  <c r="R221"/>
  <c r="H180" i="51"/>
  <c r="T180"/>
  <c r="I181" i="43"/>
  <c r="T181"/>
  <c r="AH181"/>
  <c r="AI181"/>
  <c r="AG181"/>
  <c r="F221" i="2"/>
  <c r="G221"/>
  <c r="R221"/>
  <c r="I180" i="51"/>
  <c r="U180"/>
  <c r="G181" i="43"/>
  <c r="AD181"/>
  <c r="F221" i="6"/>
  <c r="G221"/>
  <c r="R221"/>
  <c r="F180" i="51"/>
  <c r="R180"/>
  <c r="E181" i="43"/>
  <c r="N181"/>
  <c r="AA181"/>
  <c r="F221" i="9"/>
  <c r="G221"/>
  <c r="R221"/>
  <c r="G180" i="51"/>
  <c r="S180"/>
  <c r="J181" i="43"/>
  <c r="AJ181"/>
  <c r="F221" i="53"/>
  <c r="G221"/>
  <c r="R221"/>
  <c r="J180" i="51"/>
  <c r="V180"/>
  <c r="X180"/>
  <c r="W177" i="56"/>
  <c r="H182" i="43"/>
  <c r="AF182"/>
  <c r="AE182"/>
  <c r="F222" i="3"/>
  <c r="G222"/>
  <c r="R222"/>
  <c r="F222" i="4"/>
  <c r="G222"/>
  <c r="R222"/>
  <c r="H181" i="51"/>
  <c r="T181"/>
  <c r="I182" i="43"/>
  <c r="T182"/>
  <c r="AH182"/>
  <c r="AI182"/>
  <c r="AG182"/>
  <c r="F222" i="2"/>
  <c r="G222"/>
  <c r="R222"/>
  <c r="I181" i="51"/>
  <c r="U181"/>
  <c r="G182" i="43"/>
  <c r="AD182"/>
  <c r="F222" i="6"/>
  <c r="G222"/>
  <c r="R222"/>
  <c r="F181" i="51"/>
  <c r="R181"/>
  <c r="E182" i="43"/>
  <c r="N182"/>
  <c r="AA182"/>
  <c r="F222" i="9"/>
  <c r="G222"/>
  <c r="R222"/>
  <c r="G181" i="51"/>
  <c r="S181"/>
  <c r="J182" i="43"/>
  <c r="AJ182"/>
  <c r="F222" i="53"/>
  <c r="G222"/>
  <c r="R222"/>
  <c r="J181" i="51"/>
  <c r="V181"/>
  <c r="X181"/>
  <c r="W178" i="56"/>
  <c r="H183" i="43"/>
  <c r="AF183"/>
  <c r="AE183"/>
  <c r="F223" i="3"/>
  <c r="G223"/>
  <c r="R223"/>
  <c r="F223" i="4"/>
  <c r="G223"/>
  <c r="R223"/>
  <c r="H182" i="51"/>
  <c r="T182"/>
  <c r="I183" i="43"/>
  <c r="T183"/>
  <c r="AH183"/>
  <c r="AI183"/>
  <c r="AG183"/>
  <c r="F223" i="2"/>
  <c r="G223"/>
  <c r="R223"/>
  <c r="I182" i="51"/>
  <c r="U182"/>
  <c r="G183" i="43"/>
  <c r="AD183"/>
  <c r="F223" i="6"/>
  <c r="G223"/>
  <c r="R223"/>
  <c r="F182" i="51"/>
  <c r="R182"/>
  <c r="E183" i="43"/>
  <c r="N183"/>
  <c r="AA183"/>
  <c r="F223" i="9"/>
  <c r="G223"/>
  <c r="R223"/>
  <c r="G182" i="51"/>
  <c r="S182"/>
  <c r="J183" i="43"/>
  <c r="AJ183"/>
  <c r="F223" i="53"/>
  <c r="G223"/>
  <c r="R223"/>
  <c r="J182" i="51"/>
  <c r="V182"/>
  <c r="X182"/>
  <c r="W179" i="56"/>
  <c r="AN18"/>
  <c r="F184" i="43"/>
  <c r="AC184"/>
  <c r="AB184"/>
  <c r="F224" i="8"/>
  <c r="G224"/>
  <c r="R224"/>
  <c r="E180" i="56"/>
  <c r="F224" i="7"/>
  <c r="G224"/>
  <c r="R224"/>
  <c r="L180" i="56"/>
  <c r="S180"/>
  <c r="F185" i="43"/>
  <c r="AC185"/>
  <c r="AB185"/>
  <c r="F225" i="8"/>
  <c r="G225"/>
  <c r="R225"/>
  <c r="E181" i="56"/>
  <c r="F225" i="7"/>
  <c r="G225"/>
  <c r="R225"/>
  <c r="L181" i="56"/>
  <c r="S181"/>
  <c r="F186" i="43"/>
  <c r="AC186"/>
  <c r="AB186"/>
  <c r="F226" i="8"/>
  <c r="G226"/>
  <c r="R226"/>
  <c r="E182" i="56"/>
  <c r="F226" i="7"/>
  <c r="G226"/>
  <c r="R226"/>
  <c r="L182" i="56"/>
  <c r="S182"/>
  <c r="F187" i="43"/>
  <c r="AC187"/>
  <c r="AB187"/>
  <c r="F227" i="8"/>
  <c r="G227"/>
  <c r="R227"/>
  <c r="E183" i="56"/>
  <c r="F227" i="7"/>
  <c r="G227"/>
  <c r="R227"/>
  <c r="L183" i="56"/>
  <c r="S183"/>
  <c r="F188" i="43"/>
  <c r="AC188"/>
  <c r="AB188"/>
  <c r="F228" i="8"/>
  <c r="G228"/>
  <c r="R228"/>
  <c r="E184" i="56"/>
  <c r="F228" i="7"/>
  <c r="G228"/>
  <c r="R228"/>
  <c r="L184" i="56"/>
  <c r="S184"/>
  <c r="F189" i="43"/>
  <c r="AC189"/>
  <c r="AB189"/>
  <c r="F229" i="8"/>
  <c r="G229"/>
  <c r="R229"/>
  <c r="E185" i="56"/>
  <c r="F229" i="7"/>
  <c r="G229"/>
  <c r="R229"/>
  <c r="L185" i="56"/>
  <c r="S185"/>
  <c r="F190" i="43"/>
  <c r="AC190"/>
  <c r="AB190"/>
  <c r="F230" i="8"/>
  <c r="G230"/>
  <c r="R230"/>
  <c r="E186" i="56"/>
  <c r="F230" i="7"/>
  <c r="G230"/>
  <c r="R230"/>
  <c r="L186" i="56"/>
  <c r="S186"/>
  <c r="F191" i="43"/>
  <c r="AC191"/>
  <c r="AB191"/>
  <c r="F231" i="8"/>
  <c r="G231"/>
  <c r="R231"/>
  <c r="E187" i="56"/>
  <c r="F231" i="7"/>
  <c r="G231"/>
  <c r="R231"/>
  <c r="L187" i="56"/>
  <c r="S187"/>
  <c r="F192" i="43"/>
  <c r="AC192"/>
  <c r="AB192"/>
  <c r="F232" i="8"/>
  <c r="G232"/>
  <c r="R232"/>
  <c r="E188" i="56"/>
  <c r="F232" i="7"/>
  <c r="G232"/>
  <c r="R232"/>
  <c r="L188" i="56"/>
  <c r="S188"/>
  <c r="F193" i="43"/>
  <c r="AC193"/>
  <c r="AB193"/>
  <c r="F233" i="8"/>
  <c r="G233"/>
  <c r="R233"/>
  <c r="E189" i="56"/>
  <c r="F233" i="7"/>
  <c r="G233"/>
  <c r="R233"/>
  <c r="L189" i="56"/>
  <c r="S189"/>
  <c r="F194" i="43"/>
  <c r="AC194"/>
  <c r="AB194"/>
  <c r="F234" i="8"/>
  <c r="G234"/>
  <c r="R234"/>
  <c r="E190" i="56"/>
  <c r="F234" i="7"/>
  <c r="G234"/>
  <c r="R234"/>
  <c r="L190" i="56"/>
  <c r="S190"/>
  <c r="F195" i="43"/>
  <c r="AC195"/>
  <c r="AB195"/>
  <c r="F235" i="8"/>
  <c r="G235"/>
  <c r="R235"/>
  <c r="E191" i="56"/>
  <c r="F235" i="7"/>
  <c r="G235"/>
  <c r="R235"/>
  <c r="L191" i="56"/>
  <c r="S191"/>
  <c r="AM19"/>
  <c r="H184" i="43"/>
  <c r="AF184"/>
  <c r="AE184"/>
  <c r="F224" i="3"/>
  <c r="G224"/>
  <c r="R224"/>
  <c r="F224" i="4"/>
  <c r="G224"/>
  <c r="R224"/>
  <c r="H183" i="51"/>
  <c r="T183"/>
  <c r="I184" i="43"/>
  <c r="T184"/>
  <c r="AH184"/>
  <c r="AI184"/>
  <c r="AG184"/>
  <c r="F224" i="2"/>
  <c r="G224"/>
  <c r="R224"/>
  <c r="I183" i="51"/>
  <c r="U183"/>
  <c r="G184" i="43"/>
  <c r="AD184"/>
  <c r="F224" i="6"/>
  <c r="G224"/>
  <c r="R224"/>
  <c r="F183" i="51"/>
  <c r="R183"/>
  <c r="E184" i="43"/>
  <c r="N184"/>
  <c r="AA184"/>
  <c r="F224" i="9"/>
  <c r="G224"/>
  <c r="R224"/>
  <c r="G183" i="51"/>
  <c r="S183"/>
  <c r="J184" i="43"/>
  <c r="AJ184"/>
  <c r="F224" i="53"/>
  <c r="G224"/>
  <c r="R224"/>
  <c r="J183" i="51"/>
  <c r="V183"/>
  <c r="X183"/>
  <c r="W180" i="56"/>
  <c r="H185" i="43"/>
  <c r="AF185"/>
  <c r="AE185"/>
  <c r="F225" i="3"/>
  <c r="G225"/>
  <c r="R225"/>
  <c r="F225" i="4"/>
  <c r="G225"/>
  <c r="R225"/>
  <c r="H184" i="51"/>
  <c r="T184"/>
  <c r="I185" i="43"/>
  <c r="T185"/>
  <c r="AH185"/>
  <c r="AI185"/>
  <c r="AG185"/>
  <c r="F225" i="2"/>
  <c r="G225"/>
  <c r="R225"/>
  <c r="I184" i="51"/>
  <c r="U184"/>
  <c r="G185" i="43"/>
  <c r="AD185"/>
  <c r="F225" i="6"/>
  <c r="G225"/>
  <c r="R225"/>
  <c r="F184" i="51"/>
  <c r="R184"/>
  <c r="E185" i="43"/>
  <c r="N185"/>
  <c r="AA185"/>
  <c r="F225" i="9"/>
  <c r="G225"/>
  <c r="R225"/>
  <c r="G184" i="51"/>
  <c r="S184"/>
  <c r="J185" i="43"/>
  <c r="AJ185"/>
  <c r="F225" i="53"/>
  <c r="G225"/>
  <c r="R225"/>
  <c r="J184" i="51"/>
  <c r="V184"/>
  <c r="X184"/>
  <c r="W181" i="56"/>
  <c r="H186" i="43"/>
  <c r="AF186"/>
  <c r="AE186"/>
  <c r="F226" i="3"/>
  <c r="G226"/>
  <c r="R226"/>
  <c r="F226" i="4"/>
  <c r="G226"/>
  <c r="R226"/>
  <c r="H185" i="51"/>
  <c r="T185"/>
  <c r="I186" i="43"/>
  <c r="T186"/>
  <c r="AH186"/>
  <c r="AI186"/>
  <c r="AG186"/>
  <c r="F226" i="2"/>
  <c r="G226"/>
  <c r="R226"/>
  <c r="I185" i="51"/>
  <c r="U185"/>
  <c r="G186" i="43"/>
  <c r="AD186"/>
  <c r="F226" i="6"/>
  <c r="G226"/>
  <c r="R226"/>
  <c r="F185" i="51"/>
  <c r="R185"/>
  <c r="E186" i="43"/>
  <c r="N186"/>
  <c r="AA186"/>
  <c r="F226" i="9"/>
  <c r="G226"/>
  <c r="R226"/>
  <c r="G185" i="51"/>
  <c r="S185"/>
  <c r="J186" i="43"/>
  <c r="AJ186"/>
  <c r="F226" i="53"/>
  <c r="G226"/>
  <c r="R226"/>
  <c r="J185" i="51"/>
  <c r="V185"/>
  <c r="X185"/>
  <c r="W182" i="56"/>
  <c r="H187" i="43"/>
  <c r="AF187"/>
  <c r="AE187"/>
  <c r="F227" i="3"/>
  <c r="G227"/>
  <c r="R227"/>
  <c r="F227" i="4"/>
  <c r="G227"/>
  <c r="R227"/>
  <c r="H186" i="51"/>
  <c r="T186"/>
  <c r="I187" i="43"/>
  <c r="T187"/>
  <c r="AH187"/>
  <c r="AI187"/>
  <c r="AG187"/>
  <c r="F227" i="2"/>
  <c r="G227"/>
  <c r="R227"/>
  <c r="I186" i="51"/>
  <c r="U186"/>
  <c r="G187" i="43"/>
  <c r="AD187"/>
  <c r="F227" i="6"/>
  <c r="G227"/>
  <c r="R227"/>
  <c r="F186" i="51"/>
  <c r="R186"/>
  <c r="E187" i="43"/>
  <c r="N187"/>
  <c r="AA187"/>
  <c r="F227" i="9"/>
  <c r="G227"/>
  <c r="R227"/>
  <c r="G186" i="51"/>
  <c r="S186"/>
  <c r="J187" i="43"/>
  <c r="AJ187"/>
  <c r="F227" i="53"/>
  <c r="G227"/>
  <c r="R227"/>
  <c r="J186" i="51"/>
  <c r="V186"/>
  <c r="X186"/>
  <c r="W183" i="56"/>
  <c r="H188" i="43"/>
  <c r="AF188"/>
  <c r="AE188"/>
  <c r="F228" i="3"/>
  <c r="G228"/>
  <c r="R228"/>
  <c r="F228" i="4"/>
  <c r="G228"/>
  <c r="R228"/>
  <c r="H187" i="51"/>
  <c r="T187"/>
  <c r="I188" i="43"/>
  <c r="T188"/>
  <c r="AH188"/>
  <c r="AI188"/>
  <c r="AG188"/>
  <c r="F228" i="2"/>
  <c r="G228"/>
  <c r="R228"/>
  <c r="I187" i="51"/>
  <c r="U187"/>
  <c r="G188" i="43"/>
  <c r="AD188"/>
  <c r="F228" i="6"/>
  <c r="G228"/>
  <c r="R228"/>
  <c r="F187" i="51"/>
  <c r="R187"/>
  <c r="E188" i="43"/>
  <c r="N188"/>
  <c r="AA188"/>
  <c r="F228" i="9"/>
  <c r="G228"/>
  <c r="R228"/>
  <c r="G187" i="51"/>
  <c r="S187"/>
  <c r="J188" i="43"/>
  <c r="AJ188"/>
  <c r="F228" i="53"/>
  <c r="G228"/>
  <c r="R228"/>
  <c r="J187" i="51"/>
  <c r="V187"/>
  <c r="X187"/>
  <c r="W184" i="56"/>
  <c r="H189" i="43"/>
  <c r="AF189"/>
  <c r="AE189"/>
  <c r="F229" i="3"/>
  <c r="G229"/>
  <c r="R229"/>
  <c r="F229" i="4"/>
  <c r="G229"/>
  <c r="R229"/>
  <c r="H188" i="51"/>
  <c r="T188"/>
  <c r="I189" i="43"/>
  <c r="T189"/>
  <c r="AH189"/>
  <c r="AI189"/>
  <c r="AG189"/>
  <c r="F229" i="2"/>
  <c r="G229"/>
  <c r="R229"/>
  <c r="I188" i="51"/>
  <c r="U188"/>
  <c r="G189" i="43"/>
  <c r="AD189"/>
  <c r="F229" i="6"/>
  <c r="G229"/>
  <c r="R229"/>
  <c r="F188" i="51"/>
  <c r="R188"/>
  <c r="E189" i="43"/>
  <c r="N189"/>
  <c r="AA189"/>
  <c r="F229" i="9"/>
  <c r="G229"/>
  <c r="R229"/>
  <c r="G188" i="51"/>
  <c r="S188"/>
  <c r="J189" i="43"/>
  <c r="AJ189"/>
  <c r="F229" i="53"/>
  <c r="G229"/>
  <c r="R229"/>
  <c r="J188" i="51"/>
  <c r="V188"/>
  <c r="X188"/>
  <c r="W185" i="56"/>
  <c r="H190" i="43"/>
  <c r="AF190"/>
  <c r="AE190"/>
  <c r="F230" i="3"/>
  <c r="G230"/>
  <c r="R230"/>
  <c r="F230" i="4"/>
  <c r="G230"/>
  <c r="R230"/>
  <c r="H189" i="51"/>
  <c r="T189"/>
  <c r="I190" i="43"/>
  <c r="T190"/>
  <c r="AH190"/>
  <c r="AI190"/>
  <c r="AG190"/>
  <c r="F230" i="2"/>
  <c r="G230"/>
  <c r="R230"/>
  <c r="I189" i="51"/>
  <c r="U189"/>
  <c r="G190" i="43"/>
  <c r="AD190"/>
  <c r="F230" i="6"/>
  <c r="G230"/>
  <c r="R230"/>
  <c r="F189" i="51"/>
  <c r="R189"/>
  <c r="E190" i="43"/>
  <c r="N190"/>
  <c r="AA190"/>
  <c r="F230" i="9"/>
  <c r="G230"/>
  <c r="R230"/>
  <c r="G189" i="51"/>
  <c r="S189"/>
  <c r="J190" i="43"/>
  <c r="AJ190"/>
  <c r="F230" i="53"/>
  <c r="G230"/>
  <c r="R230"/>
  <c r="J189" i="51"/>
  <c r="V189"/>
  <c r="X189"/>
  <c r="W186" i="56"/>
  <c r="H191" i="43"/>
  <c r="AF191"/>
  <c r="AE191"/>
  <c r="F231" i="3"/>
  <c r="G231"/>
  <c r="R231"/>
  <c r="F231" i="4"/>
  <c r="G231"/>
  <c r="R231"/>
  <c r="H190" i="51"/>
  <c r="T190"/>
  <c r="I191" i="43"/>
  <c r="T191"/>
  <c r="AH191"/>
  <c r="AI191"/>
  <c r="AG191"/>
  <c r="F231" i="2"/>
  <c r="G231"/>
  <c r="R231"/>
  <c r="I190" i="51"/>
  <c r="U190"/>
  <c r="G191" i="43"/>
  <c r="AD191"/>
  <c r="F231" i="6"/>
  <c r="G231"/>
  <c r="R231"/>
  <c r="F190" i="51"/>
  <c r="R190"/>
  <c r="E191" i="43"/>
  <c r="N191"/>
  <c r="AA191"/>
  <c r="F231" i="9"/>
  <c r="G231"/>
  <c r="R231"/>
  <c r="G190" i="51"/>
  <c r="S190"/>
  <c r="J191" i="43"/>
  <c r="AJ191"/>
  <c r="F231" i="53"/>
  <c r="G231"/>
  <c r="R231"/>
  <c r="J190" i="51"/>
  <c r="V190"/>
  <c r="X190"/>
  <c r="W187" i="56"/>
  <c r="H192" i="43"/>
  <c r="AF192"/>
  <c r="AE192"/>
  <c r="F232" i="3"/>
  <c r="G232"/>
  <c r="R232"/>
  <c r="F232" i="4"/>
  <c r="G232"/>
  <c r="R232"/>
  <c r="H191" i="51"/>
  <c r="T191"/>
  <c r="I192" i="43"/>
  <c r="T192"/>
  <c r="AH192"/>
  <c r="AI192"/>
  <c r="AG192"/>
  <c r="F232" i="2"/>
  <c r="G232"/>
  <c r="R232"/>
  <c r="I191" i="51"/>
  <c r="U191"/>
  <c r="G192" i="43"/>
  <c r="AD192"/>
  <c r="F232" i="6"/>
  <c r="G232"/>
  <c r="R232"/>
  <c r="F191" i="51"/>
  <c r="R191"/>
  <c r="E192" i="43"/>
  <c r="N192"/>
  <c r="AA192"/>
  <c r="F232" i="9"/>
  <c r="G232"/>
  <c r="R232"/>
  <c r="G191" i="51"/>
  <c r="S191"/>
  <c r="J192" i="43"/>
  <c r="AJ192"/>
  <c r="F232" i="53"/>
  <c r="G232"/>
  <c r="R232"/>
  <c r="J191" i="51"/>
  <c r="V191"/>
  <c r="X191"/>
  <c r="W188" i="56"/>
  <c r="H193" i="43"/>
  <c r="AF193"/>
  <c r="AE193"/>
  <c r="F233" i="3"/>
  <c r="G233"/>
  <c r="R233"/>
  <c r="F233" i="4"/>
  <c r="G233"/>
  <c r="R233"/>
  <c r="H192" i="51"/>
  <c r="T192"/>
  <c r="I193" i="43"/>
  <c r="T193"/>
  <c r="AH193"/>
  <c r="AI193"/>
  <c r="AG193"/>
  <c r="F233" i="2"/>
  <c r="G233"/>
  <c r="R233"/>
  <c r="I192" i="51"/>
  <c r="U192"/>
  <c r="G193" i="43"/>
  <c r="AD193"/>
  <c r="F233" i="6"/>
  <c r="G233"/>
  <c r="R233"/>
  <c r="F192" i="51"/>
  <c r="R192"/>
  <c r="E193" i="43"/>
  <c r="N193"/>
  <c r="AA193"/>
  <c r="F233" i="9"/>
  <c r="G233"/>
  <c r="R233"/>
  <c r="G192" i="51"/>
  <c r="S192"/>
  <c r="J193" i="43"/>
  <c r="AJ193"/>
  <c r="F233" i="53"/>
  <c r="G233"/>
  <c r="R233"/>
  <c r="J192" i="51"/>
  <c r="V192"/>
  <c r="X192"/>
  <c r="W189" i="56"/>
  <c r="H194" i="43"/>
  <c r="AF194"/>
  <c r="AE194"/>
  <c r="F234" i="3"/>
  <c r="G234"/>
  <c r="R234"/>
  <c r="F234" i="4"/>
  <c r="G234"/>
  <c r="R234"/>
  <c r="H193" i="51"/>
  <c r="T193"/>
  <c r="I194" i="43"/>
  <c r="T194"/>
  <c r="AH194"/>
  <c r="AI194"/>
  <c r="AG194"/>
  <c r="F234" i="2"/>
  <c r="G234"/>
  <c r="R234"/>
  <c r="I193" i="51"/>
  <c r="U193"/>
  <c r="G194" i="43"/>
  <c r="AD194"/>
  <c r="F234" i="6"/>
  <c r="G234"/>
  <c r="R234"/>
  <c r="F193" i="51"/>
  <c r="R193"/>
  <c r="E194" i="43"/>
  <c r="N194"/>
  <c r="AA194"/>
  <c r="F234" i="9"/>
  <c r="G234"/>
  <c r="R234"/>
  <c r="G193" i="51"/>
  <c r="S193"/>
  <c r="J194" i="43"/>
  <c r="AJ194"/>
  <c r="F234" i="53"/>
  <c r="G234"/>
  <c r="R234"/>
  <c r="J193" i="51"/>
  <c r="V193"/>
  <c r="X193"/>
  <c r="W190" i="56"/>
  <c r="H195" i="43"/>
  <c r="AF195"/>
  <c r="AE195"/>
  <c r="F235" i="3"/>
  <c r="G235"/>
  <c r="R235"/>
  <c r="F235" i="4"/>
  <c r="G235"/>
  <c r="R235"/>
  <c r="H194" i="51"/>
  <c r="T194"/>
  <c r="I195" i="43"/>
  <c r="T195"/>
  <c r="AH195"/>
  <c r="AI195"/>
  <c r="AG195"/>
  <c r="F235" i="2"/>
  <c r="G235"/>
  <c r="R235"/>
  <c r="I194" i="51"/>
  <c r="U194"/>
  <c r="G195" i="43"/>
  <c r="AD195"/>
  <c r="F235" i="6"/>
  <c r="G235"/>
  <c r="R235"/>
  <c r="F194" i="51"/>
  <c r="R194"/>
  <c r="E195" i="43"/>
  <c r="N195"/>
  <c r="AA195"/>
  <c r="F235" i="9"/>
  <c r="G235"/>
  <c r="R235"/>
  <c r="G194" i="51"/>
  <c r="S194"/>
  <c r="J195" i="43"/>
  <c r="AJ195"/>
  <c r="F235" i="53"/>
  <c r="G235"/>
  <c r="R235"/>
  <c r="J194" i="51"/>
  <c r="V194"/>
  <c r="X194"/>
  <c r="W191" i="56"/>
  <c r="AN19"/>
  <c r="F196" i="43"/>
  <c r="AC196"/>
  <c r="AB196"/>
  <c r="F236" i="8"/>
  <c r="G236"/>
  <c r="R236"/>
  <c r="E192" i="56"/>
  <c r="F236" i="7"/>
  <c r="G236"/>
  <c r="R236"/>
  <c r="L192" i="56"/>
  <c r="S192"/>
  <c r="F197" i="43"/>
  <c r="AC197"/>
  <c r="AB197"/>
  <c r="F237" i="8"/>
  <c r="G237"/>
  <c r="R237"/>
  <c r="E193" i="56"/>
  <c r="F237" i="7"/>
  <c r="G237"/>
  <c r="R237"/>
  <c r="L193" i="56"/>
  <c r="S193"/>
  <c r="F198" i="43"/>
  <c r="AC198"/>
  <c r="AB198"/>
  <c r="F238" i="8"/>
  <c r="G238"/>
  <c r="R238"/>
  <c r="E194" i="56"/>
  <c r="F238" i="7"/>
  <c r="G238"/>
  <c r="R238"/>
  <c r="L194" i="56"/>
  <c r="S194"/>
  <c r="F199" i="43"/>
  <c r="AC199"/>
  <c r="AB199"/>
  <c r="F239" i="8"/>
  <c r="G239"/>
  <c r="R239"/>
  <c r="E195" i="56"/>
  <c r="F239" i="7"/>
  <c r="G239"/>
  <c r="R239"/>
  <c r="L195" i="56"/>
  <c r="S195"/>
  <c r="F200" i="43"/>
  <c r="AC200"/>
  <c r="AB200"/>
  <c r="F240" i="8"/>
  <c r="G240"/>
  <c r="R240"/>
  <c r="E196" i="56"/>
  <c r="F240" i="7"/>
  <c r="G240"/>
  <c r="R240"/>
  <c r="L196" i="56"/>
  <c r="S196"/>
  <c r="F201" i="43"/>
  <c r="AC201"/>
  <c r="AB201"/>
  <c r="F241" i="8"/>
  <c r="G241"/>
  <c r="R241"/>
  <c r="E197" i="56"/>
  <c r="F241" i="7"/>
  <c r="G241"/>
  <c r="R241"/>
  <c r="L197" i="56"/>
  <c r="S197"/>
  <c r="F202" i="43"/>
  <c r="AC202"/>
  <c r="AB202"/>
  <c r="F242" i="8"/>
  <c r="G242"/>
  <c r="R242"/>
  <c r="E198" i="56"/>
  <c r="F242" i="7"/>
  <c r="G242"/>
  <c r="R242"/>
  <c r="L198" i="56"/>
  <c r="S198"/>
  <c r="F203" i="43"/>
  <c r="AC203"/>
  <c r="AB203"/>
  <c r="F243" i="8"/>
  <c r="G243"/>
  <c r="R243"/>
  <c r="E199" i="56"/>
  <c r="F243" i="7"/>
  <c r="G243"/>
  <c r="R243"/>
  <c r="L199" i="56"/>
  <c r="S199"/>
  <c r="F204" i="43"/>
  <c r="AC204"/>
  <c r="AB204"/>
  <c r="F244" i="8"/>
  <c r="G244"/>
  <c r="R244"/>
  <c r="E200" i="56"/>
  <c r="F244" i="7"/>
  <c r="G244"/>
  <c r="R244"/>
  <c r="L200" i="56"/>
  <c r="S200"/>
  <c r="F205" i="43"/>
  <c r="AC205"/>
  <c r="AB205"/>
  <c r="F245" i="8"/>
  <c r="G245"/>
  <c r="R245"/>
  <c r="E201" i="56"/>
  <c r="F245" i="7"/>
  <c r="G245"/>
  <c r="R245"/>
  <c r="L201" i="56"/>
  <c r="S201"/>
  <c r="F206" i="43"/>
  <c r="AC206"/>
  <c r="AB206"/>
  <c r="F246" i="8"/>
  <c r="G246"/>
  <c r="R246"/>
  <c r="E202" i="56"/>
  <c r="F246" i="7"/>
  <c r="G246"/>
  <c r="R246"/>
  <c r="L202" i="56"/>
  <c r="S202"/>
  <c r="F207" i="43"/>
  <c r="AC207"/>
  <c r="AB207"/>
  <c r="F247" i="8"/>
  <c r="G247"/>
  <c r="R247"/>
  <c r="E203" i="56"/>
  <c r="F247" i="7"/>
  <c r="G247"/>
  <c r="R247"/>
  <c r="L203" i="56"/>
  <c r="S203"/>
  <c r="AM20"/>
  <c r="H196" i="43"/>
  <c r="AF196"/>
  <c r="AE196"/>
  <c r="F236" i="3"/>
  <c r="G236"/>
  <c r="R236"/>
  <c r="F236" i="4"/>
  <c r="G236"/>
  <c r="R236"/>
  <c r="H195" i="51"/>
  <c r="T195"/>
  <c r="I196" i="43"/>
  <c r="T196"/>
  <c r="AH196"/>
  <c r="AI196"/>
  <c r="AG196"/>
  <c r="F236" i="2"/>
  <c r="G236"/>
  <c r="R236"/>
  <c r="I195" i="51"/>
  <c r="U195"/>
  <c r="G196" i="43"/>
  <c r="AD196"/>
  <c r="F236" i="6"/>
  <c r="G236"/>
  <c r="R236"/>
  <c r="F195" i="51"/>
  <c r="R195"/>
  <c r="E196" i="43"/>
  <c r="N196"/>
  <c r="AA196"/>
  <c r="F236" i="9"/>
  <c r="G236"/>
  <c r="R236"/>
  <c r="G195" i="51"/>
  <c r="S195"/>
  <c r="J196" i="43"/>
  <c r="AJ196"/>
  <c r="F236" i="53"/>
  <c r="G236"/>
  <c r="R236"/>
  <c r="J195" i="51"/>
  <c r="V195"/>
  <c r="X195"/>
  <c r="W192" i="56"/>
  <c r="H197" i="43"/>
  <c r="AF197"/>
  <c r="AE197"/>
  <c r="F237" i="3"/>
  <c r="G237"/>
  <c r="R237"/>
  <c r="F237" i="4"/>
  <c r="G237"/>
  <c r="R237"/>
  <c r="H196" i="51"/>
  <c r="T196"/>
  <c r="I197" i="43"/>
  <c r="T197"/>
  <c r="AH197"/>
  <c r="AI197"/>
  <c r="AG197"/>
  <c r="F237" i="2"/>
  <c r="G237"/>
  <c r="R237"/>
  <c r="I196" i="51"/>
  <c r="U196"/>
  <c r="G197" i="43"/>
  <c r="AD197"/>
  <c r="F237" i="6"/>
  <c r="G237"/>
  <c r="R237"/>
  <c r="F196" i="51"/>
  <c r="R196"/>
  <c r="E197" i="43"/>
  <c r="N197"/>
  <c r="AA197"/>
  <c r="F237" i="9"/>
  <c r="G237"/>
  <c r="R237"/>
  <c r="G196" i="51"/>
  <c r="S196"/>
  <c r="J197" i="43"/>
  <c r="AJ197"/>
  <c r="F237" i="53"/>
  <c r="G237"/>
  <c r="R237"/>
  <c r="J196" i="51"/>
  <c r="V196"/>
  <c r="X196"/>
  <c r="W193" i="56"/>
  <c r="H198" i="43"/>
  <c r="AF198"/>
  <c r="AE198"/>
  <c r="F238" i="3"/>
  <c r="G238"/>
  <c r="R238"/>
  <c r="F238" i="4"/>
  <c r="G238"/>
  <c r="R238"/>
  <c r="H197" i="51"/>
  <c r="T197"/>
  <c r="I198" i="43"/>
  <c r="T198"/>
  <c r="AH198"/>
  <c r="AI198"/>
  <c r="AG198"/>
  <c r="F238" i="2"/>
  <c r="G238"/>
  <c r="R238"/>
  <c r="I197" i="51"/>
  <c r="U197"/>
  <c r="G198" i="43"/>
  <c r="AD198"/>
  <c r="F238" i="6"/>
  <c r="G238"/>
  <c r="R238"/>
  <c r="F197" i="51"/>
  <c r="R197"/>
  <c r="E198" i="43"/>
  <c r="N198"/>
  <c r="AA198"/>
  <c r="F238" i="9"/>
  <c r="G238"/>
  <c r="R238"/>
  <c r="G197" i="51"/>
  <c r="S197"/>
  <c r="J198" i="43"/>
  <c r="AJ198"/>
  <c r="F238" i="53"/>
  <c r="G238"/>
  <c r="R238"/>
  <c r="J197" i="51"/>
  <c r="V197"/>
  <c r="X197"/>
  <c r="W194" i="56"/>
  <c r="H199" i="43"/>
  <c r="AF199"/>
  <c r="AE199"/>
  <c r="F239" i="3"/>
  <c r="G239"/>
  <c r="R239"/>
  <c r="F239" i="4"/>
  <c r="G239"/>
  <c r="R239"/>
  <c r="H198" i="51"/>
  <c r="T198"/>
  <c r="I199" i="43"/>
  <c r="T199"/>
  <c r="AH199"/>
  <c r="AI199"/>
  <c r="AG199"/>
  <c r="F239" i="2"/>
  <c r="G239"/>
  <c r="R239"/>
  <c r="I198" i="51"/>
  <c r="U198"/>
  <c r="G199" i="43"/>
  <c r="AD199"/>
  <c r="F239" i="6"/>
  <c r="G239"/>
  <c r="R239"/>
  <c r="F198" i="51"/>
  <c r="R198"/>
  <c r="E199" i="43"/>
  <c r="N199"/>
  <c r="AA199"/>
  <c r="F239" i="9"/>
  <c r="G239"/>
  <c r="R239"/>
  <c r="G198" i="51"/>
  <c r="S198"/>
  <c r="J199" i="43"/>
  <c r="AJ199"/>
  <c r="F239" i="53"/>
  <c r="G239"/>
  <c r="R239"/>
  <c r="J198" i="51"/>
  <c r="V198"/>
  <c r="X198"/>
  <c r="W195" i="56"/>
  <c r="H200" i="43"/>
  <c r="AF200"/>
  <c r="AE200"/>
  <c r="F240" i="3"/>
  <c r="G240"/>
  <c r="R240"/>
  <c r="F240" i="4"/>
  <c r="G240"/>
  <c r="R240"/>
  <c r="H199" i="51"/>
  <c r="T199"/>
  <c r="I200" i="43"/>
  <c r="T200"/>
  <c r="AH200"/>
  <c r="AI200"/>
  <c r="AG200"/>
  <c r="F240" i="2"/>
  <c r="G240"/>
  <c r="R240"/>
  <c r="I199" i="51"/>
  <c r="U199"/>
  <c r="G200" i="43"/>
  <c r="AD200"/>
  <c r="F240" i="6"/>
  <c r="G240"/>
  <c r="R240"/>
  <c r="F199" i="51"/>
  <c r="R199"/>
  <c r="E200" i="43"/>
  <c r="N200"/>
  <c r="AA200"/>
  <c r="F240" i="9"/>
  <c r="G240"/>
  <c r="R240"/>
  <c r="G199" i="51"/>
  <c r="S199"/>
  <c r="J200" i="43"/>
  <c r="AJ200"/>
  <c r="F240" i="53"/>
  <c r="G240"/>
  <c r="R240"/>
  <c r="J199" i="51"/>
  <c r="V199"/>
  <c r="X199"/>
  <c r="W196" i="56"/>
  <c r="H201" i="43"/>
  <c r="AF201"/>
  <c r="AE201"/>
  <c r="F241" i="3"/>
  <c r="G241"/>
  <c r="R241"/>
  <c r="F241" i="4"/>
  <c r="G241"/>
  <c r="R241"/>
  <c r="H200" i="51"/>
  <c r="T200"/>
  <c r="I201" i="43"/>
  <c r="T201"/>
  <c r="AH201"/>
  <c r="AI201"/>
  <c r="AG201"/>
  <c r="F241" i="2"/>
  <c r="G241"/>
  <c r="R241"/>
  <c r="I200" i="51"/>
  <c r="U200"/>
  <c r="G201" i="43"/>
  <c r="AD201"/>
  <c r="F241" i="6"/>
  <c r="G241"/>
  <c r="R241"/>
  <c r="F200" i="51"/>
  <c r="R200"/>
  <c r="E201" i="43"/>
  <c r="N201"/>
  <c r="AA201"/>
  <c r="F241" i="9"/>
  <c r="G241"/>
  <c r="R241"/>
  <c r="G200" i="51"/>
  <c r="S200"/>
  <c r="J201" i="43"/>
  <c r="AJ201"/>
  <c r="F241" i="53"/>
  <c r="G241"/>
  <c r="R241"/>
  <c r="J200" i="51"/>
  <c r="V200"/>
  <c r="X200"/>
  <c r="W197" i="56"/>
  <c r="H202" i="43"/>
  <c r="AF202"/>
  <c r="AE202"/>
  <c r="F242" i="3"/>
  <c r="G242"/>
  <c r="R242"/>
  <c r="F242" i="4"/>
  <c r="G242"/>
  <c r="R242"/>
  <c r="H201" i="51"/>
  <c r="T201"/>
  <c r="I202" i="43"/>
  <c r="T202"/>
  <c r="AH202"/>
  <c r="AI202"/>
  <c r="AG202"/>
  <c r="F242" i="2"/>
  <c r="G242"/>
  <c r="R242"/>
  <c r="I201" i="51"/>
  <c r="U201"/>
  <c r="G202" i="43"/>
  <c r="AD202"/>
  <c r="F242" i="6"/>
  <c r="G242"/>
  <c r="R242"/>
  <c r="F201" i="51"/>
  <c r="R201"/>
  <c r="E202" i="43"/>
  <c r="N202"/>
  <c r="AA202"/>
  <c r="F242" i="9"/>
  <c r="G242"/>
  <c r="R242"/>
  <c r="G201" i="51"/>
  <c r="S201"/>
  <c r="J202" i="43"/>
  <c r="AJ202"/>
  <c r="F242" i="53"/>
  <c r="G242"/>
  <c r="R242"/>
  <c r="J201" i="51"/>
  <c r="V201"/>
  <c r="X201"/>
  <c r="W198" i="56"/>
  <c r="H203" i="43"/>
  <c r="AF203"/>
  <c r="AE203"/>
  <c r="F243" i="3"/>
  <c r="G243"/>
  <c r="R243"/>
  <c r="F243" i="4"/>
  <c r="G243"/>
  <c r="R243"/>
  <c r="H202" i="51"/>
  <c r="T202"/>
  <c r="I203" i="43"/>
  <c r="T203"/>
  <c r="AH203"/>
  <c r="AI203"/>
  <c r="AG203"/>
  <c r="F243" i="2"/>
  <c r="G243"/>
  <c r="R243"/>
  <c r="I202" i="51"/>
  <c r="U202"/>
  <c r="G203" i="43"/>
  <c r="AD203"/>
  <c r="F243" i="6"/>
  <c r="G243"/>
  <c r="R243"/>
  <c r="F202" i="51"/>
  <c r="R202"/>
  <c r="E203" i="43"/>
  <c r="N203"/>
  <c r="AA203"/>
  <c r="F243" i="9"/>
  <c r="G243"/>
  <c r="R243"/>
  <c r="G202" i="51"/>
  <c r="S202"/>
  <c r="J203" i="43"/>
  <c r="AJ203"/>
  <c r="F243" i="53"/>
  <c r="G243"/>
  <c r="R243"/>
  <c r="J202" i="51"/>
  <c r="V202"/>
  <c r="X202"/>
  <c r="W199" i="56"/>
  <c r="H204" i="43"/>
  <c r="AF204"/>
  <c r="AE204"/>
  <c r="F244" i="3"/>
  <c r="G244"/>
  <c r="R244"/>
  <c r="F244" i="4"/>
  <c r="G244"/>
  <c r="R244"/>
  <c r="H203" i="51"/>
  <c r="T203"/>
  <c r="I204" i="43"/>
  <c r="T204"/>
  <c r="AH204"/>
  <c r="AI204"/>
  <c r="AG204"/>
  <c r="F244" i="2"/>
  <c r="G244"/>
  <c r="R244"/>
  <c r="I203" i="51"/>
  <c r="U203"/>
  <c r="G204" i="43"/>
  <c r="AD204"/>
  <c r="F244" i="6"/>
  <c r="G244"/>
  <c r="R244"/>
  <c r="F203" i="51"/>
  <c r="R203"/>
  <c r="E204" i="43"/>
  <c r="N204"/>
  <c r="AA204"/>
  <c r="F244" i="9"/>
  <c r="G244"/>
  <c r="R244"/>
  <c r="G203" i="51"/>
  <c r="S203"/>
  <c r="J204" i="43"/>
  <c r="AJ204"/>
  <c r="F244" i="53"/>
  <c r="G244"/>
  <c r="R244"/>
  <c r="J203" i="51"/>
  <c r="V203"/>
  <c r="X203"/>
  <c r="W200" i="56"/>
  <c r="H205" i="43"/>
  <c r="AF205"/>
  <c r="AE205"/>
  <c r="F245" i="3"/>
  <c r="G245"/>
  <c r="R245"/>
  <c r="F245" i="4"/>
  <c r="G245"/>
  <c r="R245"/>
  <c r="H204" i="51"/>
  <c r="T204"/>
  <c r="I205" i="43"/>
  <c r="T205"/>
  <c r="AH205"/>
  <c r="AI205"/>
  <c r="AG205"/>
  <c r="F245" i="2"/>
  <c r="G245"/>
  <c r="R245"/>
  <c r="I204" i="51"/>
  <c r="U204"/>
  <c r="G205" i="43"/>
  <c r="AD205"/>
  <c r="F245" i="6"/>
  <c r="G245"/>
  <c r="R245"/>
  <c r="F204" i="51"/>
  <c r="R204"/>
  <c r="E205" i="43"/>
  <c r="N205"/>
  <c r="AA205"/>
  <c r="F245" i="9"/>
  <c r="G245"/>
  <c r="R245"/>
  <c r="G204" i="51"/>
  <c r="S204"/>
  <c r="J205" i="43"/>
  <c r="AJ205"/>
  <c r="F245" i="53"/>
  <c r="G245"/>
  <c r="R245"/>
  <c r="J204" i="51"/>
  <c r="V204"/>
  <c r="X204"/>
  <c r="W201" i="56"/>
  <c r="H206" i="43"/>
  <c r="AF206"/>
  <c r="AE206"/>
  <c r="F246" i="3"/>
  <c r="G246"/>
  <c r="R246"/>
  <c r="F246" i="4"/>
  <c r="G246"/>
  <c r="R246"/>
  <c r="H205" i="51"/>
  <c r="T205"/>
  <c r="I206" i="43"/>
  <c r="T206"/>
  <c r="AH206"/>
  <c r="AI206"/>
  <c r="AG206"/>
  <c r="F246" i="2"/>
  <c r="G246"/>
  <c r="R246"/>
  <c r="I205" i="51"/>
  <c r="U205"/>
  <c r="G206" i="43"/>
  <c r="AD206"/>
  <c r="F246" i="6"/>
  <c r="G246"/>
  <c r="R246"/>
  <c r="F205" i="51"/>
  <c r="R205"/>
  <c r="E206" i="43"/>
  <c r="N206"/>
  <c r="AA206"/>
  <c r="F246" i="9"/>
  <c r="G246"/>
  <c r="R246"/>
  <c r="G205" i="51"/>
  <c r="S205"/>
  <c r="J206" i="43"/>
  <c r="AJ206"/>
  <c r="F246" i="53"/>
  <c r="G246"/>
  <c r="R246"/>
  <c r="J205" i="51"/>
  <c r="V205"/>
  <c r="X205"/>
  <c r="W202" i="56"/>
  <c r="H207" i="43"/>
  <c r="AF207"/>
  <c r="AE207"/>
  <c r="F247" i="3"/>
  <c r="G247"/>
  <c r="R247"/>
  <c r="F247" i="4"/>
  <c r="G247"/>
  <c r="R247"/>
  <c r="H206" i="51"/>
  <c r="T206"/>
  <c r="I207" i="43"/>
  <c r="T207"/>
  <c r="AH207"/>
  <c r="AI207"/>
  <c r="AG207"/>
  <c r="F247" i="2"/>
  <c r="G247"/>
  <c r="R247"/>
  <c r="I206" i="51"/>
  <c r="U206"/>
  <c r="G207" i="43"/>
  <c r="AD207"/>
  <c r="F247" i="6"/>
  <c r="G247"/>
  <c r="R247"/>
  <c r="F206" i="51"/>
  <c r="R206"/>
  <c r="E207" i="43"/>
  <c r="N207"/>
  <c r="AA207"/>
  <c r="F247" i="9"/>
  <c r="G247"/>
  <c r="R247"/>
  <c r="G206" i="51"/>
  <c r="S206"/>
  <c r="J207" i="43"/>
  <c r="AJ207"/>
  <c r="F247" i="53"/>
  <c r="G247"/>
  <c r="R247"/>
  <c r="J206" i="51"/>
  <c r="V206"/>
  <c r="X206"/>
  <c r="W203" i="56"/>
  <c r="AN20"/>
  <c r="F208" i="43"/>
  <c r="AC208"/>
  <c r="AB208"/>
  <c r="F248" i="8"/>
  <c r="G248"/>
  <c r="R248"/>
  <c r="E204" i="56"/>
  <c r="F248" i="7"/>
  <c r="G248"/>
  <c r="R248"/>
  <c r="L204" i="56"/>
  <c r="S204"/>
  <c r="F209" i="43"/>
  <c r="AC209"/>
  <c r="AB209"/>
  <c r="F249" i="8"/>
  <c r="G249"/>
  <c r="R249"/>
  <c r="E205" i="56"/>
  <c r="F249" i="7"/>
  <c r="G249"/>
  <c r="R249"/>
  <c r="L205" i="56"/>
  <c r="S205"/>
  <c r="F210" i="43"/>
  <c r="AC210"/>
  <c r="AB210"/>
  <c r="F250" i="8"/>
  <c r="G250"/>
  <c r="R250"/>
  <c r="E206" i="56"/>
  <c r="F250" i="7"/>
  <c r="G250"/>
  <c r="R250"/>
  <c r="L206" i="56"/>
  <c r="S206"/>
  <c r="F211" i="43"/>
  <c r="AC211"/>
  <c r="AB211"/>
  <c r="F251" i="8"/>
  <c r="G251"/>
  <c r="R251"/>
  <c r="E207" i="56"/>
  <c r="F251" i="7"/>
  <c r="G251"/>
  <c r="R251"/>
  <c r="L207" i="56"/>
  <c r="S207"/>
  <c r="F212" i="43"/>
  <c r="AC212"/>
  <c r="AB212"/>
  <c r="F252" i="8"/>
  <c r="G252"/>
  <c r="R252"/>
  <c r="E208" i="56"/>
  <c r="F252" i="7"/>
  <c r="G252"/>
  <c r="R252"/>
  <c r="L208" i="56"/>
  <c r="S208"/>
  <c r="F213" i="43"/>
  <c r="AC213"/>
  <c r="AB213"/>
  <c r="F253" i="8"/>
  <c r="G253"/>
  <c r="R253"/>
  <c r="E209" i="56"/>
  <c r="F253" i="7"/>
  <c r="G253"/>
  <c r="R253"/>
  <c r="L209" i="56"/>
  <c r="S209"/>
  <c r="F214" i="43"/>
  <c r="AC214"/>
  <c r="AB214"/>
  <c r="F254" i="8"/>
  <c r="G254"/>
  <c r="R254"/>
  <c r="E210" i="56"/>
  <c r="F254" i="7"/>
  <c r="G254"/>
  <c r="R254"/>
  <c r="L210" i="56"/>
  <c r="S210"/>
  <c r="F215" i="43"/>
  <c r="AC215"/>
  <c r="AB215"/>
  <c r="F255" i="8"/>
  <c r="G255"/>
  <c r="R255"/>
  <c r="E211" i="56"/>
  <c r="F255" i="7"/>
  <c r="G255"/>
  <c r="R255"/>
  <c r="L211" i="56"/>
  <c r="S211"/>
  <c r="F216" i="43"/>
  <c r="AC216"/>
  <c r="AB216"/>
  <c r="F256" i="8"/>
  <c r="G256"/>
  <c r="R256"/>
  <c r="E212" i="56"/>
  <c r="F256" i="7"/>
  <c r="G256"/>
  <c r="R256"/>
  <c r="L212" i="56"/>
  <c r="S212"/>
  <c r="F217" i="43"/>
  <c r="AC217"/>
  <c r="AB217"/>
  <c r="F257" i="8"/>
  <c r="G257"/>
  <c r="R257"/>
  <c r="E213" i="56"/>
  <c r="F257" i="7"/>
  <c r="G257"/>
  <c r="R257"/>
  <c r="L213" i="56"/>
  <c r="S213"/>
  <c r="F218" i="43"/>
  <c r="AC218"/>
  <c r="AB218"/>
  <c r="F258" i="8"/>
  <c r="G258"/>
  <c r="R258"/>
  <c r="E214" i="56"/>
  <c r="F258" i="7"/>
  <c r="G258"/>
  <c r="R258"/>
  <c r="L214" i="56"/>
  <c r="S214"/>
  <c r="F219" i="43"/>
  <c r="AC219"/>
  <c r="AB219"/>
  <c r="F259" i="8"/>
  <c r="G259"/>
  <c r="R259"/>
  <c r="E215" i="56"/>
  <c r="F259" i="7"/>
  <c r="G259"/>
  <c r="R259"/>
  <c r="L215" i="56"/>
  <c r="S215"/>
  <c r="AM21"/>
  <c r="H208" i="43"/>
  <c r="AF208"/>
  <c r="AE208"/>
  <c r="F248" i="3"/>
  <c r="G248"/>
  <c r="R248"/>
  <c r="F248" i="4"/>
  <c r="G248"/>
  <c r="R248"/>
  <c r="H207" i="51"/>
  <c r="T207"/>
  <c r="I208" i="43"/>
  <c r="T208"/>
  <c r="AH208"/>
  <c r="AI208"/>
  <c r="AG208"/>
  <c r="F248" i="2"/>
  <c r="G248"/>
  <c r="R248"/>
  <c r="I207" i="51"/>
  <c r="U207"/>
  <c r="G208" i="43"/>
  <c r="AD208"/>
  <c r="F248" i="6"/>
  <c r="G248"/>
  <c r="R248"/>
  <c r="F207" i="51"/>
  <c r="R207"/>
  <c r="E208" i="43"/>
  <c r="N208"/>
  <c r="AA208"/>
  <c r="F248" i="9"/>
  <c r="G248"/>
  <c r="R248"/>
  <c r="G207" i="51"/>
  <c r="S207"/>
  <c r="J208" i="43"/>
  <c r="AJ208"/>
  <c r="F248" i="53"/>
  <c r="G248"/>
  <c r="R248"/>
  <c r="J207" i="51"/>
  <c r="V207"/>
  <c r="X207"/>
  <c r="W204" i="56"/>
  <c r="H209" i="43"/>
  <c r="AF209"/>
  <c r="AE209"/>
  <c r="F249" i="3"/>
  <c r="G249"/>
  <c r="R249"/>
  <c r="F249" i="4"/>
  <c r="G249"/>
  <c r="R249"/>
  <c r="H208" i="51"/>
  <c r="T208"/>
  <c r="I209" i="43"/>
  <c r="T209"/>
  <c r="AH209"/>
  <c r="AI209"/>
  <c r="AG209"/>
  <c r="F249" i="2"/>
  <c r="G249"/>
  <c r="R249"/>
  <c r="I208" i="51"/>
  <c r="U208"/>
  <c r="G209" i="43"/>
  <c r="AD209"/>
  <c r="F249" i="6"/>
  <c r="G249"/>
  <c r="R249"/>
  <c r="F208" i="51"/>
  <c r="R208"/>
  <c r="E209" i="43"/>
  <c r="N209"/>
  <c r="AA209"/>
  <c r="F249" i="9"/>
  <c r="G249"/>
  <c r="R249"/>
  <c r="G208" i="51"/>
  <c r="S208"/>
  <c r="J209" i="43"/>
  <c r="AJ209"/>
  <c r="F249" i="53"/>
  <c r="G249"/>
  <c r="R249"/>
  <c r="J208" i="51"/>
  <c r="V208"/>
  <c r="X208"/>
  <c r="W205" i="56"/>
  <c r="H210" i="43"/>
  <c r="AF210"/>
  <c r="AE210"/>
  <c r="F250" i="3"/>
  <c r="G250"/>
  <c r="R250"/>
  <c r="F250" i="4"/>
  <c r="G250"/>
  <c r="R250"/>
  <c r="H209" i="51"/>
  <c r="T209"/>
  <c r="I210" i="43"/>
  <c r="T210"/>
  <c r="AH210"/>
  <c r="AI210"/>
  <c r="AG210"/>
  <c r="F250" i="2"/>
  <c r="G250"/>
  <c r="R250"/>
  <c r="I209" i="51"/>
  <c r="U209"/>
  <c r="G210" i="43"/>
  <c r="AD210"/>
  <c r="F250" i="6"/>
  <c r="G250"/>
  <c r="R250"/>
  <c r="F209" i="51"/>
  <c r="R209"/>
  <c r="E210" i="43"/>
  <c r="N210"/>
  <c r="AA210"/>
  <c r="F250" i="9"/>
  <c r="G250"/>
  <c r="R250"/>
  <c r="G209" i="51"/>
  <c r="S209"/>
  <c r="J210" i="43"/>
  <c r="AJ210"/>
  <c r="F250" i="53"/>
  <c r="G250"/>
  <c r="R250"/>
  <c r="J209" i="51"/>
  <c r="V209"/>
  <c r="X209"/>
  <c r="W206" i="56"/>
  <c r="H211" i="43"/>
  <c r="AF211"/>
  <c r="AE211"/>
  <c r="F251" i="3"/>
  <c r="G251"/>
  <c r="R251"/>
  <c r="F251" i="4"/>
  <c r="G251"/>
  <c r="R251"/>
  <c r="H210" i="51"/>
  <c r="T210"/>
  <c r="I211" i="43"/>
  <c r="T211"/>
  <c r="AH211"/>
  <c r="AI211"/>
  <c r="AG211"/>
  <c r="F251" i="2"/>
  <c r="G251"/>
  <c r="R251"/>
  <c r="I210" i="51"/>
  <c r="U210"/>
  <c r="G211" i="43"/>
  <c r="AD211"/>
  <c r="F251" i="6"/>
  <c r="G251"/>
  <c r="R251"/>
  <c r="F210" i="51"/>
  <c r="R210"/>
  <c r="E211" i="43"/>
  <c r="N211"/>
  <c r="AA211"/>
  <c r="F251" i="9"/>
  <c r="G251"/>
  <c r="R251"/>
  <c r="G210" i="51"/>
  <c r="S210"/>
  <c r="J211" i="43"/>
  <c r="AJ211"/>
  <c r="F251" i="53"/>
  <c r="G251"/>
  <c r="R251"/>
  <c r="J210" i="51"/>
  <c r="V210"/>
  <c r="X210"/>
  <c r="W207" i="56"/>
  <c r="H212" i="43"/>
  <c r="AF212"/>
  <c r="AE212"/>
  <c r="F252" i="3"/>
  <c r="G252"/>
  <c r="R252"/>
  <c r="F252" i="4"/>
  <c r="G252"/>
  <c r="R252"/>
  <c r="H211" i="51"/>
  <c r="T211"/>
  <c r="I212" i="43"/>
  <c r="T212"/>
  <c r="AH212"/>
  <c r="AI212"/>
  <c r="AG212"/>
  <c r="F252" i="2"/>
  <c r="G252"/>
  <c r="R252"/>
  <c r="I211" i="51"/>
  <c r="U211"/>
  <c r="G212" i="43"/>
  <c r="AD212"/>
  <c r="F252" i="6"/>
  <c r="G252"/>
  <c r="R252"/>
  <c r="F211" i="51"/>
  <c r="R211"/>
  <c r="E212" i="43"/>
  <c r="N212"/>
  <c r="AA212"/>
  <c r="F252" i="9"/>
  <c r="G252"/>
  <c r="R252"/>
  <c r="G211" i="51"/>
  <c r="S211"/>
  <c r="J212" i="43"/>
  <c r="AJ212"/>
  <c r="F252" i="53"/>
  <c r="G252"/>
  <c r="R252"/>
  <c r="J211" i="51"/>
  <c r="V211"/>
  <c r="X211"/>
  <c r="W208" i="56"/>
  <c r="H213" i="43"/>
  <c r="AF213"/>
  <c r="AE213"/>
  <c r="F253" i="3"/>
  <c r="G253"/>
  <c r="R253"/>
  <c r="F253" i="4"/>
  <c r="G253"/>
  <c r="R253"/>
  <c r="H212" i="51"/>
  <c r="T212"/>
  <c r="I213" i="43"/>
  <c r="T213"/>
  <c r="AH213"/>
  <c r="AI213"/>
  <c r="AG213"/>
  <c r="F253" i="2"/>
  <c r="G253"/>
  <c r="R253"/>
  <c r="I212" i="51"/>
  <c r="U212"/>
  <c r="G213" i="43"/>
  <c r="AD213"/>
  <c r="F253" i="6"/>
  <c r="G253"/>
  <c r="R253"/>
  <c r="F212" i="51"/>
  <c r="R212"/>
  <c r="E213" i="43"/>
  <c r="N213"/>
  <c r="AA213"/>
  <c r="F253" i="9"/>
  <c r="G253"/>
  <c r="R253"/>
  <c r="G212" i="51"/>
  <c r="S212"/>
  <c r="J213" i="43"/>
  <c r="AJ213"/>
  <c r="F253" i="53"/>
  <c r="G253"/>
  <c r="R253"/>
  <c r="J212" i="51"/>
  <c r="V212"/>
  <c r="X212"/>
  <c r="W209" i="56"/>
  <c r="H214" i="43"/>
  <c r="AF214"/>
  <c r="AE214"/>
  <c r="F254" i="3"/>
  <c r="G254"/>
  <c r="R254"/>
  <c r="F254" i="4"/>
  <c r="G254"/>
  <c r="R254"/>
  <c r="H213" i="51"/>
  <c r="T213"/>
  <c r="I214" i="43"/>
  <c r="T214"/>
  <c r="AH214"/>
  <c r="AI214"/>
  <c r="AG214"/>
  <c r="F254" i="2"/>
  <c r="G254"/>
  <c r="R254"/>
  <c r="I213" i="51"/>
  <c r="U213"/>
  <c r="G214" i="43"/>
  <c r="AD214"/>
  <c r="F254" i="6"/>
  <c r="G254"/>
  <c r="R254"/>
  <c r="F213" i="51"/>
  <c r="R213"/>
  <c r="E214" i="43"/>
  <c r="N214"/>
  <c r="AA214"/>
  <c r="F254" i="9"/>
  <c r="G254"/>
  <c r="R254"/>
  <c r="G213" i="51"/>
  <c r="S213"/>
  <c r="J214" i="43"/>
  <c r="AJ214"/>
  <c r="F254" i="53"/>
  <c r="G254"/>
  <c r="R254"/>
  <c r="J213" i="51"/>
  <c r="V213"/>
  <c r="X213"/>
  <c r="W210" i="56"/>
  <c r="H215" i="43"/>
  <c r="AF215"/>
  <c r="AE215"/>
  <c r="F255" i="3"/>
  <c r="G255"/>
  <c r="R255"/>
  <c r="F255" i="4"/>
  <c r="G255"/>
  <c r="R255"/>
  <c r="H214" i="51"/>
  <c r="T214"/>
  <c r="I215" i="43"/>
  <c r="T215"/>
  <c r="AH215"/>
  <c r="AI215"/>
  <c r="AG215"/>
  <c r="F255" i="2"/>
  <c r="G255"/>
  <c r="R255"/>
  <c r="I214" i="51"/>
  <c r="U214"/>
  <c r="G215" i="43"/>
  <c r="AD215"/>
  <c r="F255" i="6"/>
  <c r="G255"/>
  <c r="R255"/>
  <c r="F214" i="51"/>
  <c r="R214"/>
  <c r="E215" i="43"/>
  <c r="N215"/>
  <c r="AA215"/>
  <c r="F255" i="9"/>
  <c r="G255"/>
  <c r="R255"/>
  <c r="G214" i="51"/>
  <c r="S214"/>
  <c r="J215" i="43"/>
  <c r="AJ215"/>
  <c r="F255" i="53"/>
  <c r="G255"/>
  <c r="R255"/>
  <c r="J214" i="51"/>
  <c r="V214"/>
  <c r="X214"/>
  <c r="W211" i="56"/>
  <c r="H216" i="43"/>
  <c r="AF216"/>
  <c r="AE216"/>
  <c r="F256" i="3"/>
  <c r="G256"/>
  <c r="R256"/>
  <c r="F256" i="4"/>
  <c r="G256"/>
  <c r="R256"/>
  <c r="H215" i="51"/>
  <c r="T215"/>
  <c r="I216" i="43"/>
  <c r="T216"/>
  <c r="AH216"/>
  <c r="AI216"/>
  <c r="AG216"/>
  <c r="F256" i="2"/>
  <c r="G256"/>
  <c r="R256"/>
  <c r="I215" i="51"/>
  <c r="U215"/>
  <c r="G216" i="43"/>
  <c r="AD216"/>
  <c r="F256" i="6"/>
  <c r="G256"/>
  <c r="R256"/>
  <c r="F215" i="51"/>
  <c r="R215"/>
  <c r="E216" i="43"/>
  <c r="N216"/>
  <c r="AA216"/>
  <c r="F256" i="9"/>
  <c r="G256"/>
  <c r="R256"/>
  <c r="G215" i="51"/>
  <c r="S215"/>
  <c r="J216" i="43"/>
  <c r="AJ216"/>
  <c r="F256" i="53"/>
  <c r="G256"/>
  <c r="R256"/>
  <c r="J215" i="51"/>
  <c r="V215"/>
  <c r="X215"/>
  <c r="W212" i="56"/>
  <c r="H217" i="43"/>
  <c r="AF217"/>
  <c r="AE217"/>
  <c r="F257" i="3"/>
  <c r="G257"/>
  <c r="R257"/>
  <c r="F257" i="4"/>
  <c r="G257"/>
  <c r="R257"/>
  <c r="H216" i="51"/>
  <c r="T216"/>
  <c r="I217" i="43"/>
  <c r="T217"/>
  <c r="AH217"/>
  <c r="AI217"/>
  <c r="AG217"/>
  <c r="F257" i="2"/>
  <c r="G257"/>
  <c r="R257"/>
  <c r="I216" i="51"/>
  <c r="U216"/>
  <c r="G217" i="43"/>
  <c r="AD217"/>
  <c r="F257" i="6"/>
  <c r="G257"/>
  <c r="R257"/>
  <c r="F216" i="51"/>
  <c r="R216"/>
  <c r="E217" i="43"/>
  <c r="N217"/>
  <c r="AA217"/>
  <c r="F257" i="9"/>
  <c r="G257"/>
  <c r="R257"/>
  <c r="G216" i="51"/>
  <c r="S216"/>
  <c r="J217" i="43"/>
  <c r="AJ217"/>
  <c r="F257" i="53"/>
  <c r="G257"/>
  <c r="R257"/>
  <c r="J216" i="51"/>
  <c r="V216"/>
  <c r="X216"/>
  <c r="W213" i="56"/>
  <c r="H218" i="43"/>
  <c r="AF218"/>
  <c r="AE218"/>
  <c r="F258" i="3"/>
  <c r="G258"/>
  <c r="R258"/>
  <c r="F258" i="4"/>
  <c r="G258"/>
  <c r="R258"/>
  <c r="H217" i="51"/>
  <c r="T217"/>
  <c r="I218" i="43"/>
  <c r="T218"/>
  <c r="AH218"/>
  <c r="AI218"/>
  <c r="AG218"/>
  <c r="F258" i="2"/>
  <c r="G258"/>
  <c r="R258"/>
  <c r="I217" i="51"/>
  <c r="U217"/>
  <c r="G218" i="43"/>
  <c r="AD218"/>
  <c r="F258" i="6"/>
  <c r="G258"/>
  <c r="R258"/>
  <c r="F217" i="51"/>
  <c r="R217"/>
  <c r="E218" i="43"/>
  <c r="N218"/>
  <c r="AA218"/>
  <c r="F258" i="9"/>
  <c r="G258"/>
  <c r="R258"/>
  <c r="G217" i="51"/>
  <c r="S217"/>
  <c r="J218" i="43"/>
  <c r="AJ218"/>
  <c r="F258" i="53"/>
  <c r="G258"/>
  <c r="R258"/>
  <c r="J217" i="51"/>
  <c r="V217"/>
  <c r="X217"/>
  <c r="W214" i="56"/>
  <c r="H219" i="43"/>
  <c r="AF219"/>
  <c r="AE219"/>
  <c r="F259" i="3"/>
  <c r="G259"/>
  <c r="R259"/>
  <c r="F259" i="4"/>
  <c r="G259"/>
  <c r="R259"/>
  <c r="H218" i="51"/>
  <c r="T218"/>
  <c r="I219" i="43"/>
  <c r="T219"/>
  <c r="AH219"/>
  <c r="AI219"/>
  <c r="AG219"/>
  <c r="F259" i="2"/>
  <c r="G259"/>
  <c r="R259"/>
  <c r="I218" i="51"/>
  <c r="U218"/>
  <c r="G219" i="43"/>
  <c r="AD219"/>
  <c r="F259" i="6"/>
  <c r="G259"/>
  <c r="R259"/>
  <c r="F218" i="51"/>
  <c r="R218"/>
  <c r="E219" i="43"/>
  <c r="N219"/>
  <c r="AA219"/>
  <c r="F259" i="9"/>
  <c r="G259"/>
  <c r="R259"/>
  <c r="G218" i="51"/>
  <c r="S218"/>
  <c r="J219" i="43"/>
  <c r="AJ219"/>
  <c r="F259" i="53"/>
  <c r="G259"/>
  <c r="R259"/>
  <c r="J218" i="51"/>
  <c r="V218"/>
  <c r="X218"/>
  <c r="W215" i="56"/>
  <c r="AN21"/>
  <c r="F220" i="43"/>
  <c r="AC220"/>
  <c r="AB220"/>
  <c r="F260" i="8"/>
  <c r="G260"/>
  <c r="R260"/>
  <c r="E216" i="56"/>
  <c r="F260" i="7"/>
  <c r="G260"/>
  <c r="R260"/>
  <c r="L216" i="56"/>
  <c r="S216"/>
  <c r="F221" i="43"/>
  <c r="AC221"/>
  <c r="AB221"/>
  <c r="F261" i="8"/>
  <c r="G261"/>
  <c r="R261"/>
  <c r="E217" i="56"/>
  <c r="F261" i="7"/>
  <c r="G261"/>
  <c r="R261"/>
  <c r="L217" i="56"/>
  <c r="S217"/>
  <c r="F222" i="43"/>
  <c r="AC222"/>
  <c r="AB222"/>
  <c r="F262" i="8"/>
  <c r="G262"/>
  <c r="R262"/>
  <c r="E218" i="56"/>
  <c r="F262" i="7"/>
  <c r="G262"/>
  <c r="R262"/>
  <c r="L218" i="56"/>
  <c r="S218"/>
  <c r="F223" i="43"/>
  <c r="AC223"/>
  <c r="AB223"/>
  <c r="F263" i="8"/>
  <c r="G263"/>
  <c r="R263"/>
  <c r="E219" i="56"/>
  <c r="F263" i="7"/>
  <c r="G263"/>
  <c r="R263"/>
  <c r="L219" i="56"/>
  <c r="S219"/>
  <c r="F224" i="43"/>
  <c r="AC224"/>
  <c r="AB224"/>
  <c r="F264" i="8"/>
  <c r="G264"/>
  <c r="R264"/>
  <c r="E220" i="56"/>
  <c r="F264" i="7"/>
  <c r="G264"/>
  <c r="R264"/>
  <c r="L220" i="56"/>
  <c r="S220"/>
  <c r="F225" i="43"/>
  <c r="AC225"/>
  <c r="AB225"/>
  <c r="F265" i="8"/>
  <c r="G265"/>
  <c r="R265"/>
  <c r="E221" i="56"/>
  <c r="F265" i="7"/>
  <c r="G265"/>
  <c r="R265"/>
  <c r="L221" i="56"/>
  <c r="S221"/>
  <c r="F226" i="43"/>
  <c r="AC226"/>
  <c r="AB226"/>
  <c r="F266" i="8"/>
  <c r="G266"/>
  <c r="R266"/>
  <c r="E222" i="56"/>
  <c r="F266" i="7"/>
  <c r="G266"/>
  <c r="R266"/>
  <c r="L222" i="56"/>
  <c r="S222"/>
  <c r="F227" i="43"/>
  <c r="AC227"/>
  <c r="AB227"/>
  <c r="F267" i="8"/>
  <c r="G267"/>
  <c r="R267"/>
  <c r="E223" i="56"/>
  <c r="F267" i="7"/>
  <c r="G267"/>
  <c r="R267"/>
  <c r="L223" i="56"/>
  <c r="S223"/>
  <c r="F228" i="43"/>
  <c r="AC228"/>
  <c r="AB228"/>
  <c r="F268" i="8"/>
  <c r="G268"/>
  <c r="R268"/>
  <c r="E224" i="56"/>
  <c r="F268" i="7"/>
  <c r="G268"/>
  <c r="R268"/>
  <c r="L224" i="56"/>
  <c r="S224"/>
  <c r="F229" i="43"/>
  <c r="AC229"/>
  <c r="AB229"/>
  <c r="F269" i="8"/>
  <c r="G269"/>
  <c r="R269"/>
  <c r="E225" i="56"/>
  <c r="F269" i="7"/>
  <c r="G269"/>
  <c r="R269"/>
  <c r="L225" i="56"/>
  <c r="S225"/>
  <c r="F230" i="43"/>
  <c r="AC230"/>
  <c r="AB230"/>
  <c r="F270" i="8"/>
  <c r="G270"/>
  <c r="R270"/>
  <c r="E226" i="56"/>
  <c r="F270" i="7"/>
  <c r="G270"/>
  <c r="R270"/>
  <c r="L226" i="56"/>
  <c r="S226"/>
  <c r="F231" i="43"/>
  <c r="AC231"/>
  <c r="AB231"/>
  <c r="F271" i="8"/>
  <c r="G271"/>
  <c r="R271"/>
  <c r="E227" i="56"/>
  <c r="F271" i="7"/>
  <c r="G271"/>
  <c r="R271"/>
  <c r="L227" i="56"/>
  <c r="S227"/>
  <c r="AM22"/>
  <c r="H220" i="43"/>
  <c r="AF220"/>
  <c r="AE220"/>
  <c r="F260" i="3"/>
  <c r="G260"/>
  <c r="R260"/>
  <c r="F260" i="4"/>
  <c r="G260"/>
  <c r="R260"/>
  <c r="H219" i="51"/>
  <c r="T219"/>
  <c r="I220" i="43"/>
  <c r="T220"/>
  <c r="AH220"/>
  <c r="AI220"/>
  <c r="AG220"/>
  <c r="F260" i="2"/>
  <c r="G260"/>
  <c r="R260"/>
  <c r="I219" i="51"/>
  <c r="U219"/>
  <c r="G220" i="43"/>
  <c r="AD220"/>
  <c r="F260" i="6"/>
  <c r="G260"/>
  <c r="R260"/>
  <c r="F219" i="51"/>
  <c r="R219"/>
  <c r="E220" i="43"/>
  <c r="N220"/>
  <c r="AA220"/>
  <c r="F260" i="9"/>
  <c r="G260"/>
  <c r="R260"/>
  <c r="G219" i="51"/>
  <c r="S219"/>
  <c r="J220" i="43"/>
  <c r="AJ220"/>
  <c r="F260" i="53"/>
  <c r="G260"/>
  <c r="R260"/>
  <c r="J219" i="51"/>
  <c r="V219"/>
  <c r="X219"/>
  <c r="W216" i="56"/>
  <c r="H221" i="43"/>
  <c r="AF221"/>
  <c r="AE221"/>
  <c r="F261" i="3"/>
  <c r="G261"/>
  <c r="R261"/>
  <c r="F261" i="4"/>
  <c r="G261"/>
  <c r="R261"/>
  <c r="H220" i="51"/>
  <c r="T220"/>
  <c r="I221" i="43"/>
  <c r="T221"/>
  <c r="AH221"/>
  <c r="AI221"/>
  <c r="AG221"/>
  <c r="F261" i="2"/>
  <c r="G261"/>
  <c r="R261"/>
  <c r="I220" i="51"/>
  <c r="U220"/>
  <c r="G221" i="43"/>
  <c r="AD221"/>
  <c r="F261" i="6"/>
  <c r="G261"/>
  <c r="R261"/>
  <c r="F220" i="51"/>
  <c r="R220"/>
  <c r="E221" i="43"/>
  <c r="N221"/>
  <c r="AA221"/>
  <c r="F261" i="9"/>
  <c r="G261"/>
  <c r="R261"/>
  <c r="G220" i="51"/>
  <c r="S220"/>
  <c r="J221" i="43"/>
  <c r="AJ221"/>
  <c r="F261" i="53"/>
  <c r="G261"/>
  <c r="R261"/>
  <c r="J220" i="51"/>
  <c r="V220"/>
  <c r="X220"/>
  <c r="W217" i="56"/>
  <c r="H222" i="43"/>
  <c r="AF222"/>
  <c r="AE222"/>
  <c r="F262" i="3"/>
  <c r="G262"/>
  <c r="R262"/>
  <c r="F262" i="4"/>
  <c r="G262"/>
  <c r="R262"/>
  <c r="H221" i="51"/>
  <c r="T221"/>
  <c r="I222" i="43"/>
  <c r="T222"/>
  <c r="AH222"/>
  <c r="AI222"/>
  <c r="AG222"/>
  <c r="F262" i="2"/>
  <c r="G262"/>
  <c r="R262"/>
  <c r="I221" i="51"/>
  <c r="U221"/>
  <c r="G222" i="43"/>
  <c r="AD222"/>
  <c r="F262" i="6"/>
  <c r="G262"/>
  <c r="R262"/>
  <c r="F221" i="51"/>
  <c r="R221"/>
  <c r="E222" i="43"/>
  <c r="N222"/>
  <c r="AA222"/>
  <c r="F262" i="9"/>
  <c r="G262"/>
  <c r="R262"/>
  <c r="G221" i="51"/>
  <c r="S221"/>
  <c r="J222" i="43"/>
  <c r="AJ222"/>
  <c r="F262" i="53"/>
  <c r="G262"/>
  <c r="R262"/>
  <c r="J221" i="51"/>
  <c r="V221"/>
  <c r="X221"/>
  <c r="W218" i="56"/>
  <c r="H223" i="43"/>
  <c r="AF223"/>
  <c r="AE223"/>
  <c r="F263" i="3"/>
  <c r="G263"/>
  <c r="R263"/>
  <c r="F263" i="4"/>
  <c r="G263"/>
  <c r="R263"/>
  <c r="H222" i="51"/>
  <c r="T222"/>
  <c r="I223" i="43"/>
  <c r="T223"/>
  <c r="AH223"/>
  <c r="AI223"/>
  <c r="AG223"/>
  <c r="F263" i="2"/>
  <c r="G263"/>
  <c r="R263"/>
  <c r="I222" i="51"/>
  <c r="U222"/>
  <c r="G223" i="43"/>
  <c r="AD223"/>
  <c r="F263" i="6"/>
  <c r="G263"/>
  <c r="R263"/>
  <c r="F222" i="51"/>
  <c r="R222"/>
  <c r="E223" i="43"/>
  <c r="N223"/>
  <c r="AA223"/>
  <c r="F263" i="9"/>
  <c r="G263"/>
  <c r="R263"/>
  <c r="G222" i="51"/>
  <c r="S222"/>
  <c r="J223" i="43"/>
  <c r="AJ223"/>
  <c r="F263" i="53"/>
  <c r="G263"/>
  <c r="R263"/>
  <c r="J222" i="51"/>
  <c r="V222"/>
  <c r="X222"/>
  <c r="W219" i="56"/>
  <c r="H224" i="43"/>
  <c r="AF224"/>
  <c r="AE224"/>
  <c r="F264" i="3"/>
  <c r="G264"/>
  <c r="R264"/>
  <c r="F264" i="4"/>
  <c r="G264"/>
  <c r="R264"/>
  <c r="H223" i="51"/>
  <c r="T223"/>
  <c r="I224" i="43"/>
  <c r="T224"/>
  <c r="AH224"/>
  <c r="AI224"/>
  <c r="AG224"/>
  <c r="F264" i="2"/>
  <c r="G264"/>
  <c r="R264"/>
  <c r="I223" i="51"/>
  <c r="U223"/>
  <c r="G224" i="43"/>
  <c r="AD224"/>
  <c r="F264" i="6"/>
  <c r="G264"/>
  <c r="R264"/>
  <c r="F223" i="51"/>
  <c r="R223"/>
  <c r="E224" i="43"/>
  <c r="N224"/>
  <c r="AA224"/>
  <c r="F264" i="9"/>
  <c r="G264"/>
  <c r="R264"/>
  <c r="G223" i="51"/>
  <c r="S223"/>
  <c r="J224" i="43"/>
  <c r="AJ224"/>
  <c r="F264" i="53"/>
  <c r="G264"/>
  <c r="R264"/>
  <c r="J223" i="51"/>
  <c r="V223"/>
  <c r="X223"/>
  <c r="W220" i="56"/>
  <c r="H225" i="43"/>
  <c r="AF225"/>
  <c r="AE225"/>
  <c r="F265" i="3"/>
  <c r="G265"/>
  <c r="R265"/>
  <c r="F265" i="4"/>
  <c r="G265"/>
  <c r="R265"/>
  <c r="H224" i="51"/>
  <c r="T224"/>
  <c r="I225" i="43"/>
  <c r="T225"/>
  <c r="AH225"/>
  <c r="AI225"/>
  <c r="AG225"/>
  <c r="F265" i="2"/>
  <c r="G265"/>
  <c r="R265"/>
  <c r="I224" i="51"/>
  <c r="U224"/>
  <c r="G225" i="43"/>
  <c r="AD225"/>
  <c r="F265" i="6"/>
  <c r="G265"/>
  <c r="R265"/>
  <c r="F224" i="51"/>
  <c r="R224"/>
  <c r="E225" i="43"/>
  <c r="N225"/>
  <c r="AA225"/>
  <c r="F265" i="9"/>
  <c r="G265"/>
  <c r="R265"/>
  <c r="G224" i="51"/>
  <c r="S224"/>
  <c r="J225" i="43"/>
  <c r="AJ225"/>
  <c r="F265" i="53"/>
  <c r="G265"/>
  <c r="R265"/>
  <c r="J224" i="51"/>
  <c r="V224"/>
  <c r="X224"/>
  <c r="W221" i="56"/>
  <c r="H226" i="43"/>
  <c r="AF226"/>
  <c r="AE226"/>
  <c r="F266" i="3"/>
  <c r="G266"/>
  <c r="R266"/>
  <c r="F266" i="4"/>
  <c r="G266"/>
  <c r="R266"/>
  <c r="H225" i="51"/>
  <c r="T225"/>
  <c r="I226" i="43"/>
  <c r="T226"/>
  <c r="AH226"/>
  <c r="AI226"/>
  <c r="AG226"/>
  <c r="F266" i="2"/>
  <c r="G266"/>
  <c r="R266"/>
  <c r="I225" i="51"/>
  <c r="U225"/>
  <c r="G226" i="43"/>
  <c r="AD226"/>
  <c r="F266" i="6"/>
  <c r="G266"/>
  <c r="R266"/>
  <c r="F225" i="51"/>
  <c r="R225"/>
  <c r="E226" i="43"/>
  <c r="N226"/>
  <c r="AA226"/>
  <c r="F266" i="9"/>
  <c r="G266"/>
  <c r="R266"/>
  <c r="G225" i="51"/>
  <c r="S225"/>
  <c r="J226" i="43"/>
  <c r="AJ226"/>
  <c r="F266" i="53"/>
  <c r="G266"/>
  <c r="R266"/>
  <c r="J225" i="51"/>
  <c r="V225"/>
  <c r="X225"/>
  <c r="W222" i="56"/>
  <c r="H227" i="43"/>
  <c r="AF227"/>
  <c r="AE227"/>
  <c r="F267" i="3"/>
  <c r="G267"/>
  <c r="R267"/>
  <c r="F267" i="4"/>
  <c r="G267"/>
  <c r="R267"/>
  <c r="H226" i="51"/>
  <c r="T226"/>
  <c r="I227" i="43"/>
  <c r="T227"/>
  <c r="AH227"/>
  <c r="AI227"/>
  <c r="AG227"/>
  <c r="F267" i="2"/>
  <c r="G267"/>
  <c r="R267"/>
  <c r="I226" i="51"/>
  <c r="U226"/>
  <c r="G227" i="43"/>
  <c r="AD227"/>
  <c r="F267" i="6"/>
  <c r="G267"/>
  <c r="R267"/>
  <c r="F226" i="51"/>
  <c r="R226"/>
  <c r="E227" i="43"/>
  <c r="N227"/>
  <c r="AA227"/>
  <c r="F267" i="9"/>
  <c r="G267"/>
  <c r="R267"/>
  <c r="G226" i="51"/>
  <c r="S226"/>
  <c r="J227" i="43"/>
  <c r="AJ227"/>
  <c r="F267" i="53"/>
  <c r="G267"/>
  <c r="R267"/>
  <c r="J226" i="51"/>
  <c r="V226"/>
  <c r="X226"/>
  <c r="W223" i="56"/>
  <c r="H228" i="43"/>
  <c r="AF228"/>
  <c r="AE228"/>
  <c r="F268" i="3"/>
  <c r="G268"/>
  <c r="R268"/>
  <c r="F268" i="4"/>
  <c r="G268"/>
  <c r="R268"/>
  <c r="H227" i="51"/>
  <c r="T227"/>
  <c r="I228" i="43"/>
  <c r="T228"/>
  <c r="AH228"/>
  <c r="AI228"/>
  <c r="AG228"/>
  <c r="F268" i="2"/>
  <c r="G268"/>
  <c r="R268"/>
  <c r="I227" i="51"/>
  <c r="U227"/>
  <c r="G228" i="43"/>
  <c r="AD228"/>
  <c r="F268" i="6"/>
  <c r="G268"/>
  <c r="R268"/>
  <c r="F227" i="51"/>
  <c r="R227"/>
  <c r="E228" i="43"/>
  <c r="N228"/>
  <c r="AA228"/>
  <c r="F268" i="9"/>
  <c r="G268"/>
  <c r="R268"/>
  <c r="G227" i="51"/>
  <c r="S227"/>
  <c r="J228" i="43"/>
  <c r="AJ228"/>
  <c r="F268" i="53"/>
  <c r="G268"/>
  <c r="R268"/>
  <c r="J227" i="51"/>
  <c r="V227"/>
  <c r="X227"/>
  <c r="W224" i="56"/>
  <c r="H229" i="43"/>
  <c r="AF229"/>
  <c r="AE229"/>
  <c r="F269" i="3"/>
  <c r="G269"/>
  <c r="R269"/>
  <c r="F269" i="4"/>
  <c r="G269"/>
  <c r="R269"/>
  <c r="H228" i="51"/>
  <c r="T228"/>
  <c r="I229" i="43"/>
  <c r="T229"/>
  <c r="AH229"/>
  <c r="AI229"/>
  <c r="AG229"/>
  <c r="F269" i="2"/>
  <c r="G269"/>
  <c r="R269"/>
  <c r="I228" i="51"/>
  <c r="U228"/>
  <c r="G229" i="43"/>
  <c r="AD229"/>
  <c r="F269" i="6"/>
  <c r="G269"/>
  <c r="R269"/>
  <c r="F228" i="51"/>
  <c r="R228"/>
  <c r="E229" i="43"/>
  <c r="N229"/>
  <c r="AA229"/>
  <c r="F269" i="9"/>
  <c r="G269"/>
  <c r="R269"/>
  <c r="G228" i="51"/>
  <c r="S228"/>
  <c r="J229" i="43"/>
  <c r="AJ229"/>
  <c r="F269" i="53"/>
  <c r="G269"/>
  <c r="R269"/>
  <c r="J228" i="51"/>
  <c r="V228"/>
  <c r="X228"/>
  <c r="W225" i="56"/>
  <c r="H230" i="43"/>
  <c r="AF230"/>
  <c r="AE230"/>
  <c r="F270" i="3"/>
  <c r="G270"/>
  <c r="R270"/>
  <c r="F270" i="4"/>
  <c r="G270"/>
  <c r="R270"/>
  <c r="H229" i="51"/>
  <c r="T229"/>
  <c r="I230" i="43"/>
  <c r="T230"/>
  <c r="AH230"/>
  <c r="AI230"/>
  <c r="AG230"/>
  <c r="F270" i="2"/>
  <c r="G270"/>
  <c r="R270"/>
  <c r="I229" i="51"/>
  <c r="U229"/>
  <c r="G230" i="43"/>
  <c r="AD230"/>
  <c r="F270" i="6"/>
  <c r="G270"/>
  <c r="R270"/>
  <c r="F229" i="51"/>
  <c r="R229"/>
  <c r="E230" i="43"/>
  <c r="N230"/>
  <c r="AA230"/>
  <c r="F270" i="9"/>
  <c r="G270"/>
  <c r="R270"/>
  <c r="G229" i="51"/>
  <c r="S229"/>
  <c r="J230" i="43"/>
  <c r="AJ230"/>
  <c r="F270" i="53"/>
  <c r="G270"/>
  <c r="R270"/>
  <c r="J229" i="51"/>
  <c r="V229"/>
  <c r="X229"/>
  <c r="W226" i="56"/>
  <c r="H231" i="43"/>
  <c r="AF231"/>
  <c r="AE231"/>
  <c r="F271" i="3"/>
  <c r="G271"/>
  <c r="R271"/>
  <c r="F271" i="4"/>
  <c r="G271"/>
  <c r="R271"/>
  <c r="H230" i="51"/>
  <c r="T230"/>
  <c r="I231" i="43"/>
  <c r="T231"/>
  <c r="AH231"/>
  <c r="AI231"/>
  <c r="AG231"/>
  <c r="F271" i="2"/>
  <c r="G271"/>
  <c r="R271"/>
  <c r="I230" i="51"/>
  <c r="U230"/>
  <c r="G231" i="43"/>
  <c r="AD231"/>
  <c r="F271" i="6"/>
  <c r="G271"/>
  <c r="R271"/>
  <c r="F230" i="51"/>
  <c r="R230"/>
  <c r="E231" i="43"/>
  <c r="N231"/>
  <c r="AA231"/>
  <c r="F271" i="9"/>
  <c r="G271"/>
  <c r="R271"/>
  <c r="G230" i="51"/>
  <c r="S230"/>
  <c r="J231" i="43"/>
  <c r="AJ231"/>
  <c r="F271" i="53"/>
  <c r="G271"/>
  <c r="R271"/>
  <c r="J230" i="51"/>
  <c r="V230"/>
  <c r="X230"/>
  <c r="W227" i="56"/>
  <c r="AN22"/>
  <c r="F232" i="43"/>
  <c r="AC232"/>
  <c r="AB232"/>
  <c r="F272" i="8"/>
  <c r="G272"/>
  <c r="R272"/>
  <c r="E228" i="56"/>
  <c r="F272" i="7"/>
  <c r="G272"/>
  <c r="R272"/>
  <c r="L228" i="56"/>
  <c r="S228"/>
  <c r="F233" i="43"/>
  <c r="AC233"/>
  <c r="AB233"/>
  <c r="F273" i="8"/>
  <c r="G273"/>
  <c r="R273"/>
  <c r="E229" i="56"/>
  <c r="F273" i="7"/>
  <c r="G273"/>
  <c r="R273"/>
  <c r="L229" i="56"/>
  <c r="S229"/>
  <c r="F234" i="43"/>
  <c r="AC234"/>
  <c r="AB234"/>
  <c r="F274" i="8"/>
  <c r="G274"/>
  <c r="R274"/>
  <c r="E230" i="56"/>
  <c r="F274" i="7"/>
  <c r="G274"/>
  <c r="R274"/>
  <c r="L230" i="56"/>
  <c r="S230"/>
  <c r="F235" i="43"/>
  <c r="AC235"/>
  <c r="AB235"/>
  <c r="F275" i="8"/>
  <c r="G275"/>
  <c r="R275"/>
  <c r="E231" i="56"/>
  <c r="F275" i="7"/>
  <c r="G275"/>
  <c r="R275"/>
  <c r="L231" i="56"/>
  <c r="S231"/>
  <c r="F236" i="43"/>
  <c r="AC236"/>
  <c r="AB236"/>
  <c r="F276" i="8"/>
  <c r="G276"/>
  <c r="R276"/>
  <c r="E232" i="56"/>
  <c r="F276" i="7"/>
  <c r="G276"/>
  <c r="R276"/>
  <c r="L232" i="56"/>
  <c r="S232"/>
  <c r="F237" i="43"/>
  <c r="AC237"/>
  <c r="AB237"/>
  <c r="F277" i="8"/>
  <c r="G277"/>
  <c r="R277"/>
  <c r="E233" i="56"/>
  <c r="F277" i="7"/>
  <c r="G277"/>
  <c r="R277"/>
  <c r="L233" i="56"/>
  <c r="S233"/>
  <c r="F238" i="43"/>
  <c r="AC238"/>
  <c r="AB238"/>
  <c r="F278" i="8"/>
  <c r="G278"/>
  <c r="R278"/>
  <c r="E234" i="56"/>
  <c r="F278" i="7"/>
  <c r="G278"/>
  <c r="R278"/>
  <c r="L234" i="56"/>
  <c r="S234"/>
  <c r="F239" i="43"/>
  <c r="AC239"/>
  <c r="AB239"/>
  <c r="F279" i="8"/>
  <c r="G279"/>
  <c r="R279"/>
  <c r="E235" i="56"/>
  <c r="F279" i="7"/>
  <c r="G279"/>
  <c r="R279"/>
  <c r="L235" i="56"/>
  <c r="S235"/>
  <c r="F240" i="43"/>
  <c r="AC240"/>
  <c r="AB240"/>
  <c r="F280" i="8"/>
  <c r="G280"/>
  <c r="R280"/>
  <c r="E236" i="56"/>
  <c r="F280" i="7"/>
  <c r="G280"/>
  <c r="R280"/>
  <c r="L236" i="56"/>
  <c r="S236"/>
  <c r="F241" i="43"/>
  <c r="AC241"/>
  <c r="AB241"/>
  <c r="F281" i="8"/>
  <c r="G281"/>
  <c r="R281"/>
  <c r="E237" i="56"/>
  <c r="F281" i="7"/>
  <c r="G281"/>
  <c r="R281"/>
  <c r="L237" i="56"/>
  <c r="S237"/>
  <c r="F242" i="43"/>
  <c r="AC242"/>
  <c r="AB242"/>
  <c r="F282" i="8"/>
  <c r="G282"/>
  <c r="R282"/>
  <c r="E238" i="56"/>
  <c r="F282" i="7"/>
  <c r="G282"/>
  <c r="R282"/>
  <c r="L238" i="56"/>
  <c r="S238"/>
  <c r="F243" i="43"/>
  <c r="AC243"/>
  <c r="AB243"/>
  <c r="F283" i="8"/>
  <c r="G283"/>
  <c r="R283"/>
  <c r="E239" i="56"/>
  <c r="F283" i="7"/>
  <c r="G283"/>
  <c r="R283"/>
  <c r="L239" i="56"/>
  <c r="S239"/>
  <c r="AM23"/>
  <c r="H232" i="43"/>
  <c r="AF232"/>
  <c r="AE232"/>
  <c r="F272" i="3"/>
  <c r="G272"/>
  <c r="R272"/>
  <c r="F272" i="4"/>
  <c r="G272"/>
  <c r="R272"/>
  <c r="H231" i="51"/>
  <c r="T231"/>
  <c r="I232" i="43"/>
  <c r="T232"/>
  <c r="AH232"/>
  <c r="AI232"/>
  <c r="AG232"/>
  <c r="F272" i="2"/>
  <c r="G272"/>
  <c r="R272"/>
  <c r="I231" i="51"/>
  <c r="U231"/>
  <c r="G232" i="43"/>
  <c r="AD232"/>
  <c r="F272" i="6"/>
  <c r="G272"/>
  <c r="R272"/>
  <c r="F231" i="51"/>
  <c r="R231"/>
  <c r="E232" i="43"/>
  <c r="N232"/>
  <c r="AA232"/>
  <c r="F272" i="9"/>
  <c r="G272"/>
  <c r="R272"/>
  <c r="G231" i="51"/>
  <c r="S231"/>
  <c r="J232" i="43"/>
  <c r="AJ232"/>
  <c r="F272" i="53"/>
  <c r="G272"/>
  <c r="R272"/>
  <c r="J231" i="51"/>
  <c r="V231"/>
  <c r="X231"/>
  <c r="W228" i="56"/>
  <c r="H233" i="43"/>
  <c r="AF233"/>
  <c r="AE233"/>
  <c r="F273" i="3"/>
  <c r="G273"/>
  <c r="R273"/>
  <c r="F273" i="4"/>
  <c r="G273"/>
  <c r="R273"/>
  <c r="H232" i="51"/>
  <c r="T232"/>
  <c r="I233" i="43"/>
  <c r="T233"/>
  <c r="AH233"/>
  <c r="AI233"/>
  <c r="AG233"/>
  <c r="F273" i="2"/>
  <c r="G273"/>
  <c r="R273"/>
  <c r="I232" i="51"/>
  <c r="U232"/>
  <c r="G233" i="43"/>
  <c r="AD233"/>
  <c r="F273" i="6"/>
  <c r="G273"/>
  <c r="R273"/>
  <c r="F232" i="51"/>
  <c r="R232"/>
  <c r="E233" i="43"/>
  <c r="N233"/>
  <c r="AA233"/>
  <c r="F273" i="9"/>
  <c r="G273"/>
  <c r="R273"/>
  <c r="G232" i="51"/>
  <c r="S232"/>
  <c r="J233" i="43"/>
  <c r="AJ233"/>
  <c r="F273" i="53"/>
  <c r="G273"/>
  <c r="R273"/>
  <c r="J232" i="51"/>
  <c r="V232"/>
  <c r="X232"/>
  <c r="W229" i="56"/>
  <c r="H234" i="43"/>
  <c r="AF234"/>
  <c r="AE234"/>
  <c r="F274" i="3"/>
  <c r="G274"/>
  <c r="R274"/>
  <c r="F274" i="4"/>
  <c r="G274"/>
  <c r="R274"/>
  <c r="H233" i="51"/>
  <c r="T233"/>
  <c r="I234" i="43"/>
  <c r="T234"/>
  <c r="AH234"/>
  <c r="AI234"/>
  <c r="AG234"/>
  <c r="F274" i="2"/>
  <c r="G274"/>
  <c r="R274"/>
  <c r="I233" i="51"/>
  <c r="U233"/>
  <c r="G234" i="43"/>
  <c r="AD234"/>
  <c r="F274" i="6"/>
  <c r="G274"/>
  <c r="R274"/>
  <c r="F233" i="51"/>
  <c r="R233"/>
  <c r="E234" i="43"/>
  <c r="N234"/>
  <c r="AA234"/>
  <c r="F274" i="9"/>
  <c r="G274"/>
  <c r="R274"/>
  <c r="G233" i="51"/>
  <c r="S233"/>
  <c r="J234" i="43"/>
  <c r="AJ234"/>
  <c r="F274" i="53"/>
  <c r="G274"/>
  <c r="R274"/>
  <c r="J233" i="51"/>
  <c r="V233"/>
  <c r="X233"/>
  <c r="W230" i="56"/>
  <c r="H235" i="43"/>
  <c r="AF235"/>
  <c r="AE235"/>
  <c r="F275" i="3"/>
  <c r="G275"/>
  <c r="R275"/>
  <c r="F275" i="4"/>
  <c r="G275"/>
  <c r="R275"/>
  <c r="H234" i="51"/>
  <c r="T234"/>
  <c r="I235" i="43"/>
  <c r="T235"/>
  <c r="AH235"/>
  <c r="AI235"/>
  <c r="AG235"/>
  <c r="F275" i="2"/>
  <c r="G275"/>
  <c r="R275"/>
  <c r="I234" i="51"/>
  <c r="U234"/>
  <c r="G235" i="43"/>
  <c r="AD235"/>
  <c r="F275" i="6"/>
  <c r="G275"/>
  <c r="R275"/>
  <c r="F234" i="51"/>
  <c r="R234"/>
  <c r="E235" i="43"/>
  <c r="N235"/>
  <c r="AA235"/>
  <c r="F275" i="9"/>
  <c r="G275"/>
  <c r="R275"/>
  <c r="G234" i="51"/>
  <c r="S234"/>
  <c r="J235" i="43"/>
  <c r="AJ235"/>
  <c r="F275" i="53"/>
  <c r="G275"/>
  <c r="R275"/>
  <c r="J234" i="51"/>
  <c r="V234"/>
  <c r="X234"/>
  <c r="W231" i="56"/>
  <c r="H236" i="43"/>
  <c r="AF236"/>
  <c r="AE236"/>
  <c r="F276" i="3"/>
  <c r="G276"/>
  <c r="R276"/>
  <c r="F276" i="4"/>
  <c r="G276"/>
  <c r="R276"/>
  <c r="H235" i="51"/>
  <c r="T235"/>
  <c r="I236" i="43"/>
  <c r="T236"/>
  <c r="AH236"/>
  <c r="AI236"/>
  <c r="AG236"/>
  <c r="F276" i="2"/>
  <c r="G276"/>
  <c r="R276"/>
  <c r="I235" i="51"/>
  <c r="U235"/>
  <c r="G236" i="43"/>
  <c r="AD236"/>
  <c r="F276" i="6"/>
  <c r="G276"/>
  <c r="R276"/>
  <c r="F235" i="51"/>
  <c r="R235"/>
  <c r="E236" i="43"/>
  <c r="N236"/>
  <c r="AA236"/>
  <c r="F276" i="9"/>
  <c r="G276"/>
  <c r="R276"/>
  <c r="G235" i="51"/>
  <c r="S235"/>
  <c r="J236" i="43"/>
  <c r="AJ236"/>
  <c r="F276" i="53"/>
  <c r="G276"/>
  <c r="R276"/>
  <c r="J235" i="51"/>
  <c r="V235"/>
  <c r="X235"/>
  <c r="W232" i="56"/>
  <c r="H237" i="43"/>
  <c r="AF237"/>
  <c r="AE237"/>
  <c r="F277" i="3"/>
  <c r="G277"/>
  <c r="R277"/>
  <c r="F277" i="4"/>
  <c r="G277"/>
  <c r="R277"/>
  <c r="H236" i="51"/>
  <c r="T236"/>
  <c r="I237" i="43"/>
  <c r="T237"/>
  <c r="AH237"/>
  <c r="AI237"/>
  <c r="AG237"/>
  <c r="F277" i="2"/>
  <c r="G277"/>
  <c r="R277"/>
  <c r="I236" i="51"/>
  <c r="U236"/>
  <c r="G237" i="43"/>
  <c r="AD237"/>
  <c r="F277" i="6"/>
  <c r="G277"/>
  <c r="R277"/>
  <c r="F236" i="51"/>
  <c r="R236"/>
  <c r="E237" i="43"/>
  <c r="N237"/>
  <c r="AA237"/>
  <c r="F277" i="9"/>
  <c r="G277"/>
  <c r="R277"/>
  <c r="G236" i="51"/>
  <c r="S236"/>
  <c r="J237" i="43"/>
  <c r="AJ237"/>
  <c r="F277" i="53"/>
  <c r="G277"/>
  <c r="R277"/>
  <c r="J236" i="51"/>
  <c r="V236"/>
  <c r="X236"/>
  <c r="W233" i="56"/>
  <c r="H238" i="43"/>
  <c r="AF238"/>
  <c r="AE238"/>
  <c r="F278" i="3"/>
  <c r="G278"/>
  <c r="R278"/>
  <c r="F278" i="4"/>
  <c r="G278"/>
  <c r="R278"/>
  <c r="H237" i="51"/>
  <c r="T237"/>
  <c r="I238" i="43"/>
  <c r="T238"/>
  <c r="AH238"/>
  <c r="AI238"/>
  <c r="AG238"/>
  <c r="F278" i="2"/>
  <c r="G278"/>
  <c r="R278"/>
  <c r="I237" i="51"/>
  <c r="U237"/>
  <c r="G238" i="43"/>
  <c r="AD238"/>
  <c r="F278" i="6"/>
  <c r="G278"/>
  <c r="R278"/>
  <c r="F237" i="51"/>
  <c r="R237"/>
  <c r="E238" i="43"/>
  <c r="N238"/>
  <c r="AA238"/>
  <c r="F278" i="9"/>
  <c r="G278"/>
  <c r="R278"/>
  <c r="G237" i="51"/>
  <c r="S237"/>
  <c r="J238" i="43"/>
  <c r="AJ238"/>
  <c r="F278" i="53"/>
  <c r="G278"/>
  <c r="R278"/>
  <c r="J237" i="51"/>
  <c r="V237"/>
  <c r="X237"/>
  <c r="W234" i="56"/>
  <c r="H239" i="43"/>
  <c r="AF239"/>
  <c r="AE239"/>
  <c r="F279" i="3"/>
  <c r="G279"/>
  <c r="R279"/>
  <c r="F279" i="4"/>
  <c r="G279"/>
  <c r="R279"/>
  <c r="H238" i="51"/>
  <c r="T238"/>
  <c r="I239" i="43"/>
  <c r="T239"/>
  <c r="AH239"/>
  <c r="AI239"/>
  <c r="AG239"/>
  <c r="F279" i="2"/>
  <c r="G279"/>
  <c r="R279"/>
  <c r="I238" i="51"/>
  <c r="U238"/>
  <c r="G239" i="43"/>
  <c r="AD239"/>
  <c r="F279" i="6"/>
  <c r="G279"/>
  <c r="R279"/>
  <c r="F238" i="51"/>
  <c r="R238"/>
  <c r="E239" i="43"/>
  <c r="N239"/>
  <c r="AA239"/>
  <c r="F279" i="9"/>
  <c r="G279"/>
  <c r="R279"/>
  <c r="G238" i="51"/>
  <c r="S238"/>
  <c r="J239" i="43"/>
  <c r="AJ239"/>
  <c r="F279" i="53"/>
  <c r="G279"/>
  <c r="R279"/>
  <c r="J238" i="51"/>
  <c r="V238"/>
  <c r="X238"/>
  <c r="W235" i="56"/>
  <c r="H240" i="43"/>
  <c r="AF240"/>
  <c r="AE240"/>
  <c r="F280" i="3"/>
  <c r="G280"/>
  <c r="R280"/>
  <c r="F280" i="4"/>
  <c r="G280"/>
  <c r="R280"/>
  <c r="H239" i="51"/>
  <c r="T239"/>
  <c r="I240" i="43"/>
  <c r="T240"/>
  <c r="AH240"/>
  <c r="AI240"/>
  <c r="AG240"/>
  <c r="F280" i="2"/>
  <c r="G280"/>
  <c r="R280"/>
  <c r="I239" i="51"/>
  <c r="U239"/>
  <c r="G240" i="43"/>
  <c r="AD240"/>
  <c r="F280" i="6"/>
  <c r="G280"/>
  <c r="R280"/>
  <c r="F239" i="51"/>
  <c r="R239"/>
  <c r="E240" i="43"/>
  <c r="N240"/>
  <c r="AA240"/>
  <c r="F280" i="9"/>
  <c r="G280"/>
  <c r="R280"/>
  <c r="G239" i="51"/>
  <c r="S239"/>
  <c r="J240" i="43"/>
  <c r="AJ240"/>
  <c r="F280" i="53"/>
  <c r="G280"/>
  <c r="R280"/>
  <c r="J239" i="51"/>
  <c r="V239"/>
  <c r="X239"/>
  <c r="W236" i="56"/>
  <c r="H241" i="43"/>
  <c r="AF241"/>
  <c r="AE241"/>
  <c r="F281" i="3"/>
  <c r="G281"/>
  <c r="R281"/>
  <c r="F281" i="4"/>
  <c r="G281"/>
  <c r="R281"/>
  <c r="H240" i="51"/>
  <c r="T240"/>
  <c r="I241" i="43"/>
  <c r="T241"/>
  <c r="AH241"/>
  <c r="AI241"/>
  <c r="AG241"/>
  <c r="F281" i="2"/>
  <c r="G281"/>
  <c r="R281"/>
  <c r="I240" i="51"/>
  <c r="U240"/>
  <c r="G241" i="43"/>
  <c r="AD241"/>
  <c r="F281" i="6"/>
  <c r="G281"/>
  <c r="R281"/>
  <c r="F240" i="51"/>
  <c r="R240"/>
  <c r="E241" i="43"/>
  <c r="N241"/>
  <c r="AA241"/>
  <c r="F281" i="9"/>
  <c r="G281"/>
  <c r="R281"/>
  <c r="G240" i="51"/>
  <c r="S240"/>
  <c r="J241" i="43"/>
  <c r="AJ241"/>
  <c r="F281" i="53"/>
  <c r="G281"/>
  <c r="R281"/>
  <c r="J240" i="51"/>
  <c r="V240"/>
  <c r="X240"/>
  <c r="W237" i="56"/>
  <c r="H242" i="43"/>
  <c r="AF242"/>
  <c r="AE242"/>
  <c r="F282" i="3"/>
  <c r="G282"/>
  <c r="R282"/>
  <c r="F282" i="4"/>
  <c r="G282"/>
  <c r="R282"/>
  <c r="H241" i="51"/>
  <c r="T241"/>
  <c r="I242" i="43"/>
  <c r="T242"/>
  <c r="AH242"/>
  <c r="AI242"/>
  <c r="AG242"/>
  <c r="F282" i="2"/>
  <c r="G282"/>
  <c r="R282"/>
  <c r="I241" i="51"/>
  <c r="U241"/>
  <c r="G242" i="43"/>
  <c r="AD242"/>
  <c r="F282" i="6"/>
  <c r="G282"/>
  <c r="R282"/>
  <c r="F241" i="51"/>
  <c r="R241"/>
  <c r="E242" i="43"/>
  <c r="N242"/>
  <c r="AA242"/>
  <c r="F282" i="9"/>
  <c r="G282"/>
  <c r="R282"/>
  <c r="G241" i="51"/>
  <c r="S241"/>
  <c r="J242" i="43"/>
  <c r="AJ242"/>
  <c r="F282" i="53"/>
  <c r="G282"/>
  <c r="R282"/>
  <c r="J241" i="51"/>
  <c r="V241"/>
  <c r="X241"/>
  <c r="W238" i="56"/>
  <c r="H243" i="43"/>
  <c r="AF243"/>
  <c r="AE243"/>
  <c r="F283" i="3"/>
  <c r="G283"/>
  <c r="R283"/>
  <c r="F283" i="4"/>
  <c r="G283"/>
  <c r="R283"/>
  <c r="H242" i="51"/>
  <c r="T242"/>
  <c r="I243" i="43"/>
  <c r="T243"/>
  <c r="AH243"/>
  <c r="AI243"/>
  <c r="AG243"/>
  <c r="F283" i="2"/>
  <c r="G283"/>
  <c r="R283"/>
  <c r="I242" i="51"/>
  <c r="U242"/>
  <c r="G243" i="43"/>
  <c r="AD243"/>
  <c r="F283" i="6"/>
  <c r="G283"/>
  <c r="R283"/>
  <c r="F242" i="51"/>
  <c r="R242"/>
  <c r="E243" i="43"/>
  <c r="N243"/>
  <c r="AA243"/>
  <c r="F283" i="9"/>
  <c r="G283"/>
  <c r="R283"/>
  <c r="G242" i="51"/>
  <c r="S242"/>
  <c r="J243" i="43"/>
  <c r="AJ243"/>
  <c r="F283" i="53"/>
  <c r="G283"/>
  <c r="R283"/>
  <c r="J242" i="51"/>
  <c r="V242"/>
  <c r="X242"/>
  <c r="W239" i="56"/>
  <c r="AN23"/>
  <c r="F244" i="43"/>
  <c r="AC244"/>
  <c r="AB244"/>
  <c r="F284" i="8"/>
  <c r="G284"/>
  <c r="R284"/>
  <c r="E240" i="56"/>
  <c r="F284" i="7"/>
  <c r="G284"/>
  <c r="R284"/>
  <c r="L240" i="56"/>
  <c r="S240"/>
  <c r="F245" i="43"/>
  <c r="AC245"/>
  <c r="AB245"/>
  <c r="F285" i="8"/>
  <c r="G285"/>
  <c r="R285"/>
  <c r="E241" i="56"/>
  <c r="F285" i="7"/>
  <c r="G285"/>
  <c r="R285"/>
  <c r="L241" i="56"/>
  <c r="S241"/>
  <c r="F246" i="43"/>
  <c r="AC246"/>
  <c r="AB246"/>
  <c r="F286" i="8"/>
  <c r="G286"/>
  <c r="R286"/>
  <c r="E242" i="56"/>
  <c r="F286" i="7"/>
  <c r="G286"/>
  <c r="R286"/>
  <c r="L242" i="56"/>
  <c r="S242"/>
  <c r="F247" i="43"/>
  <c r="AC247"/>
  <c r="AB247"/>
  <c r="F287" i="8"/>
  <c r="G287"/>
  <c r="R287"/>
  <c r="E243" i="56"/>
  <c r="F287" i="7"/>
  <c r="G287"/>
  <c r="R287"/>
  <c r="L243" i="56"/>
  <c r="S243"/>
  <c r="F248" i="43"/>
  <c r="AC248"/>
  <c r="AB248"/>
  <c r="F288" i="8"/>
  <c r="G288"/>
  <c r="R288"/>
  <c r="E244" i="56"/>
  <c r="F288" i="7"/>
  <c r="G288"/>
  <c r="R288"/>
  <c r="L244" i="56"/>
  <c r="S244"/>
  <c r="F249" i="43"/>
  <c r="AC249"/>
  <c r="AB249"/>
  <c r="F289" i="8"/>
  <c r="G289"/>
  <c r="R289"/>
  <c r="E245" i="56"/>
  <c r="F289" i="7"/>
  <c r="G289"/>
  <c r="R289"/>
  <c r="L245" i="56"/>
  <c r="S245"/>
  <c r="F250" i="43"/>
  <c r="AC250"/>
  <c r="AB250"/>
  <c r="F290" i="8"/>
  <c r="G290"/>
  <c r="R290"/>
  <c r="E246" i="56"/>
  <c r="F290" i="7"/>
  <c r="G290"/>
  <c r="R290"/>
  <c r="L246" i="56"/>
  <c r="S246"/>
  <c r="F251" i="43"/>
  <c r="AC251"/>
  <c r="AB251"/>
  <c r="F291" i="8"/>
  <c r="G291"/>
  <c r="R291"/>
  <c r="E247" i="56"/>
  <c r="F291" i="7"/>
  <c r="G291"/>
  <c r="R291"/>
  <c r="L247" i="56"/>
  <c r="S247"/>
  <c r="F252" i="43"/>
  <c r="AC252"/>
  <c r="AB252"/>
  <c r="F292" i="8"/>
  <c r="G292"/>
  <c r="R292"/>
  <c r="E248" i="56"/>
  <c r="F292" i="7"/>
  <c r="G292"/>
  <c r="R292"/>
  <c r="L248" i="56"/>
  <c r="S248"/>
  <c r="F253" i="43"/>
  <c r="AC253"/>
  <c r="AB253"/>
  <c r="F293" i="8"/>
  <c r="G293"/>
  <c r="R293"/>
  <c r="E249" i="56"/>
  <c r="F293" i="7"/>
  <c r="G293"/>
  <c r="R293"/>
  <c r="L249" i="56"/>
  <c r="S249"/>
  <c r="F254" i="43"/>
  <c r="AC254"/>
  <c r="AB254"/>
  <c r="F294" i="8"/>
  <c r="G294"/>
  <c r="R294"/>
  <c r="E250" i="56"/>
  <c r="F294" i="7"/>
  <c r="G294"/>
  <c r="R294"/>
  <c r="L250" i="56"/>
  <c r="S250"/>
  <c r="F255" i="43"/>
  <c r="AC255"/>
  <c r="AB255"/>
  <c r="F295" i="8"/>
  <c r="G295"/>
  <c r="R295"/>
  <c r="E251" i="56"/>
  <c r="F295" i="7"/>
  <c r="G295"/>
  <c r="R295"/>
  <c r="L251" i="56"/>
  <c r="S251"/>
  <c r="AM24"/>
  <c r="H244" i="43"/>
  <c r="AF244"/>
  <c r="AE244"/>
  <c r="F284" i="3"/>
  <c r="G284"/>
  <c r="R284"/>
  <c r="F284" i="4"/>
  <c r="G284"/>
  <c r="R284"/>
  <c r="H243" i="51"/>
  <c r="T243"/>
  <c r="I244" i="43"/>
  <c r="T244"/>
  <c r="AH244"/>
  <c r="AI244"/>
  <c r="AG244"/>
  <c r="F284" i="2"/>
  <c r="G284"/>
  <c r="R284"/>
  <c r="I243" i="51"/>
  <c r="U243"/>
  <c r="G244" i="43"/>
  <c r="AD244"/>
  <c r="F284" i="6"/>
  <c r="G284"/>
  <c r="R284"/>
  <c r="F243" i="51"/>
  <c r="R243"/>
  <c r="E244" i="43"/>
  <c r="N244"/>
  <c r="AA244"/>
  <c r="F284" i="9"/>
  <c r="G284"/>
  <c r="R284"/>
  <c r="G243" i="51"/>
  <c r="S243"/>
  <c r="J244" i="43"/>
  <c r="AJ244"/>
  <c r="F284" i="53"/>
  <c r="G284"/>
  <c r="R284"/>
  <c r="J243" i="51"/>
  <c r="V243"/>
  <c r="X243"/>
  <c r="W240" i="56"/>
  <c r="H245" i="43"/>
  <c r="AF245"/>
  <c r="AE245"/>
  <c r="F285" i="3"/>
  <c r="G285"/>
  <c r="R285"/>
  <c r="F285" i="4"/>
  <c r="G285"/>
  <c r="R285"/>
  <c r="H244" i="51"/>
  <c r="T244"/>
  <c r="I245" i="43"/>
  <c r="T245"/>
  <c r="AH245"/>
  <c r="AI245"/>
  <c r="AG245"/>
  <c r="F285" i="2"/>
  <c r="G285"/>
  <c r="R285"/>
  <c r="I244" i="51"/>
  <c r="U244"/>
  <c r="G245" i="43"/>
  <c r="AD245"/>
  <c r="F285" i="6"/>
  <c r="G285"/>
  <c r="R285"/>
  <c r="F244" i="51"/>
  <c r="R244"/>
  <c r="E245" i="43"/>
  <c r="N245"/>
  <c r="AA245"/>
  <c r="F285" i="9"/>
  <c r="G285"/>
  <c r="R285"/>
  <c r="G244" i="51"/>
  <c r="S244"/>
  <c r="J245" i="43"/>
  <c r="AJ245"/>
  <c r="F285" i="53"/>
  <c r="G285"/>
  <c r="R285"/>
  <c r="J244" i="51"/>
  <c r="V244"/>
  <c r="X244"/>
  <c r="W241" i="56"/>
  <c r="H246" i="43"/>
  <c r="AF246"/>
  <c r="AE246"/>
  <c r="F286" i="3"/>
  <c r="G286"/>
  <c r="R286"/>
  <c r="F286" i="4"/>
  <c r="G286"/>
  <c r="R286"/>
  <c r="H245" i="51"/>
  <c r="T245"/>
  <c r="I246" i="43"/>
  <c r="T246"/>
  <c r="AH246"/>
  <c r="AI246"/>
  <c r="AG246"/>
  <c r="F286" i="2"/>
  <c r="G286"/>
  <c r="R286"/>
  <c r="I245" i="51"/>
  <c r="U245"/>
  <c r="G246" i="43"/>
  <c r="AD246"/>
  <c r="F286" i="6"/>
  <c r="G286"/>
  <c r="R286"/>
  <c r="F245" i="51"/>
  <c r="R245"/>
  <c r="E246" i="43"/>
  <c r="N246"/>
  <c r="AA246"/>
  <c r="F286" i="9"/>
  <c r="G286"/>
  <c r="R286"/>
  <c r="G245" i="51"/>
  <c r="S245"/>
  <c r="J246" i="43"/>
  <c r="AJ246"/>
  <c r="F286" i="53"/>
  <c r="G286"/>
  <c r="R286"/>
  <c r="J245" i="51"/>
  <c r="V245"/>
  <c r="X245"/>
  <c r="W242" i="56"/>
  <c r="H247" i="43"/>
  <c r="AF247"/>
  <c r="AE247"/>
  <c r="F287" i="3"/>
  <c r="G287"/>
  <c r="R287"/>
  <c r="F287" i="4"/>
  <c r="G287"/>
  <c r="R287"/>
  <c r="H246" i="51"/>
  <c r="T246"/>
  <c r="I247" i="43"/>
  <c r="T247"/>
  <c r="AH247"/>
  <c r="AI247"/>
  <c r="AG247"/>
  <c r="F287" i="2"/>
  <c r="G287"/>
  <c r="R287"/>
  <c r="I246" i="51"/>
  <c r="U246"/>
  <c r="G247" i="43"/>
  <c r="AD247"/>
  <c r="F287" i="6"/>
  <c r="G287"/>
  <c r="R287"/>
  <c r="F246" i="51"/>
  <c r="R246"/>
  <c r="E247" i="43"/>
  <c r="N247"/>
  <c r="AA247"/>
  <c r="F287" i="9"/>
  <c r="G287"/>
  <c r="R287"/>
  <c r="G246" i="51"/>
  <c r="S246"/>
  <c r="J247" i="43"/>
  <c r="AJ247"/>
  <c r="F287" i="53"/>
  <c r="G287"/>
  <c r="R287"/>
  <c r="J246" i="51"/>
  <c r="V246"/>
  <c r="X246"/>
  <c r="W243" i="56"/>
  <c r="H248" i="43"/>
  <c r="AF248"/>
  <c r="AE248"/>
  <c r="F288" i="3"/>
  <c r="G288"/>
  <c r="R288"/>
  <c r="F288" i="4"/>
  <c r="G288"/>
  <c r="R288"/>
  <c r="H247" i="51"/>
  <c r="T247"/>
  <c r="I248" i="43"/>
  <c r="T248"/>
  <c r="AH248"/>
  <c r="AI248"/>
  <c r="AG248"/>
  <c r="F288" i="2"/>
  <c r="G288"/>
  <c r="R288"/>
  <c r="I247" i="51"/>
  <c r="U247"/>
  <c r="G248" i="43"/>
  <c r="AD248"/>
  <c r="F288" i="6"/>
  <c r="G288"/>
  <c r="R288"/>
  <c r="F247" i="51"/>
  <c r="R247"/>
  <c r="E248" i="43"/>
  <c r="N248"/>
  <c r="AA248"/>
  <c r="F288" i="9"/>
  <c r="G288"/>
  <c r="R288"/>
  <c r="G247" i="51"/>
  <c r="S247"/>
  <c r="J248" i="43"/>
  <c r="AJ248"/>
  <c r="F288" i="53"/>
  <c r="G288"/>
  <c r="R288"/>
  <c r="J247" i="51"/>
  <c r="V247"/>
  <c r="X247"/>
  <c r="W244" i="56"/>
  <c r="H249" i="43"/>
  <c r="AF249"/>
  <c r="AE249"/>
  <c r="F289" i="3"/>
  <c r="G289"/>
  <c r="R289"/>
  <c r="F289" i="4"/>
  <c r="G289"/>
  <c r="R289"/>
  <c r="H248" i="51"/>
  <c r="T248"/>
  <c r="I249" i="43"/>
  <c r="T249"/>
  <c r="AH249"/>
  <c r="AI249"/>
  <c r="AG249"/>
  <c r="F289" i="2"/>
  <c r="G289"/>
  <c r="R289"/>
  <c r="I248" i="51"/>
  <c r="U248"/>
  <c r="G249" i="43"/>
  <c r="AD249"/>
  <c r="F289" i="6"/>
  <c r="G289"/>
  <c r="R289"/>
  <c r="F248" i="51"/>
  <c r="R248"/>
  <c r="E249" i="43"/>
  <c r="N249"/>
  <c r="AA249"/>
  <c r="F289" i="9"/>
  <c r="G289"/>
  <c r="R289"/>
  <c r="G248" i="51"/>
  <c r="S248"/>
  <c r="J249" i="43"/>
  <c r="AJ249"/>
  <c r="F289" i="53"/>
  <c r="G289"/>
  <c r="R289"/>
  <c r="J248" i="51"/>
  <c r="V248"/>
  <c r="X248"/>
  <c r="W245" i="56"/>
  <c r="H250" i="43"/>
  <c r="AF250"/>
  <c r="AE250"/>
  <c r="F290" i="3"/>
  <c r="G290"/>
  <c r="R290"/>
  <c r="F290" i="4"/>
  <c r="G290"/>
  <c r="R290"/>
  <c r="H249" i="51"/>
  <c r="T249"/>
  <c r="I250" i="43"/>
  <c r="T250"/>
  <c r="AH250"/>
  <c r="AI250"/>
  <c r="AG250"/>
  <c r="F290" i="2"/>
  <c r="G290"/>
  <c r="R290"/>
  <c r="I249" i="51"/>
  <c r="U249"/>
  <c r="G250" i="43"/>
  <c r="AD250"/>
  <c r="F290" i="6"/>
  <c r="G290"/>
  <c r="R290"/>
  <c r="F249" i="51"/>
  <c r="R249"/>
  <c r="E250" i="43"/>
  <c r="N250"/>
  <c r="AA250"/>
  <c r="F290" i="9"/>
  <c r="G290"/>
  <c r="R290"/>
  <c r="G249" i="51"/>
  <c r="S249"/>
  <c r="J250" i="43"/>
  <c r="AJ250"/>
  <c r="F290" i="53"/>
  <c r="G290"/>
  <c r="R290"/>
  <c r="J249" i="51"/>
  <c r="V249"/>
  <c r="X249"/>
  <c r="W246" i="56"/>
  <c r="H251" i="43"/>
  <c r="AF251"/>
  <c r="AE251"/>
  <c r="F291" i="3"/>
  <c r="G291"/>
  <c r="R291"/>
  <c r="F291" i="4"/>
  <c r="G291"/>
  <c r="R291"/>
  <c r="H250" i="51"/>
  <c r="T250"/>
  <c r="I251" i="43"/>
  <c r="T251"/>
  <c r="AH251"/>
  <c r="AI251"/>
  <c r="AG251"/>
  <c r="F291" i="2"/>
  <c r="G291"/>
  <c r="R291"/>
  <c r="I250" i="51"/>
  <c r="U250"/>
  <c r="G251" i="43"/>
  <c r="AD251"/>
  <c r="F291" i="6"/>
  <c r="G291"/>
  <c r="R291"/>
  <c r="F250" i="51"/>
  <c r="R250"/>
  <c r="E251" i="43"/>
  <c r="N251"/>
  <c r="AA251"/>
  <c r="F291" i="9"/>
  <c r="G291"/>
  <c r="R291"/>
  <c r="G250" i="51"/>
  <c r="S250"/>
  <c r="J251" i="43"/>
  <c r="AJ251"/>
  <c r="F291" i="53"/>
  <c r="G291"/>
  <c r="R291"/>
  <c r="J250" i="51"/>
  <c r="V250"/>
  <c r="X250"/>
  <c r="W247" i="56"/>
  <c r="H252" i="43"/>
  <c r="AF252"/>
  <c r="AE252"/>
  <c r="F292" i="3"/>
  <c r="G292"/>
  <c r="R292"/>
  <c r="F292" i="4"/>
  <c r="G292"/>
  <c r="R292"/>
  <c r="H251" i="51"/>
  <c r="T251"/>
  <c r="I252" i="43"/>
  <c r="T252"/>
  <c r="AH252"/>
  <c r="AI252"/>
  <c r="AG252"/>
  <c r="F292" i="2"/>
  <c r="G292"/>
  <c r="R292"/>
  <c r="I251" i="51"/>
  <c r="U251"/>
  <c r="G252" i="43"/>
  <c r="AD252"/>
  <c r="F292" i="6"/>
  <c r="G292"/>
  <c r="R292"/>
  <c r="F251" i="51"/>
  <c r="R251"/>
  <c r="E252" i="43"/>
  <c r="N252"/>
  <c r="AA252"/>
  <c r="F292" i="9"/>
  <c r="G292"/>
  <c r="R292"/>
  <c r="G251" i="51"/>
  <c r="S251"/>
  <c r="J252" i="43"/>
  <c r="AJ252"/>
  <c r="F292" i="53"/>
  <c r="G292"/>
  <c r="R292"/>
  <c r="J251" i="51"/>
  <c r="V251"/>
  <c r="X251"/>
  <c r="W248" i="56"/>
  <c r="H253" i="43"/>
  <c r="AF253"/>
  <c r="AE253"/>
  <c r="F293" i="3"/>
  <c r="G293"/>
  <c r="R293"/>
  <c r="F293" i="4"/>
  <c r="G293"/>
  <c r="R293"/>
  <c r="H252" i="51"/>
  <c r="T252"/>
  <c r="I253" i="43"/>
  <c r="T253"/>
  <c r="AH253"/>
  <c r="AI253"/>
  <c r="AG253"/>
  <c r="F293" i="2"/>
  <c r="G293"/>
  <c r="R293"/>
  <c r="I252" i="51"/>
  <c r="U252"/>
  <c r="G253" i="43"/>
  <c r="AD253"/>
  <c r="F293" i="6"/>
  <c r="G293"/>
  <c r="R293"/>
  <c r="F252" i="51"/>
  <c r="R252"/>
  <c r="E253" i="43"/>
  <c r="N253"/>
  <c r="AA253"/>
  <c r="F293" i="9"/>
  <c r="G293"/>
  <c r="R293"/>
  <c r="G252" i="51"/>
  <c r="S252"/>
  <c r="J253" i="43"/>
  <c r="AJ253"/>
  <c r="F293" i="53"/>
  <c r="G293"/>
  <c r="R293"/>
  <c r="J252" i="51"/>
  <c r="V252"/>
  <c r="X252"/>
  <c r="W249" i="56"/>
  <c r="H254" i="43"/>
  <c r="AF254"/>
  <c r="AE254"/>
  <c r="F294" i="3"/>
  <c r="G294"/>
  <c r="R294"/>
  <c r="F294" i="4"/>
  <c r="G294"/>
  <c r="R294"/>
  <c r="H253" i="51"/>
  <c r="T253"/>
  <c r="I254" i="43"/>
  <c r="T254"/>
  <c r="AH254"/>
  <c r="AI254"/>
  <c r="AG254"/>
  <c r="F294" i="2"/>
  <c r="G294"/>
  <c r="R294"/>
  <c r="I253" i="51"/>
  <c r="U253"/>
  <c r="G254" i="43"/>
  <c r="AD254"/>
  <c r="F294" i="6"/>
  <c r="G294"/>
  <c r="R294"/>
  <c r="F253" i="51"/>
  <c r="R253"/>
  <c r="E254" i="43"/>
  <c r="N254"/>
  <c r="AA254"/>
  <c r="F294" i="9"/>
  <c r="G294"/>
  <c r="R294"/>
  <c r="G253" i="51"/>
  <c r="S253"/>
  <c r="J254" i="43"/>
  <c r="AJ254"/>
  <c r="F294" i="53"/>
  <c r="G294"/>
  <c r="R294"/>
  <c r="J253" i="51"/>
  <c r="V253"/>
  <c r="X253"/>
  <c r="W250" i="56"/>
  <c r="H255" i="43"/>
  <c r="AF255"/>
  <c r="AE255"/>
  <c r="F295" i="3"/>
  <c r="G295"/>
  <c r="R295"/>
  <c r="F295" i="4"/>
  <c r="G295"/>
  <c r="R295"/>
  <c r="H254" i="51"/>
  <c r="T254"/>
  <c r="I255" i="43"/>
  <c r="T255"/>
  <c r="AH255"/>
  <c r="AI255"/>
  <c r="AG255"/>
  <c r="F295" i="2"/>
  <c r="G295"/>
  <c r="R295"/>
  <c r="I254" i="51"/>
  <c r="U254"/>
  <c r="G255" i="43"/>
  <c r="AD255"/>
  <c r="F295" i="6"/>
  <c r="G295"/>
  <c r="R295"/>
  <c r="F254" i="51"/>
  <c r="R254"/>
  <c r="E255" i="43"/>
  <c r="N255"/>
  <c r="AA255"/>
  <c r="F295" i="9"/>
  <c r="G295"/>
  <c r="R295"/>
  <c r="G254" i="51"/>
  <c r="S254"/>
  <c r="J255" i="43"/>
  <c r="AJ255"/>
  <c r="F295" i="53"/>
  <c r="G295"/>
  <c r="R295"/>
  <c r="J254" i="51"/>
  <c r="V254"/>
  <c r="X254"/>
  <c r="W251" i="56"/>
  <c r="AN24"/>
  <c r="F256" i="43"/>
  <c r="AC256"/>
  <c r="AB256"/>
  <c r="F296" i="8"/>
  <c r="G296"/>
  <c r="R296"/>
  <c r="E252" i="56"/>
  <c r="F296" i="7"/>
  <c r="G296"/>
  <c r="R296"/>
  <c r="L252" i="56"/>
  <c r="S252"/>
  <c r="F257" i="43"/>
  <c r="AC257"/>
  <c r="AB257"/>
  <c r="F297" i="8"/>
  <c r="G297"/>
  <c r="R297"/>
  <c r="E253" i="56"/>
  <c r="F297" i="7"/>
  <c r="G297"/>
  <c r="R297"/>
  <c r="L253" i="56"/>
  <c r="S253"/>
  <c r="F258" i="43"/>
  <c r="AC258"/>
  <c r="AB258"/>
  <c r="F298" i="8"/>
  <c r="G298"/>
  <c r="R298"/>
  <c r="E254" i="56"/>
  <c r="F298" i="7"/>
  <c r="G298"/>
  <c r="R298"/>
  <c r="L254" i="56"/>
  <c r="S254"/>
  <c r="F259" i="43"/>
  <c r="AC259"/>
  <c r="AB259"/>
  <c r="F299" i="8"/>
  <c r="G299"/>
  <c r="R299"/>
  <c r="E255" i="56"/>
  <c r="F299" i="7"/>
  <c r="G299"/>
  <c r="R299"/>
  <c r="L255" i="56"/>
  <c r="S255"/>
  <c r="F260" i="43"/>
  <c r="AC260"/>
  <c r="AB260"/>
  <c r="F300" i="8"/>
  <c r="G300"/>
  <c r="R300"/>
  <c r="E256" i="56"/>
  <c r="F300" i="7"/>
  <c r="G300"/>
  <c r="R300"/>
  <c r="L256" i="56"/>
  <c r="S256"/>
  <c r="F261" i="43"/>
  <c r="AC261"/>
  <c r="AB261"/>
  <c r="F301" i="8"/>
  <c r="G301"/>
  <c r="R301"/>
  <c r="E257" i="56"/>
  <c r="F301" i="7"/>
  <c r="G301"/>
  <c r="R301"/>
  <c r="L257" i="56"/>
  <c r="S257"/>
  <c r="F262" i="43"/>
  <c r="AC262"/>
  <c r="AB262"/>
  <c r="F302" i="8"/>
  <c r="G302"/>
  <c r="R302"/>
  <c r="E258" i="56"/>
  <c r="F302" i="7"/>
  <c r="G302"/>
  <c r="R302"/>
  <c r="L258" i="56"/>
  <c r="S258"/>
  <c r="F263" i="43"/>
  <c r="AC263"/>
  <c r="AB263"/>
  <c r="F303" i="8"/>
  <c r="G303"/>
  <c r="R303"/>
  <c r="E259" i="56"/>
  <c r="F303" i="7"/>
  <c r="G303"/>
  <c r="R303"/>
  <c r="L259" i="56"/>
  <c r="S259"/>
  <c r="F264" i="43"/>
  <c r="AC264"/>
  <c r="AB264"/>
  <c r="F304" i="8"/>
  <c r="G304"/>
  <c r="R304"/>
  <c r="E260" i="56"/>
  <c r="F304" i="7"/>
  <c r="G304"/>
  <c r="R304"/>
  <c r="L260" i="56"/>
  <c r="S260"/>
  <c r="F265" i="43"/>
  <c r="AC265"/>
  <c r="AB265"/>
  <c r="F305" i="8"/>
  <c r="G305"/>
  <c r="R305"/>
  <c r="E261" i="56"/>
  <c r="F305" i="7"/>
  <c r="G305"/>
  <c r="R305"/>
  <c r="L261" i="56"/>
  <c r="S261"/>
  <c r="F266" i="43"/>
  <c r="AC266"/>
  <c r="AB266"/>
  <c r="F306" i="8"/>
  <c r="G306"/>
  <c r="R306"/>
  <c r="E262" i="56"/>
  <c r="F306" i="7"/>
  <c r="G306"/>
  <c r="R306"/>
  <c r="L262" i="56"/>
  <c r="S262"/>
  <c r="F267" i="43"/>
  <c r="AC267"/>
  <c r="AB267"/>
  <c r="F307" i="8"/>
  <c r="G307"/>
  <c r="R307"/>
  <c r="E263" i="56"/>
  <c r="F307" i="7"/>
  <c r="G307"/>
  <c r="R307"/>
  <c r="L263" i="56"/>
  <c r="S263"/>
  <c r="AM25"/>
  <c r="H256" i="43"/>
  <c r="AF256"/>
  <c r="AE256"/>
  <c r="F296" i="3"/>
  <c r="G296"/>
  <c r="R296"/>
  <c r="F296" i="4"/>
  <c r="G296"/>
  <c r="R296"/>
  <c r="H255" i="51"/>
  <c r="T255"/>
  <c r="I256" i="43"/>
  <c r="T256"/>
  <c r="AH256"/>
  <c r="AI256"/>
  <c r="AG256"/>
  <c r="F296" i="2"/>
  <c r="G296"/>
  <c r="R296"/>
  <c r="I255" i="51"/>
  <c r="U255"/>
  <c r="G256" i="43"/>
  <c r="AD256"/>
  <c r="F296" i="6"/>
  <c r="G296"/>
  <c r="R296"/>
  <c r="F255" i="51"/>
  <c r="R255"/>
  <c r="E256" i="43"/>
  <c r="N256"/>
  <c r="AA256"/>
  <c r="F296" i="9"/>
  <c r="G296"/>
  <c r="R296"/>
  <c r="G255" i="51"/>
  <c r="S255"/>
  <c r="J256" i="43"/>
  <c r="AJ256"/>
  <c r="F296" i="53"/>
  <c r="G296"/>
  <c r="R296"/>
  <c r="J255" i="51"/>
  <c r="V255"/>
  <c r="X255"/>
  <c r="W252" i="56"/>
  <c r="H257" i="43"/>
  <c r="AF257"/>
  <c r="AE257"/>
  <c r="F297" i="3"/>
  <c r="G297"/>
  <c r="R297"/>
  <c r="F297" i="4"/>
  <c r="G297"/>
  <c r="R297"/>
  <c r="H256" i="51"/>
  <c r="T256"/>
  <c r="I257" i="43"/>
  <c r="T257"/>
  <c r="AH257"/>
  <c r="AI257"/>
  <c r="AG257"/>
  <c r="F297" i="2"/>
  <c r="G297"/>
  <c r="R297"/>
  <c r="I256" i="51"/>
  <c r="U256"/>
  <c r="G257" i="43"/>
  <c r="AD257"/>
  <c r="F297" i="6"/>
  <c r="G297"/>
  <c r="R297"/>
  <c r="F256" i="51"/>
  <c r="R256"/>
  <c r="E257" i="43"/>
  <c r="N257"/>
  <c r="AA257"/>
  <c r="F297" i="9"/>
  <c r="G297"/>
  <c r="R297"/>
  <c r="G256" i="51"/>
  <c r="S256"/>
  <c r="J257" i="43"/>
  <c r="AJ257"/>
  <c r="F297" i="53"/>
  <c r="G297"/>
  <c r="R297"/>
  <c r="J256" i="51"/>
  <c r="V256"/>
  <c r="X256"/>
  <c r="W253" i="56"/>
  <c r="H258" i="43"/>
  <c r="AF258"/>
  <c r="AE258"/>
  <c r="F298" i="3"/>
  <c r="G298"/>
  <c r="R298"/>
  <c r="F298" i="4"/>
  <c r="G298"/>
  <c r="R298"/>
  <c r="H257" i="51"/>
  <c r="T257"/>
  <c r="I258" i="43"/>
  <c r="T258"/>
  <c r="AH258"/>
  <c r="AI258"/>
  <c r="AG258"/>
  <c r="F298" i="2"/>
  <c r="G298"/>
  <c r="R298"/>
  <c r="I257" i="51"/>
  <c r="U257"/>
  <c r="G258" i="43"/>
  <c r="AD258"/>
  <c r="F298" i="6"/>
  <c r="G298"/>
  <c r="R298"/>
  <c r="F257" i="51"/>
  <c r="R257"/>
  <c r="E258" i="43"/>
  <c r="N258"/>
  <c r="AA258"/>
  <c r="F298" i="9"/>
  <c r="G298"/>
  <c r="R298"/>
  <c r="G257" i="51"/>
  <c r="S257"/>
  <c r="J258" i="43"/>
  <c r="AJ258"/>
  <c r="F298" i="53"/>
  <c r="G298"/>
  <c r="R298"/>
  <c r="J257" i="51"/>
  <c r="V257"/>
  <c r="X257"/>
  <c r="W254" i="56"/>
  <c r="H259" i="43"/>
  <c r="AF259"/>
  <c r="AE259"/>
  <c r="F299" i="3"/>
  <c r="G299"/>
  <c r="R299"/>
  <c r="F299" i="4"/>
  <c r="G299"/>
  <c r="R299"/>
  <c r="H258" i="51"/>
  <c r="T258"/>
  <c r="I259" i="43"/>
  <c r="T259"/>
  <c r="AH259"/>
  <c r="AI259"/>
  <c r="AG259"/>
  <c r="F299" i="2"/>
  <c r="G299"/>
  <c r="R299"/>
  <c r="I258" i="51"/>
  <c r="U258"/>
  <c r="G259" i="43"/>
  <c r="AD259"/>
  <c r="F299" i="6"/>
  <c r="G299"/>
  <c r="R299"/>
  <c r="F258" i="51"/>
  <c r="R258"/>
  <c r="E259" i="43"/>
  <c r="N259"/>
  <c r="AA259"/>
  <c r="F299" i="9"/>
  <c r="G299"/>
  <c r="R299"/>
  <c r="G258" i="51"/>
  <c r="S258"/>
  <c r="J259" i="43"/>
  <c r="AJ259"/>
  <c r="F299" i="53"/>
  <c r="G299"/>
  <c r="R299"/>
  <c r="J258" i="51"/>
  <c r="V258"/>
  <c r="X258"/>
  <c r="W255" i="56"/>
  <c r="H260" i="43"/>
  <c r="AF260"/>
  <c r="AE260"/>
  <c r="F300" i="3"/>
  <c r="G300"/>
  <c r="R300"/>
  <c r="F300" i="4"/>
  <c r="G300"/>
  <c r="R300"/>
  <c r="H259" i="51"/>
  <c r="T259"/>
  <c r="I260" i="43"/>
  <c r="T260"/>
  <c r="AH260"/>
  <c r="AI260"/>
  <c r="AG260"/>
  <c r="F300" i="2"/>
  <c r="G300"/>
  <c r="R300"/>
  <c r="I259" i="51"/>
  <c r="U259"/>
  <c r="G260" i="43"/>
  <c r="AD260"/>
  <c r="F300" i="6"/>
  <c r="G300"/>
  <c r="R300"/>
  <c r="F259" i="51"/>
  <c r="R259"/>
  <c r="E260" i="43"/>
  <c r="N260"/>
  <c r="AA260"/>
  <c r="F300" i="9"/>
  <c r="G300"/>
  <c r="R300"/>
  <c r="G259" i="51"/>
  <c r="S259"/>
  <c r="J260" i="43"/>
  <c r="AJ260"/>
  <c r="F300" i="53"/>
  <c r="G300"/>
  <c r="R300"/>
  <c r="J259" i="51"/>
  <c r="V259"/>
  <c r="X259"/>
  <c r="W256" i="56"/>
  <c r="H261" i="43"/>
  <c r="AF261"/>
  <c r="AE261"/>
  <c r="F301" i="3"/>
  <c r="G301"/>
  <c r="R301"/>
  <c r="F301" i="4"/>
  <c r="G301"/>
  <c r="R301"/>
  <c r="H260" i="51"/>
  <c r="T260"/>
  <c r="I261" i="43"/>
  <c r="T261"/>
  <c r="AH261"/>
  <c r="AI261"/>
  <c r="AG261"/>
  <c r="F301" i="2"/>
  <c r="G301"/>
  <c r="R301"/>
  <c r="I260" i="51"/>
  <c r="U260"/>
  <c r="G261" i="43"/>
  <c r="AD261"/>
  <c r="F301" i="6"/>
  <c r="G301"/>
  <c r="R301"/>
  <c r="F260" i="51"/>
  <c r="R260"/>
  <c r="E261" i="43"/>
  <c r="N261"/>
  <c r="AA261"/>
  <c r="F301" i="9"/>
  <c r="G301"/>
  <c r="R301"/>
  <c r="G260" i="51"/>
  <c r="S260"/>
  <c r="J261" i="43"/>
  <c r="AJ261"/>
  <c r="F301" i="53"/>
  <c r="G301"/>
  <c r="R301"/>
  <c r="J260" i="51"/>
  <c r="V260"/>
  <c r="X260"/>
  <c r="W257" i="56"/>
  <c r="H262" i="43"/>
  <c r="AF262"/>
  <c r="AE262"/>
  <c r="F302" i="3"/>
  <c r="G302"/>
  <c r="R302"/>
  <c r="F302" i="4"/>
  <c r="G302"/>
  <c r="R302"/>
  <c r="H261" i="51"/>
  <c r="T261"/>
  <c r="I262" i="43"/>
  <c r="T262"/>
  <c r="AH262"/>
  <c r="AI262"/>
  <c r="AG262"/>
  <c r="F302" i="2"/>
  <c r="G302"/>
  <c r="R302"/>
  <c r="I261" i="51"/>
  <c r="U261"/>
  <c r="G262" i="43"/>
  <c r="AD262"/>
  <c r="F302" i="6"/>
  <c r="G302"/>
  <c r="R302"/>
  <c r="F261" i="51"/>
  <c r="R261"/>
  <c r="E262" i="43"/>
  <c r="N262"/>
  <c r="AA262"/>
  <c r="F302" i="9"/>
  <c r="G302"/>
  <c r="R302"/>
  <c r="G261" i="51"/>
  <c r="S261"/>
  <c r="J262" i="43"/>
  <c r="AJ262"/>
  <c r="F302" i="53"/>
  <c r="G302"/>
  <c r="R302"/>
  <c r="J261" i="51"/>
  <c r="V261"/>
  <c r="X261"/>
  <c r="W258" i="56"/>
  <c r="H263" i="43"/>
  <c r="AF263"/>
  <c r="AE263"/>
  <c r="F303" i="3"/>
  <c r="G303"/>
  <c r="R303"/>
  <c r="F303" i="4"/>
  <c r="G303"/>
  <c r="R303"/>
  <c r="H262" i="51"/>
  <c r="T262"/>
  <c r="I263" i="43"/>
  <c r="T263"/>
  <c r="AH263"/>
  <c r="AI263"/>
  <c r="AG263"/>
  <c r="F303" i="2"/>
  <c r="G303"/>
  <c r="R303"/>
  <c r="I262" i="51"/>
  <c r="U262"/>
  <c r="G263" i="43"/>
  <c r="AD263"/>
  <c r="F303" i="6"/>
  <c r="G303"/>
  <c r="R303"/>
  <c r="F262" i="51"/>
  <c r="R262"/>
  <c r="E263" i="43"/>
  <c r="N263"/>
  <c r="AA263"/>
  <c r="F303" i="9"/>
  <c r="G303"/>
  <c r="R303"/>
  <c r="G262" i="51"/>
  <c r="S262"/>
  <c r="J263" i="43"/>
  <c r="AJ263"/>
  <c r="F303" i="53"/>
  <c r="G303"/>
  <c r="R303"/>
  <c r="J262" i="51"/>
  <c r="V262"/>
  <c r="X262"/>
  <c r="W259" i="56"/>
  <c r="H264" i="43"/>
  <c r="AF264"/>
  <c r="AE264"/>
  <c r="F304" i="3"/>
  <c r="G304"/>
  <c r="R304"/>
  <c r="F304" i="4"/>
  <c r="G304"/>
  <c r="R304"/>
  <c r="H263" i="51"/>
  <c r="T263"/>
  <c r="I264" i="43"/>
  <c r="T264"/>
  <c r="AH264"/>
  <c r="AI264"/>
  <c r="AG264"/>
  <c r="F304" i="2"/>
  <c r="G304"/>
  <c r="R304"/>
  <c r="I263" i="51"/>
  <c r="U263"/>
  <c r="G264" i="43"/>
  <c r="AD264"/>
  <c r="F304" i="6"/>
  <c r="G304"/>
  <c r="R304"/>
  <c r="F263" i="51"/>
  <c r="R263"/>
  <c r="E264" i="43"/>
  <c r="N264"/>
  <c r="AA264"/>
  <c r="F304" i="9"/>
  <c r="G304"/>
  <c r="R304"/>
  <c r="G263" i="51"/>
  <c r="S263"/>
  <c r="J264" i="43"/>
  <c r="AJ264"/>
  <c r="F304" i="53"/>
  <c r="G304"/>
  <c r="R304"/>
  <c r="J263" i="51"/>
  <c r="V263"/>
  <c r="X263"/>
  <c r="W260" i="56"/>
  <c r="H265" i="43"/>
  <c r="AF265"/>
  <c r="AE265"/>
  <c r="F305" i="3"/>
  <c r="G305"/>
  <c r="R305"/>
  <c r="F305" i="4"/>
  <c r="G305"/>
  <c r="R305"/>
  <c r="H264" i="51"/>
  <c r="T264"/>
  <c r="I265" i="43"/>
  <c r="T265"/>
  <c r="AH265"/>
  <c r="AI265"/>
  <c r="AG265"/>
  <c r="F305" i="2"/>
  <c r="G305"/>
  <c r="R305"/>
  <c r="I264" i="51"/>
  <c r="U264"/>
  <c r="G265" i="43"/>
  <c r="AD265"/>
  <c r="F305" i="6"/>
  <c r="G305"/>
  <c r="R305"/>
  <c r="F264" i="51"/>
  <c r="R264"/>
  <c r="E265" i="43"/>
  <c r="N265"/>
  <c r="AA265"/>
  <c r="F305" i="9"/>
  <c r="G305"/>
  <c r="R305"/>
  <c r="G264" i="51"/>
  <c r="S264"/>
  <c r="J265" i="43"/>
  <c r="AJ265"/>
  <c r="F305" i="53"/>
  <c r="G305"/>
  <c r="R305"/>
  <c r="J264" i="51"/>
  <c r="V264"/>
  <c r="X264"/>
  <c r="W261" i="56"/>
  <c r="H266" i="43"/>
  <c r="AF266"/>
  <c r="AE266"/>
  <c r="F306" i="3"/>
  <c r="G306"/>
  <c r="R306"/>
  <c r="F306" i="4"/>
  <c r="G306"/>
  <c r="R306"/>
  <c r="H265" i="51"/>
  <c r="T265"/>
  <c r="I266" i="43"/>
  <c r="T266"/>
  <c r="AH266"/>
  <c r="AI266"/>
  <c r="AG266"/>
  <c r="F306" i="2"/>
  <c r="G306"/>
  <c r="R306"/>
  <c r="I265" i="51"/>
  <c r="U265"/>
  <c r="G266" i="43"/>
  <c r="AD266"/>
  <c r="F306" i="6"/>
  <c r="G306"/>
  <c r="R306"/>
  <c r="F265" i="51"/>
  <c r="R265"/>
  <c r="E266" i="43"/>
  <c r="N266"/>
  <c r="AA266"/>
  <c r="F306" i="9"/>
  <c r="G306"/>
  <c r="R306"/>
  <c r="G265" i="51"/>
  <c r="S265"/>
  <c r="J266" i="43"/>
  <c r="AJ266"/>
  <c r="F306" i="53"/>
  <c r="G306"/>
  <c r="R306"/>
  <c r="J265" i="51"/>
  <c r="V265"/>
  <c r="X265"/>
  <c r="W262" i="56"/>
  <c r="H267" i="43"/>
  <c r="AF267"/>
  <c r="AE267"/>
  <c r="F307" i="3"/>
  <c r="G307"/>
  <c r="R307"/>
  <c r="F307" i="4"/>
  <c r="G307"/>
  <c r="R307"/>
  <c r="H266" i="51"/>
  <c r="T266"/>
  <c r="I267" i="43"/>
  <c r="T267"/>
  <c r="AH267"/>
  <c r="AI267"/>
  <c r="AG267"/>
  <c r="F307" i="2"/>
  <c r="G307"/>
  <c r="R307"/>
  <c r="I266" i="51"/>
  <c r="U266"/>
  <c r="G267" i="43"/>
  <c r="AD267"/>
  <c r="F307" i="6"/>
  <c r="G307"/>
  <c r="R307"/>
  <c r="F266" i="51"/>
  <c r="R266"/>
  <c r="E267" i="43"/>
  <c r="N267"/>
  <c r="AA267"/>
  <c r="F307" i="9"/>
  <c r="G307"/>
  <c r="R307"/>
  <c r="G266" i="51"/>
  <c r="S266"/>
  <c r="J267" i="43"/>
  <c r="AJ267"/>
  <c r="F307" i="53"/>
  <c r="G307"/>
  <c r="R307"/>
  <c r="J266" i="51"/>
  <c r="V266"/>
  <c r="X266"/>
  <c r="W263" i="56"/>
  <c r="AN25"/>
  <c r="F268" i="43"/>
  <c r="AC268"/>
  <c r="AB268"/>
  <c r="F308" i="8"/>
  <c r="G308"/>
  <c r="R308"/>
  <c r="E264" i="56"/>
  <c r="F308" i="7"/>
  <c r="G308"/>
  <c r="R308"/>
  <c r="L264" i="56"/>
  <c r="S264"/>
  <c r="F269" i="43"/>
  <c r="AC269"/>
  <c r="AB269"/>
  <c r="F309" i="8"/>
  <c r="G309"/>
  <c r="R309"/>
  <c r="E265" i="56"/>
  <c r="F309" i="7"/>
  <c r="G309"/>
  <c r="R309"/>
  <c r="L265" i="56"/>
  <c r="S265"/>
  <c r="F270" i="43"/>
  <c r="AC270"/>
  <c r="AB270"/>
  <c r="F310" i="8"/>
  <c r="G310"/>
  <c r="R310"/>
  <c r="E266" i="56"/>
  <c r="F310" i="7"/>
  <c r="G310"/>
  <c r="R310"/>
  <c r="L266" i="56"/>
  <c r="S266"/>
  <c r="F271" i="43"/>
  <c r="AC271"/>
  <c r="AB271"/>
  <c r="F311" i="8"/>
  <c r="G311"/>
  <c r="R311"/>
  <c r="E267" i="56"/>
  <c r="F311" i="7"/>
  <c r="G311"/>
  <c r="R311"/>
  <c r="L267" i="56"/>
  <c r="S267"/>
  <c r="F272" i="43"/>
  <c r="AC272"/>
  <c r="AB272"/>
  <c r="F312" i="8"/>
  <c r="G312"/>
  <c r="R312"/>
  <c r="E268" i="56"/>
  <c r="F312" i="7"/>
  <c r="G312"/>
  <c r="R312"/>
  <c r="L268" i="56"/>
  <c r="S268"/>
  <c r="F273" i="43"/>
  <c r="AC273"/>
  <c r="AB273"/>
  <c r="F313" i="8"/>
  <c r="G313"/>
  <c r="R313"/>
  <c r="E269" i="56"/>
  <c r="F313" i="7"/>
  <c r="G313"/>
  <c r="R313"/>
  <c r="L269" i="56"/>
  <c r="S269"/>
  <c r="F274" i="43"/>
  <c r="AC274"/>
  <c r="AB274"/>
  <c r="F314" i="8"/>
  <c r="G314"/>
  <c r="R314"/>
  <c r="E270" i="56"/>
  <c r="F314" i="7"/>
  <c r="G314"/>
  <c r="R314"/>
  <c r="L270" i="56"/>
  <c r="S270"/>
  <c r="F275" i="43"/>
  <c r="AC275"/>
  <c r="AB275"/>
  <c r="F315" i="8"/>
  <c r="G315"/>
  <c r="R315"/>
  <c r="E271" i="56"/>
  <c r="F315" i="7"/>
  <c r="G315"/>
  <c r="R315"/>
  <c r="L271" i="56"/>
  <c r="S271"/>
  <c r="F276" i="43"/>
  <c r="AC276"/>
  <c r="AB276"/>
  <c r="F316" i="8"/>
  <c r="G316"/>
  <c r="R316"/>
  <c r="E272" i="56"/>
  <c r="F316" i="7"/>
  <c r="G316"/>
  <c r="R316"/>
  <c r="L272" i="56"/>
  <c r="S272"/>
  <c r="F277" i="43"/>
  <c r="AC277"/>
  <c r="AB277"/>
  <c r="F317" i="8"/>
  <c r="G317"/>
  <c r="R317"/>
  <c r="E273" i="56"/>
  <c r="F317" i="7"/>
  <c r="G317"/>
  <c r="R317"/>
  <c r="L273" i="56"/>
  <c r="S273"/>
  <c r="F278" i="43"/>
  <c r="AC278"/>
  <c r="AB278"/>
  <c r="F318" i="8"/>
  <c r="G318"/>
  <c r="R318"/>
  <c r="E274" i="56"/>
  <c r="F318" i="7"/>
  <c r="G318"/>
  <c r="R318"/>
  <c r="L274" i="56"/>
  <c r="S274"/>
  <c r="F279" i="43"/>
  <c r="AC279"/>
  <c r="AB279"/>
  <c r="F319" i="8"/>
  <c r="G319"/>
  <c r="R319"/>
  <c r="E275" i="56"/>
  <c r="F319" i="7"/>
  <c r="G319"/>
  <c r="R319"/>
  <c r="L275" i="56"/>
  <c r="S275"/>
  <c r="AM26"/>
  <c r="H268" i="43"/>
  <c r="AF268"/>
  <c r="AE268"/>
  <c r="F308" i="3"/>
  <c r="G308"/>
  <c r="R308"/>
  <c r="F308" i="4"/>
  <c r="G308"/>
  <c r="R308"/>
  <c r="H267" i="51"/>
  <c r="T267"/>
  <c r="I268" i="43"/>
  <c r="T268"/>
  <c r="AH268"/>
  <c r="AI268"/>
  <c r="AG268"/>
  <c r="F308" i="2"/>
  <c r="G308"/>
  <c r="R308"/>
  <c r="I267" i="51"/>
  <c r="U267"/>
  <c r="G268" i="43"/>
  <c r="AD268"/>
  <c r="F308" i="6"/>
  <c r="G308"/>
  <c r="R308"/>
  <c r="F267" i="51"/>
  <c r="R267"/>
  <c r="E268" i="43"/>
  <c r="N268"/>
  <c r="AA268"/>
  <c r="F308" i="9"/>
  <c r="G308"/>
  <c r="R308"/>
  <c r="G267" i="51"/>
  <c r="S267"/>
  <c r="J268" i="43"/>
  <c r="AJ268"/>
  <c r="F308" i="53"/>
  <c r="G308"/>
  <c r="R308"/>
  <c r="J267" i="51"/>
  <c r="V267"/>
  <c r="X267"/>
  <c r="W264" i="56"/>
  <c r="H269" i="43"/>
  <c r="AF269"/>
  <c r="AE269"/>
  <c r="F309" i="3"/>
  <c r="G309"/>
  <c r="R309"/>
  <c r="F309" i="4"/>
  <c r="G309"/>
  <c r="R309"/>
  <c r="H268" i="51"/>
  <c r="T268"/>
  <c r="I269" i="43"/>
  <c r="T269"/>
  <c r="AH269"/>
  <c r="AI269"/>
  <c r="AG269"/>
  <c r="F309" i="2"/>
  <c r="G309"/>
  <c r="R309"/>
  <c r="I268" i="51"/>
  <c r="U268"/>
  <c r="G269" i="43"/>
  <c r="AD269"/>
  <c r="F309" i="6"/>
  <c r="G309"/>
  <c r="R309"/>
  <c r="F268" i="51"/>
  <c r="R268"/>
  <c r="E269" i="43"/>
  <c r="N269"/>
  <c r="AA269"/>
  <c r="F309" i="9"/>
  <c r="G309"/>
  <c r="R309"/>
  <c r="G268" i="51"/>
  <c r="S268"/>
  <c r="J269" i="43"/>
  <c r="AJ269"/>
  <c r="F309" i="53"/>
  <c r="G309"/>
  <c r="R309"/>
  <c r="J268" i="51"/>
  <c r="V268"/>
  <c r="X268"/>
  <c r="W265" i="56"/>
  <c r="H270" i="43"/>
  <c r="AF270"/>
  <c r="AE270"/>
  <c r="F310" i="3"/>
  <c r="G310"/>
  <c r="R310"/>
  <c r="F310" i="4"/>
  <c r="G310"/>
  <c r="R310"/>
  <c r="H269" i="51"/>
  <c r="T269"/>
  <c r="I270" i="43"/>
  <c r="T270"/>
  <c r="AH270"/>
  <c r="AI270"/>
  <c r="AG270"/>
  <c r="F310" i="2"/>
  <c r="G310"/>
  <c r="R310"/>
  <c r="I269" i="51"/>
  <c r="U269"/>
  <c r="G270" i="43"/>
  <c r="AD270"/>
  <c r="F310" i="6"/>
  <c r="G310"/>
  <c r="R310"/>
  <c r="F269" i="51"/>
  <c r="R269"/>
  <c r="E270" i="43"/>
  <c r="N270"/>
  <c r="AA270"/>
  <c r="F310" i="9"/>
  <c r="G310"/>
  <c r="R310"/>
  <c r="G269" i="51"/>
  <c r="S269"/>
  <c r="J270" i="43"/>
  <c r="AJ270"/>
  <c r="F310" i="53"/>
  <c r="G310"/>
  <c r="R310"/>
  <c r="J269" i="51"/>
  <c r="V269"/>
  <c r="X269"/>
  <c r="W266" i="56"/>
  <c r="H271" i="43"/>
  <c r="AF271"/>
  <c r="AE271"/>
  <c r="F311" i="3"/>
  <c r="G311"/>
  <c r="R311"/>
  <c r="F311" i="4"/>
  <c r="G311"/>
  <c r="R311"/>
  <c r="H270" i="51"/>
  <c r="T270"/>
  <c r="I271" i="43"/>
  <c r="T271"/>
  <c r="AH271"/>
  <c r="AI271"/>
  <c r="AG271"/>
  <c r="F311" i="2"/>
  <c r="G311"/>
  <c r="R311"/>
  <c r="I270" i="51"/>
  <c r="U270"/>
  <c r="G271" i="43"/>
  <c r="AD271"/>
  <c r="F311" i="6"/>
  <c r="G311"/>
  <c r="R311"/>
  <c r="F270" i="51"/>
  <c r="R270"/>
  <c r="E271" i="43"/>
  <c r="N271"/>
  <c r="AA271"/>
  <c r="F311" i="9"/>
  <c r="G311"/>
  <c r="R311"/>
  <c r="G270" i="51"/>
  <c r="S270"/>
  <c r="J271" i="43"/>
  <c r="AJ271"/>
  <c r="F311" i="53"/>
  <c r="G311"/>
  <c r="R311"/>
  <c r="J270" i="51"/>
  <c r="V270"/>
  <c r="X270"/>
  <c r="W267" i="56"/>
  <c r="H272" i="43"/>
  <c r="AF272"/>
  <c r="AE272"/>
  <c r="F312" i="3"/>
  <c r="G312"/>
  <c r="R312"/>
  <c r="F312" i="4"/>
  <c r="G312"/>
  <c r="R312"/>
  <c r="H271" i="51"/>
  <c r="T271"/>
  <c r="I272" i="43"/>
  <c r="T272"/>
  <c r="AH272"/>
  <c r="AI272"/>
  <c r="AG272"/>
  <c r="F312" i="2"/>
  <c r="G312"/>
  <c r="R312"/>
  <c r="I271" i="51"/>
  <c r="U271"/>
  <c r="G272" i="43"/>
  <c r="AD272"/>
  <c r="F312" i="6"/>
  <c r="G312"/>
  <c r="R312"/>
  <c r="F271" i="51"/>
  <c r="R271"/>
  <c r="E272" i="43"/>
  <c r="N272"/>
  <c r="AA272"/>
  <c r="F312" i="9"/>
  <c r="G312"/>
  <c r="R312"/>
  <c r="G271" i="51"/>
  <c r="S271"/>
  <c r="J272" i="43"/>
  <c r="AJ272"/>
  <c r="F312" i="53"/>
  <c r="G312"/>
  <c r="R312"/>
  <c r="J271" i="51"/>
  <c r="V271"/>
  <c r="X271"/>
  <c r="W268" i="56"/>
  <c r="H273" i="43"/>
  <c r="AF273"/>
  <c r="AE273"/>
  <c r="F313" i="3"/>
  <c r="G313"/>
  <c r="R313"/>
  <c r="F313" i="4"/>
  <c r="G313"/>
  <c r="R313"/>
  <c r="H272" i="51"/>
  <c r="T272"/>
  <c r="I273" i="43"/>
  <c r="T273"/>
  <c r="AH273"/>
  <c r="AI273"/>
  <c r="AG273"/>
  <c r="F313" i="2"/>
  <c r="G313"/>
  <c r="R313"/>
  <c r="I272" i="51"/>
  <c r="U272"/>
  <c r="G273" i="43"/>
  <c r="AD273"/>
  <c r="F313" i="6"/>
  <c r="G313"/>
  <c r="R313"/>
  <c r="F272" i="51"/>
  <c r="R272"/>
  <c r="E273" i="43"/>
  <c r="N273"/>
  <c r="AA273"/>
  <c r="F313" i="9"/>
  <c r="G313"/>
  <c r="R313"/>
  <c r="G272" i="51"/>
  <c r="S272"/>
  <c r="J273" i="43"/>
  <c r="AJ273"/>
  <c r="F313" i="53"/>
  <c r="G313"/>
  <c r="R313"/>
  <c r="J272" i="51"/>
  <c r="V272"/>
  <c r="X272"/>
  <c r="W269" i="56"/>
  <c r="H274" i="43"/>
  <c r="AF274"/>
  <c r="AE274"/>
  <c r="F314" i="3"/>
  <c r="G314"/>
  <c r="R314"/>
  <c r="F314" i="4"/>
  <c r="G314"/>
  <c r="R314"/>
  <c r="H273" i="51"/>
  <c r="T273"/>
  <c r="I274" i="43"/>
  <c r="T274"/>
  <c r="AH274"/>
  <c r="AI274"/>
  <c r="AG274"/>
  <c r="F314" i="2"/>
  <c r="G314"/>
  <c r="R314"/>
  <c r="I273" i="51"/>
  <c r="U273"/>
  <c r="G274" i="43"/>
  <c r="AD274"/>
  <c r="F314" i="6"/>
  <c r="G314"/>
  <c r="R314"/>
  <c r="F273" i="51"/>
  <c r="R273"/>
  <c r="E274" i="43"/>
  <c r="N274"/>
  <c r="AA274"/>
  <c r="F314" i="9"/>
  <c r="G314"/>
  <c r="R314"/>
  <c r="G273" i="51"/>
  <c r="S273"/>
  <c r="J274" i="43"/>
  <c r="AJ274"/>
  <c r="F314" i="53"/>
  <c r="G314"/>
  <c r="R314"/>
  <c r="J273" i="51"/>
  <c r="V273"/>
  <c r="X273"/>
  <c r="W270" i="56"/>
  <c r="H275" i="43"/>
  <c r="AF275"/>
  <c r="AE275"/>
  <c r="F315" i="3"/>
  <c r="G315"/>
  <c r="R315"/>
  <c r="F315" i="4"/>
  <c r="G315"/>
  <c r="R315"/>
  <c r="H274" i="51"/>
  <c r="T274"/>
  <c r="I275" i="43"/>
  <c r="T275"/>
  <c r="AH275"/>
  <c r="AI275"/>
  <c r="AG275"/>
  <c r="F315" i="2"/>
  <c r="G315"/>
  <c r="R315"/>
  <c r="I274" i="51"/>
  <c r="U274"/>
  <c r="G275" i="43"/>
  <c r="AD275"/>
  <c r="F315" i="6"/>
  <c r="G315"/>
  <c r="R315"/>
  <c r="F274" i="51"/>
  <c r="R274"/>
  <c r="E275" i="43"/>
  <c r="N275"/>
  <c r="AA275"/>
  <c r="F315" i="9"/>
  <c r="G315"/>
  <c r="R315"/>
  <c r="G274" i="51"/>
  <c r="S274"/>
  <c r="J275" i="43"/>
  <c r="AJ275"/>
  <c r="F315" i="53"/>
  <c r="G315"/>
  <c r="R315"/>
  <c r="J274" i="51"/>
  <c r="V274"/>
  <c r="X274"/>
  <c r="W271" i="56"/>
  <c r="H276" i="43"/>
  <c r="AF276"/>
  <c r="AE276"/>
  <c r="F316" i="3"/>
  <c r="G316"/>
  <c r="R316"/>
  <c r="F316" i="4"/>
  <c r="G316"/>
  <c r="R316"/>
  <c r="H275" i="51"/>
  <c r="T275"/>
  <c r="I276" i="43"/>
  <c r="T276"/>
  <c r="AH276"/>
  <c r="AI276"/>
  <c r="AG276"/>
  <c r="F316" i="2"/>
  <c r="G316"/>
  <c r="R316"/>
  <c r="I275" i="51"/>
  <c r="U275"/>
  <c r="G276" i="43"/>
  <c r="AD276"/>
  <c r="F316" i="6"/>
  <c r="G316"/>
  <c r="R316"/>
  <c r="F275" i="51"/>
  <c r="R275"/>
  <c r="E276" i="43"/>
  <c r="N276"/>
  <c r="AA276"/>
  <c r="F316" i="9"/>
  <c r="G316"/>
  <c r="R316"/>
  <c r="G275" i="51"/>
  <c r="S275"/>
  <c r="J276" i="43"/>
  <c r="AJ276"/>
  <c r="F316" i="53"/>
  <c r="G316"/>
  <c r="R316"/>
  <c r="J275" i="51"/>
  <c r="V275"/>
  <c r="X275"/>
  <c r="W272" i="56"/>
  <c r="H277" i="43"/>
  <c r="AF277"/>
  <c r="AE277"/>
  <c r="F317" i="3"/>
  <c r="G317"/>
  <c r="R317"/>
  <c r="F317" i="4"/>
  <c r="G317"/>
  <c r="R317"/>
  <c r="H276" i="51"/>
  <c r="T276"/>
  <c r="I277" i="43"/>
  <c r="T277"/>
  <c r="AH277"/>
  <c r="AI277"/>
  <c r="AG277"/>
  <c r="F317" i="2"/>
  <c r="G317"/>
  <c r="R317"/>
  <c r="I276" i="51"/>
  <c r="U276"/>
  <c r="G277" i="43"/>
  <c r="AD277"/>
  <c r="F317" i="6"/>
  <c r="G317"/>
  <c r="R317"/>
  <c r="F276" i="51"/>
  <c r="R276"/>
  <c r="E277" i="43"/>
  <c r="N277"/>
  <c r="AA277"/>
  <c r="F317" i="9"/>
  <c r="G317"/>
  <c r="R317"/>
  <c r="G276" i="51"/>
  <c r="S276"/>
  <c r="J277" i="43"/>
  <c r="AJ277"/>
  <c r="F317" i="53"/>
  <c r="G317"/>
  <c r="R317"/>
  <c r="J276" i="51"/>
  <c r="V276"/>
  <c r="X276"/>
  <c r="W273" i="56"/>
  <c r="H278" i="43"/>
  <c r="AF278"/>
  <c r="AE278"/>
  <c r="F318" i="3"/>
  <c r="G318"/>
  <c r="R318"/>
  <c r="F318" i="4"/>
  <c r="G318"/>
  <c r="R318"/>
  <c r="H277" i="51"/>
  <c r="T277"/>
  <c r="I278" i="43"/>
  <c r="T278"/>
  <c r="AH278"/>
  <c r="AI278"/>
  <c r="AG278"/>
  <c r="F318" i="2"/>
  <c r="G318"/>
  <c r="R318"/>
  <c r="I277" i="51"/>
  <c r="U277"/>
  <c r="G278" i="43"/>
  <c r="AD278"/>
  <c r="F318" i="6"/>
  <c r="G318"/>
  <c r="R318"/>
  <c r="F277" i="51"/>
  <c r="R277"/>
  <c r="E278" i="43"/>
  <c r="N278"/>
  <c r="AA278"/>
  <c r="F318" i="9"/>
  <c r="G318"/>
  <c r="R318"/>
  <c r="G277" i="51"/>
  <c r="S277"/>
  <c r="J278" i="43"/>
  <c r="AJ278"/>
  <c r="F318" i="53"/>
  <c r="G318"/>
  <c r="R318"/>
  <c r="J277" i="51"/>
  <c r="V277"/>
  <c r="X277"/>
  <c r="W274" i="56"/>
  <c r="H279" i="43"/>
  <c r="AF279"/>
  <c r="AE279"/>
  <c r="F319" i="3"/>
  <c r="G319"/>
  <c r="R319"/>
  <c r="F319" i="4"/>
  <c r="G319"/>
  <c r="R319"/>
  <c r="H278" i="51"/>
  <c r="T278"/>
  <c r="I279" i="43"/>
  <c r="T279"/>
  <c r="AH279"/>
  <c r="AI279"/>
  <c r="AG279"/>
  <c r="F319" i="2"/>
  <c r="G319"/>
  <c r="R319"/>
  <c r="I278" i="51"/>
  <c r="U278"/>
  <c r="G279" i="43"/>
  <c r="AD279"/>
  <c r="F319" i="6"/>
  <c r="G319"/>
  <c r="R319"/>
  <c r="F278" i="51"/>
  <c r="R278"/>
  <c r="E279" i="43"/>
  <c r="N279"/>
  <c r="AA279"/>
  <c r="F319" i="9"/>
  <c r="G319"/>
  <c r="R319"/>
  <c r="G278" i="51"/>
  <c r="S278"/>
  <c r="J279" i="43"/>
  <c r="AJ279"/>
  <c r="F319" i="53"/>
  <c r="G319"/>
  <c r="R319"/>
  <c r="J278" i="51"/>
  <c r="V278"/>
  <c r="X278"/>
  <c r="W275" i="56"/>
  <c r="AN26"/>
  <c r="F280" i="43"/>
  <c r="AC280"/>
  <c r="AB280"/>
  <c r="F320" i="8"/>
  <c r="G320"/>
  <c r="R320"/>
  <c r="E276" i="56"/>
  <c r="F320" i="7"/>
  <c r="G320"/>
  <c r="R320"/>
  <c r="L276" i="56"/>
  <c r="S276"/>
  <c r="F281" i="43"/>
  <c r="AC281"/>
  <c r="AB281"/>
  <c r="F321" i="8"/>
  <c r="G321"/>
  <c r="R321"/>
  <c r="E277" i="56"/>
  <c r="F321" i="7"/>
  <c r="G321"/>
  <c r="R321"/>
  <c r="L277" i="56"/>
  <c r="S277"/>
  <c r="F282" i="43"/>
  <c r="AC282"/>
  <c r="AB282"/>
  <c r="F322" i="8"/>
  <c r="G322"/>
  <c r="R322"/>
  <c r="E278" i="56"/>
  <c r="F322" i="7"/>
  <c r="G322"/>
  <c r="R322"/>
  <c r="L278" i="56"/>
  <c r="S278"/>
  <c r="F283" i="43"/>
  <c r="AC283"/>
  <c r="AB283"/>
  <c r="F323" i="8"/>
  <c r="G323"/>
  <c r="R323"/>
  <c r="E279" i="56"/>
  <c r="F323" i="7"/>
  <c r="G323"/>
  <c r="R323"/>
  <c r="L279" i="56"/>
  <c r="S279"/>
  <c r="F284" i="43"/>
  <c r="AC284"/>
  <c r="AB284"/>
  <c r="F324" i="8"/>
  <c r="G324"/>
  <c r="R324"/>
  <c r="E280" i="56"/>
  <c r="F324" i="7"/>
  <c r="G324"/>
  <c r="R324"/>
  <c r="L280" i="56"/>
  <c r="S280"/>
  <c r="F285" i="43"/>
  <c r="AC285"/>
  <c r="AB285"/>
  <c r="F325" i="8"/>
  <c r="G325"/>
  <c r="R325"/>
  <c r="E281" i="56"/>
  <c r="F325" i="7"/>
  <c r="G325"/>
  <c r="R325"/>
  <c r="L281" i="56"/>
  <c r="S281"/>
  <c r="F286" i="43"/>
  <c r="AC286"/>
  <c r="AB286"/>
  <c r="F326" i="8"/>
  <c r="G326"/>
  <c r="R326"/>
  <c r="E282" i="56"/>
  <c r="F326" i="7"/>
  <c r="G326"/>
  <c r="R326"/>
  <c r="L282" i="56"/>
  <c r="S282"/>
  <c r="F287" i="43"/>
  <c r="AC287"/>
  <c r="AB287"/>
  <c r="F327" i="8"/>
  <c r="G327"/>
  <c r="R327"/>
  <c r="E283" i="56"/>
  <c r="F327" i="7"/>
  <c r="G327"/>
  <c r="R327"/>
  <c r="L283" i="56"/>
  <c r="S283"/>
  <c r="F288" i="43"/>
  <c r="AC288"/>
  <c r="AB288"/>
  <c r="F328" i="8"/>
  <c r="G328"/>
  <c r="R328"/>
  <c r="E284" i="56"/>
  <c r="F328" i="7"/>
  <c r="G328"/>
  <c r="R328"/>
  <c r="L284" i="56"/>
  <c r="S284"/>
  <c r="F289" i="43"/>
  <c r="AC289"/>
  <c r="AB289"/>
  <c r="F329" i="8"/>
  <c r="G329"/>
  <c r="R329"/>
  <c r="E285" i="56"/>
  <c r="F329" i="7"/>
  <c r="G329"/>
  <c r="R329"/>
  <c r="L285" i="56"/>
  <c r="S285"/>
  <c r="F290" i="43"/>
  <c r="AC290"/>
  <c r="AB290"/>
  <c r="F330" i="8"/>
  <c r="G330"/>
  <c r="R330"/>
  <c r="E286" i="56"/>
  <c r="F330" i="7"/>
  <c r="G330"/>
  <c r="R330"/>
  <c r="L286" i="56"/>
  <c r="S286"/>
  <c r="F291" i="43"/>
  <c r="AC291"/>
  <c r="AB291"/>
  <c r="F331" i="8"/>
  <c r="G331"/>
  <c r="R331"/>
  <c r="E287" i="56"/>
  <c r="F331" i="7"/>
  <c r="G331"/>
  <c r="R331"/>
  <c r="L287" i="56"/>
  <c r="S287"/>
  <c r="AM27"/>
  <c r="H280" i="43"/>
  <c r="AF280"/>
  <c r="AE280"/>
  <c r="F320" i="3"/>
  <c r="G320"/>
  <c r="R320"/>
  <c r="F320" i="4"/>
  <c r="G320"/>
  <c r="R320"/>
  <c r="H279" i="51"/>
  <c r="T279"/>
  <c r="I280" i="43"/>
  <c r="T280"/>
  <c r="AH280"/>
  <c r="AI280"/>
  <c r="AG280"/>
  <c r="F320" i="2"/>
  <c r="G320"/>
  <c r="R320"/>
  <c r="I279" i="51"/>
  <c r="U279"/>
  <c r="G280" i="43"/>
  <c r="AD280"/>
  <c r="F320" i="6"/>
  <c r="G320"/>
  <c r="R320"/>
  <c r="F279" i="51"/>
  <c r="R279"/>
  <c r="E280" i="43"/>
  <c r="N280"/>
  <c r="AA280"/>
  <c r="F320" i="9"/>
  <c r="G320"/>
  <c r="R320"/>
  <c r="G279" i="51"/>
  <c r="S279"/>
  <c r="J280" i="43"/>
  <c r="AJ280"/>
  <c r="F320" i="53"/>
  <c r="G320"/>
  <c r="R320"/>
  <c r="J279" i="51"/>
  <c r="V279"/>
  <c r="X279"/>
  <c r="W276" i="56"/>
  <c r="H281" i="43"/>
  <c r="AF281"/>
  <c r="AE281"/>
  <c r="F321" i="3"/>
  <c r="G321"/>
  <c r="R321"/>
  <c r="F321" i="4"/>
  <c r="G321"/>
  <c r="R321"/>
  <c r="H280" i="51"/>
  <c r="T280"/>
  <c r="I281" i="43"/>
  <c r="T281"/>
  <c r="AH281"/>
  <c r="AI281"/>
  <c r="AG281"/>
  <c r="F321" i="2"/>
  <c r="G321"/>
  <c r="R321"/>
  <c r="I280" i="51"/>
  <c r="U280"/>
  <c r="G281" i="43"/>
  <c r="AD281"/>
  <c r="F321" i="6"/>
  <c r="G321"/>
  <c r="R321"/>
  <c r="F280" i="51"/>
  <c r="R280"/>
  <c r="E281" i="43"/>
  <c r="N281"/>
  <c r="AA281"/>
  <c r="F321" i="9"/>
  <c r="G321"/>
  <c r="R321"/>
  <c r="G280" i="51"/>
  <c r="S280"/>
  <c r="J281" i="43"/>
  <c r="AJ281"/>
  <c r="F321" i="53"/>
  <c r="G321"/>
  <c r="R321"/>
  <c r="J280" i="51"/>
  <c r="V280"/>
  <c r="X280"/>
  <c r="W277" i="56"/>
  <c r="H282" i="43"/>
  <c r="AF282"/>
  <c r="AE282"/>
  <c r="F322" i="3"/>
  <c r="G322"/>
  <c r="R322"/>
  <c r="F322" i="4"/>
  <c r="G322"/>
  <c r="R322"/>
  <c r="H281" i="51"/>
  <c r="T281"/>
  <c r="I282" i="43"/>
  <c r="T282"/>
  <c r="AH282"/>
  <c r="AI282"/>
  <c r="AG282"/>
  <c r="F322" i="2"/>
  <c r="G322"/>
  <c r="R322"/>
  <c r="I281" i="51"/>
  <c r="U281"/>
  <c r="G282" i="43"/>
  <c r="AD282"/>
  <c r="F322" i="6"/>
  <c r="G322"/>
  <c r="R322"/>
  <c r="F281" i="51"/>
  <c r="R281"/>
  <c r="E282" i="43"/>
  <c r="N282"/>
  <c r="AA282"/>
  <c r="F322" i="9"/>
  <c r="G322"/>
  <c r="R322"/>
  <c r="G281" i="51"/>
  <c r="S281"/>
  <c r="J282" i="43"/>
  <c r="AJ282"/>
  <c r="F322" i="53"/>
  <c r="G322"/>
  <c r="R322"/>
  <c r="J281" i="51"/>
  <c r="V281"/>
  <c r="X281"/>
  <c r="W278" i="56"/>
  <c r="H283" i="43"/>
  <c r="AF283"/>
  <c r="AE283"/>
  <c r="F323" i="3"/>
  <c r="G323"/>
  <c r="R323"/>
  <c r="F323" i="4"/>
  <c r="G323"/>
  <c r="R323"/>
  <c r="H282" i="51"/>
  <c r="T282"/>
  <c r="I283" i="43"/>
  <c r="T283"/>
  <c r="AH283"/>
  <c r="AI283"/>
  <c r="AG283"/>
  <c r="F323" i="2"/>
  <c r="G323"/>
  <c r="R323"/>
  <c r="I282" i="51"/>
  <c r="U282"/>
  <c r="G283" i="43"/>
  <c r="AD283"/>
  <c r="F323" i="6"/>
  <c r="G323"/>
  <c r="R323"/>
  <c r="F282" i="51"/>
  <c r="R282"/>
  <c r="E283" i="43"/>
  <c r="N283"/>
  <c r="AA283"/>
  <c r="F323" i="9"/>
  <c r="G323"/>
  <c r="R323"/>
  <c r="G282" i="51"/>
  <c r="S282"/>
  <c r="J283" i="43"/>
  <c r="AJ283"/>
  <c r="F323" i="53"/>
  <c r="G323"/>
  <c r="R323"/>
  <c r="J282" i="51"/>
  <c r="V282"/>
  <c r="X282"/>
  <c r="W279" i="56"/>
  <c r="H284" i="43"/>
  <c r="AF284"/>
  <c r="AE284"/>
  <c r="F324" i="3"/>
  <c r="G324"/>
  <c r="R324"/>
  <c r="F324" i="4"/>
  <c r="G324"/>
  <c r="R324"/>
  <c r="H283" i="51"/>
  <c r="T283"/>
  <c r="I284" i="43"/>
  <c r="T284"/>
  <c r="AH284"/>
  <c r="AI284"/>
  <c r="AG284"/>
  <c r="F324" i="2"/>
  <c r="G324"/>
  <c r="R324"/>
  <c r="I283" i="51"/>
  <c r="U283"/>
  <c r="G284" i="43"/>
  <c r="AD284"/>
  <c r="F324" i="6"/>
  <c r="G324"/>
  <c r="R324"/>
  <c r="F283" i="51"/>
  <c r="R283"/>
  <c r="E284" i="43"/>
  <c r="N284"/>
  <c r="AA284"/>
  <c r="F324" i="9"/>
  <c r="G324"/>
  <c r="R324"/>
  <c r="G283" i="51"/>
  <c r="S283"/>
  <c r="J284" i="43"/>
  <c r="AJ284"/>
  <c r="F324" i="53"/>
  <c r="G324"/>
  <c r="R324"/>
  <c r="J283" i="51"/>
  <c r="V283"/>
  <c r="X283"/>
  <c r="W280" i="56"/>
  <c r="H285" i="43"/>
  <c r="AF285"/>
  <c r="AE285"/>
  <c r="F325" i="3"/>
  <c r="G325"/>
  <c r="R325"/>
  <c r="F325" i="4"/>
  <c r="G325"/>
  <c r="R325"/>
  <c r="H284" i="51"/>
  <c r="T284"/>
  <c r="I285" i="43"/>
  <c r="T285"/>
  <c r="AH285"/>
  <c r="AI285"/>
  <c r="AG285"/>
  <c r="F325" i="2"/>
  <c r="G325"/>
  <c r="R325"/>
  <c r="I284" i="51"/>
  <c r="U284"/>
  <c r="G285" i="43"/>
  <c r="AD285"/>
  <c r="F325" i="6"/>
  <c r="G325"/>
  <c r="R325"/>
  <c r="F284" i="51"/>
  <c r="R284"/>
  <c r="E285" i="43"/>
  <c r="N285"/>
  <c r="AA285"/>
  <c r="F325" i="9"/>
  <c r="G325"/>
  <c r="R325"/>
  <c r="G284" i="51"/>
  <c r="S284"/>
  <c r="J285" i="43"/>
  <c r="AJ285"/>
  <c r="F325" i="53"/>
  <c r="G325"/>
  <c r="R325"/>
  <c r="J284" i="51"/>
  <c r="V284"/>
  <c r="X284"/>
  <c r="W281" i="56"/>
  <c r="H286" i="43"/>
  <c r="AF286"/>
  <c r="AE286"/>
  <c r="F326" i="3"/>
  <c r="G326"/>
  <c r="R326"/>
  <c r="F326" i="4"/>
  <c r="G326"/>
  <c r="R326"/>
  <c r="H285" i="51"/>
  <c r="T285"/>
  <c r="I286" i="43"/>
  <c r="T286"/>
  <c r="AH286"/>
  <c r="AI286"/>
  <c r="AG286"/>
  <c r="F326" i="2"/>
  <c r="G326"/>
  <c r="R326"/>
  <c r="I285" i="51"/>
  <c r="U285"/>
  <c r="G286" i="43"/>
  <c r="AD286"/>
  <c r="F326" i="6"/>
  <c r="G326"/>
  <c r="R326"/>
  <c r="F285" i="51"/>
  <c r="R285"/>
  <c r="E286" i="43"/>
  <c r="N286"/>
  <c r="AA286"/>
  <c r="F326" i="9"/>
  <c r="G326"/>
  <c r="R326"/>
  <c r="G285" i="51"/>
  <c r="S285"/>
  <c r="J286" i="43"/>
  <c r="AJ286"/>
  <c r="F326" i="53"/>
  <c r="G326"/>
  <c r="R326"/>
  <c r="J285" i="51"/>
  <c r="V285"/>
  <c r="X285"/>
  <c r="W282" i="56"/>
  <c r="H287" i="43"/>
  <c r="AF287"/>
  <c r="AE287"/>
  <c r="F327" i="3"/>
  <c r="G327"/>
  <c r="R327"/>
  <c r="F327" i="4"/>
  <c r="G327"/>
  <c r="R327"/>
  <c r="H286" i="51"/>
  <c r="T286"/>
  <c r="I287" i="43"/>
  <c r="T287"/>
  <c r="AH287"/>
  <c r="AI287"/>
  <c r="AG287"/>
  <c r="F327" i="2"/>
  <c r="G327"/>
  <c r="R327"/>
  <c r="I286" i="51"/>
  <c r="U286"/>
  <c r="G287" i="43"/>
  <c r="AD287"/>
  <c r="F327" i="6"/>
  <c r="G327"/>
  <c r="R327"/>
  <c r="F286" i="51"/>
  <c r="R286"/>
  <c r="E287" i="43"/>
  <c r="N287"/>
  <c r="AA287"/>
  <c r="F327" i="9"/>
  <c r="G327"/>
  <c r="R327"/>
  <c r="G286" i="51"/>
  <c r="S286"/>
  <c r="J287" i="43"/>
  <c r="AJ287"/>
  <c r="F327" i="53"/>
  <c r="G327"/>
  <c r="R327"/>
  <c r="J286" i="51"/>
  <c r="V286"/>
  <c r="X286"/>
  <c r="W283" i="56"/>
  <c r="H288" i="43"/>
  <c r="AF288"/>
  <c r="AE288"/>
  <c r="F328" i="3"/>
  <c r="G328"/>
  <c r="R328"/>
  <c r="F328" i="4"/>
  <c r="G328"/>
  <c r="R328"/>
  <c r="H287" i="51"/>
  <c r="T287"/>
  <c r="I288" i="43"/>
  <c r="T288"/>
  <c r="AH288"/>
  <c r="AI288"/>
  <c r="AG288"/>
  <c r="F328" i="2"/>
  <c r="G328"/>
  <c r="R328"/>
  <c r="I287" i="51"/>
  <c r="U287"/>
  <c r="G288" i="43"/>
  <c r="AD288"/>
  <c r="F328" i="6"/>
  <c r="G328"/>
  <c r="R328"/>
  <c r="F287" i="51"/>
  <c r="R287"/>
  <c r="E288" i="43"/>
  <c r="N288"/>
  <c r="AA288"/>
  <c r="F328" i="9"/>
  <c r="G328"/>
  <c r="R328"/>
  <c r="G287" i="51"/>
  <c r="S287"/>
  <c r="J288" i="43"/>
  <c r="AJ288"/>
  <c r="F328" i="53"/>
  <c r="G328"/>
  <c r="R328"/>
  <c r="J287" i="51"/>
  <c r="V287"/>
  <c r="X287"/>
  <c r="W284" i="56"/>
  <c r="H289" i="43"/>
  <c r="AF289"/>
  <c r="AE289"/>
  <c r="F329" i="3"/>
  <c r="G329"/>
  <c r="R329"/>
  <c r="F329" i="4"/>
  <c r="G329"/>
  <c r="R329"/>
  <c r="H288" i="51"/>
  <c r="T288"/>
  <c r="I289" i="43"/>
  <c r="T289"/>
  <c r="AH289"/>
  <c r="AI289"/>
  <c r="AG289"/>
  <c r="F329" i="2"/>
  <c r="G329"/>
  <c r="R329"/>
  <c r="I288" i="51"/>
  <c r="U288"/>
  <c r="G289" i="43"/>
  <c r="AD289"/>
  <c r="F329" i="6"/>
  <c r="G329"/>
  <c r="R329"/>
  <c r="F288" i="51"/>
  <c r="R288"/>
  <c r="E289" i="43"/>
  <c r="N289"/>
  <c r="AA289"/>
  <c r="F329" i="9"/>
  <c r="G329"/>
  <c r="R329"/>
  <c r="G288" i="51"/>
  <c r="S288"/>
  <c r="J289" i="43"/>
  <c r="AJ289"/>
  <c r="F329" i="53"/>
  <c r="G329"/>
  <c r="R329"/>
  <c r="J288" i="51"/>
  <c r="V288"/>
  <c r="X288"/>
  <c r="W285" i="56"/>
  <c r="H290" i="43"/>
  <c r="AF290"/>
  <c r="AE290"/>
  <c r="F330" i="3"/>
  <c r="G330"/>
  <c r="R330"/>
  <c r="F330" i="4"/>
  <c r="G330"/>
  <c r="R330"/>
  <c r="H289" i="51"/>
  <c r="T289"/>
  <c r="I290" i="43"/>
  <c r="T290"/>
  <c r="AH290"/>
  <c r="AI290"/>
  <c r="AG290"/>
  <c r="F330" i="2"/>
  <c r="G330"/>
  <c r="R330"/>
  <c r="I289" i="51"/>
  <c r="U289"/>
  <c r="G290" i="43"/>
  <c r="AD290"/>
  <c r="F330" i="6"/>
  <c r="G330"/>
  <c r="R330"/>
  <c r="F289" i="51"/>
  <c r="R289"/>
  <c r="E290" i="43"/>
  <c r="N290"/>
  <c r="AA290"/>
  <c r="F330" i="9"/>
  <c r="G330"/>
  <c r="R330"/>
  <c r="G289" i="51"/>
  <c r="S289"/>
  <c r="J290" i="43"/>
  <c r="AJ290"/>
  <c r="F330" i="53"/>
  <c r="G330"/>
  <c r="R330"/>
  <c r="J289" i="51"/>
  <c r="V289"/>
  <c r="X289"/>
  <c r="W286" i="56"/>
  <c r="H291" i="43"/>
  <c r="AF291"/>
  <c r="AE291"/>
  <c r="F331" i="3"/>
  <c r="G331"/>
  <c r="R331"/>
  <c r="F331" i="4"/>
  <c r="G331"/>
  <c r="R331"/>
  <c r="H290" i="51"/>
  <c r="T290"/>
  <c r="I291" i="43"/>
  <c r="T291"/>
  <c r="AH291"/>
  <c r="AI291"/>
  <c r="AG291"/>
  <c r="F331" i="2"/>
  <c r="G331"/>
  <c r="R331"/>
  <c r="I290" i="51"/>
  <c r="U290"/>
  <c r="G291" i="43"/>
  <c r="AD291"/>
  <c r="F331" i="6"/>
  <c r="G331"/>
  <c r="R331"/>
  <c r="F290" i="51"/>
  <c r="R290"/>
  <c r="E291" i="43"/>
  <c r="N291"/>
  <c r="AA291"/>
  <c r="F331" i="9"/>
  <c r="G331"/>
  <c r="R331"/>
  <c r="G290" i="51"/>
  <c r="S290"/>
  <c r="J291" i="43"/>
  <c r="AJ291"/>
  <c r="F331" i="53"/>
  <c r="G331"/>
  <c r="R331"/>
  <c r="J290" i="51"/>
  <c r="V290"/>
  <c r="X290"/>
  <c r="W287" i="56"/>
  <c r="AN27"/>
  <c r="F292" i="43"/>
  <c r="AC292"/>
  <c r="AB292"/>
  <c r="F332" i="8"/>
  <c r="G332"/>
  <c r="R332"/>
  <c r="E288" i="56"/>
  <c r="F332" i="7"/>
  <c r="G332"/>
  <c r="R332"/>
  <c r="L288" i="56"/>
  <c r="S288"/>
  <c r="F293" i="43"/>
  <c r="AC293"/>
  <c r="AB293"/>
  <c r="F333" i="8"/>
  <c r="G333"/>
  <c r="R333"/>
  <c r="E289" i="56"/>
  <c r="F333" i="7"/>
  <c r="G333"/>
  <c r="R333"/>
  <c r="L289" i="56"/>
  <c r="S289"/>
  <c r="F294" i="43"/>
  <c r="AC294"/>
  <c r="AB294"/>
  <c r="F334" i="8"/>
  <c r="G334"/>
  <c r="R334"/>
  <c r="E290" i="56"/>
  <c r="F334" i="7"/>
  <c r="G334"/>
  <c r="R334"/>
  <c r="L290" i="56"/>
  <c r="S290"/>
  <c r="F295" i="43"/>
  <c r="AC295"/>
  <c r="AB295"/>
  <c r="F335" i="8"/>
  <c r="G335"/>
  <c r="R335"/>
  <c r="E291" i="56"/>
  <c r="F335" i="7"/>
  <c r="G335"/>
  <c r="R335"/>
  <c r="L291" i="56"/>
  <c r="S291"/>
  <c r="F296" i="43"/>
  <c r="AC296"/>
  <c r="AB296"/>
  <c r="F336" i="8"/>
  <c r="G336"/>
  <c r="R336"/>
  <c r="E292" i="56"/>
  <c r="F336" i="7"/>
  <c r="G336"/>
  <c r="R336"/>
  <c r="L292" i="56"/>
  <c r="S292"/>
  <c r="F297" i="43"/>
  <c r="AC297"/>
  <c r="AB297"/>
  <c r="F337" i="8"/>
  <c r="G337"/>
  <c r="R337"/>
  <c r="E293" i="56"/>
  <c r="F337" i="7"/>
  <c r="G337"/>
  <c r="R337"/>
  <c r="L293" i="56"/>
  <c r="S293"/>
  <c r="F298" i="43"/>
  <c r="AC298"/>
  <c r="AB298"/>
  <c r="F338" i="8"/>
  <c r="G338"/>
  <c r="R338"/>
  <c r="E294" i="56"/>
  <c r="F338" i="7"/>
  <c r="G338"/>
  <c r="R338"/>
  <c r="L294" i="56"/>
  <c r="S294"/>
  <c r="F299" i="43"/>
  <c r="AC299"/>
  <c r="AB299"/>
  <c r="F339" i="8"/>
  <c r="G339"/>
  <c r="R339"/>
  <c r="E295" i="56"/>
  <c r="F339" i="7"/>
  <c r="G339"/>
  <c r="R339"/>
  <c r="L295" i="56"/>
  <c r="S295"/>
  <c r="F300" i="43"/>
  <c r="AC300"/>
  <c r="AB300"/>
  <c r="F340" i="8"/>
  <c r="G340"/>
  <c r="R340"/>
  <c r="E296" i="56"/>
  <c r="F340" i="7"/>
  <c r="G340"/>
  <c r="R340"/>
  <c r="L296" i="56"/>
  <c r="S296"/>
  <c r="F301" i="43"/>
  <c r="AC301"/>
  <c r="AB301"/>
  <c r="F341" i="8"/>
  <c r="G341"/>
  <c r="R341"/>
  <c r="E297" i="56"/>
  <c r="F341" i="7"/>
  <c r="G341"/>
  <c r="R341"/>
  <c r="L297" i="56"/>
  <c r="S297"/>
  <c r="F302" i="43"/>
  <c r="AC302"/>
  <c r="AB302"/>
  <c r="F342" i="8"/>
  <c r="G342"/>
  <c r="R342"/>
  <c r="E298" i="56"/>
  <c r="F342" i="7"/>
  <c r="G342"/>
  <c r="R342"/>
  <c r="L298" i="56"/>
  <c r="S298"/>
  <c r="F303" i="43"/>
  <c r="AC303"/>
  <c r="AB303"/>
  <c r="F343" i="8"/>
  <c r="G343"/>
  <c r="R343"/>
  <c r="E299" i="56"/>
  <c r="F343" i="7"/>
  <c r="G343"/>
  <c r="R343"/>
  <c r="L299" i="56"/>
  <c r="S299"/>
  <c r="AM28"/>
  <c r="H292" i="43"/>
  <c r="AF292"/>
  <c r="AE292"/>
  <c r="F332" i="3"/>
  <c r="G332"/>
  <c r="R332"/>
  <c r="F332" i="4"/>
  <c r="G332"/>
  <c r="R332"/>
  <c r="H291" i="51"/>
  <c r="T291"/>
  <c r="I292" i="43"/>
  <c r="T292"/>
  <c r="AH292"/>
  <c r="AI292"/>
  <c r="AG292"/>
  <c r="F332" i="2"/>
  <c r="G332"/>
  <c r="R332"/>
  <c r="I291" i="51"/>
  <c r="U291"/>
  <c r="G292" i="43"/>
  <c r="AD292"/>
  <c r="F332" i="6"/>
  <c r="G332"/>
  <c r="R332"/>
  <c r="F291" i="51"/>
  <c r="R291"/>
  <c r="E292" i="43"/>
  <c r="N292"/>
  <c r="AA292"/>
  <c r="F332" i="9"/>
  <c r="G332"/>
  <c r="R332"/>
  <c r="G291" i="51"/>
  <c r="S291"/>
  <c r="J292" i="43"/>
  <c r="AJ292"/>
  <c r="F332" i="53"/>
  <c r="G332"/>
  <c r="R332"/>
  <c r="J291" i="51"/>
  <c r="V291"/>
  <c r="X291"/>
  <c r="W288" i="56"/>
  <c r="H293" i="43"/>
  <c r="AF293"/>
  <c r="AE293"/>
  <c r="F333" i="3"/>
  <c r="G333"/>
  <c r="R333"/>
  <c r="F333" i="4"/>
  <c r="G333"/>
  <c r="R333"/>
  <c r="H292" i="51"/>
  <c r="T292"/>
  <c r="I293" i="43"/>
  <c r="T293"/>
  <c r="AH293"/>
  <c r="AI293"/>
  <c r="AG293"/>
  <c r="F333" i="2"/>
  <c r="G333"/>
  <c r="R333"/>
  <c r="I292" i="51"/>
  <c r="U292"/>
  <c r="G293" i="43"/>
  <c r="AD293"/>
  <c r="F333" i="6"/>
  <c r="G333"/>
  <c r="R333"/>
  <c r="F292" i="51"/>
  <c r="R292"/>
  <c r="E293" i="43"/>
  <c r="N293"/>
  <c r="AA293"/>
  <c r="F333" i="9"/>
  <c r="G333"/>
  <c r="R333"/>
  <c r="G292" i="51"/>
  <c r="S292"/>
  <c r="J293" i="43"/>
  <c r="AJ293"/>
  <c r="F333" i="53"/>
  <c r="G333"/>
  <c r="R333"/>
  <c r="J292" i="51"/>
  <c r="V292"/>
  <c r="X292"/>
  <c r="W289" i="56"/>
  <c r="H294" i="43"/>
  <c r="AF294"/>
  <c r="AE294"/>
  <c r="F334" i="3"/>
  <c r="G334"/>
  <c r="R334"/>
  <c r="F334" i="4"/>
  <c r="G334"/>
  <c r="R334"/>
  <c r="H293" i="51"/>
  <c r="T293"/>
  <c r="I294" i="43"/>
  <c r="T294"/>
  <c r="AH294"/>
  <c r="AI294"/>
  <c r="AG294"/>
  <c r="F334" i="2"/>
  <c r="G334"/>
  <c r="R334"/>
  <c r="I293" i="51"/>
  <c r="U293"/>
  <c r="G294" i="43"/>
  <c r="AD294"/>
  <c r="F334" i="6"/>
  <c r="G334"/>
  <c r="R334"/>
  <c r="F293" i="51"/>
  <c r="R293"/>
  <c r="E294" i="43"/>
  <c r="N294"/>
  <c r="AA294"/>
  <c r="F334" i="9"/>
  <c r="G334"/>
  <c r="R334"/>
  <c r="G293" i="51"/>
  <c r="S293"/>
  <c r="J294" i="43"/>
  <c r="AJ294"/>
  <c r="F334" i="53"/>
  <c r="G334"/>
  <c r="R334"/>
  <c r="J293" i="51"/>
  <c r="V293"/>
  <c r="X293"/>
  <c r="W290" i="56"/>
  <c r="H295" i="43"/>
  <c r="AF295"/>
  <c r="AE295"/>
  <c r="F335" i="3"/>
  <c r="G335"/>
  <c r="R335"/>
  <c r="F335" i="4"/>
  <c r="G335"/>
  <c r="R335"/>
  <c r="H294" i="51"/>
  <c r="T294"/>
  <c r="I295" i="43"/>
  <c r="T295"/>
  <c r="AH295"/>
  <c r="AI295"/>
  <c r="AG295"/>
  <c r="F335" i="2"/>
  <c r="G335"/>
  <c r="R335"/>
  <c r="I294" i="51"/>
  <c r="U294"/>
  <c r="G295" i="43"/>
  <c r="AD295"/>
  <c r="F335" i="6"/>
  <c r="G335"/>
  <c r="R335"/>
  <c r="F294" i="51"/>
  <c r="R294"/>
  <c r="E295" i="43"/>
  <c r="N295"/>
  <c r="AA295"/>
  <c r="F335" i="9"/>
  <c r="G335"/>
  <c r="R335"/>
  <c r="G294" i="51"/>
  <c r="S294"/>
  <c r="J295" i="43"/>
  <c r="AJ295"/>
  <c r="F335" i="53"/>
  <c r="G335"/>
  <c r="R335"/>
  <c r="J294" i="51"/>
  <c r="V294"/>
  <c r="X294"/>
  <c r="W291" i="56"/>
  <c r="H296" i="43"/>
  <c r="AF296"/>
  <c r="AE296"/>
  <c r="F336" i="3"/>
  <c r="G336"/>
  <c r="R336"/>
  <c r="F336" i="4"/>
  <c r="G336"/>
  <c r="R336"/>
  <c r="H295" i="51"/>
  <c r="T295"/>
  <c r="I296" i="43"/>
  <c r="T296"/>
  <c r="AH296"/>
  <c r="AI296"/>
  <c r="AG296"/>
  <c r="F336" i="2"/>
  <c r="G336"/>
  <c r="R336"/>
  <c r="I295" i="51"/>
  <c r="U295"/>
  <c r="G296" i="43"/>
  <c r="AD296"/>
  <c r="F336" i="6"/>
  <c r="G336"/>
  <c r="R336"/>
  <c r="F295" i="51"/>
  <c r="R295"/>
  <c r="E296" i="43"/>
  <c r="N296"/>
  <c r="AA296"/>
  <c r="F336" i="9"/>
  <c r="G336"/>
  <c r="R336"/>
  <c r="G295" i="51"/>
  <c r="S295"/>
  <c r="J296" i="43"/>
  <c r="AJ296"/>
  <c r="F336" i="53"/>
  <c r="G336"/>
  <c r="R336"/>
  <c r="J295" i="51"/>
  <c r="V295"/>
  <c r="X295"/>
  <c r="W292" i="56"/>
  <c r="H297" i="43"/>
  <c r="AF297"/>
  <c r="AE297"/>
  <c r="F337" i="3"/>
  <c r="G337"/>
  <c r="R337"/>
  <c r="F337" i="4"/>
  <c r="G337"/>
  <c r="R337"/>
  <c r="H296" i="51"/>
  <c r="T296"/>
  <c r="I297" i="43"/>
  <c r="T297"/>
  <c r="AH297"/>
  <c r="AI297"/>
  <c r="AG297"/>
  <c r="F337" i="2"/>
  <c r="G337"/>
  <c r="R337"/>
  <c r="I296" i="51"/>
  <c r="U296"/>
  <c r="G297" i="43"/>
  <c r="AD297"/>
  <c r="F337" i="6"/>
  <c r="G337"/>
  <c r="R337"/>
  <c r="F296" i="51"/>
  <c r="R296"/>
  <c r="E297" i="43"/>
  <c r="N297"/>
  <c r="AA297"/>
  <c r="F337" i="9"/>
  <c r="G337"/>
  <c r="R337"/>
  <c r="G296" i="51"/>
  <c r="S296"/>
  <c r="J297" i="43"/>
  <c r="AJ297"/>
  <c r="F337" i="53"/>
  <c r="G337"/>
  <c r="R337"/>
  <c r="J296" i="51"/>
  <c r="V296"/>
  <c r="X296"/>
  <c r="W293" i="56"/>
  <c r="H298" i="43"/>
  <c r="AF298"/>
  <c r="AE298"/>
  <c r="F338" i="3"/>
  <c r="G338"/>
  <c r="R338"/>
  <c r="F338" i="4"/>
  <c r="G338"/>
  <c r="R338"/>
  <c r="H297" i="51"/>
  <c r="T297"/>
  <c r="I298" i="43"/>
  <c r="T298"/>
  <c r="AH298"/>
  <c r="AI298"/>
  <c r="AG298"/>
  <c r="F338" i="2"/>
  <c r="G338"/>
  <c r="R338"/>
  <c r="I297" i="51"/>
  <c r="U297"/>
  <c r="G298" i="43"/>
  <c r="AD298"/>
  <c r="F338" i="6"/>
  <c r="G338"/>
  <c r="R338"/>
  <c r="F297" i="51"/>
  <c r="R297"/>
  <c r="E298" i="43"/>
  <c r="N298"/>
  <c r="AA298"/>
  <c r="F338" i="9"/>
  <c r="G338"/>
  <c r="R338"/>
  <c r="G297" i="51"/>
  <c r="S297"/>
  <c r="J298" i="43"/>
  <c r="AJ298"/>
  <c r="F338" i="53"/>
  <c r="G338"/>
  <c r="R338"/>
  <c r="J297" i="51"/>
  <c r="V297"/>
  <c r="X297"/>
  <c r="W294" i="56"/>
  <c r="H299" i="43"/>
  <c r="AF299"/>
  <c r="AE299"/>
  <c r="F339" i="3"/>
  <c r="G339"/>
  <c r="R339"/>
  <c r="F339" i="4"/>
  <c r="G339"/>
  <c r="R339"/>
  <c r="H298" i="51"/>
  <c r="T298"/>
  <c r="I299" i="43"/>
  <c r="T299"/>
  <c r="AH299"/>
  <c r="AI299"/>
  <c r="AG299"/>
  <c r="F339" i="2"/>
  <c r="G339"/>
  <c r="R339"/>
  <c r="I298" i="51"/>
  <c r="U298"/>
  <c r="G299" i="43"/>
  <c r="AD299"/>
  <c r="F339" i="6"/>
  <c r="G339"/>
  <c r="R339"/>
  <c r="F298" i="51"/>
  <c r="R298"/>
  <c r="E299" i="43"/>
  <c r="N299"/>
  <c r="AA299"/>
  <c r="F339" i="9"/>
  <c r="G339"/>
  <c r="R339"/>
  <c r="G298" i="51"/>
  <c r="S298"/>
  <c r="J299" i="43"/>
  <c r="AJ299"/>
  <c r="F339" i="53"/>
  <c r="G339"/>
  <c r="R339"/>
  <c r="J298" i="51"/>
  <c r="V298"/>
  <c r="X298"/>
  <c r="W295" i="56"/>
  <c r="H300" i="43"/>
  <c r="AF300"/>
  <c r="AE300"/>
  <c r="F340" i="3"/>
  <c r="G340"/>
  <c r="R340"/>
  <c r="F340" i="4"/>
  <c r="G340"/>
  <c r="R340"/>
  <c r="H299" i="51"/>
  <c r="T299"/>
  <c r="I300" i="43"/>
  <c r="T300"/>
  <c r="AH300"/>
  <c r="AI300"/>
  <c r="AG300"/>
  <c r="F340" i="2"/>
  <c r="G340"/>
  <c r="R340"/>
  <c r="I299" i="51"/>
  <c r="U299"/>
  <c r="G300" i="43"/>
  <c r="AD300"/>
  <c r="F340" i="6"/>
  <c r="G340"/>
  <c r="R340"/>
  <c r="F299" i="51"/>
  <c r="R299"/>
  <c r="E300" i="43"/>
  <c r="N300"/>
  <c r="AA300"/>
  <c r="F340" i="9"/>
  <c r="G340"/>
  <c r="R340"/>
  <c r="G299" i="51"/>
  <c r="S299"/>
  <c r="J300" i="43"/>
  <c r="AJ300"/>
  <c r="F340" i="53"/>
  <c r="G340"/>
  <c r="R340"/>
  <c r="J299" i="51"/>
  <c r="V299"/>
  <c r="X299"/>
  <c r="W296" i="56"/>
  <c r="H301" i="43"/>
  <c r="AF301"/>
  <c r="AE301"/>
  <c r="F341" i="3"/>
  <c r="G341"/>
  <c r="R341"/>
  <c r="F341" i="4"/>
  <c r="G341"/>
  <c r="R341"/>
  <c r="H300" i="51"/>
  <c r="T300"/>
  <c r="I301" i="43"/>
  <c r="T301"/>
  <c r="AH301"/>
  <c r="AI301"/>
  <c r="AG301"/>
  <c r="F341" i="2"/>
  <c r="G341"/>
  <c r="R341"/>
  <c r="I300" i="51"/>
  <c r="U300"/>
  <c r="G301" i="43"/>
  <c r="AD301"/>
  <c r="F341" i="6"/>
  <c r="G341"/>
  <c r="R341"/>
  <c r="F300" i="51"/>
  <c r="R300"/>
  <c r="E301" i="43"/>
  <c r="N301"/>
  <c r="AA301"/>
  <c r="F341" i="9"/>
  <c r="G341"/>
  <c r="R341"/>
  <c r="G300" i="51"/>
  <c r="S300"/>
  <c r="J301" i="43"/>
  <c r="AJ301"/>
  <c r="F341" i="53"/>
  <c r="G341"/>
  <c r="R341"/>
  <c r="J300" i="51"/>
  <c r="V300"/>
  <c r="X300"/>
  <c r="W297" i="56"/>
  <c r="H302" i="43"/>
  <c r="AF302"/>
  <c r="AE302"/>
  <c r="F342" i="3"/>
  <c r="G342"/>
  <c r="R342"/>
  <c r="F342" i="4"/>
  <c r="G342"/>
  <c r="R342"/>
  <c r="H301" i="51"/>
  <c r="T301"/>
  <c r="I302" i="43"/>
  <c r="T302"/>
  <c r="AH302"/>
  <c r="AI302"/>
  <c r="AG302"/>
  <c r="F342" i="2"/>
  <c r="G342"/>
  <c r="R342"/>
  <c r="I301" i="51"/>
  <c r="U301"/>
  <c r="G302" i="43"/>
  <c r="AD302"/>
  <c r="F342" i="6"/>
  <c r="G342"/>
  <c r="R342"/>
  <c r="F301" i="51"/>
  <c r="R301"/>
  <c r="E302" i="43"/>
  <c r="N302"/>
  <c r="AA302"/>
  <c r="F342" i="9"/>
  <c r="G342"/>
  <c r="R342"/>
  <c r="G301" i="51"/>
  <c r="S301"/>
  <c r="J302" i="43"/>
  <c r="AJ302"/>
  <c r="F342" i="53"/>
  <c r="G342"/>
  <c r="R342"/>
  <c r="J301" i="51"/>
  <c r="V301"/>
  <c r="X301"/>
  <c r="W298" i="56"/>
  <c r="H303" i="43"/>
  <c r="AF303"/>
  <c r="AE303"/>
  <c r="F343" i="3"/>
  <c r="G343"/>
  <c r="R343"/>
  <c r="F343" i="4"/>
  <c r="G343"/>
  <c r="R343"/>
  <c r="H302" i="51"/>
  <c r="T302"/>
  <c r="I303" i="43"/>
  <c r="T303"/>
  <c r="AH303"/>
  <c r="AI303"/>
  <c r="AG303"/>
  <c r="F343" i="2"/>
  <c r="G343"/>
  <c r="R343"/>
  <c r="I302" i="51"/>
  <c r="U302"/>
  <c r="G303" i="43"/>
  <c r="AD303"/>
  <c r="F343" i="6"/>
  <c r="G343"/>
  <c r="R343"/>
  <c r="F302" i="51"/>
  <c r="R302"/>
  <c r="E303" i="43"/>
  <c r="N303"/>
  <c r="AA303"/>
  <c r="F343" i="9"/>
  <c r="G343"/>
  <c r="R343"/>
  <c r="G302" i="51"/>
  <c r="S302"/>
  <c r="J303" i="43"/>
  <c r="AJ303"/>
  <c r="F343" i="53"/>
  <c r="G343"/>
  <c r="R343"/>
  <c r="J302" i="51"/>
  <c r="V302"/>
  <c r="X302"/>
  <c r="W299" i="56"/>
  <c r="AN28"/>
  <c r="F304" i="43"/>
  <c r="AC304"/>
  <c r="AB304"/>
  <c r="F344" i="8"/>
  <c r="G344"/>
  <c r="R344"/>
  <c r="E300" i="56"/>
  <c r="F344" i="7"/>
  <c r="G344"/>
  <c r="R344"/>
  <c r="L300" i="56"/>
  <c r="S300"/>
  <c r="F305" i="43"/>
  <c r="AC305"/>
  <c r="AB305"/>
  <c r="F345" i="8"/>
  <c r="G345"/>
  <c r="R345"/>
  <c r="E301" i="56"/>
  <c r="F345" i="7"/>
  <c r="G345"/>
  <c r="R345"/>
  <c r="L301" i="56"/>
  <c r="S301"/>
  <c r="F306" i="43"/>
  <c r="AC306"/>
  <c r="AB306"/>
  <c r="F346" i="8"/>
  <c r="G346"/>
  <c r="R346"/>
  <c r="E302" i="56"/>
  <c r="F346" i="7"/>
  <c r="G346"/>
  <c r="R346"/>
  <c r="L302" i="56"/>
  <c r="S302"/>
  <c r="F307" i="43"/>
  <c r="AC307"/>
  <c r="AB307"/>
  <c r="F347" i="8"/>
  <c r="G347"/>
  <c r="R347"/>
  <c r="E303" i="56"/>
  <c r="F347" i="7"/>
  <c r="G347"/>
  <c r="R347"/>
  <c r="L303" i="56"/>
  <c r="S303"/>
  <c r="F308" i="43"/>
  <c r="AC308"/>
  <c r="AB308"/>
  <c r="F348" i="8"/>
  <c r="G348"/>
  <c r="R348"/>
  <c r="E304" i="56"/>
  <c r="F348" i="7"/>
  <c r="G348"/>
  <c r="R348"/>
  <c r="L304" i="56"/>
  <c r="S304"/>
  <c r="F309" i="43"/>
  <c r="AC309"/>
  <c r="AB309"/>
  <c r="F349" i="8"/>
  <c r="G349"/>
  <c r="R349"/>
  <c r="E305" i="56"/>
  <c r="F349" i="7"/>
  <c r="G349"/>
  <c r="R349"/>
  <c r="L305" i="56"/>
  <c r="S305"/>
  <c r="F310" i="43"/>
  <c r="AC310"/>
  <c r="AB310"/>
  <c r="F350" i="8"/>
  <c r="G350"/>
  <c r="R350"/>
  <c r="E306" i="56"/>
  <c r="F350" i="7"/>
  <c r="G350"/>
  <c r="R350"/>
  <c r="L306" i="56"/>
  <c r="S306"/>
  <c r="F311" i="43"/>
  <c r="AC311"/>
  <c r="AB311"/>
  <c r="F351" i="8"/>
  <c r="G351"/>
  <c r="R351"/>
  <c r="E307" i="56"/>
  <c r="F351" i="7"/>
  <c r="G351"/>
  <c r="R351"/>
  <c r="L307" i="56"/>
  <c r="S307"/>
  <c r="F312" i="43"/>
  <c r="AC312"/>
  <c r="AB312"/>
  <c r="F352" i="8"/>
  <c r="G352"/>
  <c r="R352"/>
  <c r="E308" i="56"/>
  <c r="F352" i="7"/>
  <c r="G352"/>
  <c r="R352"/>
  <c r="L308" i="56"/>
  <c r="S308"/>
  <c r="F313" i="43"/>
  <c r="AC313"/>
  <c r="AB313"/>
  <c r="F353" i="8"/>
  <c r="G353"/>
  <c r="R353"/>
  <c r="E309" i="56"/>
  <c r="F353" i="7"/>
  <c r="G353"/>
  <c r="R353"/>
  <c r="L309" i="56"/>
  <c r="S309"/>
  <c r="F314" i="43"/>
  <c r="AC314"/>
  <c r="AB314"/>
  <c r="F354" i="8"/>
  <c r="G354"/>
  <c r="R354"/>
  <c r="E310" i="56"/>
  <c r="F354" i="7"/>
  <c r="G354"/>
  <c r="R354"/>
  <c r="L310" i="56"/>
  <c r="S310"/>
  <c r="F315" i="43"/>
  <c r="AC315"/>
  <c r="AB315"/>
  <c r="F355" i="8"/>
  <c r="G355"/>
  <c r="R355"/>
  <c r="E311" i="56"/>
  <c r="F355" i="7"/>
  <c r="G355"/>
  <c r="R355"/>
  <c r="L311" i="56"/>
  <c r="S311"/>
  <c r="AM29"/>
  <c r="H304" i="43"/>
  <c r="AF304"/>
  <c r="AE304"/>
  <c r="F344" i="3"/>
  <c r="G344"/>
  <c r="R344"/>
  <c r="F344" i="4"/>
  <c r="G344"/>
  <c r="R344"/>
  <c r="H303" i="51"/>
  <c r="T303"/>
  <c r="I304" i="43"/>
  <c r="T304"/>
  <c r="AH304"/>
  <c r="AI304"/>
  <c r="AG304"/>
  <c r="F344" i="2"/>
  <c r="G344"/>
  <c r="R344"/>
  <c r="I303" i="51"/>
  <c r="U303"/>
  <c r="G304" i="43"/>
  <c r="AD304"/>
  <c r="F344" i="6"/>
  <c r="G344"/>
  <c r="R344"/>
  <c r="F303" i="51"/>
  <c r="R303"/>
  <c r="E304" i="43"/>
  <c r="N304"/>
  <c r="AA304"/>
  <c r="F344" i="9"/>
  <c r="G344"/>
  <c r="R344"/>
  <c r="G303" i="51"/>
  <c r="S303"/>
  <c r="J304" i="43"/>
  <c r="AJ304"/>
  <c r="F344" i="53"/>
  <c r="G344"/>
  <c r="R344"/>
  <c r="J303" i="51"/>
  <c r="V303"/>
  <c r="X303"/>
  <c r="W300" i="56"/>
  <c r="H305" i="43"/>
  <c r="AF305"/>
  <c r="AE305"/>
  <c r="F345" i="3"/>
  <c r="G345"/>
  <c r="R345"/>
  <c r="F345" i="4"/>
  <c r="G345"/>
  <c r="R345"/>
  <c r="H304" i="51"/>
  <c r="T304"/>
  <c r="I305" i="43"/>
  <c r="T305"/>
  <c r="AH305"/>
  <c r="AI305"/>
  <c r="AG305"/>
  <c r="F345" i="2"/>
  <c r="G345"/>
  <c r="R345"/>
  <c r="I304" i="51"/>
  <c r="U304"/>
  <c r="G305" i="43"/>
  <c r="AD305"/>
  <c r="F345" i="6"/>
  <c r="G345"/>
  <c r="R345"/>
  <c r="F304" i="51"/>
  <c r="R304"/>
  <c r="E305" i="43"/>
  <c r="N305"/>
  <c r="AA305"/>
  <c r="F345" i="9"/>
  <c r="G345"/>
  <c r="R345"/>
  <c r="G304" i="51"/>
  <c r="S304"/>
  <c r="J305" i="43"/>
  <c r="AJ305"/>
  <c r="F345" i="53"/>
  <c r="G345"/>
  <c r="R345"/>
  <c r="J304" i="51"/>
  <c r="V304"/>
  <c r="X304"/>
  <c r="W301" i="56"/>
  <c r="H306" i="43"/>
  <c r="AF306"/>
  <c r="AE306"/>
  <c r="F346" i="3"/>
  <c r="G346"/>
  <c r="R346"/>
  <c r="F346" i="4"/>
  <c r="G346"/>
  <c r="R346"/>
  <c r="H305" i="51"/>
  <c r="T305"/>
  <c r="I306" i="43"/>
  <c r="T306"/>
  <c r="AH306"/>
  <c r="AI306"/>
  <c r="AG306"/>
  <c r="F346" i="2"/>
  <c r="G346"/>
  <c r="R346"/>
  <c r="I305" i="51"/>
  <c r="U305"/>
  <c r="G306" i="43"/>
  <c r="AD306"/>
  <c r="F346" i="6"/>
  <c r="G346"/>
  <c r="R346"/>
  <c r="F305" i="51"/>
  <c r="R305"/>
  <c r="E306" i="43"/>
  <c r="N306"/>
  <c r="AA306"/>
  <c r="F346" i="9"/>
  <c r="G346"/>
  <c r="R346"/>
  <c r="G305" i="51"/>
  <c r="S305"/>
  <c r="J306" i="43"/>
  <c r="AJ306"/>
  <c r="F346" i="53"/>
  <c r="G346"/>
  <c r="R346"/>
  <c r="J305" i="51"/>
  <c r="V305"/>
  <c r="X305"/>
  <c r="W302" i="56"/>
  <c r="H307" i="43"/>
  <c r="AF307"/>
  <c r="AE307"/>
  <c r="F347" i="3"/>
  <c r="G347"/>
  <c r="R347"/>
  <c r="F347" i="4"/>
  <c r="G347"/>
  <c r="R347"/>
  <c r="H306" i="51"/>
  <c r="T306"/>
  <c r="I307" i="43"/>
  <c r="T307"/>
  <c r="AH307"/>
  <c r="AI307"/>
  <c r="AG307"/>
  <c r="F347" i="2"/>
  <c r="G347"/>
  <c r="R347"/>
  <c r="I306" i="51"/>
  <c r="U306"/>
  <c r="G307" i="43"/>
  <c r="AD307"/>
  <c r="F347" i="6"/>
  <c r="G347"/>
  <c r="R347"/>
  <c r="F306" i="51"/>
  <c r="R306"/>
  <c r="E307" i="43"/>
  <c r="N307"/>
  <c r="AA307"/>
  <c r="F347" i="9"/>
  <c r="G347"/>
  <c r="R347"/>
  <c r="G306" i="51"/>
  <c r="S306"/>
  <c r="J307" i="43"/>
  <c r="AJ307"/>
  <c r="F347" i="53"/>
  <c r="G347"/>
  <c r="R347"/>
  <c r="J306" i="51"/>
  <c r="V306"/>
  <c r="X306"/>
  <c r="W303" i="56"/>
  <c r="H308" i="43"/>
  <c r="AF308"/>
  <c r="AE308"/>
  <c r="F348" i="3"/>
  <c r="G348"/>
  <c r="R348"/>
  <c r="F348" i="4"/>
  <c r="G348"/>
  <c r="R348"/>
  <c r="H307" i="51"/>
  <c r="T307"/>
  <c r="I308" i="43"/>
  <c r="T308"/>
  <c r="AH308"/>
  <c r="AI308"/>
  <c r="AG308"/>
  <c r="F348" i="2"/>
  <c r="G348"/>
  <c r="R348"/>
  <c r="I307" i="51"/>
  <c r="U307"/>
  <c r="G308" i="43"/>
  <c r="AD308"/>
  <c r="F348" i="6"/>
  <c r="G348"/>
  <c r="R348"/>
  <c r="F307" i="51"/>
  <c r="R307"/>
  <c r="E308" i="43"/>
  <c r="N308"/>
  <c r="AA308"/>
  <c r="F348" i="9"/>
  <c r="G348"/>
  <c r="R348"/>
  <c r="G307" i="51"/>
  <c r="S307"/>
  <c r="J308" i="43"/>
  <c r="AJ308"/>
  <c r="F348" i="53"/>
  <c r="G348"/>
  <c r="R348"/>
  <c r="J307" i="51"/>
  <c r="V307"/>
  <c r="X307"/>
  <c r="W304" i="56"/>
  <c r="H309" i="43"/>
  <c r="AF309"/>
  <c r="AE309"/>
  <c r="F349" i="3"/>
  <c r="G349"/>
  <c r="R349"/>
  <c r="F349" i="4"/>
  <c r="G349"/>
  <c r="R349"/>
  <c r="H308" i="51"/>
  <c r="T308"/>
  <c r="I309" i="43"/>
  <c r="T309"/>
  <c r="AH309"/>
  <c r="AI309"/>
  <c r="AG309"/>
  <c r="F349" i="2"/>
  <c r="G349"/>
  <c r="R349"/>
  <c r="I308" i="51"/>
  <c r="U308"/>
  <c r="G309" i="43"/>
  <c r="AD309"/>
  <c r="F349" i="6"/>
  <c r="G349"/>
  <c r="R349"/>
  <c r="F308" i="51"/>
  <c r="R308"/>
  <c r="E309" i="43"/>
  <c r="N309"/>
  <c r="AA309"/>
  <c r="F349" i="9"/>
  <c r="G349"/>
  <c r="R349"/>
  <c r="G308" i="51"/>
  <c r="S308"/>
  <c r="J309" i="43"/>
  <c r="AJ309"/>
  <c r="F349" i="53"/>
  <c r="G349"/>
  <c r="R349"/>
  <c r="J308" i="51"/>
  <c r="V308"/>
  <c r="X308"/>
  <c r="W305" i="56"/>
  <c r="H310" i="43"/>
  <c r="AF310"/>
  <c r="AE310"/>
  <c r="F350" i="3"/>
  <c r="G350"/>
  <c r="R350"/>
  <c r="F350" i="4"/>
  <c r="G350"/>
  <c r="R350"/>
  <c r="H309" i="51"/>
  <c r="T309"/>
  <c r="I310" i="43"/>
  <c r="T310"/>
  <c r="AH310"/>
  <c r="AI310"/>
  <c r="AG310"/>
  <c r="F350" i="2"/>
  <c r="G350"/>
  <c r="R350"/>
  <c r="I309" i="51"/>
  <c r="U309"/>
  <c r="G310" i="43"/>
  <c r="AD310"/>
  <c r="F350" i="6"/>
  <c r="G350"/>
  <c r="R350"/>
  <c r="F309" i="51"/>
  <c r="R309"/>
  <c r="E310" i="43"/>
  <c r="N310"/>
  <c r="AA310"/>
  <c r="F350" i="9"/>
  <c r="G350"/>
  <c r="R350"/>
  <c r="G309" i="51"/>
  <c r="S309"/>
  <c r="J310" i="43"/>
  <c r="AJ310"/>
  <c r="F350" i="53"/>
  <c r="G350"/>
  <c r="R350"/>
  <c r="J309" i="51"/>
  <c r="V309"/>
  <c r="X309"/>
  <c r="W306" i="56"/>
  <c r="H311" i="43"/>
  <c r="AF311"/>
  <c r="AE311"/>
  <c r="F351" i="3"/>
  <c r="G351"/>
  <c r="R351"/>
  <c r="F351" i="4"/>
  <c r="G351"/>
  <c r="R351"/>
  <c r="H310" i="51"/>
  <c r="T310"/>
  <c r="I311" i="43"/>
  <c r="T311"/>
  <c r="AH311"/>
  <c r="AI311"/>
  <c r="AG311"/>
  <c r="F351" i="2"/>
  <c r="G351"/>
  <c r="R351"/>
  <c r="I310" i="51"/>
  <c r="U310"/>
  <c r="G311" i="43"/>
  <c r="AD311"/>
  <c r="F351" i="6"/>
  <c r="G351"/>
  <c r="R351"/>
  <c r="F310" i="51"/>
  <c r="R310"/>
  <c r="E311" i="43"/>
  <c r="N311"/>
  <c r="AA311"/>
  <c r="F351" i="9"/>
  <c r="G351"/>
  <c r="R351"/>
  <c r="G310" i="51"/>
  <c r="S310"/>
  <c r="J311" i="43"/>
  <c r="AJ311"/>
  <c r="F351" i="53"/>
  <c r="G351"/>
  <c r="R351"/>
  <c r="J310" i="51"/>
  <c r="V310"/>
  <c r="X310"/>
  <c r="W307" i="56"/>
  <c r="H312" i="43"/>
  <c r="AF312"/>
  <c r="AE312"/>
  <c r="F352" i="3"/>
  <c r="G352"/>
  <c r="R352"/>
  <c r="F352" i="4"/>
  <c r="G352"/>
  <c r="R352"/>
  <c r="H311" i="51"/>
  <c r="T311"/>
  <c r="I312" i="43"/>
  <c r="T312"/>
  <c r="AH312"/>
  <c r="AI312"/>
  <c r="AG312"/>
  <c r="F352" i="2"/>
  <c r="G352"/>
  <c r="R352"/>
  <c r="I311" i="51"/>
  <c r="U311"/>
  <c r="G312" i="43"/>
  <c r="AD312"/>
  <c r="F352" i="6"/>
  <c r="G352"/>
  <c r="R352"/>
  <c r="F311" i="51"/>
  <c r="R311"/>
  <c r="E312" i="43"/>
  <c r="N312"/>
  <c r="AA312"/>
  <c r="F352" i="9"/>
  <c r="G352"/>
  <c r="R352"/>
  <c r="G311" i="51"/>
  <c r="S311"/>
  <c r="J312" i="43"/>
  <c r="AJ312"/>
  <c r="F352" i="53"/>
  <c r="G352"/>
  <c r="R352"/>
  <c r="J311" i="51"/>
  <c r="V311"/>
  <c r="X311"/>
  <c r="W308" i="56"/>
  <c r="H313" i="43"/>
  <c r="AF313"/>
  <c r="AE313"/>
  <c r="F353" i="3"/>
  <c r="G353"/>
  <c r="R353"/>
  <c r="F353" i="4"/>
  <c r="G353"/>
  <c r="R353"/>
  <c r="H312" i="51"/>
  <c r="T312"/>
  <c r="I313" i="43"/>
  <c r="T313"/>
  <c r="AH313"/>
  <c r="AI313"/>
  <c r="AG313"/>
  <c r="F353" i="2"/>
  <c r="G353"/>
  <c r="R353"/>
  <c r="I312" i="51"/>
  <c r="U312"/>
  <c r="G313" i="43"/>
  <c r="AD313"/>
  <c r="F353" i="6"/>
  <c r="G353"/>
  <c r="R353"/>
  <c r="F312" i="51"/>
  <c r="R312"/>
  <c r="E313" i="43"/>
  <c r="N313"/>
  <c r="AA313"/>
  <c r="F353" i="9"/>
  <c r="G353"/>
  <c r="R353"/>
  <c r="G312" i="51"/>
  <c r="S312"/>
  <c r="J313" i="43"/>
  <c r="AJ313"/>
  <c r="F353" i="53"/>
  <c r="G353"/>
  <c r="R353"/>
  <c r="J312" i="51"/>
  <c r="V312"/>
  <c r="X312"/>
  <c r="W309" i="56"/>
  <c r="H314" i="43"/>
  <c r="AF314"/>
  <c r="AE314"/>
  <c r="F354" i="3"/>
  <c r="G354"/>
  <c r="R354"/>
  <c r="F354" i="4"/>
  <c r="G354"/>
  <c r="R354"/>
  <c r="H313" i="51"/>
  <c r="T313"/>
  <c r="I314" i="43"/>
  <c r="T314"/>
  <c r="AH314"/>
  <c r="AI314"/>
  <c r="AG314"/>
  <c r="F354" i="2"/>
  <c r="G354"/>
  <c r="R354"/>
  <c r="I313" i="51"/>
  <c r="U313"/>
  <c r="G314" i="43"/>
  <c r="AD314"/>
  <c r="F354" i="6"/>
  <c r="G354"/>
  <c r="R354"/>
  <c r="F313" i="51"/>
  <c r="R313"/>
  <c r="E314" i="43"/>
  <c r="N314"/>
  <c r="AA314"/>
  <c r="F354" i="9"/>
  <c r="G354"/>
  <c r="R354"/>
  <c r="G313" i="51"/>
  <c r="S313"/>
  <c r="J314" i="43"/>
  <c r="AJ314"/>
  <c r="F354" i="53"/>
  <c r="G354"/>
  <c r="R354"/>
  <c r="J313" i="51"/>
  <c r="V313"/>
  <c r="X313"/>
  <c r="W310" i="56"/>
  <c r="H315" i="43"/>
  <c r="AF315"/>
  <c r="AE315"/>
  <c r="F355" i="3"/>
  <c r="G355"/>
  <c r="R355"/>
  <c r="F355" i="4"/>
  <c r="G355"/>
  <c r="R355"/>
  <c r="H314" i="51"/>
  <c r="T314"/>
  <c r="I315" i="43"/>
  <c r="T315"/>
  <c r="AH315"/>
  <c r="AI315"/>
  <c r="AG315"/>
  <c r="F355" i="2"/>
  <c r="G355"/>
  <c r="R355"/>
  <c r="I314" i="51"/>
  <c r="U314"/>
  <c r="G315" i="43"/>
  <c r="AD315"/>
  <c r="F355" i="6"/>
  <c r="G355"/>
  <c r="R355"/>
  <c r="F314" i="51"/>
  <c r="R314"/>
  <c r="E315" i="43"/>
  <c r="N315"/>
  <c r="AA315"/>
  <c r="F355" i="9"/>
  <c r="G355"/>
  <c r="R355"/>
  <c r="G314" i="51"/>
  <c r="S314"/>
  <c r="J315" i="43"/>
  <c r="AJ315"/>
  <c r="F355" i="53"/>
  <c r="G355"/>
  <c r="R355"/>
  <c r="J314" i="51"/>
  <c r="V314"/>
  <c r="X314"/>
  <c r="W311" i="56"/>
  <c r="AN29"/>
  <c r="H16" i="43"/>
  <c r="AF16"/>
  <c r="AE16"/>
  <c r="F56" i="3"/>
  <c r="G56"/>
  <c r="R56"/>
  <c r="F56" i="4"/>
  <c r="G56"/>
  <c r="R56"/>
  <c r="H15" i="51"/>
  <c r="T15"/>
  <c r="I16" i="43"/>
  <c r="T16"/>
  <c r="AH16"/>
  <c r="AI16"/>
  <c r="AG16"/>
  <c r="F56" i="2"/>
  <c r="G56"/>
  <c r="R56"/>
  <c r="I15" i="51"/>
  <c r="U15"/>
  <c r="G16" i="43"/>
  <c r="AD16"/>
  <c r="F56" i="6"/>
  <c r="G56"/>
  <c r="R56"/>
  <c r="F15" i="51"/>
  <c r="R15"/>
  <c r="E16" i="43"/>
  <c r="N16"/>
  <c r="AA16"/>
  <c r="F56" i="9"/>
  <c r="G56"/>
  <c r="R56"/>
  <c r="G15" i="51"/>
  <c r="S15"/>
  <c r="J16" i="43"/>
  <c r="AJ16"/>
  <c r="F56" i="53"/>
  <c r="G56"/>
  <c r="R56"/>
  <c r="J15" i="51"/>
  <c r="V15"/>
  <c r="X15"/>
  <c r="W12" i="56"/>
  <c r="H17" i="43"/>
  <c r="AF17"/>
  <c r="AE17"/>
  <c r="F57" i="3"/>
  <c r="G57"/>
  <c r="R57"/>
  <c r="F57" i="4"/>
  <c r="G57"/>
  <c r="R57"/>
  <c r="H16" i="51"/>
  <c r="T16"/>
  <c r="I17" i="43"/>
  <c r="T17"/>
  <c r="AH17"/>
  <c r="AI17"/>
  <c r="AG17"/>
  <c r="F57" i="2"/>
  <c r="G57"/>
  <c r="R57"/>
  <c r="I16" i="51"/>
  <c r="U16"/>
  <c r="G17" i="43"/>
  <c r="AD17"/>
  <c r="F57" i="6"/>
  <c r="G57"/>
  <c r="R57"/>
  <c r="F16" i="51"/>
  <c r="R16"/>
  <c r="E17" i="43"/>
  <c r="N17"/>
  <c r="AA17"/>
  <c r="F57" i="9"/>
  <c r="G57"/>
  <c r="R57"/>
  <c r="G16" i="51"/>
  <c r="S16"/>
  <c r="J17" i="43"/>
  <c r="AJ17"/>
  <c r="F57" i="53"/>
  <c r="G57"/>
  <c r="R57"/>
  <c r="J16" i="51"/>
  <c r="V16"/>
  <c r="X16"/>
  <c r="W13" i="56"/>
  <c r="H18" i="43"/>
  <c r="AF18"/>
  <c r="AE18"/>
  <c r="F58" i="3"/>
  <c r="G58"/>
  <c r="R58"/>
  <c r="F58" i="4"/>
  <c r="G58"/>
  <c r="R58"/>
  <c r="H17" i="51"/>
  <c r="T17"/>
  <c r="I18" i="43"/>
  <c r="T18"/>
  <c r="AH18"/>
  <c r="AI18"/>
  <c r="AG18"/>
  <c r="F58" i="2"/>
  <c r="G58"/>
  <c r="R58"/>
  <c r="I17" i="51"/>
  <c r="U17"/>
  <c r="G18" i="43"/>
  <c r="AD18"/>
  <c r="F58" i="6"/>
  <c r="G58"/>
  <c r="R58"/>
  <c r="F17" i="51"/>
  <c r="R17"/>
  <c r="E18" i="43"/>
  <c r="N18"/>
  <c r="AA18"/>
  <c r="F58" i="9"/>
  <c r="G58"/>
  <c r="R58"/>
  <c r="G17" i="51"/>
  <c r="S17"/>
  <c r="J18" i="43"/>
  <c r="AJ18"/>
  <c r="F58" i="53"/>
  <c r="G58"/>
  <c r="R58"/>
  <c r="J17" i="51"/>
  <c r="V17"/>
  <c r="X17"/>
  <c r="W14" i="56"/>
  <c r="H19" i="43"/>
  <c r="AF19"/>
  <c r="AE19"/>
  <c r="F59" i="3"/>
  <c r="G59"/>
  <c r="R59"/>
  <c r="F59" i="4"/>
  <c r="G59"/>
  <c r="R59"/>
  <c r="H18" i="51"/>
  <c r="T18"/>
  <c r="I19" i="43"/>
  <c r="T19"/>
  <c r="AH19"/>
  <c r="AI19"/>
  <c r="AG19"/>
  <c r="F59" i="2"/>
  <c r="G59"/>
  <c r="R59"/>
  <c r="I18" i="51"/>
  <c r="U18"/>
  <c r="G19" i="43"/>
  <c r="AD19"/>
  <c r="F59" i="6"/>
  <c r="G59"/>
  <c r="R59"/>
  <c r="F18" i="51"/>
  <c r="R18"/>
  <c r="E19" i="43"/>
  <c r="N19"/>
  <c r="AA19"/>
  <c r="F59" i="9"/>
  <c r="G59"/>
  <c r="R59"/>
  <c r="G18" i="51"/>
  <c r="S18"/>
  <c r="J19" i="43"/>
  <c r="AJ19"/>
  <c r="F59" i="53"/>
  <c r="G59"/>
  <c r="R59"/>
  <c r="J18" i="51"/>
  <c r="V18"/>
  <c r="X18"/>
  <c r="W15" i="56"/>
  <c r="H20" i="43"/>
  <c r="AF20"/>
  <c r="AE20"/>
  <c r="F60" i="3"/>
  <c r="G60"/>
  <c r="R60"/>
  <c r="F60" i="4"/>
  <c r="G60"/>
  <c r="R60"/>
  <c r="H19" i="51"/>
  <c r="T19"/>
  <c r="I20" i="43"/>
  <c r="T20"/>
  <c r="AH20"/>
  <c r="AI20"/>
  <c r="AG20"/>
  <c r="F60" i="2"/>
  <c r="G60"/>
  <c r="R60"/>
  <c r="I19" i="51"/>
  <c r="U19"/>
  <c r="G20" i="43"/>
  <c r="AD20"/>
  <c r="F60" i="6"/>
  <c r="G60"/>
  <c r="R60"/>
  <c r="F19" i="51"/>
  <c r="R19"/>
  <c r="E20" i="43"/>
  <c r="N20"/>
  <c r="AA20"/>
  <c r="F60" i="9"/>
  <c r="G60"/>
  <c r="R60"/>
  <c r="G19" i="51"/>
  <c r="S19"/>
  <c r="J20" i="43"/>
  <c r="AJ20"/>
  <c r="F60" i="53"/>
  <c r="G60"/>
  <c r="R60"/>
  <c r="J19" i="51"/>
  <c r="V19"/>
  <c r="X19"/>
  <c r="W16" i="56"/>
  <c r="H21" i="43"/>
  <c r="AF21"/>
  <c r="AE21"/>
  <c r="F61" i="3"/>
  <c r="G61"/>
  <c r="R61"/>
  <c r="F61" i="4"/>
  <c r="G61"/>
  <c r="R61"/>
  <c r="H20" i="51"/>
  <c r="T20"/>
  <c r="I21" i="43"/>
  <c r="T21"/>
  <c r="AH21"/>
  <c r="AI21"/>
  <c r="AG21"/>
  <c r="F61" i="2"/>
  <c r="G61"/>
  <c r="R61"/>
  <c r="I20" i="51"/>
  <c r="U20"/>
  <c r="G21" i="43"/>
  <c r="AD21"/>
  <c r="F61" i="6"/>
  <c r="G61"/>
  <c r="R61"/>
  <c r="F20" i="51"/>
  <c r="R20"/>
  <c r="E21" i="43"/>
  <c r="N21"/>
  <c r="AA21"/>
  <c r="F61" i="9"/>
  <c r="G61"/>
  <c r="R61"/>
  <c r="G20" i="51"/>
  <c r="S20"/>
  <c r="J21" i="43"/>
  <c r="AJ21"/>
  <c r="F61" i="53"/>
  <c r="G61"/>
  <c r="R61"/>
  <c r="J20" i="51"/>
  <c r="V20"/>
  <c r="X20"/>
  <c r="W17" i="56"/>
  <c r="H22" i="43"/>
  <c r="AF22"/>
  <c r="AE22"/>
  <c r="F62" i="3"/>
  <c r="G62"/>
  <c r="R62"/>
  <c r="F62" i="4"/>
  <c r="G62"/>
  <c r="R62"/>
  <c r="H21" i="51"/>
  <c r="T21"/>
  <c r="I22" i="43"/>
  <c r="T22"/>
  <c r="AH22"/>
  <c r="AI22"/>
  <c r="AG22"/>
  <c r="F62" i="2"/>
  <c r="G62"/>
  <c r="R62"/>
  <c r="I21" i="51"/>
  <c r="U21"/>
  <c r="G22" i="43"/>
  <c r="AD22"/>
  <c r="F62" i="6"/>
  <c r="G62"/>
  <c r="R62"/>
  <c r="F21" i="51"/>
  <c r="R21"/>
  <c r="E22" i="43"/>
  <c r="N22"/>
  <c r="AA22"/>
  <c r="F62" i="9"/>
  <c r="G62"/>
  <c r="R62"/>
  <c r="G21" i="51"/>
  <c r="S21"/>
  <c r="J22" i="43"/>
  <c r="AJ22"/>
  <c r="F62" i="53"/>
  <c r="G62"/>
  <c r="R62"/>
  <c r="J21" i="51"/>
  <c r="V21"/>
  <c r="X21"/>
  <c r="W18" i="56"/>
  <c r="H23" i="43"/>
  <c r="AF23"/>
  <c r="AE23"/>
  <c r="F63" i="3"/>
  <c r="G63"/>
  <c r="R63"/>
  <c r="F63" i="4"/>
  <c r="G63"/>
  <c r="R63"/>
  <c r="H22" i="51"/>
  <c r="T22"/>
  <c r="I23" i="43"/>
  <c r="T23"/>
  <c r="AH23"/>
  <c r="AI23"/>
  <c r="AG23"/>
  <c r="F63" i="2"/>
  <c r="G63"/>
  <c r="R63"/>
  <c r="I22" i="51"/>
  <c r="U22"/>
  <c r="G23" i="43"/>
  <c r="AD23"/>
  <c r="F63" i="6"/>
  <c r="G63"/>
  <c r="R63"/>
  <c r="F22" i="51"/>
  <c r="R22"/>
  <c r="E23" i="43"/>
  <c r="N23"/>
  <c r="AA23"/>
  <c r="F63" i="9"/>
  <c r="G63"/>
  <c r="R63"/>
  <c r="G22" i="51"/>
  <c r="S22"/>
  <c r="J23" i="43"/>
  <c r="AJ23"/>
  <c r="F63" i="53"/>
  <c r="G63"/>
  <c r="R63"/>
  <c r="J22" i="51"/>
  <c r="V22"/>
  <c r="X22"/>
  <c r="W19" i="56"/>
  <c r="H24" i="43"/>
  <c r="AF24"/>
  <c r="AE24"/>
  <c r="F64" i="3"/>
  <c r="G64"/>
  <c r="R64"/>
  <c r="F64" i="4"/>
  <c r="G64"/>
  <c r="R64"/>
  <c r="H23" i="51"/>
  <c r="T23"/>
  <c r="I24" i="43"/>
  <c r="T24"/>
  <c r="AH24"/>
  <c r="AI24"/>
  <c r="AG24"/>
  <c r="F64" i="2"/>
  <c r="G64"/>
  <c r="R64"/>
  <c r="I23" i="51"/>
  <c r="U23"/>
  <c r="G24" i="43"/>
  <c r="AD24"/>
  <c r="F64" i="6"/>
  <c r="G64"/>
  <c r="R64"/>
  <c r="F23" i="51"/>
  <c r="R23"/>
  <c r="E24" i="43"/>
  <c r="N24"/>
  <c r="AA24"/>
  <c r="F64" i="9"/>
  <c r="G64"/>
  <c r="R64"/>
  <c r="G23" i="51"/>
  <c r="S23"/>
  <c r="J24" i="43"/>
  <c r="AJ24"/>
  <c r="F64" i="53"/>
  <c r="G64"/>
  <c r="R64"/>
  <c r="J23" i="51"/>
  <c r="V23"/>
  <c r="X23"/>
  <c r="W20" i="56"/>
  <c r="H25" i="43"/>
  <c r="AF25"/>
  <c r="AE25"/>
  <c r="F65" i="3"/>
  <c r="G65"/>
  <c r="R65"/>
  <c r="F65" i="4"/>
  <c r="G65"/>
  <c r="R65"/>
  <c r="H24" i="51"/>
  <c r="T24"/>
  <c r="I25" i="43"/>
  <c r="T25"/>
  <c r="AH25"/>
  <c r="AI25"/>
  <c r="AG25"/>
  <c r="F65" i="2"/>
  <c r="G65"/>
  <c r="R65"/>
  <c r="I24" i="51"/>
  <c r="U24"/>
  <c r="G25" i="43"/>
  <c r="AD25"/>
  <c r="F65" i="6"/>
  <c r="G65"/>
  <c r="R65"/>
  <c r="F24" i="51"/>
  <c r="R24"/>
  <c r="E25" i="43"/>
  <c r="N25"/>
  <c r="AA25"/>
  <c r="F65" i="9"/>
  <c r="G65"/>
  <c r="R65"/>
  <c r="G24" i="51"/>
  <c r="S24"/>
  <c r="J25" i="43"/>
  <c r="AJ25"/>
  <c r="F65" i="53"/>
  <c r="G65"/>
  <c r="R65"/>
  <c r="J24" i="51"/>
  <c r="V24"/>
  <c r="X24"/>
  <c r="W21" i="56"/>
  <c r="H26" i="43"/>
  <c r="AF26"/>
  <c r="AE26"/>
  <c r="F66" i="3"/>
  <c r="G66"/>
  <c r="R66"/>
  <c r="F66" i="4"/>
  <c r="G66"/>
  <c r="R66"/>
  <c r="H25" i="51"/>
  <c r="T25"/>
  <c r="I26" i="43"/>
  <c r="T26"/>
  <c r="AH26"/>
  <c r="AI26"/>
  <c r="AG26"/>
  <c r="F66" i="2"/>
  <c r="G66"/>
  <c r="R66"/>
  <c r="I25" i="51"/>
  <c r="U25"/>
  <c r="G26" i="43"/>
  <c r="AD26"/>
  <c r="F66" i="6"/>
  <c r="G66"/>
  <c r="R66"/>
  <c r="F25" i="51"/>
  <c r="R25"/>
  <c r="E26" i="43"/>
  <c r="N26"/>
  <c r="AA26"/>
  <c r="F66" i="9"/>
  <c r="G66"/>
  <c r="R66"/>
  <c r="G25" i="51"/>
  <c r="S25"/>
  <c r="J26" i="43"/>
  <c r="AJ26"/>
  <c r="F66" i="53"/>
  <c r="G66"/>
  <c r="R66"/>
  <c r="J25" i="51"/>
  <c r="V25"/>
  <c r="X25"/>
  <c r="W22" i="56"/>
  <c r="H27" i="43"/>
  <c r="AF27"/>
  <c r="AE27"/>
  <c r="F67" i="3"/>
  <c r="G67"/>
  <c r="R67"/>
  <c r="F67" i="4"/>
  <c r="G67"/>
  <c r="R67"/>
  <c r="H26" i="51"/>
  <c r="T26"/>
  <c r="I27" i="43"/>
  <c r="T27"/>
  <c r="AH27"/>
  <c r="AI27"/>
  <c r="AG27"/>
  <c r="F67" i="2"/>
  <c r="G67"/>
  <c r="R67"/>
  <c r="I26" i="51"/>
  <c r="U26"/>
  <c r="G27" i="43"/>
  <c r="AD27"/>
  <c r="F67" i="6"/>
  <c r="G67"/>
  <c r="R67"/>
  <c r="F26" i="51"/>
  <c r="R26"/>
  <c r="E27" i="43"/>
  <c r="N27"/>
  <c r="AA27"/>
  <c r="F67" i="9"/>
  <c r="G67"/>
  <c r="R67"/>
  <c r="G26" i="51"/>
  <c r="S26"/>
  <c r="J27" i="43"/>
  <c r="AJ27"/>
  <c r="F67" i="53"/>
  <c r="G67"/>
  <c r="R67"/>
  <c r="J26" i="51"/>
  <c r="V26"/>
  <c r="X26"/>
  <c r="W23" i="56"/>
  <c r="AN5"/>
  <c r="F16" i="43"/>
  <c r="AC16"/>
  <c r="AB16"/>
  <c r="F56" i="8"/>
  <c r="G56"/>
  <c r="R56"/>
  <c r="E12" i="56"/>
  <c r="F56" i="7"/>
  <c r="G56"/>
  <c r="R56"/>
  <c r="L12" i="56"/>
  <c r="S12"/>
  <c r="F17" i="43"/>
  <c r="AC17"/>
  <c r="AB17"/>
  <c r="F57" i="8"/>
  <c r="G57"/>
  <c r="R57"/>
  <c r="E13" i="56"/>
  <c r="F57" i="7"/>
  <c r="G57"/>
  <c r="R57"/>
  <c r="L13" i="56"/>
  <c r="S13"/>
  <c r="F18" i="43"/>
  <c r="AC18"/>
  <c r="AB18"/>
  <c r="F58" i="8"/>
  <c r="G58"/>
  <c r="R58"/>
  <c r="E14" i="56"/>
  <c r="F58" i="7"/>
  <c r="G58"/>
  <c r="R58"/>
  <c r="L14" i="56"/>
  <c r="S14"/>
  <c r="F19" i="43"/>
  <c r="AC19"/>
  <c r="AB19"/>
  <c r="F59" i="8"/>
  <c r="G59"/>
  <c r="R59"/>
  <c r="E15" i="56"/>
  <c r="F59" i="7"/>
  <c r="G59"/>
  <c r="R59"/>
  <c r="L15" i="56"/>
  <c r="S15"/>
  <c r="F20" i="43"/>
  <c r="AC20"/>
  <c r="AB20"/>
  <c r="F60" i="8"/>
  <c r="G60"/>
  <c r="R60"/>
  <c r="E16" i="56"/>
  <c r="F60" i="7"/>
  <c r="G60"/>
  <c r="R60"/>
  <c r="L16" i="56"/>
  <c r="S16"/>
  <c r="F21" i="43"/>
  <c r="AC21"/>
  <c r="AB21"/>
  <c r="F61" i="8"/>
  <c r="G61"/>
  <c r="R61"/>
  <c r="E17" i="56"/>
  <c r="F61" i="7"/>
  <c r="G61"/>
  <c r="R61"/>
  <c r="L17" i="56"/>
  <c r="S17"/>
  <c r="F22" i="43"/>
  <c r="AC22"/>
  <c r="AB22"/>
  <c r="F62" i="8"/>
  <c r="G62"/>
  <c r="R62"/>
  <c r="E18" i="56"/>
  <c r="F62" i="7"/>
  <c r="G62"/>
  <c r="R62"/>
  <c r="L18" i="56"/>
  <c r="S18"/>
  <c r="F23" i="43"/>
  <c r="AC23"/>
  <c r="AB23"/>
  <c r="F63" i="8"/>
  <c r="G63"/>
  <c r="R63"/>
  <c r="E19" i="56"/>
  <c r="F63" i="7"/>
  <c r="G63"/>
  <c r="R63"/>
  <c r="L19" i="56"/>
  <c r="S19"/>
  <c r="F24" i="43"/>
  <c r="AC24"/>
  <c r="AB24"/>
  <c r="F64" i="8"/>
  <c r="G64"/>
  <c r="R64"/>
  <c r="E20" i="56"/>
  <c r="F64" i="7"/>
  <c r="G64"/>
  <c r="R64"/>
  <c r="L20" i="56"/>
  <c r="S20"/>
  <c r="F25" i="43"/>
  <c r="AC25"/>
  <c r="AB25"/>
  <c r="F65" i="8"/>
  <c r="G65"/>
  <c r="R65"/>
  <c r="E21" i="56"/>
  <c r="F65" i="7"/>
  <c r="G65"/>
  <c r="R65"/>
  <c r="L21" i="56"/>
  <c r="S21"/>
  <c r="F26" i="43"/>
  <c r="AC26"/>
  <c r="AB26"/>
  <c r="F66" i="8"/>
  <c r="G66"/>
  <c r="R66"/>
  <c r="E22" i="56"/>
  <c r="F66" i="7"/>
  <c r="G66"/>
  <c r="R66"/>
  <c r="L22" i="56"/>
  <c r="S22"/>
  <c r="F27" i="43"/>
  <c r="AC27"/>
  <c r="AB27"/>
  <c r="F67" i="8"/>
  <c r="G67"/>
  <c r="R67"/>
  <c r="E23" i="56"/>
  <c r="F67" i="7"/>
  <c r="G67"/>
  <c r="R67"/>
  <c r="L23" i="56"/>
  <c r="S23"/>
  <c r="AM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5"/>
  <c r="AO29"/>
  <c r="AO28"/>
  <c r="AO27"/>
  <c r="AO26"/>
  <c r="AO25"/>
  <c r="AO24"/>
  <c r="AO23"/>
  <c r="AO22"/>
  <c r="AO21"/>
  <c r="AO20"/>
  <c r="AO19"/>
  <c r="AO18"/>
  <c r="AO17"/>
  <c r="AO16"/>
  <c r="AO15"/>
  <c r="AO14"/>
  <c r="AO13"/>
  <c r="AO12"/>
  <c r="AO11"/>
  <c r="AO10"/>
  <c r="AO5"/>
  <c r="F14" i="43"/>
  <c r="AC14"/>
  <c r="AB14"/>
  <c r="F54" i="8"/>
  <c r="G54"/>
  <c r="R54"/>
  <c r="E10" i="56"/>
  <c r="F54" i="7"/>
  <c r="G54"/>
  <c r="R54"/>
  <c r="L10" i="56"/>
  <c r="S10"/>
  <c r="W10"/>
  <c r="F15" i="43"/>
  <c r="AC15"/>
  <c r="AB15"/>
  <c r="F55" i="8"/>
  <c r="G55"/>
  <c r="R55"/>
  <c r="E11" i="56"/>
  <c r="F55" i="7"/>
  <c r="G55"/>
  <c r="R55"/>
  <c r="L11" i="56"/>
  <c r="S11"/>
  <c r="H15" i="43"/>
  <c r="AF15"/>
  <c r="AE15"/>
  <c r="F55" i="3"/>
  <c r="G55"/>
  <c r="R55"/>
  <c r="F55" i="4"/>
  <c r="G55"/>
  <c r="R55"/>
  <c r="H14" i="51"/>
  <c r="T14"/>
  <c r="I15" i="43"/>
  <c r="T15"/>
  <c r="AH15"/>
  <c r="AI15"/>
  <c r="AG15"/>
  <c r="F55" i="2"/>
  <c r="G55"/>
  <c r="R55"/>
  <c r="I14" i="51"/>
  <c r="U14"/>
  <c r="G15" i="43"/>
  <c r="AD15"/>
  <c r="F55" i="6"/>
  <c r="G55"/>
  <c r="R55"/>
  <c r="F14" i="51"/>
  <c r="R14"/>
  <c r="E15" i="43"/>
  <c r="N15"/>
  <c r="AA15"/>
  <c r="F55" i="9"/>
  <c r="G55"/>
  <c r="R55"/>
  <c r="G14" i="51"/>
  <c r="S14"/>
  <c r="J15" i="43"/>
  <c r="AJ15"/>
  <c r="F55" i="53"/>
  <c r="G55"/>
  <c r="R55"/>
  <c r="J14" i="51"/>
  <c r="V14"/>
  <c r="X14"/>
  <c r="W11" i="56"/>
  <c r="F9" i="43"/>
  <c r="AC9"/>
  <c r="AB9"/>
  <c r="F49" i="8"/>
  <c r="G49"/>
  <c r="R49"/>
  <c r="E5" i="56"/>
  <c r="F49" i="7"/>
  <c r="G49"/>
  <c r="R49"/>
  <c r="L5" i="56"/>
  <c r="S5"/>
  <c r="H9" i="43"/>
  <c r="AF9"/>
  <c r="AE9"/>
  <c r="F49" i="3"/>
  <c r="G49"/>
  <c r="R49"/>
  <c r="F49" i="4"/>
  <c r="G49"/>
  <c r="R49"/>
  <c r="I9" i="43"/>
  <c r="T9"/>
  <c r="AH9"/>
  <c r="AI9"/>
  <c r="AG9"/>
  <c r="F49" i="2"/>
  <c r="G49"/>
  <c r="R49"/>
  <c r="G9" i="43"/>
  <c r="AD9"/>
  <c r="F49" i="6"/>
  <c r="G49"/>
  <c r="R49"/>
  <c r="E9" i="43"/>
  <c r="N9"/>
  <c r="AA9"/>
  <c r="F49" i="9"/>
  <c r="G49"/>
  <c r="R49"/>
  <c r="J9" i="43"/>
  <c r="AJ9"/>
  <c r="F49" i="53"/>
  <c r="G49"/>
  <c r="R49"/>
  <c r="W5" i="56"/>
  <c r="F10" i="43"/>
  <c r="AC10"/>
  <c r="AB10"/>
  <c r="F50" i="8"/>
  <c r="G50"/>
  <c r="R50"/>
  <c r="E6" i="56"/>
  <c r="F50" i="7"/>
  <c r="G50"/>
  <c r="R50"/>
  <c r="L6" i="56"/>
  <c r="S6"/>
  <c r="H10" i="43"/>
  <c r="AF10"/>
  <c r="AE10"/>
  <c r="F50" i="3"/>
  <c r="G50"/>
  <c r="R50"/>
  <c r="F50" i="4"/>
  <c r="G50"/>
  <c r="R50"/>
  <c r="I10" i="43"/>
  <c r="T10"/>
  <c r="AH10"/>
  <c r="AI10"/>
  <c r="AG10"/>
  <c r="F50" i="2"/>
  <c r="G50"/>
  <c r="R50"/>
  <c r="G10" i="43"/>
  <c r="AD10"/>
  <c r="F50" i="6"/>
  <c r="G50"/>
  <c r="R50"/>
  <c r="E10" i="43"/>
  <c r="N10"/>
  <c r="AA10"/>
  <c r="F50" i="9"/>
  <c r="G50"/>
  <c r="R50"/>
  <c r="J10" i="43"/>
  <c r="AJ10"/>
  <c r="F50" i="53"/>
  <c r="G50"/>
  <c r="R50"/>
  <c r="W6" i="56"/>
  <c r="F11" i="43"/>
  <c r="AC11"/>
  <c r="AB11"/>
  <c r="F51" i="8"/>
  <c r="G51"/>
  <c r="R51"/>
  <c r="E7" i="56"/>
  <c r="F51" i="7"/>
  <c r="G51"/>
  <c r="R51"/>
  <c r="L7" i="56"/>
  <c r="S7"/>
  <c r="H11" i="43"/>
  <c r="AF11"/>
  <c r="AE11"/>
  <c r="F51" i="3"/>
  <c r="G51"/>
  <c r="R51"/>
  <c r="F51" i="4"/>
  <c r="G51"/>
  <c r="R51"/>
  <c r="I11" i="43"/>
  <c r="T11"/>
  <c r="AH11"/>
  <c r="AI11"/>
  <c r="AG11"/>
  <c r="F51" i="2"/>
  <c r="G51"/>
  <c r="R51"/>
  <c r="G11" i="43"/>
  <c r="AD11"/>
  <c r="F51" i="6"/>
  <c r="G51"/>
  <c r="R51"/>
  <c r="E11" i="43"/>
  <c r="N11"/>
  <c r="AA11"/>
  <c r="F51" i="9"/>
  <c r="G51"/>
  <c r="R51"/>
  <c r="J11" i="43"/>
  <c r="AJ11"/>
  <c r="F51" i="53"/>
  <c r="G51"/>
  <c r="R51"/>
  <c r="W7" i="56"/>
  <c r="F12" i="43"/>
  <c r="AC12"/>
  <c r="AB12"/>
  <c r="F52" i="8"/>
  <c r="G52"/>
  <c r="R52"/>
  <c r="E8" i="56"/>
  <c r="F52" i="7"/>
  <c r="G52"/>
  <c r="R52"/>
  <c r="L8" i="56"/>
  <c r="S8"/>
  <c r="H12" i="43"/>
  <c r="AF12"/>
  <c r="AE12"/>
  <c r="F52" i="3"/>
  <c r="G52"/>
  <c r="R52"/>
  <c r="F52" i="4"/>
  <c r="G52"/>
  <c r="R52"/>
  <c r="I12" i="43"/>
  <c r="T12"/>
  <c r="AH12"/>
  <c r="AI12"/>
  <c r="AG12"/>
  <c r="F52" i="2"/>
  <c r="G52"/>
  <c r="R52"/>
  <c r="G12" i="43"/>
  <c r="AD12"/>
  <c r="F52" i="6"/>
  <c r="G52"/>
  <c r="R52"/>
  <c r="E12" i="43"/>
  <c r="N12"/>
  <c r="AA12"/>
  <c r="F52" i="9"/>
  <c r="G52"/>
  <c r="R52"/>
  <c r="J12" i="43"/>
  <c r="AJ12"/>
  <c r="F52" i="53"/>
  <c r="G52"/>
  <c r="R52"/>
  <c r="W8" i="56"/>
  <c r="F13" i="43"/>
  <c r="AC13"/>
  <c r="AB13"/>
  <c r="F53" i="8"/>
  <c r="G53"/>
  <c r="R53"/>
  <c r="E9" i="56"/>
  <c r="F53" i="7"/>
  <c r="G53"/>
  <c r="R53"/>
  <c r="L9" i="56"/>
  <c r="S9"/>
  <c r="H13" i="43"/>
  <c r="AF13"/>
  <c r="AE13"/>
  <c r="F53" i="3"/>
  <c r="G53"/>
  <c r="R53"/>
  <c r="F53" i="4"/>
  <c r="G53"/>
  <c r="R53"/>
  <c r="I13" i="43"/>
  <c r="T13"/>
  <c r="AH13"/>
  <c r="AI13"/>
  <c r="AG13"/>
  <c r="F53" i="2"/>
  <c r="G53"/>
  <c r="R53"/>
  <c r="G13" i="43"/>
  <c r="AD13"/>
  <c r="F53" i="6"/>
  <c r="G53"/>
  <c r="R53"/>
  <c r="E13" i="43"/>
  <c r="N13"/>
  <c r="AA13"/>
  <c r="F53" i="9"/>
  <c r="G53"/>
  <c r="R53"/>
  <c r="F53" i="53"/>
  <c r="G53"/>
  <c r="R53"/>
  <c r="W9" i="56"/>
  <c r="AO7"/>
  <c r="AO8"/>
  <c r="AO9"/>
  <c r="AO6"/>
  <c r="Z276"/>
  <c r="K50" i="8"/>
  <c r="I6" i="56"/>
  <c r="K50" i="7"/>
  <c r="P6" i="56"/>
  <c r="U6"/>
  <c r="Z6"/>
  <c r="AC6"/>
  <c r="AG6"/>
  <c r="J6"/>
  <c r="AH6"/>
  <c r="Q6"/>
  <c r="AI6"/>
  <c r="K51" i="8"/>
  <c r="I7" i="56"/>
  <c r="K51" i="7"/>
  <c r="P7" i="56"/>
  <c r="U7"/>
  <c r="Z7"/>
  <c r="AC7"/>
  <c r="AG7"/>
  <c r="J7"/>
  <c r="AH7"/>
  <c r="Q7"/>
  <c r="AI7"/>
  <c r="K52" i="8"/>
  <c r="I8" i="56"/>
  <c r="K52" i="7"/>
  <c r="P8" i="56"/>
  <c r="U8"/>
  <c r="Z8"/>
  <c r="AC8"/>
  <c r="AG8"/>
  <c r="J8"/>
  <c r="AH8"/>
  <c r="Q8"/>
  <c r="AI8"/>
  <c r="K53" i="8"/>
  <c r="I9" i="56"/>
  <c r="K53" i="7"/>
  <c r="P9" i="56"/>
  <c r="U9"/>
  <c r="Z9"/>
  <c r="AC9"/>
  <c r="AG9"/>
  <c r="J9"/>
  <c r="AH9"/>
  <c r="Q9"/>
  <c r="AI9"/>
  <c r="K54" i="8"/>
  <c r="I10" i="56"/>
  <c r="K54" i="7"/>
  <c r="P10" i="56"/>
  <c r="U10"/>
  <c r="Z10"/>
  <c r="AC10"/>
  <c r="AG10"/>
  <c r="J10"/>
  <c r="AH10"/>
  <c r="Q10"/>
  <c r="AI10"/>
  <c r="K55" i="8"/>
  <c r="I11" i="56"/>
  <c r="K55" i="7"/>
  <c r="P11" i="56"/>
  <c r="U11"/>
  <c r="Z11"/>
  <c r="AC11"/>
  <c r="AG11"/>
  <c r="J11"/>
  <c r="AH11"/>
  <c r="Q11"/>
  <c r="AI11"/>
  <c r="K56" i="8"/>
  <c r="I12" i="56"/>
  <c r="K56" i="7"/>
  <c r="P12" i="56"/>
  <c r="U12"/>
  <c r="Z12"/>
  <c r="AC12"/>
  <c r="AG12"/>
  <c r="J12"/>
  <c r="AH12"/>
  <c r="Q12"/>
  <c r="AI12"/>
  <c r="K57" i="8"/>
  <c r="I13" i="56"/>
  <c r="K57" i="7"/>
  <c r="P13" i="56"/>
  <c r="U13"/>
  <c r="Z13"/>
  <c r="AC13"/>
  <c r="AG13"/>
  <c r="J13"/>
  <c r="AH13"/>
  <c r="Q13"/>
  <c r="AI13"/>
  <c r="K58" i="8"/>
  <c r="I14" i="56"/>
  <c r="K58" i="7"/>
  <c r="P14" i="56"/>
  <c r="U14"/>
  <c r="Z14"/>
  <c r="AC14"/>
  <c r="AG14"/>
  <c r="J14"/>
  <c r="AH14"/>
  <c r="Q14"/>
  <c r="AI14"/>
  <c r="K59" i="8"/>
  <c r="I15" i="56"/>
  <c r="K59" i="7"/>
  <c r="P15" i="56"/>
  <c r="U15"/>
  <c r="Z15"/>
  <c r="AC15"/>
  <c r="AG15"/>
  <c r="J15"/>
  <c r="AH15"/>
  <c r="Q15"/>
  <c r="AI15"/>
  <c r="K60" i="8"/>
  <c r="I16" i="56"/>
  <c r="K60" i="7"/>
  <c r="P16" i="56"/>
  <c r="U16"/>
  <c r="Z16"/>
  <c r="AC16"/>
  <c r="AG16"/>
  <c r="J16"/>
  <c r="AH16"/>
  <c r="Q16"/>
  <c r="AI16"/>
  <c r="K61" i="8"/>
  <c r="I17" i="56"/>
  <c r="K61" i="7"/>
  <c r="P17" i="56"/>
  <c r="U17"/>
  <c r="Z17"/>
  <c r="AC17"/>
  <c r="AG17"/>
  <c r="J17"/>
  <c r="AH17"/>
  <c r="Q17"/>
  <c r="AI17"/>
  <c r="K62" i="8"/>
  <c r="I18" i="56"/>
  <c r="K62" i="7"/>
  <c r="P18" i="56"/>
  <c r="U18"/>
  <c r="Z18"/>
  <c r="AC18"/>
  <c r="AG18"/>
  <c r="J18"/>
  <c r="AH18"/>
  <c r="Q18"/>
  <c r="AI18"/>
  <c r="K63" i="8"/>
  <c r="I19" i="56"/>
  <c r="K63" i="7"/>
  <c r="P19" i="56"/>
  <c r="U19"/>
  <c r="Z19"/>
  <c r="AC19"/>
  <c r="AG19"/>
  <c r="J19"/>
  <c r="AH19"/>
  <c r="Q19"/>
  <c r="AI19"/>
  <c r="K64" i="8"/>
  <c r="I20" i="56"/>
  <c r="K64" i="7"/>
  <c r="P20" i="56"/>
  <c r="U20"/>
  <c r="Z20"/>
  <c r="AC20"/>
  <c r="AG20"/>
  <c r="J20"/>
  <c r="AH20"/>
  <c r="Q20"/>
  <c r="AI20"/>
  <c r="K65" i="8"/>
  <c r="I21" i="56"/>
  <c r="K65" i="7"/>
  <c r="P21" i="56"/>
  <c r="U21"/>
  <c r="Z21"/>
  <c r="AC21"/>
  <c r="AG21"/>
  <c r="J21"/>
  <c r="AH21"/>
  <c r="Q21"/>
  <c r="AI21"/>
  <c r="K66" i="8"/>
  <c r="I22" i="56"/>
  <c r="K66" i="7"/>
  <c r="P22" i="56"/>
  <c r="U22"/>
  <c r="Z22"/>
  <c r="AC22"/>
  <c r="AG22"/>
  <c r="J22"/>
  <c r="AH22"/>
  <c r="Q22"/>
  <c r="AI22"/>
  <c r="K67" i="8"/>
  <c r="I23" i="56"/>
  <c r="K67" i="7"/>
  <c r="P23" i="56"/>
  <c r="U23"/>
  <c r="Z23"/>
  <c r="AC23"/>
  <c r="AG23"/>
  <c r="J23"/>
  <c r="AH23"/>
  <c r="Q23"/>
  <c r="AI23"/>
  <c r="K68" i="8"/>
  <c r="I24" i="56"/>
  <c r="K68" i="7"/>
  <c r="P24" i="56"/>
  <c r="U24"/>
  <c r="Z24"/>
  <c r="AC24"/>
  <c r="AG24"/>
  <c r="J24"/>
  <c r="AH24"/>
  <c r="Q24"/>
  <c r="AI24"/>
  <c r="K69" i="8"/>
  <c r="I25" i="56"/>
  <c r="K69" i="7"/>
  <c r="P25" i="56"/>
  <c r="U25"/>
  <c r="Z25"/>
  <c r="AC25"/>
  <c r="AG25"/>
  <c r="J25"/>
  <c r="AH25"/>
  <c r="Q25"/>
  <c r="AI25"/>
  <c r="K70" i="8"/>
  <c r="I26" i="56"/>
  <c r="K70" i="7"/>
  <c r="P26" i="56"/>
  <c r="U26"/>
  <c r="Z26"/>
  <c r="AC26"/>
  <c r="AG26"/>
  <c r="J26"/>
  <c r="AH26"/>
  <c r="Q26"/>
  <c r="AI26"/>
  <c r="K71" i="8"/>
  <c r="I27" i="56"/>
  <c r="K71" i="7"/>
  <c r="P27" i="56"/>
  <c r="U27"/>
  <c r="Z27"/>
  <c r="AC27"/>
  <c r="AG27"/>
  <c r="J27"/>
  <c r="AH27"/>
  <c r="Q27"/>
  <c r="AI27"/>
  <c r="K72" i="8"/>
  <c r="I28" i="56"/>
  <c r="K72" i="7"/>
  <c r="P28" i="56"/>
  <c r="U28"/>
  <c r="Z28"/>
  <c r="AC28"/>
  <c r="AG28"/>
  <c r="J28"/>
  <c r="AH28"/>
  <c r="Q28"/>
  <c r="AI28"/>
  <c r="K73" i="8"/>
  <c r="I29" i="56"/>
  <c r="K73" i="7"/>
  <c r="P29" i="56"/>
  <c r="U29"/>
  <c r="Z29"/>
  <c r="AC29"/>
  <c r="AG29"/>
  <c r="J29"/>
  <c r="AH29"/>
  <c r="Q29"/>
  <c r="AI29"/>
  <c r="K74" i="8"/>
  <c r="I30" i="56"/>
  <c r="K74" i="7"/>
  <c r="P30" i="56"/>
  <c r="U30"/>
  <c r="Z30"/>
  <c r="AC30"/>
  <c r="AG30"/>
  <c r="J30"/>
  <c r="AH30"/>
  <c r="Q30"/>
  <c r="AI30"/>
  <c r="K75" i="8"/>
  <c r="I31" i="56"/>
  <c r="K75" i="7"/>
  <c r="P31" i="56"/>
  <c r="U31"/>
  <c r="Z31"/>
  <c r="AC31"/>
  <c r="AG31"/>
  <c r="J31"/>
  <c r="AH31"/>
  <c r="Q31"/>
  <c r="AI31"/>
  <c r="K76" i="8"/>
  <c r="I32" i="56"/>
  <c r="K76" i="7"/>
  <c r="P32" i="56"/>
  <c r="U32"/>
  <c r="Z32"/>
  <c r="AC32"/>
  <c r="AG32"/>
  <c r="J32"/>
  <c r="AH32"/>
  <c r="Q32"/>
  <c r="AI32"/>
  <c r="K77" i="8"/>
  <c r="I33" i="56"/>
  <c r="K77" i="7"/>
  <c r="P33" i="56"/>
  <c r="U33"/>
  <c r="Z33"/>
  <c r="AC33"/>
  <c r="AG33"/>
  <c r="J33"/>
  <c r="AH33"/>
  <c r="Q33"/>
  <c r="AI33"/>
  <c r="K78" i="8"/>
  <c r="I34" i="56"/>
  <c r="K78" i="7"/>
  <c r="P34" i="56"/>
  <c r="U34"/>
  <c r="Z34"/>
  <c r="AC34"/>
  <c r="AG34"/>
  <c r="J34"/>
  <c r="AH34"/>
  <c r="Q34"/>
  <c r="AI34"/>
  <c r="K79" i="8"/>
  <c r="I35" i="56"/>
  <c r="K79" i="7"/>
  <c r="P35" i="56"/>
  <c r="U35"/>
  <c r="Z35"/>
  <c r="AC35"/>
  <c r="AG35"/>
  <c r="J35"/>
  <c r="AH35"/>
  <c r="Q35"/>
  <c r="AI35"/>
  <c r="K80" i="8"/>
  <c r="I36" i="56"/>
  <c r="K80" i="7"/>
  <c r="P36" i="56"/>
  <c r="U36"/>
  <c r="Z36"/>
  <c r="AC36"/>
  <c r="AG36"/>
  <c r="J36"/>
  <c r="AH36"/>
  <c r="Q36"/>
  <c r="AI36"/>
  <c r="K81" i="8"/>
  <c r="I37" i="56"/>
  <c r="K81" i="7"/>
  <c r="P37" i="56"/>
  <c r="U37"/>
  <c r="Z37"/>
  <c r="AC37"/>
  <c r="AG37"/>
  <c r="J37"/>
  <c r="AH37"/>
  <c r="Q37"/>
  <c r="AI37"/>
  <c r="K82" i="8"/>
  <c r="I38" i="56"/>
  <c r="K82" i="7"/>
  <c r="P38" i="56"/>
  <c r="U38"/>
  <c r="Z38"/>
  <c r="AC38"/>
  <c r="AG38"/>
  <c r="J38"/>
  <c r="AH38"/>
  <c r="Q38"/>
  <c r="AI38"/>
  <c r="K83" i="8"/>
  <c r="I39" i="56"/>
  <c r="K83" i="7"/>
  <c r="P39" i="56"/>
  <c r="U39"/>
  <c r="Z39"/>
  <c r="AC39"/>
  <c r="AG39"/>
  <c r="J39"/>
  <c r="AH39"/>
  <c r="Q39"/>
  <c r="AI39"/>
  <c r="K84" i="8"/>
  <c r="I40" i="56"/>
  <c r="K84" i="7"/>
  <c r="P40" i="56"/>
  <c r="U40"/>
  <c r="Z40"/>
  <c r="AC40"/>
  <c r="AG40"/>
  <c r="J40"/>
  <c r="AH40"/>
  <c r="Q40"/>
  <c r="AI40"/>
  <c r="K85" i="8"/>
  <c r="I41" i="56"/>
  <c r="K85" i="7"/>
  <c r="P41" i="56"/>
  <c r="U41"/>
  <c r="Z41"/>
  <c r="AC41"/>
  <c r="AG41"/>
  <c r="J41"/>
  <c r="AH41"/>
  <c r="Q41"/>
  <c r="AI41"/>
  <c r="K86" i="8"/>
  <c r="I42" i="56"/>
  <c r="K86" i="7"/>
  <c r="P42" i="56"/>
  <c r="U42"/>
  <c r="Z42"/>
  <c r="AC42"/>
  <c r="AG42"/>
  <c r="J42"/>
  <c r="AH42"/>
  <c r="Q42"/>
  <c r="AI42"/>
  <c r="K87" i="8"/>
  <c r="I43" i="56"/>
  <c r="K87" i="7"/>
  <c r="P43" i="56"/>
  <c r="U43"/>
  <c r="Z43"/>
  <c r="AC43"/>
  <c r="AG43"/>
  <c r="J43"/>
  <c r="AH43"/>
  <c r="Q43"/>
  <c r="AI43"/>
  <c r="K88" i="8"/>
  <c r="I44" i="56"/>
  <c r="K88" i="7"/>
  <c r="P44" i="56"/>
  <c r="U44"/>
  <c r="Z44"/>
  <c r="AC44"/>
  <c r="AG44"/>
  <c r="J44"/>
  <c r="AH44"/>
  <c r="Q44"/>
  <c r="AI44"/>
  <c r="K89" i="8"/>
  <c r="I45" i="56"/>
  <c r="K89" i="7"/>
  <c r="P45" i="56"/>
  <c r="U45"/>
  <c r="Z45"/>
  <c r="AC45"/>
  <c r="AG45"/>
  <c r="J45"/>
  <c r="AH45"/>
  <c r="Q45"/>
  <c r="AI45"/>
  <c r="K90" i="8"/>
  <c r="I46" i="56"/>
  <c r="K90" i="7"/>
  <c r="P46" i="56"/>
  <c r="U46"/>
  <c r="Z46"/>
  <c r="AC46"/>
  <c r="AG46"/>
  <c r="J46"/>
  <c r="AH46"/>
  <c r="Q46"/>
  <c r="AI46"/>
  <c r="K91" i="8"/>
  <c r="I47" i="56"/>
  <c r="K91" i="7"/>
  <c r="P47" i="56"/>
  <c r="U47"/>
  <c r="Z47"/>
  <c r="AC47"/>
  <c r="AG47"/>
  <c r="J47"/>
  <c r="AH47"/>
  <c r="Q47"/>
  <c r="AI47"/>
  <c r="K92" i="8"/>
  <c r="I48" i="56"/>
  <c r="K92" i="7"/>
  <c r="P48" i="56"/>
  <c r="U48"/>
  <c r="Z48"/>
  <c r="AC48"/>
  <c r="AG48"/>
  <c r="J48"/>
  <c r="AH48"/>
  <c r="Q48"/>
  <c r="AI48"/>
  <c r="K93" i="8"/>
  <c r="I49" i="56"/>
  <c r="K93" i="7"/>
  <c r="P49" i="56"/>
  <c r="U49"/>
  <c r="Z49"/>
  <c r="AC49"/>
  <c r="AG49"/>
  <c r="J49"/>
  <c r="AH49"/>
  <c r="Q49"/>
  <c r="AI49"/>
  <c r="K94" i="8"/>
  <c r="I50" i="56"/>
  <c r="K94" i="7"/>
  <c r="P50" i="56"/>
  <c r="U50"/>
  <c r="Z50"/>
  <c r="AC50"/>
  <c r="AG50"/>
  <c r="J50"/>
  <c r="AH50"/>
  <c r="Q50"/>
  <c r="AI50"/>
  <c r="K95" i="8"/>
  <c r="I51" i="56"/>
  <c r="K95" i="7"/>
  <c r="P51" i="56"/>
  <c r="U51"/>
  <c r="Z51"/>
  <c r="AC51"/>
  <c r="AG51"/>
  <c r="J51"/>
  <c r="AH51"/>
  <c r="Q51"/>
  <c r="AI51"/>
  <c r="K96" i="8"/>
  <c r="I52" i="56"/>
  <c r="K96" i="7"/>
  <c r="P52" i="56"/>
  <c r="U52"/>
  <c r="Z52"/>
  <c r="AC52"/>
  <c r="AG52"/>
  <c r="J52"/>
  <c r="AH52"/>
  <c r="Q52"/>
  <c r="AI52"/>
  <c r="K97" i="8"/>
  <c r="I53" i="56"/>
  <c r="K97" i="7"/>
  <c r="P53" i="56"/>
  <c r="U53"/>
  <c r="Z53"/>
  <c r="AC53"/>
  <c r="AG53"/>
  <c r="J53"/>
  <c r="AH53"/>
  <c r="Q53"/>
  <c r="AI53"/>
  <c r="K98" i="8"/>
  <c r="I54" i="56"/>
  <c r="K98" i="7"/>
  <c r="P54" i="56"/>
  <c r="U54"/>
  <c r="Z54"/>
  <c r="AC54"/>
  <c r="AG54"/>
  <c r="J54"/>
  <c r="AH54"/>
  <c r="Q54"/>
  <c r="AI54"/>
  <c r="K99" i="8"/>
  <c r="I55" i="56"/>
  <c r="K99" i="7"/>
  <c r="P55" i="56"/>
  <c r="U55"/>
  <c r="Z55"/>
  <c r="AC55"/>
  <c r="AG55"/>
  <c r="J55"/>
  <c r="AH55"/>
  <c r="Q55"/>
  <c r="AI55"/>
  <c r="K100" i="8"/>
  <c r="I56" i="56"/>
  <c r="K100" i="7"/>
  <c r="P56" i="56"/>
  <c r="U56"/>
  <c r="Z56"/>
  <c r="AC56"/>
  <c r="AG56"/>
  <c r="J56"/>
  <c r="AH56"/>
  <c r="Q56"/>
  <c r="AI56"/>
  <c r="K101" i="8"/>
  <c r="I57" i="56"/>
  <c r="K101" i="7"/>
  <c r="P57" i="56"/>
  <c r="U57"/>
  <c r="Z57"/>
  <c r="AC57"/>
  <c r="AG57"/>
  <c r="J57"/>
  <c r="AH57"/>
  <c r="Q57"/>
  <c r="AI57"/>
  <c r="K102" i="8"/>
  <c r="I58" i="56"/>
  <c r="K102" i="7"/>
  <c r="P58" i="56"/>
  <c r="U58"/>
  <c r="Z58"/>
  <c r="AC58"/>
  <c r="AG58"/>
  <c r="J58"/>
  <c r="AH58"/>
  <c r="Q58"/>
  <c r="AI58"/>
  <c r="K103" i="8"/>
  <c r="I59" i="56"/>
  <c r="K103" i="7"/>
  <c r="P59" i="56"/>
  <c r="U59"/>
  <c r="Z59"/>
  <c r="AC59"/>
  <c r="AG59"/>
  <c r="J59"/>
  <c r="AH59"/>
  <c r="Q59"/>
  <c r="AI59"/>
  <c r="K104" i="8"/>
  <c r="I60" i="56"/>
  <c r="K104" i="7"/>
  <c r="P60" i="56"/>
  <c r="U60"/>
  <c r="Z60"/>
  <c r="AC60"/>
  <c r="AG60"/>
  <c r="J60"/>
  <c r="AH60"/>
  <c r="Q60"/>
  <c r="AI60"/>
  <c r="K105" i="8"/>
  <c r="I61" i="56"/>
  <c r="K105" i="7"/>
  <c r="P61" i="56"/>
  <c r="U61"/>
  <c r="Z61"/>
  <c r="AC61"/>
  <c r="AG61"/>
  <c r="J61"/>
  <c r="AH61"/>
  <c r="Q61"/>
  <c r="AI61"/>
  <c r="K106" i="8"/>
  <c r="I62" i="56"/>
  <c r="K106" i="7"/>
  <c r="P62" i="56"/>
  <c r="U62"/>
  <c r="Z62"/>
  <c r="AC62"/>
  <c r="AG62"/>
  <c r="J62"/>
  <c r="AH62"/>
  <c r="Q62"/>
  <c r="AI62"/>
  <c r="K107" i="8"/>
  <c r="I63" i="56"/>
  <c r="K107" i="7"/>
  <c r="P63" i="56"/>
  <c r="U63"/>
  <c r="Z63"/>
  <c r="AC63"/>
  <c r="AG63"/>
  <c r="J63"/>
  <c r="AH63"/>
  <c r="Q63"/>
  <c r="AI63"/>
  <c r="K108" i="8"/>
  <c r="I64" i="56"/>
  <c r="K108" i="7"/>
  <c r="P64" i="56"/>
  <c r="U64"/>
  <c r="Z64"/>
  <c r="AC64"/>
  <c r="AG64"/>
  <c r="J64"/>
  <c r="AH64"/>
  <c r="Q64"/>
  <c r="AI64"/>
  <c r="K109" i="8"/>
  <c r="I65" i="56"/>
  <c r="K109" i="7"/>
  <c r="P65" i="56"/>
  <c r="U65"/>
  <c r="Z65"/>
  <c r="AC65"/>
  <c r="AG65"/>
  <c r="J65"/>
  <c r="AH65"/>
  <c r="Q65"/>
  <c r="AI65"/>
  <c r="K110" i="8"/>
  <c r="I66" i="56"/>
  <c r="K110" i="7"/>
  <c r="P66" i="56"/>
  <c r="U66"/>
  <c r="Z66"/>
  <c r="AC66"/>
  <c r="AG66"/>
  <c r="J66"/>
  <c r="AH66"/>
  <c r="Q66"/>
  <c r="AI66"/>
  <c r="K111" i="8"/>
  <c r="I67" i="56"/>
  <c r="K111" i="7"/>
  <c r="P67" i="56"/>
  <c r="U67"/>
  <c r="Z67"/>
  <c r="AC67"/>
  <c r="AG67"/>
  <c r="J67"/>
  <c r="AH67"/>
  <c r="Q67"/>
  <c r="AI67"/>
  <c r="K112" i="8"/>
  <c r="I68" i="56"/>
  <c r="K112" i="7"/>
  <c r="P68" i="56"/>
  <c r="U68"/>
  <c r="Z68"/>
  <c r="AC68"/>
  <c r="AG68"/>
  <c r="J68"/>
  <c r="AH68"/>
  <c r="Q68"/>
  <c r="AI68"/>
  <c r="K113" i="8"/>
  <c r="I69" i="56"/>
  <c r="K113" i="7"/>
  <c r="P69" i="56"/>
  <c r="U69"/>
  <c r="Z69"/>
  <c r="AC69"/>
  <c r="AG69"/>
  <c r="J69"/>
  <c r="AH69"/>
  <c r="Q69"/>
  <c r="AI69"/>
  <c r="K114" i="8"/>
  <c r="I70" i="56"/>
  <c r="K114" i="7"/>
  <c r="P70" i="56"/>
  <c r="U70"/>
  <c r="Z70"/>
  <c r="AC70"/>
  <c r="AG70"/>
  <c r="J70"/>
  <c r="AH70"/>
  <c r="Q70"/>
  <c r="AI70"/>
  <c r="K115" i="8"/>
  <c r="I71" i="56"/>
  <c r="K115" i="7"/>
  <c r="P71" i="56"/>
  <c r="U71"/>
  <c r="Z71"/>
  <c r="AC71"/>
  <c r="AG71"/>
  <c r="J71"/>
  <c r="AH71"/>
  <c r="Q71"/>
  <c r="AI71"/>
  <c r="K116" i="8"/>
  <c r="I72" i="56"/>
  <c r="K116" i="7"/>
  <c r="P72" i="56"/>
  <c r="U72"/>
  <c r="Z72"/>
  <c r="AC72"/>
  <c r="AG72"/>
  <c r="J72"/>
  <c r="AH72"/>
  <c r="Q72"/>
  <c r="AI72"/>
  <c r="K117" i="8"/>
  <c r="I73" i="56"/>
  <c r="K117" i="7"/>
  <c r="P73" i="56"/>
  <c r="U73"/>
  <c r="Z73"/>
  <c r="AC73"/>
  <c r="AG73"/>
  <c r="J73"/>
  <c r="AH73"/>
  <c r="Q73"/>
  <c r="AI73"/>
  <c r="K118" i="8"/>
  <c r="I74" i="56"/>
  <c r="K118" i="7"/>
  <c r="P74" i="56"/>
  <c r="U74"/>
  <c r="Z74"/>
  <c r="AC74"/>
  <c r="AG74"/>
  <c r="J74"/>
  <c r="AH74"/>
  <c r="Q74"/>
  <c r="AI74"/>
  <c r="K119" i="8"/>
  <c r="I75" i="56"/>
  <c r="K119" i="7"/>
  <c r="P75" i="56"/>
  <c r="U75"/>
  <c r="Z75"/>
  <c r="AC75"/>
  <c r="AG75"/>
  <c r="J75"/>
  <c r="AH75"/>
  <c r="Q75"/>
  <c r="AI75"/>
  <c r="K120" i="8"/>
  <c r="I76" i="56"/>
  <c r="K120" i="7"/>
  <c r="P76" i="56"/>
  <c r="U76"/>
  <c r="Z76"/>
  <c r="AC76"/>
  <c r="AG76"/>
  <c r="J76"/>
  <c r="AH76"/>
  <c r="Q76"/>
  <c r="AI76"/>
  <c r="K121" i="8"/>
  <c r="I77" i="56"/>
  <c r="K121" i="7"/>
  <c r="P77" i="56"/>
  <c r="U77"/>
  <c r="Z77"/>
  <c r="AC77"/>
  <c r="AG77"/>
  <c r="J77"/>
  <c r="AH77"/>
  <c r="Q77"/>
  <c r="AI77"/>
  <c r="K122" i="8"/>
  <c r="I78" i="56"/>
  <c r="K122" i="7"/>
  <c r="P78" i="56"/>
  <c r="U78"/>
  <c r="Z78"/>
  <c r="AC78"/>
  <c r="AG78"/>
  <c r="J78"/>
  <c r="AH78"/>
  <c r="Q78"/>
  <c r="AI78"/>
  <c r="K123" i="8"/>
  <c r="I79" i="56"/>
  <c r="K123" i="7"/>
  <c r="P79" i="56"/>
  <c r="U79"/>
  <c r="Z79"/>
  <c r="AC79"/>
  <c r="AG79"/>
  <c r="J79"/>
  <c r="AH79"/>
  <c r="Q79"/>
  <c r="AI79"/>
  <c r="K124" i="8"/>
  <c r="I80" i="56"/>
  <c r="K124" i="7"/>
  <c r="P80" i="56"/>
  <c r="U80"/>
  <c r="Z80"/>
  <c r="AC80"/>
  <c r="AG80"/>
  <c r="J80"/>
  <c r="AH80"/>
  <c r="Q80"/>
  <c r="AI80"/>
  <c r="K125" i="8"/>
  <c r="I81" i="56"/>
  <c r="K125" i="7"/>
  <c r="P81" i="56"/>
  <c r="U81"/>
  <c r="Z81"/>
  <c r="AC81"/>
  <c r="AG81"/>
  <c r="J81"/>
  <c r="AH81"/>
  <c r="Q81"/>
  <c r="AI81"/>
  <c r="K126" i="8"/>
  <c r="I82" i="56"/>
  <c r="K126" i="7"/>
  <c r="P82" i="56"/>
  <c r="U82"/>
  <c r="Z82"/>
  <c r="AC82"/>
  <c r="AG82"/>
  <c r="J82"/>
  <c r="AH82"/>
  <c r="Q82"/>
  <c r="AI82"/>
  <c r="K127" i="8"/>
  <c r="I83" i="56"/>
  <c r="K127" i="7"/>
  <c r="P83" i="56"/>
  <c r="U83"/>
  <c r="Z83"/>
  <c r="AC83"/>
  <c r="AG83"/>
  <c r="J83"/>
  <c r="AH83"/>
  <c r="Q83"/>
  <c r="AI83"/>
  <c r="K128" i="8"/>
  <c r="I84" i="56"/>
  <c r="K128" i="7"/>
  <c r="P84" i="56"/>
  <c r="U84"/>
  <c r="Z84"/>
  <c r="AC84"/>
  <c r="AG84"/>
  <c r="J84"/>
  <c r="AH84"/>
  <c r="Q84"/>
  <c r="AI84"/>
  <c r="K129" i="8"/>
  <c r="I85" i="56"/>
  <c r="K129" i="7"/>
  <c r="P85" i="56"/>
  <c r="U85"/>
  <c r="Z85"/>
  <c r="AC85"/>
  <c r="AG85"/>
  <c r="J85"/>
  <c r="AH85"/>
  <c r="Q85"/>
  <c r="AI85"/>
  <c r="K130" i="8"/>
  <c r="I86" i="56"/>
  <c r="K130" i="7"/>
  <c r="P86" i="56"/>
  <c r="U86"/>
  <c r="Z86"/>
  <c r="AC86"/>
  <c r="AG86"/>
  <c r="J86"/>
  <c r="AH86"/>
  <c r="Q86"/>
  <c r="AI86"/>
  <c r="K131" i="8"/>
  <c r="I87" i="56"/>
  <c r="K131" i="7"/>
  <c r="P87" i="56"/>
  <c r="U87"/>
  <c r="Z87"/>
  <c r="AC87"/>
  <c r="AG87"/>
  <c r="J87"/>
  <c r="AH87"/>
  <c r="Q87"/>
  <c r="AI87"/>
  <c r="K132" i="8"/>
  <c r="I88" i="56"/>
  <c r="K132" i="7"/>
  <c r="P88" i="56"/>
  <c r="U88"/>
  <c r="Z88"/>
  <c r="AC88"/>
  <c r="AG88"/>
  <c r="J88"/>
  <c r="AH88"/>
  <c r="Q88"/>
  <c r="AI88"/>
  <c r="K133" i="8"/>
  <c r="I89" i="56"/>
  <c r="K133" i="7"/>
  <c r="P89" i="56"/>
  <c r="U89"/>
  <c r="Z89"/>
  <c r="AC89"/>
  <c r="AG89"/>
  <c r="J89"/>
  <c r="AH89"/>
  <c r="Q89"/>
  <c r="AI89"/>
  <c r="K134" i="8"/>
  <c r="I90" i="56"/>
  <c r="K134" i="7"/>
  <c r="P90" i="56"/>
  <c r="U90"/>
  <c r="Z90"/>
  <c r="AC90"/>
  <c r="AG90"/>
  <c r="J90"/>
  <c r="AH90"/>
  <c r="Q90"/>
  <c r="AI90"/>
  <c r="K135" i="8"/>
  <c r="I91" i="56"/>
  <c r="K135" i="7"/>
  <c r="P91" i="56"/>
  <c r="U91"/>
  <c r="Z91"/>
  <c r="AC91"/>
  <c r="AG91"/>
  <c r="J91"/>
  <c r="AH91"/>
  <c r="Q91"/>
  <c r="AI91"/>
  <c r="K136" i="8"/>
  <c r="I92" i="56"/>
  <c r="K136" i="7"/>
  <c r="P92" i="56"/>
  <c r="U92"/>
  <c r="Z92"/>
  <c r="AC92"/>
  <c r="AG92"/>
  <c r="J92"/>
  <c r="AH92"/>
  <c r="Q92"/>
  <c r="AI92"/>
  <c r="K137" i="8"/>
  <c r="I93" i="56"/>
  <c r="K137" i="7"/>
  <c r="P93" i="56"/>
  <c r="U93"/>
  <c r="Z93"/>
  <c r="AC93"/>
  <c r="AG93"/>
  <c r="J93"/>
  <c r="AH93"/>
  <c r="Q93"/>
  <c r="AI93"/>
  <c r="K138" i="8"/>
  <c r="I94" i="56"/>
  <c r="K138" i="7"/>
  <c r="P94" i="56"/>
  <c r="U94"/>
  <c r="Z94"/>
  <c r="AC94"/>
  <c r="AG94"/>
  <c r="J94"/>
  <c r="AH94"/>
  <c r="Q94"/>
  <c r="AI94"/>
  <c r="K139" i="8"/>
  <c r="I95" i="56"/>
  <c r="K139" i="7"/>
  <c r="P95" i="56"/>
  <c r="U95"/>
  <c r="Z95"/>
  <c r="AC95"/>
  <c r="AG95"/>
  <c r="J95"/>
  <c r="AH95"/>
  <c r="Q95"/>
  <c r="AI95"/>
  <c r="K140" i="8"/>
  <c r="I96" i="56"/>
  <c r="K140" i="7"/>
  <c r="P96" i="56"/>
  <c r="U96"/>
  <c r="Z96"/>
  <c r="AC96"/>
  <c r="AG96"/>
  <c r="J96"/>
  <c r="AH96"/>
  <c r="Q96"/>
  <c r="AI96"/>
  <c r="K141" i="8"/>
  <c r="I97" i="56"/>
  <c r="K141" i="7"/>
  <c r="P97" i="56"/>
  <c r="U97"/>
  <c r="Z97"/>
  <c r="AC97"/>
  <c r="AG97"/>
  <c r="J97"/>
  <c r="AH97"/>
  <c r="Q97"/>
  <c r="AI97"/>
  <c r="K142" i="8"/>
  <c r="I98" i="56"/>
  <c r="K142" i="7"/>
  <c r="P98" i="56"/>
  <c r="U98"/>
  <c r="Z98"/>
  <c r="AC98"/>
  <c r="AG98"/>
  <c r="J98"/>
  <c r="AH98"/>
  <c r="Q98"/>
  <c r="AI98"/>
  <c r="K143" i="8"/>
  <c r="I99" i="56"/>
  <c r="K143" i="7"/>
  <c r="P99" i="56"/>
  <c r="U99"/>
  <c r="Z99"/>
  <c r="AC99"/>
  <c r="AG99"/>
  <c r="J99"/>
  <c r="AH99"/>
  <c r="Q99"/>
  <c r="AI99"/>
  <c r="K144" i="8"/>
  <c r="I100" i="56"/>
  <c r="K144" i="7"/>
  <c r="P100" i="56"/>
  <c r="U100"/>
  <c r="Z100"/>
  <c r="AC100"/>
  <c r="AG100"/>
  <c r="J100"/>
  <c r="AH100"/>
  <c r="Q100"/>
  <c r="AI100"/>
  <c r="K145" i="8"/>
  <c r="I101" i="56"/>
  <c r="K145" i="7"/>
  <c r="P101" i="56"/>
  <c r="U101"/>
  <c r="Z101"/>
  <c r="AC101"/>
  <c r="AG101"/>
  <c r="J101"/>
  <c r="AH101"/>
  <c r="Q101"/>
  <c r="AI101"/>
  <c r="K146" i="8"/>
  <c r="I102" i="56"/>
  <c r="K146" i="7"/>
  <c r="P102" i="56"/>
  <c r="U102"/>
  <c r="Z102"/>
  <c r="AC102"/>
  <c r="AG102"/>
  <c r="J102"/>
  <c r="AH102"/>
  <c r="Q102"/>
  <c r="AI102"/>
  <c r="K147" i="8"/>
  <c r="I103" i="56"/>
  <c r="K147" i="7"/>
  <c r="P103" i="56"/>
  <c r="U103"/>
  <c r="Z103"/>
  <c r="AC103"/>
  <c r="AG103"/>
  <c r="J103"/>
  <c r="AH103"/>
  <c r="Q103"/>
  <c r="AI103"/>
  <c r="K148" i="8"/>
  <c r="I104" i="56"/>
  <c r="K148" i="7"/>
  <c r="P104" i="56"/>
  <c r="U104"/>
  <c r="Z104"/>
  <c r="AC104"/>
  <c r="AG104"/>
  <c r="J104"/>
  <c r="AH104"/>
  <c r="Q104"/>
  <c r="AI104"/>
  <c r="K149" i="8"/>
  <c r="I105" i="56"/>
  <c r="K149" i="7"/>
  <c r="P105" i="56"/>
  <c r="U105"/>
  <c r="Z105"/>
  <c r="AC105"/>
  <c r="AG105"/>
  <c r="J105"/>
  <c r="AH105"/>
  <c r="Q105"/>
  <c r="AI105"/>
  <c r="K150" i="8"/>
  <c r="I106" i="56"/>
  <c r="K150" i="7"/>
  <c r="P106" i="56"/>
  <c r="U106"/>
  <c r="Z106"/>
  <c r="AC106"/>
  <c r="AG106"/>
  <c r="J106"/>
  <c r="AH106"/>
  <c r="Q106"/>
  <c r="AI106"/>
  <c r="K151" i="8"/>
  <c r="I107" i="56"/>
  <c r="K151" i="7"/>
  <c r="P107" i="56"/>
  <c r="U107"/>
  <c r="Z107"/>
  <c r="AC107"/>
  <c r="AG107"/>
  <c r="J107"/>
  <c r="AH107"/>
  <c r="Q107"/>
  <c r="AI107"/>
  <c r="K152" i="8"/>
  <c r="I108" i="56"/>
  <c r="K152" i="7"/>
  <c r="P108" i="56"/>
  <c r="U108"/>
  <c r="Z108"/>
  <c r="AC108"/>
  <c r="AG108"/>
  <c r="J108"/>
  <c r="AH108"/>
  <c r="Q108"/>
  <c r="AI108"/>
  <c r="K153" i="8"/>
  <c r="I109" i="56"/>
  <c r="K153" i="7"/>
  <c r="P109" i="56"/>
  <c r="U109"/>
  <c r="Z109"/>
  <c r="AC109"/>
  <c r="AG109"/>
  <c r="J109"/>
  <c r="AH109"/>
  <c r="Q109"/>
  <c r="AI109"/>
  <c r="K154" i="8"/>
  <c r="I110" i="56"/>
  <c r="K154" i="7"/>
  <c r="P110" i="56"/>
  <c r="U110"/>
  <c r="Z110"/>
  <c r="AC110"/>
  <c r="AG110"/>
  <c r="J110"/>
  <c r="AH110"/>
  <c r="Q110"/>
  <c r="AI110"/>
  <c r="K155" i="8"/>
  <c r="I111" i="56"/>
  <c r="K155" i="7"/>
  <c r="P111" i="56"/>
  <c r="U111"/>
  <c r="Z111"/>
  <c r="AC111"/>
  <c r="AG111"/>
  <c r="J111"/>
  <c r="AH111"/>
  <c r="Q111"/>
  <c r="AI111"/>
  <c r="K156" i="8"/>
  <c r="I112" i="56"/>
  <c r="K156" i="7"/>
  <c r="P112" i="56"/>
  <c r="U112"/>
  <c r="Z112"/>
  <c r="AC112"/>
  <c r="AG112"/>
  <c r="J112"/>
  <c r="AH112"/>
  <c r="Q112"/>
  <c r="AI112"/>
  <c r="K157" i="8"/>
  <c r="I113" i="56"/>
  <c r="K157" i="7"/>
  <c r="P113" i="56"/>
  <c r="U113"/>
  <c r="Z113"/>
  <c r="AC113"/>
  <c r="AG113"/>
  <c r="J113"/>
  <c r="AH113"/>
  <c r="Q113"/>
  <c r="AI113"/>
  <c r="K158" i="8"/>
  <c r="I114" i="56"/>
  <c r="K158" i="7"/>
  <c r="P114" i="56"/>
  <c r="U114"/>
  <c r="Z114"/>
  <c r="AC114"/>
  <c r="AG114"/>
  <c r="J114"/>
  <c r="AH114"/>
  <c r="Q114"/>
  <c r="AI114"/>
  <c r="K159" i="8"/>
  <c r="I115" i="56"/>
  <c r="K159" i="7"/>
  <c r="P115" i="56"/>
  <c r="U115"/>
  <c r="Z115"/>
  <c r="AC115"/>
  <c r="AG115"/>
  <c r="J115"/>
  <c r="AH115"/>
  <c r="Q115"/>
  <c r="AI115"/>
  <c r="K160" i="8"/>
  <c r="I116" i="56"/>
  <c r="K160" i="7"/>
  <c r="P116" i="56"/>
  <c r="U116"/>
  <c r="Z116"/>
  <c r="AC116"/>
  <c r="AG116"/>
  <c r="J116"/>
  <c r="AH116"/>
  <c r="Q116"/>
  <c r="AI116"/>
  <c r="K161" i="8"/>
  <c r="I117" i="56"/>
  <c r="K161" i="7"/>
  <c r="P117" i="56"/>
  <c r="U117"/>
  <c r="Z117"/>
  <c r="AC117"/>
  <c r="AG117"/>
  <c r="J117"/>
  <c r="AH117"/>
  <c r="Q117"/>
  <c r="AI117"/>
  <c r="K162" i="8"/>
  <c r="I118" i="56"/>
  <c r="K162" i="7"/>
  <c r="P118" i="56"/>
  <c r="U118"/>
  <c r="Z118"/>
  <c r="AC118"/>
  <c r="AG118"/>
  <c r="J118"/>
  <c r="AH118"/>
  <c r="Q118"/>
  <c r="AI118"/>
  <c r="K163" i="8"/>
  <c r="I119" i="56"/>
  <c r="K163" i="7"/>
  <c r="P119" i="56"/>
  <c r="U119"/>
  <c r="Z119"/>
  <c r="AC119"/>
  <c r="AG119"/>
  <c r="J119"/>
  <c r="AH119"/>
  <c r="Q119"/>
  <c r="AI119"/>
  <c r="K164" i="8"/>
  <c r="I120" i="56"/>
  <c r="K164" i="7"/>
  <c r="P120" i="56"/>
  <c r="U120"/>
  <c r="Z120"/>
  <c r="AC120"/>
  <c r="AG120"/>
  <c r="J120"/>
  <c r="AH120"/>
  <c r="Q120"/>
  <c r="AI120"/>
  <c r="K165" i="8"/>
  <c r="I121" i="56"/>
  <c r="K165" i="7"/>
  <c r="P121" i="56"/>
  <c r="U121"/>
  <c r="Z121"/>
  <c r="AC121"/>
  <c r="AG121"/>
  <c r="J121"/>
  <c r="AH121"/>
  <c r="Q121"/>
  <c r="AI121"/>
  <c r="K166" i="8"/>
  <c r="I122" i="56"/>
  <c r="K166" i="7"/>
  <c r="P122" i="56"/>
  <c r="U122"/>
  <c r="Z122"/>
  <c r="AC122"/>
  <c r="AG122"/>
  <c r="J122"/>
  <c r="AH122"/>
  <c r="Q122"/>
  <c r="AI122"/>
  <c r="K167" i="8"/>
  <c r="I123" i="56"/>
  <c r="K167" i="7"/>
  <c r="P123" i="56"/>
  <c r="U123"/>
  <c r="Z123"/>
  <c r="AC123"/>
  <c r="AG123"/>
  <c r="J123"/>
  <c r="AH123"/>
  <c r="Q123"/>
  <c r="AI123"/>
  <c r="K168" i="8"/>
  <c r="I124" i="56"/>
  <c r="K168" i="7"/>
  <c r="P124" i="56"/>
  <c r="U124"/>
  <c r="Z124"/>
  <c r="AC124"/>
  <c r="AG124"/>
  <c r="J124"/>
  <c r="AH124"/>
  <c r="Q124"/>
  <c r="AI124"/>
  <c r="K169" i="8"/>
  <c r="I125" i="56"/>
  <c r="K169" i="7"/>
  <c r="P125" i="56"/>
  <c r="U125"/>
  <c r="Z125"/>
  <c r="AC125"/>
  <c r="AG125"/>
  <c r="J125"/>
  <c r="AH125"/>
  <c r="Q125"/>
  <c r="AI125"/>
  <c r="K170" i="8"/>
  <c r="I126" i="56"/>
  <c r="K170" i="7"/>
  <c r="P126" i="56"/>
  <c r="U126"/>
  <c r="Z126"/>
  <c r="AC126"/>
  <c r="AG126"/>
  <c r="J126"/>
  <c r="AH126"/>
  <c r="Q126"/>
  <c r="AI126"/>
  <c r="K171" i="8"/>
  <c r="I127" i="56"/>
  <c r="K171" i="7"/>
  <c r="P127" i="56"/>
  <c r="U127"/>
  <c r="Z127"/>
  <c r="AC127"/>
  <c r="AG127"/>
  <c r="J127"/>
  <c r="AH127"/>
  <c r="Q127"/>
  <c r="AI127"/>
  <c r="K172" i="8"/>
  <c r="I128" i="56"/>
  <c r="K172" i="7"/>
  <c r="P128" i="56"/>
  <c r="U128"/>
  <c r="Z128"/>
  <c r="AC128"/>
  <c r="AG128"/>
  <c r="J128"/>
  <c r="AH128"/>
  <c r="Q128"/>
  <c r="AI128"/>
  <c r="K173" i="8"/>
  <c r="I129" i="56"/>
  <c r="K173" i="7"/>
  <c r="P129" i="56"/>
  <c r="U129"/>
  <c r="Z129"/>
  <c r="AC129"/>
  <c r="AG129"/>
  <c r="J129"/>
  <c r="AH129"/>
  <c r="Q129"/>
  <c r="AI129"/>
  <c r="K174" i="8"/>
  <c r="I130" i="56"/>
  <c r="K174" i="7"/>
  <c r="P130" i="56"/>
  <c r="U130"/>
  <c r="Z130"/>
  <c r="AC130"/>
  <c r="AG130"/>
  <c r="J130"/>
  <c r="AH130"/>
  <c r="Q130"/>
  <c r="AI130"/>
  <c r="K175" i="8"/>
  <c r="I131" i="56"/>
  <c r="K175" i="7"/>
  <c r="P131" i="56"/>
  <c r="U131"/>
  <c r="Z131"/>
  <c r="AC131"/>
  <c r="AG131"/>
  <c r="J131"/>
  <c r="AH131"/>
  <c r="Q131"/>
  <c r="AI131"/>
  <c r="K176" i="8"/>
  <c r="I132" i="56"/>
  <c r="K176" i="7"/>
  <c r="P132" i="56"/>
  <c r="U132"/>
  <c r="Z132"/>
  <c r="AC132"/>
  <c r="AG132"/>
  <c r="J132"/>
  <c r="AH132"/>
  <c r="Q132"/>
  <c r="AI132"/>
  <c r="K177" i="8"/>
  <c r="I133" i="56"/>
  <c r="K177" i="7"/>
  <c r="P133" i="56"/>
  <c r="U133"/>
  <c r="Z133"/>
  <c r="AC133"/>
  <c r="AG133"/>
  <c r="J133"/>
  <c r="AH133"/>
  <c r="Q133"/>
  <c r="AI133"/>
  <c r="K178" i="8"/>
  <c r="I134" i="56"/>
  <c r="K178" i="7"/>
  <c r="P134" i="56"/>
  <c r="U134"/>
  <c r="Z134"/>
  <c r="AC134"/>
  <c r="AG134"/>
  <c r="J134"/>
  <c r="AH134"/>
  <c r="Q134"/>
  <c r="AI134"/>
  <c r="K179" i="8"/>
  <c r="I135" i="56"/>
  <c r="K179" i="7"/>
  <c r="P135" i="56"/>
  <c r="U135"/>
  <c r="Z135"/>
  <c r="AC135"/>
  <c r="AG135"/>
  <c r="J135"/>
  <c r="AH135"/>
  <c r="Q135"/>
  <c r="AI135"/>
  <c r="K180" i="8"/>
  <c r="I136" i="56"/>
  <c r="K180" i="7"/>
  <c r="P136" i="56"/>
  <c r="U136"/>
  <c r="Z136"/>
  <c r="AC136"/>
  <c r="AG136"/>
  <c r="J136"/>
  <c r="AH136"/>
  <c r="Q136"/>
  <c r="AI136"/>
  <c r="K181" i="8"/>
  <c r="I137" i="56"/>
  <c r="K181" i="7"/>
  <c r="P137" i="56"/>
  <c r="U137"/>
  <c r="Z137"/>
  <c r="AC137"/>
  <c r="AG137"/>
  <c r="J137"/>
  <c r="AH137"/>
  <c r="Q137"/>
  <c r="AI137"/>
  <c r="K182" i="8"/>
  <c r="I138" i="56"/>
  <c r="K182" i="7"/>
  <c r="P138" i="56"/>
  <c r="U138"/>
  <c r="Z138"/>
  <c r="AC138"/>
  <c r="AG138"/>
  <c r="J138"/>
  <c r="AH138"/>
  <c r="Q138"/>
  <c r="AI138"/>
  <c r="K183" i="8"/>
  <c r="I139" i="56"/>
  <c r="K183" i="7"/>
  <c r="P139" i="56"/>
  <c r="U139"/>
  <c r="Z139"/>
  <c r="AC139"/>
  <c r="AG139"/>
  <c r="J139"/>
  <c r="AH139"/>
  <c r="Q139"/>
  <c r="AI139"/>
  <c r="K184" i="8"/>
  <c r="I140" i="56"/>
  <c r="K184" i="7"/>
  <c r="P140" i="56"/>
  <c r="U140"/>
  <c r="Z140"/>
  <c r="AC140"/>
  <c r="AG140"/>
  <c r="J140"/>
  <c r="AH140"/>
  <c r="Q140"/>
  <c r="AI140"/>
  <c r="K185" i="8"/>
  <c r="I141" i="56"/>
  <c r="K185" i="7"/>
  <c r="P141" i="56"/>
  <c r="U141"/>
  <c r="Z141"/>
  <c r="AC141"/>
  <c r="AG141"/>
  <c r="J141"/>
  <c r="AH141"/>
  <c r="Q141"/>
  <c r="AI141"/>
  <c r="K186" i="8"/>
  <c r="I142" i="56"/>
  <c r="K186" i="7"/>
  <c r="P142" i="56"/>
  <c r="U142"/>
  <c r="Z142"/>
  <c r="AC142"/>
  <c r="AG142"/>
  <c r="J142"/>
  <c r="AH142"/>
  <c r="Q142"/>
  <c r="AI142"/>
  <c r="K187" i="8"/>
  <c r="I143" i="56"/>
  <c r="K187" i="7"/>
  <c r="P143" i="56"/>
  <c r="U143"/>
  <c r="Z143"/>
  <c r="AC143"/>
  <c r="AG143"/>
  <c r="J143"/>
  <c r="AH143"/>
  <c r="Q143"/>
  <c r="AI143"/>
  <c r="K188" i="8"/>
  <c r="I144" i="56"/>
  <c r="K188" i="7"/>
  <c r="P144" i="56"/>
  <c r="U144"/>
  <c r="Z144"/>
  <c r="AC144"/>
  <c r="AG144"/>
  <c r="J144"/>
  <c r="AH144"/>
  <c r="Q144"/>
  <c r="AI144"/>
  <c r="K189" i="8"/>
  <c r="I145" i="56"/>
  <c r="K189" i="7"/>
  <c r="P145" i="56"/>
  <c r="U145"/>
  <c r="Z145"/>
  <c r="AC145"/>
  <c r="AG145"/>
  <c r="J145"/>
  <c r="AH145"/>
  <c r="Q145"/>
  <c r="AI145"/>
  <c r="K190" i="8"/>
  <c r="I146" i="56"/>
  <c r="K190" i="7"/>
  <c r="P146" i="56"/>
  <c r="U146"/>
  <c r="Z146"/>
  <c r="AC146"/>
  <c r="AG146"/>
  <c r="J146"/>
  <c r="AH146"/>
  <c r="Q146"/>
  <c r="AI146"/>
  <c r="K191" i="8"/>
  <c r="I147" i="56"/>
  <c r="K191" i="7"/>
  <c r="P147" i="56"/>
  <c r="U147"/>
  <c r="Z147"/>
  <c r="AC147"/>
  <c r="AG147"/>
  <c r="J147"/>
  <c r="AH147"/>
  <c r="Q147"/>
  <c r="AI147"/>
  <c r="K192" i="8"/>
  <c r="I148" i="56"/>
  <c r="K192" i="7"/>
  <c r="P148" i="56"/>
  <c r="U148"/>
  <c r="Z148"/>
  <c r="AC148"/>
  <c r="AG148"/>
  <c r="J148"/>
  <c r="AH148"/>
  <c r="Q148"/>
  <c r="AI148"/>
  <c r="K193" i="8"/>
  <c r="I149" i="56"/>
  <c r="K193" i="7"/>
  <c r="P149" i="56"/>
  <c r="U149"/>
  <c r="Z149"/>
  <c r="AC149"/>
  <c r="AG149"/>
  <c r="J149"/>
  <c r="AH149"/>
  <c r="Q149"/>
  <c r="AI149"/>
  <c r="K194" i="8"/>
  <c r="I150" i="56"/>
  <c r="K194" i="7"/>
  <c r="P150" i="56"/>
  <c r="U150"/>
  <c r="Z150"/>
  <c r="AC150"/>
  <c r="AG150"/>
  <c r="J150"/>
  <c r="AH150"/>
  <c r="Q150"/>
  <c r="AI150"/>
  <c r="K195" i="8"/>
  <c r="I151" i="56"/>
  <c r="K195" i="7"/>
  <c r="P151" i="56"/>
  <c r="U151"/>
  <c r="Z151"/>
  <c r="AC151"/>
  <c r="AG151"/>
  <c r="J151"/>
  <c r="AH151"/>
  <c r="Q151"/>
  <c r="AI151"/>
  <c r="K196" i="8"/>
  <c r="I152" i="56"/>
  <c r="K196" i="7"/>
  <c r="P152" i="56"/>
  <c r="U152"/>
  <c r="Z152"/>
  <c r="AC152"/>
  <c r="AG152"/>
  <c r="J152"/>
  <c r="AH152"/>
  <c r="Q152"/>
  <c r="AI152"/>
  <c r="K197" i="8"/>
  <c r="I153" i="56"/>
  <c r="K197" i="7"/>
  <c r="P153" i="56"/>
  <c r="U153"/>
  <c r="Z153"/>
  <c r="AC153"/>
  <c r="AG153"/>
  <c r="J153"/>
  <c r="AH153"/>
  <c r="Q153"/>
  <c r="AI153"/>
  <c r="K198" i="8"/>
  <c r="I154" i="56"/>
  <c r="K198" i="7"/>
  <c r="P154" i="56"/>
  <c r="U154"/>
  <c r="Z154"/>
  <c r="AC154"/>
  <c r="AG154"/>
  <c r="J154"/>
  <c r="AH154"/>
  <c r="Q154"/>
  <c r="AI154"/>
  <c r="K199" i="8"/>
  <c r="I155" i="56"/>
  <c r="K199" i="7"/>
  <c r="P155" i="56"/>
  <c r="U155"/>
  <c r="Z155"/>
  <c r="AC155"/>
  <c r="AG155"/>
  <c r="J155"/>
  <c r="AH155"/>
  <c r="Q155"/>
  <c r="AI155"/>
  <c r="K200" i="8"/>
  <c r="I156" i="56"/>
  <c r="K200" i="7"/>
  <c r="P156" i="56"/>
  <c r="U156"/>
  <c r="Z156"/>
  <c r="AC156"/>
  <c r="AG156"/>
  <c r="J156"/>
  <c r="AH156"/>
  <c r="Q156"/>
  <c r="AI156"/>
  <c r="K201" i="8"/>
  <c r="I157" i="56"/>
  <c r="K201" i="7"/>
  <c r="P157" i="56"/>
  <c r="U157"/>
  <c r="Z157"/>
  <c r="AC157"/>
  <c r="AG157"/>
  <c r="J157"/>
  <c r="AH157"/>
  <c r="Q157"/>
  <c r="AI157"/>
  <c r="K202" i="8"/>
  <c r="I158" i="56"/>
  <c r="K202" i="7"/>
  <c r="P158" i="56"/>
  <c r="U158"/>
  <c r="Z158"/>
  <c r="AC158"/>
  <c r="AG158"/>
  <c r="J158"/>
  <c r="AH158"/>
  <c r="Q158"/>
  <c r="AI158"/>
  <c r="K203" i="8"/>
  <c r="I159" i="56"/>
  <c r="K203" i="7"/>
  <c r="P159" i="56"/>
  <c r="U159"/>
  <c r="Z159"/>
  <c r="AC159"/>
  <c r="AG159"/>
  <c r="J159"/>
  <c r="AH159"/>
  <c r="Q159"/>
  <c r="AI159"/>
  <c r="K204" i="8"/>
  <c r="I160" i="56"/>
  <c r="K204" i="7"/>
  <c r="P160" i="56"/>
  <c r="U160"/>
  <c r="Z160"/>
  <c r="AC160"/>
  <c r="AG160"/>
  <c r="J160"/>
  <c r="AH160"/>
  <c r="Q160"/>
  <c r="AI160"/>
  <c r="K205" i="8"/>
  <c r="I161" i="56"/>
  <c r="K205" i="7"/>
  <c r="P161" i="56"/>
  <c r="U161"/>
  <c r="Z161"/>
  <c r="AC161"/>
  <c r="AG161"/>
  <c r="J161"/>
  <c r="AH161"/>
  <c r="Q161"/>
  <c r="AI161"/>
  <c r="K206" i="8"/>
  <c r="I162" i="56"/>
  <c r="K206" i="7"/>
  <c r="P162" i="56"/>
  <c r="U162"/>
  <c r="Z162"/>
  <c r="AC162"/>
  <c r="AG162"/>
  <c r="J162"/>
  <c r="AH162"/>
  <c r="Q162"/>
  <c r="AI162"/>
  <c r="K207" i="8"/>
  <c r="I163" i="56"/>
  <c r="K207" i="7"/>
  <c r="P163" i="56"/>
  <c r="U163"/>
  <c r="Z163"/>
  <c r="AC163"/>
  <c r="AG163"/>
  <c r="J163"/>
  <c r="AH163"/>
  <c r="Q163"/>
  <c r="AI163"/>
  <c r="K208" i="8"/>
  <c r="I164" i="56"/>
  <c r="K208" i="7"/>
  <c r="P164" i="56"/>
  <c r="U164"/>
  <c r="Z164"/>
  <c r="AC164"/>
  <c r="AG164"/>
  <c r="J164"/>
  <c r="AH164"/>
  <c r="Q164"/>
  <c r="AI164"/>
  <c r="K209" i="8"/>
  <c r="I165" i="56"/>
  <c r="K209" i="7"/>
  <c r="P165" i="56"/>
  <c r="U165"/>
  <c r="Z165"/>
  <c r="AC165"/>
  <c r="AG165"/>
  <c r="J165"/>
  <c r="AH165"/>
  <c r="Q165"/>
  <c r="AI165"/>
  <c r="K210" i="8"/>
  <c r="I166" i="56"/>
  <c r="K210" i="7"/>
  <c r="P166" i="56"/>
  <c r="U166"/>
  <c r="Z166"/>
  <c r="AC166"/>
  <c r="AG166"/>
  <c r="J166"/>
  <c r="AH166"/>
  <c r="Q166"/>
  <c r="AI166"/>
  <c r="K211" i="8"/>
  <c r="I167" i="56"/>
  <c r="K211" i="7"/>
  <c r="P167" i="56"/>
  <c r="U167"/>
  <c r="Z167"/>
  <c r="AC167"/>
  <c r="AG167"/>
  <c r="J167"/>
  <c r="AH167"/>
  <c r="Q167"/>
  <c r="AI167"/>
  <c r="K212" i="8"/>
  <c r="I168" i="56"/>
  <c r="K212" i="7"/>
  <c r="P168" i="56"/>
  <c r="U168"/>
  <c r="Z168"/>
  <c r="AC168"/>
  <c r="AG168"/>
  <c r="J168"/>
  <c r="AH168"/>
  <c r="Q168"/>
  <c r="AI168"/>
  <c r="K213" i="8"/>
  <c r="I169" i="56"/>
  <c r="K213" i="7"/>
  <c r="P169" i="56"/>
  <c r="U169"/>
  <c r="Z169"/>
  <c r="AC169"/>
  <c r="AG169"/>
  <c r="J169"/>
  <c r="AH169"/>
  <c r="Q169"/>
  <c r="AI169"/>
  <c r="K214" i="8"/>
  <c r="I170" i="56"/>
  <c r="K214" i="7"/>
  <c r="P170" i="56"/>
  <c r="U170"/>
  <c r="Z170"/>
  <c r="AC170"/>
  <c r="AG170"/>
  <c r="J170"/>
  <c r="AH170"/>
  <c r="Q170"/>
  <c r="AI170"/>
  <c r="K215" i="8"/>
  <c r="I171" i="56"/>
  <c r="K215" i="7"/>
  <c r="P171" i="56"/>
  <c r="U171"/>
  <c r="Z171"/>
  <c r="AC171"/>
  <c r="AG171"/>
  <c r="J171"/>
  <c r="AH171"/>
  <c r="Q171"/>
  <c r="AI171"/>
  <c r="K216" i="8"/>
  <c r="I172" i="56"/>
  <c r="K216" i="7"/>
  <c r="P172" i="56"/>
  <c r="U172"/>
  <c r="Z172"/>
  <c r="AC172"/>
  <c r="AG172"/>
  <c r="J172"/>
  <c r="AH172"/>
  <c r="Q172"/>
  <c r="AI172"/>
  <c r="K217" i="8"/>
  <c r="I173" i="56"/>
  <c r="K217" i="7"/>
  <c r="P173" i="56"/>
  <c r="U173"/>
  <c r="Z173"/>
  <c r="AC173"/>
  <c r="AG173"/>
  <c r="J173"/>
  <c r="AH173"/>
  <c r="Q173"/>
  <c r="AI173"/>
  <c r="K218" i="8"/>
  <c r="I174" i="56"/>
  <c r="K218" i="7"/>
  <c r="P174" i="56"/>
  <c r="U174"/>
  <c r="Z174"/>
  <c r="AC174"/>
  <c r="AG174"/>
  <c r="J174"/>
  <c r="AH174"/>
  <c r="Q174"/>
  <c r="AI174"/>
  <c r="K219" i="8"/>
  <c r="I175" i="56"/>
  <c r="K219" i="7"/>
  <c r="P175" i="56"/>
  <c r="U175"/>
  <c r="Z175"/>
  <c r="AC175"/>
  <c r="AG175"/>
  <c r="J175"/>
  <c r="AH175"/>
  <c r="Q175"/>
  <c r="AI175"/>
  <c r="K220" i="8"/>
  <c r="I176" i="56"/>
  <c r="K220" i="7"/>
  <c r="P176" i="56"/>
  <c r="U176"/>
  <c r="Z176"/>
  <c r="AC176"/>
  <c r="AG176"/>
  <c r="J176"/>
  <c r="AH176"/>
  <c r="Q176"/>
  <c r="AI176"/>
  <c r="K221" i="8"/>
  <c r="I177" i="56"/>
  <c r="K221" i="7"/>
  <c r="P177" i="56"/>
  <c r="U177"/>
  <c r="Z177"/>
  <c r="AC177"/>
  <c r="AG177"/>
  <c r="J177"/>
  <c r="AH177"/>
  <c r="Q177"/>
  <c r="AI177"/>
  <c r="K222" i="8"/>
  <c r="I178" i="56"/>
  <c r="K222" i="7"/>
  <c r="P178" i="56"/>
  <c r="U178"/>
  <c r="Z178"/>
  <c r="AC178"/>
  <c r="AG178"/>
  <c r="J178"/>
  <c r="AH178"/>
  <c r="Q178"/>
  <c r="AI178"/>
  <c r="K223" i="8"/>
  <c r="I179" i="56"/>
  <c r="K223" i="7"/>
  <c r="P179" i="56"/>
  <c r="U179"/>
  <c r="Z179"/>
  <c r="AC179"/>
  <c r="AG179"/>
  <c r="J179"/>
  <c r="AH179"/>
  <c r="Q179"/>
  <c r="AI179"/>
  <c r="K224" i="8"/>
  <c r="I180" i="56"/>
  <c r="K224" i="7"/>
  <c r="P180" i="56"/>
  <c r="U180"/>
  <c r="Z180"/>
  <c r="AC180"/>
  <c r="AG180"/>
  <c r="J180"/>
  <c r="AH180"/>
  <c r="Q180"/>
  <c r="AI180"/>
  <c r="K225" i="8"/>
  <c r="I181" i="56"/>
  <c r="K225" i="7"/>
  <c r="P181" i="56"/>
  <c r="U181"/>
  <c r="Z181"/>
  <c r="AC181"/>
  <c r="AG181"/>
  <c r="J181"/>
  <c r="AH181"/>
  <c r="Q181"/>
  <c r="AI181"/>
  <c r="K226" i="8"/>
  <c r="I182" i="56"/>
  <c r="K226" i="7"/>
  <c r="P182" i="56"/>
  <c r="U182"/>
  <c r="Z182"/>
  <c r="AC182"/>
  <c r="AG182"/>
  <c r="J182"/>
  <c r="AH182"/>
  <c r="Q182"/>
  <c r="AI182"/>
  <c r="K227" i="8"/>
  <c r="I183" i="56"/>
  <c r="K227" i="7"/>
  <c r="P183" i="56"/>
  <c r="U183"/>
  <c r="Z183"/>
  <c r="AC183"/>
  <c r="AG183"/>
  <c r="J183"/>
  <c r="AH183"/>
  <c r="Q183"/>
  <c r="AI183"/>
  <c r="K228" i="8"/>
  <c r="I184" i="56"/>
  <c r="K228" i="7"/>
  <c r="P184" i="56"/>
  <c r="U184"/>
  <c r="Z184"/>
  <c r="AC184"/>
  <c r="AG184"/>
  <c r="J184"/>
  <c r="AH184"/>
  <c r="Q184"/>
  <c r="AI184"/>
  <c r="K229" i="8"/>
  <c r="I185" i="56"/>
  <c r="K229" i="7"/>
  <c r="P185" i="56"/>
  <c r="U185"/>
  <c r="Z185"/>
  <c r="AC185"/>
  <c r="AG185"/>
  <c r="J185"/>
  <c r="AH185"/>
  <c r="Q185"/>
  <c r="AI185"/>
  <c r="K230" i="8"/>
  <c r="I186" i="56"/>
  <c r="K230" i="7"/>
  <c r="P186" i="56"/>
  <c r="U186"/>
  <c r="Z186"/>
  <c r="AC186"/>
  <c r="AG186"/>
  <c r="J186"/>
  <c r="AH186"/>
  <c r="Q186"/>
  <c r="AI186"/>
  <c r="K231" i="8"/>
  <c r="I187" i="56"/>
  <c r="K231" i="7"/>
  <c r="P187" i="56"/>
  <c r="U187"/>
  <c r="Z187"/>
  <c r="AC187"/>
  <c r="AG187"/>
  <c r="J187"/>
  <c r="AH187"/>
  <c r="Q187"/>
  <c r="AI187"/>
  <c r="K232" i="8"/>
  <c r="I188" i="56"/>
  <c r="K232" i="7"/>
  <c r="P188" i="56"/>
  <c r="U188"/>
  <c r="Z188"/>
  <c r="AC188"/>
  <c r="AG188"/>
  <c r="J188"/>
  <c r="AH188"/>
  <c r="Q188"/>
  <c r="AI188"/>
  <c r="K233" i="8"/>
  <c r="I189" i="56"/>
  <c r="K233" i="7"/>
  <c r="P189" i="56"/>
  <c r="U189"/>
  <c r="Z189"/>
  <c r="AC189"/>
  <c r="AG189"/>
  <c r="J189"/>
  <c r="AH189"/>
  <c r="Q189"/>
  <c r="AI189"/>
  <c r="K234" i="8"/>
  <c r="I190" i="56"/>
  <c r="K234" i="7"/>
  <c r="P190" i="56"/>
  <c r="U190"/>
  <c r="Z190"/>
  <c r="AC190"/>
  <c r="AG190"/>
  <c r="J190"/>
  <c r="AH190"/>
  <c r="Q190"/>
  <c r="AI190"/>
  <c r="K235" i="8"/>
  <c r="I191" i="56"/>
  <c r="K235" i="7"/>
  <c r="P191" i="56"/>
  <c r="U191"/>
  <c r="Z191"/>
  <c r="AC191"/>
  <c r="AG191"/>
  <c r="J191"/>
  <c r="AH191"/>
  <c r="Q191"/>
  <c r="AI191"/>
  <c r="K236" i="8"/>
  <c r="I192" i="56"/>
  <c r="K236" i="7"/>
  <c r="P192" i="56"/>
  <c r="U192"/>
  <c r="Z192"/>
  <c r="AC192"/>
  <c r="AG192"/>
  <c r="J192"/>
  <c r="AH192"/>
  <c r="Q192"/>
  <c r="AI192"/>
  <c r="K237" i="8"/>
  <c r="I193" i="56"/>
  <c r="K237" i="7"/>
  <c r="P193" i="56"/>
  <c r="U193"/>
  <c r="Z193"/>
  <c r="AC193"/>
  <c r="AG193"/>
  <c r="J193"/>
  <c r="AH193"/>
  <c r="Q193"/>
  <c r="AI193"/>
  <c r="K238" i="8"/>
  <c r="I194" i="56"/>
  <c r="K238" i="7"/>
  <c r="P194" i="56"/>
  <c r="U194"/>
  <c r="Z194"/>
  <c r="AC194"/>
  <c r="AG194"/>
  <c r="J194"/>
  <c r="AH194"/>
  <c r="Q194"/>
  <c r="AI194"/>
  <c r="K239" i="8"/>
  <c r="I195" i="56"/>
  <c r="K239" i="7"/>
  <c r="P195" i="56"/>
  <c r="U195"/>
  <c r="Z195"/>
  <c r="AC195"/>
  <c r="AG195"/>
  <c r="J195"/>
  <c r="AH195"/>
  <c r="Q195"/>
  <c r="AI195"/>
  <c r="K240" i="8"/>
  <c r="I196" i="56"/>
  <c r="K240" i="7"/>
  <c r="P196" i="56"/>
  <c r="U196"/>
  <c r="Z196"/>
  <c r="AC196"/>
  <c r="AG196"/>
  <c r="J196"/>
  <c r="AH196"/>
  <c r="Q196"/>
  <c r="AI196"/>
  <c r="K241" i="8"/>
  <c r="I197" i="56"/>
  <c r="K241" i="7"/>
  <c r="P197" i="56"/>
  <c r="U197"/>
  <c r="Z197"/>
  <c r="AC197"/>
  <c r="AG197"/>
  <c r="J197"/>
  <c r="AH197"/>
  <c r="Q197"/>
  <c r="AI197"/>
  <c r="K242" i="8"/>
  <c r="I198" i="56"/>
  <c r="K242" i="7"/>
  <c r="P198" i="56"/>
  <c r="U198"/>
  <c r="Z198"/>
  <c r="AC198"/>
  <c r="AG198"/>
  <c r="J198"/>
  <c r="AH198"/>
  <c r="Q198"/>
  <c r="AI198"/>
  <c r="K243" i="8"/>
  <c r="I199" i="56"/>
  <c r="K243" i="7"/>
  <c r="P199" i="56"/>
  <c r="U199"/>
  <c r="Z199"/>
  <c r="AC199"/>
  <c r="AG199"/>
  <c r="J199"/>
  <c r="AH199"/>
  <c r="Q199"/>
  <c r="AI199"/>
  <c r="K244" i="8"/>
  <c r="I200" i="56"/>
  <c r="K244" i="7"/>
  <c r="P200" i="56"/>
  <c r="U200"/>
  <c r="Z200"/>
  <c r="AC200"/>
  <c r="AG200"/>
  <c r="J200"/>
  <c r="AH200"/>
  <c r="Q200"/>
  <c r="AI200"/>
  <c r="K245" i="8"/>
  <c r="I201" i="56"/>
  <c r="K245" i="7"/>
  <c r="P201" i="56"/>
  <c r="U201"/>
  <c r="Z201"/>
  <c r="AC201"/>
  <c r="AG201"/>
  <c r="J201"/>
  <c r="AH201"/>
  <c r="Q201"/>
  <c r="AI201"/>
  <c r="K246" i="8"/>
  <c r="I202" i="56"/>
  <c r="K246" i="7"/>
  <c r="P202" i="56"/>
  <c r="U202"/>
  <c r="Z202"/>
  <c r="AC202"/>
  <c r="AG202"/>
  <c r="J202"/>
  <c r="AH202"/>
  <c r="Q202"/>
  <c r="AI202"/>
  <c r="K247" i="8"/>
  <c r="I203" i="56"/>
  <c r="K247" i="7"/>
  <c r="P203" i="56"/>
  <c r="U203"/>
  <c r="Z203"/>
  <c r="AC203"/>
  <c r="AG203"/>
  <c r="J203"/>
  <c r="AH203"/>
  <c r="Q203"/>
  <c r="AI203"/>
  <c r="K248" i="8"/>
  <c r="I204" i="56"/>
  <c r="K248" i="7"/>
  <c r="P204" i="56"/>
  <c r="U204"/>
  <c r="Z204"/>
  <c r="AC204"/>
  <c r="AG204"/>
  <c r="J204"/>
  <c r="AH204"/>
  <c r="Q204"/>
  <c r="AI204"/>
  <c r="K249" i="8"/>
  <c r="I205" i="56"/>
  <c r="K249" i="7"/>
  <c r="P205" i="56"/>
  <c r="U205"/>
  <c r="Z205"/>
  <c r="AC205"/>
  <c r="AG205"/>
  <c r="J205"/>
  <c r="AH205"/>
  <c r="Q205"/>
  <c r="AI205"/>
  <c r="K250" i="8"/>
  <c r="I206" i="56"/>
  <c r="K250" i="7"/>
  <c r="P206" i="56"/>
  <c r="U206"/>
  <c r="Z206"/>
  <c r="AC206"/>
  <c r="AG206"/>
  <c r="J206"/>
  <c r="AH206"/>
  <c r="Q206"/>
  <c r="AI206"/>
  <c r="K251" i="8"/>
  <c r="I207" i="56"/>
  <c r="K251" i="7"/>
  <c r="P207" i="56"/>
  <c r="U207"/>
  <c r="Z207"/>
  <c r="AC207"/>
  <c r="AG207"/>
  <c r="J207"/>
  <c r="AH207"/>
  <c r="Q207"/>
  <c r="AI207"/>
  <c r="K252" i="8"/>
  <c r="I208" i="56"/>
  <c r="K252" i="7"/>
  <c r="P208" i="56"/>
  <c r="U208"/>
  <c r="Z208"/>
  <c r="AC208"/>
  <c r="AG208"/>
  <c r="J208"/>
  <c r="AH208"/>
  <c r="Q208"/>
  <c r="AI208"/>
  <c r="K253" i="8"/>
  <c r="I209" i="56"/>
  <c r="K253" i="7"/>
  <c r="P209" i="56"/>
  <c r="U209"/>
  <c r="Z209"/>
  <c r="AC209"/>
  <c r="AG209"/>
  <c r="J209"/>
  <c r="AH209"/>
  <c r="Q209"/>
  <c r="AI209"/>
  <c r="K254" i="8"/>
  <c r="I210" i="56"/>
  <c r="K254" i="7"/>
  <c r="P210" i="56"/>
  <c r="U210"/>
  <c r="Z210"/>
  <c r="AC210"/>
  <c r="AG210"/>
  <c r="J210"/>
  <c r="AH210"/>
  <c r="Q210"/>
  <c r="AI210"/>
  <c r="K255" i="8"/>
  <c r="I211" i="56"/>
  <c r="K255" i="7"/>
  <c r="P211" i="56"/>
  <c r="U211"/>
  <c r="Z211"/>
  <c r="AC211"/>
  <c r="AG211"/>
  <c r="J211"/>
  <c r="AH211"/>
  <c r="Q211"/>
  <c r="AI211"/>
  <c r="K256" i="8"/>
  <c r="I212" i="56"/>
  <c r="K256" i="7"/>
  <c r="P212" i="56"/>
  <c r="U212"/>
  <c r="Z212"/>
  <c r="AC212"/>
  <c r="AG212"/>
  <c r="J212"/>
  <c r="AH212"/>
  <c r="Q212"/>
  <c r="AI212"/>
  <c r="K257" i="8"/>
  <c r="I213" i="56"/>
  <c r="K257" i="7"/>
  <c r="P213" i="56"/>
  <c r="U213"/>
  <c r="Z213"/>
  <c r="AC213"/>
  <c r="AG213"/>
  <c r="J213"/>
  <c r="AH213"/>
  <c r="Q213"/>
  <c r="AI213"/>
  <c r="K258" i="8"/>
  <c r="I214" i="56"/>
  <c r="K258" i="7"/>
  <c r="P214" i="56"/>
  <c r="U214"/>
  <c r="Z214"/>
  <c r="AC214"/>
  <c r="AG214"/>
  <c r="J214"/>
  <c r="AH214"/>
  <c r="Q214"/>
  <c r="AI214"/>
  <c r="K259" i="8"/>
  <c r="I215" i="56"/>
  <c r="K259" i="7"/>
  <c r="P215" i="56"/>
  <c r="U215"/>
  <c r="Z215"/>
  <c r="AC215"/>
  <c r="AG215"/>
  <c r="J215"/>
  <c r="AH215"/>
  <c r="Q215"/>
  <c r="AI215"/>
  <c r="K260" i="8"/>
  <c r="I216" i="56"/>
  <c r="K260" i="7"/>
  <c r="P216" i="56"/>
  <c r="U216"/>
  <c r="Z216"/>
  <c r="AC216"/>
  <c r="AG216"/>
  <c r="J216"/>
  <c r="AH216"/>
  <c r="Q216"/>
  <c r="AI216"/>
  <c r="K261" i="8"/>
  <c r="I217" i="56"/>
  <c r="K261" i="7"/>
  <c r="P217" i="56"/>
  <c r="U217"/>
  <c r="Z217"/>
  <c r="AC217"/>
  <c r="AG217"/>
  <c r="J217"/>
  <c r="AH217"/>
  <c r="Q217"/>
  <c r="AI217"/>
  <c r="K262" i="8"/>
  <c r="I218" i="56"/>
  <c r="K262" i="7"/>
  <c r="P218" i="56"/>
  <c r="U218"/>
  <c r="Z218"/>
  <c r="AC218"/>
  <c r="AG218"/>
  <c r="J218"/>
  <c r="AH218"/>
  <c r="Q218"/>
  <c r="AI218"/>
  <c r="K263" i="8"/>
  <c r="I219" i="56"/>
  <c r="K263" i="7"/>
  <c r="P219" i="56"/>
  <c r="U219"/>
  <c r="Z219"/>
  <c r="AC219"/>
  <c r="AG219"/>
  <c r="J219"/>
  <c r="AH219"/>
  <c r="Q219"/>
  <c r="AI219"/>
  <c r="K264" i="8"/>
  <c r="I220" i="56"/>
  <c r="K264" i="7"/>
  <c r="P220" i="56"/>
  <c r="U220"/>
  <c r="Z220"/>
  <c r="AC220"/>
  <c r="AG220"/>
  <c r="J220"/>
  <c r="AH220"/>
  <c r="Q220"/>
  <c r="AI220"/>
  <c r="K265" i="8"/>
  <c r="I221" i="56"/>
  <c r="K265" i="7"/>
  <c r="P221" i="56"/>
  <c r="U221"/>
  <c r="Z221"/>
  <c r="AC221"/>
  <c r="AG221"/>
  <c r="J221"/>
  <c r="AH221"/>
  <c r="Q221"/>
  <c r="AI221"/>
  <c r="K266" i="8"/>
  <c r="I222" i="56"/>
  <c r="K266" i="7"/>
  <c r="P222" i="56"/>
  <c r="U222"/>
  <c r="Z222"/>
  <c r="AC222"/>
  <c r="AG222"/>
  <c r="J222"/>
  <c r="AH222"/>
  <c r="Q222"/>
  <c r="AI222"/>
  <c r="K267" i="8"/>
  <c r="I223" i="56"/>
  <c r="K267" i="7"/>
  <c r="P223" i="56"/>
  <c r="U223"/>
  <c r="Z223"/>
  <c r="AC223"/>
  <c r="AG223"/>
  <c r="J223"/>
  <c r="AH223"/>
  <c r="Q223"/>
  <c r="AI223"/>
  <c r="K268" i="8"/>
  <c r="I224" i="56"/>
  <c r="K268" i="7"/>
  <c r="P224" i="56"/>
  <c r="U224"/>
  <c r="Z224"/>
  <c r="AC224"/>
  <c r="AG224"/>
  <c r="J224"/>
  <c r="AH224"/>
  <c r="Q224"/>
  <c r="AI224"/>
  <c r="K269" i="8"/>
  <c r="I225" i="56"/>
  <c r="K269" i="7"/>
  <c r="P225" i="56"/>
  <c r="U225"/>
  <c r="Z225"/>
  <c r="AC225"/>
  <c r="AG225"/>
  <c r="J225"/>
  <c r="AH225"/>
  <c r="Q225"/>
  <c r="AI225"/>
  <c r="K270" i="8"/>
  <c r="I226" i="56"/>
  <c r="K270" i="7"/>
  <c r="P226" i="56"/>
  <c r="U226"/>
  <c r="Z226"/>
  <c r="AC226"/>
  <c r="AG226"/>
  <c r="J226"/>
  <c r="AH226"/>
  <c r="Q226"/>
  <c r="AI226"/>
  <c r="K271" i="8"/>
  <c r="I227" i="56"/>
  <c r="K271" i="7"/>
  <c r="P227" i="56"/>
  <c r="U227"/>
  <c r="Z227"/>
  <c r="AC227"/>
  <c r="AG227"/>
  <c r="J227"/>
  <c r="AH227"/>
  <c r="Q227"/>
  <c r="AI227"/>
  <c r="K272" i="8"/>
  <c r="I228" i="56"/>
  <c r="K272" i="7"/>
  <c r="P228" i="56"/>
  <c r="U228"/>
  <c r="Z228"/>
  <c r="AC228"/>
  <c r="AG228"/>
  <c r="J228"/>
  <c r="AH228"/>
  <c r="Q228"/>
  <c r="AI228"/>
  <c r="K273" i="8"/>
  <c r="I229" i="56"/>
  <c r="K273" i="7"/>
  <c r="P229" i="56"/>
  <c r="U229"/>
  <c r="Z229"/>
  <c r="AC229"/>
  <c r="AG229"/>
  <c r="J229"/>
  <c r="AH229"/>
  <c r="Q229"/>
  <c r="AI229"/>
  <c r="K274" i="8"/>
  <c r="I230" i="56"/>
  <c r="K274" i="7"/>
  <c r="P230" i="56"/>
  <c r="U230"/>
  <c r="Z230"/>
  <c r="AC230"/>
  <c r="AG230"/>
  <c r="J230"/>
  <c r="AH230"/>
  <c r="Q230"/>
  <c r="AI230"/>
  <c r="K275" i="8"/>
  <c r="I231" i="56"/>
  <c r="K275" i="7"/>
  <c r="P231" i="56"/>
  <c r="U231"/>
  <c r="Z231"/>
  <c r="AC231"/>
  <c r="AG231"/>
  <c r="J231"/>
  <c r="AH231"/>
  <c r="Q231"/>
  <c r="AI231"/>
  <c r="K276" i="8"/>
  <c r="I232" i="56"/>
  <c r="K276" i="7"/>
  <c r="P232" i="56"/>
  <c r="U232"/>
  <c r="Z232"/>
  <c r="AC232"/>
  <c r="AG232"/>
  <c r="J232"/>
  <c r="AH232"/>
  <c r="Q232"/>
  <c r="AI232"/>
  <c r="K277" i="8"/>
  <c r="I233" i="56"/>
  <c r="K277" i="7"/>
  <c r="P233" i="56"/>
  <c r="U233"/>
  <c r="Z233"/>
  <c r="AC233"/>
  <c r="AG233"/>
  <c r="J233"/>
  <c r="AH233"/>
  <c r="Q233"/>
  <c r="AI233"/>
  <c r="K278" i="8"/>
  <c r="I234" i="56"/>
  <c r="K278" i="7"/>
  <c r="P234" i="56"/>
  <c r="U234"/>
  <c r="Z234"/>
  <c r="AC234"/>
  <c r="AG234"/>
  <c r="J234"/>
  <c r="AH234"/>
  <c r="Q234"/>
  <c r="AI234"/>
  <c r="K279" i="8"/>
  <c r="I235" i="56"/>
  <c r="K279" i="7"/>
  <c r="P235" i="56"/>
  <c r="U235"/>
  <c r="Z235"/>
  <c r="AC235"/>
  <c r="AG235"/>
  <c r="J235"/>
  <c r="AH235"/>
  <c r="Q235"/>
  <c r="AI235"/>
  <c r="K280" i="8"/>
  <c r="I236" i="56"/>
  <c r="K280" i="7"/>
  <c r="P236" i="56"/>
  <c r="U236"/>
  <c r="Z236"/>
  <c r="AC236"/>
  <c r="AG236"/>
  <c r="J236"/>
  <c r="AH236"/>
  <c r="Q236"/>
  <c r="AI236"/>
  <c r="K281" i="8"/>
  <c r="I237" i="56"/>
  <c r="K281" i="7"/>
  <c r="P237" i="56"/>
  <c r="U237"/>
  <c r="Z237"/>
  <c r="AC237"/>
  <c r="AG237"/>
  <c r="J237"/>
  <c r="AH237"/>
  <c r="Q237"/>
  <c r="AI237"/>
  <c r="K282" i="8"/>
  <c r="I238" i="56"/>
  <c r="K282" i="7"/>
  <c r="P238" i="56"/>
  <c r="U238"/>
  <c r="Z238"/>
  <c r="AC238"/>
  <c r="AG238"/>
  <c r="J238"/>
  <c r="AH238"/>
  <c r="Q238"/>
  <c r="AI238"/>
  <c r="K283" i="8"/>
  <c r="I239" i="56"/>
  <c r="K283" i="7"/>
  <c r="P239" i="56"/>
  <c r="U239"/>
  <c r="Z239"/>
  <c r="AC239"/>
  <c r="AG239"/>
  <c r="J239"/>
  <c r="AH239"/>
  <c r="Q239"/>
  <c r="AI239"/>
  <c r="K284" i="8"/>
  <c r="I240" i="56"/>
  <c r="K284" i="7"/>
  <c r="P240" i="56"/>
  <c r="U240"/>
  <c r="Z240"/>
  <c r="AC240"/>
  <c r="AG240"/>
  <c r="J240"/>
  <c r="AH240"/>
  <c r="Q240"/>
  <c r="AI240"/>
  <c r="K285" i="8"/>
  <c r="I241" i="56"/>
  <c r="K285" i="7"/>
  <c r="P241" i="56"/>
  <c r="U241"/>
  <c r="Z241"/>
  <c r="AC241"/>
  <c r="AG241"/>
  <c r="J241"/>
  <c r="AH241"/>
  <c r="Q241"/>
  <c r="AI241"/>
  <c r="K286" i="8"/>
  <c r="I242" i="56"/>
  <c r="K286" i="7"/>
  <c r="P242" i="56"/>
  <c r="U242"/>
  <c r="Z242"/>
  <c r="AC242"/>
  <c r="AG242"/>
  <c r="J242"/>
  <c r="AH242"/>
  <c r="Q242"/>
  <c r="AI242"/>
  <c r="K287" i="8"/>
  <c r="I243" i="56"/>
  <c r="K287" i="7"/>
  <c r="P243" i="56"/>
  <c r="U243"/>
  <c r="Z243"/>
  <c r="AC243"/>
  <c r="AG243"/>
  <c r="J243"/>
  <c r="AH243"/>
  <c r="Q243"/>
  <c r="AI243"/>
  <c r="K288" i="8"/>
  <c r="I244" i="56"/>
  <c r="K288" i="7"/>
  <c r="P244" i="56"/>
  <c r="U244"/>
  <c r="Z244"/>
  <c r="AC244"/>
  <c r="AG244"/>
  <c r="J244"/>
  <c r="AH244"/>
  <c r="Q244"/>
  <c r="AI244"/>
  <c r="K289" i="8"/>
  <c r="I245" i="56"/>
  <c r="K289" i="7"/>
  <c r="P245" i="56"/>
  <c r="U245"/>
  <c r="Z245"/>
  <c r="AC245"/>
  <c r="AG245"/>
  <c r="J245"/>
  <c r="AH245"/>
  <c r="Q245"/>
  <c r="AI245"/>
  <c r="K290" i="8"/>
  <c r="I246" i="56"/>
  <c r="K290" i="7"/>
  <c r="P246" i="56"/>
  <c r="U246"/>
  <c r="Z246"/>
  <c r="AC246"/>
  <c r="AG246"/>
  <c r="J246"/>
  <c r="AH246"/>
  <c r="Q246"/>
  <c r="AI246"/>
  <c r="K291" i="8"/>
  <c r="I247" i="56"/>
  <c r="K291" i="7"/>
  <c r="P247" i="56"/>
  <c r="U247"/>
  <c r="Z247"/>
  <c r="AC247"/>
  <c r="AG247"/>
  <c r="J247"/>
  <c r="AH247"/>
  <c r="Q247"/>
  <c r="AI247"/>
  <c r="K292" i="8"/>
  <c r="I248" i="56"/>
  <c r="K292" i="7"/>
  <c r="P248" i="56"/>
  <c r="U248"/>
  <c r="Z248"/>
  <c r="AC248"/>
  <c r="AG248"/>
  <c r="J248"/>
  <c r="AH248"/>
  <c r="Q248"/>
  <c r="AI248"/>
  <c r="K293" i="8"/>
  <c r="I249" i="56"/>
  <c r="K293" i="7"/>
  <c r="P249" i="56"/>
  <c r="U249"/>
  <c r="Z249"/>
  <c r="AC249"/>
  <c r="AG249"/>
  <c r="J249"/>
  <c r="AH249"/>
  <c r="Q249"/>
  <c r="AI249"/>
  <c r="K294" i="8"/>
  <c r="I250" i="56"/>
  <c r="K294" i="7"/>
  <c r="P250" i="56"/>
  <c r="U250"/>
  <c r="Z250"/>
  <c r="AC250"/>
  <c r="AG250"/>
  <c r="J250"/>
  <c r="AH250"/>
  <c r="Q250"/>
  <c r="AI250"/>
  <c r="K295" i="8"/>
  <c r="I251" i="56"/>
  <c r="K295" i="7"/>
  <c r="P251" i="56"/>
  <c r="U251"/>
  <c r="Z251"/>
  <c r="AC251"/>
  <c r="AG251"/>
  <c r="J251"/>
  <c r="AH251"/>
  <c r="Q251"/>
  <c r="AI251"/>
  <c r="K296" i="8"/>
  <c r="I252" i="56"/>
  <c r="K296" i="7"/>
  <c r="P252" i="56"/>
  <c r="U252"/>
  <c r="Z252"/>
  <c r="AC252"/>
  <c r="AG252"/>
  <c r="J252"/>
  <c r="AH252"/>
  <c r="Q252"/>
  <c r="AI252"/>
  <c r="K297" i="8"/>
  <c r="I253" i="56"/>
  <c r="K297" i="7"/>
  <c r="P253" i="56"/>
  <c r="U253"/>
  <c r="Z253"/>
  <c r="AC253"/>
  <c r="AG253"/>
  <c r="J253"/>
  <c r="AH253"/>
  <c r="Q253"/>
  <c r="AI253"/>
  <c r="K298" i="8"/>
  <c r="I254" i="56"/>
  <c r="K298" i="7"/>
  <c r="P254" i="56"/>
  <c r="U254"/>
  <c r="Z254"/>
  <c r="AC254"/>
  <c r="AG254"/>
  <c r="J254"/>
  <c r="AH254"/>
  <c r="Q254"/>
  <c r="AI254"/>
  <c r="K299" i="8"/>
  <c r="I255" i="56"/>
  <c r="K299" i="7"/>
  <c r="P255" i="56"/>
  <c r="U255"/>
  <c r="Z255"/>
  <c r="AC255"/>
  <c r="AG255"/>
  <c r="J255"/>
  <c r="AH255"/>
  <c r="Q255"/>
  <c r="AI255"/>
  <c r="K300" i="8"/>
  <c r="I256" i="56"/>
  <c r="K300" i="7"/>
  <c r="P256" i="56"/>
  <c r="U256"/>
  <c r="Z256"/>
  <c r="AC256"/>
  <c r="AG256"/>
  <c r="J256"/>
  <c r="AH256"/>
  <c r="Q256"/>
  <c r="AI256"/>
  <c r="K301" i="8"/>
  <c r="I257" i="56"/>
  <c r="K301" i="7"/>
  <c r="P257" i="56"/>
  <c r="U257"/>
  <c r="Z257"/>
  <c r="AC257"/>
  <c r="AG257"/>
  <c r="J257"/>
  <c r="AH257"/>
  <c r="Q257"/>
  <c r="AI257"/>
  <c r="K302" i="8"/>
  <c r="I258" i="56"/>
  <c r="K302" i="7"/>
  <c r="P258" i="56"/>
  <c r="U258"/>
  <c r="Z258"/>
  <c r="AC258"/>
  <c r="AG258"/>
  <c r="J258"/>
  <c r="AH258"/>
  <c r="Q258"/>
  <c r="AI258"/>
  <c r="K303" i="8"/>
  <c r="I259" i="56"/>
  <c r="K303" i="7"/>
  <c r="P259" i="56"/>
  <c r="U259"/>
  <c r="Z259"/>
  <c r="AC259"/>
  <c r="AG259"/>
  <c r="J259"/>
  <c r="AH259"/>
  <c r="Q259"/>
  <c r="AI259"/>
  <c r="K304" i="8"/>
  <c r="I260" i="56"/>
  <c r="K304" i="7"/>
  <c r="P260" i="56"/>
  <c r="U260"/>
  <c r="Z260"/>
  <c r="AC260"/>
  <c r="AG260"/>
  <c r="J260"/>
  <c r="AH260"/>
  <c r="Q260"/>
  <c r="AI260"/>
  <c r="K305" i="8"/>
  <c r="I261" i="56"/>
  <c r="K305" i="7"/>
  <c r="P261" i="56"/>
  <c r="U261"/>
  <c r="Z261"/>
  <c r="AC261"/>
  <c r="AG261"/>
  <c r="J261"/>
  <c r="AH261"/>
  <c r="Q261"/>
  <c r="AI261"/>
  <c r="K306" i="8"/>
  <c r="I262" i="56"/>
  <c r="K306" i="7"/>
  <c r="P262" i="56"/>
  <c r="U262"/>
  <c r="Z262"/>
  <c r="AC262"/>
  <c r="AG262"/>
  <c r="J262"/>
  <c r="AH262"/>
  <c r="Q262"/>
  <c r="AI262"/>
  <c r="K307" i="8"/>
  <c r="I263" i="56"/>
  <c r="K307" i="7"/>
  <c r="P263" i="56"/>
  <c r="U263"/>
  <c r="Z263"/>
  <c r="AC263"/>
  <c r="AG263"/>
  <c r="J263"/>
  <c r="AH263"/>
  <c r="Q263"/>
  <c r="AI263"/>
  <c r="K308" i="8"/>
  <c r="I264" i="56"/>
  <c r="K308" i="7"/>
  <c r="P264" i="56"/>
  <c r="U264"/>
  <c r="Z264"/>
  <c r="AC264"/>
  <c r="AG264"/>
  <c r="J264"/>
  <c r="AH264"/>
  <c r="Q264"/>
  <c r="AI264"/>
  <c r="K309" i="8"/>
  <c r="I265" i="56"/>
  <c r="K309" i="7"/>
  <c r="P265" i="56"/>
  <c r="U265"/>
  <c r="Z265"/>
  <c r="AC265"/>
  <c r="AG265"/>
  <c r="J265"/>
  <c r="AH265"/>
  <c r="Q265"/>
  <c r="AI265"/>
  <c r="K310" i="8"/>
  <c r="I266" i="56"/>
  <c r="K310" i="7"/>
  <c r="P266" i="56"/>
  <c r="U266"/>
  <c r="Z266"/>
  <c r="AC266"/>
  <c r="AG266"/>
  <c r="J266"/>
  <c r="AH266"/>
  <c r="Q266"/>
  <c r="AI266"/>
  <c r="K311" i="8"/>
  <c r="I267" i="56"/>
  <c r="K311" i="7"/>
  <c r="P267" i="56"/>
  <c r="U267"/>
  <c r="Z267"/>
  <c r="AC267"/>
  <c r="AG267"/>
  <c r="J267"/>
  <c r="AH267"/>
  <c r="Q267"/>
  <c r="AI267"/>
  <c r="K312" i="8"/>
  <c r="I268" i="56"/>
  <c r="K312" i="7"/>
  <c r="P268" i="56"/>
  <c r="U268"/>
  <c r="Z268"/>
  <c r="AC268"/>
  <c r="AG268"/>
  <c r="J268"/>
  <c r="AH268"/>
  <c r="Q268"/>
  <c r="AI268"/>
  <c r="K313" i="8"/>
  <c r="I269" i="56"/>
  <c r="K313" i="7"/>
  <c r="P269" i="56"/>
  <c r="U269"/>
  <c r="Z269"/>
  <c r="AC269"/>
  <c r="AG269"/>
  <c r="J269"/>
  <c r="AH269"/>
  <c r="Q269"/>
  <c r="AI269"/>
  <c r="K314" i="8"/>
  <c r="I270" i="56"/>
  <c r="K314" i="7"/>
  <c r="P270" i="56"/>
  <c r="U270"/>
  <c r="Z270"/>
  <c r="AC270"/>
  <c r="AG270"/>
  <c r="J270"/>
  <c r="AH270"/>
  <c r="Q270"/>
  <c r="AI270"/>
  <c r="K315" i="8"/>
  <c r="I271" i="56"/>
  <c r="K315" i="7"/>
  <c r="P271" i="56"/>
  <c r="U271"/>
  <c r="Z271"/>
  <c r="AC271"/>
  <c r="AG271"/>
  <c r="J271"/>
  <c r="AH271"/>
  <c r="Q271"/>
  <c r="AI271"/>
  <c r="K316" i="8"/>
  <c r="I272" i="56"/>
  <c r="K316" i="7"/>
  <c r="P272" i="56"/>
  <c r="U272"/>
  <c r="Z272"/>
  <c r="AC272"/>
  <c r="AG272"/>
  <c r="J272"/>
  <c r="AH272"/>
  <c r="Q272"/>
  <c r="AI272"/>
  <c r="K317" i="8"/>
  <c r="I273" i="56"/>
  <c r="K317" i="7"/>
  <c r="P273" i="56"/>
  <c r="U273"/>
  <c r="Z273"/>
  <c r="AC273"/>
  <c r="AG273"/>
  <c r="J273"/>
  <c r="AH273"/>
  <c r="Q273"/>
  <c r="AI273"/>
  <c r="K318" i="8"/>
  <c r="I274" i="56"/>
  <c r="K318" i="7"/>
  <c r="P274" i="56"/>
  <c r="U274"/>
  <c r="Z274"/>
  <c r="AC274"/>
  <c r="AG274"/>
  <c r="J274"/>
  <c r="AH274"/>
  <c r="Q274"/>
  <c r="AI274"/>
  <c r="K319" i="8"/>
  <c r="I275" i="56"/>
  <c r="K319" i="7"/>
  <c r="P275" i="56"/>
  <c r="U275"/>
  <c r="Z275"/>
  <c r="AC275"/>
  <c r="AG275"/>
  <c r="J275"/>
  <c r="AH275"/>
  <c r="Q275"/>
  <c r="AI275"/>
  <c r="K320" i="8"/>
  <c r="I276" i="56"/>
  <c r="K320" i="7"/>
  <c r="P276" i="56"/>
  <c r="U276"/>
  <c r="AC276"/>
  <c r="AG276"/>
  <c r="J276"/>
  <c r="AH276"/>
  <c r="Q276"/>
  <c r="AI276"/>
  <c r="K321" i="8"/>
  <c r="I277" i="56"/>
  <c r="K321" i="7"/>
  <c r="P277" i="56"/>
  <c r="U277"/>
  <c r="Z277"/>
  <c r="AC277"/>
  <c r="AG277"/>
  <c r="J277"/>
  <c r="AH277"/>
  <c r="Q277"/>
  <c r="AI277"/>
  <c r="K322" i="8"/>
  <c r="I278" i="56"/>
  <c r="K322" i="7"/>
  <c r="P278" i="56"/>
  <c r="U278"/>
  <c r="Z278"/>
  <c r="AC278"/>
  <c r="AG278"/>
  <c r="J278"/>
  <c r="AH278"/>
  <c r="Q278"/>
  <c r="AI278"/>
  <c r="K323" i="8"/>
  <c r="I279" i="56"/>
  <c r="K323" i="7"/>
  <c r="P279" i="56"/>
  <c r="U279"/>
  <c r="Z279"/>
  <c r="AC279"/>
  <c r="AG279"/>
  <c r="J279"/>
  <c r="AH279"/>
  <c r="Q279"/>
  <c r="AI279"/>
  <c r="K324" i="8"/>
  <c r="I280" i="56"/>
  <c r="K324" i="7"/>
  <c r="P280" i="56"/>
  <c r="U280"/>
  <c r="Z280"/>
  <c r="AC280"/>
  <c r="AG280"/>
  <c r="J280"/>
  <c r="AH280"/>
  <c r="Q280"/>
  <c r="AI280"/>
  <c r="K325" i="8"/>
  <c r="I281" i="56"/>
  <c r="K325" i="7"/>
  <c r="P281" i="56"/>
  <c r="U281"/>
  <c r="Z281"/>
  <c r="AC281"/>
  <c r="AG281"/>
  <c r="J281"/>
  <c r="AH281"/>
  <c r="Q281"/>
  <c r="AI281"/>
  <c r="K326" i="8"/>
  <c r="I282" i="56"/>
  <c r="K326" i="7"/>
  <c r="P282" i="56"/>
  <c r="U282"/>
  <c r="Z282"/>
  <c r="AC282"/>
  <c r="AG282"/>
  <c r="J282"/>
  <c r="AH282"/>
  <c r="Q282"/>
  <c r="AI282"/>
  <c r="K327" i="8"/>
  <c r="I283" i="56"/>
  <c r="K327" i="7"/>
  <c r="P283" i="56"/>
  <c r="U283"/>
  <c r="Z283"/>
  <c r="AC283"/>
  <c r="AG283"/>
  <c r="J283"/>
  <c r="AH283"/>
  <c r="Q283"/>
  <c r="AI283"/>
  <c r="K328" i="8"/>
  <c r="I284" i="56"/>
  <c r="K328" i="7"/>
  <c r="P284" i="56"/>
  <c r="U284"/>
  <c r="Z284"/>
  <c r="AC284"/>
  <c r="AG284"/>
  <c r="J284"/>
  <c r="AH284"/>
  <c r="Q284"/>
  <c r="AI284"/>
  <c r="K329" i="8"/>
  <c r="I285" i="56"/>
  <c r="K329" i="7"/>
  <c r="P285" i="56"/>
  <c r="U285"/>
  <c r="Z285"/>
  <c r="AC285"/>
  <c r="AG285"/>
  <c r="J285"/>
  <c r="AH285"/>
  <c r="Q285"/>
  <c r="AI285"/>
  <c r="K330" i="8"/>
  <c r="I286" i="56"/>
  <c r="K330" i="7"/>
  <c r="P286" i="56"/>
  <c r="U286"/>
  <c r="Z286"/>
  <c r="AC286"/>
  <c r="AG286"/>
  <c r="J286"/>
  <c r="AH286"/>
  <c r="Q286"/>
  <c r="AI286"/>
  <c r="K331" i="8"/>
  <c r="I287" i="56"/>
  <c r="K331" i="7"/>
  <c r="P287" i="56"/>
  <c r="U287"/>
  <c r="Z287"/>
  <c r="AC287"/>
  <c r="AG287"/>
  <c r="J287"/>
  <c r="AH287"/>
  <c r="Q287"/>
  <c r="AI287"/>
  <c r="K332" i="8"/>
  <c r="I288" i="56"/>
  <c r="K332" i="7"/>
  <c r="P288" i="56"/>
  <c r="U288"/>
  <c r="Z288"/>
  <c r="AC288"/>
  <c r="AG288"/>
  <c r="J288"/>
  <c r="AH288"/>
  <c r="Q288"/>
  <c r="AI288"/>
  <c r="K333" i="8"/>
  <c r="I289" i="56"/>
  <c r="K333" i="7"/>
  <c r="P289" i="56"/>
  <c r="U289"/>
  <c r="Z289"/>
  <c r="AC289"/>
  <c r="AG289"/>
  <c r="J289"/>
  <c r="AH289"/>
  <c r="Q289"/>
  <c r="AI289"/>
  <c r="K334" i="8"/>
  <c r="I290" i="56"/>
  <c r="K334" i="7"/>
  <c r="P290" i="56"/>
  <c r="U290"/>
  <c r="Z290"/>
  <c r="AC290"/>
  <c r="AG290"/>
  <c r="J290"/>
  <c r="AH290"/>
  <c r="Q290"/>
  <c r="AI290"/>
  <c r="K335" i="8"/>
  <c r="I291" i="56"/>
  <c r="K335" i="7"/>
  <c r="P291" i="56"/>
  <c r="U291"/>
  <c r="Z291"/>
  <c r="AC291"/>
  <c r="AG291"/>
  <c r="J291"/>
  <c r="AH291"/>
  <c r="Q291"/>
  <c r="AI291"/>
  <c r="K336" i="8"/>
  <c r="I292" i="56"/>
  <c r="K336" i="7"/>
  <c r="P292" i="56"/>
  <c r="U292"/>
  <c r="Z292"/>
  <c r="AC292"/>
  <c r="AG292"/>
  <c r="J292"/>
  <c r="AH292"/>
  <c r="Q292"/>
  <c r="AI292"/>
  <c r="K337" i="8"/>
  <c r="I293" i="56"/>
  <c r="K337" i="7"/>
  <c r="P293" i="56"/>
  <c r="U293"/>
  <c r="Z293"/>
  <c r="AC293"/>
  <c r="AG293"/>
  <c r="J293"/>
  <c r="AH293"/>
  <c r="Q293"/>
  <c r="AI293"/>
  <c r="K338" i="8"/>
  <c r="I294" i="56"/>
  <c r="K338" i="7"/>
  <c r="P294" i="56"/>
  <c r="U294"/>
  <c r="Z294"/>
  <c r="AC294"/>
  <c r="AG294"/>
  <c r="J294"/>
  <c r="AH294"/>
  <c r="Q294"/>
  <c r="AI294"/>
  <c r="K339" i="8"/>
  <c r="I295" i="56"/>
  <c r="K339" i="7"/>
  <c r="P295" i="56"/>
  <c r="U295"/>
  <c r="Z295"/>
  <c r="AC295"/>
  <c r="AG295"/>
  <c r="J295"/>
  <c r="AH295"/>
  <c r="Q295"/>
  <c r="AI295"/>
  <c r="K340" i="8"/>
  <c r="I296" i="56"/>
  <c r="K340" i="7"/>
  <c r="P296" i="56"/>
  <c r="U296"/>
  <c r="Z296"/>
  <c r="AC296"/>
  <c r="AG296"/>
  <c r="J296"/>
  <c r="AH296"/>
  <c r="Q296"/>
  <c r="AI296"/>
  <c r="K341" i="8"/>
  <c r="I297" i="56"/>
  <c r="K341" i="7"/>
  <c r="P297" i="56"/>
  <c r="U297"/>
  <c r="Z297"/>
  <c r="AC297"/>
  <c r="AG297"/>
  <c r="J297"/>
  <c r="AH297"/>
  <c r="Q297"/>
  <c r="AI297"/>
  <c r="K342" i="8"/>
  <c r="I298" i="56"/>
  <c r="K342" i="7"/>
  <c r="P298" i="56"/>
  <c r="U298"/>
  <c r="Z298"/>
  <c r="AC298"/>
  <c r="AG298"/>
  <c r="J298"/>
  <c r="AH298"/>
  <c r="Q298"/>
  <c r="AI298"/>
  <c r="K343" i="8"/>
  <c r="I299" i="56"/>
  <c r="K343" i="7"/>
  <c r="P299" i="56"/>
  <c r="U299"/>
  <c r="Z299"/>
  <c r="AC299"/>
  <c r="AG299"/>
  <c r="J299"/>
  <c r="AH299"/>
  <c r="Q299"/>
  <c r="AI299"/>
  <c r="K344" i="8"/>
  <c r="I300" i="56"/>
  <c r="K344" i="7"/>
  <c r="P300" i="56"/>
  <c r="U300"/>
  <c r="Z300"/>
  <c r="AC300"/>
  <c r="AG300"/>
  <c r="J300"/>
  <c r="AH300"/>
  <c r="Q300"/>
  <c r="AI300"/>
  <c r="K345" i="8"/>
  <c r="I301" i="56"/>
  <c r="K345" i="7"/>
  <c r="P301" i="56"/>
  <c r="U301"/>
  <c r="Z301"/>
  <c r="AC301"/>
  <c r="AG301"/>
  <c r="J301"/>
  <c r="AH301"/>
  <c r="Q301"/>
  <c r="AI301"/>
  <c r="K346" i="8"/>
  <c r="I302" i="56"/>
  <c r="K346" i="7"/>
  <c r="P302" i="56"/>
  <c r="U302"/>
  <c r="Z302"/>
  <c r="AC302"/>
  <c r="AG302"/>
  <c r="J302"/>
  <c r="AH302"/>
  <c r="Q302"/>
  <c r="AI302"/>
  <c r="K347" i="8"/>
  <c r="I303" i="56"/>
  <c r="K347" i="7"/>
  <c r="P303" i="56"/>
  <c r="U303"/>
  <c r="Z303"/>
  <c r="AC303"/>
  <c r="AG303"/>
  <c r="J303"/>
  <c r="AH303"/>
  <c r="Q303"/>
  <c r="AI303"/>
  <c r="K348" i="8"/>
  <c r="I304" i="56"/>
  <c r="K348" i="7"/>
  <c r="P304" i="56"/>
  <c r="U304"/>
  <c r="Z304"/>
  <c r="AC304"/>
  <c r="AG304"/>
  <c r="J304"/>
  <c r="AH304"/>
  <c r="Q304"/>
  <c r="AI304"/>
  <c r="K349" i="8"/>
  <c r="I305" i="56"/>
  <c r="K349" i="7"/>
  <c r="P305" i="56"/>
  <c r="U305"/>
  <c r="Z305"/>
  <c r="AC305"/>
  <c r="AG305"/>
  <c r="J305"/>
  <c r="AH305"/>
  <c r="Q305"/>
  <c r="AI305"/>
  <c r="K350" i="8"/>
  <c r="I306" i="56"/>
  <c r="K350" i="7"/>
  <c r="P306" i="56"/>
  <c r="U306"/>
  <c r="Z306"/>
  <c r="AC306"/>
  <c r="AG306"/>
  <c r="J306"/>
  <c r="AH306"/>
  <c r="Q306"/>
  <c r="AI306"/>
  <c r="K351" i="8"/>
  <c r="I307" i="56"/>
  <c r="K351" i="7"/>
  <c r="P307" i="56"/>
  <c r="U307"/>
  <c r="Z307"/>
  <c r="AC307"/>
  <c r="AG307"/>
  <c r="J307"/>
  <c r="AH307"/>
  <c r="Q307"/>
  <c r="AI307"/>
  <c r="K352" i="8"/>
  <c r="I308" i="56"/>
  <c r="K352" i="7"/>
  <c r="P308" i="56"/>
  <c r="U308"/>
  <c r="Z308"/>
  <c r="AC308"/>
  <c r="AG308"/>
  <c r="J308"/>
  <c r="AH308"/>
  <c r="Q308"/>
  <c r="AI308"/>
  <c r="K353" i="8"/>
  <c r="I309" i="56"/>
  <c r="K353" i="7"/>
  <c r="P309" i="56"/>
  <c r="U309"/>
  <c r="Z309"/>
  <c r="AC309"/>
  <c r="AG309"/>
  <c r="J309"/>
  <c r="AH309"/>
  <c r="Q309"/>
  <c r="AI309"/>
  <c r="K354" i="8"/>
  <c r="I310" i="56"/>
  <c r="K354" i="7"/>
  <c r="P310" i="56"/>
  <c r="U310"/>
  <c r="Z310"/>
  <c r="AC310"/>
  <c r="AG310"/>
  <c r="J310"/>
  <c r="AH310"/>
  <c r="Q310"/>
  <c r="AI310"/>
  <c r="K355" i="8"/>
  <c r="I311" i="56"/>
  <c r="K355" i="7"/>
  <c r="P311" i="56"/>
  <c r="U311"/>
  <c r="Z311"/>
  <c r="AC311"/>
  <c r="AG311"/>
  <c r="J311"/>
  <c r="AH311"/>
  <c r="Q311"/>
  <c r="AI311"/>
  <c r="K49" i="8"/>
  <c r="I5" i="56"/>
  <c r="K49" i="7"/>
  <c r="P5" i="56"/>
  <c r="U5"/>
  <c r="Z5"/>
  <c r="AC5"/>
  <c r="AG5"/>
  <c r="Q5"/>
  <c r="AI5"/>
  <c r="J5"/>
  <c r="AH5"/>
  <c r="S50" i="8"/>
  <c r="G6" i="56"/>
  <c r="S50" i="7"/>
  <c r="N6" i="56"/>
  <c r="T6"/>
  <c r="AD6"/>
  <c r="H6"/>
  <c r="AE6"/>
  <c r="O6"/>
  <c r="AF6"/>
  <c r="S51" i="8"/>
  <c r="G7" i="56"/>
  <c r="S51" i="7"/>
  <c r="N7" i="56"/>
  <c r="T7"/>
  <c r="AD7"/>
  <c r="H7"/>
  <c r="AE7"/>
  <c r="O7"/>
  <c r="AF7"/>
  <c r="S52" i="8"/>
  <c r="G8" i="56"/>
  <c r="S52" i="7"/>
  <c r="N8" i="56"/>
  <c r="T8"/>
  <c r="AD8"/>
  <c r="H8"/>
  <c r="AE8"/>
  <c r="O8"/>
  <c r="AF8"/>
  <c r="S53" i="8"/>
  <c r="G9" i="56"/>
  <c r="S53" i="7"/>
  <c r="N9" i="56"/>
  <c r="T9"/>
  <c r="AD9"/>
  <c r="H9"/>
  <c r="AE9"/>
  <c r="O9"/>
  <c r="AF9"/>
  <c r="S54" i="8"/>
  <c r="G10" i="56"/>
  <c r="S54" i="7"/>
  <c r="N10" i="56"/>
  <c r="T10"/>
  <c r="AD10"/>
  <c r="H10"/>
  <c r="AE10"/>
  <c r="O10"/>
  <c r="AF10"/>
  <c r="S55" i="8"/>
  <c r="G11" i="56"/>
  <c r="S55" i="7"/>
  <c r="N11" i="56"/>
  <c r="T11"/>
  <c r="AD11"/>
  <c r="H11"/>
  <c r="AE11"/>
  <c r="O11"/>
  <c r="AF11"/>
  <c r="S56" i="8"/>
  <c r="G12" i="56"/>
  <c r="S56" i="7"/>
  <c r="N12" i="56"/>
  <c r="T12"/>
  <c r="AD12"/>
  <c r="H12"/>
  <c r="AE12"/>
  <c r="O12"/>
  <c r="AF12"/>
  <c r="S57" i="8"/>
  <c r="G13" i="56"/>
  <c r="S57" i="7"/>
  <c r="N13" i="56"/>
  <c r="T13"/>
  <c r="AD13"/>
  <c r="H13"/>
  <c r="AE13"/>
  <c r="O13"/>
  <c r="AF13"/>
  <c r="S58" i="8"/>
  <c r="G14" i="56"/>
  <c r="S58" i="7"/>
  <c r="N14" i="56"/>
  <c r="T14"/>
  <c r="AD14"/>
  <c r="H14"/>
  <c r="AE14"/>
  <c r="O14"/>
  <c r="AF14"/>
  <c r="S59" i="8"/>
  <c r="G15" i="56"/>
  <c r="S59" i="7"/>
  <c r="N15" i="56"/>
  <c r="T15"/>
  <c r="AD15"/>
  <c r="H15"/>
  <c r="AE15"/>
  <c r="O15"/>
  <c r="AF15"/>
  <c r="S60" i="8"/>
  <c r="G16" i="56"/>
  <c r="S60" i="7"/>
  <c r="N16" i="56"/>
  <c r="T16"/>
  <c r="AD16"/>
  <c r="H16"/>
  <c r="AE16"/>
  <c r="O16"/>
  <c r="AF16"/>
  <c r="S61" i="8"/>
  <c r="G17" i="56"/>
  <c r="S61" i="7"/>
  <c r="N17" i="56"/>
  <c r="T17"/>
  <c r="AD17"/>
  <c r="H17"/>
  <c r="AE17"/>
  <c r="O17"/>
  <c r="AF17"/>
  <c r="S62" i="8"/>
  <c r="G18" i="56"/>
  <c r="S62" i="7"/>
  <c r="N18" i="56"/>
  <c r="T18"/>
  <c r="AD18"/>
  <c r="H18"/>
  <c r="AE18"/>
  <c r="O18"/>
  <c r="AF18"/>
  <c r="S63" i="8"/>
  <c r="G19" i="56"/>
  <c r="S63" i="7"/>
  <c r="N19" i="56"/>
  <c r="T19"/>
  <c r="AD19"/>
  <c r="H19"/>
  <c r="AE19"/>
  <c r="O19"/>
  <c r="AF19"/>
  <c r="S64" i="8"/>
  <c r="G20" i="56"/>
  <c r="S64" i="7"/>
  <c r="N20" i="56"/>
  <c r="T20"/>
  <c r="AD20"/>
  <c r="H20"/>
  <c r="AE20"/>
  <c r="O20"/>
  <c r="AF20"/>
  <c r="S65" i="8"/>
  <c r="G21" i="56"/>
  <c r="S65" i="7"/>
  <c r="N21" i="56"/>
  <c r="T21"/>
  <c r="AD21"/>
  <c r="H21"/>
  <c r="AE21"/>
  <c r="O21"/>
  <c r="AF21"/>
  <c r="S66" i="8"/>
  <c r="G22" i="56"/>
  <c r="S66" i="7"/>
  <c r="N22" i="56"/>
  <c r="T22"/>
  <c r="AD22"/>
  <c r="H22"/>
  <c r="AE22"/>
  <c r="O22"/>
  <c r="AF22"/>
  <c r="S67" i="8"/>
  <c r="G23" i="56"/>
  <c r="S67" i="7"/>
  <c r="N23" i="56"/>
  <c r="T23"/>
  <c r="AD23"/>
  <c r="H23"/>
  <c r="AE23"/>
  <c r="O23"/>
  <c r="AF23"/>
  <c r="S68" i="8"/>
  <c r="G24" i="56"/>
  <c r="S68" i="7"/>
  <c r="N24" i="56"/>
  <c r="T24"/>
  <c r="AD24"/>
  <c r="H24"/>
  <c r="AE24"/>
  <c r="O24"/>
  <c r="AF24"/>
  <c r="S69" i="8"/>
  <c r="G25" i="56"/>
  <c r="S69" i="7"/>
  <c r="N25" i="56"/>
  <c r="T25"/>
  <c r="AD25"/>
  <c r="H25"/>
  <c r="AE25"/>
  <c r="O25"/>
  <c r="AF25"/>
  <c r="S70" i="8"/>
  <c r="G26" i="56"/>
  <c r="S70" i="7"/>
  <c r="N26" i="56"/>
  <c r="T26"/>
  <c r="AD26"/>
  <c r="H26"/>
  <c r="AE26"/>
  <c r="O26"/>
  <c r="AF26"/>
  <c r="S71" i="8"/>
  <c r="G27" i="56"/>
  <c r="S71" i="7"/>
  <c r="N27" i="56"/>
  <c r="T27"/>
  <c r="AD27"/>
  <c r="H27"/>
  <c r="AE27"/>
  <c r="O27"/>
  <c r="AF27"/>
  <c r="S72" i="8"/>
  <c r="G28" i="56"/>
  <c r="S72" i="7"/>
  <c r="N28" i="56"/>
  <c r="T28"/>
  <c r="AD28"/>
  <c r="H28"/>
  <c r="AE28"/>
  <c r="O28"/>
  <c r="AF28"/>
  <c r="S73" i="8"/>
  <c r="G29" i="56"/>
  <c r="S73" i="7"/>
  <c r="N29" i="56"/>
  <c r="T29"/>
  <c r="AD29"/>
  <c r="H29"/>
  <c r="AE29"/>
  <c r="O29"/>
  <c r="AF29"/>
  <c r="S74" i="8"/>
  <c r="G30" i="56"/>
  <c r="S74" i="7"/>
  <c r="N30" i="56"/>
  <c r="T30"/>
  <c r="AD30"/>
  <c r="H30"/>
  <c r="AE30"/>
  <c r="O30"/>
  <c r="AF30"/>
  <c r="S75" i="8"/>
  <c r="G31" i="56"/>
  <c r="S75" i="7"/>
  <c r="N31" i="56"/>
  <c r="T31"/>
  <c r="AD31"/>
  <c r="H31"/>
  <c r="AE31"/>
  <c r="O31"/>
  <c r="AF31"/>
  <c r="S76" i="8"/>
  <c r="G32" i="56"/>
  <c r="S76" i="7"/>
  <c r="N32" i="56"/>
  <c r="T32"/>
  <c r="AD32"/>
  <c r="H32"/>
  <c r="AE32"/>
  <c r="O32"/>
  <c r="AF32"/>
  <c r="S77" i="8"/>
  <c r="G33" i="56"/>
  <c r="S77" i="7"/>
  <c r="N33" i="56"/>
  <c r="T33"/>
  <c r="AD33"/>
  <c r="H33"/>
  <c r="AE33"/>
  <c r="O33"/>
  <c r="AF33"/>
  <c r="S78" i="8"/>
  <c r="G34" i="56"/>
  <c r="S78" i="7"/>
  <c r="N34" i="56"/>
  <c r="T34"/>
  <c r="AD34"/>
  <c r="H34"/>
  <c r="AE34"/>
  <c r="O34"/>
  <c r="AF34"/>
  <c r="S79" i="8"/>
  <c r="G35" i="56"/>
  <c r="S79" i="7"/>
  <c r="N35" i="56"/>
  <c r="T35"/>
  <c r="AD35"/>
  <c r="H35"/>
  <c r="AE35"/>
  <c r="O35"/>
  <c r="AF35"/>
  <c r="S80" i="8"/>
  <c r="G36" i="56"/>
  <c r="S80" i="7"/>
  <c r="N36" i="56"/>
  <c r="T36"/>
  <c r="AD36"/>
  <c r="H36"/>
  <c r="AE36"/>
  <c r="O36"/>
  <c r="AF36"/>
  <c r="S81" i="8"/>
  <c r="G37" i="56"/>
  <c r="S81" i="7"/>
  <c r="N37" i="56"/>
  <c r="T37"/>
  <c r="AD37"/>
  <c r="H37"/>
  <c r="AE37"/>
  <c r="O37"/>
  <c r="AF37"/>
  <c r="S82" i="8"/>
  <c r="G38" i="56"/>
  <c r="S82" i="7"/>
  <c r="N38" i="56"/>
  <c r="T38"/>
  <c r="AD38"/>
  <c r="H38"/>
  <c r="AE38"/>
  <c r="O38"/>
  <c r="AF38"/>
  <c r="S83" i="8"/>
  <c r="G39" i="56"/>
  <c r="S83" i="7"/>
  <c r="N39" i="56"/>
  <c r="T39"/>
  <c r="AD39"/>
  <c r="H39"/>
  <c r="AE39"/>
  <c r="O39"/>
  <c r="AF39"/>
  <c r="S84" i="8"/>
  <c r="G40" i="56"/>
  <c r="S84" i="7"/>
  <c r="N40" i="56"/>
  <c r="T40"/>
  <c r="AD40"/>
  <c r="H40"/>
  <c r="AE40"/>
  <c r="O40"/>
  <c r="AF40"/>
  <c r="S85" i="8"/>
  <c r="G41" i="56"/>
  <c r="S85" i="7"/>
  <c r="N41" i="56"/>
  <c r="T41"/>
  <c r="AD41"/>
  <c r="H41"/>
  <c r="AE41"/>
  <c r="O41"/>
  <c r="AF41"/>
  <c r="S86" i="8"/>
  <c r="G42" i="56"/>
  <c r="S86" i="7"/>
  <c r="N42" i="56"/>
  <c r="T42"/>
  <c r="AD42"/>
  <c r="H42"/>
  <c r="AE42"/>
  <c r="O42"/>
  <c r="AF42"/>
  <c r="S87" i="8"/>
  <c r="G43" i="56"/>
  <c r="S87" i="7"/>
  <c r="N43" i="56"/>
  <c r="T43"/>
  <c r="AD43"/>
  <c r="H43"/>
  <c r="AE43"/>
  <c r="O43"/>
  <c r="AF43"/>
  <c r="S88" i="8"/>
  <c r="G44" i="56"/>
  <c r="S88" i="7"/>
  <c r="N44" i="56"/>
  <c r="T44"/>
  <c r="AD44"/>
  <c r="H44"/>
  <c r="AE44"/>
  <c r="O44"/>
  <c r="AF44"/>
  <c r="S89" i="8"/>
  <c r="G45" i="56"/>
  <c r="S89" i="7"/>
  <c r="N45" i="56"/>
  <c r="T45"/>
  <c r="AD45"/>
  <c r="H45"/>
  <c r="AE45"/>
  <c r="O45"/>
  <c r="AF45"/>
  <c r="S90" i="8"/>
  <c r="G46" i="56"/>
  <c r="S90" i="7"/>
  <c r="N46" i="56"/>
  <c r="T46"/>
  <c r="AD46"/>
  <c r="H46"/>
  <c r="AE46"/>
  <c r="O46"/>
  <c r="AF46"/>
  <c r="S91" i="8"/>
  <c r="G47" i="56"/>
  <c r="S91" i="7"/>
  <c r="N47" i="56"/>
  <c r="T47"/>
  <c r="AD47"/>
  <c r="H47"/>
  <c r="AE47"/>
  <c r="O47"/>
  <c r="AF47"/>
  <c r="S92" i="8"/>
  <c r="G48" i="56"/>
  <c r="S92" i="7"/>
  <c r="N48" i="56"/>
  <c r="T48"/>
  <c r="AD48"/>
  <c r="H48"/>
  <c r="AE48"/>
  <c r="O48"/>
  <c r="AF48"/>
  <c r="S93" i="8"/>
  <c r="G49" i="56"/>
  <c r="S93" i="7"/>
  <c r="N49" i="56"/>
  <c r="T49"/>
  <c r="AD49"/>
  <c r="H49"/>
  <c r="AE49"/>
  <c r="O49"/>
  <c r="AF49"/>
  <c r="S94" i="8"/>
  <c r="G50" i="56"/>
  <c r="S94" i="7"/>
  <c r="N50" i="56"/>
  <c r="T50"/>
  <c r="AD50"/>
  <c r="H50"/>
  <c r="AE50"/>
  <c r="O50"/>
  <c r="AF50"/>
  <c r="S95" i="8"/>
  <c r="G51" i="56"/>
  <c r="S95" i="7"/>
  <c r="N51" i="56"/>
  <c r="T51"/>
  <c r="AD51"/>
  <c r="H51"/>
  <c r="AE51"/>
  <c r="O51"/>
  <c r="AF51"/>
  <c r="S96" i="8"/>
  <c r="G52" i="56"/>
  <c r="S96" i="7"/>
  <c r="N52" i="56"/>
  <c r="T52"/>
  <c r="AD52"/>
  <c r="H52"/>
  <c r="AE52"/>
  <c r="O52"/>
  <c r="AF52"/>
  <c r="S97" i="8"/>
  <c r="G53" i="56"/>
  <c r="S97" i="7"/>
  <c r="N53" i="56"/>
  <c r="T53"/>
  <c r="AD53"/>
  <c r="H53"/>
  <c r="AE53"/>
  <c r="O53"/>
  <c r="AF53"/>
  <c r="S98" i="8"/>
  <c r="G54" i="56"/>
  <c r="S98" i="7"/>
  <c r="N54" i="56"/>
  <c r="T54"/>
  <c r="AD54"/>
  <c r="H54"/>
  <c r="AE54"/>
  <c r="O54"/>
  <c r="AF54"/>
  <c r="S99" i="8"/>
  <c r="G55" i="56"/>
  <c r="S99" i="7"/>
  <c r="N55" i="56"/>
  <c r="T55"/>
  <c r="AD55"/>
  <c r="H55"/>
  <c r="AE55"/>
  <c r="O55"/>
  <c r="AF55"/>
  <c r="S100" i="8"/>
  <c r="G56" i="56"/>
  <c r="S100" i="7"/>
  <c r="N56" i="56"/>
  <c r="T56"/>
  <c r="AD56"/>
  <c r="H56"/>
  <c r="AE56"/>
  <c r="O56"/>
  <c r="AF56"/>
  <c r="S101" i="8"/>
  <c r="G57" i="56"/>
  <c r="S101" i="7"/>
  <c r="N57" i="56"/>
  <c r="T57"/>
  <c r="AD57"/>
  <c r="H57"/>
  <c r="AE57"/>
  <c r="O57"/>
  <c r="AF57"/>
  <c r="S102" i="8"/>
  <c r="G58" i="56"/>
  <c r="S102" i="7"/>
  <c r="N58" i="56"/>
  <c r="T58"/>
  <c r="AD58"/>
  <c r="H58"/>
  <c r="AE58"/>
  <c r="O58"/>
  <c r="AF58"/>
  <c r="S103" i="8"/>
  <c r="G59" i="56"/>
  <c r="S103" i="7"/>
  <c r="N59" i="56"/>
  <c r="T59"/>
  <c r="AD59"/>
  <c r="H59"/>
  <c r="AE59"/>
  <c r="O59"/>
  <c r="AF59"/>
  <c r="S104" i="8"/>
  <c r="G60" i="56"/>
  <c r="S104" i="7"/>
  <c r="N60" i="56"/>
  <c r="T60"/>
  <c r="AD60"/>
  <c r="H60"/>
  <c r="AE60"/>
  <c r="O60"/>
  <c r="AF60"/>
  <c r="S105" i="8"/>
  <c r="G61" i="56"/>
  <c r="S105" i="7"/>
  <c r="N61" i="56"/>
  <c r="T61"/>
  <c r="AD61"/>
  <c r="H61"/>
  <c r="AE61"/>
  <c r="O61"/>
  <c r="AF61"/>
  <c r="S106" i="8"/>
  <c r="G62" i="56"/>
  <c r="S106" i="7"/>
  <c r="N62" i="56"/>
  <c r="T62"/>
  <c r="AD62"/>
  <c r="H62"/>
  <c r="AE62"/>
  <c r="O62"/>
  <c r="AF62"/>
  <c r="S107" i="8"/>
  <c r="G63" i="56"/>
  <c r="S107" i="7"/>
  <c r="N63" i="56"/>
  <c r="T63"/>
  <c r="AD63"/>
  <c r="H63"/>
  <c r="AE63"/>
  <c r="O63"/>
  <c r="AF63"/>
  <c r="S108" i="8"/>
  <c r="G64" i="56"/>
  <c r="S108" i="7"/>
  <c r="N64" i="56"/>
  <c r="T64"/>
  <c r="AD64"/>
  <c r="H64"/>
  <c r="AE64"/>
  <c r="O64"/>
  <c r="AF64"/>
  <c r="S109" i="8"/>
  <c r="G65" i="56"/>
  <c r="S109" i="7"/>
  <c r="N65" i="56"/>
  <c r="T65"/>
  <c r="AD65"/>
  <c r="H65"/>
  <c r="AE65"/>
  <c r="O65"/>
  <c r="AF65"/>
  <c r="S110" i="8"/>
  <c r="G66" i="56"/>
  <c r="S110" i="7"/>
  <c r="N66" i="56"/>
  <c r="T66"/>
  <c r="AD66"/>
  <c r="H66"/>
  <c r="AE66"/>
  <c r="O66"/>
  <c r="AF66"/>
  <c r="S111" i="8"/>
  <c r="G67" i="56"/>
  <c r="S111" i="7"/>
  <c r="N67" i="56"/>
  <c r="T67"/>
  <c r="AD67"/>
  <c r="H67"/>
  <c r="AE67"/>
  <c r="O67"/>
  <c r="AF67"/>
  <c r="S112" i="8"/>
  <c r="G68" i="56"/>
  <c r="S112" i="7"/>
  <c r="N68" i="56"/>
  <c r="T68"/>
  <c r="AD68"/>
  <c r="H68"/>
  <c r="AE68"/>
  <c r="O68"/>
  <c r="AF68"/>
  <c r="S113" i="8"/>
  <c r="G69" i="56"/>
  <c r="S113" i="7"/>
  <c r="N69" i="56"/>
  <c r="T69"/>
  <c r="AD69"/>
  <c r="H69"/>
  <c r="AE69"/>
  <c r="O69"/>
  <c r="AF69"/>
  <c r="S114" i="8"/>
  <c r="G70" i="56"/>
  <c r="S114" i="7"/>
  <c r="N70" i="56"/>
  <c r="T70"/>
  <c r="AD70"/>
  <c r="H70"/>
  <c r="AE70"/>
  <c r="O70"/>
  <c r="AF70"/>
  <c r="S115" i="8"/>
  <c r="G71" i="56"/>
  <c r="S115" i="7"/>
  <c r="N71" i="56"/>
  <c r="T71"/>
  <c r="AD71"/>
  <c r="H71"/>
  <c r="AE71"/>
  <c r="O71"/>
  <c r="AF71"/>
  <c r="S116" i="8"/>
  <c r="G72" i="56"/>
  <c r="S116" i="7"/>
  <c r="N72" i="56"/>
  <c r="T72"/>
  <c r="AD72"/>
  <c r="H72"/>
  <c r="AE72"/>
  <c r="O72"/>
  <c r="AF72"/>
  <c r="S117" i="8"/>
  <c r="G73" i="56"/>
  <c r="S117" i="7"/>
  <c r="N73" i="56"/>
  <c r="T73"/>
  <c r="AD73"/>
  <c r="H73"/>
  <c r="AE73"/>
  <c r="O73"/>
  <c r="AF73"/>
  <c r="S118" i="8"/>
  <c r="G74" i="56"/>
  <c r="S118" i="7"/>
  <c r="N74" i="56"/>
  <c r="T74"/>
  <c r="AD74"/>
  <c r="H74"/>
  <c r="AE74"/>
  <c r="O74"/>
  <c r="AF74"/>
  <c r="S119" i="8"/>
  <c r="G75" i="56"/>
  <c r="S119" i="7"/>
  <c r="N75" i="56"/>
  <c r="T75"/>
  <c r="AD75"/>
  <c r="H75"/>
  <c r="AE75"/>
  <c r="O75"/>
  <c r="AF75"/>
  <c r="S120" i="8"/>
  <c r="G76" i="56"/>
  <c r="S120" i="7"/>
  <c r="N76" i="56"/>
  <c r="T76"/>
  <c r="AD76"/>
  <c r="H76"/>
  <c r="AE76"/>
  <c r="O76"/>
  <c r="AF76"/>
  <c r="S121" i="8"/>
  <c r="G77" i="56"/>
  <c r="S121" i="7"/>
  <c r="N77" i="56"/>
  <c r="T77"/>
  <c r="AD77"/>
  <c r="H77"/>
  <c r="AE77"/>
  <c r="O77"/>
  <c r="AF77"/>
  <c r="S122" i="8"/>
  <c r="G78" i="56"/>
  <c r="S122" i="7"/>
  <c r="N78" i="56"/>
  <c r="T78"/>
  <c r="AD78"/>
  <c r="H78"/>
  <c r="AE78"/>
  <c r="O78"/>
  <c r="AF78"/>
  <c r="S123" i="8"/>
  <c r="G79" i="56"/>
  <c r="S123" i="7"/>
  <c r="N79" i="56"/>
  <c r="T79"/>
  <c r="AD79"/>
  <c r="H79"/>
  <c r="AE79"/>
  <c r="O79"/>
  <c r="AF79"/>
  <c r="S124" i="8"/>
  <c r="G80" i="56"/>
  <c r="S124" i="7"/>
  <c r="N80" i="56"/>
  <c r="T80"/>
  <c r="AD80"/>
  <c r="H80"/>
  <c r="AE80"/>
  <c r="O80"/>
  <c r="AF80"/>
  <c r="S125" i="8"/>
  <c r="G81" i="56"/>
  <c r="S125" i="7"/>
  <c r="N81" i="56"/>
  <c r="T81"/>
  <c r="AD81"/>
  <c r="H81"/>
  <c r="AE81"/>
  <c r="O81"/>
  <c r="AF81"/>
  <c r="S126" i="8"/>
  <c r="G82" i="56"/>
  <c r="S126" i="7"/>
  <c r="N82" i="56"/>
  <c r="T82"/>
  <c r="AD82"/>
  <c r="H82"/>
  <c r="AE82"/>
  <c r="O82"/>
  <c r="AF82"/>
  <c r="S127" i="8"/>
  <c r="G83" i="56"/>
  <c r="S127" i="7"/>
  <c r="N83" i="56"/>
  <c r="T83"/>
  <c r="AD83"/>
  <c r="H83"/>
  <c r="AE83"/>
  <c r="O83"/>
  <c r="AF83"/>
  <c r="S128" i="8"/>
  <c r="G84" i="56"/>
  <c r="S128" i="7"/>
  <c r="N84" i="56"/>
  <c r="T84"/>
  <c r="AD84"/>
  <c r="H84"/>
  <c r="AE84"/>
  <c r="O84"/>
  <c r="AF84"/>
  <c r="S129" i="8"/>
  <c r="G85" i="56"/>
  <c r="S129" i="7"/>
  <c r="N85" i="56"/>
  <c r="T85"/>
  <c r="AD85"/>
  <c r="H85"/>
  <c r="AE85"/>
  <c r="O85"/>
  <c r="AF85"/>
  <c r="S130" i="8"/>
  <c r="G86" i="56"/>
  <c r="S130" i="7"/>
  <c r="N86" i="56"/>
  <c r="T86"/>
  <c r="AD86"/>
  <c r="H86"/>
  <c r="AE86"/>
  <c r="O86"/>
  <c r="AF86"/>
  <c r="S131" i="8"/>
  <c r="G87" i="56"/>
  <c r="S131" i="7"/>
  <c r="N87" i="56"/>
  <c r="T87"/>
  <c r="AD87"/>
  <c r="H87"/>
  <c r="AE87"/>
  <c r="O87"/>
  <c r="AF87"/>
  <c r="S132" i="8"/>
  <c r="G88" i="56"/>
  <c r="S132" i="7"/>
  <c r="N88" i="56"/>
  <c r="T88"/>
  <c r="AD88"/>
  <c r="H88"/>
  <c r="AE88"/>
  <c r="O88"/>
  <c r="AF88"/>
  <c r="S133" i="8"/>
  <c r="G89" i="56"/>
  <c r="S133" i="7"/>
  <c r="N89" i="56"/>
  <c r="T89"/>
  <c r="AD89"/>
  <c r="H89"/>
  <c r="AE89"/>
  <c r="O89"/>
  <c r="AF89"/>
  <c r="S134" i="8"/>
  <c r="G90" i="56"/>
  <c r="S134" i="7"/>
  <c r="N90" i="56"/>
  <c r="T90"/>
  <c r="AD90"/>
  <c r="H90"/>
  <c r="AE90"/>
  <c r="O90"/>
  <c r="AF90"/>
  <c r="S135" i="8"/>
  <c r="G91" i="56"/>
  <c r="S135" i="7"/>
  <c r="N91" i="56"/>
  <c r="T91"/>
  <c r="AD91"/>
  <c r="H91"/>
  <c r="AE91"/>
  <c r="O91"/>
  <c r="AF91"/>
  <c r="S136" i="8"/>
  <c r="G92" i="56"/>
  <c r="S136" i="7"/>
  <c r="N92" i="56"/>
  <c r="T92"/>
  <c r="AD92"/>
  <c r="H92"/>
  <c r="AE92"/>
  <c r="O92"/>
  <c r="AF92"/>
  <c r="S137" i="8"/>
  <c r="G93" i="56"/>
  <c r="S137" i="7"/>
  <c r="N93" i="56"/>
  <c r="T93"/>
  <c r="AD93"/>
  <c r="H93"/>
  <c r="AE93"/>
  <c r="O93"/>
  <c r="AF93"/>
  <c r="S138" i="8"/>
  <c r="G94" i="56"/>
  <c r="S138" i="7"/>
  <c r="N94" i="56"/>
  <c r="T94"/>
  <c r="AD94"/>
  <c r="H94"/>
  <c r="AE94"/>
  <c r="O94"/>
  <c r="AF94"/>
  <c r="S139" i="8"/>
  <c r="G95" i="56"/>
  <c r="S139" i="7"/>
  <c r="N95" i="56"/>
  <c r="T95"/>
  <c r="AD95"/>
  <c r="H95"/>
  <c r="AE95"/>
  <c r="O95"/>
  <c r="AF95"/>
  <c r="S140" i="8"/>
  <c r="G96" i="56"/>
  <c r="S140" i="7"/>
  <c r="N96" i="56"/>
  <c r="T96"/>
  <c r="AD96"/>
  <c r="H96"/>
  <c r="AE96"/>
  <c r="O96"/>
  <c r="AF96"/>
  <c r="S141" i="8"/>
  <c r="G97" i="56"/>
  <c r="S141" i="7"/>
  <c r="N97" i="56"/>
  <c r="T97"/>
  <c r="AD97"/>
  <c r="H97"/>
  <c r="AE97"/>
  <c r="O97"/>
  <c r="AF97"/>
  <c r="S142" i="8"/>
  <c r="G98" i="56"/>
  <c r="S142" i="7"/>
  <c r="N98" i="56"/>
  <c r="T98"/>
  <c r="AD98"/>
  <c r="H98"/>
  <c r="AE98"/>
  <c r="O98"/>
  <c r="AF98"/>
  <c r="S143" i="8"/>
  <c r="G99" i="56"/>
  <c r="S143" i="7"/>
  <c r="N99" i="56"/>
  <c r="T99"/>
  <c r="AD99"/>
  <c r="H99"/>
  <c r="AE99"/>
  <c r="O99"/>
  <c r="AF99"/>
  <c r="S144" i="8"/>
  <c r="G100" i="56"/>
  <c r="S144" i="7"/>
  <c r="N100" i="56"/>
  <c r="T100"/>
  <c r="AD100"/>
  <c r="H100"/>
  <c r="AE100"/>
  <c r="O100"/>
  <c r="AF100"/>
  <c r="S145" i="8"/>
  <c r="G101" i="56"/>
  <c r="S145" i="7"/>
  <c r="N101" i="56"/>
  <c r="T101"/>
  <c r="AD101"/>
  <c r="H101"/>
  <c r="AE101"/>
  <c r="O101"/>
  <c r="AF101"/>
  <c r="S146" i="8"/>
  <c r="G102" i="56"/>
  <c r="S146" i="7"/>
  <c r="N102" i="56"/>
  <c r="T102"/>
  <c r="AD102"/>
  <c r="H102"/>
  <c r="AE102"/>
  <c r="O102"/>
  <c r="AF102"/>
  <c r="S147" i="8"/>
  <c r="G103" i="56"/>
  <c r="S147" i="7"/>
  <c r="N103" i="56"/>
  <c r="T103"/>
  <c r="AD103"/>
  <c r="H103"/>
  <c r="AE103"/>
  <c r="O103"/>
  <c r="AF103"/>
  <c r="S148" i="8"/>
  <c r="G104" i="56"/>
  <c r="S148" i="7"/>
  <c r="N104" i="56"/>
  <c r="T104"/>
  <c r="AD104"/>
  <c r="H104"/>
  <c r="AE104"/>
  <c r="O104"/>
  <c r="AF104"/>
  <c r="S149" i="8"/>
  <c r="G105" i="56"/>
  <c r="S149" i="7"/>
  <c r="N105" i="56"/>
  <c r="T105"/>
  <c r="AD105"/>
  <c r="H105"/>
  <c r="AE105"/>
  <c r="O105"/>
  <c r="AF105"/>
  <c r="S150" i="8"/>
  <c r="G106" i="56"/>
  <c r="S150" i="7"/>
  <c r="N106" i="56"/>
  <c r="T106"/>
  <c r="AD106"/>
  <c r="H106"/>
  <c r="AE106"/>
  <c r="O106"/>
  <c r="AF106"/>
  <c r="S151" i="8"/>
  <c r="G107" i="56"/>
  <c r="S151" i="7"/>
  <c r="N107" i="56"/>
  <c r="T107"/>
  <c r="AD107"/>
  <c r="H107"/>
  <c r="AE107"/>
  <c r="O107"/>
  <c r="AF107"/>
  <c r="S152" i="8"/>
  <c r="G108" i="56"/>
  <c r="S152" i="7"/>
  <c r="N108" i="56"/>
  <c r="T108"/>
  <c r="AD108"/>
  <c r="H108"/>
  <c r="AE108"/>
  <c r="O108"/>
  <c r="AF108"/>
  <c r="S153" i="8"/>
  <c r="G109" i="56"/>
  <c r="S153" i="7"/>
  <c r="N109" i="56"/>
  <c r="T109"/>
  <c r="AD109"/>
  <c r="H109"/>
  <c r="AE109"/>
  <c r="O109"/>
  <c r="AF109"/>
  <c r="S154" i="8"/>
  <c r="G110" i="56"/>
  <c r="S154" i="7"/>
  <c r="N110" i="56"/>
  <c r="T110"/>
  <c r="AD110"/>
  <c r="H110"/>
  <c r="AE110"/>
  <c r="O110"/>
  <c r="AF110"/>
  <c r="S155" i="8"/>
  <c r="G111" i="56"/>
  <c r="S155" i="7"/>
  <c r="N111" i="56"/>
  <c r="T111"/>
  <c r="AD111"/>
  <c r="H111"/>
  <c r="AE111"/>
  <c r="O111"/>
  <c r="AF111"/>
  <c r="S156" i="8"/>
  <c r="G112" i="56"/>
  <c r="S156" i="7"/>
  <c r="N112" i="56"/>
  <c r="T112"/>
  <c r="AD112"/>
  <c r="H112"/>
  <c r="AE112"/>
  <c r="O112"/>
  <c r="AF112"/>
  <c r="S157" i="8"/>
  <c r="G113" i="56"/>
  <c r="S157" i="7"/>
  <c r="N113" i="56"/>
  <c r="T113"/>
  <c r="AD113"/>
  <c r="H113"/>
  <c r="AE113"/>
  <c r="O113"/>
  <c r="AF113"/>
  <c r="S158" i="8"/>
  <c r="G114" i="56"/>
  <c r="S158" i="7"/>
  <c r="N114" i="56"/>
  <c r="T114"/>
  <c r="AD114"/>
  <c r="H114"/>
  <c r="AE114"/>
  <c r="O114"/>
  <c r="AF114"/>
  <c r="S159" i="8"/>
  <c r="G115" i="56"/>
  <c r="S159" i="7"/>
  <c r="N115" i="56"/>
  <c r="T115"/>
  <c r="AD115"/>
  <c r="H115"/>
  <c r="AE115"/>
  <c r="O115"/>
  <c r="AF115"/>
  <c r="S160" i="8"/>
  <c r="G116" i="56"/>
  <c r="S160" i="7"/>
  <c r="N116" i="56"/>
  <c r="T116"/>
  <c r="AD116"/>
  <c r="H116"/>
  <c r="AE116"/>
  <c r="O116"/>
  <c r="AF116"/>
  <c r="S161" i="8"/>
  <c r="G117" i="56"/>
  <c r="S161" i="7"/>
  <c r="N117" i="56"/>
  <c r="T117"/>
  <c r="AD117"/>
  <c r="H117"/>
  <c r="AE117"/>
  <c r="O117"/>
  <c r="AF117"/>
  <c r="S162" i="8"/>
  <c r="G118" i="56"/>
  <c r="S162" i="7"/>
  <c r="N118" i="56"/>
  <c r="T118"/>
  <c r="AD118"/>
  <c r="H118"/>
  <c r="AE118"/>
  <c r="O118"/>
  <c r="AF118"/>
  <c r="S163" i="8"/>
  <c r="G119" i="56"/>
  <c r="S163" i="7"/>
  <c r="N119" i="56"/>
  <c r="T119"/>
  <c r="AD119"/>
  <c r="H119"/>
  <c r="AE119"/>
  <c r="O119"/>
  <c r="AF119"/>
  <c r="S164" i="8"/>
  <c r="G120" i="56"/>
  <c r="S164" i="7"/>
  <c r="N120" i="56"/>
  <c r="T120"/>
  <c r="AD120"/>
  <c r="H120"/>
  <c r="AE120"/>
  <c r="O120"/>
  <c r="AF120"/>
  <c r="S165" i="8"/>
  <c r="G121" i="56"/>
  <c r="S165" i="7"/>
  <c r="N121" i="56"/>
  <c r="T121"/>
  <c r="AD121"/>
  <c r="H121"/>
  <c r="AE121"/>
  <c r="O121"/>
  <c r="AF121"/>
  <c r="S166" i="8"/>
  <c r="G122" i="56"/>
  <c r="S166" i="7"/>
  <c r="N122" i="56"/>
  <c r="T122"/>
  <c r="AD122"/>
  <c r="H122"/>
  <c r="AE122"/>
  <c r="O122"/>
  <c r="AF122"/>
  <c r="S167" i="8"/>
  <c r="G123" i="56"/>
  <c r="S167" i="7"/>
  <c r="N123" i="56"/>
  <c r="T123"/>
  <c r="AD123"/>
  <c r="H123"/>
  <c r="AE123"/>
  <c r="O123"/>
  <c r="AF123"/>
  <c r="S168" i="8"/>
  <c r="G124" i="56"/>
  <c r="S168" i="7"/>
  <c r="N124" i="56"/>
  <c r="T124"/>
  <c r="AD124"/>
  <c r="H124"/>
  <c r="AE124"/>
  <c r="O124"/>
  <c r="AF124"/>
  <c r="S169" i="8"/>
  <c r="G125" i="56"/>
  <c r="S169" i="7"/>
  <c r="N125" i="56"/>
  <c r="T125"/>
  <c r="AD125"/>
  <c r="H125"/>
  <c r="AE125"/>
  <c r="O125"/>
  <c r="AF125"/>
  <c r="S170" i="8"/>
  <c r="G126" i="56"/>
  <c r="S170" i="7"/>
  <c r="N126" i="56"/>
  <c r="T126"/>
  <c r="AD126"/>
  <c r="H126"/>
  <c r="AE126"/>
  <c r="O126"/>
  <c r="AF126"/>
  <c r="S171" i="8"/>
  <c r="G127" i="56"/>
  <c r="S171" i="7"/>
  <c r="N127" i="56"/>
  <c r="T127"/>
  <c r="AD127"/>
  <c r="H127"/>
  <c r="AE127"/>
  <c r="O127"/>
  <c r="AF127"/>
  <c r="S172" i="8"/>
  <c r="G128" i="56"/>
  <c r="S172" i="7"/>
  <c r="N128" i="56"/>
  <c r="T128"/>
  <c r="AD128"/>
  <c r="H128"/>
  <c r="AE128"/>
  <c r="O128"/>
  <c r="AF128"/>
  <c r="S173" i="8"/>
  <c r="G129" i="56"/>
  <c r="S173" i="7"/>
  <c r="N129" i="56"/>
  <c r="T129"/>
  <c r="AD129"/>
  <c r="H129"/>
  <c r="AE129"/>
  <c r="O129"/>
  <c r="AF129"/>
  <c r="S174" i="8"/>
  <c r="G130" i="56"/>
  <c r="S174" i="7"/>
  <c r="N130" i="56"/>
  <c r="T130"/>
  <c r="AD130"/>
  <c r="H130"/>
  <c r="AE130"/>
  <c r="O130"/>
  <c r="AF130"/>
  <c r="S175" i="8"/>
  <c r="G131" i="56"/>
  <c r="S175" i="7"/>
  <c r="N131" i="56"/>
  <c r="T131"/>
  <c r="AD131"/>
  <c r="H131"/>
  <c r="AE131"/>
  <c r="O131"/>
  <c r="AF131"/>
  <c r="S176" i="8"/>
  <c r="G132" i="56"/>
  <c r="S176" i="7"/>
  <c r="N132" i="56"/>
  <c r="T132"/>
  <c r="AD132"/>
  <c r="H132"/>
  <c r="AE132"/>
  <c r="O132"/>
  <c r="AF132"/>
  <c r="S177" i="8"/>
  <c r="G133" i="56"/>
  <c r="S177" i="7"/>
  <c r="N133" i="56"/>
  <c r="T133"/>
  <c r="AD133"/>
  <c r="H133"/>
  <c r="AE133"/>
  <c r="O133"/>
  <c r="AF133"/>
  <c r="S178" i="8"/>
  <c r="G134" i="56"/>
  <c r="S178" i="7"/>
  <c r="N134" i="56"/>
  <c r="T134"/>
  <c r="AD134"/>
  <c r="H134"/>
  <c r="AE134"/>
  <c r="O134"/>
  <c r="AF134"/>
  <c r="S179" i="8"/>
  <c r="G135" i="56"/>
  <c r="S179" i="7"/>
  <c r="N135" i="56"/>
  <c r="T135"/>
  <c r="AD135"/>
  <c r="H135"/>
  <c r="AE135"/>
  <c r="O135"/>
  <c r="AF135"/>
  <c r="S180" i="8"/>
  <c r="G136" i="56"/>
  <c r="S180" i="7"/>
  <c r="N136" i="56"/>
  <c r="T136"/>
  <c r="AD136"/>
  <c r="H136"/>
  <c r="AE136"/>
  <c r="O136"/>
  <c r="AF136"/>
  <c r="S181" i="8"/>
  <c r="G137" i="56"/>
  <c r="S181" i="7"/>
  <c r="N137" i="56"/>
  <c r="T137"/>
  <c r="AD137"/>
  <c r="H137"/>
  <c r="AE137"/>
  <c r="O137"/>
  <c r="AF137"/>
  <c r="S182" i="8"/>
  <c r="G138" i="56"/>
  <c r="S182" i="7"/>
  <c r="N138" i="56"/>
  <c r="T138"/>
  <c r="AD138"/>
  <c r="H138"/>
  <c r="AE138"/>
  <c r="O138"/>
  <c r="AF138"/>
  <c r="S183" i="8"/>
  <c r="G139" i="56"/>
  <c r="S183" i="7"/>
  <c r="N139" i="56"/>
  <c r="T139"/>
  <c r="AD139"/>
  <c r="H139"/>
  <c r="AE139"/>
  <c r="O139"/>
  <c r="AF139"/>
  <c r="S184" i="8"/>
  <c r="G140" i="56"/>
  <c r="S184" i="7"/>
  <c r="N140" i="56"/>
  <c r="T140"/>
  <c r="AD140"/>
  <c r="H140"/>
  <c r="AE140"/>
  <c r="O140"/>
  <c r="AF140"/>
  <c r="S185" i="8"/>
  <c r="G141" i="56"/>
  <c r="S185" i="7"/>
  <c r="N141" i="56"/>
  <c r="T141"/>
  <c r="AD141"/>
  <c r="H141"/>
  <c r="AE141"/>
  <c r="O141"/>
  <c r="AF141"/>
  <c r="S186" i="8"/>
  <c r="G142" i="56"/>
  <c r="S186" i="7"/>
  <c r="N142" i="56"/>
  <c r="T142"/>
  <c r="AD142"/>
  <c r="H142"/>
  <c r="AE142"/>
  <c r="O142"/>
  <c r="AF142"/>
  <c r="S187" i="8"/>
  <c r="G143" i="56"/>
  <c r="S187" i="7"/>
  <c r="N143" i="56"/>
  <c r="T143"/>
  <c r="AD143"/>
  <c r="H143"/>
  <c r="AE143"/>
  <c r="O143"/>
  <c r="AF143"/>
  <c r="S188" i="8"/>
  <c r="G144" i="56"/>
  <c r="S188" i="7"/>
  <c r="N144" i="56"/>
  <c r="T144"/>
  <c r="AD144"/>
  <c r="H144"/>
  <c r="AE144"/>
  <c r="O144"/>
  <c r="AF144"/>
  <c r="S189" i="8"/>
  <c r="G145" i="56"/>
  <c r="S189" i="7"/>
  <c r="N145" i="56"/>
  <c r="T145"/>
  <c r="AD145"/>
  <c r="H145"/>
  <c r="AE145"/>
  <c r="O145"/>
  <c r="AF145"/>
  <c r="S190" i="8"/>
  <c r="G146" i="56"/>
  <c r="S190" i="7"/>
  <c r="N146" i="56"/>
  <c r="T146"/>
  <c r="AD146"/>
  <c r="H146"/>
  <c r="AE146"/>
  <c r="O146"/>
  <c r="AF146"/>
  <c r="S191" i="8"/>
  <c r="G147" i="56"/>
  <c r="S191" i="7"/>
  <c r="N147" i="56"/>
  <c r="T147"/>
  <c r="AD147"/>
  <c r="H147"/>
  <c r="AE147"/>
  <c r="O147"/>
  <c r="AF147"/>
  <c r="S192" i="8"/>
  <c r="G148" i="56"/>
  <c r="S192" i="7"/>
  <c r="N148" i="56"/>
  <c r="T148"/>
  <c r="AD148"/>
  <c r="H148"/>
  <c r="AE148"/>
  <c r="O148"/>
  <c r="AF148"/>
  <c r="S193" i="8"/>
  <c r="G149" i="56"/>
  <c r="S193" i="7"/>
  <c r="N149" i="56"/>
  <c r="T149"/>
  <c r="AD149"/>
  <c r="H149"/>
  <c r="AE149"/>
  <c r="O149"/>
  <c r="AF149"/>
  <c r="S194" i="8"/>
  <c r="G150" i="56"/>
  <c r="S194" i="7"/>
  <c r="N150" i="56"/>
  <c r="T150"/>
  <c r="AD150"/>
  <c r="H150"/>
  <c r="AE150"/>
  <c r="O150"/>
  <c r="AF150"/>
  <c r="S195" i="8"/>
  <c r="G151" i="56"/>
  <c r="S195" i="7"/>
  <c r="N151" i="56"/>
  <c r="T151"/>
  <c r="AD151"/>
  <c r="H151"/>
  <c r="AE151"/>
  <c r="O151"/>
  <c r="AF151"/>
  <c r="S196" i="8"/>
  <c r="G152" i="56"/>
  <c r="S196" i="7"/>
  <c r="N152" i="56"/>
  <c r="T152"/>
  <c r="AD152"/>
  <c r="H152"/>
  <c r="AE152"/>
  <c r="O152"/>
  <c r="AF152"/>
  <c r="S197" i="8"/>
  <c r="G153" i="56"/>
  <c r="S197" i="7"/>
  <c r="N153" i="56"/>
  <c r="T153"/>
  <c r="AD153"/>
  <c r="H153"/>
  <c r="AE153"/>
  <c r="O153"/>
  <c r="AF153"/>
  <c r="S198" i="8"/>
  <c r="G154" i="56"/>
  <c r="S198" i="7"/>
  <c r="N154" i="56"/>
  <c r="T154"/>
  <c r="AD154"/>
  <c r="H154"/>
  <c r="AE154"/>
  <c r="O154"/>
  <c r="AF154"/>
  <c r="S199" i="8"/>
  <c r="G155" i="56"/>
  <c r="S199" i="7"/>
  <c r="N155" i="56"/>
  <c r="T155"/>
  <c r="AD155"/>
  <c r="H155"/>
  <c r="AE155"/>
  <c r="O155"/>
  <c r="AF155"/>
  <c r="S200" i="8"/>
  <c r="G156" i="56"/>
  <c r="S200" i="7"/>
  <c r="N156" i="56"/>
  <c r="T156"/>
  <c r="AD156"/>
  <c r="H156"/>
  <c r="AE156"/>
  <c r="O156"/>
  <c r="AF156"/>
  <c r="S201" i="8"/>
  <c r="G157" i="56"/>
  <c r="S201" i="7"/>
  <c r="N157" i="56"/>
  <c r="T157"/>
  <c r="AD157"/>
  <c r="H157"/>
  <c r="AE157"/>
  <c r="O157"/>
  <c r="AF157"/>
  <c r="S202" i="8"/>
  <c r="G158" i="56"/>
  <c r="S202" i="7"/>
  <c r="N158" i="56"/>
  <c r="T158"/>
  <c r="AD158"/>
  <c r="H158"/>
  <c r="AE158"/>
  <c r="O158"/>
  <c r="AF158"/>
  <c r="S203" i="8"/>
  <c r="G159" i="56"/>
  <c r="S203" i="7"/>
  <c r="N159" i="56"/>
  <c r="T159"/>
  <c r="AD159"/>
  <c r="H159"/>
  <c r="AE159"/>
  <c r="O159"/>
  <c r="AF159"/>
  <c r="S204" i="8"/>
  <c r="G160" i="56"/>
  <c r="S204" i="7"/>
  <c r="N160" i="56"/>
  <c r="T160"/>
  <c r="AD160"/>
  <c r="H160"/>
  <c r="AE160"/>
  <c r="O160"/>
  <c r="AF160"/>
  <c r="S205" i="8"/>
  <c r="G161" i="56"/>
  <c r="S205" i="7"/>
  <c r="N161" i="56"/>
  <c r="T161"/>
  <c r="AD161"/>
  <c r="H161"/>
  <c r="AE161"/>
  <c r="O161"/>
  <c r="AF161"/>
  <c r="S206" i="8"/>
  <c r="G162" i="56"/>
  <c r="S206" i="7"/>
  <c r="N162" i="56"/>
  <c r="T162"/>
  <c r="AD162"/>
  <c r="H162"/>
  <c r="AE162"/>
  <c r="O162"/>
  <c r="AF162"/>
  <c r="S207" i="8"/>
  <c r="G163" i="56"/>
  <c r="S207" i="7"/>
  <c r="N163" i="56"/>
  <c r="T163"/>
  <c r="AD163"/>
  <c r="H163"/>
  <c r="AE163"/>
  <c r="O163"/>
  <c r="AF163"/>
  <c r="S208" i="8"/>
  <c r="G164" i="56"/>
  <c r="S208" i="7"/>
  <c r="N164" i="56"/>
  <c r="T164"/>
  <c r="AD164"/>
  <c r="H164"/>
  <c r="AE164"/>
  <c r="O164"/>
  <c r="AF164"/>
  <c r="S209" i="8"/>
  <c r="G165" i="56"/>
  <c r="S209" i="7"/>
  <c r="N165" i="56"/>
  <c r="T165"/>
  <c r="AD165"/>
  <c r="H165"/>
  <c r="AE165"/>
  <c r="O165"/>
  <c r="AF165"/>
  <c r="S210" i="8"/>
  <c r="G166" i="56"/>
  <c r="S210" i="7"/>
  <c r="N166" i="56"/>
  <c r="T166"/>
  <c r="AD166"/>
  <c r="H166"/>
  <c r="AE166"/>
  <c r="O166"/>
  <c r="AF166"/>
  <c r="S211" i="8"/>
  <c r="G167" i="56"/>
  <c r="S211" i="7"/>
  <c r="N167" i="56"/>
  <c r="T167"/>
  <c r="AD167"/>
  <c r="H167"/>
  <c r="AE167"/>
  <c r="O167"/>
  <c r="AF167"/>
  <c r="S212" i="8"/>
  <c r="G168" i="56"/>
  <c r="S212" i="7"/>
  <c r="N168" i="56"/>
  <c r="T168"/>
  <c r="AD168"/>
  <c r="H168"/>
  <c r="AE168"/>
  <c r="O168"/>
  <c r="AF168"/>
  <c r="S213" i="8"/>
  <c r="G169" i="56"/>
  <c r="S213" i="7"/>
  <c r="N169" i="56"/>
  <c r="T169"/>
  <c r="AD169"/>
  <c r="H169"/>
  <c r="AE169"/>
  <c r="O169"/>
  <c r="AF169"/>
  <c r="S214" i="8"/>
  <c r="G170" i="56"/>
  <c r="S214" i="7"/>
  <c r="N170" i="56"/>
  <c r="T170"/>
  <c r="AD170"/>
  <c r="H170"/>
  <c r="AE170"/>
  <c r="O170"/>
  <c r="AF170"/>
  <c r="S215" i="8"/>
  <c r="G171" i="56"/>
  <c r="S215" i="7"/>
  <c r="N171" i="56"/>
  <c r="T171"/>
  <c r="AD171"/>
  <c r="H171"/>
  <c r="AE171"/>
  <c r="O171"/>
  <c r="AF171"/>
  <c r="S216" i="8"/>
  <c r="G172" i="56"/>
  <c r="S216" i="7"/>
  <c r="N172" i="56"/>
  <c r="T172"/>
  <c r="AD172"/>
  <c r="H172"/>
  <c r="AE172"/>
  <c r="O172"/>
  <c r="AF172"/>
  <c r="S217" i="8"/>
  <c r="G173" i="56"/>
  <c r="S217" i="7"/>
  <c r="N173" i="56"/>
  <c r="T173"/>
  <c r="AD173"/>
  <c r="H173"/>
  <c r="AE173"/>
  <c r="O173"/>
  <c r="AF173"/>
  <c r="S218" i="8"/>
  <c r="G174" i="56"/>
  <c r="S218" i="7"/>
  <c r="N174" i="56"/>
  <c r="T174"/>
  <c r="AD174"/>
  <c r="H174"/>
  <c r="AE174"/>
  <c r="O174"/>
  <c r="AF174"/>
  <c r="S219" i="8"/>
  <c r="G175" i="56"/>
  <c r="S219" i="7"/>
  <c r="N175" i="56"/>
  <c r="T175"/>
  <c r="AD175"/>
  <c r="H175"/>
  <c r="AE175"/>
  <c r="O175"/>
  <c r="AF175"/>
  <c r="S220" i="8"/>
  <c r="G176" i="56"/>
  <c r="S220" i="7"/>
  <c r="N176" i="56"/>
  <c r="T176"/>
  <c r="AD176"/>
  <c r="H176"/>
  <c r="AE176"/>
  <c r="O176"/>
  <c r="AF176"/>
  <c r="S221" i="8"/>
  <c r="G177" i="56"/>
  <c r="S221" i="7"/>
  <c r="N177" i="56"/>
  <c r="T177"/>
  <c r="AD177"/>
  <c r="H177"/>
  <c r="AE177"/>
  <c r="O177"/>
  <c r="AF177"/>
  <c r="S222" i="8"/>
  <c r="G178" i="56"/>
  <c r="S222" i="7"/>
  <c r="N178" i="56"/>
  <c r="T178"/>
  <c r="AD178"/>
  <c r="H178"/>
  <c r="AE178"/>
  <c r="O178"/>
  <c r="AF178"/>
  <c r="S223" i="8"/>
  <c r="G179" i="56"/>
  <c r="S223" i="7"/>
  <c r="N179" i="56"/>
  <c r="T179"/>
  <c r="AD179"/>
  <c r="H179"/>
  <c r="AE179"/>
  <c r="O179"/>
  <c r="AF179"/>
  <c r="S224" i="8"/>
  <c r="G180" i="56"/>
  <c r="S224" i="7"/>
  <c r="N180" i="56"/>
  <c r="T180"/>
  <c r="AD180"/>
  <c r="H180"/>
  <c r="AE180"/>
  <c r="O180"/>
  <c r="AF180"/>
  <c r="S225" i="8"/>
  <c r="G181" i="56"/>
  <c r="S225" i="7"/>
  <c r="N181" i="56"/>
  <c r="T181"/>
  <c r="AD181"/>
  <c r="H181"/>
  <c r="AE181"/>
  <c r="O181"/>
  <c r="AF181"/>
  <c r="S226" i="8"/>
  <c r="G182" i="56"/>
  <c r="S226" i="7"/>
  <c r="N182" i="56"/>
  <c r="T182"/>
  <c r="AD182"/>
  <c r="H182"/>
  <c r="AE182"/>
  <c r="O182"/>
  <c r="AF182"/>
  <c r="S227" i="8"/>
  <c r="G183" i="56"/>
  <c r="S227" i="7"/>
  <c r="N183" i="56"/>
  <c r="T183"/>
  <c r="AD183"/>
  <c r="H183"/>
  <c r="AE183"/>
  <c r="O183"/>
  <c r="AF183"/>
  <c r="S228" i="8"/>
  <c r="G184" i="56"/>
  <c r="S228" i="7"/>
  <c r="N184" i="56"/>
  <c r="T184"/>
  <c r="AD184"/>
  <c r="H184"/>
  <c r="AE184"/>
  <c r="O184"/>
  <c r="AF184"/>
  <c r="S229" i="8"/>
  <c r="G185" i="56"/>
  <c r="S229" i="7"/>
  <c r="N185" i="56"/>
  <c r="T185"/>
  <c r="AD185"/>
  <c r="H185"/>
  <c r="AE185"/>
  <c r="O185"/>
  <c r="AF185"/>
  <c r="S230" i="8"/>
  <c r="G186" i="56"/>
  <c r="S230" i="7"/>
  <c r="N186" i="56"/>
  <c r="T186"/>
  <c r="AD186"/>
  <c r="H186"/>
  <c r="AE186"/>
  <c r="O186"/>
  <c r="AF186"/>
  <c r="S231" i="8"/>
  <c r="G187" i="56"/>
  <c r="S231" i="7"/>
  <c r="N187" i="56"/>
  <c r="T187"/>
  <c r="AD187"/>
  <c r="H187"/>
  <c r="AE187"/>
  <c r="O187"/>
  <c r="AF187"/>
  <c r="S232" i="8"/>
  <c r="G188" i="56"/>
  <c r="S232" i="7"/>
  <c r="N188" i="56"/>
  <c r="T188"/>
  <c r="AD188"/>
  <c r="H188"/>
  <c r="AE188"/>
  <c r="O188"/>
  <c r="AF188"/>
  <c r="S233" i="8"/>
  <c r="G189" i="56"/>
  <c r="S233" i="7"/>
  <c r="N189" i="56"/>
  <c r="T189"/>
  <c r="AD189"/>
  <c r="H189"/>
  <c r="AE189"/>
  <c r="O189"/>
  <c r="AF189"/>
  <c r="S234" i="8"/>
  <c r="G190" i="56"/>
  <c r="S234" i="7"/>
  <c r="N190" i="56"/>
  <c r="T190"/>
  <c r="AD190"/>
  <c r="H190"/>
  <c r="AE190"/>
  <c r="O190"/>
  <c r="AF190"/>
  <c r="S235" i="8"/>
  <c r="G191" i="56"/>
  <c r="S235" i="7"/>
  <c r="N191" i="56"/>
  <c r="T191"/>
  <c r="AD191"/>
  <c r="H191"/>
  <c r="AE191"/>
  <c r="O191"/>
  <c r="AF191"/>
  <c r="S236" i="8"/>
  <c r="G192" i="56"/>
  <c r="S236" i="7"/>
  <c r="N192" i="56"/>
  <c r="T192"/>
  <c r="AD192"/>
  <c r="H192"/>
  <c r="AE192"/>
  <c r="O192"/>
  <c r="AF192"/>
  <c r="S237" i="8"/>
  <c r="G193" i="56"/>
  <c r="S237" i="7"/>
  <c r="N193" i="56"/>
  <c r="T193"/>
  <c r="AD193"/>
  <c r="H193"/>
  <c r="AE193"/>
  <c r="O193"/>
  <c r="AF193"/>
  <c r="S238" i="8"/>
  <c r="G194" i="56"/>
  <c r="S238" i="7"/>
  <c r="N194" i="56"/>
  <c r="T194"/>
  <c r="AD194"/>
  <c r="H194"/>
  <c r="AE194"/>
  <c r="O194"/>
  <c r="AF194"/>
  <c r="S239" i="8"/>
  <c r="G195" i="56"/>
  <c r="S239" i="7"/>
  <c r="N195" i="56"/>
  <c r="T195"/>
  <c r="AD195"/>
  <c r="H195"/>
  <c r="AE195"/>
  <c r="O195"/>
  <c r="AF195"/>
  <c r="S240" i="8"/>
  <c r="G196" i="56"/>
  <c r="S240" i="7"/>
  <c r="N196" i="56"/>
  <c r="T196"/>
  <c r="AD196"/>
  <c r="H196"/>
  <c r="AE196"/>
  <c r="O196"/>
  <c r="AF196"/>
  <c r="S241" i="8"/>
  <c r="G197" i="56"/>
  <c r="S241" i="7"/>
  <c r="N197" i="56"/>
  <c r="T197"/>
  <c r="AD197"/>
  <c r="H197"/>
  <c r="AE197"/>
  <c r="O197"/>
  <c r="AF197"/>
  <c r="S242" i="8"/>
  <c r="G198" i="56"/>
  <c r="S242" i="7"/>
  <c r="N198" i="56"/>
  <c r="T198"/>
  <c r="AD198"/>
  <c r="H198"/>
  <c r="AE198"/>
  <c r="O198"/>
  <c r="AF198"/>
  <c r="S243" i="8"/>
  <c r="G199" i="56"/>
  <c r="S243" i="7"/>
  <c r="N199" i="56"/>
  <c r="T199"/>
  <c r="AD199"/>
  <c r="H199"/>
  <c r="AE199"/>
  <c r="O199"/>
  <c r="AF199"/>
  <c r="S244" i="8"/>
  <c r="G200" i="56"/>
  <c r="S244" i="7"/>
  <c r="N200" i="56"/>
  <c r="T200"/>
  <c r="AD200"/>
  <c r="H200"/>
  <c r="AE200"/>
  <c r="O200"/>
  <c r="AF200"/>
  <c r="S245" i="8"/>
  <c r="G201" i="56"/>
  <c r="S245" i="7"/>
  <c r="N201" i="56"/>
  <c r="T201"/>
  <c r="AD201"/>
  <c r="H201"/>
  <c r="AE201"/>
  <c r="O201"/>
  <c r="AF201"/>
  <c r="S246" i="8"/>
  <c r="G202" i="56"/>
  <c r="S246" i="7"/>
  <c r="N202" i="56"/>
  <c r="T202"/>
  <c r="AD202"/>
  <c r="H202"/>
  <c r="AE202"/>
  <c r="O202"/>
  <c r="AF202"/>
  <c r="S247" i="8"/>
  <c r="G203" i="56"/>
  <c r="S247" i="7"/>
  <c r="N203" i="56"/>
  <c r="T203"/>
  <c r="AD203"/>
  <c r="H203"/>
  <c r="AE203"/>
  <c r="O203"/>
  <c r="AF203"/>
  <c r="S248" i="8"/>
  <c r="G204" i="56"/>
  <c r="S248" i="7"/>
  <c r="N204" i="56"/>
  <c r="T204"/>
  <c r="AD204"/>
  <c r="H204"/>
  <c r="AE204"/>
  <c r="O204"/>
  <c r="AF204"/>
  <c r="S249" i="8"/>
  <c r="G205" i="56"/>
  <c r="S249" i="7"/>
  <c r="N205" i="56"/>
  <c r="T205"/>
  <c r="AD205"/>
  <c r="H205"/>
  <c r="AE205"/>
  <c r="O205"/>
  <c r="AF205"/>
  <c r="S250" i="8"/>
  <c r="G206" i="56"/>
  <c r="S250" i="7"/>
  <c r="N206" i="56"/>
  <c r="T206"/>
  <c r="AD206"/>
  <c r="H206"/>
  <c r="AE206"/>
  <c r="O206"/>
  <c r="AF206"/>
  <c r="S251" i="8"/>
  <c r="G207" i="56"/>
  <c r="S251" i="7"/>
  <c r="N207" i="56"/>
  <c r="T207"/>
  <c r="AD207"/>
  <c r="H207"/>
  <c r="AE207"/>
  <c r="O207"/>
  <c r="AF207"/>
  <c r="S252" i="8"/>
  <c r="G208" i="56"/>
  <c r="S252" i="7"/>
  <c r="N208" i="56"/>
  <c r="T208"/>
  <c r="AD208"/>
  <c r="H208"/>
  <c r="AE208"/>
  <c r="O208"/>
  <c r="AF208"/>
  <c r="S253" i="8"/>
  <c r="G209" i="56"/>
  <c r="S253" i="7"/>
  <c r="N209" i="56"/>
  <c r="T209"/>
  <c r="AD209"/>
  <c r="H209"/>
  <c r="AE209"/>
  <c r="O209"/>
  <c r="AF209"/>
  <c r="S254" i="8"/>
  <c r="G210" i="56"/>
  <c r="S254" i="7"/>
  <c r="N210" i="56"/>
  <c r="T210"/>
  <c r="AD210"/>
  <c r="H210"/>
  <c r="AE210"/>
  <c r="O210"/>
  <c r="AF210"/>
  <c r="S255" i="8"/>
  <c r="G211" i="56"/>
  <c r="S255" i="7"/>
  <c r="N211" i="56"/>
  <c r="T211"/>
  <c r="AD211"/>
  <c r="H211"/>
  <c r="AE211"/>
  <c r="O211"/>
  <c r="AF211"/>
  <c r="S256" i="8"/>
  <c r="G212" i="56"/>
  <c r="S256" i="7"/>
  <c r="N212" i="56"/>
  <c r="T212"/>
  <c r="AD212"/>
  <c r="H212"/>
  <c r="AE212"/>
  <c r="O212"/>
  <c r="AF212"/>
  <c r="S257" i="8"/>
  <c r="G213" i="56"/>
  <c r="S257" i="7"/>
  <c r="N213" i="56"/>
  <c r="T213"/>
  <c r="AD213"/>
  <c r="H213"/>
  <c r="AE213"/>
  <c r="O213"/>
  <c r="AF213"/>
  <c r="S258" i="8"/>
  <c r="G214" i="56"/>
  <c r="S258" i="7"/>
  <c r="N214" i="56"/>
  <c r="T214"/>
  <c r="AD214"/>
  <c r="H214"/>
  <c r="AE214"/>
  <c r="O214"/>
  <c r="AF214"/>
  <c r="S259" i="8"/>
  <c r="G215" i="56"/>
  <c r="S259" i="7"/>
  <c r="N215" i="56"/>
  <c r="T215"/>
  <c r="AD215"/>
  <c r="H215"/>
  <c r="AE215"/>
  <c r="O215"/>
  <c r="AF215"/>
  <c r="S260" i="8"/>
  <c r="G216" i="56"/>
  <c r="S260" i="7"/>
  <c r="N216" i="56"/>
  <c r="T216"/>
  <c r="AD216"/>
  <c r="H216"/>
  <c r="AE216"/>
  <c r="O216"/>
  <c r="AF216"/>
  <c r="S261" i="8"/>
  <c r="G217" i="56"/>
  <c r="S261" i="7"/>
  <c r="N217" i="56"/>
  <c r="T217"/>
  <c r="AD217"/>
  <c r="H217"/>
  <c r="AE217"/>
  <c r="O217"/>
  <c r="AF217"/>
  <c r="S262" i="8"/>
  <c r="G218" i="56"/>
  <c r="S262" i="7"/>
  <c r="N218" i="56"/>
  <c r="T218"/>
  <c r="AD218"/>
  <c r="H218"/>
  <c r="AE218"/>
  <c r="O218"/>
  <c r="AF218"/>
  <c r="S263" i="8"/>
  <c r="G219" i="56"/>
  <c r="S263" i="7"/>
  <c r="N219" i="56"/>
  <c r="T219"/>
  <c r="AD219"/>
  <c r="H219"/>
  <c r="AE219"/>
  <c r="O219"/>
  <c r="AF219"/>
  <c r="S264" i="8"/>
  <c r="G220" i="56"/>
  <c r="S264" i="7"/>
  <c r="N220" i="56"/>
  <c r="T220"/>
  <c r="AD220"/>
  <c r="H220"/>
  <c r="AE220"/>
  <c r="O220"/>
  <c r="AF220"/>
  <c r="S265" i="8"/>
  <c r="G221" i="56"/>
  <c r="S265" i="7"/>
  <c r="N221" i="56"/>
  <c r="T221"/>
  <c r="AD221"/>
  <c r="H221"/>
  <c r="AE221"/>
  <c r="O221"/>
  <c r="AF221"/>
  <c r="S266" i="8"/>
  <c r="G222" i="56"/>
  <c r="S266" i="7"/>
  <c r="N222" i="56"/>
  <c r="T222"/>
  <c r="AD222"/>
  <c r="H222"/>
  <c r="AE222"/>
  <c r="O222"/>
  <c r="AF222"/>
  <c r="S267" i="8"/>
  <c r="G223" i="56"/>
  <c r="S267" i="7"/>
  <c r="N223" i="56"/>
  <c r="T223"/>
  <c r="AD223"/>
  <c r="H223"/>
  <c r="AE223"/>
  <c r="O223"/>
  <c r="AF223"/>
  <c r="S268" i="8"/>
  <c r="G224" i="56"/>
  <c r="S268" i="7"/>
  <c r="N224" i="56"/>
  <c r="T224"/>
  <c r="AD224"/>
  <c r="H224"/>
  <c r="AE224"/>
  <c r="O224"/>
  <c r="AF224"/>
  <c r="S269" i="8"/>
  <c r="G225" i="56"/>
  <c r="S269" i="7"/>
  <c r="N225" i="56"/>
  <c r="T225"/>
  <c r="AD225"/>
  <c r="H225"/>
  <c r="AE225"/>
  <c r="O225"/>
  <c r="AF225"/>
  <c r="S270" i="8"/>
  <c r="G226" i="56"/>
  <c r="S270" i="7"/>
  <c r="N226" i="56"/>
  <c r="T226"/>
  <c r="AD226"/>
  <c r="H226"/>
  <c r="AE226"/>
  <c r="O226"/>
  <c r="AF226"/>
  <c r="S271" i="8"/>
  <c r="G227" i="56"/>
  <c r="S271" i="7"/>
  <c r="N227" i="56"/>
  <c r="T227"/>
  <c r="AD227"/>
  <c r="H227"/>
  <c r="AE227"/>
  <c r="O227"/>
  <c r="AF227"/>
  <c r="S272" i="8"/>
  <c r="G228" i="56"/>
  <c r="S272" i="7"/>
  <c r="N228" i="56"/>
  <c r="T228"/>
  <c r="AD228"/>
  <c r="H228"/>
  <c r="AE228"/>
  <c r="O228"/>
  <c r="AF228"/>
  <c r="S273" i="8"/>
  <c r="G229" i="56"/>
  <c r="S273" i="7"/>
  <c r="N229" i="56"/>
  <c r="T229"/>
  <c r="AD229"/>
  <c r="H229"/>
  <c r="AE229"/>
  <c r="O229"/>
  <c r="AF229"/>
  <c r="S274" i="8"/>
  <c r="G230" i="56"/>
  <c r="S274" i="7"/>
  <c r="N230" i="56"/>
  <c r="T230"/>
  <c r="AD230"/>
  <c r="H230"/>
  <c r="AE230"/>
  <c r="O230"/>
  <c r="AF230"/>
  <c r="S275" i="8"/>
  <c r="G231" i="56"/>
  <c r="S275" i="7"/>
  <c r="N231" i="56"/>
  <c r="T231"/>
  <c r="AD231"/>
  <c r="H231"/>
  <c r="AE231"/>
  <c r="O231"/>
  <c r="AF231"/>
  <c r="S276" i="8"/>
  <c r="G232" i="56"/>
  <c r="S276" i="7"/>
  <c r="N232" i="56"/>
  <c r="T232"/>
  <c r="AD232"/>
  <c r="H232"/>
  <c r="AE232"/>
  <c r="O232"/>
  <c r="AF232"/>
  <c r="S277" i="8"/>
  <c r="G233" i="56"/>
  <c r="S277" i="7"/>
  <c r="N233" i="56"/>
  <c r="T233"/>
  <c r="AD233"/>
  <c r="H233"/>
  <c r="AE233"/>
  <c r="O233"/>
  <c r="AF233"/>
  <c r="S278" i="8"/>
  <c r="G234" i="56"/>
  <c r="S278" i="7"/>
  <c r="N234" i="56"/>
  <c r="T234"/>
  <c r="AD234"/>
  <c r="H234"/>
  <c r="AE234"/>
  <c r="O234"/>
  <c r="AF234"/>
  <c r="S279" i="8"/>
  <c r="G235" i="56"/>
  <c r="S279" i="7"/>
  <c r="N235" i="56"/>
  <c r="T235"/>
  <c r="AD235"/>
  <c r="H235"/>
  <c r="AE235"/>
  <c r="O235"/>
  <c r="AF235"/>
  <c r="S280" i="8"/>
  <c r="G236" i="56"/>
  <c r="S280" i="7"/>
  <c r="N236" i="56"/>
  <c r="T236"/>
  <c r="AD236"/>
  <c r="H236"/>
  <c r="AE236"/>
  <c r="O236"/>
  <c r="AF236"/>
  <c r="S281" i="8"/>
  <c r="G237" i="56"/>
  <c r="S281" i="7"/>
  <c r="N237" i="56"/>
  <c r="T237"/>
  <c r="AD237"/>
  <c r="H237"/>
  <c r="AE237"/>
  <c r="O237"/>
  <c r="AF237"/>
  <c r="S282" i="8"/>
  <c r="G238" i="56"/>
  <c r="S282" i="7"/>
  <c r="N238" i="56"/>
  <c r="T238"/>
  <c r="AD238"/>
  <c r="H238"/>
  <c r="AE238"/>
  <c r="O238"/>
  <c r="AF238"/>
  <c r="S283" i="8"/>
  <c r="G239" i="56"/>
  <c r="S283" i="7"/>
  <c r="N239" i="56"/>
  <c r="T239"/>
  <c r="AD239"/>
  <c r="H239"/>
  <c r="AE239"/>
  <c r="O239"/>
  <c r="AF239"/>
  <c r="S284" i="8"/>
  <c r="G240" i="56"/>
  <c r="S284" i="7"/>
  <c r="N240" i="56"/>
  <c r="T240"/>
  <c r="AD240"/>
  <c r="H240"/>
  <c r="AE240"/>
  <c r="O240"/>
  <c r="AF240"/>
  <c r="S285" i="8"/>
  <c r="G241" i="56"/>
  <c r="S285" i="7"/>
  <c r="N241" i="56"/>
  <c r="T241"/>
  <c r="AD241"/>
  <c r="H241"/>
  <c r="AE241"/>
  <c r="O241"/>
  <c r="AF241"/>
  <c r="S286" i="8"/>
  <c r="G242" i="56"/>
  <c r="S286" i="7"/>
  <c r="N242" i="56"/>
  <c r="T242"/>
  <c r="AD242"/>
  <c r="H242"/>
  <c r="AE242"/>
  <c r="O242"/>
  <c r="AF242"/>
  <c r="S287" i="8"/>
  <c r="G243" i="56"/>
  <c r="S287" i="7"/>
  <c r="N243" i="56"/>
  <c r="T243"/>
  <c r="AD243"/>
  <c r="H243"/>
  <c r="AE243"/>
  <c r="O243"/>
  <c r="AF243"/>
  <c r="S288" i="8"/>
  <c r="G244" i="56"/>
  <c r="S288" i="7"/>
  <c r="N244" i="56"/>
  <c r="T244"/>
  <c r="AD244"/>
  <c r="H244"/>
  <c r="AE244"/>
  <c r="O244"/>
  <c r="AF244"/>
  <c r="S289" i="8"/>
  <c r="G245" i="56"/>
  <c r="S289" i="7"/>
  <c r="N245" i="56"/>
  <c r="T245"/>
  <c r="AD245"/>
  <c r="H245"/>
  <c r="AE245"/>
  <c r="O245"/>
  <c r="AF245"/>
  <c r="S290" i="8"/>
  <c r="G246" i="56"/>
  <c r="S290" i="7"/>
  <c r="N246" i="56"/>
  <c r="T246"/>
  <c r="AD246"/>
  <c r="H246"/>
  <c r="AE246"/>
  <c r="O246"/>
  <c r="AF246"/>
  <c r="S291" i="8"/>
  <c r="G247" i="56"/>
  <c r="S291" i="7"/>
  <c r="N247" i="56"/>
  <c r="T247"/>
  <c r="AD247"/>
  <c r="H247"/>
  <c r="AE247"/>
  <c r="O247"/>
  <c r="AF247"/>
  <c r="S292" i="8"/>
  <c r="G248" i="56"/>
  <c r="S292" i="7"/>
  <c r="N248" i="56"/>
  <c r="T248"/>
  <c r="AD248"/>
  <c r="H248"/>
  <c r="AE248"/>
  <c r="O248"/>
  <c r="AF248"/>
  <c r="S293" i="8"/>
  <c r="G249" i="56"/>
  <c r="S293" i="7"/>
  <c r="N249" i="56"/>
  <c r="T249"/>
  <c r="AD249"/>
  <c r="H249"/>
  <c r="AE249"/>
  <c r="O249"/>
  <c r="AF249"/>
  <c r="S294" i="8"/>
  <c r="G250" i="56"/>
  <c r="S294" i="7"/>
  <c r="N250" i="56"/>
  <c r="T250"/>
  <c r="AD250"/>
  <c r="H250"/>
  <c r="AE250"/>
  <c r="O250"/>
  <c r="AF250"/>
  <c r="S295" i="8"/>
  <c r="G251" i="56"/>
  <c r="S295" i="7"/>
  <c r="N251" i="56"/>
  <c r="T251"/>
  <c r="AD251"/>
  <c r="H251"/>
  <c r="AE251"/>
  <c r="O251"/>
  <c r="AF251"/>
  <c r="S296" i="8"/>
  <c r="G252" i="56"/>
  <c r="S296" i="7"/>
  <c r="N252" i="56"/>
  <c r="T252"/>
  <c r="AD252"/>
  <c r="H252"/>
  <c r="AE252"/>
  <c r="O252"/>
  <c r="AF252"/>
  <c r="S297" i="8"/>
  <c r="G253" i="56"/>
  <c r="S297" i="7"/>
  <c r="N253" i="56"/>
  <c r="T253"/>
  <c r="AD253"/>
  <c r="H253"/>
  <c r="AE253"/>
  <c r="O253"/>
  <c r="AF253"/>
  <c r="S298" i="8"/>
  <c r="G254" i="56"/>
  <c r="S298" i="7"/>
  <c r="N254" i="56"/>
  <c r="T254"/>
  <c r="AD254"/>
  <c r="H254"/>
  <c r="AE254"/>
  <c r="O254"/>
  <c r="AF254"/>
  <c r="S299" i="8"/>
  <c r="G255" i="56"/>
  <c r="S299" i="7"/>
  <c r="N255" i="56"/>
  <c r="T255"/>
  <c r="AD255"/>
  <c r="H255"/>
  <c r="AE255"/>
  <c r="O255"/>
  <c r="AF255"/>
  <c r="S300" i="8"/>
  <c r="G256" i="56"/>
  <c r="S300" i="7"/>
  <c r="N256" i="56"/>
  <c r="T256"/>
  <c r="AD256"/>
  <c r="H256"/>
  <c r="AE256"/>
  <c r="O256"/>
  <c r="AF256"/>
  <c r="S301" i="8"/>
  <c r="G257" i="56"/>
  <c r="S301" i="7"/>
  <c r="N257" i="56"/>
  <c r="T257"/>
  <c r="AD257"/>
  <c r="H257"/>
  <c r="AE257"/>
  <c r="O257"/>
  <c r="AF257"/>
  <c r="S302" i="8"/>
  <c r="G258" i="56"/>
  <c r="S302" i="7"/>
  <c r="N258" i="56"/>
  <c r="T258"/>
  <c r="AD258"/>
  <c r="H258"/>
  <c r="AE258"/>
  <c r="O258"/>
  <c r="AF258"/>
  <c r="S303" i="8"/>
  <c r="G259" i="56"/>
  <c r="S303" i="7"/>
  <c r="N259" i="56"/>
  <c r="T259"/>
  <c r="AD259"/>
  <c r="H259"/>
  <c r="AE259"/>
  <c r="O259"/>
  <c r="AF259"/>
  <c r="S304" i="8"/>
  <c r="G260" i="56"/>
  <c r="S304" i="7"/>
  <c r="N260" i="56"/>
  <c r="T260"/>
  <c r="AD260"/>
  <c r="H260"/>
  <c r="AE260"/>
  <c r="O260"/>
  <c r="AF260"/>
  <c r="S305" i="8"/>
  <c r="G261" i="56"/>
  <c r="S305" i="7"/>
  <c r="N261" i="56"/>
  <c r="T261"/>
  <c r="AD261"/>
  <c r="H261"/>
  <c r="AE261"/>
  <c r="O261"/>
  <c r="AF261"/>
  <c r="S306" i="8"/>
  <c r="G262" i="56"/>
  <c r="S306" i="7"/>
  <c r="N262" i="56"/>
  <c r="T262"/>
  <c r="AD262"/>
  <c r="H262"/>
  <c r="AE262"/>
  <c r="O262"/>
  <c r="AF262"/>
  <c r="S307" i="8"/>
  <c r="G263" i="56"/>
  <c r="S307" i="7"/>
  <c r="N263" i="56"/>
  <c r="T263"/>
  <c r="AD263"/>
  <c r="H263"/>
  <c r="AE263"/>
  <c r="O263"/>
  <c r="AF263"/>
  <c r="S308" i="8"/>
  <c r="G264" i="56"/>
  <c r="S308" i="7"/>
  <c r="N264" i="56"/>
  <c r="T264"/>
  <c r="AD264"/>
  <c r="H264"/>
  <c r="AE264"/>
  <c r="O264"/>
  <c r="AF264"/>
  <c r="S309" i="8"/>
  <c r="G265" i="56"/>
  <c r="S309" i="7"/>
  <c r="N265" i="56"/>
  <c r="T265"/>
  <c r="AD265"/>
  <c r="H265"/>
  <c r="AE265"/>
  <c r="O265"/>
  <c r="AF265"/>
  <c r="S310" i="8"/>
  <c r="G266" i="56"/>
  <c r="S310" i="7"/>
  <c r="N266" i="56"/>
  <c r="T266"/>
  <c r="AD266"/>
  <c r="H266"/>
  <c r="AE266"/>
  <c r="O266"/>
  <c r="AF266"/>
  <c r="S311" i="8"/>
  <c r="G267" i="56"/>
  <c r="S311" i="7"/>
  <c r="N267" i="56"/>
  <c r="T267"/>
  <c r="AD267"/>
  <c r="H267"/>
  <c r="AE267"/>
  <c r="O267"/>
  <c r="AF267"/>
  <c r="S312" i="8"/>
  <c r="G268" i="56"/>
  <c r="S312" i="7"/>
  <c r="N268" i="56"/>
  <c r="T268"/>
  <c r="AD268"/>
  <c r="H268"/>
  <c r="AE268"/>
  <c r="O268"/>
  <c r="AF268"/>
  <c r="S313" i="8"/>
  <c r="G269" i="56"/>
  <c r="S313" i="7"/>
  <c r="N269" i="56"/>
  <c r="T269"/>
  <c r="AD269"/>
  <c r="H269"/>
  <c r="AE269"/>
  <c r="O269"/>
  <c r="AF269"/>
  <c r="S314" i="8"/>
  <c r="G270" i="56"/>
  <c r="S314" i="7"/>
  <c r="N270" i="56"/>
  <c r="T270"/>
  <c r="AD270"/>
  <c r="H270"/>
  <c r="AE270"/>
  <c r="O270"/>
  <c r="AF270"/>
  <c r="S315" i="8"/>
  <c r="G271" i="56"/>
  <c r="S315" i="7"/>
  <c r="N271" i="56"/>
  <c r="T271"/>
  <c r="AD271"/>
  <c r="H271"/>
  <c r="AE271"/>
  <c r="O271"/>
  <c r="AF271"/>
  <c r="S316" i="8"/>
  <c r="G272" i="56"/>
  <c r="S316" i="7"/>
  <c r="N272" i="56"/>
  <c r="T272"/>
  <c r="AD272"/>
  <c r="H272"/>
  <c r="AE272"/>
  <c r="O272"/>
  <c r="AF272"/>
  <c r="S317" i="8"/>
  <c r="G273" i="56"/>
  <c r="S317" i="7"/>
  <c r="N273" i="56"/>
  <c r="T273"/>
  <c r="AD273"/>
  <c r="H273"/>
  <c r="AE273"/>
  <c r="O273"/>
  <c r="AF273"/>
  <c r="S318" i="8"/>
  <c r="G274" i="56"/>
  <c r="S318" i="7"/>
  <c r="N274" i="56"/>
  <c r="T274"/>
  <c r="AD274"/>
  <c r="H274"/>
  <c r="AE274"/>
  <c r="O274"/>
  <c r="AF274"/>
  <c r="S319" i="8"/>
  <c r="G275" i="56"/>
  <c r="S319" i="7"/>
  <c r="N275" i="56"/>
  <c r="T275"/>
  <c r="AD275"/>
  <c r="H275"/>
  <c r="AE275"/>
  <c r="O275"/>
  <c r="AF275"/>
  <c r="S320" i="8"/>
  <c r="G276" i="56"/>
  <c r="S320" i="7"/>
  <c r="N276" i="56"/>
  <c r="T276"/>
  <c r="AD276"/>
  <c r="H276"/>
  <c r="AE276"/>
  <c r="O276"/>
  <c r="AF276"/>
  <c r="S321" i="8"/>
  <c r="G277" i="56"/>
  <c r="S321" i="7"/>
  <c r="N277" i="56"/>
  <c r="T277"/>
  <c r="AD277"/>
  <c r="H277"/>
  <c r="AE277"/>
  <c r="O277"/>
  <c r="AF277"/>
  <c r="S322" i="8"/>
  <c r="G278" i="56"/>
  <c r="S322" i="7"/>
  <c r="N278" i="56"/>
  <c r="T278"/>
  <c r="AD278"/>
  <c r="H278"/>
  <c r="AE278"/>
  <c r="O278"/>
  <c r="AF278"/>
  <c r="S323" i="8"/>
  <c r="G279" i="56"/>
  <c r="S323" i="7"/>
  <c r="N279" i="56"/>
  <c r="T279"/>
  <c r="AD279"/>
  <c r="H279"/>
  <c r="AE279"/>
  <c r="O279"/>
  <c r="AF279"/>
  <c r="S324" i="8"/>
  <c r="G280" i="56"/>
  <c r="S324" i="7"/>
  <c r="N280" i="56"/>
  <c r="T280"/>
  <c r="AD280"/>
  <c r="H280"/>
  <c r="AE280"/>
  <c r="O280"/>
  <c r="AF280"/>
  <c r="S325" i="8"/>
  <c r="G281" i="56"/>
  <c r="S325" i="7"/>
  <c r="N281" i="56"/>
  <c r="T281"/>
  <c r="AD281"/>
  <c r="H281"/>
  <c r="AE281"/>
  <c r="O281"/>
  <c r="AF281"/>
  <c r="S326" i="8"/>
  <c r="G282" i="56"/>
  <c r="S326" i="7"/>
  <c r="N282" i="56"/>
  <c r="T282"/>
  <c r="AD282"/>
  <c r="H282"/>
  <c r="AE282"/>
  <c r="O282"/>
  <c r="AF282"/>
  <c r="S327" i="8"/>
  <c r="G283" i="56"/>
  <c r="S327" i="7"/>
  <c r="N283" i="56"/>
  <c r="T283"/>
  <c r="AD283"/>
  <c r="H283"/>
  <c r="AE283"/>
  <c r="O283"/>
  <c r="AF283"/>
  <c r="S328" i="8"/>
  <c r="G284" i="56"/>
  <c r="S328" i="7"/>
  <c r="N284" i="56"/>
  <c r="T284"/>
  <c r="AD284"/>
  <c r="H284"/>
  <c r="AE284"/>
  <c r="O284"/>
  <c r="AF284"/>
  <c r="S329" i="8"/>
  <c r="G285" i="56"/>
  <c r="S329" i="7"/>
  <c r="N285" i="56"/>
  <c r="T285"/>
  <c r="AD285"/>
  <c r="H285"/>
  <c r="AE285"/>
  <c r="O285"/>
  <c r="AF285"/>
  <c r="S330" i="8"/>
  <c r="G286" i="56"/>
  <c r="S330" i="7"/>
  <c r="N286" i="56"/>
  <c r="T286"/>
  <c r="AD286"/>
  <c r="H286"/>
  <c r="AE286"/>
  <c r="O286"/>
  <c r="AF286"/>
  <c r="S331" i="8"/>
  <c r="G287" i="56"/>
  <c r="S331" i="7"/>
  <c r="N287" i="56"/>
  <c r="T287"/>
  <c r="AD287"/>
  <c r="H287"/>
  <c r="AE287"/>
  <c r="O287"/>
  <c r="AF287"/>
  <c r="S332" i="8"/>
  <c r="G288" i="56"/>
  <c r="S332" i="7"/>
  <c r="N288" i="56"/>
  <c r="T288"/>
  <c r="AD288"/>
  <c r="H288"/>
  <c r="AE288"/>
  <c r="O288"/>
  <c r="AF288"/>
  <c r="S333" i="8"/>
  <c r="G289" i="56"/>
  <c r="S333" i="7"/>
  <c r="N289" i="56"/>
  <c r="T289"/>
  <c r="AD289"/>
  <c r="H289"/>
  <c r="AE289"/>
  <c r="O289"/>
  <c r="AF289"/>
  <c r="S334" i="8"/>
  <c r="G290" i="56"/>
  <c r="S334" i="7"/>
  <c r="N290" i="56"/>
  <c r="T290"/>
  <c r="AD290"/>
  <c r="H290"/>
  <c r="AE290"/>
  <c r="O290"/>
  <c r="AF290"/>
  <c r="S335" i="8"/>
  <c r="G291" i="56"/>
  <c r="S335" i="7"/>
  <c r="N291" i="56"/>
  <c r="T291"/>
  <c r="AD291"/>
  <c r="H291"/>
  <c r="AE291"/>
  <c r="O291"/>
  <c r="AF291"/>
  <c r="S336" i="8"/>
  <c r="G292" i="56"/>
  <c r="S336" i="7"/>
  <c r="N292" i="56"/>
  <c r="T292"/>
  <c r="AD292"/>
  <c r="H292"/>
  <c r="AE292"/>
  <c r="O292"/>
  <c r="AF292"/>
  <c r="S337" i="8"/>
  <c r="G293" i="56"/>
  <c r="S337" i="7"/>
  <c r="N293" i="56"/>
  <c r="T293"/>
  <c r="AD293"/>
  <c r="H293"/>
  <c r="AE293"/>
  <c r="O293"/>
  <c r="AF293"/>
  <c r="S338" i="8"/>
  <c r="G294" i="56"/>
  <c r="S338" i="7"/>
  <c r="N294" i="56"/>
  <c r="T294"/>
  <c r="AD294"/>
  <c r="H294"/>
  <c r="AE294"/>
  <c r="O294"/>
  <c r="AF294"/>
  <c r="S339" i="8"/>
  <c r="G295" i="56"/>
  <c r="S339" i="7"/>
  <c r="N295" i="56"/>
  <c r="T295"/>
  <c r="AD295"/>
  <c r="H295"/>
  <c r="AE295"/>
  <c r="O295"/>
  <c r="AF295"/>
  <c r="S340" i="8"/>
  <c r="G296" i="56"/>
  <c r="S340" i="7"/>
  <c r="N296" i="56"/>
  <c r="T296"/>
  <c r="AD296"/>
  <c r="H296"/>
  <c r="AE296"/>
  <c r="O296"/>
  <c r="AF296"/>
  <c r="S341" i="8"/>
  <c r="G297" i="56"/>
  <c r="S341" i="7"/>
  <c r="N297" i="56"/>
  <c r="T297"/>
  <c r="AD297"/>
  <c r="H297"/>
  <c r="AE297"/>
  <c r="O297"/>
  <c r="AF297"/>
  <c r="S342" i="8"/>
  <c r="G298" i="56"/>
  <c r="S342" i="7"/>
  <c r="N298" i="56"/>
  <c r="T298"/>
  <c r="AD298"/>
  <c r="H298"/>
  <c r="AE298"/>
  <c r="O298"/>
  <c r="AF298"/>
  <c r="S343" i="8"/>
  <c r="G299" i="56"/>
  <c r="S343" i="7"/>
  <c r="N299" i="56"/>
  <c r="T299"/>
  <c r="AD299"/>
  <c r="H299"/>
  <c r="AE299"/>
  <c r="O299"/>
  <c r="AF299"/>
  <c r="S344" i="8"/>
  <c r="G300" i="56"/>
  <c r="S344" i="7"/>
  <c r="N300" i="56"/>
  <c r="T300"/>
  <c r="AD300"/>
  <c r="H300"/>
  <c r="AE300"/>
  <c r="O300"/>
  <c r="AF300"/>
  <c r="S345" i="8"/>
  <c r="G301" i="56"/>
  <c r="S345" i="7"/>
  <c r="N301" i="56"/>
  <c r="T301"/>
  <c r="AD301"/>
  <c r="H301"/>
  <c r="AE301"/>
  <c r="O301"/>
  <c r="AF301"/>
  <c r="S346" i="8"/>
  <c r="G302" i="56"/>
  <c r="S346" i="7"/>
  <c r="N302" i="56"/>
  <c r="T302"/>
  <c r="AD302"/>
  <c r="H302"/>
  <c r="AE302"/>
  <c r="O302"/>
  <c r="AF302"/>
  <c r="S347" i="8"/>
  <c r="G303" i="56"/>
  <c r="S347" i="7"/>
  <c r="N303" i="56"/>
  <c r="T303"/>
  <c r="AD303"/>
  <c r="H303"/>
  <c r="AE303"/>
  <c r="O303"/>
  <c r="AF303"/>
  <c r="S348" i="8"/>
  <c r="G304" i="56"/>
  <c r="S348" i="7"/>
  <c r="N304" i="56"/>
  <c r="T304"/>
  <c r="AD304"/>
  <c r="H304"/>
  <c r="AE304"/>
  <c r="O304"/>
  <c r="AF304"/>
  <c r="S349" i="8"/>
  <c r="G305" i="56"/>
  <c r="S349" i="7"/>
  <c r="N305" i="56"/>
  <c r="T305"/>
  <c r="AD305"/>
  <c r="H305"/>
  <c r="AE305"/>
  <c r="O305"/>
  <c r="AF305"/>
  <c r="S350" i="8"/>
  <c r="G306" i="56"/>
  <c r="S350" i="7"/>
  <c r="N306" i="56"/>
  <c r="T306"/>
  <c r="AD306"/>
  <c r="H306"/>
  <c r="AE306"/>
  <c r="O306"/>
  <c r="AF306"/>
  <c r="S351" i="8"/>
  <c r="G307" i="56"/>
  <c r="S351" i="7"/>
  <c r="N307" i="56"/>
  <c r="T307"/>
  <c r="AD307"/>
  <c r="H307"/>
  <c r="AE307"/>
  <c r="O307"/>
  <c r="AF307"/>
  <c r="S352" i="8"/>
  <c r="G308" i="56"/>
  <c r="S352" i="7"/>
  <c r="N308" i="56"/>
  <c r="T308"/>
  <c r="AD308"/>
  <c r="H308"/>
  <c r="AE308"/>
  <c r="O308"/>
  <c r="AF308"/>
  <c r="S353" i="8"/>
  <c r="G309" i="56"/>
  <c r="S353" i="7"/>
  <c r="N309" i="56"/>
  <c r="T309"/>
  <c r="AD309"/>
  <c r="H309"/>
  <c r="AE309"/>
  <c r="O309"/>
  <c r="AF309"/>
  <c r="S354" i="8"/>
  <c r="G310" i="56"/>
  <c r="S354" i="7"/>
  <c r="N310" i="56"/>
  <c r="T310"/>
  <c r="AD310"/>
  <c r="H310"/>
  <c r="AE310"/>
  <c r="O310"/>
  <c r="AF310"/>
  <c r="S355" i="8"/>
  <c r="G311" i="56"/>
  <c r="S355" i="7"/>
  <c r="N311" i="56"/>
  <c r="T311"/>
  <c r="AD311"/>
  <c r="H311"/>
  <c r="AE311"/>
  <c r="O311"/>
  <c r="AF311"/>
  <c r="S49" i="8"/>
  <c r="G5" i="56"/>
  <c r="S49" i="7"/>
  <c r="N5" i="56"/>
  <c r="T5"/>
  <c r="AD5"/>
  <c r="O5"/>
  <c r="AF5"/>
  <c r="H5"/>
  <c r="AE5"/>
  <c r="F6"/>
  <c r="AA6"/>
  <c r="M6"/>
  <c r="AB6"/>
  <c r="F7"/>
  <c r="AA7"/>
  <c r="M7"/>
  <c r="AB7"/>
  <c r="F8"/>
  <c r="AA8"/>
  <c r="M8"/>
  <c r="AB8"/>
  <c r="F9"/>
  <c r="AA9"/>
  <c r="M9"/>
  <c r="AB9"/>
  <c r="F10"/>
  <c r="AA10"/>
  <c r="M10"/>
  <c r="AB10"/>
  <c r="F11"/>
  <c r="AA11"/>
  <c r="M11"/>
  <c r="AB11"/>
  <c r="F12"/>
  <c r="AA12"/>
  <c r="M12"/>
  <c r="AB12"/>
  <c r="F13"/>
  <c r="AA13"/>
  <c r="M13"/>
  <c r="AB13"/>
  <c r="F14"/>
  <c r="AA14"/>
  <c r="M14"/>
  <c r="AB14"/>
  <c r="F15"/>
  <c r="AA15"/>
  <c r="M15"/>
  <c r="AB15"/>
  <c r="F16"/>
  <c r="AA16"/>
  <c r="M16"/>
  <c r="AB16"/>
  <c r="F17"/>
  <c r="AA17"/>
  <c r="M17"/>
  <c r="AB17"/>
  <c r="F18"/>
  <c r="AA18"/>
  <c r="M18"/>
  <c r="AB18"/>
  <c r="F19"/>
  <c r="AA19"/>
  <c r="M19"/>
  <c r="AB19"/>
  <c r="F20"/>
  <c r="AA20"/>
  <c r="M20"/>
  <c r="AB20"/>
  <c r="F21"/>
  <c r="AA21"/>
  <c r="M21"/>
  <c r="AB21"/>
  <c r="F22"/>
  <c r="AA22"/>
  <c r="M22"/>
  <c r="AB22"/>
  <c r="F23"/>
  <c r="AA23"/>
  <c r="M23"/>
  <c r="AB23"/>
  <c r="F24"/>
  <c r="AA24"/>
  <c r="M24"/>
  <c r="AB24"/>
  <c r="F25"/>
  <c r="AA25"/>
  <c r="M25"/>
  <c r="AB25"/>
  <c r="F26"/>
  <c r="AA26"/>
  <c r="M26"/>
  <c r="AB26"/>
  <c r="F27"/>
  <c r="AA27"/>
  <c r="M27"/>
  <c r="AB27"/>
  <c r="F28"/>
  <c r="AA28"/>
  <c r="M28"/>
  <c r="AB28"/>
  <c r="F29"/>
  <c r="AA29"/>
  <c r="M29"/>
  <c r="AB29"/>
  <c r="F30"/>
  <c r="AA30"/>
  <c r="M30"/>
  <c r="AB30"/>
  <c r="F31"/>
  <c r="AA31"/>
  <c r="M31"/>
  <c r="AB31"/>
  <c r="F32"/>
  <c r="AA32"/>
  <c r="M32"/>
  <c r="AB32"/>
  <c r="F33"/>
  <c r="AA33"/>
  <c r="M33"/>
  <c r="AB33"/>
  <c r="F34"/>
  <c r="AA34"/>
  <c r="M34"/>
  <c r="AB34"/>
  <c r="F35"/>
  <c r="AA35"/>
  <c r="M35"/>
  <c r="AB35"/>
  <c r="F36"/>
  <c r="AA36"/>
  <c r="M36"/>
  <c r="AB36"/>
  <c r="F37"/>
  <c r="AA37"/>
  <c r="M37"/>
  <c r="AB37"/>
  <c r="F38"/>
  <c r="AA38"/>
  <c r="M38"/>
  <c r="AB38"/>
  <c r="F39"/>
  <c r="AA39"/>
  <c r="M39"/>
  <c r="AB39"/>
  <c r="F40"/>
  <c r="AA40"/>
  <c r="M40"/>
  <c r="AB40"/>
  <c r="F41"/>
  <c r="AA41"/>
  <c r="M41"/>
  <c r="AB41"/>
  <c r="F42"/>
  <c r="AA42"/>
  <c r="M42"/>
  <c r="AB42"/>
  <c r="F43"/>
  <c r="AA43"/>
  <c r="M43"/>
  <c r="AB43"/>
  <c r="F44"/>
  <c r="AA44"/>
  <c r="M44"/>
  <c r="AB44"/>
  <c r="F45"/>
  <c r="AA45"/>
  <c r="M45"/>
  <c r="AB45"/>
  <c r="F46"/>
  <c r="AA46"/>
  <c r="M46"/>
  <c r="AB46"/>
  <c r="F47"/>
  <c r="AA47"/>
  <c r="M47"/>
  <c r="AB47"/>
  <c r="F48"/>
  <c r="AA48"/>
  <c r="M48"/>
  <c r="AB48"/>
  <c r="F49"/>
  <c r="AA49"/>
  <c r="M49"/>
  <c r="AB49"/>
  <c r="F50"/>
  <c r="AA50"/>
  <c r="M50"/>
  <c r="AB50"/>
  <c r="F51"/>
  <c r="AA51"/>
  <c r="M51"/>
  <c r="AB51"/>
  <c r="F52"/>
  <c r="AA52"/>
  <c r="M52"/>
  <c r="AB52"/>
  <c r="F53"/>
  <c r="AA53"/>
  <c r="M53"/>
  <c r="AB53"/>
  <c r="F54"/>
  <c r="AA54"/>
  <c r="M54"/>
  <c r="AB54"/>
  <c r="F55"/>
  <c r="AA55"/>
  <c r="M55"/>
  <c r="AB55"/>
  <c r="F56"/>
  <c r="AA56"/>
  <c r="M56"/>
  <c r="AB56"/>
  <c r="F57"/>
  <c r="AA57"/>
  <c r="M57"/>
  <c r="AB57"/>
  <c r="F58"/>
  <c r="AA58"/>
  <c r="M58"/>
  <c r="AB58"/>
  <c r="F59"/>
  <c r="AA59"/>
  <c r="M59"/>
  <c r="AB59"/>
  <c r="F60"/>
  <c r="AA60"/>
  <c r="M60"/>
  <c r="AB60"/>
  <c r="F61"/>
  <c r="AA61"/>
  <c r="M61"/>
  <c r="AB61"/>
  <c r="F62"/>
  <c r="AA62"/>
  <c r="M62"/>
  <c r="AB62"/>
  <c r="F63"/>
  <c r="AA63"/>
  <c r="M63"/>
  <c r="AB63"/>
  <c r="F64"/>
  <c r="AA64"/>
  <c r="M64"/>
  <c r="AB64"/>
  <c r="F65"/>
  <c r="AA65"/>
  <c r="M65"/>
  <c r="AB65"/>
  <c r="F66"/>
  <c r="AA66"/>
  <c r="M66"/>
  <c r="AB66"/>
  <c r="F67"/>
  <c r="AA67"/>
  <c r="M67"/>
  <c r="AB67"/>
  <c r="F68"/>
  <c r="AA68"/>
  <c r="M68"/>
  <c r="AB68"/>
  <c r="F69"/>
  <c r="AA69"/>
  <c r="M69"/>
  <c r="AB69"/>
  <c r="F70"/>
  <c r="AA70"/>
  <c r="M70"/>
  <c r="AB70"/>
  <c r="F71"/>
  <c r="AA71"/>
  <c r="M71"/>
  <c r="AB71"/>
  <c r="F72"/>
  <c r="AA72"/>
  <c r="M72"/>
  <c r="AB72"/>
  <c r="F73"/>
  <c r="AA73"/>
  <c r="M73"/>
  <c r="AB73"/>
  <c r="F74"/>
  <c r="AA74"/>
  <c r="M74"/>
  <c r="AB74"/>
  <c r="F75"/>
  <c r="AA75"/>
  <c r="M75"/>
  <c r="AB75"/>
  <c r="F76"/>
  <c r="AA76"/>
  <c r="M76"/>
  <c r="AB76"/>
  <c r="F77"/>
  <c r="AA77"/>
  <c r="M77"/>
  <c r="AB77"/>
  <c r="F78"/>
  <c r="AA78"/>
  <c r="M78"/>
  <c r="AB78"/>
  <c r="F79"/>
  <c r="AA79"/>
  <c r="M79"/>
  <c r="AB79"/>
  <c r="F80"/>
  <c r="AA80"/>
  <c r="M80"/>
  <c r="AB80"/>
  <c r="F81"/>
  <c r="AA81"/>
  <c r="M81"/>
  <c r="AB81"/>
  <c r="F82"/>
  <c r="AA82"/>
  <c r="M82"/>
  <c r="AB82"/>
  <c r="F83"/>
  <c r="AA83"/>
  <c r="M83"/>
  <c r="AB83"/>
  <c r="F84"/>
  <c r="AA84"/>
  <c r="M84"/>
  <c r="AB84"/>
  <c r="F85"/>
  <c r="AA85"/>
  <c r="M85"/>
  <c r="AB85"/>
  <c r="F86"/>
  <c r="AA86"/>
  <c r="M86"/>
  <c r="AB86"/>
  <c r="F87"/>
  <c r="AA87"/>
  <c r="M87"/>
  <c r="AB87"/>
  <c r="F88"/>
  <c r="AA88"/>
  <c r="M88"/>
  <c r="AB88"/>
  <c r="F89"/>
  <c r="AA89"/>
  <c r="M89"/>
  <c r="AB89"/>
  <c r="F90"/>
  <c r="AA90"/>
  <c r="M90"/>
  <c r="AB90"/>
  <c r="F91"/>
  <c r="AA91"/>
  <c r="M91"/>
  <c r="AB91"/>
  <c r="F92"/>
  <c r="AA92"/>
  <c r="M92"/>
  <c r="AB92"/>
  <c r="F93"/>
  <c r="AA93"/>
  <c r="M93"/>
  <c r="AB93"/>
  <c r="F94"/>
  <c r="AA94"/>
  <c r="M94"/>
  <c r="AB94"/>
  <c r="F95"/>
  <c r="AA95"/>
  <c r="M95"/>
  <c r="AB95"/>
  <c r="F96"/>
  <c r="AA96"/>
  <c r="M96"/>
  <c r="AB96"/>
  <c r="F97"/>
  <c r="AA97"/>
  <c r="M97"/>
  <c r="AB97"/>
  <c r="F98"/>
  <c r="AA98"/>
  <c r="M98"/>
  <c r="AB98"/>
  <c r="F99"/>
  <c r="AA99"/>
  <c r="M99"/>
  <c r="AB99"/>
  <c r="F100"/>
  <c r="AA100"/>
  <c r="M100"/>
  <c r="AB100"/>
  <c r="F101"/>
  <c r="AA101"/>
  <c r="M101"/>
  <c r="AB101"/>
  <c r="F102"/>
  <c r="AA102"/>
  <c r="M102"/>
  <c r="AB102"/>
  <c r="F103"/>
  <c r="AA103"/>
  <c r="M103"/>
  <c r="AB103"/>
  <c r="F104"/>
  <c r="AA104"/>
  <c r="M104"/>
  <c r="AB104"/>
  <c r="F105"/>
  <c r="AA105"/>
  <c r="M105"/>
  <c r="AB105"/>
  <c r="F106"/>
  <c r="AA106"/>
  <c r="M106"/>
  <c r="AB106"/>
  <c r="F107"/>
  <c r="AA107"/>
  <c r="M107"/>
  <c r="AB107"/>
  <c r="F108"/>
  <c r="AA108"/>
  <c r="M108"/>
  <c r="AB108"/>
  <c r="F109"/>
  <c r="AA109"/>
  <c r="M109"/>
  <c r="AB109"/>
  <c r="F110"/>
  <c r="AA110"/>
  <c r="M110"/>
  <c r="AB110"/>
  <c r="F111"/>
  <c r="AA111"/>
  <c r="M111"/>
  <c r="AB111"/>
  <c r="F112"/>
  <c r="AA112"/>
  <c r="M112"/>
  <c r="AB112"/>
  <c r="F113"/>
  <c r="AA113"/>
  <c r="M113"/>
  <c r="AB113"/>
  <c r="F114"/>
  <c r="AA114"/>
  <c r="M114"/>
  <c r="AB114"/>
  <c r="F115"/>
  <c r="AA115"/>
  <c r="M115"/>
  <c r="AB115"/>
  <c r="F116"/>
  <c r="AA116"/>
  <c r="M116"/>
  <c r="AB116"/>
  <c r="F117"/>
  <c r="AA117"/>
  <c r="M117"/>
  <c r="AB117"/>
  <c r="F118"/>
  <c r="AA118"/>
  <c r="M118"/>
  <c r="AB118"/>
  <c r="F119"/>
  <c r="AA119"/>
  <c r="M119"/>
  <c r="AB119"/>
  <c r="F120"/>
  <c r="AA120"/>
  <c r="M120"/>
  <c r="AB120"/>
  <c r="F121"/>
  <c r="AA121"/>
  <c r="M121"/>
  <c r="AB121"/>
  <c r="F122"/>
  <c r="AA122"/>
  <c r="M122"/>
  <c r="AB122"/>
  <c r="F123"/>
  <c r="AA123"/>
  <c r="M123"/>
  <c r="AB123"/>
  <c r="F124"/>
  <c r="AA124"/>
  <c r="M124"/>
  <c r="AB124"/>
  <c r="F125"/>
  <c r="AA125"/>
  <c r="M125"/>
  <c r="AB125"/>
  <c r="F126"/>
  <c r="AA126"/>
  <c r="M126"/>
  <c r="AB126"/>
  <c r="F127"/>
  <c r="AA127"/>
  <c r="M127"/>
  <c r="AB127"/>
  <c r="F128"/>
  <c r="AA128"/>
  <c r="M128"/>
  <c r="AB128"/>
  <c r="F129"/>
  <c r="AA129"/>
  <c r="M129"/>
  <c r="AB129"/>
  <c r="F130"/>
  <c r="AA130"/>
  <c r="M130"/>
  <c r="AB130"/>
  <c r="F131"/>
  <c r="AA131"/>
  <c r="M131"/>
  <c r="AB131"/>
  <c r="F132"/>
  <c r="AA132"/>
  <c r="M132"/>
  <c r="AB132"/>
  <c r="F133"/>
  <c r="AA133"/>
  <c r="M133"/>
  <c r="AB133"/>
  <c r="F134"/>
  <c r="AA134"/>
  <c r="M134"/>
  <c r="AB134"/>
  <c r="F135"/>
  <c r="AA135"/>
  <c r="M135"/>
  <c r="AB135"/>
  <c r="F136"/>
  <c r="AA136"/>
  <c r="M136"/>
  <c r="AB136"/>
  <c r="F137"/>
  <c r="AA137"/>
  <c r="M137"/>
  <c r="AB137"/>
  <c r="F138"/>
  <c r="AA138"/>
  <c r="M138"/>
  <c r="AB138"/>
  <c r="F139"/>
  <c r="AA139"/>
  <c r="M139"/>
  <c r="AB139"/>
  <c r="F140"/>
  <c r="AA140"/>
  <c r="M140"/>
  <c r="AB140"/>
  <c r="F141"/>
  <c r="AA141"/>
  <c r="M141"/>
  <c r="AB141"/>
  <c r="F142"/>
  <c r="AA142"/>
  <c r="M142"/>
  <c r="AB142"/>
  <c r="F143"/>
  <c r="AA143"/>
  <c r="M143"/>
  <c r="AB143"/>
  <c r="F144"/>
  <c r="AA144"/>
  <c r="M144"/>
  <c r="AB144"/>
  <c r="F145"/>
  <c r="AA145"/>
  <c r="M145"/>
  <c r="AB145"/>
  <c r="F146"/>
  <c r="AA146"/>
  <c r="M146"/>
  <c r="AB146"/>
  <c r="F147"/>
  <c r="AA147"/>
  <c r="M147"/>
  <c r="AB147"/>
  <c r="F148"/>
  <c r="AA148"/>
  <c r="M148"/>
  <c r="AB148"/>
  <c r="F149"/>
  <c r="AA149"/>
  <c r="M149"/>
  <c r="AB149"/>
  <c r="F150"/>
  <c r="AA150"/>
  <c r="M150"/>
  <c r="AB150"/>
  <c r="F151"/>
  <c r="AA151"/>
  <c r="M151"/>
  <c r="AB151"/>
  <c r="F152"/>
  <c r="AA152"/>
  <c r="M152"/>
  <c r="AB152"/>
  <c r="F153"/>
  <c r="AA153"/>
  <c r="M153"/>
  <c r="AB153"/>
  <c r="F154"/>
  <c r="AA154"/>
  <c r="M154"/>
  <c r="AB154"/>
  <c r="F155"/>
  <c r="AA155"/>
  <c r="M155"/>
  <c r="AB155"/>
  <c r="F156"/>
  <c r="AA156"/>
  <c r="M156"/>
  <c r="AB156"/>
  <c r="F157"/>
  <c r="AA157"/>
  <c r="M157"/>
  <c r="AB157"/>
  <c r="F158"/>
  <c r="AA158"/>
  <c r="M158"/>
  <c r="AB158"/>
  <c r="F159"/>
  <c r="AA159"/>
  <c r="M159"/>
  <c r="AB159"/>
  <c r="F160"/>
  <c r="AA160"/>
  <c r="M160"/>
  <c r="AB160"/>
  <c r="F161"/>
  <c r="AA161"/>
  <c r="M161"/>
  <c r="AB161"/>
  <c r="F162"/>
  <c r="AA162"/>
  <c r="M162"/>
  <c r="AB162"/>
  <c r="F163"/>
  <c r="AA163"/>
  <c r="M163"/>
  <c r="AB163"/>
  <c r="F164"/>
  <c r="AA164"/>
  <c r="M164"/>
  <c r="AB164"/>
  <c r="F165"/>
  <c r="AA165"/>
  <c r="M165"/>
  <c r="AB165"/>
  <c r="F166"/>
  <c r="AA166"/>
  <c r="M166"/>
  <c r="AB166"/>
  <c r="F167"/>
  <c r="AA167"/>
  <c r="M167"/>
  <c r="AB167"/>
  <c r="F168"/>
  <c r="AA168"/>
  <c r="M168"/>
  <c r="AB168"/>
  <c r="F169"/>
  <c r="AA169"/>
  <c r="M169"/>
  <c r="AB169"/>
  <c r="F170"/>
  <c r="AA170"/>
  <c r="M170"/>
  <c r="AB170"/>
  <c r="F171"/>
  <c r="AA171"/>
  <c r="M171"/>
  <c r="AB171"/>
  <c r="F172"/>
  <c r="AA172"/>
  <c r="M172"/>
  <c r="AB172"/>
  <c r="F173"/>
  <c r="AA173"/>
  <c r="M173"/>
  <c r="AB173"/>
  <c r="F174"/>
  <c r="AA174"/>
  <c r="M174"/>
  <c r="AB174"/>
  <c r="F175"/>
  <c r="AA175"/>
  <c r="M175"/>
  <c r="AB175"/>
  <c r="F176"/>
  <c r="AA176"/>
  <c r="M176"/>
  <c r="AB176"/>
  <c r="F177"/>
  <c r="AA177"/>
  <c r="M177"/>
  <c r="AB177"/>
  <c r="F178"/>
  <c r="AA178"/>
  <c r="M178"/>
  <c r="AB178"/>
  <c r="F179"/>
  <c r="AA179"/>
  <c r="M179"/>
  <c r="AB179"/>
  <c r="F180"/>
  <c r="AA180"/>
  <c r="M180"/>
  <c r="AB180"/>
  <c r="F181"/>
  <c r="AA181"/>
  <c r="M181"/>
  <c r="AB181"/>
  <c r="F182"/>
  <c r="AA182"/>
  <c r="M182"/>
  <c r="AB182"/>
  <c r="F183"/>
  <c r="AA183"/>
  <c r="M183"/>
  <c r="AB183"/>
  <c r="F184"/>
  <c r="AA184"/>
  <c r="M184"/>
  <c r="AB184"/>
  <c r="F185"/>
  <c r="AA185"/>
  <c r="M185"/>
  <c r="AB185"/>
  <c r="F186"/>
  <c r="AA186"/>
  <c r="M186"/>
  <c r="AB186"/>
  <c r="F187"/>
  <c r="AA187"/>
  <c r="M187"/>
  <c r="AB187"/>
  <c r="F188"/>
  <c r="AA188"/>
  <c r="M188"/>
  <c r="AB188"/>
  <c r="F189"/>
  <c r="AA189"/>
  <c r="M189"/>
  <c r="AB189"/>
  <c r="F190"/>
  <c r="AA190"/>
  <c r="M190"/>
  <c r="AB190"/>
  <c r="F191"/>
  <c r="AA191"/>
  <c r="M191"/>
  <c r="AB191"/>
  <c r="F192"/>
  <c r="AA192"/>
  <c r="M192"/>
  <c r="AB192"/>
  <c r="F193"/>
  <c r="AA193"/>
  <c r="M193"/>
  <c r="AB193"/>
  <c r="F194"/>
  <c r="AA194"/>
  <c r="M194"/>
  <c r="AB194"/>
  <c r="F195"/>
  <c r="AA195"/>
  <c r="M195"/>
  <c r="AB195"/>
  <c r="F196"/>
  <c r="AA196"/>
  <c r="M196"/>
  <c r="AB196"/>
  <c r="F197"/>
  <c r="AA197"/>
  <c r="M197"/>
  <c r="AB197"/>
  <c r="F198"/>
  <c r="AA198"/>
  <c r="M198"/>
  <c r="AB198"/>
  <c r="F199"/>
  <c r="AA199"/>
  <c r="M199"/>
  <c r="AB199"/>
  <c r="F200"/>
  <c r="AA200"/>
  <c r="M200"/>
  <c r="AB200"/>
  <c r="F201"/>
  <c r="AA201"/>
  <c r="M201"/>
  <c r="AB201"/>
  <c r="F202"/>
  <c r="AA202"/>
  <c r="M202"/>
  <c r="AB202"/>
  <c r="F203"/>
  <c r="AA203"/>
  <c r="M203"/>
  <c r="AB203"/>
  <c r="F204"/>
  <c r="AA204"/>
  <c r="M204"/>
  <c r="AB204"/>
  <c r="F205"/>
  <c r="AA205"/>
  <c r="M205"/>
  <c r="AB205"/>
  <c r="F206"/>
  <c r="AA206"/>
  <c r="M206"/>
  <c r="AB206"/>
  <c r="F207"/>
  <c r="AA207"/>
  <c r="M207"/>
  <c r="AB207"/>
  <c r="F208"/>
  <c r="AA208"/>
  <c r="M208"/>
  <c r="AB208"/>
  <c r="F209"/>
  <c r="AA209"/>
  <c r="M209"/>
  <c r="AB209"/>
  <c r="F210"/>
  <c r="AA210"/>
  <c r="M210"/>
  <c r="AB210"/>
  <c r="F211"/>
  <c r="AA211"/>
  <c r="M211"/>
  <c r="AB211"/>
  <c r="F212"/>
  <c r="AA212"/>
  <c r="M212"/>
  <c r="AB212"/>
  <c r="F213"/>
  <c r="AA213"/>
  <c r="M213"/>
  <c r="AB213"/>
  <c r="F214"/>
  <c r="AA214"/>
  <c r="M214"/>
  <c r="AB214"/>
  <c r="F215"/>
  <c r="AA215"/>
  <c r="M215"/>
  <c r="AB215"/>
  <c r="F216"/>
  <c r="AA216"/>
  <c r="M216"/>
  <c r="AB216"/>
  <c r="F217"/>
  <c r="AA217"/>
  <c r="M217"/>
  <c r="AB217"/>
  <c r="F218"/>
  <c r="AA218"/>
  <c r="M218"/>
  <c r="AB218"/>
  <c r="F219"/>
  <c r="AA219"/>
  <c r="M219"/>
  <c r="AB219"/>
  <c r="F220"/>
  <c r="AA220"/>
  <c r="M220"/>
  <c r="AB220"/>
  <c r="F221"/>
  <c r="AA221"/>
  <c r="M221"/>
  <c r="AB221"/>
  <c r="F222"/>
  <c r="AA222"/>
  <c r="M222"/>
  <c r="AB222"/>
  <c r="F223"/>
  <c r="AA223"/>
  <c r="M223"/>
  <c r="AB223"/>
  <c r="F224"/>
  <c r="AA224"/>
  <c r="M224"/>
  <c r="AB224"/>
  <c r="F225"/>
  <c r="AA225"/>
  <c r="M225"/>
  <c r="AB225"/>
  <c r="F226"/>
  <c r="AA226"/>
  <c r="M226"/>
  <c r="AB226"/>
  <c r="F227"/>
  <c r="AA227"/>
  <c r="M227"/>
  <c r="AB227"/>
  <c r="F228"/>
  <c r="AA228"/>
  <c r="M228"/>
  <c r="AB228"/>
  <c r="F229"/>
  <c r="AA229"/>
  <c r="M229"/>
  <c r="AB229"/>
  <c r="F230"/>
  <c r="AA230"/>
  <c r="M230"/>
  <c r="AB230"/>
  <c r="F231"/>
  <c r="AA231"/>
  <c r="M231"/>
  <c r="AB231"/>
  <c r="F232"/>
  <c r="AA232"/>
  <c r="M232"/>
  <c r="AB232"/>
  <c r="F233"/>
  <c r="AA233"/>
  <c r="M233"/>
  <c r="AB233"/>
  <c r="F234"/>
  <c r="AA234"/>
  <c r="M234"/>
  <c r="AB234"/>
  <c r="F235"/>
  <c r="AA235"/>
  <c r="M235"/>
  <c r="AB235"/>
  <c r="F236"/>
  <c r="AA236"/>
  <c r="M236"/>
  <c r="AB236"/>
  <c r="F237"/>
  <c r="AA237"/>
  <c r="M237"/>
  <c r="AB237"/>
  <c r="F238"/>
  <c r="AA238"/>
  <c r="M238"/>
  <c r="AB238"/>
  <c r="F239"/>
  <c r="AA239"/>
  <c r="M239"/>
  <c r="AB239"/>
  <c r="F240"/>
  <c r="AA240"/>
  <c r="M240"/>
  <c r="AB240"/>
  <c r="F241"/>
  <c r="AA241"/>
  <c r="M241"/>
  <c r="AB241"/>
  <c r="F242"/>
  <c r="AA242"/>
  <c r="M242"/>
  <c r="AB242"/>
  <c r="F243"/>
  <c r="AA243"/>
  <c r="M243"/>
  <c r="AB243"/>
  <c r="F244"/>
  <c r="AA244"/>
  <c r="M244"/>
  <c r="AB244"/>
  <c r="F245"/>
  <c r="AA245"/>
  <c r="M245"/>
  <c r="AB245"/>
  <c r="F246"/>
  <c r="AA246"/>
  <c r="M246"/>
  <c r="AB246"/>
  <c r="F247"/>
  <c r="AA247"/>
  <c r="M247"/>
  <c r="AB247"/>
  <c r="F248"/>
  <c r="AA248"/>
  <c r="M248"/>
  <c r="AB248"/>
  <c r="F249"/>
  <c r="AA249"/>
  <c r="M249"/>
  <c r="AB249"/>
  <c r="F250"/>
  <c r="AA250"/>
  <c r="M250"/>
  <c r="AB250"/>
  <c r="F251"/>
  <c r="AA251"/>
  <c r="M251"/>
  <c r="AB251"/>
  <c r="F252"/>
  <c r="AA252"/>
  <c r="M252"/>
  <c r="AB252"/>
  <c r="F253"/>
  <c r="AA253"/>
  <c r="M253"/>
  <c r="AB253"/>
  <c r="F254"/>
  <c r="AA254"/>
  <c r="M254"/>
  <c r="AB254"/>
  <c r="F255"/>
  <c r="AA255"/>
  <c r="M255"/>
  <c r="AB255"/>
  <c r="F256"/>
  <c r="AA256"/>
  <c r="M256"/>
  <c r="AB256"/>
  <c r="F257"/>
  <c r="AA257"/>
  <c r="M257"/>
  <c r="AB257"/>
  <c r="F258"/>
  <c r="AA258"/>
  <c r="M258"/>
  <c r="AB258"/>
  <c r="F259"/>
  <c r="AA259"/>
  <c r="M259"/>
  <c r="AB259"/>
  <c r="F260"/>
  <c r="AA260"/>
  <c r="M260"/>
  <c r="AB260"/>
  <c r="F261"/>
  <c r="AA261"/>
  <c r="M261"/>
  <c r="AB261"/>
  <c r="F262"/>
  <c r="AA262"/>
  <c r="M262"/>
  <c r="AB262"/>
  <c r="F263"/>
  <c r="AA263"/>
  <c r="M263"/>
  <c r="AB263"/>
  <c r="F264"/>
  <c r="AA264"/>
  <c r="M264"/>
  <c r="AB264"/>
  <c r="F265"/>
  <c r="AA265"/>
  <c r="M265"/>
  <c r="AB265"/>
  <c r="F266"/>
  <c r="AA266"/>
  <c r="M266"/>
  <c r="AB266"/>
  <c r="F267"/>
  <c r="AA267"/>
  <c r="M267"/>
  <c r="AB267"/>
  <c r="F268"/>
  <c r="AA268"/>
  <c r="M268"/>
  <c r="AB268"/>
  <c r="F269"/>
  <c r="AA269"/>
  <c r="M269"/>
  <c r="AB269"/>
  <c r="F270"/>
  <c r="AA270"/>
  <c r="M270"/>
  <c r="AB270"/>
  <c r="F271"/>
  <c r="AA271"/>
  <c r="M271"/>
  <c r="AB271"/>
  <c r="F272"/>
  <c r="AA272"/>
  <c r="M272"/>
  <c r="AB272"/>
  <c r="F273"/>
  <c r="AA273"/>
  <c r="M273"/>
  <c r="AB273"/>
  <c r="F274"/>
  <c r="AA274"/>
  <c r="M274"/>
  <c r="AB274"/>
  <c r="F275"/>
  <c r="AA275"/>
  <c r="M275"/>
  <c r="AB275"/>
  <c r="F276"/>
  <c r="AA276"/>
  <c r="M276"/>
  <c r="AB276"/>
  <c r="F277"/>
  <c r="AA277"/>
  <c r="M277"/>
  <c r="AB277"/>
  <c r="F278"/>
  <c r="AA278"/>
  <c r="M278"/>
  <c r="AB278"/>
  <c r="F279"/>
  <c r="AA279"/>
  <c r="M279"/>
  <c r="AB279"/>
  <c r="F280"/>
  <c r="AA280"/>
  <c r="M280"/>
  <c r="AB280"/>
  <c r="F281"/>
  <c r="AA281"/>
  <c r="M281"/>
  <c r="AB281"/>
  <c r="F282"/>
  <c r="AA282"/>
  <c r="M282"/>
  <c r="AB282"/>
  <c r="F283"/>
  <c r="AA283"/>
  <c r="M283"/>
  <c r="AB283"/>
  <c r="F284"/>
  <c r="AA284"/>
  <c r="M284"/>
  <c r="AB284"/>
  <c r="F285"/>
  <c r="AA285"/>
  <c r="M285"/>
  <c r="AB285"/>
  <c r="F286"/>
  <c r="AA286"/>
  <c r="M286"/>
  <c r="AB286"/>
  <c r="F287"/>
  <c r="AA287"/>
  <c r="M287"/>
  <c r="AB287"/>
  <c r="F288"/>
  <c r="AA288"/>
  <c r="M288"/>
  <c r="AB288"/>
  <c r="F289"/>
  <c r="AA289"/>
  <c r="M289"/>
  <c r="AB289"/>
  <c r="F290"/>
  <c r="AA290"/>
  <c r="M290"/>
  <c r="AB290"/>
  <c r="F291"/>
  <c r="AA291"/>
  <c r="M291"/>
  <c r="AB291"/>
  <c r="F292"/>
  <c r="AA292"/>
  <c r="M292"/>
  <c r="AB292"/>
  <c r="F293"/>
  <c r="AA293"/>
  <c r="M293"/>
  <c r="AB293"/>
  <c r="F294"/>
  <c r="AA294"/>
  <c r="M294"/>
  <c r="AB294"/>
  <c r="F295"/>
  <c r="AA295"/>
  <c r="M295"/>
  <c r="AB295"/>
  <c r="F296"/>
  <c r="AA296"/>
  <c r="M296"/>
  <c r="AB296"/>
  <c r="F297"/>
  <c r="AA297"/>
  <c r="M297"/>
  <c r="AB297"/>
  <c r="F298"/>
  <c r="AA298"/>
  <c r="M298"/>
  <c r="AB298"/>
  <c r="F299"/>
  <c r="AA299"/>
  <c r="M299"/>
  <c r="AB299"/>
  <c r="F300"/>
  <c r="AA300"/>
  <c r="M300"/>
  <c r="AB300"/>
  <c r="F301"/>
  <c r="AA301"/>
  <c r="M301"/>
  <c r="AB301"/>
  <c r="F302"/>
  <c r="AA302"/>
  <c r="M302"/>
  <c r="AB302"/>
  <c r="F303"/>
  <c r="AA303"/>
  <c r="M303"/>
  <c r="AB303"/>
  <c r="F304"/>
  <c r="AA304"/>
  <c r="M304"/>
  <c r="AB304"/>
  <c r="F305"/>
  <c r="AA305"/>
  <c r="M305"/>
  <c r="AB305"/>
  <c r="F306"/>
  <c r="AA306"/>
  <c r="M306"/>
  <c r="AB306"/>
  <c r="F307"/>
  <c r="AA307"/>
  <c r="M307"/>
  <c r="AB307"/>
  <c r="F308"/>
  <c r="AA308"/>
  <c r="M308"/>
  <c r="AB308"/>
  <c r="F309"/>
  <c r="AA309"/>
  <c r="M309"/>
  <c r="AB309"/>
  <c r="F310"/>
  <c r="AA310"/>
  <c r="M310"/>
  <c r="AB310"/>
  <c r="F311"/>
  <c r="AA311"/>
  <c r="M311"/>
  <c r="AB311"/>
  <c r="M5"/>
  <c r="AB5"/>
  <c r="F5"/>
  <c r="AA5"/>
  <c r="U33" i="8"/>
  <c r="U44"/>
  <c r="U43"/>
  <c r="U42"/>
  <c r="U41"/>
  <c r="U40"/>
  <c r="U39"/>
  <c r="U38"/>
  <c r="U37"/>
  <c r="U36"/>
  <c r="U35"/>
  <c r="U34"/>
  <c r="R33"/>
  <c r="S33"/>
  <c r="D6" i="56"/>
  <c r="AG10" i="29"/>
  <c r="AF10"/>
  <c r="F50" i="11"/>
  <c r="G50"/>
  <c r="R50"/>
  <c r="F50" i="12"/>
  <c r="G50"/>
  <c r="R50"/>
  <c r="AB10" i="29"/>
  <c r="AA10"/>
  <c r="F50" i="18"/>
  <c r="G50"/>
  <c r="R50"/>
  <c r="F50" i="17"/>
  <c r="G50"/>
  <c r="R50"/>
  <c r="AG11" i="29"/>
  <c r="AF11"/>
  <c r="F51" i="11"/>
  <c r="G51"/>
  <c r="R51"/>
  <c r="F51" i="12"/>
  <c r="G51"/>
  <c r="R51"/>
  <c r="AB11" i="29"/>
  <c r="AA11"/>
  <c r="F51" i="18"/>
  <c r="G51"/>
  <c r="R51"/>
  <c r="F51" i="17"/>
  <c r="G51"/>
  <c r="R51"/>
  <c r="AG12" i="29"/>
  <c r="AF12"/>
  <c r="F52" i="11"/>
  <c r="G52"/>
  <c r="R52"/>
  <c r="F52" i="12"/>
  <c r="G52"/>
  <c r="R52"/>
  <c r="AB12" i="29"/>
  <c r="AA12"/>
  <c r="F52" i="18"/>
  <c r="G52"/>
  <c r="R52"/>
  <c r="F52" i="17"/>
  <c r="G52"/>
  <c r="R52"/>
  <c r="AG13" i="29"/>
  <c r="AF13"/>
  <c r="F53" i="11"/>
  <c r="G53"/>
  <c r="R53"/>
  <c r="F53" i="12"/>
  <c r="G53"/>
  <c r="R53"/>
  <c r="AB13" i="29"/>
  <c r="AA13"/>
  <c r="F53" i="18"/>
  <c r="G53"/>
  <c r="R53"/>
  <c r="F53" i="17"/>
  <c r="G53"/>
  <c r="R53"/>
  <c r="AG14" i="29"/>
  <c r="AF14"/>
  <c r="F54" i="11"/>
  <c r="G54"/>
  <c r="R54"/>
  <c r="F54" i="12"/>
  <c r="G54"/>
  <c r="R54"/>
  <c r="H13" i="52"/>
  <c r="AD13"/>
  <c r="AB14" i="29"/>
  <c r="AA14"/>
  <c r="F54" i="18"/>
  <c r="G54"/>
  <c r="R54"/>
  <c r="F54" i="17"/>
  <c r="G54"/>
  <c r="R54"/>
  <c r="D13" i="52"/>
  <c r="Z13"/>
  <c r="AG15" i="29"/>
  <c r="AF15"/>
  <c r="F55" i="11"/>
  <c r="G55"/>
  <c r="R55"/>
  <c r="F55" i="12"/>
  <c r="G55"/>
  <c r="R55"/>
  <c r="H14" i="52"/>
  <c r="AD14"/>
  <c r="AB15" i="29"/>
  <c r="AA15"/>
  <c r="F55" i="18"/>
  <c r="G55"/>
  <c r="R55"/>
  <c r="F55" i="17"/>
  <c r="G55"/>
  <c r="R55"/>
  <c r="D14" i="52"/>
  <c r="Z14"/>
  <c r="AG16" i="29"/>
  <c r="AF16"/>
  <c r="F56" i="11"/>
  <c r="G56"/>
  <c r="R56"/>
  <c r="F56" i="12"/>
  <c r="G56"/>
  <c r="R56"/>
  <c r="H15" i="52"/>
  <c r="AD15"/>
  <c r="AB16" i="29"/>
  <c r="AA16"/>
  <c r="F56" i="18"/>
  <c r="G56"/>
  <c r="R56"/>
  <c r="F56" i="17"/>
  <c r="G56"/>
  <c r="R56"/>
  <c r="D15" i="52"/>
  <c r="Z15"/>
  <c r="AG17" i="29"/>
  <c r="AF17"/>
  <c r="F57" i="11"/>
  <c r="G57"/>
  <c r="R57"/>
  <c r="F57" i="12"/>
  <c r="G57"/>
  <c r="R57"/>
  <c r="H16" i="52"/>
  <c r="AD16"/>
  <c r="AB17" i="29"/>
  <c r="AA17"/>
  <c r="F57" i="18"/>
  <c r="G57"/>
  <c r="R57"/>
  <c r="F57" i="17"/>
  <c r="G57"/>
  <c r="R57"/>
  <c r="D16" i="52"/>
  <c r="Z16"/>
  <c r="AG18" i="29"/>
  <c r="AF18"/>
  <c r="F58" i="11"/>
  <c r="G58"/>
  <c r="R58"/>
  <c r="F58" i="12"/>
  <c r="G58"/>
  <c r="R58"/>
  <c r="H17" i="52"/>
  <c r="AD17"/>
  <c r="AB18" i="29"/>
  <c r="AA18"/>
  <c r="F58" i="18"/>
  <c r="G58"/>
  <c r="R58"/>
  <c r="F58" i="17"/>
  <c r="G58"/>
  <c r="R58"/>
  <c r="D17" i="52"/>
  <c r="Z17"/>
  <c r="AG19" i="29"/>
  <c r="AF19"/>
  <c r="F59" i="11"/>
  <c r="G59"/>
  <c r="R59"/>
  <c r="F59" i="12"/>
  <c r="G59"/>
  <c r="R59"/>
  <c r="H18" i="52"/>
  <c r="AD18"/>
  <c r="AB19" i="29"/>
  <c r="AA19"/>
  <c r="F59" i="18"/>
  <c r="G59"/>
  <c r="R59"/>
  <c r="F59" i="17"/>
  <c r="G59"/>
  <c r="R59"/>
  <c r="D18" i="52"/>
  <c r="Z18"/>
  <c r="AG20" i="29"/>
  <c r="AF20"/>
  <c r="F60" i="11"/>
  <c r="G60"/>
  <c r="R60"/>
  <c r="F60" i="12"/>
  <c r="G60"/>
  <c r="R60"/>
  <c r="H19" i="52"/>
  <c r="AD19"/>
  <c r="AB20" i="29"/>
  <c r="AA20"/>
  <c r="F60" i="18"/>
  <c r="G60"/>
  <c r="R60"/>
  <c r="F60" i="17"/>
  <c r="G60"/>
  <c r="R60"/>
  <c r="D19" i="52"/>
  <c r="Z19"/>
  <c r="AG21" i="29"/>
  <c r="AF21"/>
  <c r="F61" i="11"/>
  <c r="G61"/>
  <c r="R61"/>
  <c r="F61" i="12"/>
  <c r="G61"/>
  <c r="R61"/>
  <c r="H20" i="52"/>
  <c r="AD20"/>
  <c r="AB21" i="29"/>
  <c r="AA21"/>
  <c r="F61" i="18"/>
  <c r="G61"/>
  <c r="R61"/>
  <c r="F61" i="17"/>
  <c r="G61"/>
  <c r="R61"/>
  <c r="D20" i="52"/>
  <c r="Z20"/>
  <c r="AG22" i="29"/>
  <c r="AF22"/>
  <c r="F62" i="11"/>
  <c r="G62"/>
  <c r="R62"/>
  <c r="F62" i="12"/>
  <c r="G62"/>
  <c r="R62"/>
  <c r="H21" i="52"/>
  <c r="AD21"/>
  <c r="AB22" i="29"/>
  <c r="AA22"/>
  <c r="F62" i="18"/>
  <c r="G62"/>
  <c r="R62"/>
  <c r="F62" i="17"/>
  <c r="G62"/>
  <c r="R62"/>
  <c r="D21" i="52"/>
  <c r="Z21"/>
  <c r="AG23" i="29"/>
  <c r="AF23"/>
  <c r="F63" i="11"/>
  <c r="G63"/>
  <c r="R63"/>
  <c r="F63" i="12"/>
  <c r="G63"/>
  <c r="R63"/>
  <c r="H22" i="52"/>
  <c r="AD22"/>
  <c r="AB23" i="29"/>
  <c r="AA23"/>
  <c r="F63" i="18"/>
  <c r="G63"/>
  <c r="R63"/>
  <c r="F63" i="17"/>
  <c r="G63"/>
  <c r="R63"/>
  <c r="D22" i="52"/>
  <c r="Z22"/>
  <c r="AG24" i="29"/>
  <c r="AF24"/>
  <c r="F64" i="11"/>
  <c r="G64"/>
  <c r="R64"/>
  <c r="F64" i="12"/>
  <c r="G64"/>
  <c r="R64"/>
  <c r="H23" i="52"/>
  <c r="AD23"/>
  <c r="AB24" i="29"/>
  <c r="AA24"/>
  <c r="F64" i="18"/>
  <c r="G64"/>
  <c r="R64"/>
  <c r="F64" i="17"/>
  <c r="G64"/>
  <c r="R64"/>
  <c r="D23" i="52"/>
  <c r="Z23"/>
  <c r="AG25" i="29"/>
  <c r="AF25"/>
  <c r="F65" i="11"/>
  <c r="G65"/>
  <c r="R65"/>
  <c r="F65" i="12"/>
  <c r="G65"/>
  <c r="R65"/>
  <c r="H24" i="52"/>
  <c r="AD24"/>
  <c r="AB25" i="29"/>
  <c r="AA25"/>
  <c r="F65" i="18"/>
  <c r="G65"/>
  <c r="R65"/>
  <c r="F65" i="17"/>
  <c r="G65"/>
  <c r="R65"/>
  <c r="D24" i="52"/>
  <c r="Z24"/>
  <c r="AG26" i="29"/>
  <c r="AF26"/>
  <c r="F66" i="11"/>
  <c r="G66"/>
  <c r="R66"/>
  <c r="F66" i="12"/>
  <c r="G66"/>
  <c r="R66"/>
  <c r="H25" i="52"/>
  <c r="AD25"/>
  <c r="AB26" i="29"/>
  <c r="AA26"/>
  <c r="F66" i="18"/>
  <c r="G66"/>
  <c r="R66"/>
  <c r="F66" i="17"/>
  <c r="G66"/>
  <c r="R66"/>
  <c r="D25" i="52"/>
  <c r="Z25"/>
  <c r="AG27" i="29"/>
  <c r="AF27"/>
  <c r="F67" i="11"/>
  <c r="G67"/>
  <c r="R67"/>
  <c r="F67" i="12"/>
  <c r="G67"/>
  <c r="R67"/>
  <c r="H26" i="52"/>
  <c r="AD26"/>
  <c r="AB27" i="29"/>
  <c r="AA27"/>
  <c r="F67" i="18"/>
  <c r="G67"/>
  <c r="R67"/>
  <c r="F67" i="17"/>
  <c r="G67"/>
  <c r="R67"/>
  <c r="D26" i="52"/>
  <c r="Z26"/>
  <c r="AG28" i="29"/>
  <c r="AF28"/>
  <c r="F68" i="11"/>
  <c r="G68"/>
  <c r="R68"/>
  <c r="F68" i="12"/>
  <c r="G68"/>
  <c r="R68"/>
  <c r="H27" i="52"/>
  <c r="AD27"/>
  <c r="AB28" i="29"/>
  <c r="AA28"/>
  <c r="F68" i="18"/>
  <c r="G68"/>
  <c r="R68"/>
  <c r="F68" i="17"/>
  <c r="G68"/>
  <c r="R68"/>
  <c r="D27" i="52"/>
  <c r="Z27"/>
  <c r="AG29" i="29"/>
  <c r="AF29"/>
  <c r="F69" i="11"/>
  <c r="G69"/>
  <c r="R69"/>
  <c r="F69" i="12"/>
  <c r="G69"/>
  <c r="R69"/>
  <c r="H28" i="52"/>
  <c r="AD28"/>
  <c r="AB29" i="29"/>
  <c r="AA29"/>
  <c r="F69" i="18"/>
  <c r="G69"/>
  <c r="R69"/>
  <c r="F69" i="17"/>
  <c r="G69"/>
  <c r="R69"/>
  <c r="D28" i="52"/>
  <c r="Z28"/>
  <c r="AG30" i="29"/>
  <c r="AF30"/>
  <c r="F70" i="11"/>
  <c r="G70"/>
  <c r="R70"/>
  <c r="F70" i="12"/>
  <c r="G70"/>
  <c r="R70"/>
  <c r="H29" i="52"/>
  <c r="AD29"/>
  <c r="AB30" i="29"/>
  <c r="AA30"/>
  <c r="F70" i="18"/>
  <c r="G70"/>
  <c r="R70"/>
  <c r="F70" i="17"/>
  <c r="G70"/>
  <c r="R70"/>
  <c r="D29" i="52"/>
  <c r="Z29"/>
  <c r="AG31" i="29"/>
  <c r="AF31"/>
  <c r="F71" i="11"/>
  <c r="G71"/>
  <c r="R71"/>
  <c r="F71" i="12"/>
  <c r="G71"/>
  <c r="R71"/>
  <c r="H30" i="52"/>
  <c r="AD30"/>
  <c r="AB31" i="29"/>
  <c r="AA31"/>
  <c r="F71" i="18"/>
  <c r="G71"/>
  <c r="R71"/>
  <c r="F71" i="17"/>
  <c r="G71"/>
  <c r="R71"/>
  <c r="D30" i="52"/>
  <c r="Z30"/>
  <c r="AG32" i="29"/>
  <c r="AF32"/>
  <c r="F72" i="11"/>
  <c r="G72"/>
  <c r="R72"/>
  <c r="F72" i="12"/>
  <c r="G72"/>
  <c r="R72"/>
  <c r="H31" i="52"/>
  <c r="AD31"/>
  <c r="AB32" i="29"/>
  <c r="AA32"/>
  <c r="F72" i="18"/>
  <c r="G72"/>
  <c r="R72"/>
  <c r="F72" i="17"/>
  <c r="G72"/>
  <c r="R72"/>
  <c r="D31" i="52"/>
  <c r="Z31"/>
  <c r="AG33" i="29"/>
  <c r="AF33"/>
  <c r="F73" i="11"/>
  <c r="G73"/>
  <c r="R73"/>
  <c r="F73" i="12"/>
  <c r="G73"/>
  <c r="R73"/>
  <c r="H32" i="52"/>
  <c r="AD32"/>
  <c r="AB33" i="29"/>
  <c r="AA33"/>
  <c r="F73" i="18"/>
  <c r="G73"/>
  <c r="R73"/>
  <c r="F73" i="17"/>
  <c r="G73"/>
  <c r="R73"/>
  <c r="D32" i="52"/>
  <c r="Z32"/>
  <c r="AG34" i="29"/>
  <c r="AF34"/>
  <c r="F74" i="11"/>
  <c r="G74"/>
  <c r="R74"/>
  <c r="F74" i="12"/>
  <c r="G74"/>
  <c r="R74"/>
  <c r="H33" i="52"/>
  <c r="AD33"/>
  <c r="AB34" i="29"/>
  <c r="AA34"/>
  <c r="F74" i="18"/>
  <c r="G74"/>
  <c r="R74"/>
  <c r="F74" i="17"/>
  <c r="G74"/>
  <c r="R74"/>
  <c r="D33" i="52"/>
  <c r="Z33"/>
  <c r="AG35" i="29"/>
  <c r="AF35"/>
  <c r="F75" i="11"/>
  <c r="G75"/>
  <c r="R75"/>
  <c r="F75" i="12"/>
  <c r="G75"/>
  <c r="R75"/>
  <c r="H34" i="52"/>
  <c r="AD34"/>
  <c r="AB35" i="29"/>
  <c r="AA35"/>
  <c r="F75" i="18"/>
  <c r="G75"/>
  <c r="R75"/>
  <c r="F75" i="17"/>
  <c r="G75"/>
  <c r="R75"/>
  <c r="D34" i="52"/>
  <c r="Z34"/>
  <c r="AG36" i="29"/>
  <c r="AF36"/>
  <c r="F76" i="11"/>
  <c r="G76"/>
  <c r="R76"/>
  <c r="F76" i="12"/>
  <c r="G76"/>
  <c r="R76"/>
  <c r="H35" i="52"/>
  <c r="AD35"/>
  <c r="AB36" i="29"/>
  <c r="AA36"/>
  <c r="F76" i="18"/>
  <c r="G76"/>
  <c r="R76"/>
  <c r="F76" i="17"/>
  <c r="G76"/>
  <c r="R76"/>
  <c r="D35" i="52"/>
  <c r="Z35"/>
  <c r="AG37" i="29"/>
  <c r="AF37"/>
  <c r="F77" i="11"/>
  <c r="G77"/>
  <c r="R77"/>
  <c r="F77" i="12"/>
  <c r="G77"/>
  <c r="R77"/>
  <c r="H36" i="52"/>
  <c r="AD36"/>
  <c r="AB37" i="29"/>
  <c r="AA37"/>
  <c r="F77" i="18"/>
  <c r="G77"/>
  <c r="R77"/>
  <c r="F77" i="17"/>
  <c r="G77"/>
  <c r="R77"/>
  <c r="D36" i="52"/>
  <c r="Z36"/>
  <c r="AG38" i="29"/>
  <c r="AF38"/>
  <c r="F78" i="11"/>
  <c r="G78"/>
  <c r="R78"/>
  <c r="F78" i="12"/>
  <c r="G78"/>
  <c r="R78"/>
  <c r="H37" i="52"/>
  <c r="AD37"/>
  <c r="AB38" i="29"/>
  <c r="AA38"/>
  <c r="F78" i="18"/>
  <c r="G78"/>
  <c r="R78"/>
  <c r="F78" i="17"/>
  <c r="G78"/>
  <c r="R78"/>
  <c r="D37" i="52"/>
  <c r="Z37"/>
  <c r="AG39" i="29"/>
  <c r="AF39"/>
  <c r="F79" i="11"/>
  <c r="G79"/>
  <c r="R79"/>
  <c r="F79" i="12"/>
  <c r="G79"/>
  <c r="R79"/>
  <c r="H38" i="52"/>
  <c r="AD38"/>
  <c r="AB39" i="29"/>
  <c r="AA39"/>
  <c r="F79" i="18"/>
  <c r="G79"/>
  <c r="R79"/>
  <c r="F79" i="17"/>
  <c r="G79"/>
  <c r="R79"/>
  <c r="D38" i="52"/>
  <c r="Z38"/>
  <c r="AG40" i="29"/>
  <c r="AF40"/>
  <c r="F80" i="11"/>
  <c r="G80"/>
  <c r="R80"/>
  <c r="F80" i="12"/>
  <c r="G80"/>
  <c r="R80"/>
  <c r="H39" i="52"/>
  <c r="AD39"/>
  <c r="AB40" i="29"/>
  <c r="AA40"/>
  <c r="F80" i="18"/>
  <c r="G80"/>
  <c r="R80"/>
  <c r="F80" i="17"/>
  <c r="G80"/>
  <c r="R80"/>
  <c r="D39" i="52"/>
  <c r="Z39"/>
  <c r="AG41" i="29"/>
  <c r="AF41"/>
  <c r="F81" i="11"/>
  <c r="G81"/>
  <c r="R81"/>
  <c r="F81" i="12"/>
  <c r="G81"/>
  <c r="R81"/>
  <c r="H40" i="52"/>
  <c r="AD40"/>
  <c r="AB41" i="29"/>
  <c r="AA41"/>
  <c r="F81" i="18"/>
  <c r="G81"/>
  <c r="R81"/>
  <c r="F81" i="17"/>
  <c r="G81"/>
  <c r="R81"/>
  <c r="D40" i="52"/>
  <c r="Z40"/>
  <c r="AG42" i="29"/>
  <c r="AF42"/>
  <c r="F82" i="11"/>
  <c r="G82"/>
  <c r="R82"/>
  <c r="F82" i="12"/>
  <c r="G82"/>
  <c r="R82"/>
  <c r="H41" i="52"/>
  <c r="AD41"/>
  <c r="AB42" i="29"/>
  <c r="AA42"/>
  <c r="F82" i="18"/>
  <c r="G82"/>
  <c r="R82"/>
  <c r="F82" i="17"/>
  <c r="G82"/>
  <c r="R82"/>
  <c r="D41" i="52"/>
  <c r="Z41"/>
  <c r="AG43" i="29"/>
  <c r="AF43"/>
  <c r="F83" i="11"/>
  <c r="G83"/>
  <c r="R83"/>
  <c r="F83" i="12"/>
  <c r="G83"/>
  <c r="R83"/>
  <c r="H42" i="52"/>
  <c r="AD42"/>
  <c r="AB43" i="29"/>
  <c r="AA43"/>
  <c r="F83" i="18"/>
  <c r="G83"/>
  <c r="R83"/>
  <c r="F83" i="17"/>
  <c r="G83"/>
  <c r="R83"/>
  <c r="D42" i="52"/>
  <c r="Z42"/>
  <c r="AG44" i="29"/>
  <c r="AF44"/>
  <c r="F84" i="11"/>
  <c r="G84"/>
  <c r="R84"/>
  <c r="F84" i="12"/>
  <c r="G84"/>
  <c r="R84"/>
  <c r="H43" i="52"/>
  <c r="AD43"/>
  <c r="AB44" i="29"/>
  <c r="AA44"/>
  <c r="F84" i="18"/>
  <c r="G84"/>
  <c r="R84"/>
  <c r="F84" i="17"/>
  <c r="G84"/>
  <c r="R84"/>
  <c r="D43" i="52"/>
  <c r="Z43"/>
  <c r="AG45" i="29"/>
  <c r="AF45"/>
  <c r="F85" i="11"/>
  <c r="G85"/>
  <c r="R85"/>
  <c r="F85" i="12"/>
  <c r="G85"/>
  <c r="R85"/>
  <c r="H44" i="52"/>
  <c r="AD44"/>
  <c r="AB45" i="29"/>
  <c r="AA45"/>
  <c r="F85" i="18"/>
  <c r="G85"/>
  <c r="R85"/>
  <c r="F85" i="17"/>
  <c r="G85"/>
  <c r="R85"/>
  <c r="D44" i="52"/>
  <c r="Z44"/>
  <c r="AG46" i="29"/>
  <c r="AF46"/>
  <c r="F86" i="11"/>
  <c r="G86"/>
  <c r="R86"/>
  <c r="F86" i="12"/>
  <c r="G86"/>
  <c r="R86"/>
  <c r="H45" i="52"/>
  <c r="AD45"/>
  <c r="AB46" i="29"/>
  <c r="AA46"/>
  <c r="F86" i="18"/>
  <c r="G86"/>
  <c r="R86"/>
  <c r="F86" i="17"/>
  <c r="G86"/>
  <c r="R86"/>
  <c r="D45" i="52"/>
  <c r="Z45"/>
  <c r="AG47" i="29"/>
  <c r="AF47"/>
  <c r="F87" i="11"/>
  <c r="G87"/>
  <c r="R87"/>
  <c r="F87" i="12"/>
  <c r="G87"/>
  <c r="R87"/>
  <c r="H46" i="52"/>
  <c r="AD46"/>
  <c r="AB47" i="29"/>
  <c r="AA47"/>
  <c r="F87" i="18"/>
  <c r="G87"/>
  <c r="R87"/>
  <c r="F87" i="17"/>
  <c r="G87"/>
  <c r="R87"/>
  <c r="D46" i="52"/>
  <c r="Z46"/>
  <c r="AG48" i="29"/>
  <c r="AF48"/>
  <c r="F88" i="11"/>
  <c r="G88"/>
  <c r="R88"/>
  <c r="F88" i="12"/>
  <c r="G88"/>
  <c r="R88"/>
  <c r="H47" i="52"/>
  <c r="AD47"/>
  <c r="AB48" i="29"/>
  <c r="AA48"/>
  <c r="F88" i="18"/>
  <c r="G88"/>
  <c r="R88"/>
  <c r="F88" i="17"/>
  <c r="G88"/>
  <c r="R88"/>
  <c r="D47" i="52"/>
  <c r="Z47"/>
  <c r="AG49" i="29"/>
  <c r="AF49"/>
  <c r="F89" i="11"/>
  <c r="G89"/>
  <c r="R89"/>
  <c r="F89" i="12"/>
  <c r="G89"/>
  <c r="R89"/>
  <c r="H48" i="52"/>
  <c r="AD48"/>
  <c r="AB49" i="29"/>
  <c r="AA49"/>
  <c r="F89" i="18"/>
  <c r="G89"/>
  <c r="R89"/>
  <c r="F89" i="17"/>
  <c r="G89"/>
  <c r="R89"/>
  <c r="D48" i="52"/>
  <c r="Z48"/>
  <c r="AG50" i="29"/>
  <c r="AF50"/>
  <c r="F90" i="11"/>
  <c r="G90"/>
  <c r="R90"/>
  <c r="F90" i="12"/>
  <c r="G90"/>
  <c r="R90"/>
  <c r="H49" i="52"/>
  <c r="AD49"/>
  <c r="AB50" i="29"/>
  <c r="AA50"/>
  <c r="F90" i="18"/>
  <c r="G90"/>
  <c r="R90"/>
  <c r="F90" i="17"/>
  <c r="G90"/>
  <c r="R90"/>
  <c r="D49" i="52"/>
  <c r="Z49"/>
  <c r="AG51" i="29"/>
  <c r="AF51"/>
  <c r="F91" i="11"/>
  <c r="G91"/>
  <c r="R91"/>
  <c r="F91" i="12"/>
  <c r="G91"/>
  <c r="R91"/>
  <c r="H50" i="52"/>
  <c r="AD50"/>
  <c r="AB51" i="29"/>
  <c r="AA51"/>
  <c r="F91" i="18"/>
  <c r="G91"/>
  <c r="R91"/>
  <c r="F91" i="17"/>
  <c r="G91"/>
  <c r="R91"/>
  <c r="D50" i="52"/>
  <c r="Z50"/>
  <c r="AG52" i="29"/>
  <c r="AF52"/>
  <c r="F92" i="11"/>
  <c r="G92"/>
  <c r="R92"/>
  <c r="F92" i="12"/>
  <c r="G92"/>
  <c r="R92"/>
  <c r="H51" i="52"/>
  <c r="AD51"/>
  <c r="AB52" i="29"/>
  <c r="AA52"/>
  <c r="F92" i="18"/>
  <c r="G92"/>
  <c r="R92"/>
  <c r="F92" i="17"/>
  <c r="G92"/>
  <c r="R92"/>
  <c r="D51" i="52"/>
  <c r="Z51"/>
  <c r="AG53" i="29"/>
  <c r="AF53"/>
  <c r="F93" i="11"/>
  <c r="G93"/>
  <c r="R93"/>
  <c r="F93" i="12"/>
  <c r="G93"/>
  <c r="R93"/>
  <c r="H52" i="52"/>
  <c r="AD52"/>
  <c r="AB53" i="29"/>
  <c r="AA53"/>
  <c r="F93" i="18"/>
  <c r="G93"/>
  <c r="R93"/>
  <c r="F93" i="17"/>
  <c r="G93"/>
  <c r="R93"/>
  <c r="D52" i="52"/>
  <c r="Z52"/>
  <c r="AG54" i="29"/>
  <c r="AF54"/>
  <c r="F94" i="11"/>
  <c r="G94"/>
  <c r="R94"/>
  <c r="F94" i="12"/>
  <c r="G94"/>
  <c r="R94"/>
  <c r="H53" i="52"/>
  <c r="AD53"/>
  <c r="AB54" i="29"/>
  <c r="AA54"/>
  <c r="F94" i="18"/>
  <c r="G94"/>
  <c r="R94"/>
  <c r="F94" i="17"/>
  <c r="G94"/>
  <c r="R94"/>
  <c r="D53" i="52"/>
  <c r="Z53"/>
  <c r="AG55" i="29"/>
  <c r="AF55"/>
  <c r="F95" i="11"/>
  <c r="G95"/>
  <c r="R95"/>
  <c r="F95" i="12"/>
  <c r="G95"/>
  <c r="R95"/>
  <c r="H54" i="52"/>
  <c r="AD54"/>
  <c r="AB55" i="29"/>
  <c r="AA55"/>
  <c r="F95" i="18"/>
  <c r="G95"/>
  <c r="R95"/>
  <c r="F95" i="17"/>
  <c r="G95"/>
  <c r="R95"/>
  <c r="D54" i="52"/>
  <c r="Z54"/>
  <c r="AG56" i="29"/>
  <c r="AF56"/>
  <c r="F96" i="11"/>
  <c r="G96"/>
  <c r="R96"/>
  <c r="F96" i="12"/>
  <c r="G96"/>
  <c r="R96"/>
  <c r="H55" i="52"/>
  <c r="AD55"/>
  <c r="AB56" i="29"/>
  <c r="AA56"/>
  <c r="F96" i="18"/>
  <c r="G96"/>
  <c r="R96"/>
  <c r="F96" i="17"/>
  <c r="G96"/>
  <c r="R96"/>
  <c r="D55" i="52"/>
  <c r="Z55"/>
  <c r="AG57" i="29"/>
  <c r="AF57"/>
  <c r="F97" i="11"/>
  <c r="G97"/>
  <c r="R97"/>
  <c r="F97" i="12"/>
  <c r="G97"/>
  <c r="R97"/>
  <c r="H56" i="52"/>
  <c r="AD56"/>
  <c r="AB57" i="29"/>
  <c r="AA57"/>
  <c r="F97" i="18"/>
  <c r="G97"/>
  <c r="R97"/>
  <c r="F97" i="17"/>
  <c r="G97"/>
  <c r="R97"/>
  <c r="D56" i="52"/>
  <c r="Z56"/>
  <c r="AG58" i="29"/>
  <c r="AF58"/>
  <c r="F98" i="11"/>
  <c r="G98"/>
  <c r="R98"/>
  <c r="F98" i="12"/>
  <c r="G98"/>
  <c r="R98"/>
  <c r="H57" i="52"/>
  <c r="AD57"/>
  <c r="AB58" i="29"/>
  <c r="AA58"/>
  <c r="F98" i="18"/>
  <c r="G98"/>
  <c r="R98"/>
  <c r="F98" i="17"/>
  <c r="G98"/>
  <c r="R98"/>
  <c r="D57" i="52"/>
  <c r="Z57"/>
  <c r="AG59" i="29"/>
  <c r="AF59"/>
  <c r="F99" i="11"/>
  <c r="G99"/>
  <c r="R99"/>
  <c r="F99" i="12"/>
  <c r="G99"/>
  <c r="R99"/>
  <c r="H58" i="52"/>
  <c r="AD58"/>
  <c r="AB59" i="29"/>
  <c r="AA59"/>
  <c r="F99" i="18"/>
  <c r="G99"/>
  <c r="R99"/>
  <c r="F99" i="17"/>
  <c r="G99"/>
  <c r="R99"/>
  <c r="D58" i="52"/>
  <c r="Z58"/>
  <c r="AG60" i="29"/>
  <c r="AF60"/>
  <c r="F100" i="11"/>
  <c r="G100"/>
  <c r="R100"/>
  <c r="F100" i="12"/>
  <c r="G100"/>
  <c r="R100"/>
  <c r="H59" i="52"/>
  <c r="AD59"/>
  <c r="AB60" i="29"/>
  <c r="AA60"/>
  <c r="F100" i="18"/>
  <c r="G100"/>
  <c r="R100"/>
  <c r="F100" i="17"/>
  <c r="G100"/>
  <c r="R100"/>
  <c r="D59" i="52"/>
  <c r="Z59"/>
  <c r="AG61" i="29"/>
  <c r="AF61"/>
  <c r="F101" i="11"/>
  <c r="G101"/>
  <c r="R101"/>
  <c r="F101" i="12"/>
  <c r="G101"/>
  <c r="R101"/>
  <c r="H60" i="52"/>
  <c r="AD60"/>
  <c r="AB61" i="29"/>
  <c r="AA61"/>
  <c r="F101" i="18"/>
  <c r="G101"/>
  <c r="R101"/>
  <c r="F101" i="17"/>
  <c r="G101"/>
  <c r="R101"/>
  <c r="D60" i="52"/>
  <c r="Z60"/>
  <c r="AG62" i="29"/>
  <c r="AF62"/>
  <c r="F102" i="11"/>
  <c r="G102"/>
  <c r="R102"/>
  <c r="F102" i="12"/>
  <c r="G102"/>
  <c r="R102"/>
  <c r="H61" i="52"/>
  <c r="AD61"/>
  <c r="AB62" i="29"/>
  <c r="AA62"/>
  <c r="F102" i="18"/>
  <c r="G102"/>
  <c r="R102"/>
  <c r="F102" i="17"/>
  <c r="G102"/>
  <c r="R102"/>
  <c r="D61" i="52"/>
  <c r="Z61"/>
  <c r="AG63" i="29"/>
  <c r="AF63"/>
  <c r="F103" i="11"/>
  <c r="G103"/>
  <c r="R103"/>
  <c r="F103" i="12"/>
  <c r="G103"/>
  <c r="R103"/>
  <c r="H62" i="52"/>
  <c r="AD62"/>
  <c r="AB63" i="29"/>
  <c r="AA63"/>
  <c r="F103" i="18"/>
  <c r="G103"/>
  <c r="R103"/>
  <c r="F103" i="17"/>
  <c r="G103"/>
  <c r="R103"/>
  <c r="D62" i="52"/>
  <c r="Z62"/>
  <c r="AG64" i="29"/>
  <c r="AF64"/>
  <c r="F104" i="11"/>
  <c r="G104"/>
  <c r="R104"/>
  <c r="F104" i="12"/>
  <c r="G104"/>
  <c r="R104"/>
  <c r="H63" i="52"/>
  <c r="AD63"/>
  <c r="AB64" i="29"/>
  <c r="AA64"/>
  <c r="F104" i="18"/>
  <c r="G104"/>
  <c r="R104"/>
  <c r="F104" i="17"/>
  <c r="G104"/>
  <c r="R104"/>
  <c r="D63" i="52"/>
  <c r="Z63"/>
  <c r="AG65" i="29"/>
  <c r="AF65"/>
  <c r="F105" i="11"/>
  <c r="G105"/>
  <c r="R105"/>
  <c r="F105" i="12"/>
  <c r="G105"/>
  <c r="R105"/>
  <c r="H64" i="52"/>
  <c r="AD64"/>
  <c r="AB65" i="29"/>
  <c r="AA65"/>
  <c r="F105" i="18"/>
  <c r="G105"/>
  <c r="R105"/>
  <c r="F105" i="17"/>
  <c r="G105"/>
  <c r="R105"/>
  <c r="D64" i="52"/>
  <c r="Z64"/>
  <c r="AG66" i="29"/>
  <c r="AF66"/>
  <c r="F106" i="11"/>
  <c r="G106"/>
  <c r="R106"/>
  <c r="F106" i="12"/>
  <c r="G106"/>
  <c r="R106"/>
  <c r="H65" i="52"/>
  <c r="AD65"/>
  <c r="AB66" i="29"/>
  <c r="AA66"/>
  <c r="F106" i="18"/>
  <c r="G106"/>
  <c r="R106"/>
  <c r="F106" i="17"/>
  <c r="G106"/>
  <c r="R106"/>
  <c r="D65" i="52"/>
  <c r="Z65"/>
  <c r="AG67" i="29"/>
  <c r="AF67"/>
  <c r="F107" i="11"/>
  <c r="G107"/>
  <c r="R107"/>
  <c r="F107" i="12"/>
  <c r="G107"/>
  <c r="R107"/>
  <c r="H66" i="52"/>
  <c r="AD66"/>
  <c r="AB67" i="29"/>
  <c r="AA67"/>
  <c r="F107" i="18"/>
  <c r="G107"/>
  <c r="R107"/>
  <c r="F107" i="17"/>
  <c r="G107"/>
  <c r="R107"/>
  <c r="D66" i="52"/>
  <c r="Z66"/>
  <c r="AG68" i="29"/>
  <c r="AF68"/>
  <c r="F108" i="11"/>
  <c r="G108"/>
  <c r="R108"/>
  <c r="F108" i="12"/>
  <c r="G108"/>
  <c r="R108"/>
  <c r="H67" i="52"/>
  <c r="AD67"/>
  <c r="AB68" i="29"/>
  <c r="AA68"/>
  <c r="F108" i="18"/>
  <c r="G108"/>
  <c r="R108"/>
  <c r="F108" i="17"/>
  <c r="G108"/>
  <c r="R108"/>
  <c r="D67" i="52"/>
  <c r="Z67"/>
  <c r="AG69" i="29"/>
  <c r="AF69"/>
  <c r="F109" i="11"/>
  <c r="G109"/>
  <c r="R109"/>
  <c r="F109" i="12"/>
  <c r="G109"/>
  <c r="R109"/>
  <c r="H68" i="52"/>
  <c r="AD68"/>
  <c r="AB69" i="29"/>
  <c r="AA69"/>
  <c r="F109" i="18"/>
  <c r="G109"/>
  <c r="R109"/>
  <c r="F109" i="17"/>
  <c r="G109"/>
  <c r="R109"/>
  <c r="D68" i="52"/>
  <c r="Z68"/>
  <c r="AG70" i="29"/>
  <c r="AF70"/>
  <c r="F110" i="11"/>
  <c r="G110"/>
  <c r="R110"/>
  <c r="F110" i="12"/>
  <c r="G110"/>
  <c r="R110"/>
  <c r="H69" i="52"/>
  <c r="AD69"/>
  <c r="AB70" i="29"/>
  <c r="AA70"/>
  <c r="F110" i="18"/>
  <c r="G110"/>
  <c r="R110"/>
  <c r="F110" i="17"/>
  <c r="G110"/>
  <c r="R110"/>
  <c r="D69" i="52"/>
  <c r="Z69"/>
  <c r="AG71" i="29"/>
  <c r="AF71"/>
  <c r="F111" i="11"/>
  <c r="G111"/>
  <c r="R111"/>
  <c r="F111" i="12"/>
  <c r="G111"/>
  <c r="R111"/>
  <c r="H70" i="52"/>
  <c r="AD70"/>
  <c r="AB71" i="29"/>
  <c r="AA71"/>
  <c r="F111" i="18"/>
  <c r="G111"/>
  <c r="R111"/>
  <c r="F111" i="17"/>
  <c r="G111"/>
  <c r="R111"/>
  <c r="D70" i="52"/>
  <c r="Z70"/>
  <c r="AG72" i="29"/>
  <c r="AF72"/>
  <c r="F112" i="11"/>
  <c r="G112"/>
  <c r="R112"/>
  <c r="F112" i="12"/>
  <c r="G112"/>
  <c r="R112"/>
  <c r="H71" i="52"/>
  <c r="AD71"/>
  <c r="AB72" i="29"/>
  <c r="AA72"/>
  <c r="F112" i="18"/>
  <c r="G112"/>
  <c r="R112"/>
  <c r="F112" i="17"/>
  <c r="G112"/>
  <c r="R112"/>
  <c r="D71" i="52"/>
  <c r="Z71"/>
  <c r="AG73" i="29"/>
  <c r="AF73"/>
  <c r="F113" i="11"/>
  <c r="G113"/>
  <c r="R113"/>
  <c r="F113" i="12"/>
  <c r="G113"/>
  <c r="R113"/>
  <c r="H72" i="52"/>
  <c r="AD72"/>
  <c r="AB73" i="29"/>
  <c r="AA73"/>
  <c r="F113" i="18"/>
  <c r="G113"/>
  <c r="R113"/>
  <c r="F113" i="17"/>
  <c r="G113"/>
  <c r="R113"/>
  <c r="D72" i="52"/>
  <c r="Z72"/>
  <c r="AG74" i="29"/>
  <c r="AF74"/>
  <c r="F114" i="11"/>
  <c r="G114"/>
  <c r="R114"/>
  <c r="F114" i="12"/>
  <c r="G114"/>
  <c r="R114"/>
  <c r="H73" i="52"/>
  <c r="AD73"/>
  <c r="AB74" i="29"/>
  <c r="AA74"/>
  <c r="F114" i="18"/>
  <c r="G114"/>
  <c r="R114"/>
  <c r="F114" i="17"/>
  <c r="G114"/>
  <c r="R114"/>
  <c r="D73" i="52"/>
  <c r="Z73"/>
  <c r="AG75" i="29"/>
  <c r="AF75"/>
  <c r="F115" i="11"/>
  <c r="G115"/>
  <c r="R115"/>
  <c r="F115" i="12"/>
  <c r="G115"/>
  <c r="R115"/>
  <c r="H74" i="52"/>
  <c r="AD74"/>
  <c r="AB75" i="29"/>
  <c r="AA75"/>
  <c r="F115" i="18"/>
  <c r="G115"/>
  <c r="R115"/>
  <c r="F115" i="17"/>
  <c r="G115"/>
  <c r="R115"/>
  <c r="D74" i="52"/>
  <c r="Z74"/>
  <c r="AG76" i="29"/>
  <c r="AF76"/>
  <c r="F116" i="11"/>
  <c r="G116"/>
  <c r="R116"/>
  <c r="F116" i="12"/>
  <c r="G116"/>
  <c r="R116"/>
  <c r="H75" i="52"/>
  <c r="AD75"/>
  <c r="AB76" i="29"/>
  <c r="AA76"/>
  <c r="F116" i="18"/>
  <c r="G116"/>
  <c r="R116"/>
  <c r="F116" i="17"/>
  <c r="G116"/>
  <c r="R116"/>
  <c r="D75" i="52"/>
  <c r="Z75"/>
  <c r="AG77" i="29"/>
  <c r="AF77"/>
  <c r="F117" i="11"/>
  <c r="G117"/>
  <c r="R117"/>
  <c r="F117" i="12"/>
  <c r="G117"/>
  <c r="R117"/>
  <c r="H76" i="52"/>
  <c r="AD76"/>
  <c r="AB77" i="29"/>
  <c r="AA77"/>
  <c r="F117" i="18"/>
  <c r="G117"/>
  <c r="R117"/>
  <c r="F117" i="17"/>
  <c r="G117"/>
  <c r="R117"/>
  <c r="D76" i="52"/>
  <c r="Z76"/>
  <c r="AG78" i="29"/>
  <c r="AF78"/>
  <c r="F118" i="11"/>
  <c r="G118"/>
  <c r="R118"/>
  <c r="F118" i="12"/>
  <c r="G118"/>
  <c r="R118"/>
  <c r="H77" i="52"/>
  <c r="AD77"/>
  <c r="AB78" i="29"/>
  <c r="AA78"/>
  <c r="F118" i="18"/>
  <c r="G118"/>
  <c r="R118"/>
  <c r="F118" i="17"/>
  <c r="G118"/>
  <c r="R118"/>
  <c r="D77" i="52"/>
  <c r="Z77"/>
  <c r="AG79" i="29"/>
  <c r="AF79"/>
  <c r="F119" i="11"/>
  <c r="G119"/>
  <c r="R119"/>
  <c r="F119" i="12"/>
  <c r="G119"/>
  <c r="R119"/>
  <c r="H78" i="52"/>
  <c r="AD78"/>
  <c r="AB79" i="29"/>
  <c r="AA79"/>
  <c r="F119" i="18"/>
  <c r="G119"/>
  <c r="R119"/>
  <c r="F119" i="17"/>
  <c r="G119"/>
  <c r="R119"/>
  <c r="D78" i="52"/>
  <c r="Z78"/>
  <c r="AG80" i="29"/>
  <c r="AF80"/>
  <c r="F120" i="11"/>
  <c r="G120"/>
  <c r="R120"/>
  <c r="F120" i="12"/>
  <c r="G120"/>
  <c r="R120"/>
  <c r="H79" i="52"/>
  <c r="AD79"/>
  <c r="AB80" i="29"/>
  <c r="AA80"/>
  <c r="F120" i="18"/>
  <c r="G120"/>
  <c r="R120"/>
  <c r="F120" i="17"/>
  <c r="G120"/>
  <c r="R120"/>
  <c r="D79" i="52"/>
  <c r="Z79"/>
  <c r="AG81" i="29"/>
  <c r="AF81"/>
  <c r="F121" i="11"/>
  <c r="G121"/>
  <c r="R121"/>
  <c r="F121" i="12"/>
  <c r="G121"/>
  <c r="R121"/>
  <c r="H80" i="52"/>
  <c r="AD80"/>
  <c r="AB81" i="29"/>
  <c r="AA81"/>
  <c r="F121" i="18"/>
  <c r="G121"/>
  <c r="R121"/>
  <c r="F121" i="17"/>
  <c r="G121"/>
  <c r="R121"/>
  <c r="D80" i="52"/>
  <c r="Z80"/>
  <c r="AG82" i="29"/>
  <c r="AF82"/>
  <c r="F122" i="11"/>
  <c r="G122"/>
  <c r="R122"/>
  <c r="F122" i="12"/>
  <c r="G122"/>
  <c r="R122"/>
  <c r="H81" i="52"/>
  <c r="AD81"/>
  <c r="AB82" i="29"/>
  <c r="AA82"/>
  <c r="F122" i="18"/>
  <c r="G122"/>
  <c r="R122"/>
  <c r="F122" i="17"/>
  <c r="G122"/>
  <c r="R122"/>
  <c r="D81" i="52"/>
  <c r="Z81"/>
  <c r="AG83" i="29"/>
  <c r="AF83"/>
  <c r="F123" i="11"/>
  <c r="G123"/>
  <c r="R123"/>
  <c r="F123" i="12"/>
  <c r="G123"/>
  <c r="R123"/>
  <c r="H82" i="52"/>
  <c r="AD82"/>
  <c r="AB83" i="29"/>
  <c r="AA83"/>
  <c r="F123" i="18"/>
  <c r="G123"/>
  <c r="R123"/>
  <c r="F123" i="17"/>
  <c r="G123"/>
  <c r="R123"/>
  <c r="D82" i="52"/>
  <c r="Z82"/>
  <c r="AG84" i="29"/>
  <c r="AF84"/>
  <c r="F124" i="11"/>
  <c r="G124"/>
  <c r="R124"/>
  <c r="F124" i="12"/>
  <c r="G124"/>
  <c r="R124"/>
  <c r="H83" i="52"/>
  <c r="AD83"/>
  <c r="AB84" i="29"/>
  <c r="AA84"/>
  <c r="F124" i="18"/>
  <c r="G124"/>
  <c r="R124"/>
  <c r="F124" i="17"/>
  <c r="G124"/>
  <c r="R124"/>
  <c r="D83" i="52"/>
  <c r="Z83"/>
  <c r="AG85" i="29"/>
  <c r="AF85"/>
  <c r="F125" i="11"/>
  <c r="G125"/>
  <c r="R125"/>
  <c r="F125" i="12"/>
  <c r="G125"/>
  <c r="R125"/>
  <c r="H84" i="52"/>
  <c r="AD84"/>
  <c r="AB85" i="29"/>
  <c r="AA85"/>
  <c r="F125" i="18"/>
  <c r="G125"/>
  <c r="R125"/>
  <c r="F125" i="17"/>
  <c r="G125"/>
  <c r="R125"/>
  <c r="D84" i="52"/>
  <c r="Z84"/>
  <c r="AG86" i="29"/>
  <c r="AF86"/>
  <c r="F126" i="11"/>
  <c r="G126"/>
  <c r="R126"/>
  <c r="F126" i="12"/>
  <c r="G126"/>
  <c r="R126"/>
  <c r="H85" i="52"/>
  <c r="AD85"/>
  <c r="AB86" i="29"/>
  <c r="AA86"/>
  <c r="F126" i="18"/>
  <c r="G126"/>
  <c r="R126"/>
  <c r="F126" i="17"/>
  <c r="G126"/>
  <c r="R126"/>
  <c r="D85" i="52"/>
  <c r="Z85"/>
  <c r="AG87" i="29"/>
  <c r="AF87"/>
  <c r="F127" i="11"/>
  <c r="G127"/>
  <c r="R127"/>
  <c r="F127" i="12"/>
  <c r="G127"/>
  <c r="R127"/>
  <c r="H86" i="52"/>
  <c r="AD86"/>
  <c r="AB87" i="29"/>
  <c r="AA87"/>
  <c r="F127" i="18"/>
  <c r="G127"/>
  <c r="R127"/>
  <c r="F127" i="17"/>
  <c r="G127"/>
  <c r="R127"/>
  <c r="D86" i="52"/>
  <c r="Z86"/>
  <c r="AG88" i="29"/>
  <c r="AF88"/>
  <c r="F128" i="11"/>
  <c r="G128"/>
  <c r="R128"/>
  <c r="F128" i="12"/>
  <c r="G128"/>
  <c r="R128"/>
  <c r="H87" i="52"/>
  <c r="AD87"/>
  <c r="AB88" i="29"/>
  <c r="AA88"/>
  <c r="F128" i="18"/>
  <c r="G128"/>
  <c r="R128"/>
  <c r="F128" i="17"/>
  <c r="G128"/>
  <c r="R128"/>
  <c r="D87" i="52"/>
  <c r="Z87"/>
  <c r="AG89" i="29"/>
  <c r="AF89"/>
  <c r="F129" i="11"/>
  <c r="G129"/>
  <c r="R129"/>
  <c r="F129" i="12"/>
  <c r="G129"/>
  <c r="R129"/>
  <c r="H88" i="52"/>
  <c r="AD88"/>
  <c r="AB89" i="29"/>
  <c r="AA89"/>
  <c r="F129" i="18"/>
  <c r="G129"/>
  <c r="R129"/>
  <c r="F129" i="17"/>
  <c r="G129"/>
  <c r="R129"/>
  <c r="D88" i="52"/>
  <c r="Z88"/>
  <c r="AG90" i="29"/>
  <c r="AF90"/>
  <c r="F130" i="11"/>
  <c r="G130"/>
  <c r="R130"/>
  <c r="F130" i="12"/>
  <c r="G130"/>
  <c r="R130"/>
  <c r="H89" i="52"/>
  <c r="AD89"/>
  <c r="AB90" i="29"/>
  <c r="AA90"/>
  <c r="F130" i="18"/>
  <c r="G130"/>
  <c r="R130"/>
  <c r="F130" i="17"/>
  <c r="G130"/>
  <c r="R130"/>
  <c r="D89" i="52"/>
  <c r="Z89"/>
  <c r="AG91" i="29"/>
  <c r="AF91"/>
  <c r="F131" i="11"/>
  <c r="G131"/>
  <c r="R131"/>
  <c r="F131" i="12"/>
  <c r="G131"/>
  <c r="R131"/>
  <c r="H90" i="52"/>
  <c r="AD90"/>
  <c r="AB91" i="29"/>
  <c r="AA91"/>
  <c r="F131" i="18"/>
  <c r="G131"/>
  <c r="R131"/>
  <c r="F131" i="17"/>
  <c r="G131"/>
  <c r="R131"/>
  <c r="D90" i="52"/>
  <c r="Z90"/>
  <c r="AG92" i="29"/>
  <c r="AF92"/>
  <c r="F132" i="11"/>
  <c r="G132"/>
  <c r="R132"/>
  <c r="F132" i="12"/>
  <c r="G132"/>
  <c r="R132"/>
  <c r="H91" i="52"/>
  <c r="AD91"/>
  <c r="AB92" i="29"/>
  <c r="AA92"/>
  <c r="F132" i="18"/>
  <c r="G132"/>
  <c r="R132"/>
  <c r="F132" i="17"/>
  <c r="G132"/>
  <c r="R132"/>
  <c r="D91" i="52"/>
  <c r="Z91"/>
  <c r="AG93" i="29"/>
  <c r="AF93"/>
  <c r="F133" i="11"/>
  <c r="G133"/>
  <c r="R133"/>
  <c r="F133" i="12"/>
  <c r="G133"/>
  <c r="R133"/>
  <c r="H92" i="52"/>
  <c r="AD92"/>
  <c r="AB93" i="29"/>
  <c r="AA93"/>
  <c r="F133" i="18"/>
  <c r="G133"/>
  <c r="R133"/>
  <c r="F133" i="17"/>
  <c r="G133"/>
  <c r="R133"/>
  <c r="D92" i="52"/>
  <c r="Z92"/>
  <c r="AG94" i="29"/>
  <c r="AF94"/>
  <c r="F134" i="11"/>
  <c r="G134"/>
  <c r="R134"/>
  <c r="F134" i="12"/>
  <c r="G134"/>
  <c r="R134"/>
  <c r="H93" i="52"/>
  <c r="AD93"/>
  <c r="AB94" i="29"/>
  <c r="AA94"/>
  <c r="F134" i="18"/>
  <c r="G134"/>
  <c r="R134"/>
  <c r="F134" i="17"/>
  <c r="G134"/>
  <c r="R134"/>
  <c r="D93" i="52"/>
  <c r="Z93"/>
  <c r="AG95" i="29"/>
  <c r="AF95"/>
  <c r="F135" i="11"/>
  <c r="G135"/>
  <c r="R135"/>
  <c r="F135" i="12"/>
  <c r="G135"/>
  <c r="R135"/>
  <c r="H94" i="52"/>
  <c r="AD94"/>
  <c r="AB95" i="29"/>
  <c r="AA95"/>
  <c r="F135" i="18"/>
  <c r="G135"/>
  <c r="R135"/>
  <c r="F135" i="17"/>
  <c r="G135"/>
  <c r="R135"/>
  <c r="D94" i="52"/>
  <c r="Z94"/>
  <c r="AG96" i="29"/>
  <c r="AF96"/>
  <c r="F136" i="11"/>
  <c r="G136"/>
  <c r="R136"/>
  <c r="F136" i="12"/>
  <c r="G136"/>
  <c r="R136"/>
  <c r="H95" i="52"/>
  <c r="AD95"/>
  <c r="AB96" i="29"/>
  <c r="AA96"/>
  <c r="F136" i="18"/>
  <c r="G136"/>
  <c r="R136"/>
  <c r="F136" i="17"/>
  <c r="G136"/>
  <c r="R136"/>
  <c r="D95" i="52"/>
  <c r="Z95"/>
  <c r="AG97" i="29"/>
  <c r="AF97"/>
  <c r="F137" i="11"/>
  <c r="G137"/>
  <c r="R137"/>
  <c r="F137" i="12"/>
  <c r="G137"/>
  <c r="R137"/>
  <c r="H96" i="52"/>
  <c r="AD96"/>
  <c r="AB97" i="29"/>
  <c r="AA97"/>
  <c r="F137" i="18"/>
  <c r="G137"/>
  <c r="R137"/>
  <c r="F137" i="17"/>
  <c r="G137"/>
  <c r="R137"/>
  <c r="D96" i="52"/>
  <c r="Z96"/>
  <c r="AG98" i="29"/>
  <c r="AF98"/>
  <c r="F138" i="11"/>
  <c r="G138"/>
  <c r="R138"/>
  <c r="F138" i="12"/>
  <c r="G138"/>
  <c r="R138"/>
  <c r="H97" i="52"/>
  <c r="AD97"/>
  <c r="AB98" i="29"/>
  <c r="AA98"/>
  <c r="F138" i="18"/>
  <c r="G138"/>
  <c r="R138"/>
  <c r="F138" i="17"/>
  <c r="G138"/>
  <c r="R138"/>
  <c r="D97" i="52"/>
  <c r="Z97"/>
  <c r="AG99" i="29"/>
  <c r="AF99"/>
  <c r="F139" i="11"/>
  <c r="G139"/>
  <c r="R139"/>
  <c r="F139" i="12"/>
  <c r="G139"/>
  <c r="R139"/>
  <c r="H98" i="52"/>
  <c r="AD98"/>
  <c r="AB99" i="29"/>
  <c r="AA99"/>
  <c r="F139" i="18"/>
  <c r="G139"/>
  <c r="R139"/>
  <c r="F139" i="17"/>
  <c r="G139"/>
  <c r="R139"/>
  <c r="D98" i="52"/>
  <c r="Z98"/>
  <c r="AG100" i="29"/>
  <c r="AF100"/>
  <c r="F140" i="11"/>
  <c r="G140"/>
  <c r="R140"/>
  <c r="F140" i="12"/>
  <c r="G140"/>
  <c r="R140"/>
  <c r="H99" i="52"/>
  <c r="AD99"/>
  <c r="AB100" i="29"/>
  <c r="AA100"/>
  <c r="F140" i="18"/>
  <c r="G140"/>
  <c r="R140"/>
  <c r="F140" i="17"/>
  <c r="G140"/>
  <c r="R140"/>
  <c r="D99" i="52"/>
  <c r="Z99"/>
  <c r="AG101" i="29"/>
  <c r="AF101"/>
  <c r="F141" i="11"/>
  <c r="G141"/>
  <c r="R141"/>
  <c r="F141" i="12"/>
  <c r="G141"/>
  <c r="R141"/>
  <c r="H100" i="52"/>
  <c r="AD100"/>
  <c r="AB101" i="29"/>
  <c r="AA101"/>
  <c r="F141" i="18"/>
  <c r="G141"/>
  <c r="R141"/>
  <c r="F141" i="17"/>
  <c r="G141"/>
  <c r="R141"/>
  <c r="D100" i="52"/>
  <c r="Z100"/>
  <c r="AG102" i="29"/>
  <c r="AF102"/>
  <c r="F142" i="11"/>
  <c r="G142"/>
  <c r="R142"/>
  <c r="F142" i="12"/>
  <c r="G142"/>
  <c r="R142"/>
  <c r="H101" i="52"/>
  <c r="AD101"/>
  <c r="AB102" i="29"/>
  <c r="AA102"/>
  <c r="F142" i="18"/>
  <c r="G142"/>
  <c r="R142"/>
  <c r="F142" i="17"/>
  <c r="G142"/>
  <c r="R142"/>
  <c r="D101" i="52"/>
  <c r="Z101"/>
  <c r="AG103" i="29"/>
  <c r="AF103"/>
  <c r="F143" i="11"/>
  <c r="G143"/>
  <c r="R143"/>
  <c r="F143" i="12"/>
  <c r="G143"/>
  <c r="R143"/>
  <c r="H102" i="52"/>
  <c r="AD102"/>
  <c r="AB103" i="29"/>
  <c r="AA103"/>
  <c r="F143" i="18"/>
  <c r="G143"/>
  <c r="R143"/>
  <c r="F143" i="17"/>
  <c r="G143"/>
  <c r="R143"/>
  <c r="D102" i="52"/>
  <c r="Z102"/>
  <c r="AG104" i="29"/>
  <c r="AF104"/>
  <c r="F144" i="11"/>
  <c r="G144"/>
  <c r="R144"/>
  <c r="F144" i="12"/>
  <c r="G144"/>
  <c r="R144"/>
  <c r="H103" i="52"/>
  <c r="AD103"/>
  <c r="AB104" i="29"/>
  <c r="AA104"/>
  <c r="F144" i="18"/>
  <c r="G144"/>
  <c r="R144"/>
  <c r="F144" i="17"/>
  <c r="G144"/>
  <c r="R144"/>
  <c r="D103" i="52"/>
  <c r="Z103"/>
  <c r="AG105" i="29"/>
  <c r="AF105"/>
  <c r="F145" i="11"/>
  <c r="G145"/>
  <c r="R145"/>
  <c r="F145" i="12"/>
  <c r="G145"/>
  <c r="R145"/>
  <c r="H104" i="52"/>
  <c r="AD104"/>
  <c r="AB105" i="29"/>
  <c r="AA105"/>
  <c r="F145" i="18"/>
  <c r="G145"/>
  <c r="R145"/>
  <c r="F145" i="17"/>
  <c r="G145"/>
  <c r="R145"/>
  <c r="D104" i="52"/>
  <c r="Z104"/>
  <c r="AG106" i="29"/>
  <c r="AF106"/>
  <c r="F146" i="11"/>
  <c r="G146"/>
  <c r="R146"/>
  <c r="F146" i="12"/>
  <c r="G146"/>
  <c r="R146"/>
  <c r="H105" i="52"/>
  <c r="AD105"/>
  <c r="AB106" i="29"/>
  <c r="AA106"/>
  <c r="F146" i="18"/>
  <c r="G146"/>
  <c r="R146"/>
  <c r="F146" i="17"/>
  <c r="G146"/>
  <c r="R146"/>
  <c r="D105" i="52"/>
  <c r="Z105"/>
  <c r="AG107" i="29"/>
  <c r="AF107"/>
  <c r="F147" i="11"/>
  <c r="G147"/>
  <c r="R147"/>
  <c r="F147" i="12"/>
  <c r="G147"/>
  <c r="R147"/>
  <c r="H106" i="52"/>
  <c r="AD106"/>
  <c r="AB107" i="29"/>
  <c r="AA107"/>
  <c r="F147" i="18"/>
  <c r="G147"/>
  <c r="R147"/>
  <c r="F147" i="17"/>
  <c r="G147"/>
  <c r="R147"/>
  <c r="D106" i="52"/>
  <c r="Z106"/>
  <c r="AG108" i="29"/>
  <c r="AF108"/>
  <c r="F148" i="11"/>
  <c r="G148"/>
  <c r="R148"/>
  <c r="F148" i="12"/>
  <c r="G148"/>
  <c r="R148"/>
  <c r="H107" i="52"/>
  <c r="AD107"/>
  <c r="AB108" i="29"/>
  <c r="AA108"/>
  <c r="F148" i="18"/>
  <c r="G148"/>
  <c r="R148"/>
  <c r="F148" i="17"/>
  <c r="G148"/>
  <c r="R148"/>
  <c r="D107" i="52"/>
  <c r="Z107"/>
  <c r="AG109" i="29"/>
  <c r="AF109"/>
  <c r="F149" i="11"/>
  <c r="G149"/>
  <c r="R149"/>
  <c r="F149" i="12"/>
  <c r="G149"/>
  <c r="R149"/>
  <c r="H108" i="52"/>
  <c r="AD108"/>
  <c r="AB109" i="29"/>
  <c r="AA109"/>
  <c r="F149" i="18"/>
  <c r="G149"/>
  <c r="R149"/>
  <c r="F149" i="17"/>
  <c r="G149"/>
  <c r="R149"/>
  <c r="D108" i="52"/>
  <c r="Z108"/>
  <c r="AG110" i="29"/>
  <c r="AF110"/>
  <c r="F150" i="11"/>
  <c r="G150"/>
  <c r="R150"/>
  <c r="F150" i="12"/>
  <c r="G150"/>
  <c r="R150"/>
  <c r="H109" i="52"/>
  <c r="AD109"/>
  <c r="AB110" i="29"/>
  <c r="AA110"/>
  <c r="F150" i="18"/>
  <c r="G150"/>
  <c r="R150"/>
  <c r="F150" i="17"/>
  <c r="G150"/>
  <c r="R150"/>
  <c r="D109" i="52"/>
  <c r="Z109"/>
  <c r="AG111" i="29"/>
  <c r="AF111"/>
  <c r="F151" i="11"/>
  <c r="G151"/>
  <c r="R151"/>
  <c r="F151" i="12"/>
  <c r="G151"/>
  <c r="R151"/>
  <c r="H110" i="52"/>
  <c r="AD110"/>
  <c r="AB111" i="29"/>
  <c r="AA111"/>
  <c r="F151" i="18"/>
  <c r="G151"/>
  <c r="R151"/>
  <c r="F151" i="17"/>
  <c r="G151"/>
  <c r="R151"/>
  <c r="D110" i="52"/>
  <c r="Z110"/>
  <c r="AG112" i="29"/>
  <c r="AF112"/>
  <c r="F152" i="11"/>
  <c r="G152"/>
  <c r="R152"/>
  <c r="F152" i="12"/>
  <c r="G152"/>
  <c r="R152"/>
  <c r="H111" i="52"/>
  <c r="AD111"/>
  <c r="AB112" i="29"/>
  <c r="AA112"/>
  <c r="F152" i="18"/>
  <c r="G152"/>
  <c r="R152"/>
  <c r="F152" i="17"/>
  <c r="G152"/>
  <c r="R152"/>
  <c r="D111" i="52"/>
  <c r="Z111"/>
  <c r="AG113" i="29"/>
  <c r="AF113"/>
  <c r="F153" i="11"/>
  <c r="G153"/>
  <c r="R153"/>
  <c r="F153" i="12"/>
  <c r="G153"/>
  <c r="R153"/>
  <c r="H112" i="52"/>
  <c r="AD112"/>
  <c r="AB113" i="29"/>
  <c r="AA113"/>
  <c r="F153" i="18"/>
  <c r="G153"/>
  <c r="R153"/>
  <c r="F153" i="17"/>
  <c r="G153"/>
  <c r="R153"/>
  <c r="D112" i="52"/>
  <c r="Z112"/>
  <c r="AG114" i="29"/>
  <c r="AF114"/>
  <c r="F154" i="11"/>
  <c r="G154"/>
  <c r="R154"/>
  <c r="F154" i="12"/>
  <c r="G154"/>
  <c r="R154"/>
  <c r="H113" i="52"/>
  <c r="AD113"/>
  <c r="AB114" i="29"/>
  <c r="AA114"/>
  <c r="F154" i="18"/>
  <c r="G154"/>
  <c r="R154"/>
  <c r="F154" i="17"/>
  <c r="G154"/>
  <c r="R154"/>
  <c r="D113" i="52"/>
  <c r="Z113"/>
  <c r="AG115" i="29"/>
  <c r="AF115"/>
  <c r="F155" i="11"/>
  <c r="G155"/>
  <c r="R155"/>
  <c r="F155" i="12"/>
  <c r="G155"/>
  <c r="R155"/>
  <c r="H114" i="52"/>
  <c r="AD114"/>
  <c r="AB115" i="29"/>
  <c r="AA115"/>
  <c r="F155" i="18"/>
  <c r="G155"/>
  <c r="R155"/>
  <c r="F155" i="17"/>
  <c r="G155"/>
  <c r="R155"/>
  <c r="D114" i="52"/>
  <c r="Z114"/>
  <c r="AG116" i="29"/>
  <c r="AF116"/>
  <c r="F156" i="11"/>
  <c r="G156"/>
  <c r="R156"/>
  <c r="F156" i="12"/>
  <c r="G156"/>
  <c r="R156"/>
  <c r="H115" i="52"/>
  <c r="AD115"/>
  <c r="AB116" i="29"/>
  <c r="AA116"/>
  <c r="F156" i="18"/>
  <c r="G156"/>
  <c r="R156"/>
  <c r="F156" i="17"/>
  <c r="G156"/>
  <c r="R156"/>
  <c r="D115" i="52"/>
  <c r="Z115"/>
  <c r="AG117" i="29"/>
  <c r="AF117"/>
  <c r="F157" i="11"/>
  <c r="G157"/>
  <c r="R157"/>
  <c r="F157" i="12"/>
  <c r="G157"/>
  <c r="R157"/>
  <c r="H116" i="52"/>
  <c r="AD116"/>
  <c r="AB117" i="29"/>
  <c r="AA117"/>
  <c r="F157" i="18"/>
  <c r="G157"/>
  <c r="R157"/>
  <c r="F157" i="17"/>
  <c r="G157"/>
  <c r="R157"/>
  <c r="D116" i="52"/>
  <c r="Z116"/>
  <c r="AG118" i="29"/>
  <c r="AF118"/>
  <c r="F158" i="11"/>
  <c r="G158"/>
  <c r="R158"/>
  <c r="F158" i="12"/>
  <c r="G158"/>
  <c r="R158"/>
  <c r="H117" i="52"/>
  <c r="AD117"/>
  <c r="AB118" i="29"/>
  <c r="AA118"/>
  <c r="F158" i="18"/>
  <c r="G158"/>
  <c r="R158"/>
  <c r="F158" i="17"/>
  <c r="G158"/>
  <c r="R158"/>
  <c r="D117" i="52"/>
  <c r="Z117"/>
  <c r="AG119" i="29"/>
  <c r="AF119"/>
  <c r="F159" i="11"/>
  <c r="G159"/>
  <c r="R159"/>
  <c r="F159" i="12"/>
  <c r="G159"/>
  <c r="R159"/>
  <c r="H118" i="52"/>
  <c r="AD118"/>
  <c r="AB119" i="29"/>
  <c r="AA119"/>
  <c r="F159" i="18"/>
  <c r="G159"/>
  <c r="R159"/>
  <c r="F159" i="17"/>
  <c r="G159"/>
  <c r="R159"/>
  <c r="D118" i="52"/>
  <c r="Z118"/>
  <c r="AG120" i="29"/>
  <c r="AF120"/>
  <c r="F160" i="11"/>
  <c r="G160"/>
  <c r="R160"/>
  <c r="F160" i="12"/>
  <c r="G160"/>
  <c r="R160"/>
  <c r="H119" i="52"/>
  <c r="AD119"/>
  <c r="AB120" i="29"/>
  <c r="AA120"/>
  <c r="F160" i="18"/>
  <c r="G160"/>
  <c r="R160"/>
  <c r="F160" i="17"/>
  <c r="G160"/>
  <c r="R160"/>
  <c r="D119" i="52"/>
  <c r="Z119"/>
  <c r="AG121" i="29"/>
  <c r="AF121"/>
  <c r="F161" i="11"/>
  <c r="G161"/>
  <c r="R161"/>
  <c r="F161" i="12"/>
  <c r="G161"/>
  <c r="R161"/>
  <c r="H120" i="52"/>
  <c r="AD120"/>
  <c r="AB121" i="29"/>
  <c r="AA121"/>
  <c r="F161" i="18"/>
  <c r="G161"/>
  <c r="R161"/>
  <c r="F161" i="17"/>
  <c r="G161"/>
  <c r="R161"/>
  <c r="D120" i="52"/>
  <c r="Z120"/>
  <c r="AG122" i="29"/>
  <c r="AF122"/>
  <c r="F162" i="11"/>
  <c r="G162"/>
  <c r="R162"/>
  <c r="F162" i="12"/>
  <c r="G162"/>
  <c r="R162"/>
  <c r="H121" i="52"/>
  <c r="AD121"/>
  <c r="AB122" i="29"/>
  <c r="AA122"/>
  <c r="F162" i="18"/>
  <c r="G162"/>
  <c r="R162"/>
  <c r="F162" i="17"/>
  <c r="G162"/>
  <c r="R162"/>
  <c r="D121" i="52"/>
  <c r="Z121"/>
  <c r="AG123" i="29"/>
  <c r="AF123"/>
  <c r="F163" i="11"/>
  <c r="G163"/>
  <c r="R163"/>
  <c r="F163" i="12"/>
  <c r="G163"/>
  <c r="R163"/>
  <c r="H122" i="52"/>
  <c r="AD122"/>
  <c r="AB123" i="29"/>
  <c r="AA123"/>
  <c r="F163" i="18"/>
  <c r="G163"/>
  <c r="R163"/>
  <c r="F163" i="17"/>
  <c r="G163"/>
  <c r="R163"/>
  <c r="D122" i="52"/>
  <c r="Z122"/>
  <c r="AG124" i="29"/>
  <c r="AF124"/>
  <c r="F164" i="11"/>
  <c r="G164"/>
  <c r="R164"/>
  <c r="F164" i="12"/>
  <c r="G164"/>
  <c r="R164"/>
  <c r="H123" i="52"/>
  <c r="AD123"/>
  <c r="AB124" i="29"/>
  <c r="AA124"/>
  <c r="F164" i="18"/>
  <c r="G164"/>
  <c r="R164"/>
  <c r="F164" i="17"/>
  <c r="G164"/>
  <c r="R164"/>
  <c r="D123" i="52"/>
  <c r="Z123"/>
  <c r="AG125" i="29"/>
  <c r="AF125"/>
  <c r="F165" i="11"/>
  <c r="G165"/>
  <c r="R165"/>
  <c r="F165" i="12"/>
  <c r="G165"/>
  <c r="R165"/>
  <c r="H124" i="52"/>
  <c r="AD124"/>
  <c r="AB125" i="29"/>
  <c r="AA125"/>
  <c r="F165" i="18"/>
  <c r="G165"/>
  <c r="R165"/>
  <c r="F165" i="17"/>
  <c r="G165"/>
  <c r="R165"/>
  <c r="D124" i="52"/>
  <c r="Z124"/>
  <c r="AG126" i="29"/>
  <c r="AF126"/>
  <c r="F166" i="11"/>
  <c r="G166"/>
  <c r="R166"/>
  <c r="F166" i="12"/>
  <c r="G166"/>
  <c r="R166"/>
  <c r="H125" i="52"/>
  <c r="AD125"/>
  <c r="AB126" i="29"/>
  <c r="AA126"/>
  <c r="F166" i="18"/>
  <c r="G166"/>
  <c r="R166"/>
  <c r="F166" i="17"/>
  <c r="G166"/>
  <c r="R166"/>
  <c r="D125" i="52"/>
  <c r="Z125"/>
  <c r="AG127" i="29"/>
  <c r="AF127"/>
  <c r="F167" i="11"/>
  <c r="G167"/>
  <c r="R167"/>
  <c r="F167" i="12"/>
  <c r="G167"/>
  <c r="R167"/>
  <c r="H126" i="52"/>
  <c r="AD126"/>
  <c r="AB127" i="29"/>
  <c r="AA127"/>
  <c r="F167" i="18"/>
  <c r="G167"/>
  <c r="R167"/>
  <c r="F167" i="17"/>
  <c r="G167"/>
  <c r="R167"/>
  <c r="D126" i="52"/>
  <c r="Z126"/>
  <c r="AG128" i="29"/>
  <c r="AF128"/>
  <c r="F168" i="11"/>
  <c r="G168"/>
  <c r="R168"/>
  <c r="F168" i="12"/>
  <c r="G168"/>
  <c r="R168"/>
  <c r="H127" i="52"/>
  <c r="AD127"/>
  <c r="AB128" i="29"/>
  <c r="AA128"/>
  <c r="F168" i="18"/>
  <c r="G168"/>
  <c r="R168"/>
  <c r="F168" i="17"/>
  <c r="G168"/>
  <c r="R168"/>
  <c r="D127" i="52"/>
  <c r="Z127"/>
  <c r="AG129" i="29"/>
  <c r="AF129"/>
  <c r="F169" i="11"/>
  <c r="G169"/>
  <c r="R169"/>
  <c r="F169" i="12"/>
  <c r="G169"/>
  <c r="R169"/>
  <c r="H128" i="52"/>
  <c r="AD128"/>
  <c r="AB129" i="29"/>
  <c r="AA129"/>
  <c r="F169" i="18"/>
  <c r="G169"/>
  <c r="R169"/>
  <c r="F169" i="17"/>
  <c r="G169"/>
  <c r="R169"/>
  <c r="D128" i="52"/>
  <c r="Z128"/>
  <c r="AG130" i="29"/>
  <c r="AF130"/>
  <c r="F170" i="11"/>
  <c r="G170"/>
  <c r="R170"/>
  <c r="F170" i="12"/>
  <c r="G170"/>
  <c r="R170"/>
  <c r="H129" i="52"/>
  <c r="AD129"/>
  <c r="AB130" i="29"/>
  <c r="AA130"/>
  <c r="F170" i="18"/>
  <c r="G170"/>
  <c r="R170"/>
  <c r="F170" i="17"/>
  <c r="G170"/>
  <c r="R170"/>
  <c r="D129" i="52"/>
  <c r="Z129"/>
  <c r="AG131" i="29"/>
  <c r="AF131"/>
  <c r="F171" i="11"/>
  <c r="G171"/>
  <c r="R171"/>
  <c r="F171" i="12"/>
  <c r="G171"/>
  <c r="R171"/>
  <c r="H130" i="52"/>
  <c r="AD130"/>
  <c r="AB131" i="29"/>
  <c r="AA131"/>
  <c r="F171" i="18"/>
  <c r="G171"/>
  <c r="R171"/>
  <c r="F171" i="17"/>
  <c r="G171"/>
  <c r="R171"/>
  <c r="D130" i="52"/>
  <c r="Z130"/>
  <c r="AG132" i="29"/>
  <c r="AF132"/>
  <c r="F172" i="11"/>
  <c r="G172"/>
  <c r="R172"/>
  <c r="F172" i="12"/>
  <c r="G172"/>
  <c r="R172"/>
  <c r="H131" i="52"/>
  <c r="AD131"/>
  <c r="AB132" i="29"/>
  <c r="AA132"/>
  <c r="F172" i="18"/>
  <c r="G172"/>
  <c r="R172"/>
  <c r="F172" i="17"/>
  <c r="G172"/>
  <c r="R172"/>
  <c r="D131" i="52"/>
  <c r="Z131"/>
  <c r="AG133" i="29"/>
  <c r="AF133"/>
  <c r="F173" i="11"/>
  <c r="G173"/>
  <c r="R173"/>
  <c r="F173" i="12"/>
  <c r="G173"/>
  <c r="R173"/>
  <c r="H132" i="52"/>
  <c r="AD132"/>
  <c r="AB133" i="29"/>
  <c r="AA133"/>
  <c r="F173" i="18"/>
  <c r="G173"/>
  <c r="R173"/>
  <c r="F173" i="17"/>
  <c r="G173"/>
  <c r="R173"/>
  <c r="D132" i="52"/>
  <c r="Z132"/>
  <c r="AG134" i="29"/>
  <c r="AF134"/>
  <c r="F174" i="11"/>
  <c r="G174"/>
  <c r="R174"/>
  <c r="F174" i="12"/>
  <c r="G174"/>
  <c r="R174"/>
  <c r="H133" i="52"/>
  <c r="AD133"/>
  <c r="AB134" i="29"/>
  <c r="AA134"/>
  <c r="F174" i="18"/>
  <c r="G174"/>
  <c r="R174"/>
  <c r="F174" i="17"/>
  <c r="G174"/>
  <c r="R174"/>
  <c r="D133" i="52"/>
  <c r="Z133"/>
  <c r="AG135" i="29"/>
  <c r="AF135"/>
  <c r="F175" i="11"/>
  <c r="G175"/>
  <c r="R175"/>
  <c r="F175" i="12"/>
  <c r="G175"/>
  <c r="R175"/>
  <c r="H134" i="52"/>
  <c r="AD134"/>
  <c r="AB135" i="29"/>
  <c r="AA135"/>
  <c r="F175" i="18"/>
  <c r="G175"/>
  <c r="R175"/>
  <c r="F175" i="17"/>
  <c r="G175"/>
  <c r="R175"/>
  <c r="D134" i="52"/>
  <c r="Z134"/>
  <c r="AG136" i="29"/>
  <c r="AF136"/>
  <c r="F176" i="11"/>
  <c r="G176"/>
  <c r="R176"/>
  <c r="F176" i="12"/>
  <c r="G176"/>
  <c r="R176"/>
  <c r="H135" i="52"/>
  <c r="AD135"/>
  <c r="AB136" i="29"/>
  <c r="AA136"/>
  <c r="F176" i="18"/>
  <c r="G176"/>
  <c r="R176"/>
  <c r="F176" i="17"/>
  <c r="G176"/>
  <c r="R176"/>
  <c r="D135" i="52"/>
  <c r="Z135"/>
  <c r="AG137" i="29"/>
  <c r="AF137"/>
  <c r="F177" i="11"/>
  <c r="G177"/>
  <c r="R177"/>
  <c r="F177" i="12"/>
  <c r="G177"/>
  <c r="R177"/>
  <c r="H136" i="52"/>
  <c r="AD136"/>
  <c r="AB137" i="29"/>
  <c r="AA137"/>
  <c r="F177" i="18"/>
  <c r="G177"/>
  <c r="R177"/>
  <c r="F177" i="17"/>
  <c r="G177"/>
  <c r="R177"/>
  <c r="D136" i="52"/>
  <c r="Z136"/>
  <c r="AG138" i="29"/>
  <c r="AF138"/>
  <c r="F178" i="11"/>
  <c r="G178"/>
  <c r="R178"/>
  <c r="F178" i="12"/>
  <c r="G178"/>
  <c r="R178"/>
  <c r="H137" i="52"/>
  <c r="AD137"/>
  <c r="AB138" i="29"/>
  <c r="AA138"/>
  <c r="F178" i="18"/>
  <c r="G178"/>
  <c r="R178"/>
  <c r="F178" i="17"/>
  <c r="G178"/>
  <c r="R178"/>
  <c r="D137" i="52"/>
  <c r="Z137"/>
  <c r="AG139" i="29"/>
  <c r="AF139"/>
  <c r="F179" i="11"/>
  <c r="G179"/>
  <c r="R179"/>
  <c r="F179" i="12"/>
  <c r="G179"/>
  <c r="R179"/>
  <c r="H138" i="52"/>
  <c r="AD138"/>
  <c r="AB139" i="29"/>
  <c r="AA139"/>
  <c r="F179" i="18"/>
  <c r="G179"/>
  <c r="R179"/>
  <c r="F179" i="17"/>
  <c r="G179"/>
  <c r="R179"/>
  <c r="D138" i="52"/>
  <c r="Z138"/>
  <c r="AG140" i="29"/>
  <c r="AF140"/>
  <c r="F180" i="11"/>
  <c r="G180"/>
  <c r="R180"/>
  <c r="F180" i="12"/>
  <c r="G180"/>
  <c r="R180"/>
  <c r="H139" i="52"/>
  <c r="AD139"/>
  <c r="AB140" i="29"/>
  <c r="AA140"/>
  <c r="F180" i="18"/>
  <c r="G180"/>
  <c r="R180"/>
  <c r="F180" i="17"/>
  <c r="G180"/>
  <c r="R180"/>
  <c r="D139" i="52"/>
  <c r="Z139"/>
  <c r="AG141" i="29"/>
  <c r="AF141"/>
  <c r="F181" i="11"/>
  <c r="G181"/>
  <c r="R181"/>
  <c r="F181" i="12"/>
  <c r="G181"/>
  <c r="R181"/>
  <c r="H140" i="52"/>
  <c r="AD140"/>
  <c r="AB141" i="29"/>
  <c r="AA141"/>
  <c r="F181" i="18"/>
  <c r="G181"/>
  <c r="R181"/>
  <c r="F181" i="17"/>
  <c r="G181"/>
  <c r="R181"/>
  <c r="D140" i="52"/>
  <c r="Z140"/>
  <c r="AG142" i="29"/>
  <c r="AF142"/>
  <c r="F182" i="11"/>
  <c r="G182"/>
  <c r="R182"/>
  <c r="F182" i="12"/>
  <c r="G182"/>
  <c r="R182"/>
  <c r="H141" i="52"/>
  <c r="AD141"/>
  <c r="AB142" i="29"/>
  <c r="AA142"/>
  <c r="F182" i="18"/>
  <c r="G182"/>
  <c r="R182"/>
  <c r="F182" i="17"/>
  <c r="G182"/>
  <c r="R182"/>
  <c r="D141" i="52"/>
  <c r="Z141"/>
  <c r="AG143" i="29"/>
  <c r="AF143"/>
  <c r="F183" i="11"/>
  <c r="G183"/>
  <c r="R183"/>
  <c r="F183" i="12"/>
  <c r="G183"/>
  <c r="R183"/>
  <c r="H142" i="52"/>
  <c r="AD142"/>
  <c r="AB143" i="29"/>
  <c r="AA143"/>
  <c r="F183" i="18"/>
  <c r="G183"/>
  <c r="R183"/>
  <c r="F183" i="17"/>
  <c r="G183"/>
  <c r="R183"/>
  <c r="D142" i="52"/>
  <c r="Z142"/>
  <c r="AG144" i="29"/>
  <c r="AF144"/>
  <c r="F184" i="11"/>
  <c r="G184"/>
  <c r="R184"/>
  <c r="F184" i="12"/>
  <c r="G184"/>
  <c r="R184"/>
  <c r="H143" i="52"/>
  <c r="AD143"/>
  <c r="AB144" i="29"/>
  <c r="AA144"/>
  <c r="F184" i="18"/>
  <c r="G184"/>
  <c r="R184"/>
  <c r="F184" i="17"/>
  <c r="G184"/>
  <c r="R184"/>
  <c r="D143" i="52"/>
  <c r="Z143"/>
  <c r="AG145" i="29"/>
  <c r="AF145"/>
  <c r="F185" i="11"/>
  <c r="G185"/>
  <c r="R185"/>
  <c r="F185" i="12"/>
  <c r="G185"/>
  <c r="R185"/>
  <c r="H144" i="52"/>
  <c r="AD144"/>
  <c r="AB145" i="29"/>
  <c r="AA145"/>
  <c r="F185" i="18"/>
  <c r="G185"/>
  <c r="R185"/>
  <c r="F185" i="17"/>
  <c r="G185"/>
  <c r="R185"/>
  <c r="D144" i="52"/>
  <c r="Z144"/>
  <c r="AG146" i="29"/>
  <c r="AF146"/>
  <c r="F186" i="11"/>
  <c r="G186"/>
  <c r="R186"/>
  <c r="F186" i="12"/>
  <c r="G186"/>
  <c r="R186"/>
  <c r="H145" i="52"/>
  <c r="AD145"/>
  <c r="AB146" i="29"/>
  <c r="AA146"/>
  <c r="F186" i="18"/>
  <c r="G186"/>
  <c r="R186"/>
  <c r="F186" i="17"/>
  <c r="G186"/>
  <c r="R186"/>
  <c r="D145" i="52"/>
  <c r="Z145"/>
  <c r="AG147" i="29"/>
  <c r="AF147"/>
  <c r="F187" i="11"/>
  <c r="G187"/>
  <c r="R187"/>
  <c r="F187" i="12"/>
  <c r="G187"/>
  <c r="R187"/>
  <c r="H146" i="52"/>
  <c r="AD146"/>
  <c r="AB147" i="29"/>
  <c r="AA147"/>
  <c r="F187" i="18"/>
  <c r="G187"/>
  <c r="R187"/>
  <c r="F187" i="17"/>
  <c r="G187"/>
  <c r="R187"/>
  <c r="D146" i="52"/>
  <c r="Z146"/>
  <c r="AG148" i="29"/>
  <c r="AF148"/>
  <c r="F188" i="11"/>
  <c r="G188"/>
  <c r="R188"/>
  <c r="F188" i="12"/>
  <c r="G188"/>
  <c r="R188"/>
  <c r="H147" i="52"/>
  <c r="AD147"/>
  <c r="AB148" i="29"/>
  <c r="AA148"/>
  <c r="F188" i="18"/>
  <c r="G188"/>
  <c r="R188"/>
  <c r="F188" i="17"/>
  <c r="G188"/>
  <c r="R188"/>
  <c r="D147" i="52"/>
  <c r="Z147"/>
  <c r="AG149" i="29"/>
  <c r="AF149"/>
  <c r="F189" i="11"/>
  <c r="G189"/>
  <c r="R189"/>
  <c r="F189" i="12"/>
  <c r="G189"/>
  <c r="R189"/>
  <c r="H148" i="52"/>
  <c r="AD148"/>
  <c r="AB149" i="29"/>
  <c r="AA149"/>
  <c r="F189" i="18"/>
  <c r="G189"/>
  <c r="R189"/>
  <c r="F189" i="17"/>
  <c r="G189"/>
  <c r="R189"/>
  <c r="D148" i="52"/>
  <c r="Z148"/>
  <c r="AG150" i="29"/>
  <c r="AF150"/>
  <c r="F190" i="11"/>
  <c r="G190"/>
  <c r="R190"/>
  <c r="F190" i="12"/>
  <c r="G190"/>
  <c r="R190"/>
  <c r="H149" i="52"/>
  <c r="AD149"/>
  <c r="AB150" i="29"/>
  <c r="AA150"/>
  <c r="F190" i="18"/>
  <c r="G190"/>
  <c r="R190"/>
  <c r="F190" i="17"/>
  <c r="G190"/>
  <c r="R190"/>
  <c r="D149" i="52"/>
  <c r="Z149"/>
  <c r="AG151" i="29"/>
  <c r="AF151"/>
  <c r="F191" i="11"/>
  <c r="G191"/>
  <c r="R191"/>
  <c r="F191" i="12"/>
  <c r="G191"/>
  <c r="R191"/>
  <c r="H150" i="52"/>
  <c r="AD150"/>
  <c r="AB151" i="29"/>
  <c r="AA151"/>
  <c r="F191" i="18"/>
  <c r="G191"/>
  <c r="R191"/>
  <c r="F191" i="17"/>
  <c r="G191"/>
  <c r="R191"/>
  <c r="D150" i="52"/>
  <c r="Z150"/>
  <c r="AG152" i="29"/>
  <c r="AF152"/>
  <c r="F192" i="11"/>
  <c r="G192"/>
  <c r="R192"/>
  <c r="F192" i="12"/>
  <c r="G192"/>
  <c r="R192"/>
  <c r="H151" i="52"/>
  <c r="AD151"/>
  <c r="AB152" i="29"/>
  <c r="AA152"/>
  <c r="F192" i="18"/>
  <c r="G192"/>
  <c r="R192"/>
  <c r="F192" i="17"/>
  <c r="G192"/>
  <c r="R192"/>
  <c r="D151" i="52"/>
  <c r="Z151"/>
  <c r="AG153" i="29"/>
  <c r="AF153"/>
  <c r="F193" i="11"/>
  <c r="G193"/>
  <c r="R193"/>
  <c r="F193" i="12"/>
  <c r="G193"/>
  <c r="R193"/>
  <c r="H152" i="52"/>
  <c r="AD152"/>
  <c r="AB153" i="29"/>
  <c r="AA153"/>
  <c r="F193" i="18"/>
  <c r="G193"/>
  <c r="R193"/>
  <c r="F193" i="17"/>
  <c r="G193"/>
  <c r="R193"/>
  <c r="D152" i="52"/>
  <c r="Z152"/>
  <c r="AG154" i="29"/>
  <c r="AF154"/>
  <c r="F194" i="11"/>
  <c r="G194"/>
  <c r="R194"/>
  <c r="F194" i="12"/>
  <c r="G194"/>
  <c r="R194"/>
  <c r="H153" i="52"/>
  <c r="AD153"/>
  <c r="AB154" i="29"/>
  <c r="AA154"/>
  <c r="F194" i="18"/>
  <c r="G194"/>
  <c r="R194"/>
  <c r="F194" i="17"/>
  <c r="G194"/>
  <c r="R194"/>
  <c r="D153" i="52"/>
  <c r="Z153"/>
  <c r="AG155" i="29"/>
  <c r="AF155"/>
  <c r="F195" i="11"/>
  <c r="G195"/>
  <c r="R195"/>
  <c r="F195" i="12"/>
  <c r="G195"/>
  <c r="R195"/>
  <c r="H154" i="52"/>
  <c r="AD154"/>
  <c r="AB155" i="29"/>
  <c r="AA155"/>
  <c r="F195" i="18"/>
  <c r="G195"/>
  <c r="R195"/>
  <c r="F195" i="17"/>
  <c r="G195"/>
  <c r="R195"/>
  <c r="D154" i="52"/>
  <c r="Z154"/>
  <c r="AG156" i="29"/>
  <c r="AF156"/>
  <c r="F196" i="11"/>
  <c r="G196"/>
  <c r="R196"/>
  <c r="F196" i="12"/>
  <c r="G196"/>
  <c r="R196"/>
  <c r="H155" i="52"/>
  <c r="AD155"/>
  <c r="AB156" i="29"/>
  <c r="AA156"/>
  <c r="F196" i="18"/>
  <c r="G196"/>
  <c r="R196"/>
  <c r="F196" i="17"/>
  <c r="G196"/>
  <c r="R196"/>
  <c r="D155" i="52"/>
  <c r="Z155"/>
  <c r="AG157" i="29"/>
  <c r="AF157"/>
  <c r="F197" i="11"/>
  <c r="G197"/>
  <c r="R197"/>
  <c r="F197" i="12"/>
  <c r="G197"/>
  <c r="R197"/>
  <c r="H156" i="52"/>
  <c r="AD156"/>
  <c r="AB157" i="29"/>
  <c r="AA157"/>
  <c r="F197" i="18"/>
  <c r="G197"/>
  <c r="R197"/>
  <c r="F197" i="17"/>
  <c r="G197"/>
  <c r="R197"/>
  <c r="D156" i="52"/>
  <c r="Z156"/>
  <c r="AG158" i="29"/>
  <c r="AF158"/>
  <c r="F198" i="11"/>
  <c r="G198"/>
  <c r="R198"/>
  <c r="F198" i="12"/>
  <c r="G198"/>
  <c r="R198"/>
  <c r="H157" i="52"/>
  <c r="AD157"/>
  <c r="AB158" i="29"/>
  <c r="AA158"/>
  <c r="F198" i="18"/>
  <c r="G198"/>
  <c r="R198"/>
  <c r="F198" i="17"/>
  <c r="G198"/>
  <c r="R198"/>
  <c r="D157" i="52"/>
  <c r="Z157"/>
  <c r="AG159" i="29"/>
  <c r="AF159"/>
  <c r="F199" i="11"/>
  <c r="G199"/>
  <c r="R199"/>
  <c r="F199" i="12"/>
  <c r="G199"/>
  <c r="R199"/>
  <c r="H158" i="52"/>
  <c r="AD158"/>
  <c r="AB159" i="29"/>
  <c r="AA159"/>
  <c r="F199" i="18"/>
  <c r="G199"/>
  <c r="R199"/>
  <c r="F199" i="17"/>
  <c r="G199"/>
  <c r="R199"/>
  <c r="D158" i="52"/>
  <c r="Z158"/>
  <c r="AG160" i="29"/>
  <c r="AF160"/>
  <c r="F200" i="11"/>
  <c r="G200"/>
  <c r="R200"/>
  <c r="F200" i="12"/>
  <c r="G200"/>
  <c r="R200"/>
  <c r="H159" i="52"/>
  <c r="AD159"/>
  <c r="AB160" i="29"/>
  <c r="AA160"/>
  <c r="F200" i="18"/>
  <c r="G200"/>
  <c r="R200"/>
  <c r="F200" i="17"/>
  <c r="G200"/>
  <c r="R200"/>
  <c r="D159" i="52"/>
  <c r="Z159"/>
  <c r="AG161" i="29"/>
  <c r="AF161"/>
  <c r="F201" i="11"/>
  <c r="G201"/>
  <c r="R201"/>
  <c r="F201" i="12"/>
  <c r="G201"/>
  <c r="R201"/>
  <c r="H160" i="52"/>
  <c r="AD160"/>
  <c r="AB161" i="29"/>
  <c r="AA161"/>
  <c r="F201" i="18"/>
  <c r="G201"/>
  <c r="R201"/>
  <c r="F201" i="17"/>
  <c r="G201"/>
  <c r="R201"/>
  <c r="D160" i="52"/>
  <c r="Z160"/>
  <c r="AG162" i="29"/>
  <c r="AF162"/>
  <c r="F202" i="11"/>
  <c r="G202"/>
  <c r="R202"/>
  <c r="F202" i="12"/>
  <c r="G202"/>
  <c r="R202"/>
  <c r="H161" i="52"/>
  <c r="AD161"/>
  <c r="AB162" i="29"/>
  <c r="AA162"/>
  <c r="F202" i="18"/>
  <c r="G202"/>
  <c r="R202"/>
  <c r="F202" i="17"/>
  <c r="G202"/>
  <c r="R202"/>
  <c r="D161" i="52"/>
  <c r="Z161"/>
  <c r="AG163" i="29"/>
  <c r="AF163"/>
  <c r="F203" i="11"/>
  <c r="G203"/>
  <c r="R203"/>
  <c r="F203" i="12"/>
  <c r="G203"/>
  <c r="R203"/>
  <c r="H162" i="52"/>
  <c r="AD162"/>
  <c r="AB163" i="29"/>
  <c r="AA163"/>
  <c r="F203" i="18"/>
  <c r="G203"/>
  <c r="R203"/>
  <c r="F203" i="17"/>
  <c r="G203"/>
  <c r="R203"/>
  <c r="D162" i="52"/>
  <c r="Z162"/>
  <c r="AG164" i="29"/>
  <c r="AF164"/>
  <c r="F204" i="11"/>
  <c r="G204"/>
  <c r="R204"/>
  <c r="F204" i="12"/>
  <c r="G204"/>
  <c r="R204"/>
  <c r="H163" i="52"/>
  <c r="AD163"/>
  <c r="AB164" i="29"/>
  <c r="AA164"/>
  <c r="F204" i="18"/>
  <c r="G204"/>
  <c r="R204"/>
  <c r="F204" i="17"/>
  <c r="G204"/>
  <c r="R204"/>
  <c r="D163" i="52"/>
  <c r="Z163"/>
  <c r="AG165" i="29"/>
  <c r="AF165"/>
  <c r="F205" i="11"/>
  <c r="G205"/>
  <c r="R205"/>
  <c r="F205" i="12"/>
  <c r="G205"/>
  <c r="R205"/>
  <c r="H164" i="52"/>
  <c r="AD164"/>
  <c r="AB165" i="29"/>
  <c r="AA165"/>
  <c r="F205" i="18"/>
  <c r="G205"/>
  <c r="R205"/>
  <c r="F205" i="17"/>
  <c r="G205"/>
  <c r="R205"/>
  <c r="D164" i="52"/>
  <c r="Z164"/>
  <c r="AG166" i="29"/>
  <c r="AF166"/>
  <c r="F206" i="11"/>
  <c r="G206"/>
  <c r="R206"/>
  <c r="F206" i="12"/>
  <c r="G206"/>
  <c r="R206"/>
  <c r="H165" i="52"/>
  <c r="AD165"/>
  <c r="AB166" i="29"/>
  <c r="AA166"/>
  <c r="F206" i="18"/>
  <c r="G206"/>
  <c r="R206"/>
  <c r="F206" i="17"/>
  <c r="G206"/>
  <c r="R206"/>
  <c r="D165" i="52"/>
  <c r="Z165"/>
  <c r="AG167" i="29"/>
  <c r="AF167"/>
  <c r="F207" i="11"/>
  <c r="G207"/>
  <c r="R207"/>
  <c r="F207" i="12"/>
  <c r="G207"/>
  <c r="R207"/>
  <c r="H166" i="52"/>
  <c r="AD166"/>
  <c r="AB167" i="29"/>
  <c r="AA167"/>
  <c r="F207" i="18"/>
  <c r="G207"/>
  <c r="R207"/>
  <c r="F207" i="17"/>
  <c r="G207"/>
  <c r="R207"/>
  <c r="D166" i="52"/>
  <c r="Z166"/>
  <c r="AG168" i="29"/>
  <c r="AF168"/>
  <c r="F208" i="11"/>
  <c r="G208"/>
  <c r="R208"/>
  <c r="F208" i="12"/>
  <c r="G208"/>
  <c r="R208"/>
  <c r="H167" i="52"/>
  <c r="AD167"/>
  <c r="AB168" i="29"/>
  <c r="AA168"/>
  <c r="F208" i="18"/>
  <c r="G208"/>
  <c r="R208"/>
  <c r="F208" i="17"/>
  <c r="G208"/>
  <c r="R208"/>
  <c r="D167" i="52"/>
  <c r="Z167"/>
  <c r="AG169" i="29"/>
  <c r="AF169"/>
  <c r="F209" i="11"/>
  <c r="G209"/>
  <c r="R209"/>
  <c r="F209" i="12"/>
  <c r="G209"/>
  <c r="R209"/>
  <c r="H168" i="52"/>
  <c r="AD168"/>
  <c r="AB169" i="29"/>
  <c r="AA169"/>
  <c r="F209" i="18"/>
  <c r="G209"/>
  <c r="R209"/>
  <c r="F209" i="17"/>
  <c r="G209"/>
  <c r="R209"/>
  <c r="D168" i="52"/>
  <c r="Z168"/>
  <c r="AG170" i="29"/>
  <c r="AF170"/>
  <c r="F210" i="11"/>
  <c r="G210"/>
  <c r="R210"/>
  <c r="F210" i="12"/>
  <c r="G210"/>
  <c r="R210"/>
  <c r="H169" i="52"/>
  <c r="AD169"/>
  <c r="AB170" i="29"/>
  <c r="AA170"/>
  <c r="F210" i="18"/>
  <c r="G210"/>
  <c r="R210"/>
  <c r="F210" i="17"/>
  <c r="G210"/>
  <c r="R210"/>
  <c r="D169" i="52"/>
  <c r="Z169"/>
  <c r="AG171" i="29"/>
  <c r="AF171"/>
  <c r="F211" i="11"/>
  <c r="G211"/>
  <c r="R211"/>
  <c r="F211" i="12"/>
  <c r="G211"/>
  <c r="R211"/>
  <c r="H170" i="52"/>
  <c r="AD170"/>
  <c r="AB171" i="29"/>
  <c r="AA171"/>
  <c r="F211" i="18"/>
  <c r="G211"/>
  <c r="R211"/>
  <c r="F211" i="17"/>
  <c r="G211"/>
  <c r="R211"/>
  <c r="D170" i="52"/>
  <c r="Z170"/>
  <c r="AG172" i="29"/>
  <c r="AF172"/>
  <c r="F212" i="11"/>
  <c r="G212"/>
  <c r="R212"/>
  <c r="F212" i="12"/>
  <c r="G212"/>
  <c r="R212"/>
  <c r="H171" i="52"/>
  <c r="AD171"/>
  <c r="AB172" i="29"/>
  <c r="AA172"/>
  <c r="F212" i="18"/>
  <c r="G212"/>
  <c r="R212"/>
  <c r="F212" i="17"/>
  <c r="G212"/>
  <c r="R212"/>
  <c r="D171" i="52"/>
  <c r="Z171"/>
  <c r="AG173" i="29"/>
  <c r="AF173"/>
  <c r="F213" i="11"/>
  <c r="G213"/>
  <c r="R213"/>
  <c r="F213" i="12"/>
  <c r="G213"/>
  <c r="R213"/>
  <c r="H172" i="52"/>
  <c r="AD172"/>
  <c r="AB173" i="29"/>
  <c r="AA173"/>
  <c r="F213" i="18"/>
  <c r="G213"/>
  <c r="R213"/>
  <c r="F213" i="17"/>
  <c r="G213"/>
  <c r="R213"/>
  <c r="D172" i="52"/>
  <c r="Z172"/>
  <c r="AG174" i="29"/>
  <c r="AF174"/>
  <c r="F214" i="11"/>
  <c r="G214"/>
  <c r="R214"/>
  <c r="F214" i="12"/>
  <c r="G214"/>
  <c r="R214"/>
  <c r="H173" i="52"/>
  <c r="AD173"/>
  <c r="AB174" i="29"/>
  <c r="AA174"/>
  <c r="F214" i="18"/>
  <c r="G214"/>
  <c r="R214"/>
  <c r="F214" i="17"/>
  <c r="G214"/>
  <c r="R214"/>
  <c r="D173" i="52"/>
  <c r="Z173"/>
  <c r="AG175" i="29"/>
  <c r="AF175"/>
  <c r="F215" i="11"/>
  <c r="G215"/>
  <c r="R215"/>
  <c r="F215" i="12"/>
  <c r="G215"/>
  <c r="R215"/>
  <c r="H174" i="52"/>
  <c r="AD174"/>
  <c r="AB175" i="29"/>
  <c r="AA175"/>
  <c r="F215" i="18"/>
  <c r="G215"/>
  <c r="R215"/>
  <c r="F215" i="17"/>
  <c r="G215"/>
  <c r="R215"/>
  <c r="D174" i="52"/>
  <c r="Z174"/>
  <c r="AG176" i="29"/>
  <c r="AF176"/>
  <c r="F216" i="11"/>
  <c r="G216"/>
  <c r="R216"/>
  <c r="F216" i="12"/>
  <c r="G216"/>
  <c r="R216"/>
  <c r="H175" i="52"/>
  <c r="AD175"/>
  <c r="AB176" i="29"/>
  <c r="AA176"/>
  <c r="F216" i="18"/>
  <c r="G216"/>
  <c r="R216"/>
  <c r="F216" i="17"/>
  <c r="G216"/>
  <c r="R216"/>
  <c r="D175" i="52"/>
  <c r="Z175"/>
  <c r="AG177" i="29"/>
  <c r="AF177"/>
  <c r="F217" i="11"/>
  <c r="G217"/>
  <c r="R217"/>
  <c r="F217" i="12"/>
  <c r="G217"/>
  <c r="R217"/>
  <c r="H176" i="52"/>
  <c r="AD176"/>
  <c r="AB177" i="29"/>
  <c r="AA177"/>
  <c r="F217" i="18"/>
  <c r="G217"/>
  <c r="R217"/>
  <c r="F217" i="17"/>
  <c r="G217"/>
  <c r="R217"/>
  <c r="D176" i="52"/>
  <c r="Z176"/>
  <c r="AG178" i="29"/>
  <c r="AF178"/>
  <c r="F218" i="11"/>
  <c r="G218"/>
  <c r="R218"/>
  <c r="F218" i="12"/>
  <c r="G218"/>
  <c r="R218"/>
  <c r="H177" i="52"/>
  <c r="AD177"/>
  <c r="AB178" i="29"/>
  <c r="AA178"/>
  <c r="F218" i="18"/>
  <c r="G218"/>
  <c r="R218"/>
  <c r="F218" i="17"/>
  <c r="G218"/>
  <c r="R218"/>
  <c r="D177" i="52"/>
  <c r="Z177"/>
  <c r="AG179" i="29"/>
  <c r="AF179"/>
  <c r="F219" i="11"/>
  <c r="G219"/>
  <c r="R219"/>
  <c r="F219" i="12"/>
  <c r="G219"/>
  <c r="R219"/>
  <c r="H178" i="52"/>
  <c r="AD178"/>
  <c r="AB179" i="29"/>
  <c r="AA179"/>
  <c r="F219" i="18"/>
  <c r="G219"/>
  <c r="R219"/>
  <c r="F219" i="17"/>
  <c r="G219"/>
  <c r="R219"/>
  <c r="D178" i="52"/>
  <c r="Z178"/>
  <c r="AG180" i="29"/>
  <c r="AF180"/>
  <c r="F220" i="11"/>
  <c r="G220"/>
  <c r="R220"/>
  <c r="F220" i="12"/>
  <c r="G220"/>
  <c r="R220"/>
  <c r="H179" i="52"/>
  <c r="AD179"/>
  <c r="AB180" i="29"/>
  <c r="AA180"/>
  <c r="F220" i="18"/>
  <c r="G220"/>
  <c r="R220"/>
  <c r="F220" i="17"/>
  <c r="G220"/>
  <c r="R220"/>
  <c r="D179" i="52"/>
  <c r="Z179"/>
  <c r="AG181" i="29"/>
  <c r="AF181"/>
  <c r="F221" i="11"/>
  <c r="G221"/>
  <c r="R221"/>
  <c r="F221" i="12"/>
  <c r="G221"/>
  <c r="R221"/>
  <c r="H180" i="52"/>
  <c r="AD180"/>
  <c r="AB181" i="29"/>
  <c r="AA181"/>
  <c r="F221" i="18"/>
  <c r="G221"/>
  <c r="R221"/>
  <c r="F221" i="17"/>
  <c r="G221"/>
  <c r="R221"/>
  <c r="D180" i="52"/>
  <c r="Z180"/>
  <c r="AG182" i="29"/>
  <c r="AF182"/>
  <c r="F222" i="11"/>
  <c r="G222"/>
  <c r="R222"/>
  <c r="F222" i="12"/>
  <c r="G222"/>
  <c r="R222"/>
  <c r="H181" i="52"/>
  <c r="AD181"/>
  <c r="AB182" i="29"/>
  <c r="AA182"/>
  <c r="F222" i="18"/>
  <c r="G222"/>
  <c r="R222"/>
  <c r="F222" i="17"/>
  <c r="G222"/>
  <c r="R222"/>
  <c r="D181" i="52"/>
  <c r="Z181"/>
  <c r="AG183" i="29"/>
  <c r="AF183"/>
  <c r="F223" i="11"/>
  <c r="G223"/>
  <c r="R223"/>
  <c r="F223" i="12"/>
  <c r="G223"/>
  <c r="R223"/>
  <c r="H182" i="52"/>
  <c r="AD182"/>
  <c r="AB183" i="29"/>
  <c r="AA183"/>
  <c r="F223" i="18"/>
  <c r="G223"/>
  <c r="R223"/>
  <c r="F223" i="17"/>
  <c r="G223"/>
  <c r="R223"/>
  <c r="D182" i="52"/>
  <c r="Z182"/>
  <c r="AG184" i="29"/>
  <c r="AF184"/>
  <c r="F224" i="11"/>
  <c r="G224"/>
  <c r="R224"/>
  <c r="F224" i="12"/>
  <c r="G224"/>
  <c r="R224"/>
  <c r="H183" i="52"/>
  <c r="AD183"/>
  <c r="AB184" i="29"/>
  <c r="AA184"/>
  <c r="F224" i="18"/>
  <c r="G224"/>
  <c r="R224"/>
  <c r="F224" i="17"/>
  <c r="G224"/>
  <c r="R224"/>
  <c r="D183" i="52"/>
  <c r="Z183"/>
  <c r="AG185" i="29"/>
  <c r="AF185"/>
  <c r="F225" i="11"/>
  <c r="G225"/>
  <c r="R225"/>
  <c r="F225" i="12"/>
  <c r="G225"/>
  <c r="R225"/>
  <c r="H184" i="52"/>
  <c r="AD184"/>
  <c r="AB185" i="29"/>
  <c r="AA185"/>
  <c r="F225" i="18"/>
  <c r="G225"/>
  <c r="R225"/>
  <c r="F225" i="17"/>
  <c r="G225"/>
  <c r="R225"/>
  <c r="D184" i="52"/>
  <c r="Z184"/>
  <c r="AG186" i="29"/>
  <c r="AF186"/>
  <c r="F226" i="11"/>
  <c r="G226"/>
  <c r="R226"/>
  <c r="F226" i="12"/>
  <c r="G226"/>
  <c r="R226"/>
  <c r="H185" i="52"/>
  <c r="AD185"/>
  <c r="AB186" i="29"/>
  <c r="AA186"/>
  <c r="F226" i="18"/>
  <c r="G226"/>
  <c r="R226"/>
  <c r="F226" i="17"/>
  <c r="G226"/>
  <c r="R226"/>
  <c r="D185" i="52"/>
  <c r="Z185"/>
  <c r="AG187" i="29"/>
  <c r="AF187"/>
  <c r="F227" i="11"/>
  <c r="G227"/>
  <c r="R227"/>
  <c r="F227" i="12"/>
  <c r="G227"/>
  <c r="R227"/>
  <c r="H186" i="52"/>
  <c r="AD186"/>
  <c r="AB187" i="29"/>
  <c r="AA187"/>
  <c r="F227" i="18"/>
  <c r="G227"/>
  <c r="R227"/>
  <c r="F227" i="17"/>
  <c r="G227"/>
  <c r="R227"/>
  <c r="D186" i="52"/>
  <c r="Z186"/>
  <c r="AG188" i="29"/>
  <c r="AF188"/>
  <c r="F228" i="11"/>
  <c r="G228"/>
  <c r="R228"/>
  <c r="F228" i="12"/>
  <c r="G228"/>
  <c r="R228"/>
  <c r="H187" i="52"/>
  <c r="AD187"/>
  <c r="AB188" i="29"/>
  <c r="AA188"/>
  <c r="F228" i="18"/>
  <c r="G228"/>
  <c r="R228"/>
  <c r="F228" i="17"/>
  <c r="G228"/>
  <c r="R228"/>
  <c r="D187" i="52"/>
  <c r="Z187"/>
  <c r="AG189" i="29"/>
  <c r="AF189"/>
  <c r="F229" i="11"/>
  <c r="G229"/>
  <c r="R229"/>
  <c r="F229" i="12"/>
  <c r="G229"/>
  <c r="R229"/>
  <c r="H188" i="52"/>
  <c r="AD188"/>
  <c r="AB189" i="29"/>
  <c r="AA189"/>
  <c r="F229" i="18"/>
  <c r="G229"/>
  <c r="R229"/>
  <c r="F229" i="17"/>
  <c r="G229"/>
  <c r="R229"/>
  <c r="D188" i="52"/>
  <c r="Z188"/>
  <c r="AG190" i="29"/>
  <c r="AF190"/>
  <c r="F230" i="11"/>
  <c r="G230"/>
  <c r="R230"/>
  <c r="F230" i="12"/>
  <c r="G230"/>
  <c r="R230"/>
  <c r="H189" i="52"/>
  <c r="AD189"/>
  <c r="AB190" i="29"/>
  <c r="AA190"/>
  <c r="F230" i="18"/>
  <c r="G230"/>
  <c r="R230"/>
  <c r="F230" i="17"/>
  <c r="G230"/>
  <c r="R230"/>
  <c r="D189" i="52"/>
  <c r="Z189"/>
  <c r="AG191" i="29"/>
  <c r="AF191"/>
  <c r="F231" i="11"/>
  <c r="G231"/>
  <c r="R231"/>
  <c r="F231" i="12"/>
  <c r="G231"/>
  <c r="R231"/>
  <c r="H190" i="52"/>
  <c r="AD190"/>
  <c r="AB191" i="29"/>
  <c r="AA191"/>
  <c r="F231" i="18"/>
  <c r="G231"/>
  <c r="R231"/>
  <c r="F231" i="17"/>
  <c r="G231"/>
  <c r="R231"/>
  <c r="D190" i="52"/>
  <c r="Z190"/>
  <c r="AG192" i="29"/>
  <c r="AF192"/>
  <c r="F232" i="11"/>
  <c r="G232"/>
  <c r="R232"/>
  <c r="F232" i="12"/>
  <c r="G232"/>
  <c r="R232"/>
  <c r="H191" i="52"/>
  <c r="AD191"/>
  <c r="AB192" i="29"/>
  <c r="AA192"/>
  <c r="F232" i="18"/>
  <c r="G232"/>
  <c r="R232"/>
  <c r="F232" i="17"/>
  <c r="G232"/>
  <c r="R232"/>
  <c r="D191" i="52"/>
  <c r="Z191"/>
  <c r="AG193" i="29"/>
  <c r="AF193"/>
  <c r="F233" i="11"/>
  <c r="G233"/>
  <c r="R233"/>
  <c r="F233" i="12"/>
  <c r="G233"/>
  <c r="R233"/>
  <c r="H192" i="52"/>
  <c r="AD192"/>
  <c r="AB193" i="29"/>
  <c r="AA193"/>
  <c r="F233" i="18"/>
  <c r="G233"/>
  <c r="R233"/>
  <c r="F233" i="17"/>
  <c r="G233"/>
  <c r="R233"/>
  <c r="D192" i="52"/>
  <c r="Z192"/>
  <c r="AG194" i="29"/>
  <c r="AF194"/>
  <c r="F234" i="11"/>
  <c r="G234"/>
  <c r="R234"/>
  <c r="F234" i="12"/>
  <c r="G234"/>
  <c r="R234"/>
  <c r="H193" i="52"/>
  <c r="AD193"/>
  <c r="AB194" i="29"/>
  <c r="AA194"/>
  <c r="F234" i="18"/>
  <c r="G234"/>
  <c r="R234"/>
  <c r="F234" i="17"/>
  <c r="G234"/>
  <c r="R234"/>
  <c r="D193" i="52"/>
  <c r="Z193"/>
  <c r="AG195" i="29"/>
  <c r="AF195"/>
  <c r="F235" i="11"/>
  <c r="G235"/>
  <c r="R235"/>
  <c r="F235" i="12"/>
  <c r="G235"/>
  <c r="R235"/>
  <c r="H194" i="52"/>
  <c r="AD194"/>
  <c r="AB195" i="29"/>
  <c r="AA195"/>
  <c r="F235" i="18"/>
  <c r="G235"/>
  <c r="R235"/>
  <c r="F235" i="17"/>
  <c r="G235"/>
  <c r="R235"/>
  <c r="D194" i="52"/>
  <c r="Z194"/>
  <c r="AG196" i="29"/>
  <c r="AF196"/>
  <c r="F236" i="11"/>
  <c r="G236"/>
  <c r="R236"/>
  <c r="F236" i="12"/>
  <c r="G236"/>
  <c r="R236"/>
  <c r="H195" i="52"/>
  <c r="AD195"/>
  <c r="AB196" i="29"/>
  <c r="AA196"/>
  <c r="F236" i="18"/>
  <c r="G236"/>
  <c r="R236"/>
  <c r="F236" i="17"/>
  <c r="G236"/>
  <c r="R236"/>
  <c r="D195" i="52"/>
  <c r="Z195"/>
  <c r="AG197" i="29"/>
  <c r="AF197"/>
  <c r="F237" i="11"/>
  <c r="G237"/>
  <c r="R237"/>
  <c r="F237" i="12"/>
  <c r="G237"/>
  <c r="R237"/>
  <c r="H196" i="52"/>
  <c r="AD196"/>
  <c r="AB197" i="29"/>
  <c r="AA197"/>
  <c r="F237" i="18"/>
  <c r="G237"/>
  <c r="R237"/>
  <c r="F237" i="17"/>
  <c r="G237"/>
  <c r="R237"/>
  <c r="D196" i="52"/>
  <c r="Z196"/>
  <c r="AG198" i="29"/>
  <c r="AF198"/>
  <c r="F238" i="11"/>
  <c r="G238"/>
  <c r="R238"/>
  <c r="F238" i="12"/>
  <c r="G238"/>
  <c r="R238"/>
  <c r="H197" i="52"/>
  <c r="AD197"/>
  <c r="AB198" i="29"/>
  <c r="AA198"/>
  <c r="F238" i="18"/>
  <c r="G238"/>
  <c r="R238"/>
  <c r="F238" i="17"/>
  <c r="G238"/>
  <c r="R238"/>
  <c r="D197" i="52"/>
  <c r="Z197"/>
  <c r="AG199" i="29"/>
  <c r="AF199"/>
  <c r="F239" i="11"/>
  <c r="G239"/>
  <c r="R239"/>
  <c r="F239" i="12"/>
  <c r="G239"/>
  <c r="R239"/>
  <c r="H198" i="52"/>
  <c r="AD198"/>
  <c r="AB199" i="29"/>
  <c r="AA199"/>
  <c r="F239" i="18"/>
  <c r="G239"/>
  <c r="R239"/>
  <c r="F239" i="17"/>
  <c r="G239"/>
  <c r="R239"/>
  <c r="D198" i="52"/>
  <c r="Z198"/>
  <c r="AG200" i="29"/>
  <c r="AF200"/>
  <c r="F240" i="11"/>
  <c r="G240"/>
  <c r="R240"/>
  <c r="F240" i="12"/>
  <c r="G240"/>
  <c r="R240"/>
  <c r="H199" i="52"/>
  <c r="AD199"/>
  <c r="AB200" i="29"/>
  <c r="AA200"/>
  <c r="F240" i="18"/>
  <c r="G240"/>
  <c r="R240"/>
  <c r="F240" i="17"/>
  <c r="G240"/>
  <c r="R240"/>
  <c r="D199" i="52"/>
  <c r="Z199"/>
  <c r="AG201" i="29"/>
  <c r="AF201"/>
  <c r="F241" i="11"/>
  <c r="G241"/>
  <c r="R241"/>
  <c r="F241" i="12"/>
  <c r="G241"/>
  <c r="R241"/>
  <c r="H200" i="52"/>
  <c r="AD200"/>
  <c r="AB201" i="29"/>
  <c r="AA201"/>
  <c r="F241" i="18"/>
  <c r="G241"/>
  <c r="R241"/>
  <c r="F241" i="17"/>
  <c r="G241"/>
  <c r="R241"/>
  <c r="D200" i="52"/>
  <c r="Z200"/>
  <c r="AG202" i="29"/>
  <c r="AF202"/>
  <c r="F242" i="11"/>
  <c r="G242"/>
  <c r="R242"/>
  <c r="F242" i="12"/>
  <c r="G242"/>
  <c r="R242"/>
  <c r="H201" i="52"/>
  <c r="AD201"/>
  <c r="AB202" i="29"/>
  <c r="AA202"/>
  <c r="F242" i="18"/>
  <c r="G242"/>
  <c r="R242"/>
  <c r="F242" i="17"/>
  <c r="G242"/>
  <c r="R242"/>
  <c r="D201" i="52"/>
  <c r="Z201"/>
  <c r="AG203" i="29"/>
  <c r="AF203"/>
  <c r="F243" i="11"/>
  <c r="G243"/>
  <c r="R243"/>
  <c r="F243" i="12"/>
  <c r="G243"/>
  <c r="R243"/>
  <c r="H202" i="52"/>
  <c r="AD202"/>
  <c r="AB203" i="29"/>
  <c r="AA203"/>
  <c r="F243" i="18"/>
  <c r="G243"/>
  <c r="R243"/>
  <c r="F243" i="17"/>
  <c r="G243"/>
  <c r="R243"/>
  <c r="D202" i="52"/>
  <c r="Z202"/>
  <c r="AG204" i="29"/>
  <c r="AF204"/>
  <c r="F244" i="11"/>
  <c r="G244"/>
  <c r="R244"/>
  <c r="F244" i="12"/>
  <c r="G244"/>
  <c r="R244"/>
  <c r="H203" i="52"/>
  <c r="AD203"/>
  <c r="AB204" i="29"/>
  <c r="AA204"/>
  <c r="F244" i="18"/>
  <c r="G244"/>
  <c r="R244"/>
  <c r="F244" i="17"/>
  <c r="G244"/>
  <c r="R244"/>
  <c r="D203" i="52"/>
  <c r="Z203"/>
  <c r="AG205" i="29"/>
  <c r="AF205"/>
  <c r="F245" i="11"/>
  <c r="G245"/>
  <c r="R245"/>
  <c r="F245" i="12"/>
  <c r="G245"/>
  <c r="R245"/>
  <c r="H204" i="52"/>
  <c r="AD204"/>
  <c r="AB205" i="29"/>
  <c r="AA205"/>
  <c r="F245" i="18"/>
  <c r="G245"/>
  <c r="R245"/>
  <c r="F245" i="17"/>
  <c r="G245"/>
  <c r="R245"/>
  <c r="D204" i="52"/>
  <c r="Z204"/>
  <c r="AG206" i="29"/>
  <c r="AF206"/>
  <c r="F246" i="11"/>
  <c r="G246"/>
  <c r="R246"/>
  <c r="F246" i="12"/>
  <c r="G246"/>
  <c r="R246"/>
  <c r="H205" i="52"/>
  <c r="AD205"/>
  <c r="AB206" i="29"/>
  <c r="AA206"/>
  <c r="F246" i="18"/>
  <c r="G246"/>
  <c r="R246"/>
  <c r="F246" i="17"/>
  <c r="G246"/>
  <c r="R246"/>
  <c r="D205" i="52"/>
  <c r="Z205"/>
  <c r="AG207" i="29"/>
  <c r="AF207"/>
  <c r="F247" i="11"/>
  <c r="G247"/>
  <c r="R247"/>
  <c r="F247" i="12"/>
  <c r="G247"/>
  <c r="R247"/>
  <c r="H206" i="52"/>
  <c r="AD206"/>
  <c r="AB207" i="29"/>
  <c r="AA207"/>
  <c r="F247" i="18"/>
  <c r="G247"/>
  <c r="R247"/>
  <c r="F247" i="17"/>
  <c r="G247"/>
  <c r="R247"/>
  <c r="D206" i="52"/>
  <c r="Z206"/>
  <c r="AG208" i="29"/>
  <c r="AF208"/>
  <c r="F248" i="11"/>
  <c r="G248"/>
  <c r="R248"/>
  <c r="F248" i="12"/>
  <c r="G248"/>
  <c r="R248"/>
  <c r="H207" i="52"/>
  <c r="AD207"/>
  <c r="AB208" i="29"/>
  <c r="AA208"/>
  <c r="F248" i="18"/>
  <c r="G248"/>
  <c r="R248"/>
  <c r="F248" i="17"/>
  <c r="G248"/>
  <c r="R248"/>
  <c r="D207" i="52"/>
  <c r="Z207"/>
  <c r="AG209" i="29"/>
  <c r="AF209"/>
  <c r="F249" i="11"/>
  <c r="G249"/>
  <c r="R249"/>
  <c r="F249" i="12"/>
  <c r="G249"/>
  <c r="R249"/>
  <c r="H208" i="52"/>
  <c r="AD208"/>
  <c r="AB209" i="29"/>
  <c r="AA209"/>
  <c r="F249" i="18"/>
  <c r="G249"/>
  <c r="R249"/>
  <c r="F249" i="17"/>
  <c r="G249"/>
  <c r="R249"/>
  <c r="D208" i="52"/>
  <c r="Z208"/>
  <c r="AG210" i="29"/>
  <c r="AF210"/>
  <c r="F250" i="11"/>
  <c r="G250"/>
  <c r="R250"/>
  <c r="F250" i="12"/>
  <c r="G250"/>
  <c r="R250"/>
  <c r="H209" i="52"/>
  <c r="AD209"/>
  <c r="AB210" i="29"/>
  <c r="AA210"/>
  <c r="F250" i="18"/>
  <c r="G250"/>
  <c r="R250"/>
  <c r="F250" i="17"/>
  <c r="G250"/>
  <c r="R250"/>
  <c r="D209" i="52"/>
  <c r="Z209"/>
  <c r="AG211" i="29"/>
  <c r="AF211"/>
  <c r="F251" i="11"/>
  <c r="G251"/>
  <c r="R251"/>
  <c r="F251" i="12"/>
  <c r="G251"/>
  <c r="R251"/>
  <c r="H210" i="52"/>
  <c r="AD210"/>
  <c r="AB211" i="29"/>
  <c r="AA211"/>
  <c r="F251" i="18"/>
  <c r="G251"/>
  <c r="R251"/>
  <c r="F251" i="17"/>
  <c r="G251"/>
  <c r="R251"/>
  <c r="D210" i="52"/>
  <c r="Z210"/>
  <c r="AG212" i="29"/>
  <c r="AF212"/>
  <c r="F252" i="11"/>
  <c r="G252"/>
  <c r="R252"/>
  <c r="F252" i="12"/>
  <c r="G252"/>
  <c r="R252"/>
  <c r="H211" i="52"/>
  <c r="AD211"/>
  <c r="AB212" i="29"/>
  <c r="AA212"/>
  <c r="F252" i="18"/>
  <c r="G252"/>
  <c r="R252"/>
  <c r="F252" i="17"/>
  <c r="G252"/>
  <c r="R252"/>
  <c r="D211" i="52"/>
  <c r="Z211"/>
  <c r="AG213" i="29"/>
  <c r="AF213"/>
  <c r="F253" i="11"/>
  <c r="G253"/>
  <c r="R253"/>
  <c r="F253" i="12"/>
  <c r="G253"/>
  <c r="R253"/>
  <c r="H212" i="52"/>
  <c r="AD212"/>
  <c r="AB213" i="29"/>
  <c r="AA213"/>
  <c r="F253" i="18"/>
  <c r="G253"/>
  <c r="R253"/>
  <c r="F253" i="17"/>
  <c r="G253"/>
  <c r="R253"/>
  <c r="D212" i="52"/>
  <c r="Z212"/>
  <c r="AG214" i="29"/>
  <c r="AF214"/>
  <c r="F254" i="11"/>
  <c r="G254"/>
  <c r="R254"/>
  <c r="F254" i="12"/>
  <c r="G254"/>
  <c r="R254"/>
  <c r="H213" i="52"/>
  <c r="AD213"/>
  <c r="AB214" i="29"/>
  <c r="AA214"/>
  <c r="F254" i="18"/>
  <c r="G254"/>
  <c r="R254"/>
  <c r="F254" i="17"/>
  <c r="G254"/>
  <c r="R254"/>
  <c r="D213" i="52"/>
  <c r="Z213"/>
  <c r="AG215" i="29"/>
  <c r="AF215"/>
  <c r="F255" i="11"/>
  <c r="G255"/>
  <c r="R255"/>
  <c r="F255" i="12"/>
  <c r="G255"/>
  <c r="R255"/>
  <c r="H214" i="52"/>
  <c r="AD214"/>
  <c r="AB215" i="29"/>
  <c r="AA215"/>
  <c r="F255" i="18"/>
  <c r="G255"/>
  <c r="R255"/>
  <c r="F255" i="17"/>
  <c r="G255"/>
  <c r="R255"/>
  <c r="D214" i="52"/>
  <c r="Z214"/>
  <c r="AG216" i="29"/>
  <c r="AF216"/>
  <c r="F256" i="11"/>
  <c r="G256"/>
  <c r="R256"/>
  <c r="F256" i="12"/>
  <c r="G256"/>
  <c r="R256"/>
  <c r="H215" i="52"/>
  <c r="AD215"/>
  <c r="AB216" i="29"/>
  <c r="AA216"/>
  <c r="F256" i="18"/>
  <c r="G256"/>
  <c r="R256"/>
  <c r="F256" i="17"/>
  <c r="G256"/>
  <c r="R256"/>
  <c r="D215" i="52"/>
  <c r="Z215"/>
  <c r="AG217" i="29"/>
  <c r="AF217"/>
  <c r="F257" i="11"/>
  <c r="G257"/>
  <c r="R257"/>
  <c r="F257" i="12"/>
  <c r="G257"/>
  <c r="R257"/>
  <c r="H216" i="52"/>
  <c r="AD216"/>
  <c r="AB217" i="29"/>
  <c r="AA217"/>
  <c r="F257" i="18"/>
  <c r="G257"/>
  <c r="R257"/>
  <c r="F257" i="17"/>
  <c r="G257"/>
  <c r="R257"/>
  <c r="D216" i="52"/>
  <c r="Z216"/>
  <c r="AG218" i="29"/>
  <c r="AF218"/>
  <c r="F258" i="11"/>
  <c r="G258"/>
  <c r="R258"/>
  <c r="F258" i="12"/>
  <c r="G258"/>
  <c r="R258"/>
  <c r="H217" i="52"/>
  <c r="AD217"/>
  <c r="AB218" i="29"/>
  <c r="AA218"/>
  <c r="F258" i="18"/>
  <c r="G258"/>
  <c r="R258"/>
  <c r="F258" i="17"/>
  <c r="G258"/>
  <c r="R258"/>
  <c r="D217" i="52"/>
  <c r="Z217"/>
  <c r="AG219" i="29"/>
  <c r="AF219"/>
  <c r="F259" i="11"/>
  <c r="G259"/>
  <c r="R259"/>
  <c r="F259" i="12"/>
  <c r="G259"/>
  <c r="R259"/>
  <c r="H218" i="52"/>
  <c r="AD218"/>
  <c r="AB219" i="29"/>
  <c r="AA219"/>
  <c r="F259" i="18"/>
  <c r="G259"/>
  <c r="R259"/>
  <c r="F259" i="17"/>
  <c r="G259"/>
  <c r="R259"/>
  <c r="D218" i="52"/>
  <c r="Z218"/>
  <c r="AG220" i="29"/>
  <c r="AF220"/>
  <c r="F260" i="11"/>
  <c r="G260"/>
  <c r="R260"/>
  <c r="F260" i="12"/>
  <c r="G260"/>
  <c r="R260"/>
  <c r="H219" i="52"/>
  <c r="AD219"/>
  <c r="AB220" i="29"/>
  <c r="AA220"/>
  <c r="F260" i="18"/>
  <c r="G260"/>
  <c r="R260"/>
  <c r="F260" i="17"/>
  <c r="G260"/>
  <c r="R260"/>
  <c r="D219" i="52"/>
  <c r="Z219"/>
  <c r="AG221" i="29"/>
  <c r="AF221"/>
  <c r="F261" i="11"/>
  <c r="G261"/>
  <c r="R261"/>
  <c r="F261" i="12"/>
  <c r="G261"/>
  <c r="R261"/>
  <c r="H220" i="52"/>
  <c r="AD220"/>
  <c r="AB221" i="29"/>
  <c r="AA221"/>
  <c r="F261" i="18"/>
  <c r="G261"/>
  <c r="R261"/>
  <c r="F261" i="17"/>
  <c r="G261"/>
  <c r="R261"/>
  <c r="D220" i="52"/>
  <c r="Z220"/>
  <c r="AG222" i="29"/>
  <c r="AF222"/>
  <c r="F262" i="11"/>
  <c r="G262"/>
  <c r="R262"/>
  <c r="F262" i="12"/>
  <c r="G262"/>
  <c r="R262"/>
  <c r="H221" i="52"/>
  <c r="AD221"/>
  <c r="AB222" i="29"/>
  <c r="AA222"/>
  <c r="F262" i="18"/>
  <c r="G262"/>
  <c r="R262"/>
  <c r="F262" i="17"/>
  <c r="G262"/>
  <c r="R262"/>
  <c r="D221" i="52"/>
  <c r="Z221"/>
  <c r="AG223" i="29"/>
  <c r="AF223"/>
  <c r="F263" i="11"/>
  <c r="G263"/>
  <c r="R263"/>
  <c r="F263" i="12"/>
  <c r="G263"/>
  <c r="R263"/>
  <c r="H222" i="52"/>
  <c r="AD222"/>
  <c r="AB223" i="29"/>
  <c r="AA223"/>
  <c r="F263" i="18"/>
  <c r="G263"/>
  <c r="R263"/>
  <c r="F263" i="17"/>
  <c r="G263"/>
  <c r="R263"/>
  <c r="D222" i="52"/>
  <c r="Z222"/>
  <c r="AG224" i="29"/>
  <c r="AF224"/>
  <c r="F264" i="11"/>
  <c r="G264"/>
  <c r="R264"/>
  <c r="F264" i="12"/>
  <c r="G264"/>
  <c r="R264"/>
  <c r="H223" i="52"/>
  <c r="AD223"/>
  <c r="AB224" i="29"/>
  <c r="AA224"/>
  <c r="F264" i="18"/>
  <c r="G264"/>
  <c r="R264"/>
  <c r="F264" i="17"/>
  <c r="G264"/>
  <c r="R264"/>
  <c r="D223" i="52"/>
  <c r="Z223"/>
  <c r="AG225" i="29"/>
  <c r="AF225"/>
  <c r="F265" i="11"/>
  <c r="G265"/>
  <c r="R265"/>
  <c r="F265" i="12"/>
  <c r="G265"/>
  <c r="R265"/>
  <c r="H224" i="52"/>
  <c r="AD224"/>
  <c r="AB225" i="29"/>
  <c r="AA225"/>
  <c r="F265" i="18"/>
  <c r="G265"/>
  <c r="R265"/>
  <c r="F265" i="17"/>
  <c r="G265"/>
  <c r="R265"/>
  <c r="D224" i="52"/>
  <c r="Z224"/>
  <c r="AG226" i="29"/>
  <c r="AF226"/>
  <c r="F266" i="11"/>
  <c r="G266"/>
  <c r="R266"/>
  <c r="F266" i="12"/>
  <c r="G266"/>
  <c r="R266"/>
  <c r="H225" i="52"/>
  <c r="AD225"/>
  <c r="AB226" i="29"/>
  <c r="AA226"/>
  <c r="F266" i="18"/>
  <c r="G266"/>
  <c r="R266"/>
  <c r="F266" i="17"/>
  <c r="G266"/>
  <c r="R266"/>
  <c r="D225" i="52"/>
  <c r="Z225"/>
  <c r="AG227" i="29"/>
  <c r="AF227"/>
  <c r="F267" i="11"/>
  <c r="G267"/>
  <c r="R267"/>
  <c r="F267" i="12"/>
  <c r="G267"/>
  <c r="R267"/>
  <c r="H226" i="52"/>
  <c r="AD226"/>
  <c r="AB227" i="29"/>
  <c r="AA227"/>
  <c r="F267" i="18"/>
  <c r="G267"/>
  <c r="R267"/>
  <c r="F267" i="17"/>
  <c r="G267"/>
  <c r="R267"/>
  <c r="D226" i="52"/>
  <c r="Z226"/>
  <c r="AG228" i="29"/>
  <c r="AF228"/>
  <c r="F268" i="11"/>
  <c r="G268"/>
  <c r="R268"/>
  <c r="F268" i="12"/>
  <c r="G268"/>
  <c r="R268"/>
  <c r="H227" i="52"/>
  <c r="AD227"/>
  <c r="AB228" i="29"/>
  <c r="AA228"/>
  <c r="F268" i="18"/>
  <c r="G268"/>
  <c r="R268"/>
  <c r="F268" i="17"/>
  <c r="G268"/>
  <c r="R268"/>
  <c r="D227" i="52"/>
  <c r="Z227"/>
  <c r="AG229" i="29"/>
  <c r="AF229"/>
  <c r="F269" i="11"/>
  <c r="G269"/>
  <c r="R269"/>
  <c r="F269" i="12"/>
  <c r="G269"/>
  <c r="R269"/>
  <c r="H228" i="52"/>
  <c r="AD228"/>
  <c r="AB229" i="29"/>
  <c r="AA229"/>
  <c r="F269" i="18"/>
  <c r="G269"/>
  <c r="R269"/>
  <c r="F269" i="17"/>
  <c r="G269"/>
  <c r="R269"/>
  <c r="D228" i="52"/>
  <c r="Z228"/>
  <c r="AG230" i="29"/>
  <c r="AF230"/>
  <c r="F270" i="11"/>
  <c r="G270"/>
  <c r="R270"/>
  <c r="F270" i="12"/>
  <c r="G270"/>
  <c r="R270"/>
  <c r="H229" i="52"/>
  <c r="AD229"/>
  <c r="AB230" i="29"/>
  <c r="AA230"/>
  <c r="F270" i="18"/>
  <c r="G270"/>
  <c r="R270"/>
  <c r="F270" i="17"/>
  <c r="G270"/>
  <c r="R270"/>
  <c r="D229" i="52"/>
  <c r="Z229"/>
  <c r="AG231" i="29"/>
  <c r="AF231"/>
  <c r="F271" i="11"/>
  <c r="G271"/>
  <c r="R271"/>
  <c r="F271" i="12"/>
  <c r="G271"/>
  <c r="R271"/>
  <c r="H230" i="52"/>
  <c r="AD230"/>
  <c r="AB231" i="29"/>
  <c r="AA231"/>
  <c r="F271" i="18"/>
  <c r="G271"/>
  <c r="R271"/>
  <c r="F271" i="17"/>
  <c r="G271"/>
  <c r="R271"/>
  <c r="D230" i="52"/>
  <c r="Z230"/>
  <c r="AG232" i="29"/>
  <c r="AF232"/>
  <c r="F272" i="11"/>
  <c r="G272"/>
  <c r="R272"/>
  <c r="F272" i="12"/>
  <c r="G272"/>
  <c r="R272"/>
  <c r="H231" i="52"/>
  <c r="AD231"/>
  <c r="AB232" i="29"/>
  <c r="AA232"/>
  <c r="F272" i="18"/>
  <c r="G272"/>
  <c r="R272"/>
  <c r="F272" i="17"/>
  <c r="G272"/>
  <c r="R272"/>
  <c r="D231" i="52"/>
  <c r="Z231"/>
  <c r="AG233" i="29"/>
  <c r="AF233"/>
  <c r="F273" i="11"/>
  <c r="G273"/>
  <c r="R273"/>
  <c r="F273" i="12"/>
  <c r="G273"/>
  <c r="R273"/>
  <c r="H232" i="52"/>
  <c r="AD232"/>
  <c r="AB233" i="29"/>
  <c r="AA233"/>
  <c r="F273" i="18"/>
  <c r="G273"/>
  <c r="R273"/>
  <c r="F273" i="17"/>
  <c r="G273"/>
  <c r="R273"/>
  <c r="D232" i="52"/>
  <c r="Z232"/>
  <c r="AG234" i="29"/>
  <c r="AF234"/>
  <c r="F274" i="11"/>
  <c r="G274"/>
  <c r="R274"/>
  <c r="F274" i="12"/>
  <c r="G274"/>
  <c r="R274"/>
  <c r="H233" i="52"/>
  <c r="AD233"/>
  <c r="AB234" i="29"/>
  <c r="AA234"/>
  <c r="F274" i="18"/>
  <c r="G274"/>
  <c r="R274"/>
  <c r="F274" i="17"/>
  <c r="G274"/>
  <c r="R274"/>
  <c r="D233" i="52"/>
  <c r="Z233"/>
  <c r="AG235" i="29"/>
  <c r="AF235"/>
  <c r="F275" i="11"/>
  <c r="G275"/>
  <c r="R275"/>
  <c r="F275" i="12"/>
  <c r="G275"/>
  <c r="R275"/>
  <c r="H234" i="52"/>
  <c r="AD234"/>
  <c r="AB235" i="29"/>
  <c r="AA235"/>
  <c r="F275" i="18"/>
  <c r="G275"/>
  <c r="R275"/>
  <c r="F275" i="17"/>
  <c r="G275"/>
  <c r="R275"/>
  <c r="D234" i="52"/>
  <c r="Z234"/>
  <c r="AG236" i="29"/>
  <c r="AF236"/>
  <c r="F276" i="11"/>
  <c r="G276"/>
  <c r="R276"/>
  <c r="F276" i="12"/>
  <c r="G276"/>
  <c r="R276"/>
  <c r="H235" i="52"/>
  <c r="AD235"/>
  <c r="AB236" i="29"/>
  <c r="AA236"/>
  <c r="F276" i="18"/>
  <c r="G276"/>
  <c r="R276"/>
  <c r="F276" i="17"/>
  <c r="G276"/>
  <c r="R276"/>
  <c r="D235" i="52"/>
  <c r="Z235"/>
  <c r="AG237" i="29"/>
  <c r="AF237"/>
  <c r="F277" i="11"/>
  <c r="G277"/>
  <c r="R277"/>
  <c r="F277" i="12"/>
  <c r="G277"/>
  <c r="R277"/>
  <c r="H236" i="52"/>
  <c r="AD236"/>
  <c r="AB237" i="29"/>
  <c r="AA237"/>
  <c r="F277" i="18"/>
  <c r="G277"/>
  <c r="R277"/>
  <c r="F277" i="17"/>
  <c r="G277"/>
  <c r="R277"/>
  <c r="D236" i="52"/>
  <c r="Z236"/>
  <c r="AG238" i="29"/>
  <c r="AF238"/>
  <c r="F278" i="11"/>
  <c r="G278"/>
  <c r="R278"/>
  <c r="F278" i="12"/>
  <c r="G278"/>
  <c r="R278"/>
  <c r="H237" i="52"/>
  <c r="AD237"/>
  <c r="AB238" i="29"/>
  <c r="AA238"/>
  <c r="F278" i="18"/>
  <c r="G278"/>
  <c r="R278"/>
  <c r="F278" i="17"/>
  <c r="G278"/>
  <c r="R278"/>
  <c r="D237" i="52"/>
  <c r="Z237"/>
  <c r="AG239" i="29"/>
  <c r="AF239"/>
  <c r="F279" i="11"/>
  <c r="G279"/>
  <c r="R279"/>
  <c r="F279" i="12"/>
  <c r="G279"/>
  <c r="R279"/>
  <c r="H238" i="52"/>
  <c r="AD238"/>
  <c r="AB239" i="29"/>
  <c r="AA239"/>
  <c r="F279" i="18"/>
  <c r="G279"/>
  <c r="R279"/>
  <c r="F279" i="17"/>
  <c r="G279"/>
  <c r="R279"/>
  <c r="D238" i="52"/>
  <c r="Z238"/>
  <c r="AG240" i="29"/>
  <c r="AF240"/>
  <c r="F280" i="11"/>
  <c r="G280"/>
  <c r="R280"/>
  <c r="F280" i="12"/>
  <c r="G280"/>
  <c r="R280"/>
  <c r="H239" i="52"/>
  <c r="AD239"/>
  <c r="AB240" i="29"/>
  <c r="AA240"/>
  <c r="F280" i="18"/>
  <c r="G280"/>
  <c r="R280"/>
  <c r="F280" i="17"/>
  <c r="G280"/>
  <c r="R280"/>
  <c r="D239" i="52"/>
  <c r="Z239"/>
  <c r="AG241" i="29"/>
  <c r="AF241"/>
  <c r="F281" i="11"/>
  <c r="G281"/>
  <c r="R281"/>
  <c r="F281" i="12"/>
  <c r="G281"/>
  <c r="R281"/>
  <c r="H240" i="52"/>
  <c r="AD240"/>
  <c r="AB241" i="29"/>
  <c r="AA241"/>
  <c r="F281" i="18"/>
  <c r="G281"/>
  <c r="R281"/>
  <c r="F281" i="17"/>
  <c r="G281"/>
  <c r="R281"/>
  <c r="D240" i="52"/>
  <c r="Z240"/>
  <c r="AG242" i="29"/>
  <c r="AF242"/>
  <c r="F282" i="11"/>
  <c r="G282"/>
  <c r="R282"/>
  <c r="F282" i="12"/>
  <c r="G282"/>
  <c r="R282"/>
  <c r="H241" i="52"/>
  <c r="AD241"/>
  <c r="AB242" i="29"/>
  <c r="AA242"/>
  <c r="F282" i="18"/>
  <c r="G282"/>
  <c r="R282"/>
  <c r="F282" i="17"/>
  <c r="G282"/>
  <c r="R282"/>
  <c r="D241" i="52"/>
  <c r="Z241"/>
  <c r="AG243" i="29"/>
  <c r="AF243"/>
  <c r="F283" i="11"/>
  <c r="G283"/>
  <c r="R283"/>
  <c r="F283" i="12"/>
  <c r="G283"/>
  <c r="R283"/>
  <c r="H242" i="52"/>
  <c r="AD242"/>
  <c r="AB243" i="29"/>
  <c r="AA243"/>
  <c r="F283" i="18"/>
  <c r="G283"/>
  <c r="R283"/>
  <c r="F283" i="17"/>
  <c r="G283"/>
  <c r="R283"/>
  <c r="D242" i="52"/>
  <c r="Z242"/>
  <c r="AG244" i="29"/>
  <c r="AF244"/>
  <c r="F284" i="11"/>
  <c r="G284"/>
  <c r="R284"/>
  <c r="F284" i="12"/>
  <c r="G284"/>
  <c r="R284"/>
  <c r="H243" i="52"/>
  <c r="AD243"/>
  <c r="AB244" i="29"/>
  <c r="AA244"/>
  <c r="F284" i="18"/>
  <c r="G284"/>
  <c r="R284"/>
  <c r="F284" i="17"/>
  <c r="G284"/>
  <c r="R284"/>
  <c r="D243" i="52"/>
  <c r="Z243"/>
  <c r="AG245" i="29"/>
  <c r="AF245"/>
  <c r="F285" i="11"/>
  <c r="G285"/>
  <c r="R285"/>
  <c r="F285" i="12"/>
  <c r="G285"/>
  <c r="R285"/>
  <c r="H244" i="52"/>
  <c r="AD244"/>
  <c r="AB245" i="29"/>
  <c r="AA245"/>
  <c r="F285" i="18"/>
  <c r="G285"/>
  <c r="R285"/>
  <c r="F285" i="17"/>
  <c r="G285"/>
  <c r="R285"/>
  <c r="D244" i="52"/>
  <c r="Z244"/>
  <c r="AG246" i="29"/>
  <c r="AF246"/>
  <c r="F286" i="11"/>
  <c r="G286"/>
  <c r="R286"/>
  <c r="F286" i="12"/>
  <c r="G286"/>
  <c r="R286"/>
  <c r="H245" i="52"/>
  <c r="AD245"/>
  <c r="AB246" i="29"/>
  <c r="AA246"/>
  <c r="F286" i="18"/>
  <c r="G286"/>
  <c r="R286"/>
  <c r="F286" i="17"/>
  <c r="G286"/>
  <c r="R286"/>
  <c r="D245" i="52"/>
  <c r="Z245"/>
  <c r="AG247" i="29"/>
  <c r="AF247"/>
  <c r="F287" i="11"/>
  <c r="G287"/>
  <c r="R287"/>
  <c r="F287" i="12"/>
  <c r="G287"/>
  <c r="R287"/>
  <c r="H246" i="52"/>
  <c r="AD246"/>
  <c r="AB247" i="29"/>
  <c r="AA247"/>
  <c r="F287" i="18"/>
  <c r="G287"/>
  <c r="R287"/>
  <c r="F287" i="17"/>
  <c r="G287"/>
  <c r="R287"/>
  <c r="D246" i="52"/>
  <c r="Z246"/>
  <c r="AG248" i="29"/>
  <c r="AF248"/>
  <c r="F288" i="11"/>
  <c r="G288"/>
  <c r="R288"/>
  <c r="F288" i="12"/>
  <c r="G288"/>
  <c r="R288"/>
  <c r="H247" i="52"/>
  <c r="AD247"/>
  <c r="AB248" i="29"/>
  <c r="AA248"/>
  <c r="F288" i="18"/>
  <c r="G288"/>
  <c r="R288"/>
  <c r="F288" i="17"/>
  <c r="G288"/>
  <c r="R288"/>
  <c r="D247" i="52"/>
  <c r="Z247"/>
  <c r="AG249" i="29"/>
  <c r="AF249"/>
  <c r="F289" i="11"/>
  <c r="G289"/>
  <c r="R289"/>
  <c r="F289" i="12"/>
  <c r="G289"/>
  <c r="R289"/>
  <c r="H248" i="52"/>
  <c r="AD248"/>
  <c r="AB249" i="29"/>
  <c r="AA249"/>
  <c r="F289" i="18"/>
  <c r="G289"/>
  <c r="R289"/>
  <c r="F289" i="17"/>
  <c r="G289"/>
  <c r="R289"/>
  <c r="D248" i="52"/>
  <c r="Z248"/>
  <c r="AG250" i="29"/>
  <c r="AF250"/>
  <c r="F290" i="11"/>
  <c r="G290"/>
  <c r="R290"/>
  <c r="F290" i="12"/>
  <c r="G290"/>
  <c r="R290"/>
  <c r="H249" i="52"/>
  <c r="AD249"/>
  <c r="AB250" i="29"/>
  <c r="AA250"/>
  <c r="F290" i="18"/>
  <c r="G290"/>
  <c r="R290"/>
  <c r="F290" i="17"/>
  <c r="G290"/>
  <c r="R290"/>
  <c r="D249" i="52"/>
  <c r="Z249"/>
  <c r="AG251" i="29"/>
  <c r="AF251"/>
  <c r="F291" i="11"/>
  <c r="G291"/>
  <c r="R291"/>
  <c r="F291" i="12"/>
  <c r="G291"/>
  <c r="R291"/>
  <c r="H250" i="52"/>
  <c r="AD250"/>
  <c r="AB251" i="29"/>
  <c r="AA251"/>
  <c r="F291" i="18"/>
  <c r="G291"/>
  <c r="R291"/>
  <c r="F291" i="17"/>
  <c r="G291"/>
  <c r="R291"/>
  <c r="D250" i="52"/>
  <c r="Z250"/>
  <c r="AG252" i="29"/>
  <c r="AF252"/>
  <c r="F292" i="11"/>
  <c r="G292"/>
  <c r="R292"/>
  <c r="F292" i="12"/>
  <c r="G292"/>
  <c r="R292"/>
  <c r="H251" i="52"/>
  <c r="AD251"/>
  <c r="AB252" i="29"/>
  <c r="AA252"/>
  <c r="F292" i="18"/>
  <c r="G292"/>
  <c r="R292"/>
  <c r="F292" i="17"/>
  <c r="G292"/>
  <c r="R292"/>
  <c r="D251" i="52"/>
  <c r="Z251"/>
  <c r="AG253" i="29"/>
  <c r="AF253"/>
  <c r="F293" i="11"/>
  <c r="G293"/>
  <c r="R293"/>
  <c r="F293" i="12"/>
  <c r="G293"/>
  <c r="R293"/>
  <c r="H252" i="52"/>
  <c r="AD252"/>
  <c r="AB253" i="29"/>
  <c r="AA253"/>
  <c r="F293" i="18"/>
  <c r="G293"/>
  <c r="R293"/>
  <c r="F293" i="17"/>
  <c r="G293"/>
  <c r="R293"/>
  <c r="D252" i="52"/>
  <c r="Z252"/>
  <c r="AG254" i="29"/>
  <c r="AF254"/>
  <c r="F294" i="11"/>
  <c r="G294"/>
  <c r="R294"/>
  <c r="F294" i="12"/>
  <c r="G294"/>
  <c r="R294"/>
  <c r="H253" i="52"/>
  <c r="AD253"/>
  <c r="AB254" i="29"/>
  <c r="AA254"/>
  <c r="F294" i="18"/>
  <c r="G294"/>
  <c r="R294"/>
  <c r="F294" i="17"/>
  <c r="G294"/>
  <c r="R294"/>
  <c r="D253" i="52"/>
  <c r="Z253"/>
  <c r="AG255" i="29"/>
  <c r="AF255"/>
  <c r="F295" i="11"/>
  <c r="G295"/>
  <c r="R295"/>
  <c r="F295" i="12"/>
  <c r="G295"/>
  <c r="R295"/>
  <c r="H254" i="52"/>
  <c r="AD254"/>
  <c r="AB255" i="29"/>
  <c r="AA255"/>
  <c r="F295" i="18"/>
  <c r="G295"/>
  <c r="R295"/>
  <c r="F295" i="17"/>
  <c r="G295"/>
  <c r="R295"/>
  <c r="D254" i="52"/>
  <c r="Z254"/>
  <c r="AG256" i="29"/>
  <c r="AF256"/>
  <c r="F296" i="11"/>
  <c r="G296"/>
  <c r="R296"/>
  <c r="F296" i="12"/>
  <c r="G296"/>
  <c r="R296"/>
  <c r="H255" i="52"/>
  <c r="AD255"/>
  <c r="AB256" i="29"/>
  <c r="AA256"/>
  <c r="F296" i="18"/>
  <c r="G296"/>
  <c r="R296"/>
  <c r="F296" i="17"/>
  <c r="G296"/>
  <c r="R296"/>
  <c r="D255" i="52"/>
  <c r="Z255"/>
  <c r="AG257" i="29"/>
  <c r="AF257"/>
  <c r="F297" i="11"/>
  <c r="G297"/>
  <c r="R297"/>
  <c r="F297" i="12"/>
  <c r="G297"/>
  <c r="R297"/>
  <c r="H256" i="52"/>
  <c r="AD256"/>
  <c r="AB257" i="29"/>
  <c r="AA257"/>
  <c r="F297" i="18"/>
  <c r="G297"/>
  <c r="R297"/>
  <c r="F297" i="17"/>
  <c r="G297"/>
  <c r="R297"/>
  <c r="D256" i="52"/>
  <c r="Z256"/>
  <c r="AG258" i="29"/>
  <c r="AF258"/>
  <c r="F298" i="11"/>
  <c r="G298"/>
  <c r="R298"/>
  <c r="F298" i="12"/>
  <c r="G298"/>
  <c r="R298"/>
  <c r="H257" i="52"/>
  <c r="AD257"/>
  <c r="AB258" i="29"/>
  <c r="AA258"/>
  <c r="F298" i="18"/>
  <c r="G298"/>
  <c r="R298"/>
  <c r="F298" i="17"/>
  <c r="G298"/>
  <c r="R298"/>
  <c r="D257" i="52"/>
  <c r="Z257"/>
  <c r="AG259" i="29"/>
  <c r="AF259"/>
  <c r="F299" i="11"/>
  <c r="G299"/>
  <c r="R299"/>
  <c r="F299" i="12"/>
  <c r="G299"/>
  <c r="R299"/>
  <c r="H258" i="52"/>
  <c r="AD258"/>
  <c r="AB259" i="29"/>
  <c r="AA259"/>
  <c r="F299" i="18"/>
  <c r="G299"/>
  <c r="R299"/>
  <c r="F299" i="17"/>
  <c r="G299"/>
  <c r="R299"/>
  <c r="D258" i="52"/>
  <c r="Z258"/>
  <c r="AG260" i="29"/>
  <c r="AF260"/>
  <c r="F300" i="11"/>
  <c r="G300"/>
  <c r="R300"/>
  <c r="F300" i="12"/>
  <c r="G300"/>
  <c r="R300"/>
  <c r="H259" i="52"/>
  <c r="AD259"/>
  <c r="AB260" i="29"/>
  <c r="AA260"/>
  <c r="F300" i="18"/>
  <c r="G300"/>
  <c r="R300"/>
  <c r="F300" i="17"/>
  <c r="G300"/>
  <c r="R300"/>
  <c r="D259" i="52"/>
  <c r="Z259"/>
  <c r="AG261" i="29"/>
  <c r="AF261"/>
  <c r="F301" i="11"/>
  <c r="G301"/>
  <c r="R301"/>
  <c r="F301" i="12"/>
  <c r="G301"/>
  <c r="R301"/>
  <c r="H260" i="52"/>
  <c r="AD260"/>
  <c r="AB261" i="29"/>
  <c r="AA261"/>
  <c r="F301" i="18"/>
  <c r="G301"/>
  <c r="R301"/>
  <c r="F301" i="17"/>
  <c r="G301"/>
  <c r="R301"/>
  <c r="D260" i="52"/>
  <c r="Z260"/>
  <c r="AG262" i="29"/>
  <c r="AF262"/>
  <c r="F302" i="11"/>
  <c r="G302"/>
  <c r="R302"/>
  <c r="F302" i="12"/>
  <c r="G302"/>
  <c r="R302"/>
  <c r="H261" i="52"/>
  <c r="AD261"/>
  <c r="AB262" i="29"/>
  <c r="AA262"/>
  <c r="F302" i="18"/>
  <c r="G302"/>
  <c r="R302"/>
  <c r="F302" i="17"/>
  <c r="G302"/>
  <c r="R302"/>
  <c r="D261" i="52"/>
  <c r="Z261"/>
  <c r="AG263" i="29"/>
  <c r="AF263"/>
  <c r="F303" i="11"/>
  <c r="G303"/>
  <c r="R303"/>
  <c r="F303" i="12"/>
  <c r="G303"/>
  <c r="R303"/>
  <c r="H262" i="52"/>
  <c r="AD262"/>
  <c r="AB263" i="29"/>
  <c r="AA263"/>
  <c r="F303" i="18"/>
  <c r="G303"/>
  <c r="R303"/>
  <c r="F303" i="17"/>
  <c r="G303"/>
  <c r="R303"/>
  <c r="D262" i="52"/>
  <c r="Z262"/>
  <c r="AG264" i="29"/>
  <c r="AF264"/>
  <c r="F304" i="11"/>
  <c r="G304"/>
  <c r="R304"/>
  <c r="F304" i="12"/>
  <c r="G304"/>
  <c r="R304"/>
  <c r="H263" i="52"/>
  <c r="AD263"/>
  <c r="AB264" i="29"/>
  <c r="AA264"/>
  <c r="F304" i="18"/>
  <c r="G304"/>
  <c r="R304"/>
  <c r="F304" i="17"/>
  <c r="G304"/>
  <c r="R304"/>
  <c r="D263" i="52"/>
  <c r="Z263"/>
  <c r="AG265" i="29"/>
  <c r="AF265"/>
  <c r="F305" i="11"/>
  <c r="G305"/>
  <c r="R305"/>
  <c r="F305" i="12"/>
  <c r="G305"/>
  <c r="R305"/>
  <c r="H264" i="52"/>
  <c r="AD264"/>
  <c r="AB265" i="29"/>
  <c r="AA265"/>
  <c r="F305" i="18"/>
  <c r="G305"/>
  <c r="R305"/>
  <c r="F305" i="17"/>
  <c r="G305"/>
  <c r="R305"/>
  <c r="D264" i="52"/>
  <c r="Z264"/>
  <c r="AG266" i="29"/>
  <c r="AF266"/>
  <c r="F306" i="11"/>
  <c r="G306"/>
  <c r="R306"/>
  <c r="F306" i="12"/>
  <c r="G306"/>
  <c r="R306"/>
  <c r="H265" i="52"/>
  <c r="AD265"/>
  <c r="AB266" i="29"/>
  <c r="AA266"/>
  <c r="F306" i="18"/>
  <c r="G306"/>
  <c r="R306"/>
  <c r="F306" i="17"/>
  <c r="G306"/>
  <c r="R306"/>
  <c r="D265" i="52"/>
  <c r="Z265"/>
  <c r="AG267" i="29"/>
  <c r="AF267"/>
  <c r="F307" i="11"/>
  <c r="G307"/>
  <c r="R307"/>
  <c r="F307" i="12"/>
  <c r="G307"/>
  <c r="R307"/>
  <c r="H266" i="52"/>
  <c r="AD266"/>
  <c r="AB267" i="29"/>
  <c r="AA267"/>
  <c r="F307" i="18"/>
  <c r="G307"/>
  <c r="R307"/>
  <c r="F307" i="17"/>
  <c r="G307"/>
  <c r="R307"/>
  <c r="D266" i="52"/>
  <c r="Z266"/>
  <c r="AG268" i="29"/>
  <c r="AF268"/>
  <c r="F308" i="11"/>
  <c r="G308"/>
  <c r="R308"/>
  <c r="F308" i="12"/>
  <c r="G308"/>
  <c r="R308"/>
  <c r="H267" i="52"/>
  <c r="AD267"/>
  <c r="AB268" i="29"/>
  <c r="AA268"/>
  <c r="F308" i="18"/>
  <c r="G308"/>
  <c r="R308"/>
  <c r="F308" i="17"/>
  <c r="G308"/>
  <c r="R308"/>
  <c r="D267" i="52"/>
  <c r="Z267"/>
  <c r="AG269" i="29"/>
  <c r="AF269"/>
  <c r="F309" i="11"/>
  <c r="G309"/>
  <c r="R309"/>
  <c r="F309" i="12"/>
  <c r="G309"/>
  <c r="R309"/>
  <c r="H268" i="52"/>
  <c r="AD268"/>
  <c r="AB269" i="29"/>
  <c r="AA269"/>
  <c r="F309" i="18"/>
  <c r="G309"/>
  <c r="R309"/>
  <c r="F309" i="17"/>
  <c r="G309"/>
  <c r="R309"/>
  <c r="D268" i="52"/>
  <c r="Z268"/>
  <c r="AG270" i="29"/>
  <c r="AF270"/>
  <c r="F310" i="11"/>
  <c r="G310"/>
  <c r="R310"/>
  <c r="F310" i="12"/>
  <c r="G310"/>
  <c r="R310"/>
  <c r="H269" i="52"/>
  <c r="AD269"/>
  <c r="AB270" i="29"/>
  <c r="AA270"/>
  <c r="F310" i="18"/>
  <c r="G310"/>
  <c r="R310"/>
  <c r="F310" i="17"/>
  <c r="G310"/>
  <c r="R310"/>
  <c r="D269" i="52"/>
  <c r="Z269"/>
  <c r="AG271" i="29"/>
  <c r="AF271"/>
  <c r="F311" i="11"/>
  <c r="G311"/>
  <c r="R311"/>
  <c r="F311" i="12"/>
  <c r="G311"/>
  <c r="R311"/>
  <c r="H270" i="52"/>
  <c r="AD270"/>
  <c r="AB271" i="29"/>
  <c r="AA271"/>
  <c r="F311" i="18"/>
  <c r="G311"/>
  <c r="R311"/>
  <c r="F311" i="17"/>
  <c r="G311"/>
  <c r="R311"/>
  <c r="D270" i="52"/>
  <c r="Z270"/>
  <c r="AG272" i="29"/>
  <c r="AF272"/>
  <c r="F312" i="11"/>
  <c r="G312"/>
  <c r="R312"/>
  <c r="F312" i="12"/>
  <c r="G312"/>
  <c r="R312"/>
  <c r="H271" i="52"/>
  <c r="AD271"/>
  <c r="AB272" i="29"/>
  <c r="AA272"/>
  <c r="F312" i="18"/>
  <c r="G312"/>
  <c r="R312"/>
  <c r="F312" i="17"/>
  <c r="G312"/>
  <c r="R312"/>
  <c r="D271" i="52"/>
  <c r="Z271"/>
  <c r="AG273" i="29"/>
  <c r="AF273"/>
  <c r="F313" i="11"/>
  <c r="G313"/>
  <c r="R313"/>
  <c r="F313" i="12"/>
  <c r="G313"/>
  <c r="R313"/>
  <c r="H272" i="52"/>
  <c r="AD272"/>
  <c r="AB273" i="29"/>
  <c r="AA273"/>
  <c r="F313" i="18"/>
  <c r="G313"/>
  <c r="R313"/>
  <c r="F313" i="17"/>
  <c r="G313"/>
  <c r="R313"/>
  <c r="D272" i="52"/>
  <c r="Z272"/>
  <c r="AG274" i="29"/>
  <c r="AF274"/>
  <c r="F314" i="11"/>
  <c r="G314"/>
  <c r="R314"/>
  <c r="F314" i="12"/>
  <c r="G314"/>
  <c r="R314"/>
  <c r="H273" i="52"/>
  <c r="AD273"/>
  <c r="AB274" i="29"/>
  <c r="AA274"/>
  <c r="F314" i="18"/>
  <c r="G314"/>
  <c r="R314"/>
  <c r="F314" i="17"/>
  <c r="G314"/>
  <c r="R314"/>
  <c r="D273" i="52"/>
  <c r="Z273"/>
  <c r="AG275" i="29"/>
  <c r="AF275"/>
  <c r="F315" i="11"/>
  <c r="G315"/>
  <c r="R315"/>
  <c r="F315" i="12"/>
  <c r="G315"/>
  <c r="R315"/>
  <c r="H274" i="52"/>
  <c r="AD274"/>
  <c r="AB275" i="29"/>
  <c r="AA275"/>
  <c r="F315" i="18"/>
  <c r="G315"/>
  <c r="R315"/>
  <c r="F315" i="17"/>
  <c r="G315"/>
  <c r="R315"/>
  <c r="D274" i="52"/>
  <c r="Z274"/>
  <c r="AG276" i="29"/>
  <c r="AF276"/>
  <c r="F316" i="11"/>
  <c r="G316"/>
  <c r="R316"/>
  <c r="F316" i="12"/>
  <c r="G316"/>
  <c r="R316"/>
  <c r="H275" i="52"/>
  <c r="AD275"/>
  <c r="AB276" i="29"/>
  <c r="AA276"/>
  <c r="F316" i="18"/>
  <c r="G316"/>
  <c r="R316"/>
  <c r="F316" i="17"/>
  <c r="G316"/>
  <c r="R316"/>
  <c r="D275" i="52"/>
  <c r="Z275"/>
  <c r="AG277" i="29"/>
  <c r="AF277"/>
  <c r="F317" i="11"/>
  <c r="G317"/>
  <c r="R317"/>
  <c r="F317" i="12"/>
  <c r="G317"/>
  <c r="R317"/>
  <c r="H276" i="52"/>
  <c r="AD276"/>
  <c r="AB277" i="29"/>
  <c r="AA277"/>
  <c r="F317" i="18"/>
  <c r="G317"/>
  <c r="R317"/>
  <c r="F317" i="17"/>
  <c r="G317"/>
  <c r="R317"/>
  <c r="D276" i="52"/>
  <c r="Z276"/>
  <c r="AG278" i="29"/>
  <c r="AF278"/>
  <c r="F318" i="11"/>
  <c r="G318"/>
  <c r="R318"/>
  <c r="F318" i="12"/>
  <c r="G318"/>
  <c r="R318"/>
  <c r="H277" i="52"/>
  <c r="AD277"/>
  <c r="AB278" i="29"/>
  <c r="AA278"/>
  <c r="F318" i="18"/>
  <c r="G318"/>
  <c r="R318"/>
  <c r="F318" i="17"/>
  <c r="G318"/>
  <c r="R318"/>
  <c r="D277" i="52"/>
  <c r="Z277"/>
  <c r="AG279" i="29"/>
  <c r="AF279"/>
  <c r="F319" i="11"/>
  <c r="G319"/>
  <c r="R319"/>
  <c r="F319" i="12"/>
  <c r="G319"/>
  <c r="R319"/>
  <c r="H278" i="52"/>
  <c r="AD278"/>
  <c r="AB279" i="29"/>
  <c r="AA279"/>
  <c r="F319" i="18"/>
  <c r="G319"/>
  <c r="R319"/>
  <c r="F319" i="17"/>
  <c r="G319"/>
  <c r="R319"/>
  <c r="D278" i="52"/>
  <c r="Z278"/>
  <c r="AG280" i="29"/>
  <c r="AF280"/>
  <c r="F320" i="11"/>
  <c r="G320"/>
  <c r="R320"/>
  <c r="F320" i="12"/>
  <c r="G320"/>
  <c r="R320"/>
  <c r="H279" i="52"/>
  <c r="AD279"/>
  <c r="AB280" i="29"/>
  <c r="AA280"/>
  <c r="F320" i="18"/>
  <c r="G320"/>
  <c r="R320"/>
  <c r="F320" i="17"/>
  <c r="G320"/>
  <c r="R320"/>
  <c r="D279" i="52"/>
  <c r="Z279"/>
  <c r="AG281" i="29"/>
  <c r="AF281"/>
  <c r="F321" i="11"/>
  <c r="G321"/>
  <c r="R321"/>
  <c r="F321" i="12"/>
  <c r="G321"/>
  <c r="R321"/>
  <c r="H280" i="52"/>
  <c r="AD280"/>
  <c r="AB281" i="29"/>
  <c r="AA281"/>
  <c r="F321" i="18"/>
  <c r="G321"/>
  <c r="R321"/>
  <c r="F321" i="17"/>
  <c r="G321"/>
  <c r="R321"/>
  <c r="D280" i="52"/>
  <c r="Z280"/>
  <c r="AG282" i="29"/>
  <c r="AF282"/>
  <c r="F322" i="11"/>
  <c r="G322"/>
  <c r="R322"/>
  <c r="F322" i="12"/>
  <c r="G322"/>
  <c r="R322"/>
  <c r="H281" i="52"/>
  <c r="AD281"/>
  <c r="AB282" i="29"/>
  <c r="AA282"/>
  <c r="F322" i="18"/>
  <c r="G322"/>
  <c r="R322"/>
  <c r="F322" i="17"/>
  <c r="G322"/>
  <c r="R322"/>
  <c r="D281" i="52"/>
  <c r="Z281"/>
  <c r="AG283" i="29"/>
  <c r="AF283"/>
  <c r="F323" i="11"/>
  <c r="G323"/>
  <c r="R323"/>
  <c r="F323" i="12"/>
  <c r="G323"/>
  <c r="R323"/>
  <c r="H282" i="52"/>
  <c r="AD282"/>
  <c r="AB283" i="29"/>
  <c r="AA283"/>
  <c r="F323" i="18"/>
  <c r="G323"/>
  <c r="R323"/>
  <c r="F323" i="17"/>
  <c r="G323"/>
  <c r="R323"/>
  <c r="D282" i="52"/>
  <c r="Z282"/>
  <c r="AG284" i="29"/>
  <c r="AF284"/>
  <c r="F324" i="11"/>
  <c r="G324"/>
  <c r="R324"/>
  <c r="F324" i="12"/>
  <c r="G324"/>
  <c r="R324"/>
  <c r="H283" i="52"/>
  <c r="AD283"/>
  <c r="AB284" i="29"/>
  <c r="AA284"/>
  <c r="F324" i="18"/>
  <c r="G324"/>
  <c r="R324"/>
  <c r="F324" i="17"/>
  <c r="G324"/>
  <c r="R324"/>
  <c r="D283" i="52"/>
  <c r="Z283"/>
  <c r="AG285" i="29"/>
  <c r="AF285"/>
  <c r="F325" i="11"/>
  <c r="G325"/>
  <c r="R325"/>
  <c r="F325" i="12"/>
  <c r="G325"/>
  <c r="R325"/>
  <c r="H284" i="52"/>
  <c r="AD284"/>
  <c r="AB285" i="29"/>
  <c r="AA285"/>
  <c r="F325" i="18"/>
  <c r="G325"/>
  <c r="R325"/>
  <c r="F325" i="17"/>
  <c r="G325"/>
  <c r="R325"/>
  <c r="D284" i="52"/>
  <c r="Z284"/>
  <c r="AG286" i="29"/>
  <c r="AF286"/>
  <c r="F326" i="11"/>
  <c r="G326"/>
  <c r="R326"/>
  <c r="F326" i="12"/>
  <c r="G326"/>
  <c r="R326"/>
  <c r="H285" i="52"/>
  <c r="AD285"/>
  <c r="AB286" i="29"/>
  <c r="AA286"/>
  <c r="F326" i="18"/>
  <c r="G326"/>
  <c r="R326"/>
  <c r="F326" i="17"/>
  <c r="G326"/>
  <c r="R326"/>
  <c r="D285" i="52"/>
  <c r="Z285"/>
  <c r="AG287" i="29"/>
  <c r="AF287"/>
  <c r="F327" i="11"/>
  <c r="G327"/>
  <c r="R327"/>
  <c r="F327" i="12"/>
  <c r="G327"/>
  <c r="R327"/>
  <c r="H286" i="52"/>
  <c r="AD286"/>
  <c r="AB287" i="29"/>
  <c r="AA287"/>
  <c r="F327" i="18"/>
  <c r="G327"/>
  <c r="R327"/>
  <c r="F327" i="17"/>
  <c r="G327"/>
  <c r="R327"/>
  <c r="D286" i="52"/>
  <c r="Z286"/>
  <c r="AG288" i="29"/>
  <c r="AF288"/>
  <c r="F328" i="11"/>
  <c r="G328"/>
  <c r="R328"/>
  <c r="F328" i="12"/>
  <c r="G328"/>
  <c r="R328"/>
  <c r="H287" i="52"/>
  <c r="AD287"/>
  <c r="AB288" i="29"/>
  <c r="AA288"/>
  <c r="F328" i="18"/>
  <c r="G328"/>
  <c r="R328"/>
  <c r="F328" i="17"/>
  <c r="G328"/>
  <c r="R328"/>
  <c r="D287" i="52"/>
  <c r="Z287"/>
  <c r="AG289" i="29"/>
  <c r="AF289"/>
  <c r="F329" i="11"/>
  <c r="G329"/>
  <c r="R329"/>
  <c r="F329" i="12"/>
  <c r="G329"/>
  <c r="R329"/>
  <c r="H288" i="52"/>
  <c r="AD288"/>
  <c r="AB289" i="29"/>
  <c r="AA289"/>
  <c r="F329" i="18"/>
  <c r="G329"/>
  <c r="R329"/>
  <c r="F329" i="17"/>
  <c r="G329"/>
  <c r="R329"/>
  <c r="D288" i="52"/>
  <c r="Z288"/>
  <c r="AG290" i="29"/>
  <c r="AF290"/>
  <c r="F330" i="11"/>
  <c r="G330"/>
  <c r="R330"/>
  <c r="F330" i="12"/>
  <c r="G330"/>
  <c r="R330"/>
  <c r="H289" i="52"/>
  <c r="AD289"/>
  <c r="AB290" i="29"/>
  <c r="AA290"/>
  <c r="F330" i="18"/>
  <c r="G330"/>
  <c r="R330"/>
  <c r="F330" i="17"/>
  <c r="G330"/>
  <c r="R330"/>
  <c r="D289" i="52"/>
  <c r="Z289"/>
  <c r="AG291" i="29"/>
  <c r="AF291"/>
  <c r="F331" i="11"/>
  <c r="G331"/>
  <c r="R331"/>
  <c r="F331" i="12"/>
  <c r="G331"/>
  <c r="R331"/>
  <c r="H290" i="52"/>
  <c r="AD290"/>
  <c r="AB291" i="29"/>
  <c r="AA291"/>
  <c r="F331" i="18"/>
  <c r="G331"/>
  <c r="R331"/>
  <c r="F331" i="17"/>
  <c r="G331"/>
  <c r="R331"/>
  <c r="D290" i="52"/>
  <c r="Z290"/>
  <c r="AG292" i="29"/>
  <c r="AF292"/>
  <c r="F332" i="11"/>
  <c r="G332"/>
  <c r="R332"/>
  <c r="F332" i="12"/>
  <c r="G332"/>
  <c r="R332"/>
  <c r="H291" i="52"/>
  <c r="AD291"/>
  <c r="AB292" i="29"/>
  <c r="AA292"/>
  <c r="F332" i="18"/>
  <c r="G332"/>
  <c r="R332"/>
  <c r="F332" i="17"/>
  <c r="G332"/>
  <c r="R332"/>
  <c r="D291" i="52"/>
  <c r="Z291"/>
  <c r="AG293" i="29"/>
  <c r="AF293"/>
  <c r="F333" i="11"/>
  <c r="G333"/>
  <c r="R333"/>
  <c r="F333" i="12"/>
  <c r="G333"/>
  <c r="R333"/>
  <c r="H292" i="52"/>
  <c r="AD292"/>
  <c r="AB293" i="29"/>
  <c r="AA293"/>
  <c r="F333" i="18"/>
  <c r="G333"/>
  <c r="R333"/>
  <c r="F333" i="17"/>
  <c r="G333"/>
  <c r="R333"/>
  <c r="D292" i="52"/>
  <c r="Z292"/>
  <c r="AG294" i="29"/>
  <c r="AF294"/>
  <c r="F334" i="11"/>
  <c r="G334"/>
  <c r="R334"/>
  <c r="F334" i="12"/>
  <c r="G334"/>
  <c r="R334"/>
  <c r="H293" i="52"/>
  <c r="AD293"/>
  <c r="AB294" i="29"/>
  <c r="AA294"/>
  <c r="F334" i="18"/>
  <c r="G334"/>
  <c r="R334"/>
  <c r="F334" i="17"/>
  <c r="G334"/>
  <c r="R334"/>
  <c r="D293" i="52"/>
  <c r="Z293"/>
  <c r="AG295" i="29"/>
  <c r="AF295"/>
  <c r="F335" i="11"/>
  <c r="G335"/>
  <c r="R335"/>
  <c r="F335" i="12"/>
  <c r="G335"/>
  <c r="R335"/>
  <c r="H294" i="52"/>
  <c r="AD294"/>
  <c r="AB295" i="29"/>
  <c r="AA295"/>
  <c r="F335" i="18"/>
  <c r="G335"/>
  <c r="R335"/>
  <c r="F335" i="17"/>
  <c r="G335"/>
  <c r="R335"/>
  <c r="D294" i="52"/>
  <c r="Z294"/>
  <c r="AG296" i="29"/>
  <c r="AF296"/>
  <c r="F336" i="11"/>
  <c r="G336"/>
  <c r="R336"/>
  <c r="F336" i="12"/>
  <c r="G336"/>
  <c r="R336"/>
  <c r="H295" i="52"/>
  <c r="AD295"/>
  <c r="AB296" i="29"/>
  <c r="AA296"/>
  <c r="F336" i="18"/>
  <c r="G336"/>
  <c r="R336"/>
  <c r="F336" i="17"/>
  <c r="G336"/>
  <c r="R336"/>
  <c r="D295" i="52"/>
  <c r="Z295"/>
  <c r="AG297" i="29"/>
  <c r="AF297"/>
  <c r="F337" i="11"/>
  <c r="G337"/>
  <c r="R337"/>
  <c r="F337" i="12"/>
  <c r="G337"/>
  <c r="R337"/>
  <c r="H296" i="52"/>
  <c r="AD296"/>
  <c r="AB297" i="29"/>
  <c r="AA297"/>
  <c r="F337" i="18"/>
  <c r="G337"/>
  <c r="R337"/>
  <c r="F337" i="17"/>
  <c r="G337"/>
  <c r="R337"/>
  <c r="D296" i="52"/>
  <c r="Z296"/>
  <c r="AG298" i="29"/>
  <c r="AF298"/>
  <c r="F338" i="11"/>
  <c r="G338"/>
  <c r="R338"/>
  <c r="F338" i="12"/>
  <c r="G338"/>
  <c r="R338"/>
  <c r="H297" i="52"/>
  <c r="AD297"/>
  <c r="AB298" i="29"/>
  <c r="AA298"/>
  <c r="F338" i="18"/>
  <c r="G338"/>
  <c r="R338"/>
  <c r="F338" i="17"/>
  <c r="G338"/>
  <c r="R338"/>
  <c r="D297" i="52"/>
  <c r="Z297"/>
  <c r="AG299" i="29"/>
  <c r="AF299"/>
  <c r="F339" i="11"/>
  <c r="G339"/>
  <c r="R339"/>
  <c r="F339" i="12"/>
  <c r="G339"/>
  <c r="R339"/>
  <c r="H298" i="52"/>
  <c r="AD298"/>
  <c r="AB299" i="29"/>
  <c r="AA299"/>
  <c r="F339" i="18"/>
  <c r="G339"/>
  <c r="R339"/>
  <c r="F339" i="17"/>
  <c r="G339"/>
  <c r="R339"/>
  <c r="D298" i="52"/>
  <c r="Z298"/>
  <c r="AG300" i="29"/>
  <c r="AF300"/>
  <c r="F340" i="11"/>
  <c r="G340"/>
  <c r="R340"/>
  <c r="F340" i="12"/>
  <c r="G340"/>
  <c r="R340"/>
  <c r="H299" i="52"/>
  <c r="AD299"/>
  <c r="AB300" i="29"/>
  <c r="AA300"/>
  <c r="F340" i="18"/>
  <c r="G340"/>
  <c r="R340"/>
  <c r="F340" i="17"/>
  <c r="G340"/>
  <c r="R340"/>
  <c r="D299" i="52"/>
  <c r="Z299"/>
  <c r="AG301" i="29"/>
  <c r="AF301"/>
  <c r="F341" i="11"/>
  <c r="G341"/>
  <c r="R341"/>
  <c r="F341" i="12"/>
  <c r="G341"/>
  <c r="R341"/>
  <c r="H300" i="52"/>
  <c r="AD300"/>
  <c r="AB301" i="29"/>
  <c r="AA301"/>
  <c r="F341" i="18"/>
  <c r="G341"/>
  <c r="R341"/>
  <c r="F341" i="17"/>
  <c r="G341"/>
  <c r="R341"/>
  <c r="D300" i="52"/>
  <c r="Z300"/>
  <c r="AG302" i="29"/>
  <c r="AF302"/>
  <c r="F342" i="11"/>
  <c r="G342"/>
  <c r="R342"/>
  <c r="F342" i="12"/>
  <c r="G342"/>
  <c r="R342"/>
  <c r="H301" i="52"/>
  <c r="AD301"/>
  <c r="AB302" i="29"/>
  <c r="AA302"/>
  <c r="F342" i="18"/>
  <c r="G342"/>
  <c r="R342"/>
  <c r="F342" i="17"/>
  <c r="G342"/>
  <c r="R342"/>
  <c r="D301" i="52"/>
  <c r="Z301"/>
  <c r="AG303" i="29"/>
  <c r="AF303"/>
  <c r="F343" i="11"/>
  <c r="G343"/>
  <c r="R343"/>
  <c r="F343" i="12"/>
  <c r="G343"/>
  <c r="R343"/>
  <c r="H302" i="52"/>
  <c r="AD302"/>
  <c r="AB303" i="29"/>
  <c r="AA303"/>
  <c r="F343" i="18"/>
  <c r="G343"/>
  <c r="R343"/>
  <c r="F343" i="17"/>
  <c r="G343"/>
  <c r="R343"/>
  <c r="D302" i="52"/>
  <c r="Z302"/>
  <c r="AG304" i="29"/>
  <c r="AF304"/>
  <c r="F344" i="11"/>
  <c r="G344"/>
  <c r="R344"/>
  <c r="F344" i="12"/>
  <c r="G344"/>
  <c r="R344"/>
  <c r="H303" i="52"/>
  <c r="AD303"/>
  <c r="AB304" i="29"/>
  <c r="AA304"/>
  <c r="F344" i="18"/>
  <c r="G344"/>
  <c r="R344"/>
  <c r="F344" i="17"/>
  <c r="G344"/>
  <c r="R344"/>
  <c r="D303" i="52"/>
  <c r="Z303"/>
  <c r="AG305" i="29"/>
  <c r="AF305"/>
  <c r="F345" i="11"/>
  <c r="G345"/>
  <c r="R345"/>
  <c r="F345" i="12"/>
  <c r="G345"/>
  <c r="R345"/>
  <c r="H304" i="52"/>
  <c r="AD304"/>
  <c r="AB305" i="29"/>
  <c r="AA305"/>
  <c r="F345" i="18"/>
  <c r="G345"/>
  <c r="R345"/>
  <c r="F345" i="17"/>
  <c r="G345"/>
  <c r="R345"/>
  <c r="D304" i="52"/>
  <c r="Z304"/>
  <c r="AG306" i="29"/>
  <c r="AF306"/>
  <c r="F346" i="11"/>
  <c r="G346"/>
  <c r="R346"/>
  <c r="F346" i="12"/>
  <c r="G346"/>
  <c r="R346"/>
  <c r="H305" i="52"/>
  <c r="AD305"/>
  <c r="AB306" i="29"/>
  <c r="AA306"/>
  <c r="F346" i="18"/>
  <c r="G346"/>
  <c r="R346"/>
  <c r="F346" i="17"/>
  <c r="G346"/>
  <c r="R346"/>
  <c r="D305" i="52"/>
  <c r="Z305"/>
  <c r="AG307" i="29"/>
  <c r="AF307"/>
  <c r="F347" i="11"/>
  <c r="G347"/>
  <c r="R347"/>
  <c r="F347" i="12"/>
  <c r="G347"/>
  <c r="R347"/>
  <c r="H306" i="52"/>
  <c r="AD306"/>
  <c r="AB307" i="29"/>
  <c r="AA307"/>
  <c r="F347" i="18"/>
  <c r="G347"/>
  <c r="R347"/>
  <c r="F347" i="17"/>
  <c r="G347"/>
  <c r="R347"/>
  <c r="D306" i="52"/>
  <c r="Z306"/>
  <c r="AG308" i="29"/>
  <c r="AF308"/>
  <c r="F348" i="11"/>
  <c r="G348"/>
  <c r="R348"/>
  <c r="F348" i="12"/>
  <c r="G348"/>
  <c r="R348"/>
  <c r="H307" i="52"/>
  <c r="AD307"/>
  <c r="AB308" i="29"/>
  <c r="AA308"/>
  <c r="F348" i="18"/>
  <c r="G348"/>
  <c r="R348"/>
  <c r="F348" i="17"/>
  <c r="G348"/>
  <c r="R348"/>
  <c r="D307" i="52"/>
  <c r="Z307"/>
  <c r="AG309" i="29"/>
  <c r="AF309"/>
  <c r="F349" i="11"/>
  <c r="G349"/>
  <c r="R349"/>
  <c r="F349" i="12"/>
  <c r="G349"/>
  <c r="R349"/>
  <c r="H308" i="52"/>
  <c r="AD308"/>
  <c r="AB309" i="29"/>
  <c r="AA309"/>
  <c r="F349" i="18"/>
  <c r="G349"/>
  <c r="R349"/>
  <c r="F349" i="17"/>
  <c r="G349"/>
  <c r="R349"/>
  <c r="D308" i="52"/>
  <c r="Z308"/>
  <c r="AG310" i="29"/>
  <c r="AF310"/>
  <c r="F350" i="11"/>
  <c r="G350"/>
  <c r="R350"/>
  <c r="F350" i="12"/>
  <c r="G350"/>
  <c r="R350"/>
  <c r="H309" i="52"/>
  <c r="AD309"/>
  <c r="AB310" i="29"/>
  <c r="AA310"/>
  <c r="F350" i="18"/>
  <c r="G350"/>
  <c r="R350"/>
  <c r="F350" i="17"/>
  <c r="G350"/>
  <c r="R350"/>
  <c r="D309" i="52"/>
  <c r="Z309"/>
  <c r="AG311" i="29"/>
  <c r="AF311"/>
  <c r="F351" i="11"/>
  <c r="G351"/>
  <c r="R351"/>
  <c r="F351" i="12"/>
  <c r="G351"/>
  <c r="R351"/>
  <c r="H310" i="52"/>
  <c r="AD310"/>
  <c r="AB311" i="29"/>
  <c r="AA311"/>
  <c r="F351" i="18"/>
  <c r="G351"/>
  <c r="R351"/>
  <c r="F351" i="17"/>
  <c r="G351"/>
  <c r="R351"/>
  <c r="D310" i="52"/>
  <c r="Z310"/>
  <c r="AG312" i="29"/>
  <c r="AF312"/>
  <c r="F352" i="11"/>
  <c r="G352"/>
  <c r="R352"/>
  <c r="F352" i="12"/>
  <c r="G352"/>
  <c r="R352"/>
  <c r="H311" i="52"/>
  <c r="AD311"/>
  <c r="AB312" i="29"/>
  <c r="AA312"/>
  <c r="F352" i="18"/>
  <c r="G352"/>
  <c r="R352"/>
  <c r="F352" i="17"/>
  <c r="G352"/>
  <c r="R352"/>
  <c r="D311" i="52"/>
  <c r="Z311"/>
  <c r="AG313" i="29"/>
  <c r="AF313"/>
  <c r="F353" i="11"/>
  <c r="G353"/>
  <c r="R353"/>
  <c r="F353" i="12"/>
  <c r="G353"/>
  <c r="R353"/>
  <c r="H312" i="52"/>
  <c r="AD312"/>
  <c r="AB313" i="29"/>
  <c r="AA313"/>
  <c r="F353" i="18"/>
  <c r="G353"/>
  <c r="R353"/>
  <c r="F353" i="17"/>
  <c r="G353"/>
  <c r="R353"/>
  <c r="D312" i="52"/>
  <c r="Z312"/>
  <c r="AG314" i="29"/>
  <c r="AF314"/>
  <c r="F354" i="11"/>
  <c r="G354"/>
  <c r="R354"/>
  <c r="F354" i="12"/>
  <c r="G354"/>
  <c r="R354"/>
  <c r="H313" i="52"/>
  <c r="AD313"/>
  <c r="AB314" i="29"/>
  <c r="AA314"/>
  <c r="F354" i="18"/>
  <c r="G354"/>
  <c r="R354"/>
  <c r="F354" i="17"/>
  <c r="G354"/>
  <c r="R354"/>
  <c r="D313" i="52"/>
  <c r="Z313"/>
  <c r="AG315" i="29"/>
  <c r="AF315"/>
  <c r="F355" i="11"/>
  <c r="G355"/>
  <c r="R355"/>
  <c r="F355" i="12"/>
  <c r="G355"/>
  <c r="R355"/>
  <c r="H314" i="52"/>
  <c r="AD314"/>
  <c r="AB315" i="29"/>
  <c r="AA315"/>
  <c r="F355" i="18"/>
  <c r="G355"/>
  <c r="R355"/>
  <c r="F355" i="17"/>
  <c r="G355"/>
  <c r="R355"/>
  <c r="D314" i="52"/>
  <c r="Z314"/>
  <c r="F49" i="18"/>
  <c r="G49"/>
  <c r="R49"/>
  <c r="F49" i="17"/>
  <c r="G49"/>
  <c r="R49"/>
  <c r="F49" i="11"/>
  <c r="G49"/>
  <c r="R49"/>
  <c r="F49" i="12"/>
  <c r="G49"/>
  <c r="R49"/>
  <c r="B50" i="53"/>
  <c r="A39"/>
  <c r="F39"/>
  <c r="G39"/>
  <c r="R39"/>
  <c r="B51"/>
  <c r="A40"/>
  <c r="F40"/>
  <c r="G40"/>
  <c r="R40"/>
  <c r="B52"/>
  <c r="A41"/>
  <c r="F41"/>
  <c r="G41"/>
  <c r="R41"/>
  <c r="B53"/>
  <c r="A42"/>
  <c r="F42"/>
  <c r="G42"/>
  <c r="R42"/>
  <c r="B54"/>
  <c r="A43"/>
  <c r="F43"/>
  <c r="G43"/>
  <c r="R43"/>
  <c r="B55"/>
  <c r="A44"/>
  <c r="F44"/>
  <c r="G44"/>
  <c r="R44"/>
  <c r="A33"/>
  <c r="F33"/>
  <c r="G33"/>
  <c r="R33"/>
  <c r="A34"/>
  <c r="F34"/>
  <c r="G34"/>
  <c r="R34"/>
  <c r="A35"/>
  <c r="F35"/>
  <c r="G35"/>
  <c r="R35"/>
  <c r="A36"/>
  <c r="F36"/>
  <c r="G36"/>
  <c r="R36"/>
  <c r="A37"/>
  <c r="F37"/>
  <c r="G37"/>
  <c r="R37"/>
  <c r="A38"/>
  <c r="F38"/>
  <c r="G38"/>
  <c r="R38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50" i="2"/>
  <c r="A39"/>
  <c r="F39"/>
  <c r="G39"/>
  <c r="R39"/>
  <c r="B51"/>
  <c r="A40"/>
  <c r="F40"/>
  <c r="G40"/>
  <c r="R40"/>
  <c r="B52"/>
  <c r="A41"/>
  <c r="F41"/>
  <c r="G41"/>
  <c r="R41"/>
  <c r="B53"/>
  <c r="A42"/>
  <c r="F42"/>
  <c r="G42"/>
  <c r="R42"/>
  <c r="B54"/>
  <c r="A43"/>
  <c r="F43"/>
  <c r="G43"/>
  <c r="R43"/>
  <c r="B55"/>
  <c r="A44"/>
  <c r="F44"/>
  <c r="G44"/>
  <c r="R44"/>
  <c r="A33"/>
  <c r="F33"/>
  <c r="G33"/>
  <c r="R33"/>
  <c r="A34"/>
  <c r="F34"/>
  <c r="G34"/>
  <c r="R34"/>
  <c r="A35"/>
  <c r="F35"/>
  <c r="G35"/>
  <c r="R35"/>
  <c r="A36"/>
  <c r="F36"/>
  <c r="G36"/>
  <c r="R36"/>
  <c r="A37"/>
  <c r="F37"/>
  <c r="G37"/>
  <c r="R37"/>
  <c r="A38"/>
  <c r="F38"/>
  <c r="G38"/>
  <c r="R38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50" i="3"/>
  <c r="A39"/>
  <c r="F39"/>
  <c r="G39"/>
  <c r="R39"/>
  <c r="B50" i="4"/>
  <c r="A39"/>
  <c r="F39"/>
  <c r="G39"/>
  <c r="R39"/>
  <c r="B51" i="3"/>
  <c r="A40"/>
  <c r="F40"/>
  <c r="G40"/>
  <c r="R40"/>
  <c r="B51" i="4"/>
  <c r="A40"/>
  <c r="F40"/>
  <c r="G40"/>
  <c r="R40"/>
  <c r="B52" i="3"/>
  <c r="A41"/>
  <c r="F41"/>
  <c r="G41"/>
  <c r="R41"/>
  <c r="B52" i="4"/>
  <c r="A41"/>
  <c r="F41"/>
  <c r="G41"/>
  <c r="R41"/>
  <c r="B53" i="3"/>
  <c r="A42"/>
  <c r="F42"/>
  <c r="G42"/>
  <c r="R42"/>
  <c r="B53" i="4"/>
  <c r="A42"/>
  <c r="F42"/>
  <c r="G42"/>
  <c r="R42"/>
  <c r="B54" i="3"/>
  <c r="A43"/>
  <c r="F43"/>
  <c r="G43"/>
  <c r="R43"/>
  <c r="B54" i="4"/>
  <c r="A43"/>
  <c r="F43"/>
  <c r="G43"/>
  <c r="R43"/>
  <c r="B55" i="3"/>
  <c r="A44"/>
  <c r="F44"/>
  <c r="G44"/>
  <c r="R44"/>
  <c r="B55" i="4"/>
  <c r="A44"/>
  <c r="F44"/>
  <c r="G44"/>
  <c r="R44"/>
  <c r="A33" i="3"/>
  <c r="F33"/>
  <c r="G33"/>
  <c r="R33"/>
  <c r="A33" i="4"/>
  <c r="F33"/>
  <c r="G33"/>
  <c r="R33"/>
  <c r="A34" i="3"/>
  <c r="F34"/>
  <c r="G34"/>
  <c r="R34"/>
  <c r="A34" i="4"/>
  <c r="F34"/>
  <c r="G34"/>
  <c r="R34"/>
  <c r="A35" i="3"/>
  <c r="F35"/>
  <c r="G35"/>
  <c r="R35"/>
  <c r="A35" i="4"/>
  <c r="F35"/>
  <c r="G35"/>
  <c r="R35"/>
  <c r="A36" i="3"/>
  <c r="F36"/>
  <c r="G36"/>
  <c r="R36"/>
  <c r="A36" i="4"/>
  <c r="F36"/>
  <c r="G36"/>
  <c r="R36"/>
  <c r="A37" i="3"/>
  <c r="F37"/>
  <c r="G37"/>
  <c r="R37"/>
  <c r="A37" i="4"/>
  <c r="F37"/>
  <c r="G37"/>
  <c r="R37"/>
  <c r="A38" i="3"/>
  <c r="F38"/>
  <c r="G38"/>
  <c r="R38"/>
  <c r="A38" i="4"/>
  <c r="F38"/>
  <c r="G38"/>
  <c r="R38"/>
  <c r="B68" i="3"/>
  <c r="B68" i="4"/>
  <c r="B69" i="3"/>
  <c r="B69" i="4"/>
  <c r="B70" i="3"/>
  <c r="B70" i="4"/>
  <c r="B71" i="3"/>
  <c r="B71" i="4"/>
  <c r="B72" i="3"/>
  <c r="B72" i="4"/>
  <c r="B73" i="3"/>
  <c r="B73" i="4"/>
  <c r="B74" i="3"/>
  <c r="B74" i="4"/>
  <c r="B75" i="3"/>
  <c r="B75" i="4"/>
  <c r="B76" i="3"/>
  <c r="B76" i="4"/>
  <c r="B77" i="3"/>
  <c r="B77" i="4"/>
  <c r="B78" i="3"/>
  <c r="B78" i="4"/>
  <c r="B79" i="3"/>
  <c r="B79" i="4"/>
  <c r="B80" i="3"/>
  <c r="B80" i="4"/>
  <c r="B81" i="3"/>
  <c r="B81" i="4"/>
  <c r="B82" i="3"/>
  <c r="B82" i="4"/>
  <c r="B83" i="3"/>
  <c r="B83" i="4"/>
  <c r="B84" i="3"/>
  <c r="B84" i="4"/>
  <c r="B85" i="3"/>
  <c r="B85" i="4"/>
  <c r="B86" i="3"/>
  <c r="B86" i="4"/>
  <c r="B87" i="3"/>
  <c r="B87" i="4"/>
  <c r="B88" i="3"/>
  <c r="B88" i="4"/>
  <c r="B89" i="3"/>
  <c r="B89" i="4"/>
  <c r="B90" i="3"/>
  <c r="B90" i="4"/>
  <c r="B91" i="3"/>
  <c r="B91" i="4"/>
  <c r="B92" i="3"/>
  <c r="B92" i="4"/>
  <c r="B93" i="3"/>
  <c r="B93" i="4"/>
  <c r="B94" i="3"/>
  <c r="B94" i="4"/>
  <c r="B95" i="3"/>
  <c r="B95" i="4"/>
  <c r="B96" i="3"/>
  <c r="B96" i="4"/>
  <c r="B97" i="3"/>
  <c r="B97" i="4"/>
  <c r="B98" i="3"/>
  <c r="B98" i="4"/>
  <c r="B99" i="3"/>
  <c r="B99" i="4"/>
  <c r="B100" i="3"/>
  <c r="B100" i="4"/>
  <c r="B101" i="3"/>
  <c r="B101" i="4"/>
  <c r="B102" i="3"/>
  <c r="B102" i="4"/>
  <c r="B103" i="3"/>
  <c r="B103" i="4"/>
  <c r="B104" i="3"/>
  <c r="B104" i="4"/>
  <c r="B105" i="3"/>
  <c r="B105" i="4"/>
  <c r="B106" i="3"/>
  <c r="B106" i="4"/>
  <c r="B107" i="3"/>
  <c r="B107" i="4"/>
  <c r="B108" i="3"/>
  <c r="B108" i="4"/>
  <c r="B109" i="3"/>
  <c r="B109" i="4"/>
  <c r="B110" i="3"/>
  <c r="B110" i="4"/>
  <c r="B111" i="3"/>
  <c r="B111" i="4"/>
  <c r="B112" i="3"/>
  <c r="B112" i="4"/>
  <c r="B113" i="3"/>
  <c r="B113" i="4"/>
  <c r="B114" i="3"/>
  <c r="B114" i="4"/>
  <c r="B115" i="3"/>
  <c r="B115" i="4"/>
  <c r="B116" i="3"/>
  <c r="B116" i="4"/>
  <c r="B117" i="3"/>
  <c r="B117" i="4"/>
  <c r="B118" i="3"/>
  <c r="B118" i="4"/>
  <c r="B119" i="3"/>
  <c r="B119" i="4"/>
  <c r="B120" i="3"/>
  <c r="B120" i="4"/>
  <c r="B121" i="3"/>
  <c r="B121" i="4"/>
  <c r="B122" i="3"/>
  <c r="B122" i="4"/>
  <c r="B123" i="3"/>
  <c r="B123" i="4"/>
  <c r="B124" i="3"/>
  <c r="B124" i="4"/>
  <c r="B125" i="3"/>
  <c r="B125" i="4"/>
  <c r="B126" i="3"/>
  <c r="B126" i="4"/>
  <c r="B127" i="3"/>
  <c r="B127" i="4"/>
  <c r="B128" i="3"/>
  <c r="B128" i="4"/>
  <c r="B129" i="3"/>
  <c r="B129" i="4"/>
  <c r="B130" i="3"/>
  <c r="B130" i="4"/>
  <c r="B131" i="3"/>
  <c r="B131" i="4"/>
  <c r="B132" i="3"/>
  <c r="B132" i="4"/>
  <c r="B133" i="3"/>
  <c r="B133" i="4"/>
  <c r="B134" i="3"/>
  <c r="B134" i="4"/>
  <c r="B135" i="3"/>
  <c r="B135" i="4"/>
  <c r="B136" i="3"/>
  <c r="B136" i="4"/>
  <c r="B137" i="3"/>
  <c r="B137" i="4"/>
  <c r="B138" i="3"/>
  <c r="B138" i="4"/>
  <c r="B139" i="3"/>
  <c r="B139" i="4"/>
  <c r="B140" i="3"/>
  <c r="B140" i="4"/>
  <c r="B141" i="3"/>
  <c r="B141" i="4"/>
  <c r="B142" i="3"/>
  <c r="B142" i="4"/>
  <c r="B143" i="3"/>
  <c r="B143" i="4"/>
  <c r="B144" i="3"/>
  <c r="B144" i="4"/>
  <c r="B145" i="3"/>
  <c r="B145" i="4"/>
  <c r="B146" i="3"/>
  <c r="B146" i="4"/>
  <c r="B147" i="3"/>
  <c r="B147" i="4"/>
  <c r="B148" i="3"/>
  <c r="B148" i="4"/>
  <c r="B149" i="3"/>
  <c r="B149" i="4"/>
  <c r="B150" i="3"/>
  <c r="B150" i="4"/>
  <c r="B151" i="3"/>
  <c r="B151" i="4"/>
  <c r="B152" i="3"/>
  <c r="B152" i="4"/>
  <c r="B153" i="3"/>
  <c r="B153" i="4"/>
  <c r="B154" i="3"/>
  <c r="B154" i="4"/>
  <c r="B155" i="3"/>
  <c r="B155" i="4"/>
  <c r="B156" i="3"/>
  <c r="B156" i="4"/>
  <c r="B157" i="3"/>
  <c r="B157" i="4"/>
  <c r="B158" i="3"/>
  <c r="B158" i="4"/>
  <c r="B159" i="3"/>
  <c r="B159" i="4"/>
  <c r="B160" i="3"/>
  <c r="B160" i="4"/>
  <c r="B161" i="3"/>
  <c r="B161" i="4"/>
  <c r="B162" i="3"/>
  <c r="B162" i="4"/>
  <c r="B163" i="3"/>
  <c r="B163" i="4"/>
  <c r="B164" i="3"/>
  <c r="B164" i="4"/>
  <c r="B165" i="3"/>
  <c r="B165" i="4"/>
  <c r="B166" i="3"/>
  <c r="B166" i="4"/>
  <c r="B167" i="3"/>
  <c r="B167" i="4"/>
  <c r="B168" i="3"/>
  <c r="B168" i="4"/>
  <c r="B169" i="3"/>
  <c r="B169" i="4"/>
  <c r="B170" i="3"/>
  <c r="B170" i="4"/>
  <c r="B171" i="3"/>
  <c r="B171" i="4"/>
  <c r="B172" i="3"/>
  <c r="B172" i="4"/>
  <c r="B173" i="3"/>
  <c r="B173" i="4"/>
  <c r="B174" i="3"/>
  <c r="B174" i="4"/>
  <c r="B175" i="3"/>
  <c r="B175" i="4"/>
  <c r="B176" i="3"/>
  <c r="B176" i="4"/>
  <c r="B177" i="3"/>
  <c r="B177" i="4"/>
  <c r="B178" i="3"/>
  <c r="B178" i="4"/>
  <c r="B179" i="3"/>
  <c r="B179" i="4"/>
  <c r="B180" i="3"/>
  <c r="B180" i="4"/>
  <c r="B181" i="3"/>
  <c r="B181" i="4"/>
  <c r="B182" i="3"/>
  <c r="B182" i="4"/>
  <c r="B183" i="3"/>
  <c r="B183" i="4"/>
  <c r="B184" i="3"/>
  <c r="B184" i="4"/>
  <c r="B185" i="3"/>
  <c r="B185" i="4"/>
  <c r="B186" i="3"/>
  <c r="B186" i="4"/>
  <c r="B187" i="3"/>
  <c r="B187" i="4"/>
  <c r="B188" i="3"/>
  <c r="B188" i="4"/>
  <c r="B189" i="3"/>
  <c r="B189" i="4"/>
  <c r="B190" i="3"/>
  <c r="B190" i="4"/>
  <c r="B191" i="3"/>
  <c r="B191" i="4"/>
  <c r="B192" i="3"/>
  <c r="B192" i="4"/>
  <c r="B193" i="3"/>
  <c r="B193" i="4"/>
  <c r="B194" i="3"/>
  <c r="B194" i="4"/>
  <c r="B195" i="3"/>
  <c r="B195" i="4"/>
  <c r="B196" i="3"/>
  <c r="B196" i="4"/>
  <c r="B197" i="3"/>
  <c r="B197" i="4"/>
  <c r="B198" i="3"/>
  <c r="B198" i="4"/>
  <c r="B199" i="3"/>
  <c r="B199" i="4"/>
  <c r="B200" i="3"/>
  <c r="B200" i="4"/>
  <c r="B201" i="3"/>
  <c r="B201" i="4"/>
  <c r="B202" i="3"/>
  <c r="B202" i="4"/>
  <c r="B203" i="3"/>
  <c r="B203" i="4"/>
  <c r="B204" i="3"/>
  <c r="B204" i="4"/>
  <c r="B205" i="3"/>
  <c r="B205" i="4"/>
  <c r="B206" i="3"/>
  <c r="B206" i="4"/>
  <c r="B207" i="3"/>
  <c r="B207" i="4"/>
  <c r="B208" i="3"/>
  <c r="B208" i="4"/>
  <c r="B209" i="3"/>
  <c r="B209" i="4"/>
  <c r="B210" i="3"/>
  <c r="B210" i="4"/>
  <c r="B211" i="3"/>
  <c r="B211" i="4"/>
  <c r="B212" i="3"/>
  <c r="B212" i="4"/>
  <c r="B213" i="3"/>
  <c r="B213" i="4"/>
  <c r="B214" i="3"/>
  <c r="B214" i="4"/>
  <c r="B215" i="3"/>
  <c r="B215" i="4"/>
  <c r="B216" i="3"/>
  <c r="B216" i="4"/>
  <c r="B217" i="3"/>
  <c r="B217" i="4"/>
  <c r="B218" i="3"/>
  <c r="B218" i="4"/>
  <c r="B219" i="3"/>
  <c r="B219" i="4"/>
  <c r="B220" i="3"/>
  <c r="B220" i="4"/>
  <c r="B221" i="3"/>
  <c r="B221" i="4"/>
  <c r="B222" i="3"/>
  <c r="B222" i="4"/>
  <c r="B223" i="3"/>
  <c r="B223" i="4"/>
  <c r="B224" i="3"/>
  <c r="B224" i="4"/>
  <c r="B225" i="3"/>
  <c r="B225" i="4"/>
  <c r="B226" i="3"/>
  <c r="B226" i="4"/>
  <c r="B227" i="3"/>
  <c r="B227" i="4"/>
  <c r="B228" i="3"/>
  <c r="B228" i="4"/>
  <c r="B229" i="3"/>
  <c r="B229" i="4"/>
  <c r="B230" i="3"/>
  <c r="B230" i="4"/>
  <c r="B231" i="3"/>
  <c r="B231" i="4"/>
  <c r="B232" i="3"/>
  <c r="B232" i="4"/>
  <c r="B233" i="3"/>
  <c r="B233" i="4"/>
  <c r="B234" i="3"/>
  <c r="B234" i="4"/>
  <c r="B235" i="3"/>
  <c r="B235" i="4"/>
  <c r="B236" i="3"/>
  <c r="B236" i="4"/>
  <c r="B237" i="3"/>
  <c r="B237" i="4"/>
  <c r="B238" i="3"/>
  <c r="B238" i="4"/>
  <c r="B239" i="3"/>
  <c r="B239" i="4"/>
  <c r="B240" i="3"/>
  <c r="B240" i="4"/>
  <c r="B241" i="3"/>
  <c r="B241" i="4"/>
  <c r="B242" i="3"/>
  <c r="B242" i="4"/>
  <c r="B243" i="3"/>
  <c r="B243" i="4"/>
  <c r="B244" i="3"/>
  <c r="B244" i="4"/>
  <c r="B245" i="3"/>
  <c r="B245" i="4"/>
  <c r="B246" i="3"/>
  <c r="B246" i="4"/>
  <c r="B247" i="3"/>
  <c r="B247" i="4"/>
  <c r="B248" i="3"/>
  <c r="B248" i="4"/>
  <c r="B249" i="3"/>
  <c r="B249" i="4"/>
  <c r="B250" i="3"/>
  <c r="B250" i="4"/>
  <c r="B251" i="3"/>
  <c r="B251" i="4"/>
  <c r="B252" i="3"/>
  <c r="B252" i="4"/>
  <c r="B253" i="3"/>
  <c r="B253" i="4"/>
  <c r="B254" i="3"/>
  <c r="B254" i="4"/>
  <c r="B255" i="3"/>
  <c r="B255" i="4"/>
  <c r="B256" i="3"/>
  <c r="B256" i="4"/>
  <c r="B257" i="3"/>
  <c r="B257" i="4"/>
  <c r="B258" i="3"/>
  <c r="B258" i="4"/>
  <c r="B259" i="3"/>
  <c r="B259" i="4"/>
  <c r="B260" i="3"/>
  <c r="B260" i="4"/>
  <c r="B261" i="3"/>
  <c r="B261" i="4"/>
  <c r="B262" i="3"/>
  <c r="B262" i="4"/>
  <c r="B263" i="3"/>
  <c r="B263" i="4"/>
  <c r="B264" i="3"/>
  <c r="B264" i="4"/>
  <c r="B265" i="3"/>
  <c r="B265" i="4"/>
  <c r="B266" i="3"/>
  <c r="B266" i="4"/>
  <c r="B267" i="3"/>
  <c r="B267" i="4"/>
  <c r="B268" i="3"/>
  <c r="B268" i="4"/>
  <c r="B269" i="3"/>
  <c r="B269" i="4"/>
  <c r="B270" i="3"/>
  <c r="B270" i="4"/>
  <c r="B271" i="3"/>
  <c r="B271" i="4"/>
  <c r="B272" i="3"/>
  <c r="B272" i="4"/>
  <c r="B273" i="3"/>
  <c r="B273" i="4"/>
  <c r="B274" i="3"/>
  <c r="B274" i="4"/>
  <c r="B275" i="3"/>
  <c r="B275" i="4"/>
  <c r="B276" i="3"/>
  <c r="B276" i="4"/>
  <c r="B277" i="3"/>
  <c r="B277" i="4"/>
  <c r="B278" i="3"/>
  <c r="B278" i="4"/>
  <c r="B279" i="3"/>
  <c r="B279" i="4"/>
  <c r="B280" i="3"/>
  <c r="B280" i="4"/>
  <c r="B281" i="3"/>
  <c r="B281" i="4"/>
  <c r="B282" i="3"/>
  <c r="B282" i="4"/>
  <c r="B283" i="3"/>
  <c r="B283" i="4"/>
  <c r="B284" i="3"/>
  <c r="B284" i="4"/>
  <c r="B285" i="3"/>
  <c r="B285" i="4"/>
  <c r="B286" i="3"/>
  <c r="B286" i="4"/>
  <c r="B287" i="3"/>
  <c r="B287" i="4"/>
  <c r="B288" i="3"/>
  <c r="B288" i="4"/>
  <c r="B289" i="3"/>
  <c r="B289" i="4"/>
  <c r="B290" i="3"/>
  <c r="B290" i="4"/>
  <c r="B291" i="3"/>
  <c r="B291" i="4"/>
  <c r="B292" i="3"/>
  <c r="B292" i="4"/>
  <c r="B293" i="3"/>
  <c r="B293" i="4"/>
  <c r="B294" i="3"/>
  <c r="B294" i="4"/>
  <c r="B295" i="3"/>
  <c r="B295" i="4"/>
  <c r="B296" i="3"/>
  <c r="B296" i="4"/>
  <c r="B297" i="3"/>
  <c r="B297" i="4"/>
  <c r="B298" i="3"/>
  <c r="B298" i="4"/>
  <c r="B299" i="3"/>
  <c r="B299" i="4"/>
  <c r="B300" i="3"/>
  <c r="B300" i="4"/>
  <c r="B301" i="3"/>
  <c r="B301" i="4"/>
  <c r="B302" i="3"/>
  <c r="B302" i="4"/>
  <c r="B303" i="3"/>
  <c r="B303" i="4"/>
  <c r="B304" i="3"/>
  <c r="B304" i="4"/>
  <c r="B305" i="3"/>
  <c r="B305" i="4"/>
  <c r="B306" i="3"/>
  <c r="B306" i="4"/>
  <c r="B307" i="3"/>
  <c r="B307" i="4"/>
  <c r="B308" i="3"/>
  <c r="B308" i="4"/>
  <c r="B309" i="3"/>
  <c r="B309" i="4"/>
  <c r="B310" i="3"/>
  <c r="B310" i="4"/>
  <c r="B311" i="3"/>
  <c r="B311" i="4"/>
  <c r="B312" i="3"/>
  <c r="B312" i="4"/>
  <c r="B313" i="3"/>
  <c r="B313" i="4"/>
  <c r="B314" i="3"/>
  <c r="B314" i="4"/>
  <c r="B315" i="3"/>
  <c r="B315" i="4"/>
  <c r="B316" i="3"/>
  <c r="B316" i="4"/>
  <c r="B317" i="3"/>
  <c r="B317" i="4"/>
  <c r="B318" i="3"/>
  <c r="B318" i="4"/>
  <c r="B319" i="3"/>
  <c r="B319" i="4"/>
  <c r="B320" i="3"/>
  <c r="B320" i="4"/>
  <c r="B321" i="3"/>
  <c r="B321" i="4"/>
  <c r="B322" i="3"/>
  <c r="B322" i="4"/>
  <c r="B323" i="3"/>
  <c r="B323" i="4"/>
  <c r="B324" i="3"/>
  <c r="B324" i="4"/>
  <c r="B325" i="3"/>
  <c r="B325" i="4"/>
  <c r="B326" i="3"/>
  <c r="B326" i="4"/>
  <c r="B327" i="3"/>
  <c r="B327" i="4"/>
  <c r="B328" i="3"/>
  <c r="B328" i="4"/>
  <c r="B329" i="3"/>
  <c r="B329" i="4"/>
  <c r="B330" i="3"/>
  <c r="B330" i="4"/>
  <c r="B331" i="3"/>
  <c r="B331" i="4"/>
  <c r="B332" i="3"/>
  <c r="B332" i="4"/>
  <c r="B333" i="3"/>
  <c r="B333" i="4"/>
  <c r="B334" i="3"/>
  <c r="B334" i="4"/>
  <c r="B335" i="3"/>
  <c r="B335" i="4"/>
  <c r="B336" i="3"/>
  <c r="B336" i="4"/>
  <c r="B337" i="3"/>
  <c r="B337" i="4"/>
  <c r="B338" i="3"/>
  <c r="B338" i="4"/>
  <c r="B339" i="3"/>
  <c r="B339" i="4"/>
  <c r="B340" i="3"/>
  <c r="B340" i="4"/>
  <c r="B341" i="3"/>
  <c r="B341" i="4"/>
  <c r="B342" i="3"/>
  <c r="B342" i="4"/>
  <c r="B343" i="3"/>
  <c r="B343" i="4"/>
  <c r="B344" i="3"/>
  <c r="B344" i="4"/>
  <c r="B345" i="3"/>
  <c r="B345" i="4"/>
  <c r="B346" i="3"/>
  <c r="B346" i="4"/>
  <c r="B347" i="3"/>
  <c r="B347" i="4"/>
  <c r="B348" i="3"/>
  <c r="B348" i="4"/>
  <c r="B349" i="3"/>
  <c r="B349" i="4"/>
  <c r="B350" i="3"/>
  <c r="B350" i="4"/>
  <c r="B351" i="3"/>
  <c r="B351" i="4"/>
  <c r="B352" i="3"/>
  <c r="B352" i="4"/>
  <c r="B353" i="3"/>
  <c r="B353" i="4"/>
  <c r="B354" i="3"/>
  <c r="B354" i="4"/>
  <c r="B355" i="3"/>
  <c r="B355" i="4"/>
  <c r="B50" i="9"/>
  <c r="A39"/>
  <c r="F39"/>
  <c r="G39"/>
  <c r="R39"/>
  <c r="B51"/>
  <c r="A40"/>
  <c r="F40"/>
  <c r="G40"/>
  <c r="R40"/>
  <c r="B52"/>
  <c r="A41"/>
  <c r="F41"/>
  <c r="G41"/>
  <c r="R41"/>
  <c r="B53"/>
  <c r="A42"/>
  <c r="F42"/>
  <c r="G42"/>
  <c r="R42"/>
  <c r="B54"/>
  <c r="A43"/>
  <c r="F43"/>
  <c r="G43"/>
  <c r="R43"/>
  <c r="B55"/>
  <c r="A44"/>
  <c r="F44"/>
  <c r="G44"/>
  <c r="R44"/>
  <c r="A33"/>
  <c r="F33"/>
  <c r="G33"/>
  <c r="R33"/>
  <c r="A34"/>
  <c r="F34"/>
  <c r="G34"/>
  <c r="R34"/>
  <c r="A35"/>
  <c r="F35"/>
  <c r="G35"/>
  <c r="R35"/>
  <c r="A36"/>
  <c r="F36"/>
  <c r="G36"/>
  <c r="R36"/>
  <c r="A37"/>
  <c r="F37"/>
  <c r="G37"/>
  <c r="R37"/>
  <c r="A38"/>
  <c r="F38"/>
  <c r="G38"/>
  <c r="R38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50" i="6"/>
  <c r="A39"/>
  <c r="F39"/>
  <c r="G39"/>
  <c r="R39"/>
  <c r="B51"/>
  <c r="A40"/>
  <c r="F40"/>
  <c r="G40"/>
  <c r="R40"/>
  <c r="B52"/>
  <c r="A41"/>
  <c r="F41"/>
  <c r="G41"/>
  <c r="R41"/>
  <c r="B53"/>
  <c r="A42"/>
  <c r="F42"/>
  <c r="G42"/>
  <c r="R42"/>
  <c r="B54"/>
  <c r="A43"/>
  <c r="F43"/>
  <c r="G43"/>
  <c r="R43"/>
  <c r="B55"/>
  <c r="A44"/>
  <c r="F44"/>
  <c r="G44"/>
  <c r="R44"/>
  <c r="A33"/>
  <c r="F33"/>
  <c r="G33"/>
  <c r="R33"/>
  <c r="A34"/>
  <c r="F34"/>
  <c r="G34"/>
  <c r="R34"/>
  <c r="A35"/>
  <c r="F35"/>
  <c r="G35"/>
  <c r="R35"/>
  <c r="A36"/>
  <c r="F36"/>
  <c r="G36"/>
  <c r="R36"/>
  <c r="A37"/>
  <c r="F37"/>
  <c r="G37"/>
  <c r="R37"/>
  <c r="A38"/>
  <c r="F38"/>
  <c r="G38"/>
  <c r="R38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79" i="11"/>
  <c r="B91"/>
  <c r="B103"/>
  <c r="B115"/>
  <c r="B127"/>
  <c r="B139"/>
  <c r="B151"/>
  <c r="B163"/>
  <c r="B175"/>
  <c r="B187"/>
  <c r="B199"/>
  <c r="B211"/>
  <c r="B223"/>
  <c r="B235"/>
  <c r="B247"/>
  <c r="B259"/>
  <c r="B271"/>
  <c r="B283"/>
  <c r="B295"/>
  <c r="B307"/>
  <c r="B319"/>
  <c r="B331"/>
  <c r="B343"/>
  <c r="B355"/>
  <c r="A44"/>
  <c r="F44"/>
  <c r="G44"/>
  <c r="R44"/>
  <c r="B79" i="12"/>
  <c r="B91"/>
  <c r="B103"/>
  <c r="B115"/>
  <c r="B127"/>
  <c r="B139"/>
  <c r="B151"/>
  <c r="B163"/>
  <c r="B175"/>
  <c r="B187"/>
  <c r="B199"/>
  <c r="B211"/>
  <c r="B223"/>
  <c r="B235"/>
  <c r="B247"/>
  <c r="B259"/>
  <c r="B271"/>
  <c r="B283"/>
  <c r="B295"/>
  <c r="B307"/>
  <c r="B319"/>
  <c r="B331"/>
  <c r="B343"/>
  <c r="B355"/>
  <c r="A44"/>
  <c r="F44"/>
  <c r="G44"/>
  <c r="R44"/>
  <c r="B78" i="11"/>
  <c r="B90"/>
  <c r="B102"/>
  <c r="B114"/>
  <c r="B126"/>
  <c r="B138"/>
  <c r="B150"/>
  <c r="B162"/>
  <c r="B174"/>
  <c r="B186"/>
  <c r="B198"/>
  <c r="B210"/>
  <c r="B222"/>
  <c r="B234"/>
  <c r="B246"/>
  <c r="B258"/>
  <c r="B270"/>
  <c r="B282"/>
  <c r="B294"/>
  <c r="B306"/>
  <c r="B318"/>
  <c r="B330"/>
  <c r="B342"/>
  <c r="B354"/>
  <c r="A43"/>
  <c r="F43"/>
  <c r="G43"/>
  <c r="R43"/>
  <c r="B78" i="12"/>
  <c r="B90"/>
  <c r="B102"/>
  <c r="B114"/>
  <c r="B126"/>
  <c r="B138"/>
  <c r="B150"/>
  <c r="B162"/>
  <c r="B174"/>
  <c r="B186"/>
  <c r="B198"/>
  <c r="B210"/>
  <c r="B222"/>
  <c r="B234"/>
  <c r="B246"/>
  <c r="B258"/>
  <c r="B270"/>
  <c r="B282"/>
  <c r="B294"/>
  <c r="B306"/>
  <c r="B318"/>
  <c r="B330"/>
  <c r="B342"/>
  <c r="B354"/>
  <c r="A43"/>
  <c r="F43"/>
  <c r="G43"/>
  <c r="R43"/>
  <c r="B77" i="11"/>
  <c r="B89"/>
  <c r="B101"/>
  <c r="B113"/>
  <c r="B125"/>
  <c r="B137"/>
  <c r="B149"/>
  <c r="B161"/>
  <c r="B173"/>
  <c r="B185"/>
  <c r="B197"/>
  <c r="B209"/>
  <c r="B221"/>
  <c r="B233"/>
  <c r="B245"/>
  <c r="B257"/>
  <c r="B269"/>
  <c r="B281"/>
  <c r="B293"/>
  <c r="B305"/>
  <c r="B317"/>
  <c r="B329"/>
  <c r="B341"/>
  <c r="B353"/>
  <c r="A42"/>
  <c r="F42"/>
  <c r="G42"/>
  <c r="R42"/>
  <c r="B77" i="12"/>
  <c r="B89"/>
  <c r="B101"/>
  <c r="B113"/>
  <c r="B125"/>
  <c r="B137"/>
  <c r="B149"/>
  <c r="B161"/>
  <c r="B173"/>
  <c r="B185"/>
  <c r="B197"/>
  <c r="B209"/>
  <c r="B221"/>
  <c r="B233"/>
  <c r="B245"/>
  <c r="B257"/>
  <c r="B269"/>
  <c r="B281"/>
  <c r="B293"/>
  <c r="B305"/>
  <c r="B317"/>
  <c r="B329"/>
  <c r="B341"/>
  <c r="B353"/>
  <c r="A42"/>
  <c r="F42"/>
  <c r="G42"/>
  <c r="R42"/>
  <c r="B76" i="11"/>
  <c r="B88"/>
  <c r="B100"/>
  <c r="B112"/>
  <c r="B124"/>
  <c r="B136"/>
  <c r="B148"/>
  <c r="B160"/>
  <c r="B172"/>
  <c r="B184"/>
  <c r="B196"/>
  <c r="B208"/>
  <c r="B220"/>
  <c r="B232"/>
  <c r="B244"/>
  <c r="B256"/>
  <c r="B268"/>
  <c r="B280"/>
  <c r="B292"/>
  <c r="B304"/>
  <c r="B316"/>
  <c r="B328"/>
  <c r="B340"/>
  <c r="B352"/>
  <c r="A41"/>
  <c r="F41"/>
  <c r="G41"/>
  <c r="R41"/>
  <c r="B76" i="12"/>
  <c r="B88"/>
  <c r="B100"/>
  <c r="B112"/>
  <c r="B124"/>
  <c r="B136"/>
  <c r="B148"/>
  <c r="B160"/>
  <c r="B172"/>
  <c r="B184"/>
  <c r="B196"/>
  <c r="B208"/>
  <c r="B220"/>
  <c r="B232"/>
  <c r="B244"/>
  <c r="B256"/>
  <c r="B268"/>
  <c r="B280"/>
  <c r="B292"/>
  <c r="B304"/>
  <c r="B316"/>
  <c r="B328"/>
  <c r="B340"/>
  <c r="B352"/>
  <c r="A41"/>
  <c r="F41"/>
  <c r="G41"/>
  <c r="R41"/>
  <c r="B75" i="11"/>
  <c r="B87"/>
  <c r="B99"/>
  <c r="B111"/>
  <c r="B123"/>
  <c r="B135"/>
  <c r="B147"/>
  <c r="B159"/>
  <c r="B171"/>
  <c r="B183"/>
  <c r="B195"/>
  <c r="B207"/>
  <c r="B219"/>
  <c r="B231"/>
  <c r="B243"/>
  <c r="B255"/>
  <c r="B267"/>
  <c r="B279"/>
  <c r="B291"/>
  <c r="B303"/>
  <c r="B315"/>
  <c r="B327"/>
  <c r="B339"/>
  <c r="B351"/>
  <c r="A40"/>
  <c r="F40"/>
  <c r="G40"/>
  <c r="R40"/>
  <c r="B75" i="12"/>
  <c r="B87"/>
  <c r="B99"/>
  <c r="B111"/>
  <c r="B123"/>
  <c r="B135"/>
  <c r="B147"/>
  <c r="B159"/>
  <c r="B171"/>
  <c r="B183"/>
  <c r="B195"/>
  <c r="B207"/>
  <c r="B219"/>
  <c r="B231"/>
  <c r="B243"/>
  <c r="B255"/>
  <c r="B267"/>
  <c r="B279"/>
  <c r="B291"/>
  <c r="B303"/>
  <c r="B315"/>
  <c r="B327"/>
  <c r="B339"/>
  <c r="B351"/>
  <c r="A40"/>
  <c r="F40"/>
  <c r="G40"/>
  <c r="R40"/>
  <c r="B74" i="11"/>
  <c r="B86"/>
  <c r="B98"/>
  <c r="B110"/>
  <c r="B122"/>
  <c r="B134"/>
  <c r="B146"/>
  <c r="B158"/>
  <c r="B170"/>
  <c r="B182"/>
  <c r="B194"/>
  <c r="B206"/>
  <c r="B218"/>
  <c r="B230"/>
  <c r="B242"/>
  <c r="B254"/>
  <c r="B266"/>
  <c r="B278"/>
  <c r="B290"/>
  <c r="B302"/>
  <c r="B314"/>
  <c r="B326"/>
  <c r="B338"/>
  <c r="B350"/>
  <c r="A39"/>
  <c r="F39"/>
  <c r="G39"/>
  <c r="R39"/>
  <c r="B74" i="12"/>
  <c r="B86"/>
  <c r="B98"/>
  <c r="B110"/>
  <c r="B122"/>
  <c r="B134"/>
  <c r="B146"/>
  <c r="B158"/>
  <c r="B170"/>
  <c r="B182"/>
  <c r="B194"/>
  <c r="B206"/>
  <c r="B218"/>
  <c r="B230"/>
  <c r="B242"/>
  <c r="B254"/>
  <c r="B266"/>
  <c r="B278"/>
  <c r="B290"/>
  <c r="B302"/>
  <c r="B314"/>
  <c r="B326"/>
  <c r="B338"/>
  <c r="B350"/>
  <c r="A39"/>
  <c r="F39"/>
  <c r="G39"/>
  <c r="R39"/>
  <c r="B73" i="11"/>
  <c r="B85"/>
  <c r="B97"/>
  <c r="B109"/>
  <c r="B121"/>
  <c r="B133"/>
  <c r="B145"/>
  <c r="B157"/>
  <c r="B169"/>
  <c r="B181"/>
  <c r="B193"/>
  <c r="B205"/>
  <c r="B217"/>
  <c r="B229"/>
  <c r="B241"/>
  <c r="B253"/>
  <c r="B265"/>
  <c r="B277"/>
  <c r="B289"/>
  <c r="B301"/>
  <c r="B313"/>
  <c r="B325"/>
  <c r="B337"/>
  <c r="B349"/>
  <c r="A38"/>
  <c r="F38"/>
  <c r="G38"/>
  <c r="R38"/>
  <c r="B73" i="12"/>
  <c r="B85"/>
  <c r="B97"/>
  <c r="B109"/>
  <c r="B121"/>
  <c r="B133"/>
  <c r="B145"/>
  <c r="B157"/>
  <c r="B169"/>
  <c r="B181"/>
  <c r="B193"/>
  <c r="B205"/>
  <c r="B217"/>
  <c r="B229"/>
  <c r="B241"/>
  <c r="B253"/>
  <c r="B265"/>
  <c r="B277"/>
  <c r="B289"/>
  <c r="B301"/>
  <c r="B313"/>
  <c r="B325"/>
  <c r="B337"/>
  <c r="B349"/>
  <c r="A38"/>
  <c r="F38"/>
  <c r="G38"/>
  <c r="R38"/>
  <c r="B72" i="11"/>
  <c r="B84"/>
  <c r="B96"/>
  <c r="B108"/>
  <c r="B120"/>
  <c r="B132"/>
  <c r="B144"/>
  <c r="B156"/>
  <c r="B168"/>
  <c r="B180"/>
  <c r="B192"/>
  <c r="B204"/>
  <c r="B216"/>
  <c r="B228"/>
  <c r="B240"/>
  <c r="B252"/>
  <c r="B264"/>
  <c r="B276"/>
  <c r="B288"/>
  <c r="B300"/>
  <c r="B312"/>
  <c r="B324"/>
  <c r="B336"/>
  <c r="B348"/>
  <c r="A37"/>
  <c r="F37"/>
  <c r="G37"/>
  <c r="R37"/>
  <c r="B72" i="12"/>
  <c r="B84"/>
  <c r="B96"/>
  <c r="B108"/>
  <c r="B120"/>
  <c r="B132"/>
  <c r="B144"/>
  <c r="B156"/>
  <c r="B168"/>
  <c r="B180"/>
  <c r="B192"/>
  <c r="B204"/>
  <c r="B216"/>
  <c r="B228"/>
  <c r="B240"/>
  <c r="B252"/>
  <c r="B264"/>
  <c r="B276"/>
  <c r="B288"/>
  <c r="B300"/>
  <c r="B312"/>
  <c r="B324"/>
  <c r="B336"/>
  <c r="B348"/>
  <c r="A37"/>
  <c r="F37"/>
  <c r="G37"/>
  <c r="R37"/>
  <c r="B71" i="11"/>
  <c r="B83"/>
  <c r="B95"/>
  <c r="B107"/>
  <c r="B119"/>
  <c r="B131"/>
  <c r="B143"/>
  <c r="B155"/>
  <c r="B167"/>
  <c r="B179"/>
  <c r="B191"/>
  <c r="B203"/>
  <c r="B215"/>
  <c r="B227"/>
  <c r="B239"/>
  <c r="B251"/>
  <c r="B263"/>
  <c r="B275"/>
  <c r="B287"/>
  <c r="B299"/>
  <c r="B311"/>
  <c r="B323"/>
  <c r="B335"/>
  <c r="B347"/>
  <c r="A36"/>
  <c r="F36"/>
  <c r="G36"/>
  <c r="R36"/>
  <c r="B71" i="12"/>
  <c r="B83"/>
  <c r="B95"/>
  <c r="B107"/>
  <c r="B119"/>
  <c r="B131"/>
  <c r="B143"/>
  <c r="B155"/>
  <c r="B167"/>
  <c r="B179"/>
  <c r="B191"/>
  <c r="B203"/>
  <c r="B215"/>
  <c r="B227"/>
  <c r="B239"/>
  <c r="B251"/>
  <c r="B263"/>
  <c r="B275"/>
  <c r="B287"/>
  <c r="B299"/>
  <c r="B311"/>
  <c r="B323"/>
  <c r="B335"/>
  <c r="B347"/>
  <c r="A36"/>
  <c r="F36"/>
  <c r="G36"/>
  <c r="R36"/>
  <c r="B70" i="11"/>
  <c r="B82"/>
  <c r="B94"/>
  <c r="B106"/>
  <c r="B118"/>
  <c r="B130"/>
  <c r="B142"/>
  <c r="B154"/>
  <c r="B166"/>
  <c r="B178"/>
  <c r="B190"/>
  <c r="B202"/>
  <c r="B214"/>
  <c r="B226"/>
  <c r="B238"/>
  <c r="B250"/>
  <c r="B262"/>
  <c r="B274"/>
  <c r="B286"/>
  <c r="B298"/>
  <c r="B310"/>
  <c r="B322"/>
  <c r="B334"/>
  <c r="B346"/>
  <c r="A35"/>
  <c r="F35"/>
  <c r="G35"/>
  <c r="R35"/>
  <c r="B70" i="12"/>
  <c r="B82"/>
  <c r="B94"/>
  <c r="B106"/>
  <c r="B118"/>
  <c r="B130"/>
  <c r="B142"/>
  <c r="B154"/>
  <c r="B166"/>
  <c r="B178"/>
  <c r="B190"/>
  <c r="B202"/>
  <c r="B214"/>
  <c r="B226"/>
  <c r="B238"/>
  <c r="B250"/>
  <c r="B262"/>
  <c r="B274"/>
  <c r="B286"/>
  <c r="B298"/>
  <c r="B310"/>
  <c r="B322"/>
  <c r="B334"/>
  <c r="B346"/>
  <c r="A35"/>
  <c r="F35"/>
  <c r="G35"/>
  <c r="R35"/>
  <c r="B69" i="11"/>
  <c r="B81"/>
  <c r="B93"/>
  <c r="B105"/>
  <c r="B117"/>
  <c r="B129"/>
  <c r="B141"/>
  <c r="B153"/>
  <c r="B165"/>
  <c r="B177"/>
  <c r="B189"/>
  <c r="B201"/>
  <c r="B213"/>
  <c r="B225"/>
  <c r="B237"/>
  <c r="B249"/>
  <c r="B261"/>
  <c r="B273"/>
  <c r="B285"/>
  <c r="B297"/>
  <c r="B309"/>
  <c r="B321"/>
  <c r="B333"/>
  <c r="B345"/>
  <c r="A34"/>
  <c r="F34"/>
  <c r="G34"/>
  <c r="R34"/>
  <c r="B69" i="12"/>
  <c r="B81"/>
  <c r="B93"/>
  <c r="B105"/>
  <c r="B117"/>
  <c r="B129"/>
  <c r="B141"/>
  <c r="B153"/>
  <c r="B165"/>
  <c r="B177"/>
  <c r="B189"/>
  <c r="B201"/>
  <c r="B213"/>
  <c r="B225"/>
  <c r="B237"/>
  <c r="B249"/>
  <c r="B261"/>
  <c r="B273"/>
  <c r="B285"/>
  <c r="B297"/>
  <c r="B309"/>
  <c r="B321"/>
  <c r="B333"/>
  <c r="B345"/>
  <c r="A34"/>
  <c r="F34"/>
  <c r="G34"/>
  <c r="R34"/>
  <c r="B68" i="11"/>
  <c r="B80"/>
  <c r="B92"/>
  <c r="B104"/>
  <c r="B116"/>
  <c r="B128"/>
  <c r="B140"/>
  <c r="B152"/>
  <c r="B164"/>
  <c r="B176"/>
  <c r="B188"/>
  <c r="B200"/>
  <c r="B212"/>
  <c r="B224"/>
  <c r="B236"/>
  <c r="B248"/>
  <c r="B260"/>
  <c r="B272"/>
  <c r="B284"/>
  <c r="B296"/>
  <c r="B308"/>
  <c r="B320"/>
  <c r="B332"/>
  <c r="B344"/>
  <c r="A33"/>
  <c r="F33"/>
  <c r="G33"/>
  <c r="R33"/>
  <c r="B68" i="12"/>
  <c r="B80"/>
  <c r="B92"/>
  <c r="B104"/>
  <c r="B116"/>
  <c r="B128"/>
  <c r="B140"/>
  <c r="B152"/>
  <c r="B164"/>
  <c r="B176"/>
  <c r="B188"/>
  <c r="B200"/>
  <c r="B212"/>
  <c r="B224"/>
  <c r="B236"/>
  <c r="B248"/>
  <c r="B260"/>
  <c r="B272"/>
  <c r="B284"/>
  <c r="B296"/>
  <c r="B308"/>
  <c r="B320"/>
  <c r="B332"/>
  <c r="B344"/>
  <c r="A33"/>
  <c r="F33"/>
  <c r="G33"/>
  <c r="R33"/>
  <c r="B50" i="11"/>
  <c r="B51"/>
  <c r="B52"/>
  <c r="B53"/>
  <c r="B54"/>
  <c r="B55"/>
  <c r="B50" i="12"/>
  <c r="B51"/>
  <c r="B52"/>
  <c r="B53"/>
  <c r="B54"/>
  <c r="B55"/>
  <c r="B50" i="54"/>
  <c r="A39"/>
  <c r="F39"/>
  <c r="G39"/>
  <c r="R39"/>
  <c r="AH10" i="29"/>
  <c r="F50" i="54"/>
  <c r="G50"/>
  <c r="R50"/>
  <c r="B51"/>
  <c r="A40"/>
  <c r="F40"/>
  <c r="G40"/>
  <c r="R40"/>
  <c r="AH11" i="29"/>
  <c r="F51" i="54"/>
  <c r="G51"/>
  <c r="R51"/>
  <c r="B52"/>
  <c r="A41"/>
  <c r="F41"/>
  <c r="G41"/>
  <c r="R41"/>
  <c r="AH12" i="29"/>
  <c r="F52" i="54"/>
  <c r="G52"/>
  <c r="R52"/>
  <c r="B53"/>
  <c r="A42"/>
  <c r="F42"/>
  <c r="G42"/>
  <c r="R42"/>
  <c r="AH13" i="29"/>
  <c r="F53" i="54"/>
  <c r="G53"/>
  <c r="R53"/>
  <c r="B54"/>
  <c r="A43"/>
  <c r="F43"/>
  <c r="G43"/>
  <c r="R43"/>
  <c r="AH14" i="29"/>
  <c r="F54" i="54"/>
  <c r="G54"/>
  <c r="R54"/>
  <c r="I13" i="52"/>
  <c r="B55" i="54"/>
  <c r="A44"/>
  <c r="F44"/>
  <c r="G44"/>
  <c r="R44"/>
  <c r="AH15" i="29"/>
  <c r="F55" i="54"/>
  <c r="G55"/>
  <c r="R55"/>
  <c r="I14" i="52"/>
  <c r="A33" i="54"/>
  <c r="F33"/>
  <c r="G33"/>
  <c r="R33"/>
  <c r="AH16" i="29"/>
  <c r="F56" i="54"/>
  <c r="G56"/>
  <c r="R56"/>
  <c r="I15" i="52"/>
  <c r="A34" i="54"/>
  <c r="F34"/>
  <c r="G34"/>
  <c r="R34"/>
  <c r="AH17" i="29"/>
  <c r="F57" i="54"/>
  <c r="G57"/>
  <c r="R57"/>
  <c r="I16" i="52"/>
  <c r="A35" i="54"/>
  <c r="F35"/>
  <c r="G35"/>
  <c r="R35"/>
  <c r="AH18" i="29"/>
  <c r="F58" i="54"/>
  <c r="G58"/>
  <c r="R58"/>
  <c r="I17" i="52"/>
  <c r="A36" i="54"/>
  <c r="F36"/>
  <c r="G36"/>
  <c r="R36"/>
  <c r="AH19" i="29"/>
  <c r="F59" i="54"/>
  <c r="G59"/>
  <c r="R59"/>
  <c r="I18" i="52"/>
  <c r="A37" i="54"/>
  <c r="F37"/>
  <c r="G37"/>
  <c r="R37"/>
  <c r="AH20" i="29"/>
  <c r="F60" i="54"/>
  <c r="G60"/>
  <c r="R60"/>
  <c r="I19" i="52"/>
  <c r="A38" i="54"/>
  <c r="F38"/>
  <c r="G38"/>
  <c r="R38"/>
  <c r="AH21" i="29"/>
  <c r="F61" i="54"/>
  <c r="G61"/>
  <c r="R61"/>
  <c r="I20" i="52"/>
  <c r="AH22" i="29"/>
  <c r="F62" i="54"/>
  <c r="G62"/>
  <c r="R62"/>
  <c r="I21" i="52"/>
  <c r="AH23" i="29"/>
  <c r="F63" i="54"/>
  <c r="G63"/>
  <c r="R63"/>
  <c r="I22" i="52"/>
  <c r="AH24" i="29"/>
  <c r="F64" i="54"/>
  <c r="G64"/>
  <c r="R64"/>
  <c r="I23" i="52"/>
  <c r="AH25" i="29"/>
  <c r="F65" i="54"/>
  <c r="G65"/>
  <c r="R65"/>
  <c r="I24" i="52"/>
  <c r="AH26" i="29"/>
  <c r="F66" i="54"/>
  <c r="G66"/>
  <c r="R66"/>
  <c r="I25" i="52"/>
  <c r="AH27" i="29"/>
  <c r="F67" i="54"/>
  <c r="G67"/>
  <c r="R67"/>
  <c r="I26" i="52"/>
  <c r="B68" i="54"/>
  <c r="AH28" i="29"/>
  <c r="F68" i="54"/>
  <c r="G68"/>
  <c r="R68"/>
  <c r="I27" i="52"/>
  <c r="B69" i="54"/>
  <c r="AH29" i="29"/>
  <c r="F69" i="54"/>
  <c r="G69"/>
  <c r="R69"/>
  <c r="I28" i="52"/>
  <c r="B70" i="54"/>
  <c r="AH30" i="29"/>
  <c r="F70" i="54"/>
  <c r="G70"/>
  <c r="R70"/>
  <c r="I29" i="52"/>
  <c r="B71" i="54"/>
  <c r="AH31" i="29"/>
  <c r="F71" i="54"/>
  <c r="G71"/>
  <c r="R71"/>
  <c r="I30" i="52"/>
  <c r="B72" i="54"/>
  <c r="AH32" i="29"/>
  <c r="F72" i="54"/>
  <c r="G72"/>
  <c r="R72"/>
  <c r="I31" i="52"/>
  <c r="B73" i="54"/>
  <c r="AH33" i="29"/>
  <c r="F73" i="54"/>
  <c r="G73"/>
  <c r="R73"/>
  <c r="I32" i="52"/>
  <c r="B74" i="54"/>
  <c r="AH34" i="29"/>
  <c r="F74" i="54"/>
  <c r="G74"/>
  <c r="R74"/>
  <c r="I33" i="52"/>
  <c r="B75" i="54"/>
  <c r="AH35" i="29"/>
  <c r="F75" i="54"/>
  <c r="G75"/>
  <c r="R75"/>
  <c r="I34" i="52"/>
  <c r="B76" i="54"/>
  <c r="AH36" i="29"/>
  <c r="F76" i="54"/>
  <c r="G76"/>
  <c r="R76"/>
  <c r="I35" i="52"/>
  <c r="B77" i="54"/>
  <c r="AH37" i="29"/>
  <c r="F77" i="54"/>
  <c r="G77"/>
  <c r="R77"/>
  <c r="I36" i="52"/>
  <c r="B78" i="54"/>
  <c r="AH38" i="29"/>
  <c r="F78" i="54"/>
  <c r="G78"/>
  <c r="R78"/>
  <c r="I37" i="52"/>
  <c r="B79" i="54"/>
  <c r="AH39" i="29"/>
  <c r="F79" i="54"/>
  <c r="G79"/>
  <c r="R79"/>
  <c r="I38" i="52"/>
  <c r="B80" i="54"/>
  <c r="AH40" i="29"/>
  <c r="F80" i="54"/>
  <c r="G80"/>
  <c r="R80"/>
  <c r="I39" i="52"/>
  <c r="B81" i="54"/>
  <c r="AH41" i="29"/>
  <c r="F81" i="54"/>
  <c r="G81"/>
  <c r="R81"/>
  <c r="I40" i="52"/>
  <c r="B82" i="54"/>
  <c r="AH42" i="29"/>
  <c r="F82" i="54"/>
  <c r="G82"/>
  <c r="R82"/>
  <c r="I41" i="52"/>
  <c r="B83" i="54"/>
  <c r="AH43" i="29"/>
  <c r="F83" i="54"/>
  <c r="G83"/>
  <c r="R83"/>
  <c r="I42" i="52"/>
  <c r="B84" i="54"/>
  <c r="AH44" i="29"/>
  <c r="F84" i="54"/>
  <c r="G84"/>
  <c r="R84"/>
  <c r="I43" i="52"/>
  <c r="B85" i="54"/>
  <c r="AH45" i="29"/>
  <c r="F85" i="54"/>
  <c r="G85"/>
  <c r="R85"/>
  <c r="I44" i="52"/>
  <c r="B86" i="54"/>
  <c r="AH46" i="29"/>
  <c r="F86" i="54"/>
  <c r="G86"/>
  <c r="R86"/>
  <c r="I45" i="52"/>
  <c r="B87" i="54"/>
  <c r="AH47" i="29"/>
  <c r="F87" i="54"/>
  <c r="G87"/>
  <c r="R87"/>
  <c r="I46" i="52"/>
  <c r="B88" i="54"/>
  <c r="AH48" i="29"/>
  <c r="F88" i="54"/>
  <c r="G88"/>
  <c r="R88"/>
  <c r="I47" i="52"/>
  <c r="B89" i="54"/>
  <c r="AH49" i="29"/>
  <c r="F89" i="54"/>
  <c r="G89"/>
  <c r="R89"/>
  <c r="I48" i="52"/>
  <c r="B90" i="54"/>
  <c r="AH50" i="29"/>
  <c r="F90" i="54"/>
  <c r="G90"/>
  <c r="R90"/>
  <c r="I49" i="52"/>
  <c r="B91" i="54"/>
  <c r="AH51" i="29"/>
  <c r="F91" i="54"/>
  <c r="G91"/>
  <c r="R91"/>
  <c r="I50" i="52"/>
  <c r="B92" i="54"/>
  <c r="AH52" i="29"/>
  <c r="F92" i="54"/>
  <c r="G92"/>
  <c r="R92"/>
  <c r="I51" i="52"/>
  <c r="B93" i="54"/>
  <c r="AH53" i="29"/>
  <c r="F93" i="54"/>
  <c r="G93"/>
  <c r="R93"/>
  <c r="I52" i="52"/>
  <c r="B94" i="54"/>
  <c r="AH54" i="29"/>
  <c r="F94" i="54"/>
  <c r="G94"/>
  <c r="R94"/>
  <c r="I53" i="52"/>
  <c r="B95" i="54"/>
  <c r="AH55" i="29"/>
  <c r="F95" i="54"/>
  <c r="G95"/>
  <c r="R95"/>
  <c r="I54" i="52"/>
  <c r="B96" i="54"/>
  <c r="AH56" i="29"/>
  <c r="F96" i="54"/>
  <c r="G96"/>
  <c r="R96"/>
  <c r="I55" i="52"/>
  <c r="B97" i="54"/>
  <c r="AH57" i="29"/>
  <c r="F97" i="54"/>
  <c r="G97"/>
  <c r="R97"/>
  <c r="I56" i="52"/>
  <c r="B98" i="54"/>
  <c r="AH58" i="29"/>
  <c r="F98" i="54"/>
  <c r="G98"/>
  <c r="R98"/>
  <c r="I57" i="52"/>
  <c r="B99" i="54"/>
  <c r="AH59" i="29"/>
  <c r="F99" i="54"/>
  <c r="G99"/>
  <c r="R99"/>
  <c r="I58" i="52"/>
  <c r="B100" i="54"/>
  <c r="AH60" i="29"/>
  <c r="F100" i="54"/>
  <c r="G100"/>
  <c r="R100"/>
  <c r="I59" i="52"/>
  <c r="B101" i="54"/>
  <c r="AH61" i="29"/>
  <c r="F101" i="54"/>
  <c r="G101"/>
  <c r="R101"/>
  <c r="I60" i="52"/>
  <c r="B102" i="54"/>
  <c r="AH62" i="29"/>
  <c r="F102" i="54"/>
  <c r="G102"/>
  <c r="R102"/>
  <c r="I61" i="52"/>
  <c r="B103" i="54"/>
  <c r="AH63" i="29"/>
  <c r="F103" i="54"/>
  <c r="G103"/>
  <c r="R103"/>
  <c r="I62" i="52"/>
  <c r="B104" i="54"/>
  <c r="AH64" i="29"/>
  <c r="F104" i="54"/>
  <c r="G104"/>
  <c r="R104"/>
  <c r="I63" i="52"/>
  <c r="B105" i="54"/>
  <c r="AH65" i="29"/>
  <c r="F105" i="54"/>
  <c r="G105"/>
  <c r="R105"/>
  <c r="I64" i="52"/>
  <c r="B106" i="54"/>
  <c r="AH66" i="29"/>
  <c r="F106" i="54"/>
  <c r="G106"/>
  <c r="R106"/>
  <c r="I65" i="52"/>
  <c r="B107" i="54"/>
  <c r="AH67" i="29"/>
  <c r="F107" i="54"/>
  <c r="G107"/>
  <c r="R107"/>
  <c r="I66" i="52"/>
  <c r="B108" i="54"/>
  <c r="AH68" i="29"/>
  <c r="F108" i="54"/>
  <c r="G108"/>
  <c r="R108"/>
  <c r="I67" i="52"/>
  <c r="B109" i="54"/>
  <c r="AH69" i="29"/>
  <c r="F109" i="54"/>
  <c r="G109"/>
  <c r="R109"/>
  <c r="I68" i="52"/>
  <c r="B110" i="54"/>
  <c r="AH70" i="29"/>
  <c r="F110" i="54"/>
  <c r="G110"/>
  <c r="R110"/>
  <c r="I69" i="52"/>
  <c r="B111" i="54"/>
  <c r="AH71" i="29"/>
  <c r="F111" i="54"/>
  <c r="G111"/>
  <c r="R111"/>
  <c r="I70" i="52"/>
  <c r="B112" i="54"/>
  <c r="AH72" i="29"/>
  <c r="F112" i="54"/>
  <c r="G112"/>
  <c r="R112"/>
  <c r="I71" i="52"/>
  <c r="B113" i="54"/>
  <c r="AH73" i="29"/>
  <c r="F113" i="54"/>
  <c r="G113"/>
  <c r="R113"/>
  <c r="I72" i="52"/>
  <c r="B114" i="54"/>
  <c r="AH74" i="29"/>
  <c r="F114" i="54"/>
  <c r="G114"/>
  <c r="R114"/>
  <c r="I73" i="52"/>
  <c r="B115" i="54"/>
  <c r="AH75" i="29"/>
  <c r="F115" i="54"/>
  <c r="G115"/>
  <c r="R115"/>
  <c r="I74" i="52"/>
  <c r="B116" i="54"/>
  <c r="AH76" i="29"/>
  <c r="F116" i="54"/>
  <c r="G116"/>
  <c r="R116"/>
  <c r="I75" i="52"/>
  <c r="B117" i="54"/>
  <c r="AH77" i="29"/>
  <c r="F117" i="54"/>
  <c r="G117"/>
  <c r="R117"/>
  <c r="I76" i="52"/>
  <c r="B118" i="54"/>
  <c r="AH78" i="29"/>
  <c r="F118" i="54"/>
  <c r="G118"/>
  <c r="R118"/>
  <c r="I77" i="52"/>
  <c r="B119" i="54"/>
  <c r="AH79" i="29"/>
  <c r="F119" i="54"/>
  <c r="G119"/>
  <c r="R119"/>
  <c r="I78" i="52"/>
  <c r="B120" i="54"/>
  <c r="AH80" i="29"/>
  <c r="F120" i="54"/>
  <c r="G120"/>
  <c r="R120"/>
  <c r="I79" i="52"/>
  <c r="B121" i="54"/>
  <c r="AH81" i="29"/>
  <c r="F121" i="54"/>
  <c r="G121"/>
  <c r="R121"/>
  <c r="I80" i="52"/>
  <c r="B122" i="54"/>
  <c r="AH82" i="29"/>
  <c r="F122" i="54"/>
  <c r="G122"/>
  <c r="R122"/>
  <c r="I81" i="52"/>
  <c r="B123" i="54"/>
  <c r="AH83" i="29"/>
  <c r="F123" i="54"/>
  <c r="G123"/>
  <c r="R123"/>
  <c r="I82" i="52"/>
  <c r="B124" i="54"/>
  <c r="AH84" i="29"/>
  <c r="F124" i="54"/>
  <c r="G124"/>
  <c r="R124"/>
  <c r="I83" i="52"/>
  <c r="B125" i="54"/>
  <c r="AH85" i="29"/>
  <c r="F125" i="54"/>
  <c r="G125"/>
  <c r="R125"/>
  <c r="I84" i="52"/>
  <c r="B126" i="54"/>
  <c r="AH86" i="29"/>
  <c r="F126" i="54"/>
  <c r="G126"/>
  <c r="R126"/>
  <c r="I85" i="52"/>
  <c r="B127" i="54"/>
  <c r="AH87" i="29"/>
  <c r="F127" i="54"/>
  <c r="G127"/>
  <c r="R127"/>
  <c r="I86" i="52"/>
  <c r="B128" i="54"/>
  <c r="AH88" i="29"/>
  <c r="F128" i="54"/>
  <c r="G128"/>
  <c r="R128"/>
  <c r="I87" i="52"/>
  <c r="B129" i="54"/>
  <c r="AH89" i="29"/>
  <c r="F129" i="54"/>
  <c r="G129"/>
  <c r="R129"/>
  <c r="I88" i="52"/>
  <c r="B130" i="54"/>
  <c r="AH90" i="29"/>
  <c r="F130" i="54"/>
  <c r="G130"/>
  <c r="R130"/>
  <c r="I89" i="52"/>
  <c r="B131" i="54"/>
  <c r="AH91" i="29"/>
  <c r="F131" i="54"/>
  <c r="G131"/>
  <c r="R131"/>
  <c r="I90" i="52"/>
  <c r="B132" i="54"/>
  <c r="AH92" i="29"/>
  <c r="F132" i="54"/>
  <c r="G132"/>
  <c r="R132"/>
  <c r="I91" i="52"/>
  <c r="B133" i="54"/>
  <c r="AH93" i="29"/>
  <c r="F133" i="54"/>
  <c r="G133"/>
  <c r="R133"/>
  <c r="I92" i="52"/>
  <c r="B134" i="54"/>
  <c r="AH94" i="29"/>
  <c r="F134" i="54"/>
  <c r="G134"/>
  <c r="R134"/>
  <c r="I93" i="52"/>
  <c r="B135" i="54"/>
  <c r="AH95" i="29"/>
  <c r="F135" i="54"/>
  <c r="G135"/>
  <c r="R135"/>
  <c r="I94" i="52"/>
  <c r="B136" i="54"/>
  <c r="AH96" i="29"/>
  <c r="F136" i="54"/>
  <c r="G136"/>
  <c r="R136"/>
  <c r="I95" i="52"/>
  <c r="B137" i="54"/>
  <c r="AH97" i="29"/>
  <c r="F137" i="54"/>
  <c r="G137"/>
  <c r="R137"/>
  <c r="I96" i="52"/>
  <c r="B138" i="54"/>
  <c r="AH98" i="29"/>
  <c r="F138" i="54"/>
  <c r="G138"/>
  <c r="R138"/>
  <c r="I97" i="52"/>
  <c r="B139" i="54"/>
  <c r="AH99" i="29"/>
  <c r="F139" i="54"/>
  <c r="G139"/>
  <c r="R139"/>
  <c r="I98" i="52"/>
  <c r="B140" i="54"/>
  <c r="AH100" i="29"/>
  <c r="F140" i="54"/>
  <c r="G140"/>
  <c r="R140"/>
  <c r="I99" i="52"/>
  <c r="B141" i="54"/>
  <c r="AH101" i="29"/>
  <c r="F141" i="54"/>
  <c r="G141"/>
  <c r="R141"/>
  <c r="I100" i="52"/>
  <c r="B142" i="54"/>
  <c r="AH102" i="29"/>
  <c r="F142" i="54"/>
  <c r="G142"/>
  <c r="R142"/>
  <c r="I101" i="52"/>
  <c r="B143" i="54"/>
  <c r="AH103" i="29"/>
  <c r="F143" i="54"/>
  <c r="G143"/>
  <c r="R143"/>
  <c r="I102" i="52"/>
  <c r="B144" i="54"/>
  <c r="AH104" i="29"/>
  <c r="F144" i="54"/>
  <c r="G144"/>
  <c r="R144"/>
  <c r="I103" i="52"/>
  <c r="B145" i="54"/>
  <c r="AH105" i="29"/>
  <c r="F145" i="54"/>
  <c r="G145"/>
  <c r="R145"/>
  <c r="I104" i="52"/>
  <c r="B146" i="54"/>
  <c r="AH106" i="29"/>
  <c r="F146" i="54"/>
  <c r="G146"/>
  <c r="R146"/>
  <c r="I105" i="52"/>
  <c r="B147" i="54"/>
  <c r="AH107" i="29"/>
  <c r="F147" i="54"/>
  <c r="G147"/>
  <c r="R147"/>
  <c r="I106" i="52"/>
  <c r="B148" i="54"/>
  <c r="AH108" i="29"/>
  <c r="F148" i="54"/>
  <c r="G148"/>
  <c r="R148"/>
  <c r="I107" i="52"/>
  <c r="B149" i="54"/>
  <c r="AH109" i="29"/>
  <c r="F149" i="54"/>
  <c r="G149"/>
  <c r="R149"/>
  <c r="I108" i="52"/>
  <c r="B150" i="54"/>
  <c r="AH110" i="29"/>
  <c r="F150" i="54"/>
  <c r="G150"/>
  <c r="R150"/>
  <c r="I109" i="52"/>
  <c r="B151" i="54"/>
  <c r="AH111" i="29"/>
  <c r="F151" i="54"/>
  <c r="G151"/>
  <c r="R151"/>
  <c r="I110" i="52"/>
  <c r="B152" i="54"/>
  <c r="AH112" i="29"/>
  <c r="F152" i="54"/>
  <c r="G152"/>
  <c r="R152"/>
  <c r="I111" i="52"/>
  <c r="B153" i="54"/>
  <c r="AH113" i="29"/>
  <c r="F153" i="54"/>
  <c r="G153"/>
  <c r="R153"/>
  <c r="I112" i="52"/>
  <c r="B154" i="54"/>
  <c r="AH114" i="29"/>
  <c r="F154" i="54"/>
  <c r="G154"/>
  <c r="R154"/>
  <c r="I113" i="52"/>
  <c r="B155" i="54"/>
  <c r="AH115" i="29"/>
  <c r="F155" i="54"/>
  <c r="G155"/>
  <c r="R155"/>
  <c r="I114" i="52"/>
  <c r="B156" i="54"/>
  <c r="AH116" i="29"/>
  <c r="F156" i="54"/>
  <c r="G156"/>
  <c r="R156"/>
  <c r="I115" i="52"/>
  <c r="B157" i="54"/>
  <c r="AH117" i="29"/>
  <c r="F157" i="54"/>
  <c r="G157"/>
  <c r="R157"/>
  <c r="I116" i="52"/>
  <c r="B158" i="54"/>
  <c r="AH118" i="29"/>
  <c r="F158" i="54"/>
  <c r="G158"/>
  <c r="R158"/>
  <c r="I117" i="52"/>
  <c r="B159" i="54"/>
  <c r="AH119" i="29"/>
  <c r="F159" i="54"/>
  <c r="G159"/>
  <c r="R159"/>
  <c r="I118" i="52"/>
  <c r="B160" i="54"/>
  <c r="AH120" i="29"/>
  <c r="F160" i="54"/>
  <c r="G160"/>
  <c r="R160"/>
  <c r="I119" i="52"/>
  <c r="B161" i="54"/>
  <c r="AH121" i="29"/>
  <c r="F161" i="54"/>
  <c r="G161"/>
  <c r="R161"/>
  <c r="I120" i="52"/>
  <c r="B162" i="54"/>
  <c r="AH122" i="29"/>
  <c r="F162" i="54"/>
  <c r="G162"/>
  <c r="R162"/>
  <c r="I121" i="52"/>
  <c r="B163" i="54"/>
  <c r="AH123" i="29"/>
  <c r="F163" i="54"/>
  <c r="G163"/>
  <c r="R163"/>
  <c r="I122" i="52"/>
  <c r="B164" i="54"/>
  <c r="AH124" i="29"/>
  <c r="F164" i="54"/>
  <c r="G164"/>
  <c r="R164"/>
  <c r="I123" i="52"/>
  <c r="B165" i="54"/>
  <c r="AH125" i="29"/>
  <c r="F165" i="54"/>
  <c r="G165"/>
  <c r="R165"/>
  <c r="I124" i="52"/>
  <c r="B166" i="54"/>
  <c r="AH126" i="29"/>
  <c r="F166" i="54"/>
  <c r="G166"/>
  <c r="R166"/>
  <c r="I125" i="52"/>
  <c r="B167" i="54"/>
  <c r="AH127" i="29"/>
  <c r="F167" i="54"/>
  <c r="G167"/>
  <c r="R167"/>
  <c r="I126" i="52"/>
  <c r="B168" i="54"/>
  <c r="AH128" i="29"/>
  <c r="F168" i="54"/>
  <c r="G168"/>
  <c r="R168"/>
  <c r="I127" i="52"/>
  <c r="B169" i="54"/>
  <c r="AH129" i="29"/>
  <c r="F169" i="54"/>
  <c r="G169"/>
  <c r="R169"/>
  <c r="I128" i="52"/>
  <c r="B170" i="54"/>
  <c r="AH130" i="29"/>
  <c r="F170" i="54"/>
  <c r="G170"/>
  <c r="R170"/>
  <c r="I129" i="52"/>
  <c r="B171" i="54"/>
  <c r="AH131" i="29"/>
  <c r="F171" i="54"/>
  <c r="G171"/>
  <c r="R171"/>
  <c r="I130" i="52"/>
  <c r="B172" i="54"/>
  <c r="AH132" i="29"/>
  <c r="F172" i="54"/>
  <c r="G172"/>
  <c r="R172"/>
  <c r="I131" i="52"/>
  <c r="B173" i="54"/>
  <c r="AH133" i="29"/>
  <c r="F173" i="54"/>
  <c r="G173"/>
  <c r="R173"/>
  <c r="I132" i="52"/>
  <c r="B174" i="54"/>
  <c r="AH134" i="29"/>
  <c r="F174" i="54"/>
  <c r="G174"/>
  <c r="R174"/>
  <c r="I133" i="52"/>
  <c r="B175" i="54"/>
  <c r="AH135" i="29"/>
  <c r="F175" i="54"/>
  <c r="G175"/>
  <c r="R175"/>
  <c r="I134" i="52"/>
  <c r="B176" i="54"/>
  <c r="AH136" i="29"/>
  <c r="F176" i="54"/>
  <c r="G176"/>
  <c r="R176"/>
  <c r="I135" i="52"/>
  <c r="B177" i="54"/>
  <c r="AH137" i="29"/>
  <c r="F177" i="54"/>
  <c r="G177"/>
  <c r="R177"/>
  <c r="I136" i="52"/>
  <c r="B178" i="54"/>
  <c r="AH138" i="29"/>
  <c r="F178" i="54"/>
  <c r="G178"/>
  <c r="R178"/>
  <c r="I137" i="52"/>
  <c r="B179" i="54"/>
  <c r="AH139" i="29"/>
  <c r="F179" i="54"/>
  <c r="G179"/>
  <c r="R179"/>
  <c r="I138" i="52"/>
  <c r="B180" i="54"/>
  <c r="AH140" i="29"/>
  <c r="F180" i="54"/>
  <c r="G180"/>
  <c r="R180"/>
  <c r="I139" i="52"/>
  <c r="B181" i="54"/>
  <c r="AH141" i="29"/>
  <c r="F181" i="54"/>
  <c r="G181"/>
  <c r="R181"/>
  <c r="I140" i="52"/>
  <c r="B182" i="54"/>
  <c r="AH142" i="29"/>
  <c r="F182" i="54"/>
  <c r="G182"/>
  <c r="R182"/>
  <c r="I141" i="52"/>
  <c r="B183" i="54"/>
  <c r="AH143" i="29"/>
  <c r="F183" i="54"/>
  <c r="G183"/>
  <c r="R183"/>
  <c r="I142" i="52"/>
  <c r="B184" i="54"/>
  <c r="AH144" i="29"/>
  <c r="F184" i="54"/>
  <c r="G184"/>
  <c r="R184"/>
  <c r="I143" i="52"/>
  <c r="B185" i="54"/>
  <c r="AH145" i="29"/>
  <c r="F185" i="54"/>
  <c r="G185"/>
  <c r="R185"/>
  <c r="I144" i="52"/>
  <c r="B186" i="54"/>
  <c r="AH146" i="29"/>
  <c r="F186" i="54"/>
  <c r="G186"/>
  <c r="R186"/>
  <c r="I145" i="52"/>
  <c r="B187" i="54"/>
  <c r="AH147" i="29"/>
  <c r="F187" i="54"/>
  <c r="G187"/>
  <c r="R187"/>
  <c r="I146" i="52"/>
  <c r="B188" i="54"/>
  <c r="AH148" i="29"/>
  <c r="F188" i="54"/>
  <c r="G188"/>
  <c r="R188"/>
  <c r="I147" i="52"/>
  <c r="B189" i="54"/>
  <c r="AH149" i="29"/>
  <c r="F189" i="54"/>
  <c r="G189"/>
  <c r="R189"/>
  <c r="I148" i="52"/>
  <c r="B190" i="54"/>
  <c r="AH150" i="29"/>
  <c r="F190" i="54"/>
  <c r="G190"/>
  <c r="R190"/>
  <c r="I149" i="52"/>
  <c r="B191" i="54"/>
  <c r="AH151" i="29"/>
  <c r="F191" i="54"/>
  <c r="G191"/>
  <c r="R191"/>
  <c r="I150" i="52"/>
  <c r="B192" i="54"/>
  <c r="AH152" i="29"/>
  <c r="F192" i="54"/>
  <c r="G192"/>
  <c r="R192"/>
  <c r="I151" i="52"/>
  <c r="B193" i="54"/>
  <c r="AH153" i="29"/>
  <c r="F193" i="54"/>
  <c r="G193"/>
  <c r="R193"/>
  <c r="I152" i="52"/>
  <c r="B194" i="54"/>
  <c r="AH154" i="29"/>
  <c r="F194" i="54"/>
  <c r="G194"/>
  <c r="R194"/>
  <c r="I153" i="52"/>
  <c r="B195" i="54"/>
  <c r="AH155" i="29"/>
  <c r="F195" i="54"/>
  <c r="G195"/>
  <c r="R195"/>
  <c r="I154" i="52"/>
  <c r="B196" i="54"/>
  <c r="AH156" i="29"/>
  <c r="F196" i="54"/>
  <c r="G196"/>
  <c r="R196"/>
  <c r="I155" i="52"/>
  <c r="B197" i="54"/>
  <c r="AH157" i="29"/>
  <c r="F197" i="54"/>
  <c r="G197"/>
  <c r="R197"/>
  <c r="I156" i="52"/>
  <c r="B198" i="54"/>
  <c r="AH158" i="29"/>
  <c r="F198" i="54"/>
  <c r="G198"/>
  <c r="R198"/>
  <c r="I157" i="52"/>
  <c r="B199" i="54"/>
  <c r="AH159" i="29"/>
  <c r="F199" i="54"/>
  <c r="G199"/>
  <c r="R199"/>
  <c r="I158" i="52"/>
  <c r="B200" i="54"/>
  <c r="AH160" i="29"/>
  <c r="F200" i="54"/>
  <c r="G200"/>
  <c r="R200"/>
  <c r="I159" i="52"/>
  <c r="B201" i="54"/>
  <c r="AH161" i="29"/>
  <c r="F201" i="54"/>
  <c r="G201"/>
  <c r="R201"/>
  <c r="I160" i="52"/>
  <c r="B202" i="54"/>
  <c r="AH162" i="29"/>
  <c r="F202" i="54"/>
  <c r="G202"/>
  <c r="R202"/>
  <c r="I161" i="52"/>
  <c r="B203" i="54"/>
  <c r="AH163" i="29"/>
  <c r="F203" i="54"/>
  <c r="G203"/>
  <c r="R203"/>
  <c r="I162" i="52"/>
  <c r="B204" i="54"/>
  <c r="AH164" i="29"/>
  <c r="F204" i="54"/>
  <c r="G204"/>
  <c r="R204"/>
  <c r="I163" i="52"/>
  <c r="B205" i="54"/>
  <c r="AH165" i="29"/>
  <c r="F205" i="54"/>
  <c r="G205"/>
  <c r="R205"/>
  <c r="I164" i="52"/>
  <c r="B206" i="54"/>
  <c r="AH166" i="29"/>
  <c r="F206" i="54"/>
  <c r="G206"/>
  <c r="R206"/>
  <c r="I165" i="52"/>
  <c r="B207" i="54"/>
  <c r="AH167" i="29"/>
  <c r="F207" i="54"/>
  <c r="G207"/>
  <c r="R207"/>
  <c r="I166" i="52"/>
  <c r="B208" i="54"/>
  <c r="AH168" i="29"/>
  <c r="F208" i="54"/>
  <c r="G208"/>
  <c r="R208"/>
  <c r="I167" i="52"/>
  <c r="B209" i="54"/>
  <c r="AH169" i="29"/>
  <c r="F209" i="54"/>
  <c r="G209"/>
  <c r="R209"/>
  <c r="I168" i="52"/>
  <c r="B210" i="54"/>
  <c r="AH170" i="29"/>
  <c r="F210" i="54"/>
  <c r="G210"/>
  <c r="R210"/>
  <c r="I169" i="52"/>
  <c r="B211" i="54"/>
  <c r="AH171" i="29"/>
  <c r="F211" i="54"/>
  <c r="G211"/>
  <c r="R211"/>
  <c r="I170" i="52"/>
  <c r="B212" i="54"/>
  <c r="AH172" i="29"/>
  <c r="F212" i="54"/>
  <c r="G212"/>
  <c r="R212"/>
  <c r="I171" i="52"/>
  <c r="B213" i="54"/>
  <c r="AH173" i="29"/>
  <c r="F213" i="54"/>
  <c r="G213"/>
  <c r="R213"/>
  <c r="I172" i="52"/>
  <c r="B214" i="54"/>
  <c r="AH174" i="29"/>
  <c r="F214" i="54"/>
  <c r="G214"/>
  <c r="R214"/>
  <c r="I173" i="52"/>
  <c r="B215" i="54"/>
  <c r="AH175" i="29"/>
  <c r="F215" i="54"/>
  <c r="G215"/>
  <c r="R215"/>
  <c r="I174" i="52"/>
  <c r="B216" i="54"/>
  <c r="AH176" i="29"/>
  <c r="F216" i="54"/>
  <c r="G216"/>
  <c r="R216"/>
  <c r="I175" i="52"/>
  <c r="B217" i="54"/>
  <c r="AH177" i="29"/>
  <c r="F217" i="54"/>
  <c r="G217"/>
  <c r="R217"/>
  <c r="I176" i="52"/>
  <c r="B218" i="54"/>
  <c r="AH178" i="29"/>
  <c r="F218" i="54"/>
  <c r="G218"/>
  <c r="R218"/>
  <c r="I177" i="52"/>
  <c r="B219" i="54"/>
  <c r="AH179" i="29"/>
  <c r="F219" i="54"/>
  <c r="G219"/>
  <c r="R219"/>
  <c r="I178" i="52"/>
  <c r="B220" i="54"/>
  <c r="AH180" i="29"/>
  <c r="F220" i="54"/>
  <c r="G220"/>
  <c r="R220"/>
  <c r="I179" i="52"/>
  <c r="B221" i="54"/>
  <c r="AH181" i="29"/>
  <c r="F221" i="54"/>
  <c r="G221"/>
  <c r="R221"/>
  <c r="I180" i="52"/>
  <c r="B222" i="54"/>
  <c r="AH182" i="29"/>
  <c r="F222" i="54"/>
  <c r="G222"/>
  <c r="R222"/>
  <c r="I181" i="52"/>
  <c r="B223" i="54"/>
  <c r="AH183" i="29"/>
  <c r="F223" i="54"/>
  <c r="G223"/>
  <c r="R223"/>
  <c r="I182" i="52"/>
  <c r="B224" i="54"/>
  <c r="AH184" i="29"/>
  <c r="F224" i="54"/>
  <c r="G224"/>
  <c r="R224"/>
  <c r="I183" i="52"/>
  <c r="B225" i="54"/>
  <c r="AH185" i="29"/>
  <c r="F225" i="54"/>
  <c r="G225"/>
  <c r="R225"/>
  <c r="I184" i="52"/>
  <c r="B226" i="54"/>
  <c r="AH186" i="29"/>
  <c r="F226" i="54"/>
  <c r="G226"/>
  <c r="R226"/>
  <c r="I185" i="52"/>
  <c r="B227" i="54"/>
  <c r="AH187" i="29"/>
  <c r="F227" i="54"/>
  <c r="G227"/>
  <c r="R227"/>
  <c r="I186" i="52"/>
  <c r="B228" i="54"/>
  <c r="AH188" i="29"/>
  <c r="F228" i="54"/>
  <c r="G228"/>
  <c r="R228"/>
  <c r="I187" i="52"/>
  <c r="B229" i="54"/>
  <c r="AH189" i="29"/>
  <c r="F229" i="54"/>
  <c r="G229"/>
  <c r="R229"/>
  <c r="I188" i="52"/>
  <c r="B230" i="54"/>
  <c r="AH190" i="29"/>
  <c r="F230" i="54"/>
  <c r="G230"/>
  <c r="R230"/>
  <c r="I189" i="52"/>
  <c r="B231" i="54"/>
  <c r="AH191" i="29"/>
  <c r="F231" i="54"/>
  <c r="G231"/>
  <c r="R231"/>
  <c r="I190" i="52"/>
  <c r="B232" i="54"/>
  <c r="AH192" i="29"/>
  <c r="F232" i="54"/>
  <c r="G232"/>
  <c r="R232"/>
  <c r="I191" i="52"/>
  <c r="B233" i="54"/>
  <c r="AH193" i="29"/>
  <c r="F233" i="54"/>
  <c r="G233"/>
  <c r="R233"/>
  <c r="I192" i="52"/>
  <c r="B234" i="54"/>
  <c r="AH194" i="29"/>
  <c r="F234" i="54"/>
  <c r="G234"/>
  <c r="R234"/>
  <c r="I193" i="52"/>
  <c r="B235" i="54"/>
  <c r="AH195" i="29"/>
  <c r="F235" i="54"/>
  <c r="G235"/>
  <c r="R235"/>
  <c r="I194" i="52"/>
  <c r="B236" i="54"/>
  <c r="AH196" i="29"/>
  <c r="F236" i="54"/>
  <c r="G236"/>
  <c r="R236"/>
  <c r="I195" i="52"/>
  <c r="B237" i="54"/>
  <c r="AH197" i="29"/>
  <c r="F237" i="54"/>
  <c r="G237"/>
  <c r="R237"/>
  <c r="I196" i="52"/>
  <c r="B238" i="54"/>
  <c r="AH198" i="29"/>
  <c r="F238" i="54"/>
  <c r="G238"/>
  <c r="R238"/>
  <c r="I197" i="52"/>
  <c r="B239" i="54"/>
  <c r="AH199" i="29"/>
  <c r="F239" i="54"/>
  <c r="G239"/>
  <c r="R239"/>
  <c r="I198" i="52"/>
  <c r="B240" i="54"/>
  <c r="AH200" i="29"/>
  <c r="F240" i="54"/>
  <c r="G240"/>
  <c r="R240"/>
  <c r="I199" i="52"/>
  <c r="B241" i="54"/>
  <c r="AH201" i="29"/>
  <c r="F241" i="54"/>
  <c r="G241"/>
  <c r="R241"/>
  <c r="I200" i="52"/>
  <c r="B242" i="54"/>
  <c r="AH202" i="29"/>
  <c r="F242" i="54"/>
  <c r="G242"/>
  <c r="R242"/>
  <c r="I201" i="52"/>
  <c r="B243" i="54"/>
  <c r="AH203" i="29"/>
  <c r="F243" i="54"/>
  <c r="G243"/>
  <c r="R243"/>
  <c r="I202" i="52"/>
  <c r="B244" i="54"/>
  <c r="AH204" i="29"/>
  <c r="F244" i="54"/>
  <c r="G244"/>
  <c r="R244"/>
  <c r="I203" i="52"/>
  <c r="B245" i="54"/>
  <c r="AH205" i="29"/>
  <c r="F245" i="54"/>
  <c r="G245"/>
  <c r="R245"/>
  <c r="I204" i="52"/>
  <c r="B246" i="54"/>
  <c r="AH206" i="29"/>
  <c r="F246" i="54"/>
  <c r="G246"/>
  <c r="R246"/>
  <c r="I205" i="52"/>
  <c r="B247" i="54"/>
  <c r="AH207" i="29"/>
  <c r="F247" i="54"/>
  <c r="G247"/>
  <c r="R247"/>
  <c r="I206" i="52"/>
  <c r="B248" i="54"/>
  <c r="AH208" i="29"/>
  <c r="F248" i="54"/>
  <c r="G248"/>
  <c r="R248"/>
  <c r="I207" i="52"/>
  <c r="B249" i="54"/>
  <c r="AH209" i="29"/>
  <c r="F249" i="54"/>
  <c r="G249"/>
  <c r="R249"/>
  <c r="I208" i="52"/>
  <c r="B250" i="54"/>
  <c r="AH210" i="29"/>
  <c r="F250" i="54"/>
  <c r="G250"/>
  <c r="R250"/>
  <c r="I209" i="52"/>
  <c r="B251" i="54"/>
  <c r="AH211" i="29"/>
  <c r="F251" i="54"/>
  <c r="G251"/>
  <c r="R251"/>
  <c r="I210" i="52"/>
  <c r="B252" i="54"/>
  <c r="AH212" i="29"/>
  <c r="F252" i="54"/>
  <c r="G252"/>
  <c r="R252"/>
  <c r="I211" i="52"/>
  <c r="B253" i="54"/>
  <c r="AH213" i="29"/>
  <c r="F253" i="54"/>
  <c r="G253"/>
  <c r="R253"/>
  <c r="I212" i="52"/>
  <c r="B254" i="54"/>
  <c r="AH214" i="29"/>
  <c r="F254" i="54"/>
  <c r="G254"/>
  <c r="R254"/>
  <c r="I213" i="52"/>
  <c r="B255" i="54"/>
  <c r="AH215" i="29"/>
  <c r="F255" i="54"/>
  <c r="G255"/>
  <c r="R255"/>
  <c r="I214" i="52"/>
  <c r="B256" i="54"/>
  <c r="AH216" i="29"/>
  <c r="F256" i="54"/>
  <c r="G256"/>
  <c r="R256"/>
  <c r="I215" i="52"/>
  <c r="B257" i="54"/>
  <c r="AH217" i="29"/>
  <c r="F257" i="54"/>
  <c r="G257"/>
  <c r="R257"/>
  <c r="I216" i="52"/>
  <c r="B258" i="54"/>
  <c r="AH218" i="29"/>
  <c r="F258" i="54"/>
  <c r="G258"/>
  <c r="R258"/>
  <c r="I217" i="52"/>
  <c r="B259" i="54"/>
  <c r="AH219" i="29"/>
  <c r="F259" i="54"/>
  <c r="G259"/>
  <c r="R259"/>
  <c r="I218" i="52"/>
  <c r="B260" i="54"/>
  <c r="AH220" i="29"/>
  <c r="F260" i="54"/>
  <c r="G260"/>
  <c r="R260"/>
  <c r="I219" i="52"/>
  <c r="B261" i="54"/>
  <c r="AH221" i="29"/>
  <c r="F261" i="54"/>
  <c r="G261"/>
  <c r="R261"/>
  <c r="I220" i="52"/>
  <c r="B262" i="54"/>
  <c r="AH222" i="29"/>
  <c r="F262" i="54"/>
  <c r="G262"/>
  <c r="R262"/>
  <c r="I221" i="52"/>
  <c r="B263" i="54"/>
  <c r="AH223" i="29"/>
  <c r="F263" i="54"/>
  <c r="G263"/>
  <c r="R263"/>
  <c r="I222" i="52"/>
  <c r="B264" i="54"/>
  <c r="AH224" i="29"/>
  <c r="F264" i="54"/>
  <c r="G264"/>
  <c r="R264"/>
  <c r="I223" i="52"/>
  <c r="B265" i="54"/>
  <c r="AH225" i="29"/>
  <c r="F265" i="54"/>
  <c r="G265"/>
  <c r="R265"/>
  <c r="I224" i="52"/>
  <c r="B266" i="54"/>
  <c r="AH226" i="29"/>
  <c r="F266" i="54"/>
  <c r="G266"/>
  <c r="R266"/>
  <c r="I225" i="52"/>
  <c r="B267" i="54"/>
  <c r="AH227" i="29"/>
  <c r="F267" i="54"/>
  <c r="G267"/>
  <c r="R267"/>
  <c r="I226" i="52"/>
  <c r="B268" i="54"/>
  <c r="AH228" i="29"/>
  <c r="F268" i="54"/>
  <c r="G268"/>
  <c r="R268"/>
  <c r="I227" i="52"/>
  <c r="B269" i="54"/>
  <c r="AH229" i="29"/>
  <c r="F269" i="54"/>
  <c r="G269"/>
  <c r="R269"/>
  <c r="I228" i="52"/>
  <c r="B270" i="54"/>
  <c r="AH230" i="29"/>
  <c r="F270" i="54"/>
  <c r="G270"/>
  <c r="R270"/>
  <c r="I229" i="52"/>
  <c r="B271" i="54"/>
  <c r="AH231" i="29"/>
  <c r="F271" i="54"/>
  <c r="G271"/>
  <c r="R271"/>
  <c r="I230" i="52"/>
  <c r="B272" i="54"/>
  <c r="AH232" i="29"/>
  <c r="F272" i="54"/>
  <c r="G272"/>
  <c r="R272"/>
  <c r="I231" i="52"/>
  <c r="B273" i="54"/>
  <c r="AH233" i="29"/>
  <c r="F273" i="54"/>
  <c r="G273"/>
  <c r="R273"/>
  <c r="I232" i="52"/>
  <c r="B274" i="54"/>
  <c r="AH234" i="29"/>
  <c r="F274" i="54"/>
  <c r="G274"/>
  <c r="R274"/>
  <c r="I233" i="52"/>
  <c r="B275" i="54"/>
  <c r="AH235" i="29"/>
  <c r="F275" i="54"/>
  <c r="G275"/>
  <c r="R275"/>
  <c r="I234" i="52"/>
  <c r="B276" i="54"/>
  <c r="AH236" i="29"/>
  <c r="F276" i="54"/>
  <c r="G276"/>
  <c r="R276"/>
  <c r="I235" i="52"/>
  <c r="B277" i="54"/>
  <c r="AH237" i="29"/>
  <c r="F277" i="54"/>
  <c r="G277"/>
  <c r="R277"/>
  <c r="I236" i="52"/>
  <c r="B278" i="54"/>
  <c r="AH238" i="29"/>
  <c r="F278" i="54"/>
  <c r="G278"/>
  <c r="R278"/>
  <c r="I237" i="52"/>
  <c r="B279" i="54"/>
  <c r="AH239" i="29"/>
  <c r="F279" i="54"/>
  <c r="G279"/>
  <c r="R279"/>
  <c r="I238" i="52"/>
  <c r="B280" i="54"/>
  <c r="AH240" i="29"/>
  <c r="F280" i="54"/>
  <c r="G280"/>
  <c r="R280"/>
  <c r="I239" i="52"/>
  <c r="B281" i="54"/>
  <c r="AH241" i="29"/>
  <c r="F281" i="54"/>
  <c r="G281"/>
  <c r="R281"/>
  <c r="I240" i="52"/>
  <c r="B282" i="54"/>
  <c r="AH242" i="29"/>
  <c r="F282" i="54"/>
  <c r="G282"/>
  <c r="R282"/>
  <c r="I241" i="52"/>
  <c r="B283" i="54"/>
  <c r="AH243" i="29"/>
  <c r="F283" i="54"/>
  <c r="G283"/>
  <c r="R283"/>
  <c r="I242" i="52"/>
  <c r="B284" i="54"/>
  <c r="AH244" i="29"/>
  <c r="F284" i="54"/>
  <c r="G284"/>
  <c r="R284"/>
  <c r="I243" i="52"/>
  <c r="B285" i="54"/>
  <c r="AH245" i="29"/>
  <c r="F285" i="54"/>
  <c r="G285"/>
  <c r="R285"/>
  <c r="I244" i="52"/>
  <c r="B286" i="54"/>
  <c r="AH246" i="29"/>
  <c r="F286" i="54"/>
  <c r="G286"/>
  <c r="R286"/>
  <c r="I245" i="52"/>
  <c r="B287" i="54"/>
  <c r="AH247" i="29"/>
  <c r="F287" i="54"/>
  <c r="G287"/>
  <c r="R287"/>
  <c r="I246" i="52"/>
  <c r="B288" i="54"/>
  <c r="AH248" i="29"/>
  <c r="F288" i="54"/>
  <c r="G288"/>
  <c r="R288"/>
  <c r="I247" i="52"/>
  <c r="B289" i="54"/>
  <c r="AH249" i="29"/>
  <c r="F289" i="54"/>
  <c r="G289"/>
  <c r="R289"/>
  <c r="I248" i="52"/>
  <c r="B290" i="54"/>
  <c r="AH250" i="29"/>
  <c r="F290" i="54"/>
  <c r="G290"/>
  <c r="R290"/>
  <c r="I249" i="52"/>
  <c r="B291" i="54"/>
  <c r="AH251" i="29"/>
  <c r="F291" i="54"/>
  <c r="G291"/>
  <c r="R291"/>
  <c r="I250" i="52"/>
  <c r="B292" i="54"/>
  <c r="AH252" i="29"/>
  <c r="F292" i="54"/>
  <c r="G292"/>
  <c r="R292"/>
  <c r="I251" i="52"/>
  <c r="B293" i="54"/>
  <c r="AH253" i="29"/>
  <c r="F293" i="54"/>
  <c r="G293"/>
  <c r="R293"/>
  <c r="I252" i="52"/>
  <c r="B294" i="54"/>
  <c r="AH254" i="29"/>
  <c r="F294" i="54"/>
  <c r="G294"/>
  <c r="R294"/>
  <c r="I253" i="52"/>
  <c r="B295" i="54"/>
  <c r="AH255" i="29"/>
  <c r="F295" i="54"/>
  <c r="G295"/>
  <c r="R295"/>
  <c r="I254" i="52"/>
  <c r="B296" i="54"/>
  <c r="AH256" i="29"/>
  <c r="F296" i="54"/>
  <c r="G296"/>
  <c r="R296"/>
  <c r="I255" i="52"/>
  <c r="B297" i="54"/>
  <c r="AH257" i="29"/>
  <c r="F297" i="54"/>
  <c r="G297"/>
  <c r="R297"/>
  <c r="I256" i="52"/>
  <c r="B298" i="54"/>
  <c r="AH258" i="29"/>
  <c r="F298" i="54"/>
  <c r="G298"/>
  <c r="R298"/>
  <c r="I257" i="52"/>
  <c r="B299" i="54"/>
  <c r="AH259" i="29"/>
  <c r="F299" i="54"/>
  <c r="G299"/>
  <c r="R299"/>
  <c r="I258" i="52"/>
  <c r="B300" i="54"/>
  <c r="AH260" i="29"/>
  <c r="F300" i="54"/>
  <c r="G300"/>
  <c r="R300"/>
  <c r="I259" i="52"/>
  <c r="B301" i="54"/>
  <c r="AH261" i="29"/>
  <c r="F301" i="54"/>
  <c r="G301"/>
  <c r="R301"/>
  <c r="I260" i="52"/>
  <c r="B302" i="54"/>
  <c r="AH262" i="29"/>
  <c r="F302" i="54"/>
  <c r="G302"/>
  <c r="R302"/>
  <c r="I261" i="52"/>
  <c r="B303" i="54"/>
  <c r="AH263" i="29"/>
  <c r="F303" i="54"/>
  <c r="G303"/>
  <c r="R303"/>
  <c r="I262" i="52"/>
  <c r="B304" i="54"/>
  <c r="AH264" i="29"/>
  <c r="F304" i="54"/>
  <c r="G304"/>
  <c r="R304"/>
  <c r="I263" i="52"/>
  <c r="B305" i="54"/>
  <c r="AH265" i="29"/>
  <c r="F305" i="54"/>
  <c r="G305"/>
  <c r="R305"/>
  <c r="I264" i="52"/>
  <c r="B306" i="54"/>
  <c r="AH266" i="29"/>
  <c r="F306" i="54"/>
  <c r="G306"/>
  <c r="R306"/>
  <c r="I265" i="52"/>
  <c r="B307" i="54"/>
  <c r="AH267" i="29"/>
  <c r="F307" i="54"/>
  <c r="G307"/>
  <c r="R307"/>
  <c r="I266" i="52"/>
  <c r="B308" i="54"/>
  <c r="AH268" i="29"/>
  <c r="F308" i="54"/>
  <c r="G308"/>
  <c r="R308"/>
  <c r="I267" i="52"/>
  <c r="B309" i="54"/>
  <c r="AH269" i="29"/>
  <c r="F309" i="54"/>
  <c r="G309"/>
  <c r="R309"/>
  <c r="I268" i="52"/>
  <c r="B310" i="54"/>
  <c r="AH270" i="29"/>
  <c r="F310" i="54"/>
  <c r="G310"/>
  <c r="R310"/>
  <c r="I269" i="52"/>
  <c r="B311" i="54"/>
  <c r="AH271" i="29"/>
  <c r="F311" i="54"/>
  <c r="G311"/>
  <c r="R311"/>
  <c r="I270" i="52"/>
  <c r="B312" i="54"/>
  <c r="AH272" i="29"/>
  <c r="F312" i="54"/>
  <c r="G312"/>
  <c r="R312"/>
  <c r="I271" i="52"/>
  <c r="B313" i="54"/>
  <c r="AH273" i="29"/>
  <c r="F313" i="54"/>
  <c r="G313"/>
  <c r="R313"/>
  <c r="I272" i="52"/>
  <c r="B314" i="54"/>
  <c r="AH274" i="29"/>
  <c r="F314" i="54"/>
  <c r="G314"/>
  <c r="R314"/>
  <c r="I273" i="52"/>
  <c r="B315" i="54"/>
  <c r="AH275" i="29"/>
  <c r="F315" i="54"/>
  <c r="G315"/>
  <c r="R315"/>
  <c r="I274" i="52"/>
  <c r="B316" i="54"/>
  <c r="AH276" i="29"/>
  <c r="F316" i="54"/>
  <c r="G316"/>
  <c r="R316"/>
  <c r="I275" i="52"/>
  <c r="B317" i="54"/>
  <c r="AH277" i="29"/>
  <c r="F317" i="54"/>
  <c r="G317"/>
  <c r="R317"/>
  <c r="I276" i="52"/>
  <c r="B318" i="54"/>
  <c r="AH278" i="29"/>
  <c r="F318" i="54"/>
  <c r="G318"/>
  <c r="R318"/>
  <c r="I277" i="52"/>
  <c r="B319" i="54"/>
  <c r="AH279" i="29"/>
  <c r="F319" i="54"/>
  <c r="G319"/>
  <c r="R319"/>
  <c r="I278" i="52"/>
  <c r="B320" i="54"/>
  <c r="AH280" i="29"/>
  <c r="F320" i="54"/>
  <c r="G320"/>
  <c r="R320"/>
  <c r="I279" i="52"/>
  <c r="B321" i="54"/>
  <c r="AH281" i="29"/>
  <c r="F321" i="54"/>
  <c r="G321"/>
  <c r="R321"/>
  <c r="I280" i="52"/>
  <c r="B322" i="54"/>
  <c r="AH282" i="29"/>
  <c r="F322" i="54"/>
  <c r="G322"/>
  <c r="R322"/>
  <c r="I281" i="52"/>
  <c r="B323" i="54"/>
  <c r="AH283" i="29"/>
  <c r="F323" i="54"/>
  <c r="G323"/>
  <c r="R323"/>
  <c r="I282" i="52"/>
  <c r="B324" i="54"/>
  <c r="AH284" i="29"/>
  <c r="F324" i="54"/>
  <c r="G324"/>
  <c r="R324"/>
  <c r="I283" i="52"/>
  <c r="B325" i="54"/>
  <c r="AH285" i="29"/>
  <c r="F325" i="54"/>
  <c r="G325"/>
  <c r="R325"/>
  <c r="I284" i="52"/>
  <c r="B326" i="54"/>
  <c r="AH286" i="29"/>
  <c r="F326" i="54"/>
  <c r="G326"/>
  <c r="R326"/>
  <c r="I285" i="52"/>
  <c r="B327" i="54"/>
  <c r="AH287" i="29"/>
  <c r="F327" i="54"/>
  <c r="G327"/>
  <c r="R327"/>
  <c r="I286" i="52"/>
  <c r="B328" i="54"/>
  <c r="AH288" i="29"/>
  <c r="F328" i="54"/>
  <c r="G328"/>
  <c r="R328"/>
  <c r="I287" i="52"/>
  <c r="B329" i="54"/>
  <c r="AH289" i="29"/>
  <c r="F329" i="54"/>
  <c r="G329"/>
  <c r="R329"/>
  <c r="I288" i="52"/>
  <c r="B330" i="54"/>
  <c r="AH290" i="29"/>
  <c r="F330" i="54"/>
  <c r="G330"/>
  <c r="R330"/>
  <c r="I289" i="52"/>
  <c r="B331" i="54"/>
  <c r="AH291" i="29"/>
  <c r="F331" i="54"/>
  <c r="G331"/>
  <c r="R331"/>
  <c r="I290" i="52"/>
  <c r="B332" i="54"/>
  <c r="AH292" i="29"/>
  <c r="F332" i="54"/>
  <c r="G332"/>
  <c r="R332"/>
  <c r="I291" i="52"/>
  <c r="B333" i="54"/>
  <c r="AH293" i="29"/>
  <c r="F333" i="54"/>
  <c r="G333"/>
  <c r="R333"/>
  <c r="I292" i="52"/>
  <c r="B334" i="54"/>
  <c r="AH294" i="29"/>
  <c r="F334" i="54"/>
  <c r="G334"/>
  <c r="R334"/>
  <c r="I293" i="52"/>
  <c r="B335" i="54"/>
  <c r="AH295" i="29"/>
  <c r="F335" i="54"/>
  <c r="G335"/>
  <c r="R335"/>
  <c r="I294" i="52"/>
  <c r="B336" i="54"/>
  <c r="AH296" i="29"/>
  <c r="F336" i="54"/>
  <c r="G336"/>
  <c r="R336"/>
  <c r="I295" i="52"/>
  <c r="B337" i="54"/>
  <c r="AH297" i="29"/>
  <c r="F337" i="54"/>
  <c r="G337"/>
  <c r="R337"/>
  <c r="I296" i="52"/>
  <c r="B338" i="54"/>
  <c r="AH298" i="29"/>
  <c r="F338" i="54"/>
  <c r="G338"/>
  <c r="R338"/>
  <c r="I297" i="52"/>
  <c r="B339" i="54"/>
  <c r="AH299" i="29"/>
  <c r="F339" i="54"/>
  <c r="G339"/>
  <c r="R339"/>
  <c r="I298" i="52"/>
  <c r="B340" i="54"/>
  <c r="AH300" i="29"/>
  <c r="F340" i="54"/>
  <c r="G340"/>
  <c r="R340"/>
  <c r="I299" i="52"/>
  <c r="B341" i="54"/>
  <c r="AH301" i="29"/>
  <c r="F341" i="54"/>
  <c r="G341"/>
  <c r="R341"/>
  <c r="I300" i="52"/>
  <c r="B342" i="54"/>
  <c r="AH302" i="29"/>
  <c r="F342" i="54"/>
  <c r="G342"/>
  <c r="R342"/>
  <c r="I301" i="52"/>
  <c r="B343" i="54"/>
  <c r="AH303" i="29"/>
  <c r="F343" i="54"/>
  <c r="G343"/>
  <c r="R343"/>
  <c r="I302" i="52"/>
  <c r="B344" i="54"/>
  <c r="AH304" i="29"/>
  <c r="F344" i="54"/>
  <c r="G344"/>
  <c r="R344"/>
  <c r="I303" i="52"/>
  <c r="B345" i="54"/>
  <c r="AH305" i="29"/>
  <c r="F345" i="54"/>
  <c r="G345"/>
  <c r="R345"/>
  <c r="I304" i="52"/>
  <c r="B346" i="54"/>
  <c r="AH306" i="29"/>
  <c r="F346" i="54"/>
  <c r="G346"/>
  <c r="R346"/>
  <c r="I305" i="52"/>
  <c r="B347" i="54"/>
  <c r="AH307" i="29"/>
  <c r="F347" i="54"/>
  <c r="G347"/>
  <c r="R347"/>
  <c r="I306" i="52"/>
  <c r="B348" i="54"/>
  <c r="AH308" i="29"/>
  <c r="F348" i="54"/>
  <c r="G348"/>
  <c r="R348"/>
  <c r="I307" i="52"/>
  <c r="B349" i="54"/>
  <c r="AH309" i="29"/>
  <c r="F349" i="54"/>
  <c r="G349"/>
  <c r="R349"/>
  <c r="I308" i="52"/>
  <c r="B350" i="54"/>
  <c r="AH310" i="29"/>
  <c r="F350" i="54"/>
  <c r="G350"/>
  <c r="R350"/>
  <c r="I309" i="52"/>
  <c r="B351" i="54"/>
  <c r="AH311" i="29"/>
  <c r="F351" i="54"/>
  <c r="G351"/>
  <c r="R351"/>
  <c r="I310" i="52"/>
  <c r="B352" i="54"/>
  <c r="AH312" i="29"/>
  <c r="F352" i="54"/>
  <c r="G352"/>
  <c r="R352"/>
  <c r="I311" i="52"/>
  <c r="B353" i="54"/>
  <c r="AH313" i="29"/>
  <c r="F353" i="54"/>
  <c r="G353"/>
  <c r="R353"/>
  <c r="I312" i="52"/>
  <c r="B354" i="54"/>
  <c r="AH314" i="29"/>
  <c r="F354" i="54"/>
  <c r="G354"/>
  <c r="R354"/>
  <c r="I313" i="52"/>
  <c r="B355" i="54"/>
  <c r="AH315" i="29"/>
  <c r="F355" i="54"/>
  <c r="G355"/>
  <c r="R355"/>
  <c r="I314" i="52"/>
  <c r="F49" i="54"/>
  <c r="G49"/>
  <c r="R49"/>
  <c r="B79" i="15"/>
  <c r="B91"/>
  <c r="B103"/>
  <c r="B115"/>
  <c r="B127"/>
  <c r="B139"/>
  <c r="B151"/>
  <c r="B163"/>
  <c r="B175"/>
  <c r="B187"/>
  <c r="B199"/>
  <c r="B211"/>
  <c r="B223"/>
  <c r="B235"/>
  <c r="B247"/>
  <c r="B259"/>
  <c r="B271"/>
  <c r="B283"/>
  <c r="B295"/>
  <c r="B307"/>
  <c r="B319"/>
  <c r="B331"/>
  <c r="B343"/>
  <c r="B355"/>
  <c r="X315" i="29"/>
  <c r="F355" i="15"/>
  <c r="G355"/>
  <c r="A44"/>
  <c r="F44"/>
  <c r="G44"/>
  <c r="R44"/>
  <c r="R355"/>
  <c r="S44"/>
  <c r="S355"/>
  <c r="K44"/>
  <c r="K355"/>
  <c r="J44"/>
  <c r="J355"/>
  <c r="A56"/>
  <c r="A57"/>
  <c r="A58"/>
  <c r="A59"/>
  <c r="A60"/>
  <c r="A61"/>
  <c r="A62"/>
  <c r="A63"/>
  <c r="A64"/>
  <c r="A65"/>
  <c r="A66"/>
  <c r="A67"/>
  <c r="A79"/>
  <c r="A91"/>
  <c r="A103"/>
  <c r="A115"/>
  <c r="A127"/>
  <c r="A139"/>
  <c r="A151"/>
  <c r="A163"/>
  <c r="A175"/>
  <c r="A187"/>
  <c r="A199"/>
  <c r="A211"/>
  <c r="A223"/>
  <c r="A235"/>
  <c r="A247"/>
  <c r="A259"/>
  <c r="A271"/>
  <c r="A283"/>
  <c r="A295"/>
  <c r="A307"/>
  <c r="A319"/>
  <c r="A331"/>
  <c r="A343"/>
  <c r="A355"/>
  <c r="B78"/>
  <c r="B90"/>
  <c r="B102"/>
  <c r="B114"/>
  <c r="B126"/>
  <c r="B138"/>
  <c r="B150"/>
  <c r="B162"/>
  <c r="B174"/>
  <c r="B186"/>
  <c r="B198"/>
  <c r="B210"/>
  <c r="B222"/>
  <c r="B234"/>
  <c r="B246"/>
  <c r="B258"/>
  <c r="B270"/>
  <c r="B282"/>
  <c r="B294"/>
  <c r="B306"/>
  <c r="B318"/>
  <c r="B330"/>
  <c r="B342"/>
  <c r="B354"/>
  <c r="X314" i="29"/>
  <c r="F354" i="15"/>
  <c r="G354"/>
  <c r="A43"/>
  <c r="F43"/>
  <c r="G43"/>
  <c r="R43"/>
  <c r="R354"/>
  <c r="S43"/>
  <c r="S354"/>
  <c r="K43"/>
  <c r="K354"/>
  <c r="J43"/>
  <c r="J354"/>
  <c r="A78"/>
  <c r="A90"/>
  <c r="A102"/>
  <c r="A114"/>
  <c r="A126"/>
  <c r="A138"/>
  <c r="A150"/>
  <c r="A162"/>
  <c r="A174"/>
  <c r="A186"/>
  <c r="A198"/>
  <c r="A210"/>
  <c r="A222"/>
  <c r="A234"/>
  <c r="A246"/>
  <c r="A258"/>
  <c r="A270"/>
  <c r="A282"/>
  <c r="A294"/>
  <c r="A306"/>
  <c r="A318"/>
  <c r="A330"/>
  <c r="A342"/>
  <c r="A354"/>
  <c r="B77"/>
  <c r="B89"/>
  <c r="B101"/>
  <c r="B113"/>
  <c r="B125"/>
  <c r="B137"/>
  <c r="B149"/>
  <c r="B161"/>
  <c r="B173"/>
  <c r="B185"/>
  <c r="B197"/>
  <c r="B209"/>
  <c r="B221"/>
  <c r="B233"/>
  <c r="B245"/>
  <c r="B257"/>
  <c r="B269"/>
  <c r="B281"/>
  <c r="B293"/>
  <c r="B305"/>
  <c r="B317"/>
  <c r="B329"/>
  <c r="B341"/>
  <c r="B353"/>
  <c r="X313" i="29"/>
  <c r="F353" i="15"/>
  <c r="G353"/>
  <c r="A42"/>
  <c r="F42"/>
  <c r="G42"/>
  <c r="R42"/>
  <c r="R353"/>
  <c r="S42"/>
  <c r="S353"/>
  <c r="K42"/>
  <c r="K353"/>
  <c r="J42"/>
  <c r="J353"/>
  <c r="A77"/>
  <c r="A89"/>
  <c r="A101"/>
  <c r="A113"/>
  <c r="A125"/>
  <c r="A137"/>
  <c r="A149"/>
  <c r="A161"/>
  <c r="A173"/>
  <c r="A185"/>
  <c r="A197"/>
  <c r="A209"/>
  <c r="A221"/>
  <c r="A233"/>
  <c r="A245"/>
  <c r="A257"/>
  <c r="A269"/>
  <c r="A281"/>
  <c r="A293"/>
  <c r="A305"/>
  <c r="A317"/>
  <c r="A329"/>
  <c r="A341"/>
  <c r="A353"/>
  <c r="B76"/>
  <c r="B88"/>
  <c r="B100"/>
  <c r="B112"/>
  <c r="B124"/>
  <c r="B136"/>
  <c r="B148"/>
  <c r="B160"/>
  <c r="B172"/>
  <c r="B184"/>
  <c r="B196"/>
  <c r="B208"/>
  <c r="B220"/>
  <c r="B232"/>
  <c r="B244"/>
  <c r="B256"/>
  <c r="B268"/>
  <c r="B280"/>
  <c r="B292"/>
  <c r="B304"/>
  <c r="B316"/>
  <c r="B328"/>
  <c r="B340"/>
  <c r="B352"/>
  <c r="X312" i="29"/>
  <c r="F352" i="15"/>
  <c r="G352"/>
  <c r="A41"/>
  <c r="F41"/>
  <c r="G41"/>
  <c r="R41"/>
  <c r="R352"/>
  <c r="S41"/>
  <c r="S352"/>
  <c r="K41"/>
  <c r="K352"/>
  <c r="J41"/>
  <c r="J352"/>
  <c r="A76"/>
  <c r="A88"/>
  <c r="A100"/>
  <c r="A112"/>
  <c r="A124"/>
  <c r="A136"/>
  <c r="A148"/>
  <c r="A160"/>
  <c r="A172"/>
  <c r="A184"/>
  <c r="A196"/>
  <c r="A208"/>
  <c r="A220"/>
  <c r="A232"/>
  <c r="A244"/>
  <c r="A256"/>
  <c r="A268"/>
  <c r="A280"/>
  <c r="A292"/>
  <c r="A304"/>
  <c r="A316"/>
  <c r="A328"/>
  <c r="A340"/>
  <c r="A352"/>
  <c r="B75"/>
  <c r="B87"/>
  <c r="B99"/>
  <c r="B111"/>
  <c r="B123"/>
  <c r="B135"/>
  <c r="B147"/>
  <c r="B159"/>
  <c r="B171"/>
  <c r="B183"/>
  <c r="B195"/>
  <c r="B207"/>
  <c r="B219"/>
  <c r="B231"/>
  <c r="B243"/>
  <c r="B255"/>
  <c r="B267"/>
  <c r="B279"/>
  <c r="B291"/>
  <c r="B303"/>
  <c r="B315"/>
  <c r="B327"/>
  <c r="B339"/>
  <c r="B351"/>
  <c r="X311" i="29"/>
  <c r="F351" i="15"/>
  <c r="G351"/>
  <c r="A40"/>
  <c r="F40"/>
  <c r="G40"/>
  <c r="R40"/>
  <c r="R351"/>
  <c r="S40"/>
  <c r="S351"/>
  <c r="K40"/>
  <c r="K351"/>
  <c r="J40"/>
  <c r="J351"/>
  <c r="A75"/>
  <c r="A87"/>
  <c r="A99"/>
  <c r="A111"/>
  <c r="A123"/>
  <c r="A135"/>
  <c r="A147"/>
  <c r="A159"/>
  <c r="A171"/>
  <c r="A183"/>
  <c r="A195"/>
  <c r="A207"/>
  <c r="A219"/>
  <c r="A231"/>
  <c r="A243"/>
  <c r="A255"/>
  <c r="A267"/>
  <c r="A279"/>
  <c r="A291"/>
  <c r="A303"/>
  <c r="A315"/>
  <c r="A327"/>
  <c r="A339"/>
  <c r="A351"/>
  <c r="B74"/>
  <c r="B86"/>
  <c r="B98"/>
  <c r="B110"/>
  <c r="B122"/>
  <c r="B134"/>
  <c r="B146"/>
  <c r="B158"/>
  <c r="B170"/>
  <c r="B182"/>
  <c r="B194"/>
  <c r="B206"/>
  <c r="B218"/>
  <c r="B230"/>
  <c r="B242"/>
  <c r="B254"/>
  <c r="B266"/>
  <c r="B278"/>
  <c r="B290"/>
  <c r="B302"/>
  <c r="B314"/>
  <c r="B326"/>
  <c r="B338"/>
  <c r="B350"/>
  <c r="X310" i="29"/>
  <c r="F350" i="15"/>
  <c r="G350"/>
  <c r="A39"/>
  <c r="F39"/>
  <c r="G39"/>
  <c r="R39"/>
  <c r="R350"/>
  <c r="S39"/>
  <c r="S350"/>
  <c r="K39"/>
  <c r="K350"/>
  <c r="J39"/>
  <c r="J350"/>
  <c r="A74"/>
  <c r="A86"/>
  <c r="A98"/>
  <c r="A110"/>
  <c r="A122"/>
  <c r="A134"/>
  <c r="A146"/>
  <c r="A158"/>
  <c r="A170"/>
  <c r="A182"/>
  <c r="A194"/>
  <c r="A206"/>
  <c r="A218"/>
  <c r="A230"/>
  <c r="A242"/>
  <c r="A254"/>
  <c r="A266"/>
  <c r="A278"/>
  <c r="A290"/>
  <c r="A302"/>
  <c r="A314"/>
  <c r="A326"/>
  <c r="A338"/>
  <c r="A350"/>
  <c r="B73"/>
  <c r="B85"/>
  <c r="B97"/>
  <c r="B109"/>
  <c r="B121"/>
  <c r="B133"/>
  <c r="B145"/>
  <c r="B157"/>
  <c r="B169"/>
  <c r="B181"/>
  <c r="B193"/>
  <c r="B205"/>
  <c r="B217"/>
  <c r="B229"/>
  <c r="B241"/>
  <c r="B253"/>
  <c r="B265"/>
  <c r="B277"/>
  <c r="B289"/>
  <c r="B301"/>
  <c r="B313"/>
  <c r="B325"/>
  <c r="B337"/>
  <c r="B349"/>
  <c r="X309" i="29"/>
  <c r="F349" i="15"/>
  <c r="G349"/>
  <c r="A38"/>
  <c r="F38"/>
  <c r="G38"/>
  <c r="R38"/>
  <c r="R349"/>
  <c r="S38"/>
  <c r="S349"/>
  <c r="K38"/>
  <c r="K349"/>
  <c r="J38"/>
  <c r="J349"/>
  <c r="A73"/>
  <c r="A85"/>
  <c r="A97"/>
  <c r="A109"/>
  <c r="A121"/>
  <c r="A133"/>
  <c r="A145"/>
  <c r="A157"/>
  <c r="A169"/>
  <c r="A181"/>
  <c r="A193"/>
  <c r="A205"/>
  <c r="A217"/>
  <c r="A229"/>
  <c r="A241"/>
  <c r="A253"/>
  <c r="A265"/>
  <c r="A277"/>
  <c r="A289"/>
  <c r="A301"/>
  <c r="A313"/>
  <c r="A325"/>
  <c r="A337"/>
  <c r="A349"/>
  <c r="B72"/>
  <c r="B84"/>
  <c r="B96"/>
  <c r="B108"/>
  <c r="B120"/>
  <c r="B132"/>
  <c r="B144"/>
  <c r="B156"/>
  <c r="B168"/>
  <c r="B180"/>
  <c r="B192"/>
  <c r="B204"/>
  <c r="B216"/>
  <c r="B228"/>
  <c r="B240"/>
  <c r="B252"/>
  <c r="B264"/>
  <c r="B276"/>
  <c r="B288"/>
  <c r="B300"/>
  <c r="B312"/>
  <c r="B324"/>
  <c r="B336"/>
  <c r="B348"/>
  <c r="X308" i="29"/>
  <c r="F348" i="15"/>
  <c r="G348"/>
  <c r="A37"/>
  <c r="F37"/>
  <c r="G37"/>
  <c r="R37"/>
  <c r="R348"/>
  <c r="S37"/>
  <c r="S348"/>
  <c r="K37"/>
  <c r="K348"/>
  <c r="J37"/>
  <c r="J348"/>
  <c r="A72"/>
  <c r="A84"/>
  <c r="A96"/>
  <c r="A108"/>
  <c r="A120"/>
  <c r="A132"/>
  <c r="A144"/>
  <c r="A156"/>
  <c r="A168"/>
  <c r="A180"/>
  <c r="A192"/>
  <c r="A204"/>
  <c r="A216"/>
  <c r="A228"/>
  <c r="A240"/>
  <c r="A252"/>
  <c r="A264"/>
  <c r="A276"/>
  <c r="A288"/>
  <c r="A300"/>
  <c r="A312"/>
  <c r="A324"/>
  <c r="A336"/>
  <c r="A348"/>
  <c r="B71"/>
  <c r="B83"/>
  <c r="B95"/>
  <c r="B107"/>
  <c r="B119"/>
  <c r="B131"/>
  <c r="B143"/>
  <c r="B155"/>
  <c r="B167"/>
  <c r="B179"/>
  <c r="B191"/>
  <c r="B203"/>
  <c r="B215"/>
  <c r="B227"/>
  <c r="B239"/>
  <c r="B251"/>
  <c r="B263"/>
  <c r="B275"/>
  <c r="B287"/>
  <c r="B299"/>
  <c r="B311"/>
  <c r="B323"/>
  <c r="B335"/>
  <c r="B347"/>
  <c r="X307" i="29"/>
  <c r="F347" i="15"/>
  <c r="G347"/>
  <c r="A36"/>
  <c r="F36"/>
  <c r="G36"/>
  <c r="R36"/>
  <c r="R347"/>
  <c r="S36"/>
  <c r="S347"/>
  <c r="K36"/>
  <c r="K347"/>
  <c r="J36"/>
  <c r="J347"/>
  <c r="A71"/>
  <c r="A83"/>
  <c r="A95"/>
  <c r="A107"/>
  <c r="A119"/>
  <c r="A131"/>
  <c r="A143"/>
  <c r="A155"/>
  <c r="A167"/>
  <c r="A179"/>
  <c r="A191"/>
  <c r="A203"/>
  <c r="A215"/>
  <c r="A227"/>
  <c r="A239"/>
  <c r="A251"/>
  <c r="A263"/>
  <c r="A275"/>
  <c r="A287"/>
  <c r="A299"/>
  <c r="A311"/>
  <c r="A323"/>
  <c r="A335"/>
  <c r="A347"/>
  <c r="B70"/>
  <c r="B82"/>
  <c r="B94"/>
  <c r="B106"/>
  <c r="B118"/>
  <c r="B130"/>
  <c r="B142"/>
  <c r="B154"/>
  <c r="B166"/>
  <c r="B178"/>
  <c r="B190"/>
  <c r="B202"/>
  <c r="B214"/>
  <c r="B226"/>
  <c r="B238"/>
  <c r="B250"/>
  <c r="B262"/>
  <c r="B274"/>
  <c r="B286"/>
  <c r="B298"/>
  <c r="B310"/>
  <c r="B322"/>
  <c r="B334"/>
  <c r="B346"/>
  <c r="X306" i="29"/>
  <c r="F346" i="15"/>
  <c r="G346"/>
  <c r="A35"/>
  <c r="F35"/>
  <c r="G35"/>
  <c r="R35"/>
  <c r="R346"/>
  <c r="S35"/>
  <c r="S346"/>
  <c r="K35"/>
  <c r="K346"/>
  <c r="J35"/>
  <c r="J346"/>
  <c r="A70"/>
  <c r="A82"/>
  <c r="A94"/>
  <c r="A106"/>
  <c r="A118"/>
  <c r="A130"/>
  <c r="A142"/>
  <c r="A154"/>
  <c r="A166"/>
  <c r="A178"/>
  <c r="A190"/>
  <c r="A202"/>
  <c r="A214"/>
  <c r="A226"/>
  <c r="A238"/>
  <c r="A250"/>
  <c r="A262"/>
  <c r="A274"/>
  <c r="A286"/>
  <c r="A298"/>
  <c r="A310"/>
  <c r="A322"/>
  <c r="A334"/>
  <c r="A346"/>
  <c r="B69"/>
  <c r="B81"/>
  <c r="B93"/>
  <c r="B105"/>
  <c r="B117"/>
  <c r="B129"/>
  <c r="B141"/>
  <c r="B153"/>
  <c r="B165"/>
  <c r="B177"/>
  <c r="B189"/>
  <c r="B201"/>
  <c r="B213"/>
  <c r="B225"/>
  <c r="B237"/>
  <c r="B249"/>
  <c r="B261"/>
  <c r="B273"/>
  <c r="B285"/>
  <c r="B297"/>
  <c r="B309"/>
  <c r="B321"/>
  <c r="B333"/>
  <c r="B345"/>
  <c r="X305" i="29"/>
  <c r="F345" i="15"/>
  <c r="G345"/>
  <c r="A34"/>
  <c r="F34"/>
  <c r="G34"/>
  <c r="R34"/>
  <c r="R345"/>
  <c r="S34"/>
  <c r="S345"/>
  <c r="K34"/>
  <c r="K345"/>
  <c r="J34"/>
  <c r="J345"/>
  <c r="A69"/>
  <c r="A81"/>
  <c r="A93"/>
  <c r="A105"/>
  <c r="A117"/>
  <c r="A129"/>
  <c r="A141"/>
  <c r="A153"/>
  <c r="A165"/>
  <c r="A177"/>
  <c r="A189"/>
  <c r="A201"/>
  <c r="A213"/>
  <c r="A225"/>
  <c r="A237"/>
  <c r="A249"/>
  <c r="A261"/>
  <c r="A273"/>
  <c r="A285"/>
  <c r="A297"/>
  <c r="A309"/>
  <c r="A321"/>
  <c r="A333"/>
  <c r="A345"/>
  <c r="B68"/>
  <c r="B80"/>
  <c r="B92"/>
  <c r="B104"/>
  <c r="B116"/>
  <c r="B128"/>
  <c r="B140"/>
  <c r="B152"/>
  <c r="B164"/>
  <c r="B176"/>
  <c r="B188"/>
  <c r="B200"/>
  <c r="B212"/>
  <c r="B224"/>
  <c r="B236"/>
  <c r="B248"/>
  <c r="B260"/>
  <c r="B272"/>
  <c r="B284"/>
  <c r="B296"/>
  <c r="B308"/>
  <c r="B320"/>
  <c r="B332"/>
  <c r="B344"/>
  <c r="X304" i="29"/>
  <c r="F344" i="15"/>
  <c r="G344"/>
  <c r="A33"/>
  <c r="F33"/>
  <c r="G33"/>
  <c r="R33"/>
  <c r="R344"/>
  <c r="S33"/>
  <c r="S344"/>
  <c r="K33"/>
  <c r="K344"/>
  <c r="J33"/>
  <c r="J344"/>
  <c r="A68"/>
  <c r="A80"/>
  <c r="A92"/>
  <c r="A104"/>
  <c r="A116"/>
  <c r="A128"/>
  <c r="A140"/>
  <c r="A152"/>
  <c r="A164"/>
  <c r="A176"/>
  <c r="A188"/>
  <c r="A200"/>
  <c r="A212"/>
  <c r="A224"/>
  <c r="A236"/>
  <c r="A248"/>
  <c r="A260"/>
  <c r="A272"/>
  <c r="A284"/>
  <c r="A296"/>
  <c r="A308"/>
  <c r="A320"/>
  <c r="A332"/>
  <c r="A344"/>
  <c r="X303" i="29"/>
  <c r="F343" i="15"/>
  <c r="G343"/>
  <c r="R343"/>
  <c r="S343"/>
  <c r="K343"/>
  <c r="J343"/>
  <c r="X302" i="29"/>
  <c r="F342" i="15"/>
  <c r="G342"/>
  <c r="R342"/>
  <c r="S342"/>
  <c r="K342"/>
  <c r="J342"/>
  <c r="X301" i="29"/>
  <c r="F341" i="15"/>
  <c r="G341"/>
  <c r="R341"/>
  <c r="S341"/>
  <c r="K341"/>
  <c r="J341"/>
  <c r="X300" i="29"/>
  <c r="F340" i="15"/>
  <c r="G340"/>
  <c r="R340"/>
  <c r="S340"/>
  <c r="K340"/>
  <c r="J340"/>
  <c r="X299" i="29"/>
  <c r="F339" i="15"/>
  <c r="G339"/>
  <c r="R339"/>
  <c r="S339"/>
  <c r="K339"/>
  <c r="J339"/>
  <c r="X298" i="29"/>
  <c r="F338" i="15"/>
  <c r="G338"/>
  <c r="R338"/>
  <c r="S338"/>
  <c r="K338"/>
  <c r="J338"/>
  <c r="X297" i="29"/>
  <c r="F337" i="15"/>
  <c r="G337"/>
  <c r="R337"/>
  <c r="S337"/>
  <c r="K337"/>
  <c r="J337"/>
  <c r="X296" i="29"/>
  <c r="F336" i="15"/>
  <c r="G336"/>
  <c r="R336"/>
  <c r="S336"/>
  <c r="K336"/>
  <c r="J336"/>
  <c r="X295" i="29"/>
  <c r="F335" i="15"/>
  <c r="G335"/>
  <c r="R335"/>
  <c r="S335"/>
  <c r="K335"/>
  <c r="J335"/>
  <c r="X294" i="29"/>
  <c r="F334" i="15"/>
  <c r="G334"/>
  <c r="R334"/>
  <c r="S334"/>
  <c r="K334"/>
  <c r="J334"/>
  <c r="X293" i="29"/>
  <c r="F333" i="15"/>
  <c r="G333"/>
  <c r="R333"/>
  <c r="S333"/>
  <c r="K333"/>
  <c r="J333"/>
  <c r="X292" i="29"/>
  <c r="F332" i="15"/>
  <c r="G332"/>
  <c r="R332"/>
  <c r="S332"/>
  <c r="K332"/>
  <c r="J332"/>
  <c r="X291" i="29"/>
  <c r="F331" i="15"/>
  <c r="G331"/>
  <c r="R331"/>
  <c r="S331"/>
  <c r="K331"/>
  <c r="J331"/>
  <c r="X290" i="29"/>
  <c r="F330" i="15"/>
  <c r="G330"/>
  <c r="R330"/>
  <c r="S330"/>
  <c r="K330"/>
  <c r="J330"/>
  <c r="X289" i="29"/>
  <c r="F329" i="15"/>
  <c r="G329"/>
  <c r="R329"/>
  <c r="S329"/>
  <c r="K329"/>
  <c r="J329"/>
  <c r="X288" i="29"/>
  <c r="F328" i="15"/>
  <c r="G328"/>
  <c r="R328"/>
  <c r="S328"/>
  <c r="K328"/>
  <c r="J328"/>
  <c r="X287" i="29"/>
  <c r="F327" i="15"/>
  <c r="G327"/>
  <c r="R327"/>
  <c r="S327"/>
  <c r="K327"/>
  <c r="J327"/>
  <c r="X286" i="29"/>
  <c r="F326" i="15"/>
  <c r="G326"/>
  <c r="R326"/>
  <c r="S326"/>
  <c r="K326"/>
  <c r="J326"/>
  <c r="X285" i="29"/>
  <c r="F325" i="15"/>
  <c r="G325"/>
  <c r="R325"/>
  <c r="S325"/>
  <c r="K325"/>
  <c r="J325"/>
  <c r="X284" i="29"/>
  <c r="F324" i="15"/>
  <c r="G324"/>
  <c r="R324"/>
  <c r="S324"/>
  <c r="K324"/>
  <c r="J324"/>
  <c r="X283" i="29"/>
  <c r="F323" i="15"/>
  <c r="G323"/>
  <c r="R323"/>
  <c r="S323"/>
  <c r="K323"/>
  <c r="J323"/>
  <c r="X282" i="29"/>
  <c r="F322" i="15"/>
  <c r="G322"/>
  <c r="R322"/>
  <c r="S322"/>
  <c r="K322"/>
  <c r="J322"/>
  <c r="X281" i="29"/>
  <c r="F321" i="15"/>
  <c r="G321"/>
  <c r="R321"/>
  <c r="S321"/>
  <c r="K321"/>
  <c r="J321"/>
  <c r="X280" i="29"/>
  <c r="F320" i="15"/>
  <c r="G320"/>
  <c r="R320"/>
  <c r="S320"/>
  <c r="K320"/>
  <c r="J320"/>
  <c r="X279" i="29"/>
  <c r="F319" i="15"/>
  <c r="G319"/>
  <c r="R319"/>
  <c r="S319"/>
  <c r="K319"/>
  <c r="J319"/>
  <c r="X278" i="29"/>
  <c r="F318" i="15"/>
  <c r="G318"/>
  <c r="R318"/>
  <c r="S318"/>
  <c r="K318"/>
  <c r="J318"/>
  <c r="X277" i="29"/>
  <c r="F317" i="15"/>
  <c r="G317"/>
  <c r="R317"/>
  <c r="S317"/>
  <c r="K317"/>
  <c r="J317"/>
  <c r="X276" i="29"/>
  <c r="F316" i="15"/>
  <c r="G316"/>
  <c r="R316"/>
  <c r="S316"/>
  <c r="K316"/>
  <c r="J316"/>
  <c r="X275" i="29"/>
  <c r="F315" i="15"/>
  <c r="G315"/>
  <c r="R315"/>
  <c r="S315"/>
  <c r="K315"/>
  <c r="J315"/>
  <c r="X274" i="29"/>
  <c r="F314" i="15"/>
  <c r="G314"/>
  <c r="R314"/>
  <c r="S314"/>
  <c r="K314"/>
  <c r="J314"/>
  <c r="X273" i="29"/>
  <c r="F313" i="15"/>
  <c r="G313"/>
  <c r="R313"/>
  <c r="S313"/>
  <c r="K313"/>
  <c r="J313"/>
  <c r="X272" i="29"/>
  <c r="F312" i="15"/>
  <c r="G312"/>
  <c r="R312"/>
  <c r="S312"/>
  <c r="K312"/>
  <c r="J312"/>
  <c r="X271" i="29"/>
  <c r="F311" i="15"/>
  <c r="G311"/>
  <c r="R311"/>
  <c r="S311"/>
  <c r="K311"/>
  <c r="J311"/>
  <c r="X270" i="29"/>
  <c r="F310" i="15"/>
  <c r="G310"/>
  <c r="R310"/>
  <c r="S310"/>
  <c r="K310"/>
  <c r="J310"/>
  <c r="X269" i="29"/>
  <c r="F309" i="15"/>
  <c r="G309"/>
  <c r="R309"/>
  <c r="S309"/>
  <c r="K309"/>
  <c r="J309"/>
  <c r="X268" i="29"/>
  <c r="F308" i="15"/>
  <c r="G308"/>
  <c r="R308"/>
  <c r="S308"/>
  <c r="K308"/>
  <c r="J308"/>
  <c r="X267" i="29"/>
  <c r="F307" i="15"/>
  <c r="G307"/>
  <c r="R307"/>
  <c r="S307"/>
  <c r="K307"/>
  <c r="J307"/>
  <c r="X266" i="29"/>
  <c r="F306" i="15"/>
  <c r="G306"/>
  <c r="R306"/>
  <c r="S306"/>
  <c r="K306"/>
  <c r="J306"/>
  <c r="X265" i="29"/>
  <c r="F305" i="15"/>
  <c r="G305"/>
  <c r="R305"/>
  <c r="S305"/>
  <c r="K305"/>
  <c r="J305"/>
  <c r="X264" i="29"/>
  <c r="F304" i="15"/>
  <c r="G304"/>
  <c r="R304"/>
  <c r="S304"/>
  <c r="K304"/>
  <c r="J304"/>
  <c r="X263" i="29"/>
  <c r="F303" i="15"/>
  <c r="G303"/>
  <c r="R303"/>
  <c r="S303"/>
  <c r="K303"/>
  <c r="J303"/>
  <c r="X262" i="29"/>
  <c r="F302" i="15"/>
  <c r="G302"/>
  <c r="R302"/>
  <c r="S302"/>
  <c r="K302"/>
  <c r="J302"/>
  <c r="X261" i="29"/>
  <c r="F301" i="15"/>
  <c r="G301"/>
  <c r="R301"/>
  <c r="S301"/>
  <c r="K301"/>
  <c r="J301"/>
  <c r="X260" i="29"/>
  <c r="F300" i="15"/>
  <c r="G300"/>
  <c r="R300"/>
  <c r="S300"/>
  <c r="K300"/>
  <c r="J300"/>
  <c r="X259" i="29"/>
  <c r="F299" i="15"/>
  <c r="G299"/>
  <c r="R299"/>
  <c r="S299"/>
  <c r="K299"/>
  <c r="J299"/>
  <c r="X258" i="29"/>
  <c r="F298" i="15"/>
  <c r="G298"/>
  <c r="R298"/>
  <c r="S298"/>
  <c r="K298"/>
  <c r="J298"/>
  <c r="X257" i="29"/>
  <c r="F297" i="15"/>
  <c r="G297"/>
  <c r="R297"/>
  <c r="S297"/>
  <c r="K297"/>
  <c r="J297"/>
  <c r="X256" i="29"/>
  <c r="F296" i="15"/>
  <c r="G296"/>
  <c r="R296"/>
  <c r="S296"/>
  <c r="K296"/>
  <c r="J296"/>
  <c r="X255" i="29"/>
  <c r="F295" i="15"/>
  <c r="G295"/>
  <c r="R295"/>
  <c r="S295"/>
  <c r="K295"/>
  <c r="J295"/>
  <c r="X254" i="29"/>
  <c r="F294" i="15"/>
  <c r="G294"/>
  <c r="R294"/>
  <c r="S294"/>
  <c r="K294"/>
  <c r="J294"/>
  <c r="X253" i="29"/>
  <c r="F293" i="15"/>
  <c r="G293"/>
  <c r="R293"/>
  <c r="S293"/>
  <c r="K293"/>
  <c r="J293"/>
  <c r="X252" i="29"/>
  <c r="F292" i="15"/>
  <c r="G292"/>
  <c r="R292"/>
  <c r="S292"/>
  <c r="K292"/>
  <c r="J292"/>
  <c r="X251" i="29"/>
  <c r="F291" i="15"/>
  <c r="G291"/>
  <c r="R291"/>
  <c r="S291"/>
  <c r="K291"/>
  <c r="J291"/>
  <c r="X250" i="29"/>
  <c r="F290" i="15"/>
  <c r="G290"/>
  <c r="R290"/>
  <c r="S290"/>
  <c r="K290"/>
  <c r="J290"/>
  <c r="X249" i="29"/>
  <c r="F289" i="15"/>
  <c r="G289"/>
  <c r="R289"/>
  <c r="S289"/>
  <c r="K289"/>
  <c r="J289"/>
  <c r="X248" i="29"/>
  <c r="F288" i="15"/>
  <c r="G288"/>
  <c r="R288"/>
  <c r="S288"/>
  <c r="K288"/>
  <c r="J288"/>
  <c r="X247" i="29"/>
  <c r="F287" i="15"/>
  <c r="G287"/>
  <c r="R287"/>
  <c r="S287"/>
  <c r="K287"/>
  <c r="J287"/>
  <c r="X246" i="29"/>
  <c r="F286" i="15"/>
  <c r="G286"/>
  <c r="R286"/>
  <c r="S286"/>
  <c r="K286"/>
  <c r="J286"/>
  <c r="X245" i="29"/>
  <c r="F285" i="15"/>
  <c r="G285"/>
  <c r="R285"/>
  <c r="S285"/>
  <c r="K285"/>
  <c r="J285"/>
  <c r="X244" i="29"/>
  <c r="F284" i="15"/>
  <c r="G284"/>
  <c r="R284"/>
  <c r="S284"/>
  <c r="K284"/>
  <c r="J284"/>
  <c r="X243" i="29"/>
  <c r="F283" i="15"/>
  <c r="G283"/>
  <c r="R283"/>
  <c r="S283"/>
  <c r="K283"/>
  <c r="J283"/>
  <c r="X242" i="29"/>
  <c r="F282" i="15"/>
  <c r="G282"/>
  <c r="R282"/>
  <c r="S282"/>
  <c r="K282"/>
  <c r="J282"/>
  <c r="X241" i="29"/>
  <c r="F281" i="15"/>
  <c r="G281"/>
  <c r="R281"/>
  <c r="S281"/>
  <c r="K281"/>
  <c r="J281"/>
  <c r="X240" i="29"/>
  <c r="F280" i="15"/>
  <c r="G280"/>
  <c r="R280"/>
  <c r="S280"/>
  <c r="K280"/>
  <c r="J280"/>
  <c r="X239" i="29"/>
  <c r="F279" i="15"/>
  <c r="G279"/>
  <c r="R279"/>
  <c r="S279"/>
  <c r="K279"/>
  <c r="J279"/>
  <c r="X238" i="29"/>
  <c r="F278" i="15"/>
  <c r="G278"/>
  <c r="R278"/>
  <c r="S278"/>
  <c r="K278"/>
  <c r="J278"/>
  <c r="X237" i="29"/>
  <c r="F277" i="15"/>
  <c r="G277"/>
  <c r="R277"/>
  <c r="S277"/>
  <c r="K277"/>
  <c r="J277"/>
  <c r="X236" i="29"/>
  <c r="F276" i="15"/>
  <c r="G276"/>
  <c r="R276"/>
  <c r="S276"/>
  <c r="K276"/>
  <c r="J276"/>
  <c r="X235" i="29"/>
  <c r="F275" i="15"/>
  <c r="G275"/>
  <c r="R275"/>
  <c r="S275"/>
  <c r="K275"/>
  <c r="J275"/>
  <c r="X234" i="29"/>
  <c r="F274" i="15"/>
  <c r="G274"/>
  <c r="R274"/>
  <c r="S274"/>
  <c r="K274"/>
  <c r="J274"/>
  <c r="X233" i="29"/>
  <c r="F273" i="15"/>
  <c r="G273"/>
  <c r="R273"/>
  <c r="S273"/>
  <c r="K273"/>
  <c r="J273"/>
  <c r="X232" i="29"/>
  <c r="F272" i="15"/>
  <c r="G272"/>
  <c r="R272"/>
  <c r="S272"/>
  <c r="K272"/>
  <c r="J272"/>
  <c r="X231" i="29"/>
  <c r="F271" i="15"/>
  <c r="G271"/>
  <c r="R271"/>
  <c r="S271"/>
  <c r="K271"/>
  <c r="J271"/>
  <c r="X230" i="29"/>
  <c r="F270" i="15"/>
  <c r="G270"/>
  <c r="R270"/>
  <c r="S270"/>
  <c r="K270"/>
  <c r="J270"/>
  <c r="X229" i="29"/>
  <c r="F269" i="15"/>
  <c r="G269"/>
  <c r="R269"/>
  <c r="S269"/>
  <c r="K269"/>
  <c r="J269"/>
  <c r="X228" i="29"/>
  <c r="F268" i="15"/>
  <c r="G268"/>
  <c r="R268"/>
  <c r="S268"/>
  <c r="K268"/>
  <c r="J268"/>
  <c r="X227" i="29"/>
  <c r="F267" i="15"/>
  <c r="G267"/>
  <c r="R267"/>
  <c r="S267"/>
  <c r="K267"/>
  <c r="J267"/>
  <c r="X226" i="29"/>
  <c r="F266" i="15"/>
  <c r="G266"/>
  <c r="R266"/>
  <c r="S266"/>
  <c r="K266"/>
  <c r="J266"/>
  <c r="X225" i="29"/>
  <c r="F265" i="15"/>
  <c r="G265"/>
  <c r="R265"/>
  <c r="S265"/>
  <c r="K265"/>
  <c r="J265"/>
  <c r="X224" i="29"/>
  <c r="F264" i="15"/>
  <c r="G264"/>
  <c r="R264"/>
  <c r="S264"/>
  <c r="K264"/>
  <c r="J264"/>
  <c r="X223" i="29"/>
  <c r="F263" i="15"/>
  <c r="G263"/>
  <c r="R263"/>
  <c r="S263"/>
  <c r="K263"/>
  <c r="J263"/>
  <c r="X222" i="29"/>
  <c r="F262" i="15"/>
  <c r="G262"/>
  <c r="R262"/>
  <c r="S262"/>
  <c r="K262"/>
  <c r="J262"/>
  <c r="X221" i="29"/>
  <c r="F261" i="15"/>
  <c r="G261"/>
  <c r="R261"/>
  <c r="S261"/>
  <c r="K261"/>
  <c r="J261"/>
  <c r="X220" i="29"/>
  <c r="F260" i="15"/>
  <c r="G260"/>
  <c r="R260"/>
  <c r="S260"/>
  <c r="K260"/>
  <c r="J260"/>
  <c r="X219" i="29"/>
  <c r="F259" i="15"/>
  <c r="G259"/>
  <c r="R259"/>
  <c r="S259"/>
  <c r="K259"/>
  <c r="J259"/>
  <c r="X218" i="29"/>
  <c r="F258" i="15"/>
  <c r="G258"/>
  <c r="R258"/>
  <c r="S258"/>
  <c r="K258"/>
  <c r="J258"/>
  <c r="X217" i="29"/>
  <c r="F257" i="15"/>
  <c r="G257"/>
  <c r="R257"/>
  <c r="S257"/>
  <c r="K257"/>
  <c r="J257"/>
  <c r="X216" i="29"/>
  <c r="F256" i="15"/>
  <c r="G256"/>
  <c r="R256"/>
  <c r="S256"/>
  <c r="K256"/>
  <c r="J256"/>
  <c r="X215" i="29"/>
  <c r="F255" i="15"/>
  <c r="G255"/>
  <c r="R255"/>
  <c r="S255"/>
  <c r="K255"/>
  <c r="J255"/>
  <c r="X214" i="29"/>
  <c r="F254" i="15"/>
  <c r="G254"/>
  <c r="R254"/>
  <c r="S254"/>
  <c r="K254"/>
  <c r="J254"/>
  <c r="X213" i="29"/>
  <c r="F253" i="15"/>
  <c r="G253"/>
  <c r="R253"/>
  <c r="S253"/>
  <c r="K253"/>
  <c r="J253"/>
  <c r="X212" i="29"/>
  <c r="F252" i="15"/>
  <c r="G252"/>
  <c r="R252"/>
  <c r="S252"/>
  <c r="K252"/>
  <c r="J252"/>
  <c r="X211" i="29"/>
  <c r="F251" i="15"/>
  <c r="G251"/>
  <c r="R251"/>
  <c r="S251"/>
  <c r="K251"/>
  <c r="J251"/>
  <c r="X210" i="29"/>
  <c r="F250" i="15"/>
  <c r="G250"/>
  <c r="R250"/>
  <c r="S250"/>
  <c r="K250"/>
  <c r="J250"/>
  <c r="X209" i="29"/>
  <c r="F249" i="15"/>
  <c r="G249"/>
  <c r="R249"/>
  <c r="S249"/>
  <c r="K249"/>
  <c r="J249"/>
  <c r="X208" i="29"/>
  <c r="F248" i="15"/>
  <c r="G248"/>
  <c r="R248"/>
  <c r="S248"/>
  <c r="K248"/>
  <c r="J248"/>
  <c r="X207" i="29"/>
  <c r="F247" i="15"/>
  <c r="G247"/>
  <c r="R247"/>
  <c r="S247"/>
  <c r="K247"/>
  <c r="J247"/>
  <c r="X206" i="29"/>
  <c r="F246" i="15"/>
  <c r="G246"/>
  <c r="R246"/>
  <c r="S246"/>
  <c r="K246"/>
  <c r="J246"/>
  <c r="X205" i="29"/>
  <c r="F245" i="15"/>
  <c r="G245"/>
  <c r="R245"/>
  <c r="S245"/>
  <c r="K245"/>
  <c r="J245"/>
  <c r="X204" i="29"/>
  <c r="F244" i="15"/>
  <c r="G244"/>
  <c r="R244"/>
  <c r="S244"/>
  <c r="K244"/>
  <c r="J244"/>
  <c r="X203" i="29"/>
  <c r="F243" i="15"/>
  <c r="G243"/>
  <c r="R243"/>
  <c r="S243"/>
  <c r="K243"/>
  <c r="J243"/>
  <c r="X202" i="29"/>
  <c r="F242" i="15"/>
  <c r="G242"/>
  <c r="R242"/>
  <c r="S242"/>
  <c r="K242"/>
  <c r="J242"/>
  <c r="X201" i="29"/>
  <c r="F241" i="15"/>
  <c r="G241"/>
  <c r="R241"/>
  <c r="S241"/>
  <c r="K241"/>
  <c r="J241"/>
  <c r="X200" i="29"/>
  <c r="F240" i="15"/>
  <c r="G240"/>
  <c r="R240"/>
  <c r="S240"/>
  <c r="K240"/>
  <c r="J240"/>
  <c r="X199" i="29"/>
  <c r="F239" i="15"/>
  <c r="G239"/>
  <c r="R239"/>
  <c r="S239"/>
  <c r="K239"/>
  <c r="J239"/>
  <c r="X198" i="29"/>
  <c r="F238" i="15"/>
  <c r="G238"/>
  <c r="R238"/>
  <c r="S238"/>
  <c r="K238"/>
  <c r="J238"/>
  <c r="X197" i="29"/>
  <c r="F237" i="15"/>
  <c r="G237"/>
  <c r="R237"/>
  <c r="S237"/>
  <c r="K237"/>
  <c r="J237"/>
  <c r="X196" i="29"/>
  <c r="F236" i="15"/>
  <c r="G236"/>
  <c r="R236"/>
  <c r="S236"/>
  <c r="K236"/>
  <c r="J236"/>
  <c r="X195" i="29"/>
  <c r="F235" i="15"/>
  <c r="G235"/>
  <c r="R235"/>
  <c r="S235"/>
  <c r="K235"/>
  <c r="J235"/>
  <c r="X194" i="29"/>
  <c r="F234" i="15"/>
  <c r="G234"/>
  <c r="R234"/>
  <c r="S234"/>
  <c r="K234"/>
  <c r="J234"/>
  <c r="X193" i="29"/>
  <c r="F233" i="15"/>
  <c r="G233"/>
  <c r="R233"/>
  <c r="S233"/>
  <c r="K233"/>
  <c r="J233"/>
  <c r="X192" i="29"/>
  <c r="F232" i="15"/>
  <c r="G232"/>
  <c r="R232"/>
  <c r="S232"/>
  <c r="K232"/>
  <c r="J232"/>
  <c r="X191" i="29"/>
  <c r="F231" i="15"/>
  <c r="G231"/>
  <c r="R231"/>
  <c r="S231"/>
  <c r="K231"/>
  <c r="J231"/>
  <c r="X190" i="29"/>
  <c r="F230" i="15"/>
  <c r="G230"/>
  <c r="R230"/>
  <c r="S230"/>
  <c r="K230"/>
  <c r="J230"/>
  <c r="X189" i="29"/>
  <c r="F229" i="15"/>
  <c r="G229"/>
  <c r="R229"/>
  <c r="S229"/>
  <c r="K229"/>
  <c r="J229"/>
  <c r="X188" i="29"/>
  <c r="F228" i="15"/>
  <c r="G228"/>
  <c r="R228"/>
  <c r="S228"/>
  <c r="K228"/>
  <c r="J228"/>
  <c r="X187" i="29"/>
  <c r="F227" i="15"/>
  <c r="G227"/>
  <c r="R227"/>
  <c r="S227"/>
  <c r="K227"/>
  <c r="J227"/>
  <c r="X186" i="29"/>
  <c r="F226" i="15"/>
  <c r="G226"/>
  <c r="R226"/>
  <c r="S226"/>
  <c r="K226"/>
  <c r="J226"/>
  <c r="X185" i="29"/>
  <c r="F225" i="15"/>
  <c r="G225"/>
  <c r="R225"/>
  <c r="S225"/>
  <c r="K225"/>
  <c r="J225"/>
  <c r="X184" i="29"/>
  <c r="F224" i="15"/>
  <c r="G224"/>
  <c r="R224"/>
  <c r="S224"/>
  <c r="K224"/>
  <c r="J224"/>
  <c r="X183" i="29"/>
  <c r="F223" i="15"/>
  <c r="G223"/>
  <c r="R223"/>
  <c r="S223"/>
  <c r="K223"/>
  <c r="J223"/>
  <c r="X182" i="29"/>
  <c r="F222" i="15"/>
  <c r="G222"/>
  <c r="R222"/>
  <c r="S222"/>
  <c r="K222"/>
  <c r="J222"/>
  <c r="X181" i="29"/>
  <c r="F221" i="15"/>
  <c r="G221"/>
  <c r="R221"/>
  <c r="S221"/>
  <c r="K221"/>
  <c r="J221"/>
  <c r="X180" i="29"/>
  <c r="F220" i="15"/>
  <c r="G220"/>
  <c r="R220"/>
  <c r="S220"/>
  <c r="K220"/>
  <c r="J220"/>
  <c r="X179" i="29"/>
  <c r="F219" i="15"/>
  <c r="G219"/>
  <c r="R219"/>
  <c r="S219"/>
  <c r="K219"/>
  <c r="J219"/>
  <c r="X178" i="29"/>
  <c r="F218" i="15"/>
  <c r="G218"/>
  <c r="R218"/>
  <c r="S218"/>
  <c r="K218"/>
  <c r="J218"/>
  <c r="X177" i="29"/>
  <c r="F217" i="15"/>
  <c r="G217"/>
  <c r="R217"/>
  <c r="S217"/>
  <c r="K217"/>
  <c r="J217"/>
  <c r="X176" i="29"/>
  <c r="F216" i="15"/>
  <c r="G216"/>
  <c r="R216"/>
  <c r="S216"/>
  <c r="K216"/>
  <c r="J216"/>
  <c r="X175" i="29"/>
  <c r="F215" i="15"/>
  <c r="G215"/>
  <c r="R215"/>
  <c r="S215"/>
  <c r="K215"/>
  <c r="J215"/>
  <c r="X174" i="29"/>
  <c r="F214" i="15"/>
  <c r="G214"/>
  <c r="R214"/>
  <c r="S214"/>
  <c r="K214"/>
  <c r="J214"/>
  <c r="X173" i="29"/>
  <c r="F213" i="15"/>
  <c r="G213"/>
  <c r="R213"/>
  <c r="S213"/>
  <c r="K213"/>
  <c r="J213"/>
  <c r="X172" i="29"/>
  <c r="F212" i="15"/>
  <c r="G212"/>
  <c r="R212"/>
  <c r="S212"/>
  <c r="K212"/>
  <c r="J212"/>
  <c r="X171" i="29"/>
  <c r="F211" i="15"/>
  <c r="G211"/>
  <c r="R211"/>
  <c r="S211"/>
  <c r="K211"/>
  <c r="J211"/>
  <c r="X170" i="29"/>
  <c r="F210" i="15"/>
  <c r="G210"/>
  <c r="R210"/>
  <c r="S210"/>
  <c r="K210"/>
  <c r="J210"/>
  <c r="X169" i="29"/>
  <c r="F209" i="15"/>
  <c r="G209"/>
  <c r="R209"/>
  <c r="S209"/>
  <c r="K209"/>
  <c r="J209"/>
  <c r="X168" i="29"/>
  <c r="F208" i="15"/>
  <c r="G208"/>
  <c r="R208"/>
  <c r="S208"/>
  <c r="K208"/>
  <c r="J208"/>
  <c r="X167" i="29"/>
  <c r="F207" i="15"/>
  <c r="G207"/>
  <c r="R207"/>
  <c r="S207"/>
  <c r="K207"/>
  <c r="J207"/>
  <c r="X166" i="29"/>
  <c r="F206" i="15"/>
  <c r="G206"/>
  <c r="R206"/>
  <c r="S206"/>
  <c r="K206"/>
  <c r="J206"/>
  <c r="X165" i="29"/>
  <c r="F205" i="15"/>
  <c r="G205"/>
  <c r="R205"/>
  <c r="S205"/>
  <c r="K205"/>
  <c r="J205"/>
  <c r="X164" i="29"/>
  <c r="F204" i="15"/>
  <c r="G204"/>
  <c r="R204"/>
  <c r="S204"/>
  <c r="K204"/>
  <c r="J204"/>
  <c r="X163" i="29"/>
  <c r="F203" i="15"/>
  <c r="G203"/>
  <c r="R203"/>
  <c r="S203"/>
  <c r="K203"/>
  <c r="J203"/>
  <c r="X162" i="29"/>
  <c r="F202" i="15"/>
  <c r="G202"/>
  <c r="R202"/>
  <c r="S202"/>
  <c r="K202"/>
  <c r="J202"/>
  <c r="X161" i="29"/>
  <c r="F201" i="15"/>
  <c r="G201"/>
  <c r="R201"/>
  <c r="S201"/>
  <c r="K201"/>
  <c r="J201"/>
  <c r="X160" i="29"/>
  <c r="F200" i="15"/>
  <c r="G200"/>
  <c r="R200"/>
  <c r="S200"/>
  <c r="K200"/>
  <c r="J200"/>
  <c r="X159" i="29"/>
  <c r="F199" i="15"/>
  <c r="G199"/>
  <c r="R199"/>
  <c r="S199"/>
  <c r="K199"/>
  <c r="J199"/>
  <c r="X158" i="29"/>
  <c r="F198" i="15"/>
  <c r="G198"/>
  <c r="R198"/>
  <c r="S198"/>
  <c r="K198"/>
  <c r="J198"/>
  <c r="X157" i="29"/>
  <c r="F197" i="15"/>
  <c r="G197"/>
  <c r="R197"/>
  <c r="S197"/>
  <c r="K197"/>
  <c r="J197"/>
  <c r="X156" i="29"/>
  <c r="F196" i="15"/>
  <c r="G196"/>
  <c r="R196"/>
  <c r="S196"/>
  <c r="K196"/>
  <c r="J196"/>
  <c r="X155" i="29"/>
  <c r="F195" i="15"/>
  <c r="G195"/>
  <c r="R195"/>
  <c r="S195"/>
  <c r="K195"/>
  <c r="J195"/>
  <c r="X154" i="29"/>
  <c r="F194" i="15"/>
  <c r="G194"/>
  <c r="R194"/>
  <c r="S194"/>
  <c r="K194"/>
  <c r="J194"/>
  <c r="X153" i="29"/>
  <c r="F193" i="15"/>
  <c r="G193"/>
  <c r="R193"/>
  <c r="S193"/>
  <c r="K193"/>
  <c r="J193"/>
  <c r="X152" i="29"/>
  <c r="F192" i="15"/>
  <c r="G192"/>
  <c r="R192"/>
  <c r="S192"/>
  <c r="K192"/>
  <c r="J192"/>
  <c r="X151" i="29"/>
  <c r="F191" i="15"/>
  <c r="G191"/>
  <c r="R191"/>
  <c r="S191"/>
  <c r="K191"/>
  <c r="J191"/>
  <c r="X150" i="29"/>
  <c r="F190" i="15"/>
  <c r="G190"/>
  <c r="R190"/>
  <c r="S190"/>
  <c r="K190"/>
  <c r="J190"/>
  <c r="X149" i="29"/>
  <c r="F189" i="15"/>
  <c r="G189"/>
  <c r="R189"/>
  <c r="S189"/>
  <c r="K189"/>
  <c r="J189"/>
  <c r="X148" i="29"/>
  <c r="F188" i="15"/>
  <c r="G188"/>
  <c r="R188"/>
  <c r="S188"/>
  <c r="K188"/>
  <c r="J188"/>
  <c r="X147" i="29"/>
  <c r="F187" i="15"/>
  <c r="G187"/>
  <c r="R187"/>
  <c r="S187"/>
  <c r="K187"/>
  <c r="J187"/>
  <c r="X146" i="29"/>
  <c r="F186" i="15"/>
  <c r="G186"/>
  <c r="R186"/>
  <c r="S186"/>
  <c r="K186"/>
  <c r="J186"/>
  <c r="X145" i="29"/>
  <c r="F185" i="15"/>
  <c r="G185"/>
  <c r="R185"/>
  <c r="S185"/>
  <c r="K185"/>
  <c r="J185"/>
  <c r="X144" i="29"/>
  <c r="F184" i="15"/>
  <c r="G184"/>
  <c r="R184"/>
  <c r="S184"/>
  <c r="K184"/>
  <c r="J184"/>
  <c r="X143" i="29"/>
  <c r="F183" i="15"/>
  <c r="G183"/>
  <c r="R183"/>
  <c r="S183"/>
  <c r="K183"/>
  <c r="J183"/>
  <c r="X142" i="29"/>
  <c r="F182" i="15"/>
  <c r="G182"/>
  <c r="R182"/>
  <c r="S182"/>
  <c r="K182"/>
  <c r="J182"/>
  <c r="X141" i="29"/>
  <c r="F181" i="15"/>
  <c r="G181"/>
  <c r="R181"/>
  <c r="S181"/>
  <c r="K181"/>
  <c r="J181"/>
  <c r="X140" i="29"/>
  <c r="F180" i="15"/>
  <c r="G180"/>
  <c r="R180"/>
  <c r="S180"/>
  <c r="K180"/>
  <c r="J180"/>
  <c r="X139" i="29"/>
  <c r="F179" i="15"/>
  <c r="G179"/>
  <c r="R179"/>
  <c r="S179"/>
  <c r="K179"/>
  <c r="J179"/>
  <c r="X138" i="29"/>
  <c r="F178" i="15"/>
  <c r="G178"/>
  <c r="R178"/>
  <c r="S178"/>
  <c r="K178"/>
  <c r="J178"/>
  <c r="X137" i="29"/>
  <c r="F177" i="15"/>
  <c r="G177"/>
  <c r="R177"/>
  <c r="S177"/>
  <c r="K177"/>
  <c r="J177"/>
  <c r="X136" i="29"/>
  <c r="F176" i="15"/>
  <c r="G176"/>
  <c r="R176"/>
  <c r="S176"/>
  <c r="K176"/>
  <c r="J176"/>
  <c r="X135" i="29"/>
  <c r="F175" i="15"/>
  <c r="G175"/>
  <c r="R175"/>
  <c r="S175"/>
  <c r="K175"/>
  <c r="J175"/>
  <c r="X134" i="29"/>
  <c r="F174" i="15"/>
  <c r="G174"/>
  <c r="R174"/>
  <c r="S174"/>
  <c r="K174"/>
  <c r="J174"/>
  <c r="X133" i="29"/>
  <c r="F173" i="15"/>
  <c r="G173"/>
  <c r="R173"/>
  <c r="S173"/>
  <c r="K173"/>
  <c r="J173"/>
  <c r="X132" i="29"/>
  <c r="F172" i="15"/>
  <c r="G172"/>
  <c r="R172"/>
  <c r="S172"/>
  <c r="K172"/>
  <c r="J172"/>
  <c r="X131" i="29"/>
  <c r="F171" i="15"/>
  <c r="G171"/>
  <c r="R171"/>
  <c r="S171"/>
  <c r="K171"/>
  <c r="J171"/>
  <c r="X130" i="29"/>
  <c r="F170" i="15"/>
  <c r="G170"/>
  <c r="R170"/>
  <c r="S170"/>
  <c r="K170"/>
  <c r="J170"/>
  <c r="X129" i="29"/>
  <c r="F169" i="15"/>
  <c r="G169"/>
  <c r="R169"/>
  <c r="S169"/>
  <c r="K169"/>
  <c r="J169"/>
  <c r="X128" i="29"/>
  <c r="F168" i="15"/>
  <c r="G168"/>
  <c r="R168"/>
  <c r="S168"/>
  <c r="K168"/>
  <c r="J168"/>
  <c r="X127" i="29"/>
  <c r="F167" i="15"/>
  <c r="G167"/>
  <c r="R167"/>
  <c r="S167"/>
  <c r="K167"/>
  <c r="J167"/>
  <c r="X126" i="29"/>
  <c r="F166" i="15"/>
  <c r="G166"/>
  <c r="R166"/>
  <c r="S166"/>
  <c r="K166"/>
  <c r="J166"/>
  <c r="X125" i="29"/>
  <c r="F165" i="15"/>
  <c r="G165"/>
  <c r="R165"/>
  <c r="S165"/>
  <c r="K165"/>
  <c r="J165"/>
  <c r="X124" i="29"/>
  <c r="F164" i="15"/>
  <c r="G164"/>
  <c r="R164"/>
  <c r="S164"/>
  <c r="K164"/>
  <c r="J164"/>
  <c r="X123" i="29"/>
  <c r="F163" i="15"/>
  <c r="G163"/>
  <c r="R163"/>
  <c r="S163"/>
  <c r="K163"/>
  <c r="J163"/>
  <c r="X122" i="29"/>
  <c r="F162" i="15"/>
  <c r="G162"/>
  <c r="R162"/>
  <c r="S162"/>
  <c r="K162"/>
  <c r="J162"/>
  <c r="X121" i="29"/>
  <c r="F161" i="15"/>
  <c r="G161"/>
  <c r="R161"/>
  <c r="S161"/>
  <c r="K161"/>
  <c r="J161"/>
  <c r="X120" i="29"/>
  <c r="F160" i="15"/>
  <c r="G160"/>
  <c r="R160"/>
  <c r="S160"/>
  <c r="K160"/>
  <c r="J160"/>
  <c r="X119" i="29"/>
  <c r="F159" i="15"/>
  <c r="G159"/>
  <c r="R159"/>
  <c r="S159"/>
  <c r="K159"/>
  <c r="J159"/>
  <c r="X118" i="29"/>
  <c r="F158" i="15"/>
  <c r="G158"/>
  <c r="R158"/>
  <c r="S158"/>
  <c r="K158"/>
  <c r="J158"/>
  <c r="X117" i="29"/>
  <c r="F157" i="15"/>
  <c r="G157"/>
  <c r="R157"/>
  <c r="S157"/>
  <c r="K157"/>
  <c r="J157"/>
  <c r="X116" i="29"/>
  <c r="F156" i="15"/>
  <c r="G156"/>
  <c r="R156"/>
  <c r="S156"/>
  <c r="K156"/>
  <c r="J156"/>
  <c r="X115" i="29"/>
  <c r="F155" i="15"/>
  <c r="G155"/>
  <c r="R155"/>
  <c r="S155"/>
  <c r="K155"/>
  <c r="J155"/>
  <c r="X114" i="29"/>
  <c r="F154" i="15"/>
  <c r="G154"/>
  <c r="R154"/>
  <c r="S154"/>
  <c r="K154"/>
  <c r="J154"/>
  <c r="X113" i="29"/>
  <c r="F153" i="15"/>
  <c r="G153"/>
  <c r="R153"/>
  <c r="S153"/>
  <c r="K153"/>
  <c r="J153"/>
  <c r="X112" i="29"/>
  <c r="F152" i="15"/>
  <c r="G152"/>
  <c r="R152"/>
  <c r="S152"/>
  <c r="K152"/>
  <c r="J152"/>
  <c r="X111" i="29"/>
  <c r="F151" i="15"/>
  <c r="G151"/>
  <c r="R151"/>
  <c r="S151"/>
  <c r="K151"/>
  <c r="J151"/>
  <c r="X110" i="29"/>
  <c r="F150" i="15"/>
  <c r="G150"/>
  <c r="R150"/>
  <c r="S150"/>
  <c r="K150"/>
  <c r="J150"/>
  <c r="X109" i="29"/>
  <c r="F149" i="15"/>
  <c r="G149"/>
  <c r="R149"/>
  <c r="S149"/>
  <c r="K149"/>
  <c r="J149"/>
  <c r="X108" i="29"/>
  <c r="F148" i="15"/>
  <c r="G148"/>
  <c r="R148"/>
  <c r="S148"/>
  <c r="K148"/>
  <c r="J148"/>
  <c r="X107" i="29"/>
  <c r="F147" i="15"/>
  <c r="G147"/>
  <c r="R147"/>
  <c r="S147"/>
  <c r="K147"/>
  <c r="J147"/>
  <c r="X106" i="29"/>
  <c r="F146" i="15"/>
  <c r="G146"/>
  <c r="R146"/>
  <c r="S146"/>
  <c r="K146"/>
  <c r="J146"/>
  <c r="X105" i="29"/>
  <c r="F145" i="15"/>
  <c r="G145"/>
  <c r="R145"/>
  <c r="S145"/>
  <c r="K145"/>
  <c r="J145"/>
  <c r="X104" i="29"/>
  <c r="F144" i="15"/>
  <c r="G144"/>
  <c r="R144"/>
  <c r="S144"/>
  <c r="K144"/>
  <c r="J144"/>
  <c r="X103" i="29"/>
  <c r="F143" i="15"/>
  <c r="G143"/>
  <c r="R143"/>
  <c r="S143"/>
  <c r="K143"/>
  <c r="J143"/>
  <c r="X102" i="29"/>
  <c r="F142" i="15"/>
  <c r="G142"/>
  <c r="R142"/>
  <c r="S142"/>
  <c r="K142"/>
  <c r="J142"/>
  <c r="X101" i="29"/>
  <c r="F141" i="15"/>
  <c r="G141"/>
  <c r="R141"/>
  <c r="S141"/>
  <c r="K141"/>
  <c r="J141"/>
  <c r="X100" i="29"/>
  <c r="F140" i="15"/>
  <c r="G140"/>
  <c r="R140"/>
  <c r="S140"/>
  <c r="K140"/>
  <c r="J140"/>
  <c r="X99" i="29"/>
  <c r="F139" i="15"/>
  <c r="G139"/>
  <c r="R139"/>
  <c r="S139"/>
  <c r="K139"/>
  <c r="J139"/>
  <c r="X98" i="29"/>
  <c r="F138" i="15"/>
  <c r="G138"/>
  <c r="R138"/>
  <c r="S138"/>
  <c r="K138"/>
  <c r="J138"/>
  <c r="X97" i="29"/>
  <c r="F137" i="15"/>
  <c r="G137"/>
  <c r="R137"/>
  <c r="S137"/>
  <c r="K137"/>
  <c r="J137"/>
  <c r="X96" i="29"/>
  <c r="F136" i="15"/>
  <c r="G136"/>
  <c r="R136"/>
  <c r="S136"/>
  <c r="K136"/>
  <c r="J136"/>
  <c r="X95" i="29"/>
  <c r="F135" i="15"/>
  <c r="G135"/>
  <c r="R135"/>
  <c r="S135"/>
  <c r="K135"/>
  <c r="J135"/>
  <c r="X94" i="29"/>
  <c r="F134" i="15"/>
  <c r="G134"/>
  <c r="R134"/>
  <c r="S134"/>
  <c r="K134"/>
  <c r="J134"/>
  <c r="X93" i="29"/>
  <c r="F133" i="15"/>
  <c r="G133"/>
  <c r="R133"/>
  <c r="S133"/>
  <c r="K133"/>
  <c r="J133"/>
  <c r="X92" i="29"/>
  <c r="F132" i="15"/>
  <c r="G132"/>
  <c r="R132"/>
  <c r="S132"/>
  <c r="K132"/>
  <c r="J132"/>
  <c r="X91" i="29"/>
  <c r="F131" i="15"/>
  <c r="G131"/>
  <c r="R131"/>
  <c r="S131"/>
  <c r="K131"/>
  <c r="J131"/>
  <c r="X90" i="29"/>
  <c r="F130" i="15"/>
  <c r="G130"/>
  <c r="R130"/>
  <c r="S130"/>
  <c r="K130"/>
  <c r="J130"/>
  <c r="X89" i="29"/>
  <c r="F129" i="15"/>
  <c r="G129"/>
  <c r="R129"/>
  <c r="S129"/>
  <c r="K129"/>
  <c r="J129"/>
  <c r="X88" i="29"/>
  <c r="F128" i="15"/>
  <c r="G128"/>
  <c r="R128"/>
  <c r="S128"/>
  <c r="K128"/>
  <c r="J128"/>
  <c r="X87" i="29"/>
  <c r="F127" i="15"/>
  <c r="G127"/>
  <c r="R127"/>
  <c r="S127"/>
  <c r="K127"/>
  <c r="J127"/>
  <c r="X86" i="29"/>
  <c r="F126" i="15"/>
  <c r="G126"/>
  <c r="R126"/>
  <c r="S126"/>
  <c r="K126"/>
  <c r="J126"/>
  <c r="X85" i="29"/>
  <c r="F125" i="15"/>
  <c r="G125"/>
  <c r="R125"/>
  <c r="S125"/>
  <c r="K125"/>
  <c r="J125"/>
  <c r="X84" i="29"/>
  <c r="F124" i="15"/>
  <c r="G124"/>
  <c r="R124"/>
  <c r="S124"/>
  <c r="K124"/>
  <c r="J124"/>
  <c r="X83" i="29"/>
  <c r="F123" i="15"/>
  <c r="G123"/>
  <c r="R123"/>
  <c r="S123"/>
  <c r="K123"/>
  <c r="J123"/>
  <c r="X82" i="29"/>
  <c r="F122" i="15"/>
  <c r="G122"/>
  <c r="R122"/>
  <c r="S122"/>
  <c r="K122"/>
  <c r="J122"/>
  <c r="X81" i="29"/>
  <c r="F121" i="15"/>
  <c r="G121"/>
  <c r="R121"/>
  <c r="S121"/>
  <c r="K121"/>
  <c r="J121"/>
  <c r="X80" i="29"/>
  <c r="F120" i="15"/>
  <c r="G120"/>
  <c r="R120"/>
  <c r="S120"/>
  <c r="K120"/>
  <c r="J120"/>
  <c r="X79" i="29"/>
  <c r="F119" i="15"/>
  <c r="G119"/>
  <c r="R119"/>
  <c r="S119"/>
  <c r="K119"/>
  <c r="J119"/>
  <c r="X78" i="29"/>
  <c r="F118" i="15"/>
  <c r="G118"/>
  <c r="R118"/>
  <c r="S118"/>
  <c r="K118"/>
  <c r="J118"/>
  <c r="X77" i="29"/>
  <c r="F117" i="15"/>
  <c r="G117"/>
  <c r="R117"/>
  <c r="S117"/>
  <c r="K117"/>
  <c r="J117"/>
  <c r="X76" i="29"/>
  <c r="F116" i="15"/>
  <c r="G116"/>
  <c r="R116"/>
  <c r="S116"/>
  <c r="K116"/>
  <c r="J116"/>
  <c r="X75" i="29"/>
  <c r="F115" i="15"/>
  <c r="G115"/>
  <c r="R115"/>
  <c r="S115"/>
  <c r="K115"/>
  <c r="J115"/>
  <c r="X74" i="29"/>
  <c r="F114" i="15"/>
  <c r="G114"/>
  <c r="R114"/>
  <c r="S114"/>
  <c r="K114"/>
  <c r="J114"/>
  <c r="X73" i="29"/>
  <c r="F113" i="15"/>
  <c r="G113"/>
  <c r="R113"/>
  <c r="S113"/>
  <c r="K113"/>
  <c r="J113"/>
  <c r="X72" i="29"/>
  <c r="F112" i="15"/>
  <c r="G112"/>
  <c r="R112"/>
  <c r="S112"/>
  <c r="K112"/>
  <c r="J112"/>
  <c r="X71" i="29"/>
  <c r="F111" i="15"/>
  <c r="G111"/>
  <c r="R111"/>
  <c r="S111"/>
  <c r="K111"/>
  <c r="J111"/>
  <c r="X70" i="29"/>
  <c r="F110" i="15"/>
  <c r="G110"/>
  <c r="R110"/>
  <c r="S110"/>
  <c r="K110"/>
  <c r="J110"/>
  <c r="X69" i="29"/>
  <c r="F109" i="15"/>
  <c r="G109"/>
  <c r="R109"/>
  <c r="S109"/>
  <c r="K109"/>
  <c r="J109"/>
  <c r="X68" i="29"/>
  <c r="F108" i="15"/>
  <c r="G108"/>
  <c r="R108"/>
  <c r="S108"/>
  <c r="K108"/>
  <c r="J108"/>
  <c r="X67" i="29"/>
  <c r="F107" i="15"/>
  <c r="G107"/>
  <c r="R107"/>
  <c r="S107"/>
  <c r="K107"/>
  <c r="J107"/>
  <c r="X66" i="29"/>
  <c r="F106" i="15"/>
  <c r="G106"/>
  <c r="R106"/>
  <c r="S106"/>
  <c r="K106"/>
  <c r="J106"/>
  <c r="X65" i="29"/>
  <c r="F105" i="15"/>
  <c r="G105"/>
  <c r="R105"/>
  <c r="S105"/>
  <c r="K105"/>
  <c r="J105"/>
  <c r="X64" i="29"/>
  <c r="F104" i="15"/>
  <c r="G104"/>
  <c r="R104"/>
  <c r="S104"/>
  <c r="K104"/>
  <c r="J104"/>
  <c r="X63" i="29"/>
  <c r="F103" i="15"/>
  <c r="G103"/>
  <c r="R103"/>
  <c r="S103"/>
  <c r="K103"/>
  <c r="J103"/>
  <c r="X62" i="29"/>
  <c r="F102" i="15"/>
  <c r="G102"/>
  <c r="R102"/>
  <c r="S102"/>
  <c r="K102"/>
  <c r="J102"/>
  <c r="X61" i="29"/>
  <c r="F101" i="15"/>
  <c r="G101"/>
  <c r="R101"/>
  <c r="S101"/>
  <c r="K101"/>
  <c r="J101"/>
  <c r="X60" i="29"/>
  <c r="F100" i="15"/>
  <c r="G100"/>
  <c r="R100"/>
  <c r="S100"/>
  <c r="K100"/>
  <c r="J100"/>
  <c r="X59" i="29"/>
  <c r="F99" i="15"/>
  <c r="G99"/>
  <c r="R99"/>
  <c r="S99"/>
  <c r="K99"/>
  <c r="J99"/>
  <c r="X58" i="29"/>
  <c r="F98" i="15"/>
  <c r="G98"/>
  <c r="R98"/>
  <c r="S98"/>
  <c r="K98"/>
  <c r="J98"/>
  <c r="X57" i="29"/>
  <c r="F97" i="15"/>
  <c r="G97"/>
  <c r="R97"/>
  <c r="S97"/>
  <c r="K97"/>
  <c r="J97"/>
  <c r="X56" i="29"/>
  <c r="F96" i="15"/>
  <c r="G96"/>
  <c r="R96"/>
  <c r="S96"/>
  <c r="K96"/>
  <c r="J96"/>
  <c r="X55" i="29"/>
  <c r="F95" i="15"/>
  <c r="G95"/>
  <c r="R95"/>
  <c r="S95"/>
  <c r="K95"/>
  <c r="J95"/>
  <c r="X54" i="29"/>
  <c r="F94" i="15"/>
  <c r="G94"/>
  <c r="R94"/>
  <c r="S94"/>
  <c r="K94"/>
  <c r="J94"/>
  <c r="X53" i="29"/>
  <c r="F93" i="15"/>
  <c r="G93"/>
  <c r="R93"/>
  <c r="S93"/>
  <c r="K93"/>
  <c r="J93"/>
  <c r="X52" i="29"/>
  <c r="F92" i="15"/>
  <c r="G92"/>
  <c r="R92"/>
  <c r="S92"/>
  <c r="K92"/>
  <c r="J92"/>
  <c r="X51" i="29"/>
  <c r="F91" i="15"/>
  <c r="G91"/>
  <c r="R91"/>
  <c r="S91"/>
  <c r="K91"/>
  <c r="J91"/>
  <c r="X50" i="29"/>
  <c r="F90" i="15"/>
  <c r="G90"/>
  <c r="R90"/>
  <c r="S90"/>
  <c r="K90"/>
  <c r="J90"/>
  <c r="X49" i="29"/>
  <c r="F89" i="15"/>
  <c r="G89"/>
  <c r="R89"/>
  <c r="S89"/>
  <c r="K89"/>
  <c r="J89"/>
  <c r="X48" i="29"/>
  <c r="F88" i="15"/>
  <c r="G88"/>
  <c r="R88"/>
  <c r="S88"/>
  <c r="K88"/>
  <c r="J88"/>
  <c r="X47" i="29"/>
  <c r="F87" i="15"/>
  <c r="G87"/>
  <c r="R87"/>
  <c r="S87"/>
  <c r="K87"/>
  <c r="J87"/>
  <c r="X46" i="29"/>
  <c r="F86" i="15"/>
  <c r="G86"/>
  <c r="R86"/>
  <c r="S86"/>
  <c r="K86"/>
  <c r="J86"/>
  <c r="X45" i="29"/>
  <c r="F85" i="15"/>
  <c r="G85"/>
  <c r="R85"/>
  <c r="S85"/>
  <c r="K85"/>
  <c r="J85"/>
  <c r="X44" i="29"/>
  <c r="F84" i="15"/>
  <c r="G84"/>
  <c r="R84"/>
  <c r="S84"/>
  <c r="K84"/>
  <c r="J84"/>
  <c r="X43" i="29"/>
  <c r="F83" i="15"/>
  <c r="G83"/>
  <c r="R83"/>
  <c r="S83"/>
  <c r="K83"/>
  <c r="J83"/>
  <c r="X42" i="29"/>
  <c r="F82" i="15"/>
  <c r="G82"/>
  <c r="R82"/>
  <c r="S82"/>
  <c r="K82"/>
  <c r="J82"/>
  <c r="X41" i="29"/>
  <c r="F81" i="15"/>
  <c r="G81"/>
  <c r="R81"/>
  <c r="S81"/>
  <c r="K81"/>
  <c r="J81"/>
  <c r="X40" i="29"/>
  <c r="F80" i="15"/>
  <c r="G80"/>
  <c r="R80"/>
  <c r="S80"/>
  <c r="K80"/>
  <c r="J80"/>
  <c r="X39" i="29"/>
  <c r="F79" i="15"/>
  <c r="G79"/>
  <c r="R79"/>
  <c r="S79"/>
  <c r="K79"/>
  <c r="J79"/>
  <c r="X38" i="29"/>
  <c r="F78" i="15"/>
  <c r="G78"/>
  <c r="R78"/>
  <c r="S78"/>
  <c r="K78"/>
  <c r="J78"/>
  <c r="X37" i="29"/>
  <c r="F77" i="15"/>
  <c r="G77"/>
  <c r="R77"/>
  <c r="S77"/>
  <c r="K77"/>
  <c r="J77"/>
  <c r="X36" i="29"/>
  <c r="F76" i="15"/>
  <c r="G76"/>
  <c r="R76"/>
  <c r="S76"/>
  <c r="K76"/>
  <c r="J76"/>
  <c r="X35" i="29"/>
  <c r="F75" i="15"/>
  <c r="G75"/>
  <c r="R75"/>
  <c r="S75"/>
  <c r="K75"/>
  <c r="J75"/>
  <c r="X34" i="29"/>
  <c r="F74" i="15"/>
  <c r="G74"/>
  <c r="R74"/>
  <c r="S74"/>
  <c r="K74"/>
  <c r="J74"/>
  <c r="X33" i="29"/>
  <c r="F73" i="15"/>
  <c r="G73"/>
  <c r="R73"/>
  <c r="S73"/>
  <c r="K73"/>
  <c r="J73"/>
  <c r="X32" i="29"/>
  <c r="F72" i="15"/>
  <c r="G72"/>
  <c r="R72"/>
  <c r="S72"/>
  <c r="K72"/>
  <c r="J72"/>
  <c r="X31" i="29"/>
  <c r="F71" i="15"/>
  <c r="G71"/>
  <c r="R71"/>
  <c r="S71"/>
  <c r="K71"/>
  <c r="J71"/>
  <c r="X30" i="29"/>
  <c r="F70" i="15"/>
  <c r="G70"/>
  <c r="R70"/>
  <c r="S70"/>
  <c r="K70"/>
  <c r="J70"/>
  <c r="X29" i="29"/>
  <c r="F69" i="15"/>
  <c r="G69"/>
  <c r="R69"/>
  <c r="S69"/>
  <c r="K69"/>
  <c r="J69"/>
  <c r="X28" i="29"/>
  <c r="F68" i="15"/>
  <c r="G68"/>
  <c r="R68"/>
  <c r="S68"/>
  <c r="K68"/>
  <c r="J68"/>
  <c r="X27" i="29"/>
  <c r="F67" i="15"/>
  <c r="G67"/>
  <c r="R67"/>
  <c r="S67"/>
  <c r="K67"/>
  <c r="J67"/>
  <c r="X26" i="29"/>
  <c r="F66" i="15"/>
  <c r="G66"/>
  <c r="R66"/>
  <c r="S66"/>
  <c r="K66"/>
  <c r="J66"/>
  <c r="X25" i="29"/>
  <c r="F65" i="15"/>
  <c r="G65"/>
  <c r="R65"/>
  <c r="S65"/>
  <c r="K65"/>
  <c r="J65"/>
  <c r="X24" i="29"/>
  <c r="F64" i="15"/>
  <c r="G64"/>
  <c r="R64"/>
  <c r="S64"/>
  <c r="K64"/>
  <c r="J64"/>
  <c r="X23" i="29"/>
  <c r="F63" i="15"/>
  <c r="G63"/>
  <c r="R63"/>
  <c r="S63"/>
  <c r="K63"/>
  <c r="J63"/>
  <c r="X22" i="29"/>
  <c r="F62" i="15"/>
  <c r="G62"/>
  <c r="R62"/>
  <c r="S62"/>
  <c r="K62"/>
  <c r="J62"/>
  <c r="X21" i="29"/>
  <c r="F61" i="15"/>
  <c r="G61"/>
  <c r="R61"/>
  <c r="S61"/>
  <c r="K61"/>
  <c r="J61"/>
  <c r="X20" i="29"/>
  <c r="F60" i="15"/>
  <c r="G60"/>
  <c r="R60"/>
  <c r="S60"/>
  <c r="K60"/>
  <c r="J60"/>
  <c r="X19" i="29"/>
  <c r="F59" i="15"/>
  <c r="G59"/>
  <c r="R59"/>
  <c r="S59"/>
  <c r="K59"/>
  <c r="J59"/>
  <c r="X18" i="29"/>
  <c r="F58" i="15"/>
  <c r="G58"/>
  <c r="R58"/>
  <c r="S58"/>
  <c r="K58"/>
  <c r="J58"/>
  <c r="X17" i="29"/>
  <c r="F57" i="15"/>
  <c r="G57"/>
  <c r="R57"/>
  <c r="S57"/>
  <c r="K57"/>
  <c r="J57"/>
  <c r="X16" i="29"/>
  <c r="F56" i="15"/>
  <c r="G56"/>
  <c r="R56"/>
  <c r="S56"/>
  <c r="K56"/>
  <c r="J56"/>
  <c r="B50"/>
  <c r="B51"/>
  <c r="B52"/>
  <c r="B53"/>
  <c r="B54"/>
  <c r="B55"/>
  <c r="X15" i="29"/>
  <c r="F55" i="15"/>
  <c r="G55"/>
  <c r="R55"/>
  <c r="S55"/>
  <c r="K55"/>
  <c r="J55"/>
  <c r="A49"/>
  <c r="A50"/>
  <c r="A51"/>
  <c r="A52"/>
  <c r="A53"/>
  <c r="A54"/>
  <c r="A55"/>
  <c r="X14" i="29"/>
  <c r="F54" i="15"/>
  <c r="G54"/>
  <c r="R54"/>
  <c r="S54"/>
  <c r="K54"/>
  <c r="J54"/>
  <c r="X13" i="29"/>
  <c r="F53" i="15"/>
  <c r="G53"/>
  <c r="R53"/>
  <c r="S53"/>
  <c r="K53"/>
  <c r="J53"/>
  <c r="X12" i="29"/>
  <c r="F52" i="15"/>
  <c r="G52"/>
  <c r="R52"/>
  <c r="S52"/>
  <c r="K52"/>
  <c r="J52"/>
  <c r="X11" i="29"/>
  <c r="F51" i="15"/>
  <c r="G51"/>
  <c r="R51"/>
  <c r="S51"/>
  <c r="K51"/>
  <c r="J51"/>
  <c r="X10" i="29"/>
  <c r="F50" i="15"/>
  <c r="G50"/>
  <c r="R50"/>
  <c r="S50"/>
  <c r="K50"/>
  <c r="J50"/>
  <c r="X9" i="29"/>
  <c r="F49" i="15"/>
  <c r="G49"/>
  <c r="R49"/>
  <c r="S49"/>
  <c r="K49"/>
  <c r="J49"/>
  <c r="B48"/>
  <c r="B79" i="18"/>
  <c r="B91"/>
  <c r="B103"/>
  <c r="B115"/>
  <c r="B127"/>
  <c r="B139"/>
  <c r="B151"/>
  <c r="B163"/>
  <c r="B175"/>
  <c r="B187"/>
  <c r="B199"/>
  <c r="B211"/>
  <c r="B223"/>
  <c r="B235"/>
  <c r="B247"/>
  <c r="B259"/>
  <c r="B271"/>
  <c r="B283"/>
  <c r="B295"/>
  <c r="B307"/>
  <c r="B319"/>
  <c r="B331"/>
  <c r="B343"/>
  <c r="B355"/>
  <c r="A44"/>
  <c r="F44"/>
  <c r="G44"/>
  <c r="R44"/>
  <c r="S44"/>
  <c r="S355"/>
  <c r="K44"/>
  <c r="K355"/>
  <c r="J44"/>
  <c r="J355"/>
  <c r="A56"/>
  <c r="A57"/>
  <c r="A58"/>
  <c r="A59"/>
  <c r="A60"/>
  <c r="A61"/>
  <c r="A62"/>
  <c r="A63"/>
  <c r="A64"/>
  <c r="A65"/>
  <c r="A66"/>
  <c r="A67"/>
  <c r="A79"/>
  <c r="A91"/>
  <c r="A103"/>
  <c r="A115"/>
  <c r="A127"/>
  <c r="A139"/>
  <c r="A151"/>
  <c r="A163"/>
  <c r="A175"/>
  <c r="A187"/>
  <c r="A199"/>
  <c r="A211"/>
  <c r="A223"/>
  <c r="A235"/>
  <c r="A247"/>
  <c r="A259"/>
  <c r="A271"/>
  <c r="A283"/>
  <c r="A295"/>
  <c r="A307"/>
  <c r="A319"/>
  <c r="A331"/>
  <c r="A343"/>
  <c r="A355"/>
  <c r="B78"/>
  <c r="B90"/>
  <c r="B102"/>
  <c r="B114"/>
  <c r="B126"/>
  <c r="B138"/>
  <c r="B150"/>
  <c r="B162"/>
  <c r="B174"/>
  <c r="B186"/>
  <c r="B198"/>
  <c r="B210"/>
  <c r="B222"/>
  <c r="B234"/>
  <c r="B246"/>
  <c r="B258"/>
  <c r="B270"/>
  <c r="B282"/>
  <c r="B294"/>
  <c r="B306"/>
  <c r="B318"/>
  <c r="B330"/>
  <c r="B342"/>
  <c r="B354"/>
  <c r="A43"/>
  <c r="F43"/>
  <c r="G43"/>
  <c r="R43"/>
  <c r="S43"/>
  <c r="S354"/>
  <c r="K43"/>
  <c r="K354"/>
  <c r="J43"/>
  <c r="J354"/>
  <c r="A78"/>
  <c r="A90"/>
  <c r="A102"/>
  <c r="A114"/>
  <c r="A126"/>
  <c r="A138"/>
  <c r="A150"/>
  <c r="A162"/>
  <c r="A174"/>
  <c r="A186"/>
  <c r="A198"/>
  <c r="A210"/>
  <c r="A222"/>
  <c r="A234"/>
  <c r="A246"/>
  <c r="A258"/>
  <c r="A270"/>
  <c r="A282"/>
  <c r="A294"/>
  <c r="A306"/>
  <c r="A318"/>
  <c r="A330"/>
  <c r="A342"/>
  <c r="A354"/>
  <c r="B77"/>
  <c r="B89"/>
  <c r="B101"/>
  <c r="B113"/>
  <c r="B125"/>
  <c r="B137"/>
  <c r="B149"/>
  <c r="B161"/>
  <c r="B173"/>
  <c r="B185"/>
  <c r="B197"/>
  <c r="B209"/>
  <c r="B221"/>
  <c r="B233"/>
  <c r="B245"/>
  <c r="B257"/>
  <c r="B269"/>
  <c r="B281"/>
  <c r="B293"/>
  <c r="B305"/>
  <c r="B317"/>
  <c r="B329"/>
  <c r="B341"/>
  <c r="B353"/>
  <c r="A42"/>
  <c r="F42"/>
  <c r="G42"/>
  <c r="R42"/>
  <c r="S42"/>
  <c r="S353"/>
  <c r="K42"/>
  <c r="K353"/>
  <c r="J42"/>
  <c r="J353"/>
  <c r="A77"/>
  <c r="A89"/>
  <c r="A101"/>
  <c r="A113"/>
  <c r="A125"/>
  <c r="A137"/>
  <c r="A149"/>
  <c r="A161"/>
  <c r="A173"/>
  <c r="A185"/>
  <c r="A197"/>
  <c r="A209"/>
  <c r="A221"/>
  <c r="A233"/>
  <c r="A245"/>
  <c r="A257"/>
  <c r="A269"/>
  <c r="A281"/>
  <c r="A293"/>
  <c r="A305"/>
  <c r="A317"/>
  <c r="A329"/>
  <c r="A341"/>
  <c r="A353"/>
  <c r="B76"/>
  <c r="B88"/>
  <c r="B100"/>
  <c r="B112"/>
  <c r="B124"/>
  <c r="B136"/>
  <c r="B148"/>
  <c r="B160"/>
  <c r="B172"/>
  <c r="B184"/>
  <c r="B196"/>
  <c r="B208"/>
  <c r="B220"/>
  <c r="B232"/>
  <c r="B244"/>
  <c r="B256"/>
  <c r="B268"/>
  <c r="B280"/>
  <c r="B292"/>
  <c r="B304"/>
  <c r="B316"/>
  <c r="B328"/>
  <c r="B340"/>
  <c r="B352"/>
  <c r="A41"/>
  <c r="F41"/>
  <c r="G41"/>
  <c r="R41"/>
  <c r="S41"/>
  <c r="S352"/>
  <c r="K41"/>
  <c r="K352"/>
  <c r="J41"/>
  <c r="J352"/>
  <c r="A76"/>
  <c r="A88"/>
  <c r="A100"/>
  <c r="A112"/>
  <c r="A124"/>
  <c r="A136"/>
  <c r="A148"/>
  <c r="A160"/>
  <c r="A172"/>
  <c r="A184"/>
  <c r="A196"/>
  <c r="A208"/>
  <c r="A220"/>
  <c r="A232"/>
  <c r="A244"/>
  <c r="A256"/>
  <c r="A268"/>
  <c r="A280"/>
  <c r="A292"/>
  <c r="A304"/>
  <c r="A316"/>
  <c r="A328"/>
  <c r="A340"/>
  <c r="A352"/>
  <c r="B75"/>
  <c r="B87"/>
  <c r="B99"/>
  <c r="B111"/>
  <c r="B123"/>
  <c r="B135"/>
  <c r="B147"/>
  <c r="B159"/>
  <c r="B171"/>
  <c r="B183"/>
  <c r="B195"/>
  <c r="B207"/>
  <c r="B219"/>
  <c r="B231"/>
  <c r="B243"/>
  <c r="B255"/>
  <c r="B267"/>
  <c r="B279"/>
  <c r="B291"/>
  <c r="B303"/>
  <c r="B315"/>
  <c r="B327"/>
  <c r="B339"/>
  <c r="B351"/>
  <c r="A40"/>
  <c r="F40"/>
  <c r="G40"/>
  <c r="R40"/>
  <c r="S40"/>
  <c r="S351"/>
  <c r="K40"/>
  <c r="K351"/>
  <c r="J40"/>
  <c r="J351"/>
  <c r="A75"/>
  <c r="A87"/>
  <c r="A99"/>
  <c r="A111"/>
  <c r="A123"/>
  <c r="A135"/>
  <c r="A147"/>
  <c r="A159"/>
  <c r="A171"/>
  <c r="A183"/>
  <c r="A195"/>
  <c r="A207"/>
  <c r="A219"/>
  <c r="A231"/>
  <c r="A243"/>
  <c r="A255"/>
  <c r="A267"/>
  <c r="A279"/>
  <c r="A291"/>
  <c r="A303"/>
  <c r="A315"/>
  <c r="A327"/>
  <c r="A339"/>
  <c r="A351"/>
  <c r="B74"/>
  <c r="B86"/>
  <c r="B98"/>
  <c r="B110"/>
  <c r="B122"/>
  <c r="B134"/>
  <c r="B146"/>
  <c r="B158"/>
  <c r="B170"/>
  <c r="B182"/>
  <c r="B194"/>
  <c r="B206"/>
  <c r="B218"/>
  <c r="B230"/>
  <c r="B242"/>
  <c r="B254"/>
  <c r="B266"/>
  <c r="B278"/>
  <c r="B290"/>
  <c r="B302"/>
  <c r="B314"/>
  <c r="B326"/>
  <c r="B338"/>
  <c r="B350"/>
  <c r="A39"/>
  <c r="F39"/>
  <c r="G39"/>
  <c r="R39"/>
  <c r="S39"/>
  <c r="S350"/>
  <c r="K39"/>
  <c r="K350"/>
  <c r="J39"/>
  <c r="J350"/>
  <c r="A74"/>
  <c r="A86"/>
  <c r="A98"/>
  <c r="A110"/>
  <c r="A122"/>
  <c r="A134"/>
  <c r="A146"/>
  <c r="A158"/>
  <c r="A170"/>
  <c r="A182"/>
  <c r="A194"/>
  <c r="A206"/>
  <c r="A218"/>
  <c r="A230"/>
  <c r="A242"/>
  <c r="A254"/>
  <c r="A266"/>
  <c r="A278"/>
  <c r="A290"/>
  <c r="A302"/>
  <c r="A314"/>
  <c r="A326"/>
  <c r="A338"/>
  <c r="A350"/>
  <c r="B73"/>
  <c r="B85"/>
  <c r="B97"/>
  <c r="B109"/>
  <c r="B121"/>
  <c r="B133"/>
  <c r="B145"/>
  <c r="B157"/>
  <c r="B169"/>
  <c r="B181"/>
  <c r="B193"/>
  <c r="B205"/>
  <c r="B217"/>
  <c r="B229"/>
  <c r="B241"/>
  <c r="B253"/>
  <c r="B265"/>
  <c r="B277"/>
  <c r="B289"/>
  <c r="B301"/>
  <c r="B313"/>
  <c r="B325"/>
  <c r="B337"/>
  <c r="B349"/>
  <c r="A38"/>
  <c r="F38"/>
  <c r="G38"/>
  <c r="R38"/>
  <c r="S38"/>
  <c r="S349"/>
  <c r="K38"/>
  <c r="K349"/>
  <c r="J38"/>
  <c r="J349"/>
  <c r="A73"/>
  <c r="A85"/>
  <c r="A97"/>
  <c r="A109"/>
  <c r="A121"/>
  <c r="A133"/>
  <c r="A145"/>
  <c r="A157"/>
  <c r="A169"/>
  <c r="A181"/>
  <c r="A193"/>
  <c r="A205"/>
  <c r="A217"/>
  <c r="A229"/>
  <c r="A241"/>
  <c r="A253"/>
  <c r="A265"/>
  <c r="A277"/>
  <c r="A289"/>
  <c r="A301"/>
  <c r="A313"/>
  <c r="A325"/>
  <c r="A337"/>
  <c r="A349"/>
  <c r="B72"/>
  <c r="B84"/>
  <c r="B96"/>
  <c r="B108"/>
  <c r="B120"/>
  <c r="B132"/>
  <c r="B144"/>
  <c r="B156"/>
  <c r="B168"/>
  <c r="B180"/>
  <c r="B192"/>
  <c r="B204"/>
  <c r="B216"/>
  <c r="B228"/>
  <c r="B240"/>
  <c r="B252"/>
  <c r="B264"/>
  <c r="B276"/>
  <c r="B288"/>
  <c r="B300"/>
  <c r="B312"/>
  <c r="B324"/>
  <c r="B336"/>
  <c r="B348"/>
  <c r="A37"/>
  <c r="F37"/>
  <c r="G37"/>
  <c r="R37"/>
  <c r="S37"/>
  <c r="S348"/>
  <c r="K37"/>
  <c r="K348"/>
  <c r="J37"/>
  <c r="J348"/>
  <c r="A72"/>
  <c r="A84"/>
  <c r="A96"/>
  <c r="A108"/>
  <c r="A120"/>
  <c r="A132"/>
  <c r="A144"/>
  <c r="A156"/>
  <c r="A168"/>
  <c r="A180"/>
  <c r="A192"/>
  <c r="A204"/>
  <c r="A216"/>
  <c r="A228"/>
  <c r="A240"/>
  <c r="A252"/>
  <c r="A264"/>
  <c r="A276"/>
  <c r="A288"/>
  <c r="A300"/>
  <c r="A312"/>
  <c r="A324"/>
  <c r="A336"/>
  <c r="A348"/>
  <c r="B71"/>
  <c r="B83"/>
  <c r="B95"/>
  <c r="B107"/>
  <c r="B119"/>
  <c r="B131"/>
  <c r="B143"/>
  <c r="B155"/>
  <c r="B167"/>
  <c r="B179"/>
  <c r="B191"/>
  <c r="B203"/>
  <c r="B215"/>
  <c r="B227"/>
  <c r="B239"/>
  <c r="B251"/>
  <c r="B263"/>
  <c r="B275"/>
  <c r="B287"/>
  <c r="B299"/>
  <c r="B311"/>
  <c r="B323"/>
  <c r="B335"/>
  <c r="B347"/>
  <c r="A36"/>
  <c r="F36"/>
  <c r="G36"/>
  <c r="R36"/>
  <c r="S36"/>
  <c r="S347"/>
  <c r="K36"/>
  <c r="K347"/>
  <c r="J36"/>
  <c r="J347"/>
  <c r="A71"/>
  <c r="A83"/>
  <c r="A95"/>
  <c r="A107"/>
  <c r="A119"/>
  <c r="A131"/>
  <c r="A143"/>
  <c r="A155"/>
  <c r="A167"/>
  <c r="A179"/>
  <c r="A191"/>
  <c r="A203"/>
  <c r="A215"/>
  <c r="A227"/>
  <c r="A239"/>
  <c r="A251"/>
  <c r="A263"/>
  <c r="A275"/>
  <c r="A287"/>
  <c r="A299"/>
  <c r="A311"/>
  <c r="A323"/>
  <c r="A335"/>
  <c r="A347"/>
  <c r="B70"/>
  <c r="B82"/>
  <c r="B94"/>
  <c r="B106"/>
  <c r="B118"/>
  <c r="B130"/>
  <c r="B142"/>
  <c r="B154"/>
  <c r="B166"/>
  <c r="B178"/>
  <c r="B190"/>
  <c r="B202"/>
  <c r="B214"/>
  <c r="B226"/>
  <c r="B238"/>
  <c r="B250"/>
  <c r="B262"/>
  <c r="B274"/>
  <c r="B286"/>
  <c r="B298"/>
  <c r="B310"/>
  <c r="B322"/>
  <c r="B334"/>
  <c r="B346"/>
  <c r="A35"/>
  <c r="F35"/>
  <c r="G35"/>
  <c r="R35"/>
  <c r="S35"/>
  <c r="S346"/>
  <c r="K35"/>
  <c r="K346"/>
  <c r="J35"/>
  <c r="J346"/>
  <c r="A70"/>
  <c r="A82"/>
  <c r="A94"/>
  <c r="A106"/>
  <c r="A118"/>
  <c r="A130"/>
  <c r="A142"/>
  <c r="A154"/>
  <c r="A166"/>
  <c r="A178"/>
  <c r="A190"/>
  <c r="A202"/>
  <c r="A214"/>
  <c r="A226"/>
  <c r="A238"/>
  <c r="A250"/>
  <c r="A262"/>
  <c r="A274"/>
  <c r="A286"/>
  <c r="A298"/>
  <c r="A310"/>
  <c r="A322"/>
  <c r="A334"/>
  <c r="A346"/>
  <c r="B69"/>
  <c r="B81"/>
  <c r="B93"/>
  <c r="B105"/>
  <c r="B117"/>
  <c r="B129"/>
  <c r="B141"/>
  <c r="B153"/>
  <c r="B165"/>
  <c r="B177"/>
  <c r="B189"/>
  <c r="B201"/>
  <c r="B213"/>
  <c r="B225"/>
  <c r="B237"/>
  <c r="B249"/>
  <c r="B261"/>
  <c r="B273"/>
  <c r="B285"/>
  <c r="B297"/>
  <c r="B309"/>
  <c r="B321"/>
  <c r="B333"/>
  <c r="B345"/>
  <c r="A34"/>
  <c r="F34"/>
  <c r="G34"/>
  <c r="R34"/>
  <c r="S34"/>
  <c r="S345"/>
  <c r="K34"/>
  <c r="K345"/>
  <c r="J34"/>
  <c r="J345"/>
  <c r="A69"/>
  <c r="A81"/>
  <c r="A93"/>
  <c r="A105"/>
  <c r="A117"/>
  <c r="A129"/>
  <c r="A141"/>
  <c r="A153"/>
  <c r="A165"/>
  <c r="A177"/>
  <c r="A189"/>
  <c r="A201"/>
  <c r="A213"/>
  <c r="A225"/>
  <c r="A237"/>
  <c r="A249"/>
  <c r="A261"/>
  <c r="A273"/>
  <c r="A285"/>
  <c r="A297"/>
  <c r="A309"/>
  <c r="A321"/>
  <c r="A333"/>
  <c r="A345"/>
  <c r="B68"/>
  <c r="B80"/>
  <c r="B92"/>
  <c r="B104"/>
  <c r="B116"/>
  <c r="B128"/>
  <c r="B140"/>
  <c r="B152"/>
  <c r="B164"/>
  <c r="B176"/>
  <c r="B188"/>
  <c r="B200"/>
  <c r="B212"/>
  <c r="B224"/>
  <c r="B236"/>
  <c r="B248"/>
  <c r="B260"/>
  <c r="B272"/>
  <c r="B284"/>
  <c r="B296"/>
  <c r="B308"/>
  <c r="B320"/>
  <c r="B332"/>
  <c r="B344"/>
  <c r="A33"/>
  <c r="F33"/>
  <c r="G33"/>
  <c r="R33"/>
  <c r="S33"/>
  <c r="S344"/>
  <c r="K33"/>
  <c r="K344"/>
  <c r="J33"/>
  <c r="J344"/>
  <c r="A68"/>
  <c r="A80"/>
  <c r="A92"/>
  <c r="A104"/>
  <c r="A116"/>
  <c r="A128"/>
  <c r="A140"/>
  <c r="A152"/>
  <c r="A164"/>
  <c r="A176"/>
  <c r="A188"/>
  <c r="A200"/>
  <c r="A212"/>
  <c r="A224"/>
  <c r="A236"/>
  <c r="A248"/>
  <c r="A260"/>
  <c r="A272"/>
  <c r="A284"/>
  <c r="A296"/>
  <c r="A308"/>
  <c r="A320"/>
  <c r="A332"/>
  <c r="A344"/>
  <c r="S343"/>
  <c r="K343"/>
  <c r="J343"/>
  <c r="S342"/>
  <c r="K342"/>
  <c r="J342"/>
  <c r="S341"/>
  <c r="K341"/>
  <c r="J341"/>
  <c r="S340"/>
  <c r="K340"/>
  <c r="J340"/>
  <c r="S339"/>
  <c r="K339"/>
  <c r="J339"/>
  <c r="S338"/>
  <c r="K338"/>
  <c r="J338"/>
  <c r="S337"/>
  <c r="K337"/>
  <c r="J337"/>
  <c r="S336"/>
  <c r="K336"/>
  <c r="J336"/>
  <c r="S335"/>
  <c r="K335"/>
  <c r="J335"/>
  <c r="S334"/>
  <c r="K334"/>
  <c r="J334"/>
  <c r="S333"/>
  <c r="K333"/>
  <c r="J333"/>
  <c r="S332"/>
  <c r="K332"/>
  <c r="J332"/>
  <c r="S331"/>
  <c r="K331"/>
  <c r="J331"/>
  <c r="S330"/>
  <c r="K330"/>
  <c r="J330"/>
  <c r="S329"/>
  <c r="K329"/>
  <c r="J329"/>
  <c r="S328"/>
  <c r="K328"/>
  <c r="J328"/>
  <c r="S327"/>
  <c r="K327"/>
  <c r="J327"/>
  <c r="S326"/>
  <c r="K326"/>
  <c r="J326"/>
  <c r="S325"/>
  <c r="K325"/>
  <c r="J325"/>
  <c r="S324"/>
  <c r="K324"/>
  <c r="J324"/>
  <c r="S323"/>
  <c r="K323"/>
  <c r="J323"/>
  <c r="S322"/>
  <c r="K322"/>
  <c r="J322"/>
  <c r="S321"/>
  <c r="K321"/>
  <c r="J321"/>
  <c r="S320"/>
  <c r="K320"/>
  <c r="J320"/>
  <c r="S319"/>
  <c r="K319"/>
  <c r="J319"/>
  <c r="S318"/>
  <c r="K318"/>
  <c r="J318"/>
  <c r="S317"/>
  <c r="K317"/>
  <c r="J317"/>
  <c r="S316"/>
  <c r="K316"/>
  <c r="J316"/>
  <c r="S315"/>
  <c r="K315"/>
  <c r="J315"/>
  <c r="S314"/>
  <c r="K314"/>
  <c r="J314"/>
  <c r="S313"/>
  <c r="K313"/>
  <c r="J313"/>
  <c r="S312"/>
  <c r="K312"/>
  <c r="J312"/>
  <c r="S311"/>
  <c r="K311"/>
  <c r="J311"/>
  <c r="S310"/>
  <c r="K310"/>
  <c r="J310"/>
  <c r="S309"/>
  <c r="K309"/>
  <c r="J309"/>
  <c r="S308"/>
  <c r="K308"/>
  <c r="J308"/>
  <c r="S307"/>
  <c r="K307"/>
  <c r="J307"/>
  <c r="S306"/>
  <c r="K306"/>
  <c r="J306"/>
  <c r="S305"/>
  <c r="K305"/>
  <c r="J305"/>
  <c r="S304"/>
  <c r="K304"/>
  <c r="J304"/>
  <c r="S303"/>
  <c r="K303"/>
  <c r="J303"/>
  <c r="S302"/>
  <c r="K302"/>
  <c r="J302"/>
  <c r="S301"/>
  <c r="K301"/>
  <c r="J301"/>
  <c r="S300"/>
  <c r="K300"/>
  <c r="J300"/>
  <c r="S299"/>
  <c r="K299"/>
  <c r="J299"/>
  <c r="S298"/>
  <c r="K298"/>
  <c r="J298"/>
  <c r="S297"/>
  <c r="K297"/>
  <c r="J297"/>
  <c r="S296"/>
  <c r="K296"/>
  <c r="J296"/>
  <c r="S295"/>
  <c r="K295"/>
  <c r="J295"/>
  <c r="S294"/>
  <c r="K294"/>
  <c r="J294"/>
  <c r="S293"/>
  <c r="K293"/>
  <c r="J293"/>
  <c r="S292"/>
  <c r="K292"/>
  <c r="J292"/>
  <c r="S291"/>
  <c r="K291"/>
  <c r="J291"/>
  <c r="S290"/>
  <c r="K290"/>
  <c r="J290"/>
  <c r="S289"/>
  <c r="K289"/>
  <c r="J289"/>
  <c r="S288"/>
  <c r="K288"/>
  <c r="J288"/>
  <c r="S287"/>
  <c r="K287"/>
  <c r="J287"/>
  <c r="S286"/>
  <c r="K286"/>
  <c r="J286"/>
  <c r="S285"/>
  <c r="K285"/>
  <c r="J285"/>
  <c r="S284"/>
  <c r="K284"/>
  <c r="J284"/>
  <c r="S283"/>
  <c r="K283"/>
  <c r="J283"/>
  <c r="S282"/>
  <c r="K282"/>
  <c r="J282"/>
  <c r="S281"/>
  <c r="K281"/>
  <c r="J281"/>
  <c r="S280"/>
  <c r="K280"/>
  <c r="J280"/>
  <c r="S279"/>
  <c r="K279"/>
  <c r="J279"/>
  <c r="S278"/>
  <c r="K278"/>
  <c r="J278"/>
  <c r="S277"/>
  <c r="K277"/>
  <c r="J277"/>
  <c r="S276"/>
  <c r="K276"/>
  <c r="J276"/>
  <c r="S275"/>
  <c r="K275"/>
  <c r="J275"/>
  <c r="S274"/>
  <c r="K274"/>
  <c r="J274"/>
  <c r="S273"/>
  <c r="K273"/>
  <c r="J273"/>
  <c r="S272"/>
  <c r="K272"/>
  <c r="J272"/>
  <c r="S271"/>
  <c r="K271"/>
  <c r="J271"/>
  <c r="S270"/>
  <c r="K270"/>
  <c r="J270"/>
  <c r="S269"/>
  <c r="K269"/>
  <c r="J269"/>
  <c r="S268"/>
  <c r="K268"/>
  <c r="J268"/>
  <c r="S267"/>
  <c r="K267"/>
  <c r="J267"/>
  <c r="S266"/>
  <c r="K266"/>
  <c r="J266"/>
  <c r="S265"/>
  <c r="K265"/>
  <c r="J265"/>
  <c r="S264"/>
  <c r="K264"/>
  <c r="J264"/>
  <c r="S263"/>
  <c r="K263"/>
  <c r="J263"/>
  <c r="S262"/>
  <c r="K262"/>
  <c r="J262"/>
  <c r="S261"/>
  <c r="K261"/>
  <c r="J261"/>
  <c r="S260"/>
  <c r="K260"/>
  <c r="J260"/>
  <c r="S259"/>
  <c r="K259"/>
  <c r="J259"/>
  <c r="S258"/>
  <c r="K258"/>
  <c r="J258"/>
  <c r="S257"/>
  <c r="K257"/>
  <c r="J257"/>
  <c r="S256"/>
  <c r="K256"/>
  <c r="J256"/>
  <c r="S255"/>
  <c r="K255"/>
  <c r="J255"/>
  <c r="S254"/>
  <c r="K254"/>
  <c r="J254"/>
  <c r="S253"/>
  <c r="K253"/>
  <c r="J253"/>
  <c r="S252"/>
  <c r="K252"/>
  <c r="J252"/>
  <c r="S251"/>
  <c r="K251"/>
  <c r="J251"/>
  <c r="S250"/>
  <c r="K250"/>
  <c r="J250"/>
  <c r="S249"/>
  <c r="K249"/>
  <c r="J249"/>
  <c r="S248"/>
  <c r="K248"/>
  <c r="J248"/>
  <c r="S247"/>
  <c r="K247"/>
  <c r="J247"/>
  <c r="S246"/>
  <c r="K246"/>
  <c r="J246"/>
  <c r="S245"/>
  <c r="K245"/>
  <c r="J245"/>
  <c r="S244"/>
  <c r="K244"/>
  <c r="J244"/>
  <c r="S243"/>
  <c r="K243"/>
  <c r="J243"/>
  <c r="S242"/>
  <c r="K242"/>
  <c r="J242"/>
  <c r="S241"/>
  <c r="K241"/>
  <c r="J241"/>
  <c r="S240"/>
  <c r="K240"/>
  <c r="J240"/>
  <c r="S239"/>
  <c r="K239"/>
  <c r="J239"/>
  <c r="S238"/>
  <c r="K238"/>
  <c r="J238"/>
  <c r="S237"/>
  <c r="K237"/>
  <c r="J237"/>
  <c r="S236"/>
  <c r="K236"/>
  <c r="J236"/>
  <c r="S235"/>
  <c r="K235"/>
  <c r="J235"/>
  <c r="S234"/>
  <c r="K234"/>
  <c r="J234"/>
  <c r="S233"/>
  <c r="K233"/>
  <c r="J233"/>
  <c r="S232"/>
  <c r="K232"/>
  <c r="J232"/>
  <c r="S231"/>
  <c r="K231"/>
  <c r="J231"/>
  <c r="S230"/>
  <c r="K230"/>
  <c r="J230"/>
  <c r="S229"/>
  <c r="K229"/>
  <c r="J229"/>
  <c r="S228"/>
  <c r="K228"/>
  <c r="J228"/>
  <c r="S227"/>
  <c r="K227"/>
  <c r="J227"/>
  <c r="S226"/>
  <c r="K226"/>
  <c r="J226"/>
  <c r="S225"/>
  <c r="K225"/>
  <c r="J225"/>
  <c r="S224"/>
  <c r="K224"/>
  <c r="J224"/>
  <c r="S223"/>
  <c r="K223"/>
  <c r="J223"/>
  <c r="S222"/>
  <c r="K222"/>
  <c r="J222"/>
  <c r="S221"/>
  <c r="K221"/>
  <c r="J221"/>
  <c r="S220"/>
  <c r="K220"/>
  <c r="J220"/>
  <c r="S219"/>
  <c r="K219"/>
  <c r="J219"/>
  <c r="S218"/>
  <c r="K218"/>
  <c r="J218"/>
  <c r="S217"/>
  <c r="K217"/>
  <c r="J217"/>
  <c r="S216"/>
  <c r="K216"/>
  <c r="J216"/>
  <c r="S215"/>
  <c r="K215"/>
  <c r="J215"/>
  <c r="S214"/>
  <c r="K214"/>
  <c r="J214"/>
  <c r="S213"/>
  <c r="K213"/>
  <c r="J213"/>
  <c r="S212"/>
  <c r="K212"/>
  <c r="J212"/>
  <c r="S211"/>
  <c r="K211"/>
  <c r="J211"/>
  <c r="S210"/>
  <c r="K210"/>
  <c r="J210"/>
  <c r="S209"/>
  <c r="K209"/>
  <c r="J209"/>
  <c r="S208"/>
  <c r="K208"/>
  <c r="J208"/>
  <c r="S207"/>
  <c r="K207"/>
  <c r="J207"/>
  <c r="S206"/>
  <c r="K206"/>
  <c r="J206"/>
  <c r="S205"/>
  <c r="K205"/>
  <c r="J205"/>
  <c r="S204"/>
  <c r="K204"/>
  <c r="J204"/>
  <c r="S203"/>
  <c r="K203"/>
  <c r="J203"/>
  <c r="S202"/>
  <c r="K202"/>
  <c r="J202"/>
  <c r="S201"/>
  <c r="K201"/>
  <c r="J201"/>
  <c r="S200"/>
  <c r="K200"/>
  <c r="J200"/>
  <c r="S199"/>
  <c r="K199"/>
  <c r="J199"/>
  <c r="S198"/>
  <c r="K198"/>
  <c r="J198"/>
  <c r="S197"/>
  <c r="K197"/>
  <c r="J197"/>
  <c r="S196"/>
  <c r="K196"/>
  <c r="J196"/>
  <c r="S195"/>
  <c r="K195"/>
  <c r="J195"/>
  <c r="S194"/>
  <c r="K194"/>
  <c r="J194"/>
  <c r="S193"/>
  <c r="K193"/>
  <c r="J193"/>
  <c r="S192"/>
  <c r="K192"/>
  <c r="J192"/>
  <c r="S191"/>
  <c r="K191"/>
  <c r="J191"/>
  <c r="S190"/>
  <c r="K190"/>
  <c r="J190"/>
  <c r="S189"/>
  <c r="K189"/>
  <c r="J189"/>
  <c r="S188"/>
  <c r="K188"/>
  <c r="J188"/>
  <c r="S187"/>
  <c r="K187"/>
  <c r="J187"/>
  <c r="S186"/>
  <c r="K186"/>
  <c r="J186"/>
  <c r="S185"/>
  <c r="K185"/>
  <c r="J185"/>
  <c r="S184"/>
  <c r="K184"/>
  <c r="J184"/>
  <c r="S183"/>
  <c r="K183"/>
  <c r="J183"/>
  <c r="S182"/>
  <c r="K182"/>
  <c r="J182"/>
  <c r="S181"/>
  <c r="K181"/>
  <c r="J181"/>
  <c r="S180"/>
  <c r="K180"/>
  <c r="J180"/>
  <c r="S179"/>
  <c r="K179"/>
  <c r="J179"/>
  <c r="S178"/>
  <c r="K178"/>
  <c r="J178"/>
  <c r="S177"/>
  <c r="K177"/>
  <c r="J177"/>
  <c r="S176"/>
  <c r="K176"/>
  <c r="J176"/>
  <c r="S175"/>
  <c r="K175"/>
  <c r="J175"/>
  <c r="S174"/>
  <c r="K174"/>
  <c r="J174"/>
  <c r="S173"/>
  <c r="K173"/>
  <c r="J173"/>
  <c r="S172"/>
  <c r="K172"/>
  <c r="J172"/>
  <c r="S171"/>
  <c r="K171"/>
  <c r="J171"/>
  <c r="S170"/>
  <c r="K170"/>
  <c r="J170"/>
  <c r="S169"/>
  <c r="K169"/>
  <c r="J169"/>
  <c r="S168"/>
  <c r="K168"/>
  <c r="J168"/>
  <c r="S167"/>
  <c r="K167"/>
  <c r="J167"/>
  <c r="S166"/>
  <c r="K166"/>
  <c r="J166"/>
  <c r="S165"/>
  <c r="K165"/>
  <c r="J165"/>
  <c r="S164"/>
  <c r="K164"/>
  <c r="J164"/>
  <c r="S163"/>
  <c r="K163"/>
  <c r="J163"/>
  <c r="S162"/>
  <c r="K162"/>
  <c r="J162"/>
  <c r="S161"/>
  <c r="K161"/>
  <c r="J161"/>
  <c r="S160"/>
  <c r="K160"/>
  <c r="J160"/>
  <c r="S159"/>
  <c r="K159"/>
  <c r="J159"/>
  <c r="S158"/>
  <c r="K158"/>
  <c r="J158"/>
  <c r="S157"/>
  <c r="K157"/>
  <c r="J157"/>
  <c r="S156"/>
  <c r="K156"/>
  <c r="J156"/>
  <c r="S155"/>
  <c r="K155"/>
  <c r="J155"/>
  <c r="S154"/>
  <c r="K154"/>
  <c r="J154"/>
  <c r="S153"/>
  <c r="K153"/>
  <c r="J153"/>
  <c r="S152"/>
  <c r="K152"/>
  <c r="J152"/>
  <c r="S151"/>
  <c r="K151"/>
  <c r="J151"/>
  <c r="S150"/>
  <c r="K150"/>
  <c r="J150"/>
  <c r="S149"/>
  <c r="K149"/>
  <c r="J149"/>
  <c r="S148"/>
  <c r="K148"/>
  <c r="J148"/>
  <c r="S147"/>
  <c r="K147"/>
  <c r="J147"/>
  <c r="S146"/>
  <c r="K146"/>
  <c r="J146"/>
  <c r="S145"/>
  <c r="K145"/>
  <c r="J145"/>
  <c r="S144"/>
  <c r="K144"/>
  <c r="J144"/>
  <c r="S143"/>
  <c r="K143"/>
  <c r="J143"/>
  <c r="S142"/>
  <c r="K142"/>
  <c r="J142"/>
  <c r="S141"/>
  <c r="K141"/>
  <c r="J141"/>
  <c r="S140"/>
  <c r="K140"/>
  <c r="J140"/>
  <c r="S139"/>
  <c r="K139"/>
  <c r="J139"/>
  <c r="S138"/>
  <c r="K138"/>
  <c r="J138"/>
  <c r="S137"/>
  <c r="K137"/>
  <c r="J137"/>
  <c r="S136"/>
  <c r="K136"/>
  <c r="J136"/>
  <c r="S135"/>
  <c r="K135"/>
  <c r="J135"/>
  <c r="S134"/>
  <c r="K134"/>
  <c r="J134"/>
  <c r="S133"/>
  <c r="K133"/>
  <c r="J133"/>
  <c r="S132"/>
  <c r="K132"/>
  <c r="J132"/>
  <c r="S131"/>
  <c r="K131"/>
  <c r="J131"/>
  <c r="S130"/>
  <c r="K130"/>
  <c r="J130"/>
  <c r="S129"/>
  <c r="K129"/>
  <c r="J129"/>
  <c r="S128"/>
  <c r="K128"/>
  <c r="J128"/>
  <c r="S127"/>
  <c r="K127"/>
  <c r="J127"/>
  <c r="S126"/>
  <c r="K126"/>
  <c r="J126"/>
  <c r="S125"/>
  <c r="K125"/>
  <c r="J125"/>
  <c r="S124"/>
  <c r="K124"/>
  <c r="J124"/>
  <c r="S123"/>
  <c r="K123"/>
  <c r="J123"/>
  <c r="S122"/>
  <c r="K122"/>
  <c r="J122"/>
  <c r="S121"/>
  <c r="K121"/>
  <c r="J121"/>
  <c r="S120"/>
  <c r="K120"/>
  <c r="J120"/>
  <c r="S119"/>
  <c r="K119"/>
  <c r="J119"/>
  <c r="S118"/>
  <c r="K118"/>
  <c r="J118"/>
  <c r="S117"/>
  <c r="K117"/>
  <c r="J117"/>
  <c r="S116"/>
  <c r="K116"/>
  <c r="J116"/>
  <c r="S115"/>
  <c r="K115"/>
  <c r="J115"/>
  <c r="S114"/>
  <c r="K114"/>
  <c r="J114"/>
  <c r="S113"/>
  <c r="K113"/>
  <c r="J113"/>
  <c r="S112"/>
  <c r="K112"/>
  <c r="J112"/>
  <c r="S111"/>
  <c r="K111"/>
  <c r="J111"/>
  <c r="S110"/>
  <c r="K110"/>
  <c r="J110"/>
  <c r="S109"/>
  <c r="K109"/>
  <c r="J109"/>
  <c r="S108"/>
  <c r="K108"/>
  <c r="J108"/>
  <c r="S107"/>
  <c r="K107"/>
  <c r="J107"/>
  <c r="S106"/>
  <c r="K106"/>
  <c r="J106"/>
  <c r="S105"/>
  <c r="K105"/>
  <c r="J105"/>
  <c r="S104"/>
  <c r="K104"/>
  <c r="J104"/>
  <c r="S103"/>
  <c r="K103"/>
  <c r="J103"/>
  <c r="S102"/>
  <c r="K102"/>
  <c r="J102"/>
  <c r="S101"/>
  <c r="K101"/>
  <c r="J101"/>
  <c r="S100"/>
  <c r="K100"/>
  <c r="J100"/>
  <c r="S99"/>
  <c r="K99"/>
  <c r="J99"/>
  <c r="S98"/>
  <c r="K98"/>
  <c r="J98"/>
  <c r="S97"/>
  <c r="K97"/>
  <c r="J97"/>
  <c r="S96"/>
  <c r="K96"/>
  <c r="J96"/>
  <c r="S95"/>
  <c r="K95"/>
  <c r="J95"/>
  <c r="S94"/>
  <c r="K94"/>
  <c r="J94"/>
  <c r="S93"/>
  <c r="K93"/>
  <c r="J93"/>
  <c r="S92"/>
  <c r="K92"/>
  <c r="J92"/>
  <c r="S91"/>
  <c r="K91"/>
  <c r="J91"/>
  <c r="S90"/>
  <c r="K90"/>
  <c r="J90"/>
  <c r="S89"/>
  <c r="K89"/>
  <c r="J89"/>
  <c r="S88"/>
  <c r="K88"/>
  <c r="J88"/>
  <c r="S87"/>
  <c r="K87"/>
  <c r="J87"/>
  <c r="S86"/>
  <c r="K86"/>
  <c r="J86"/>
  <c r="S85"/>
  <c r="K85"/>
  <c r="J85"/>
  <c r="S84"/>
  <c r="K84"/>
  <c r="J84"/>
  <c r="S83"/>
  <c r="K83"/>
  <c r="J83"/>
  <c r="S82"/>
  <c r="K82"/>
  <c r="J82"/>
  <c r="S81"/>
  <c r="K81"/>
  <c r="J81"/>
  <c r="S80"/>
  <c r="K80"/>
  <c r="J80"/>
  <c r="S79"/>
  <c r="K79"/>
  <c r="J79"/>
  <c r="S78"/>
  <c r="K78"/>
  <c r="J78"/>
  <c r="S77"/>
  <c r="K77"/>
  <c r="J77"/>
  <c r="S76"/>
  <c r="K76"/>
  <c r="J76"/>
  <c r="S75"/>
  <c r="K75"/>
  <c r="J75"/>
  <c r="S74"/>
  <c r="K74"/>
  <c r="J74"/>
  <c r="S73"/>
  <c r="K73"/>
  <c r="J73"/>
  <c r="S72"/>
  <c r="K72"/>
  <c r="J72"/>
  <c r="S71"/>
  <c r="K71"/>
  <c r="J71"/>
  <c r="S70"/>
  <c r="K70"/>
  <c r="J70"/>
  <c r="S69"/>
  <c r="K69"/>
  <c r="J69"/>
  <c r="S68"/>
  <c r="K68"/>
  <c r="J68"/>
  <c r="S67"/>
  <c r="K67"/>
  <c r="J67"/>
  <c r="S66"/>
  <c r="K66"/>
  <c r="J66"/>
  <c r="S65"/>
  <c r="K65"/>
  <c r="J65"/>
  <c r="S64"/>
  <c r="K64"/>
  <c r="J64"/>
  <c r="S63"/>
  <c r="K63"/>
  <c r="J63"/>
  <c r="S62"/>
  <c r="K62"/>
  <c r="J62"/>
  <c r="S61"/>
  <c r="K61"/>
  <c r="J61"/>
  <c r="S60"/>
  <c r="K60"/>
  <c r="J60"/>
  <c r="S59"/>
  <c r="K59"/>
  <c r="J59"/>
  <c r="S58"/>
  <c r="K58"/>
  <c r="J58"/>
  <c r="S57"/>
  <c r="K57"/>
  <c r="J57"/>
  <c r="S56"/>
  <c r="K56"/>
  <c r="J56"/>
  <c r="B50"/>
  <c r="B51"/>
  <c r="B52"/>
  <c r="B53"/>
  <c r="B54"/>
  <c r="B55"/>
  <c r="S55"/>
  <c r="K55"/>
  <c r="J55"/>
  <c r="A49"/>
  <c r="A50"/>
  <c r="A51"/>
  <c r="A52"/>
  <c r="A53"/>
  <c r="A54"/>
  <c r="A55"/>
  <c r="S54"/>
  <c r="K54"/>
  <c r="J54"/>
  <c r="S53"/>
  <c r="K53"/>
  <c r="J53"/>
  <c r="S52"/>
  <c r="K52"/>
  <c r="J52"/>
  <c r="S51"/>
  <c r="K51"/>
  <c r="J51"/>
  <c r="S50"/>
  <c r="K50"/>
  <c r="J50"/>
  <c r="S49"/>
  <c r="K49"/>
  <c r="J49"/>
  <c r="B48"/>
  <c r="B79" i="17"/>
  <c r="B91"/>
  <c r="B103"/>
  <c r="B115"/>
  <c r="B127"/>
  <c r="B139"/>
  <c r="B151"/>
  <c r="B163"/>
  <c r="B175"/>
  <c r="B187"/>
  <c r="B199"/>
  <c r="B211"/>
  <c r="B223"/>
  <c r="B235"/>
  <c r="B247"/>
  <c r="B259"/>
  <c r="B271"/>
  <c r="B283"/>
  <c r="B295"/>
  <c r="B307"/>
  <c r="B319"/>
  <c r="B331"/>
  <c r="B343"/>
  <c r="B355"/>
  <c r="A44"/>
  <c r="F44"/>
  <c r="G44"/>
  <c r="R44"/>
  <c r="S44"/>
  <c r="S355"/>
  <c r="K44"/>
  <c r="K355"/>
  <c r="J44"/>
  <c r="J355"/>
  <c r="A56"/>
  <c r="A57"/>
  <c r="A58"/>
  <c r="A59"/>
  <c r="A60"/>
  <c r="A61"/>
  <c r="A62"/>
  <c r="A63"/>
  <c r="A64"/>
  <c r="A65"/>
  <c r="A66"/>
  <c r="A67"/>
  <c r="A79"/>
  <c r="A91"/>
  <c r="A103"/>
  <c r="A115"/>
  <c r="A127"/>
  <c r="A139"/>
  <c r="A151"/>
  <c r="A163"/>
  <c r="A175"/>
  <c r="A187"/>
  <c r="A199"/>
  <c r="A211"/>
  <c r="A223"/>
  <c r="A235"/>
  <c r="A247"/>
  <c r="A259"/>
  <c r="A271"/>
  <c r="A283"/>
  <c r="A295"/>
  <c r="A307"/>
  <c r="A319"/>
  <c r="A331"/>
  <c r="A343"/>
  <c r="A355"/>
  <c r="B78"/>
  <c r="B90"/>
  <c r="B102"/>
  <c r="B114"/>
  <c r="B126"/>
  <c r="B138"/>
  <c r="B150"/>
  <c r="B162"/>
  <c r="B174"/>
  <c r="B186"/>
  <c r="B198"/>
  <c r="B210"/>
  <c r="B222"/>
  <c r="B234"/>
  <c r="B246"/>
  <c r="B258"/>
  <c r="B270"/>
  <c r="B282"/>
  <c r="B294"/>
  <c r="B306"/>
  <c r="B318"/>
  <c r="B330"/>
  <c r="B342"/>
  <c r="B354"/>
  <c r="A43"/>
  <c r="F43"/>
  <c r="G43"/>
  <c r="R43"/>
  <c r="S43"/>
  <c r="S354"/>
  <c r="K43"/>
  <c r="K354"/>
  <c r="J43"/>
  <c r="J354"/>
  <c r="A78"/>
  <c r="A90"/>
  <c r="A102"/>
  <c r="A114"/>
  <c r="A126"/>
  <c r="A138"/>
  <c r="A150"/>
  <c r="A162"/>
  <c r="A174"/>
  <c r="A186"/>
  <c r="A198"/>
  <c r="A210"/>
  <c r="A222"/>
  <c r="A234"/>
  <c r="A246"/>
  <c r="A258"/>
  <c r="A270"/>
  <c r="A282"/>
  <c r="A294"/>
  <c r="A306"/>
  <c r="A318"/>
  <c r="A330"/>
  <c r="A342"/>
  <c r="A354"/>
  <c r="B77"/>
  <c r="B89"/>
  <c r="B101"/>
  <c r="B113"/>
  <c r="B125"/>
  <c r="B137"/>
  <c r="B149"/>
  <c r="B161"/>
  <c r="B173"/>
  <c r="B185"/>
  <c r="B197"/>
  <c r="B209"/>
  <c r="B221"/>
  <c r="B233"/>
  <c r="B245"/>
  <c r="B257"/>
  <c r="B269"/>
  <c r="B281"/>
  <c r="B293"/>
  <c r="B305"/>
  <c r="B317"/>
  <c r="B329"/>
  <c r="B341"/>
  <c r="B353"/>
  <c r="A42"/>
  <c r="F42"/>
  <c r="G42"/>
  <c r="R42"/>
  <c r="S42"/>
  <c r="S353"/>
  <c r="K42"/>
  <c r="K353"/>
  <c r="J42"/>
  <c r="J353"/>
  <c r="A77"/>
  <c r="A89"/>
  <c r="A101"/>
  <c r="A113"/>
  <c r="A125"/>
  <c r="A137"/>
  <c r="A149"/>
  <c r="A161"/>
  <c r="A173"/>
  <c r="A185"/>
  <c r="A197"/>
  <c r="A209"/>
  <c r="A221"/>
  <c r="A233"/>
  <c r="A245"/>
  <c r="A257"/>
  <c r="A269"/>
  <c r="A281"/>
  <c r="A293"/>
  <c r="A305"/>
  <c r="A317"/>
  <c r="A329"/>
  <c r="A341"/>
  <c r="A353"/>
  <c r="B76"/>
  <c r="B88"/>
  <c r="B100"/>
  <c r="B112"/>
  <c r="B124"/>
  <c r="B136"/>
  <c r="B148"/>
  <c r="B160"/>
  <c r="B172"/>
  <c r="B184"/>
  <c r="B196"/>
  <c r="B208"/>
  <c r="B220"/>
  <c r="B232"/>
  <c r="B244"/>
  <c r="B256"/>
  <c r="B268"/>
  <c r="B280"/>
  <c r="B292"/>
  <c r="B304"/>
  <c r="B316"/>
  <c r="B328"/>
  <c r="B340"/>
  <c r="B352"/>
  <c r="A41"/>
  <c r="F41"/>
  <c r="G41"/>
  <c r="R41"/>
  <c r="S41"/>
  <c r="S352"/>
  <c r="K41"/>
  <c r="K352"/>
  <c r="J41"/>
  <c r="J352"/>
  <c r="A76"/>
  <c r="A88"/>
  <c r="A100"/>
  <c r="A112"/>
  <c r="A124"/>
  <c r="A136"/>
  <c r="A148"/>
  <c r="A160"/>
  <c r="A172"/>
  <c r="A184"/>
  <c r="A196"/>
  <c r="A208"/>
  <c r="A220"/>
  <c r="A232"/>
  <c r="A244"/>
  <c r="A256"/>
  <c r="A268"/>
  <c r="A280"/>
  <c r="A292"/>
  <c r="A304"/>
  <c r="A316"/>
  <c r="A328"/>
  <c r="A340"/>
  <c r="A352"/>
  <c r="B75"/>
  <c r="B87"/>
  <c r="B99"/>
  <c r="B111"/>
  <c r="B123"/>
  <c r="B135"/>
  <c r="B147"/>
  <c r="B159"/>
  <c r="B171"/>
  <c r="B183"/>
  <c r="B195"/>
  <c r="B207"/>
  <c r="B219"/>
  <c r="B231"/>
  <c r="B243"/>
  <c r="B255"/>
  <c r="B267"/>
  <c r="B279"/>
  <c r="B291"/>
  <c r="B303"/>
  <c r="B315"/>
  <c r="B327"/>
  <c r="B339"/>
  <c r="B351"/>
  <c r="A40"/>
  <c r="F40"/>
  <c r="G40"/>
  <c r="R40"/>
  <c r="S40"/>
  <c r="S351"/>
  <c r="K40"/>
  <c r="K351"/>
  <c r="J40"/>
  <c r="J351"/>
  <c r="A75"/>
  <c r="A87"/>
  <c r="A99"/>
  <c r="A111"/>
  <c r="A123"/>
  <c r="A135"/>
  <c r="A147"/>
  <c r="A159"/>
  <c r="A171"/>
  <c r="A183"/>
  <c r="A195"/>
  <c r="A207"/>
  <c r="A219"/>
  <c r="A231"/>
  <c r="A243"/>
  <c r="A255"/>
  <c r="A267"/>
  <c r="A279"/>
  <c r="A291"/>
  <c r="A303"/>
  <c r="A315"/>
  <c r="A327"/>
  <c r="A339"/>
  <c r="A351"/>
  <c r="B74"/>
  <c r="B86"/>
  <c r="B98"/>
  <c r="B110"/>
  <c r="B122"/>
  <c r="B134"/>
  <c r="B146"/>
  <c r="B158"/>
  <c r="B170"/>
  <c r="B182"/>
  <c r="B194"/>
  <c r="B206"/>
  <c r="B218"/>
  <c r="B230"/>
  <c r="B242"/>
  <c r="B254"/>
  <c r="B266"/>
  <c r="B278"/>
  <c r="B290"/>
  <c r="B302"/>
  <c r="B314"/>
  <c r="B326"/>
  <c r="B338"/>
  <c r="B350"/>
  <c r="A39"/>
  <c r="F39"/>
  <c r="G39"/>
  <c r="R39"/>
  <c r="S39"/>
  <c r="S350"/>
  <c r="K39"/>
  <c r="K350"/>
  <c r="J39"/>
  <c r="J350"/>
  <c r="A74"/>
  <c r="A86"/>
  <c r="A98"/>
  <c r="A110"/>
  <c r="A122"/>
  <c r="A134"/>
  <c r="A146"/>
  <c r="A158"/>
  <c r="A170"/>
  <c r="A182"/>
  <c r="A194"/>
  <c r="A206"/>
  <c r="A218"/>
  <c r="A230"/>
  <c r="A242"/>
  <c r="A254"/>
  <c r="A266"/>
  <c r="A278"/>
  <c r="A290"/>
  <c r="A302"/>
  <c r="A314"/>
  <c r="A326"/>
  <c r="A338"/>
  <c r="A350"/>
  <c r="B73"/>
  <c r="B85"/>
  <c r="B97"/>
  <c r="B109"/>
  <c r="B121"/>
  <c r="B133"/>
  <c r="B145"/>
  <c r="B157"/>
  <c r="B169"/>
  <c r="B181"/>
  <c r="B193"/>
  <c r="B205"/>
  <c r="B217"/>
  <c r="B229"/>
  <c r="B241"/>
  <c r="B253"/>
  <c r="B265"/>
  <c r="B277"/>
  <c r="B289"/>
  <c r="B301"/>
  <c r="B313"/>
  <c r="B325"/>
  <c r="B337"/>
  <c r="B349"/>
  <c r="A38"/>
  <c r="F38"/>
  <c r="G38"/>
  <c r="R38"/>
  <c r="S38"/>
  <c r="S349"/>
  <c r="K38"/>
  <c r="K349"/>
  <c r="J38"/>
  <c r="J349"/>
  <c r="A73"/>
  <c r="A85"/>
  <c r="A97"/>
  <c r="A109"/>
  <c r="A121"/>
  <c r="A133"/>
  <c r="A145"/>
  <c r="A157"/>
  <c r="A169"/>
  <c r="A181"/>
  <c r="A193"/>
  <c r="A205"/>
  <c r="A217"/>
  <c r="A229"/>
  <c r="A241"/>
  <c r="A253"/>
  <c r="A265"/>
  <c r="A277"/>
  <c r="A289"/>
  <c r="A301"/>
  <c r="A313"/>
  <c r="A325"/>
  <c r="A337"/>
  <c r="A349"/>
  <c r="B72"/>
  <c r="B84"/>
  <c r="B96"/>
  <c r="B108"/>
  <c r="B120"/>
  <c r="B132"/>
  <c r="B144"/>
  <c r="B156"/>
  <c r="B168"/>
  <c r="B180"/>
  <c r="B192"/>
  <c r="B204"/>
  <c r="B216"/>
  <c r="B228"/>
  <c r="B240"/>
  <c r="B252"/>
  <c r="B264"/>
  <c r="B276"/>
  <c r="B288"/>
  <c r="B300"/>
  <c r="B312"/>
  <c r="B324"/>
  <c r="B336"/>
  <c r="B348"/>
  <c r="A37"/>
  <c r="F37"/>
  <c r="G37"/>
  <c r="R37"/>
  <c r="S37"/>
  <c r="S348"/>
  <c r="K37"/>
  <c r="K348"/>
  <c r="J37"/>
  <c r="J348"/>
  <c r="A72"/>
  <c r="A84"/>
  <c r="A96"/>
  <c r="A108"/>
  <c r="A120"/>
  <c r="A132"/>
  <c r="A144"/>
  <c r="A156"/>
  <c r="A168"/>
  <c r="A180"/>
  <c r="A192"/>
  <c r="A204"/>
  <c r="A216"/>
  <c r="A228"/>
  <c r="A240"/>
  <c r="A252"/>
  <c r="A264"/>
  <c r="A276"/>
  <c r="A288"/>
  <c r="A300"/>
  <c r="A312"/>
  <c r="A324"/>
  <c r="A336"/>
  <c r="A348"/>
  <c r="B71"/>
  <c r="B83"/>
  <c r="B95"/>
  <c r="B107"/>
  <c r="B119"/>
  <c r="B131"/>
  <c r="B143"/>
  <c r="B155"/>
  <c r="B167"/>
  <c r="B179"/>
  <c r="B191"/>
  <c r="B203"/>
  <c r="B215"/>
  <c r="B227"/>
  <c r="B239"/>
  <c r="B251"/>
  <c r="B263"/>
  <c r="B275"/>
  <c r="B287"/>
  <c r="B299"/>
  <c r="B311"/>
  <c r="B323"/>
  <c r="B335"/>
  <c r="B347"/>
  <c r="A36"/>
  <c r="F36"/>
  <c r="G36"/>
  <c r="R36"/>
  <c r="S36"/>
  <c r="S347"/>
  <c r="K36"/>
  <c r="K347"/>
  <c r="J36"/>
  <c r="J347"/>
  <c r="A71"/>
  <c r="A83"/>
  <c r="A95"/>
  <c r="A107"/>
  <c r="A119"/>
  <c r="A131"/>
  <c r="A143"/>
  <c r="A155"/>
  <c r="A167"/>
  <c r="A179"/>
  <c r="A191"/>
  <c r="A203"/>
  <c r="A215"/>
  <c r="A227"/>
  <c r="A239"/>
  <c r="A251"/>
  <c r="A263"/>
  <c r="A275"/>
  <c r="A287"/>
  <c r="A299"/>
  <c r="A311"/>
  <c r="A323"/>
  <c r="A335"/>
  <c r="A347"/>
  <c r="B70"/>
  <c r="B82"/>
  <c r="B94"/>
  <c r="B106"/>
  <c r="B118"/>
  <c r="B130"/>
  <c r="B142"/>
  <c r="B154"/>
  <c r="B166"/>
  <c r="B178"/>
  <c r="B190"/>
  <c r="B202"/>
  <c r="B214"/>
  <c r="B226"/>
  <c r="B238"/>
  <c r="B250"/>
  <c r="B262"/>
  <c r="B274"/>
  <c r="B286"/>
  <c r="B298"/>
  <c r="B310"/>
  <c r="B322"/>
  <c r="B334"/>
  <c r="B346"/>
  <c r="A35"/>
  <c r="F35"/>
  <c r="G35"/>
  <c r="R35"/>
  <c r="S35"/>
  <c r="S346"/>
  <c r="K35"/>
  <c r="K346"/>
  <c r="J35"/>
  <c r="J346"/>
  <c r="A70"/>
  <c r="A82"/>
  <c r="A94"/>
  <c r="A106"/>
  <c r="A118"/>
  <c r="A130"/>
  <c r="A142"/>
  <c r="A154"/>
  <c r="A166"/>
  <c r="A178"/>
  <c r="A190"/>
  <c r="A202"/>
  <c r="A214"/>
  <c r="A226"/>
  <c r="A238"/>
  <c r="A250"/>
  <c r="A262"/>
  <c r="A274"/>
  <c r="A286"/>
  <c r="A298"/>
  <c r="A310"/>
  <c r="A322"/>
  <c r="A334"/>
  <c r="A346"/>
  <c r="B69"/>
  <c r="B81"/>
  <c r="B93"/>
  <c r="B105"/>
  <c r="B117"/>
  <c r="B129"/>
  <c r="B141"/>
  <c r="B153"/>
  <c r="B165"/>
  <c r="B177"/>
  <c r="B189"/>
  <c r="B201"/>
  <c r="B213"/>
  <c r="B225"/>
  <c r="B237"/>
  <c r="B249"/>
  <c r="B261"/>
  <c r="B273"/>
  <c r="B285"/>
  <c r="B297"/>
  <c r="B309"/>
  <c r="B321"/>
  <c r="B333"/>
  <c r="B345"/>
  <c r="A34"/>
  <c r="F34"/>
  <c r="G34"/>
  <c r="R34"/>
  <c r="S34"/>
  <c r="S345"/>
  <c r="K34"/>
  <c r="K345"/>
  <c r="J34"/>
  <c r="J345"/>
  <c r="A69"/>
  <c r="A81"/>
  <c r="A93"/>
  <c r="A105"/>
  <c r="A117"/>
  <c r="A129"/>
  <c r="A141"/>
  <c r="A153"/>
  <c r="A165"/>
  <c r="A177"/>
  <c r="A189"/>
  <c r="A201"/>
  <c r="A213"/>
  <c r="A225"/>
  <c r="A237"/>
  <c r="A249"/>
  <c r="A261"/>
  <c r="A273"/>
  <c r="A285"/>
  <c r="A297"/>
  <c r="A309"/>
  <c r="A321"/>
  <c r="A333"/>
  <c r="A345"/>
  <c r="B68"/>
  <c r="B80"/>
  <c r="B92"/>
  <c r="B104"/>
  <c r="B116"/>
  <c r="B128"/>
  <c r="B140"/>
  <c r="B152"/>
  <c r="B164"/>
  <c r="B176"/>
  <c r="B188"/>
  <c r="B200"/>
  <c r="B212"/>
  <c r="B224"/>
  <c r="B236"/>
  <c r="B248"/>
  <c r="B260"/>
  <c r="B272"/>
  <c r="B284"/>
  <c r="B296"/>
  <c r="B308"/>
  <c r="B320"/>
  <c r="B332"/>
  <c r="B344"/>
  <c r="A33"/>
  <c r="F33"/>
  <c r="G33"/>
  <c r="R33"/>
  <c r="S33"/>
  <c r="S344"/>
  <c r="K33"/>
  <c r="K344"/>
  <c r="J33"/>
  <c r="J344"/>
  <c r="A68"/>
  <c r="A80"/>
  <c r="A92"/>
  <c r="A104"/>
  <c r="A116"/>
  <c r="A128"/>
  <c r="A140"/>
  <c r="A152"/>
  <c r="A164"/>
  <c r="A176"/>
  <c r="A188"/>
  <c r="A200"/>
  <c r="A212"/>
  <c r="A224"/>
  <c r="A236"/>
  <c r="A248"/>
  <c r="A260"/>
  <c r="A272"/>
  <c r="A284"/>
  <c r="A296"/>
  <c r="A308"/>
  <c r="A320"/>
  <c r="A332"/>
  <c r="A344"/>
  <c r="S343"/>
  <c r="K343"/>
  <c r="J343"/>
  <c r="S342"/>
  <c r="K342"/>
  <c r="J342"/>
  <c r="S341"/>
  <c r="K341"/>
  <c r="J341"/>
  <c r="S340"/>
  <c r="K340"/>
  <c r="J340"/>
  <c r="S339"/>
  <c r="K339"/>
  <c r="J339"/>
  <c r="S338"/>
  <c r="K338"/>
  <c r="J338"/>
  <c r="S337"/>
  <c r="K337"/>
  <c r="J337"/>
  <c r="S336"/>
  <c r="K336"/>
  <c r="J336"/>
  <c r="S335"/>
  <c r="K335"/>
  <c r="J335"/>
  <c r="S334"/>
  <c r="K334"/>
  <c r="J334"/>
  <c r="S333"/>
  <c r="K333"/>
  <c r="J333"/>
  <c r="S332"/>
  <c r="K332"/>
  <c r="J332"/>
  <c r="S331"/>
  <c r="K331"/>
  <c r="J331"/>
  <c r="S330"/>
  <c r="K330"/>
  <c r="J330"/>
  <c r="S329"/>
  <c r="K329"/>
  <c r="J329"/>
  <c r="S328"/>
  <c r="K328"/>
  <c r="J328"/>
  <c r="S327"/>
  <c r="K327"/>
  <c r="J327"/>
  <c r="S326"/>
  <c r="K326"/>
  <c r="J326"/>
  <c r="S325"/>
  <c r="K325"/>
  <c r="J325"/>
  <c r="S324"/>
  <c r="K324"/>
  <c r="J324"/>
  <c r="S323"/>
  <c r="K323"/>
  <c r="J323"/>
  <c r="S322"/>
  <c r="K322"/>
  <c r="J322"/>
  <c r="S321"/>
  <c r="K321"/>
  <c r="J321"/>
  <c r="S320"/>
  <c r="K320"/>
  <c r="J320"/>
  <c r="S319"/>
  <c r="K319"/>
  <c r="J319"/>
  <c r="S318"/>
  <c r="K318"/>
  <c r="J318"/>
  <c r="S317"/>
  <c r="K317"/>
  <c r="J317"/>
  <c r="S316"/>
  <c r="K316"/>
  <c r="J316"/>
  <c r="S315"/>
  <c r="K315"/>
  <c r="J315"/>
  <c r="S314"/>
  <c r="K314"/>
  <c r="J314"/>
  <c r="S313"/>
  <c r="K313"/>
  <c r="J313"/>
  <c r="S312"/>
  <c r="K312"/>
  <c r="J312"/>
  <c r="S311"/>
  <c r="K311"/>
  <c r="J311"/>
  <c r="S310"/>
  <c r="K310"/>
  <c r="J310"/>
  <c r="S309"/>
  <c r="K309"/>
  <c r="J309"/>
  <c r="S308"/>
  <c r="K308"/>
  <c r="J308"/>
  <c r="S307"/>
  <c r="K307"/>
  <c r="J307"/>
  <c r="S306"/>
  <c r="K306"/>
  <c r="J306"/>
  <c r="S305"/>
  <c r="K305"/>
  <c r="J305"/>
  <c r="S304"/>
  <c r="K304"/>
  <c r="J304"/>
  <c r="S303"/>
  <c r="K303"/>
  <c r="J303"/>
  <c r="S302"/>
  <c r="K302"/>
  <c r="J302"/>
  <c r="S301"/>
  <c r="K301"/>
  <c r="J301"/>
  <c r="S300"/>
  <c r="K300"/>
  <c r="J300"/>
  <c r="S299"/>
  <c r="K299"/>
  <c r="J299"/>
  <c r="S298"/>
  <c r="K298"/>
  <c r="J298"/>
  <c r="S297"/>
  <c r="K297"/>
  <c r="J297"/>
  <c r="S296"/>
  <c r="K296"/>
  <c r="J296"/>
  <c r="S295"/>
  <c r="K295"/>
  <c r="J295"/>
  <c r="S294"/>
  <c r="K294"/>
  <c r="J294"/>
  <c r="S293"/>
  <c r="K293"/>
  <c r="J293"/>
  <c r="S292"/>
  <c r="K292"/>
  <c r="J292"/>
  <c r="S291"/>
  <c r="K291"/>
  <c r="J291"/>
  <c r="S290"/>
  <c r="K290"/>
  <c r="J290"/>
  <c r="S289"/>
  <c r="K289"/>
  <c r="J289"/>
  <c r="S288"/>
  <c r="K288"/>
  <c r="J288"/>
  <c r="S287"/>
  <c r="K287"/>
  <c r="J287"/>
  <c r="S286"/>
  <c r="K286"/>
  <c r="J286"/>
  <c r="S285"/>
  <c r="K285"/>
  <c r="J285"/>
  <c r="S284"/>
  <c r="K284"/>
  <c r="J284"/>
  <c r="S283"/>
  <c r="K283"/>
  <c r="J283"/>
  <c r="S282"/>
  <c r="K282"/>
  <c r="J282"/>
  <c r="S281"/>
  <c r="K281"/>
  <c r="J281"/>
  <c r="S280"/>
  <c r="K280"/>
  <c r="J280"/>
  <c r="S279"/>
  <c r="K279"/>
  <c r="J279"/>
  <c r="S278"/>
  <c r="K278"/>
  <c r="J278"/>
  <c r="S277"/>
  <c r="K277"/>
  <c r="J277"/>
  <c r="S276"/>
  <c r="K276"/>
  <c r="J276"/>
  <c r="S275"/>
  <c r="K275"/>
  <c r="J275"/>
  <c r="S274"/>
  <c r="K274"/>
  <c r="J274"/>
  <c r="S273"/>
  <c r="K273"/>
  <c r="J273"/>
  <c r="S272"/>
  <c r="K272"/>
  <c r="J272"/>
  <c r="S271"/>
  <c r="K271"/>
  <c r="J271"/>
  <c r="S270"/>
  <c r="K270"/>
  <c r="J270"/>
  <c r="S269"/>
  <c r="K269"/>
  <c r="J269"/>
  <c r="S268"/>
  <c r="K268"/>
  <c r="J268"/>
  <c r="S267"/>
  <c r="K267"/>
  <c r="J267"/>
  <c r="S266"/>
  <c r="K266"/>
  <c r="J266"/>
  <c r="S265"/>
  <c r="K265"/>
  <c r="J265"/>
  <c r="S264"/>
  <c r="K264"/>
  <c r="J264"/>
  <c r="S263"/>
  <c r="K263"/>
  <c r="J263"/>
  <c r="S262"/>
  <c r="K262"/>
  <c r="J262"/>
  <c r="S261"/>
  <c r="K261"/>
  <c r="J261"/>
  <c r="S260"/>
  <c r="K260"/>
  <c r="J260"/>
  <c r="S259"/>
  <c r="K259"/>
  <c r="J259"/>
  <c r="S258"/>
  <c r="K258"/>
  <c r="J258"/>
  <c r="S257"/>
  <c r="K257"/>
  <c r="J257"/>
  <c r="S256"/>
  <c r="K256"/>
  <c r="J256"/>
  <c r="S255"/>
  <c r="K255"/>
  <c r="J255"/>
  <c r="S254"/>
  <c r="K254"/>
  <c r="J254"/>
  <c r="S253"/>
  <c r="K253"/>
  <c r="J253"/>
  <c r="S252"/>
  <c r="K252"/>
  <c r="J252"/>
  <c r="S251"/>
  <c r="K251"/>
  <c r="J251"/>
  <c r="S250"/>
  <c r="K250"/>
  <c r="J250"/>
  <c r="S249"/>
  <c r="K249"/>
  <c r="J249"/>
  <c r="S248"/>
  <c r="K248"/>
  <c r="J248"/>
  <c r="S247"/>
  <c r="K247"/>
  <c r="J247"/>
  <c r="S246"/>
  <c r="K246"/>
  <c r="J246"/>
  <c r="S245"/>
  <c r="K245"/>
  <c r="J245"/>
  <c r="S244"/>
  <c r="K244"/>
  <c r="J244"/>
  <c r="S243"/>
  <c r="K243"/>
  <c r="J243"/>
  <c r="S242"/>
  <c r="K242"/>
  <c r="J242"/>
  <c r="S241"/>
  <c r="K241"/>
  <c r="J241"/>
  <c r="S240"/>
  <c r="K240"/>
  <c r="J240"/>
  <c r="S239"/>
  <c r="K239"/>
  <c r="J239"/>
  <c r="S238"/>
  <c r="K238"/>
  <c r="J238"/>
  <c r="S237"/>
  <c r="K237"/>
  <c r="J237"/>
  <c r="S236"/>
  <c r="K236"/>
  <c r="J236"/>
  <c r="S235"/>
  <c r="K235"/>
  <c r="J235"/>
  <c r="S234"/>
  <c r="K234"/>
  <c r="J234"/>
  <c r="S233"/>
  <c r="K233"/>
  <c r="J233"/>
  <c r="S232"/>
  <c r="K232"/>
  <c r="J232"/>
  <c r="S231"/>
  <c r="K231"/>
  <c r="J231"/>
  <c r="S230"/>
  <c r="K230"/>
  <c r="J230"/>
  <c r="S229"/>
  <c r="K229"/>
  <c r="J229"/>
  <c r="S228"/>
  <c r="K228"/>
  <c r="J228"/>
  <c r="S227"/>
  <c r="K227"/>
  <c r="J227"/>
  <c r="S226"/>
  <c r="K226"/>
  <c r="J226"/>
  <c r="S225"/>
  <c r="K225"/>
  <c r="J225"/>
  <c r="S224"/>
  <c r="K224"/>
  <c r="J224"/>
  <c r="S223"/>
  <c r="K223"/>
  <c r="J223"/>
  <c r="S222"/>
  <c r="K222"/>
  <c r="J222"/>
  <c r="S221"/>
  <c r="K221"/>
  <c r="J221"/>
  <c r="S220"/>
  <c r="K220"/>
  <c r="J220"/>
  <c r="S219"/>
  <c r="K219"/>
  <c r="J219"/>
  <c r="S218"/>
  <c r="K218"/>
  <c r="J218"/>
  <c r="S217"/>
  <c r="K217"/>
  <c r="J217"/>
  <c r="S216"/>
  <c r="K216"/>
  <c r="J216"/>
  <c r="S215"/>
  <c r="K215"/>
  <c r="J215"/>
  <c r="S214"/>
  <c r="K214"/>
  <c r="J214"/>
  <c r="S213"/>
  <c r="K213"/>
  <c r="J213"/>
  <c r="S212"/>
  <c r="K212"/>
  <c r="J212"/>
  <c r="S211"/>
  <c r="K211"/>
  <c r="J211"/>
  <c r="S210"/>
  <c r="K210"/>
  <c r="J210"/>
  <c r="S209"/>
  <c r="K209"/>
  <c r="J209"/>
  <c r="S208"/>
  <c r="K208"/>
  <c r="J208"/>
  <c r="S207"/>
  <c r="K207"/>
  <c r="J207"/>
  <c r="S206"/>
  <c r="K206"/>
  <c r="J206"/>
  <c r="S205"/>
  <c r="K205"/>
  <c r="J205"/>
  <c r="S204"/>
  <c r="K204"/>
  <c r="J204"/>
  <c r="S203"/>
  <c r="K203"/>
  <c r="J203"/>
  <c r="S202"/>
  <c r="K202"/>
  <c r="J202"/>
  <c r="S201"/>
  <c r="K201"/>
  <c r="J201"/>
  <c r="S200"/>
  <c r="K200"/>
  <c r="J200"/>
  <c r="S199"/>
  <c r="K199"/>
  <c r="J199"/>
  <c r="S198"/>
  <c r="K198"/>
  <c r="J198"/>
  <c r="S197"/>
  <c r="K197"/>
  <c r="J197"/>
  <c r="S196"/>
  <c r="K196"/>
  <c r="J196"/>
  <c r="S195"/>
  <c r="K195"/>
  <c r="J195"/>
  <c r="S194"/>
  <c r="K194"/>
  <c r="J194"/>
  <c r="S193"/>
  <c r="K193"/>
  <c r="J193"/>
  <c r="S192"/>
  <c r="K192"/>
  <c r="J192"/>
  <c r="S191"/>
  <c r="K191"/>
  <c r="J191"/>
  <c r="S190"/>
  <c r="K190"/>
  <c r="J190"/>
  <c r="S189"/>
  <c r="K189"/>
  <c r="J189"/>
  <c r="S188"/>
  <c r="K188"/>
  <c r="J188"/>
  <c r="S187"/>
  <c r="K187"/>
  <c r="J187"/>
  <c r="S186"/>
  <c r="K186"/>
  <c r="J186"/>
  <c r="S185"/>
  <c r="K185"/>
  <c r="J185"/>
  <c r="S184"/>
  <c r="K184"/>
  <c r="J184"/>
  <c r="S183"/>
  <c r="K183"/>
  <c r="J183"/>
  <c r="S182"/>
  <c r="K182"/>
  <c r="J182"/>
  <c r="S181"/>
  <c r="K181"/>
  <c r="J181"/>
  <c r="S180"/>
  <c r="K180"/>
  <c r="J180"/>
  <c r="S179"/>
  <c r="K179"/>
  <c r="J179"/>
  <c r="S178"/>
  <c r="K178"/>
  <c r="J178"/>
  <c r="S177"/>
  <c r="K177"/>
  <c r="J177"/>
  <c r="S176"/>
  <c r="K176"/>
  <c r="J176"/>
  <c r="S175"/>
  <c r="K175"/>
  <c r="J175"/>
  <c r="S174"/>
  <c r="K174"/>
  <c r="J174"/>
  <c r="S173"/>
  <c r="K173"/>
  <c r="J173"/>
  <c r="S172"/>
  <c r="K172"/>
  <c r="J172"/>
  <c r="S171"/>
  <c r="K171"/>
  <c r="J171"/>
  <c r="S170"/>
  <c r="K170"/>
  <c r="J170"/>
  <c r="S169"/>
  <c r="K169"/>
  <c r="J169"/>
  <c r="S168"/>
  <c r="K168"/>
  <c r="J168"/>
  <c r="S167"/>
  <c r="K167"/>
  <c r="J167"/>
  <c r="S166"/>
  <c r="K166"/>
  <c r="J166"/>
  <c r="S165"/>
  <c r="K165"/>
  <c r="J165"/>
  <c r="S164"/>
  <c r="K164"/>
  <c r="J164"/>
  <c r="S163"/>
  <c r="K163"/>
  <c r="J163"/>
  <c r="S162"/>
  <c r="K162"/>
  <c r="J162"/>
  <c r="S161"/>
  <c r="K161"/>
  <c r="J161"/>
  <c r="S160"/>
  <c r="K160"/>
  <c r="J160"/>
  <c r="S159"/>
  <c r="K159"/>
  <c r="J159"/>
  <c r="S158"/>
  <c r="K158"/>
  <c r="J158"/>
  <c r="S157"/>
  <c r="K157"/>
  <c r="J157"/>
  <c r="S156"/>
  <c r="K156"/>
  <c r="J156"/>
  <c r="S155"/>
  <c r="K155"/>
  <c r="J155"/>
  <c r="S154"/>
  <c r="K154"/>
  <c r="J154"/>
  <c r="S153"/>
  <c r="K153"/>
  <c r="J153"/>
  <c r="S152"/>
  <c r="K152"/>
  <c r="J152"/>
  <c r="S151"/>
  <c r="K151"/>
  <c r="J151"/>
  <c r="S150"/>
  <c r="K150"/>
  <c r="J150"/>
  <c r="S149"/>
  <c r="K149"/>
  <c r="J149"/>
  <c r="S148"/>
  <c r="K148"/>
  <c r="J148"/>
  <c r="S147"/>
  <c r="K147"/>
  <c r="J147"/>
  <c r="S146"/>
  <c r="K146"/>
  <c r="J146"/>
  <c r="S145"/>
  <c r="K145"/>
  <c r="J145"/>
  <c r="S144"/>
  <c r="K144"/>
  <c r="J144"/>
  <c r="S143"/>
  <c r="K143"/>
  <c r="J143"/>
  <c r="S142"/>
  <c r="K142"/>
  <c r="J142"/>
  <c r="S141"/>
  <c r="K141"/>
  <c r="J141"/>
  <c r="S140"/>
  <c r="K140"/>
  <c r="J140"/>
  <c r="S139"/>
  <c r="K139"/>
  <c r="J139"/>
  <c r="S138"/>
  <c r="K138"/>
  <c r="J138"/>
  <c r="S137"/>
  <c r="K137"/>
  <c r="J137"/>
  <c r="S136"/>
  <c r="K136"/>
  <c r="J136"/>
  <c r="S135"/>
  <c r="K135"/>
  <c r="J135"/>
  <c r="S134"/>
  <c r="K134"/>
  <c r="J134"/>
  <c r="S133"/>
  <c r="K133"/>
  <c r="J133"/>
  <c r="S132"/>
  <c r="K132"/>
  <c r="J132"/>
  <c r="S131"/>
  <c r="K131"/>
  <c r="J131"/>
  <c r="S130"/>
  <c r="K130"/>
  <c r="J130"/>
  <c r="S129"/>
  <c r="K129"/>
  <c r="J129"/>
  <c r="S128"/>
  <c r="K128"/>
  <c r="J128"/>
  <c r="S127"/>
  <c r="K127"/>
  <c r="J127"/>
  <c r="S126"/>
  <c r="K126"/>
  <c r="J126"/>
  <c r="S125"/>
  <c r="K125"/>
  <c r="J125"/>
  <c r="S124"/>
  <c r="K124"/>
  <c r="J124"/>
  <c r="S123"/>
  <c r="K123"/>
  <c r="J123"/>
  <c r="S122"/>
  <c r="K122"/>
  <c r="J122"/>
  <c r="S121"/>
  <c r="K121"/>
  <c r="J121"/>
  <c r="S120"/>
  <c r="K120"/>
  <c r="J120"/>
  <c r="S119"/>
  <c r="K119"/>
  <c r="J119"/>
  <c r="S118"/>
  <c r="K118"/>
  <c r="J118"/>
  <c r="S117"/>
  <c r="K117"/>
  <c r="J117"/>
  <c r="S116"/>
  <c r="K116"/>
  <c r="J116"/>
  <c r="S115"/>
  <c r="K115"/>
  <c r="J115"/>
  <c r="S114"/>
  <c r="K114"/>
  <c r="J114"/>
  <c r="S113"/>
  <c r="K113"/>
  <c r="J113"/>
  <c r="S112"/>
  <c r="K112"/>
  <c r="J112"/>
  <c r="S111"/>
  <c r="K111"/>
  <c r="J111"/>
  <c r="S110"/>
  <c r="K110"/>
  <c r="J110"/>
  <c r="S109"/>
  <c r="K109"/>
  <c r="J109"/>
  <c r="S108"/>
  <c r="K108"/>
  <c r="J108"/>
  <c r="S107"/>
  <c r="K107"/>
  <c r="J107"/>
  <c r="S106"/>
  <c r="K106"/>
  <c r="J106"/>
  <c r="S105"/>
  <c r="K105"/>
  <c r="J105"/>
  <c r="S104"/>
  <c r="K104"/>
  <c r="J104"/>
  <c r="S103"/>
  <c r="K103"/>
  <c r="J103"/>
  <c r="S102"/>
  <c r="K102"/>
  <c r="J102"/>
  <c r="S101"/>
  <c r="K101"/>
  <c r="J101"/>
  <c r="S100"/>
  <c r="K100"/>
  <c r="J100"/>
  <c r="S99"/>
  <c r="K99"/>
  <c r="J99"/>
  <c r="S98"/>
  <c r="K98"/>
  <c r="J98"/>
  <c r="S97"/>
  <c r="K97"/>
  <c r="J97"/>
  <c r="S96"/>
  <c r="K96"/>
  <c r="J96"/>
  <c r="S95"/>
  <c r="K95"/>
  <c r="J95"/>
  <c r="S94"/>
  <c r="K94"/>
  <c r="J94"/>
  <c r="S93"/>
  <c r="K93"/>
  <c r="J93"/>
  <c r="S92"/>
  <c r="K92"/>
  <c r="J92"/>
  <c r="S91"/>
  <c r="K91"/>
  <c r="J91"/>
  <c r="S90"/>
  <c r="K90"/>
  <c r="J90"/>
  <c r="S89"/>
  <c r="K89"/>
  <c r="J89"/>
  <c r="S88"/>
  <c r="K88"/>
  <c r="J88"/>
  <c r="S87"/>
  <c r="K87"/>
  <c r="J87"/>
  <c r="S86"/>
  <c r="K86"/>
  <c r="J86"/>
  <c r="S85"/>
  <c r="K85"/>
  <c r="J85"/>
  <c r="S84"/>
  <c r="K84"/>
  <c r="J84"/>
  <c r="S83"/>
  <c r="K83"/>
  <c r="J83"/>
  <c r="S82"/>
  <c r="K82"/>
  <c r="J82"/>
  <c r="S81"/>
  <c r="K81"/>
  <c r="J81"/>
  <c r="S80"/>
  <c r="K80"/>
  <c r="J80"/>
  <c r="S79"/>
  <c r="K79"/>
  <c r="J79"/>
  <c r="S78"/>
  <c r="K78"/>
  <c r="J78"/>
  <c r="S77"/>
  <c r="K77"/>
  <c r="J77"/>
  <c r="S76"/>
  <c r="K76"/>
  <c r="J76"/>
  <c r="S75"/>
  <c r="K75"/>
  <c r="J75"/>
  <c r="S74"/>
  <c r="K74"/>
  <c r="J74"/>
  <c r="S73"/>
  <c r="K73"/>
  <c r="J73"/>
  <c r="S72"/>
  <c r="K72"/>
  <c r="J72"/>
  <c r="S71"/>
  <c r="K71"/>
  <c r="J71"/>
  <c r="S70"/>
  <c r="K70"/>
  <c r="J70"/>
  <c r="S69"/>
  <c r="K69"/>
  <c r="J69"/>
  <c r="S68"/>
  <c r="K68"/>
  <c r="J68"/>
  <c r="S67"/>
  <c r="K67"/>
  <c r="J67"/>
  <c r="S66"/>
  <c r="K66"/>
  <c r="J66"/>
  <c r="S65"/>
  <c r="K65"/>
  <c r="J65"/>
  <c r="S64"/>
  <c r="K64"/>
  <c r="J64"/>
  <c r="S63"/>
  <c r="K63"/>
  <c r="J63"/>
  <c r="S62"/>
  <c r="K62"/>
  <c r="J62"/>
  <c r="S61"/>
  <c r="K61"/>
  <c r="J61"/>
  <c r="S60"/>
  <c r="K60"/>
  <c r="J60"/>
  <c r="S59"/>
  <c r="K59"/>
  <c r="J59"/>
  <c r="S58"/>
  <c r="K58"/>
  <c r="J58"/>
  <c r="S57"/>
  <c r="K57"/>
  <c r="J57"/>
  <c r="S56"/>
  <c r="K56"/>
  <c r="J56"/>
  <c r="B50"/>
  <c r="B51"/>
  <c r="B52"/>
  <c r="B53"/>
  <c r="B54"/>
  <c r="B55"/>
  <c r="S55"/>
  <c r="K55"/>
  <c r="J55"/>
  <c r="A49"/>
  <c r="A50"/>
  <c r="A51"/>
  <c r="A52"/>
  <c r="A53"/>
  <c r="A54"/>
  <c r="A55"/>
  <c r="S54"/>
  <c r="K54"/>
  <c r="J54"/>
  <c r="S53"/>
  <c r="K53"/>
  <c r="J53"/>
  <c r="S52"/>
  <c r="K52"/>
  <c r="J52"/>
  <c r="S51"/>
  <c r="K51"/>
  <c r="J51"/>
  <c r="S50"/>
  <c r="K50"/>
  <c r="J50"/>
  <c r="S49"/>
  <c r="K49"/>
  <c r="J49"/>
  <c r="B48"/>
  <c r="B79" i="16"/>
  <c r="B91"/>
  <c r="B103"/>
  <c r="B115"/>
  <c r="B127"/>
  <c r="B139"/>
  <c r="B151"/>
  <c r="B163"/>
  <c r="B175"/>
  <c r="B187"/>
  <c r="B199"/>
  <c r="B211"/>
  <c r="B223"/>
  <c r="B235"/>
  <c r="B247"/>
  <c r="B259"/>
  <c r="B271"/>
  <c r="B283"/>
  <c r="B295"/>
  <c r="B307"/>
  <c r="B319"/>
  <c r="B331"/>
  <c r="B343"/>
  <c r="B355"/>
  <c r="F355"/>
  <c r="G355"/>
  <c r="A44"/>
  <c r="F44"/>
  <c r="G44"/>
  <c r="R44"/>
  <c r="R355"/>
  <c r="S44"/>
  <c r="S355"/>
  <c r="K44"/>
  <c r="K355"/>
  <c r="J44"/>
  <c r="J355"/>
  <c r="A56"/>
  <c r="A57"/>
  <c r="A58"/>
  <c r="A59"/>
  <c r="A60"/>
  <c r="A61"/>
  <c r="A62"/>
  <c r="A63"/>
  <c r="A64"/>
  <c r="A65"/>
  <c r="A66"/>
  <c r="A67"/>
  <c r="A79"/>
  <c r="A91"/>
  <c r="A103"/>
  <c r="A115"/>
  <c r="A127"/>
  <c r="A139"/>
  <c r="A151"/>
  <c r="A163"/>
  <c r="A175"/>
  <c r="A187"/>
  <c r="A199"/>
  <c r="A211"/>
  <c r="A223"/>
  <c r="A235"/>
  <c r="A247"/>
  <c r="A259"/>
  <c r="A271"/>
  <c r="A283"/>
  <c r="A295"/>
  <c r="A307"/>
  <c r="A319"/>
  <c r="A331"/>
  <c r="A343"/>
  <c r="A355"/>
  <c r="B78"/>
  <c r="B90"/>
  <c r="B102"/>
  <c r="B114"/>
  <c r="B126"/>
  <c r="B138"/>
  <c r="B150"/>
  <c r="B162"/>
  <c r="B174"/>
  <c r="B186"/>
  <c r="B198"/>
  <c r="B210"/>
  <c r="B222"/>
  <c r="B234"/>
  <c r="B246"/>
  <c r="B258"/>
  <c r="B270"/>
  <c r="B282"/>
  <c r="B294"/>
  <c r="B306"/>
  <c r="B318"/>
  <c r="B330"/>
  <c r="B342"/>
  <c r="B354"/>
  <c r="F354"/>
  <c r="G354"/>
  <c r="A43"/>
  <c r="F43"/>
  <c r="G43"/>
  <c r="R43"/>
  <c r="R354"/>
  <c r="S43"/>
  <c r="S354"/>
  <c r="K43"/>
  <c r="K354"/>
  <c r="J43"/>
  <c r="J354"/>
  <c r="A78"/>
  <c r="A90"/>
  <c r="A102"/>
  <c r="A114"/>
  <c r="A126"/>
  <c r="A138"/>
  <c r="A150"/>
  <c r="A162"/>
  <c r="A174"/>
  <c r="A186"/>
  <c r="A198"/>
  <c r="A210"/>
  <c r="A222"/>
  <c r="A234"/>
  <c r="A246"/>
  <c r="A258"/>
  <c r="A270"/>
  <c r="A282"/>
  <c r="A294"/>
  <c r="A306"/>
  <c r="A318"/>
  <c r="A330"/>
  <c r="A342"/>
  <c r="A354"/>
  <c r="B77"/>
  <c r="B89"/>
  <c r="B101"/>
  <c r="B113"/>
  <c r="B125"/>
  <c r="B137"/>
  <c r="B149"/>
  <c r="B161"/>
  <c r="B173"/>
  <c r="B185"/>
  <c r="B197"/>
  <c r="B209"/>
  <c r="B221"/>
  <c r="B233"/>
  <c r="B245"/>
  <c r="B257"/>
  <c r="B269"/>
  <c r="B281"/>
  <c r="B293"/>
  <c r="B305"/>
  <c r="B317"/>
  <c r="B329"/>
  <c r="B341"/>
  <c r="B353"/>
  <c r="F353"/>
  <c r="G353"/>
  <c r="A42"/>
  <c r="F42"/>
  <c r="G42"/>
  <c r="R42"/>
  <c r="R353"/>
  <c r="S42"/>
  <c r="S353"/>
  <c r="K42"/>
  <c r="K353"/>
  <c r="J42"/>
  <c r="J353"/>
  <c r="A77"/>
  <c r="A89"/>
  <c r="A101"/>
  <c r="A113"/>
  <c r="A125"/>
  <c r="A137"/>
  <c r="A149"/>
  <c r="A161"/>
  <c r="A173"/>
  <c r="A185"/>
  <c r="A197"/>
  <c r="A209"/>
  <c r="A221"/>
  <c r="A233"/>
  <c r="A245"/>
  <c r="A257"/>
  <c r="A269"/>
  <c r="A281"/>
  <c r="A293"/>
  <c r="A305"/>
  <c r="A317"/>
  <c r="A329"/>
  <c r="A341"/>
  <c r="A353"/>
  <c r="B76"/>
  <c r="B88"/>
  <c r="B100"/>
  <c r="B112"/>
  <c r="B124"/>
  <c r="B136"/>
  <c r="B148"/>
  <c r="B160"/>
  <c r="B172"/>
  <c r="B184"/>
  <c r="B196"/>
  <c r="B208"/>
  <c r="B220"/>
  <c r="B232"/>
  <c r="B244"/>
  <c r="B256"/>
  <c r="B268"/>
  <c r="B280"/>
  <c r="B292"/>
  <c r="B304"/>
  <c r="B316"/>
  <c r="B328"/>
  <c r="B340"/>
  <c r="B352"/>
  <c r="F352"/>
  <c r="G352"/>
  <c r="A41"/>
  <c r="F41"/>
  <c r="G41"/>
  <c r="R41"/>
  <c r="R352"/>
  <c r="S41"/>
  <c r="S352"/>
  <c r="K41"/>
  <c r="K352"/>
  <c r="J41"/>
  <c r="J352"/>
  <c r="A76"/>
  <c r="A88"/>
  <c r="A100"/>
  <c r="A112"/>
  <c r="A124"/>
  <c r="A136"/>
  <c r="A148"/>
  <c r="A160"/>
  <c r="A172"/>
  <c r="A184"/>
  <c r="A196"/>
  <c r="A208"/>
  <c r="A220"/>
  <c r="A232"/>
  <c r="A244"/>
  <c r="A256"/>
  <c r="A268"/>
  <c r="A280"/>
  <c r="A292"/>
  <c r="A304"/>
  <c r="A316"/>
  <c r="A328"/>
  <c r="A340"/>
  <c r="A352"/>
  <c r="B75"/>
  <c r="B87"/>
  <c r="B99"/>
  <c r="B111"/>
  <c r="B123"/>
  <c r="B135"/>
  <c r="B147"/>
  <c r="B159"/>
  <c r="B171"/>
  <c r="B183"/>
  <c r="B195"/>
  <c r="B207"/>
  <c r="B219"/>
  <c r="B231"/>
  <c r="B243"/>
  <c r="B255"/>
  <c r="B267"/>
  <c r="B279"/>
  <c r="B291"/>
  <c r="B303"/>
  <c r="B315"/>
  <c r="B327"/>
  <c r="B339"/>
  <c r="B351"/>
  <c r="F351"/>
  <c r="G351"/>
  <c r="A40"/>
  <c r="F40"/>
  <c r="G40"/>
  <c r="R40"/>
  <c r="R351"/>
  <c r="S40"/>
  <c r="S351"/>
  <c r="K40"/>
  <c r="K351"/>
  <c r="J40"/>
  <c r="J351"/>
  <c r="A75"/>
  <c r="A87"/>
  <c r="A99"/>
  <c r="A111"/>
  <c r="A123"/>
  <c r="A135"/>
  <c r="A147"/>
  <c r="A159"/>
  <c r="A171"/>
  <c r="A183"/>
  <c r="A195"/>
  <c r="A207"/>
  <c r="A219"/>
  <c r="A231"/>
  <c r="A243"/>
  <c r="A255"/>
  <c r="A267"/>
  <c r="A279"/>
  <c r="A291"/>
  <c r="A303"/>
  <c r="A315"/>
  <c r="A327"/>
  <c r="A339"/>
  <c r="A351"/>
  <c r="B74"/>
  <c r="B86"/>
  <c r="B98"/>
  <c r="B110"/>
  <c r="B122"/>
  <c r="B134"/>
  <c r="B146"/>
  <c r="B158"/>
  <c r="B170"/>
  <c r="B182"/>
  <c r="B194"/>
  <c r="B206"/>
  <c r="B218"/>
  <c r="B230"/>
  <c r="B242"/>
  <c r="B254"/>
  <c r="B266"/>
  <c r="B278"/>
  <c r="B290"/>
  <c r="B302"/>
  <c r="B314"/>
  <c r="B326"/>
  <c r="B338"/>
  <c r="B350"/>
  <c r="F350"/>
  <c r="G350"/>
  <c r="A39"/>
  <c r="F39"/>
  <c r="G39"/>
  <c r="R39"/>
  <c r="R350"/>
  <c r="S39"/>
  <c r="S350"/>
  <c r="K39"/>
  <c r="K350"/>
  <c r="J39"/>
  <c r="J350"/>
  <c r="A74"/>
  <c r="A86"/>
  <c r="A98"/>
  <c r="A110"/>
  <c r="A122"/>
  <c r="A134"/>
  <c r="A146"/>
  <c r="A158"/>
  <c r="A170"/>
  <c r="A182"/>
  <c r="A194"/>
  <c r="A206"/>
  <c r="A218"/>
  <c r="A230"/>
  <c r="A242"/>
  <c r="A254"/>
  <c r="A266"/>
  <c r="A278"/>
  <c r="A290"/>
  <c r="A302"/>
  <c r="A314"/>
  <c r="A326"/>
  <c r="A338"/>
  <c r="A350"/>
  <c r="B73"/>
  <c r="B85"/>
  <c r="B97"/>
  <c r="B109"/>
  <c r="B121"/>
  <c r="B133"/>
  <c r="B145"/>
  <c r="B157"/>
  <c r="B169"/>
  <c r="B181"/>
  <c r="B193"/>
  <c r="B205"/>
  <c r="B217"/>
  <c r="B229"/>
  <c r="B241"/>
  <c r="B253"/>
  <c r="B265"/>
  <c r="B277"/>
  <c r="B289"/>
  <c r="B301"/>
  <c r="B313"/>
  <c r="B325"/>
  <c r="B337"/>
  <c r="B349"/>
  <c r="F349"/>
  <c r="G349"/>
  <c r="A38"/>
  <c r="F38"/>
  <c r="G38"/>
  <c r="R38"/>
  <c r="R349"/>
  <c r="S38"/>
  <c r="S349"/>
  <c r="K38"/>
  <c r="K349"/>
  <c r="J38"/>
  <c r="J349"/>
  <c r="A73"/>
  <c r="A85"/>
  <c r="A97"/>
  <c r="A109"/>
  <c r="A121"/>
  <c r="A133"/>
  <c r="A145"/>
  <c r="A157"/>
  <c r="A169"/>
  <c r="A181"/>
  <c r="A193"/>
  <c r="A205"/>
  <c r="A217"/>
  <c r="A229"/>
  <c r="A241"/>
  <c r="A253"/>
  <c r="A265"/>
  <c r="A277"/>
  <c r="A289"/>
  <c r="A301"/>
  <c r="A313"/>
  <c r="A325"/>
  <c r="A337"/>
  <c r="A349"/>
  <c r="B72"/>
  <c r="B84"/>
  <c r="B96"/>
  <c r="B108"/>
  <c r="B120"/>
  <c r="B132"/>
  <c r="B144"/>
  <c r="B156"/>
  <c r="B168"/>
  <c r="B180"/>
  <c r="B192"/>
  <c r="B204"/>
  <c r="B216"/>
  <c r="B228"/>
  <c r="B240"/>
  <c r="B252"/>
  <c r="B264"/>
  <c r="B276"/>
  <c r="B288"/>
  <c r="B300"/>
  <c r="B312"/>
  <c r="B324"/>
  <c r="B336"/>
  <c r="B348"/>
  <c r="F348"/>
  <c r="G348"/>
  <c r="A37"/>
  <c r="F37"/>
  <c r="G37"/>
  <c r="R37"/>
  <c r="R348"/>
  <c r="S37"/>
  <c r="S348"/>
  <c r="K37"/>
  <c r="K348"/>
  <c r="J37"/>
  <c r="J348"/>
  <c r="A72"/>
  <c r="A84"/>
  <c r="A96"/>
  <c r="A108"/>
  <c r="A120"/>
  <c r="A132"/>
  <c r="A144"/>
  <c r="A156"/>
  <c r="A168"/>
  <c r="A180"/>
  <c r="A192"/>
  <c r="A204"/>
  <c r="A216"/>
  <c r="A228"/>
  <c r="A240"/>
  <c r="A252"/>
  <c r="A264"/>
  <c r="A276"/>
  <c r="A288"/>
  <c r="A300"/>
  <c r="A312"/>
  <c r="A324"/>
  <c r="A336"/>
  <c r="A348"/>
  <c r="B71"/>
  <c r="B83"/>
  <c r="B95"/>
  <c r="B107"/>
  <c r="B119"/>
  <c r="B131"/>
  <c r="B143"/>
  <c r="B155"/>
  <c r="B167"/>
  <c r="B179"/>
  <c r="B191"/>
  <c r="B203"/>
  <c r="B215"/>
  <c r="B227"/>
  <c r="B239"/>
  <c r="B251"/>
  <c r="B263"/>
  <c r="B275"/>
  <c r="B287"/>
  <c r="B299"/>
  <c r="B311"/>
  <c r="B323"/>
  <c r="B335"/>
  <c r="B347"/>
  <c r="F347"/>
  <c r="G347"/>
  <c r="A36"/>
  <c r="F36"/>
  <c r="G36"/>
  <c r="R36"/>
  <c r="R347"/>
  <c r="S36"/>
  <c r="S347"/>
  <c r="K36"/>
  <c r="K347"/>
  <c r="J36"/>
  <c r="J347"/>
  <c r="A71"/>
  <c r="A83"/>
  <c r="A95"/>
  <c r="A107"/>
  <c r="A119"/>
  <c r="A131"/>
  <c r="A143"/>
  <c r="A155"/>
  <c r="A167"/>
  <c r="A179"/>
  <c r="A191"/>
  <c r="A203"/>
  <c r="A215"/>
  <c r="A227"/>
  <c r="A239"/>
  <c r="A251"/>
  <c r="A263"/>
  <c r="A275"/>
  <c r="A287"/>
  <c r="A299"/>
  <c r="A311"/>
  <c r="A323"/>
  <c r="A335"/>
  <c r="A347"/>
  <c r="B70"/>
  <c r="B82"/>
  <c r="B94"/>
  <c r="B106"/>
  <c r="B118"/>
  <c r="B130"/>
  <c r="B142"/>
  <c r="B154"/>
  <c r="B166"/>
  <c r="B178"/>
  <c r="B190"/>
  <c r="B202"/>
  <c r="B214"/>
  <c r="B226"/>
  <c r="B238"/>
  <c r="B250"/>
  <c r="B262"/>
  <c r="B274"/>
  <c r="B286"/>
  <c r="B298"/>
  <c r="B310"/>
  <c r="B322"/>
  <c r="B334"/>
  <c r="B346"/>
  <c r="F346"/>
  <c r="G346"/>
  <c r="A35"/>
  <c r="F35"/>
  <c r="G35"/>
  <c r="R35"/>
  <c r="R346"/>
  <c r="S35"/>
  <c r="S346"/>
  <c r="K35"/>
  <c r="K346"/>
  <c r="J35"/>
  <c r="J346"/>
  <c r="A70"/>
  <c r="A82"/>
  <c r="A94"/>
  <c r="A106"/>
  <c r="A118"/>
  <c r="A130"/>
  <c r="A142"/>
  <c r="A154"/>
  <c r="A166"/>
  <c r="A178"/>
  <c r="A190"/>
  <c r="A202"/>
  <c r="A214"/>
  <c r="A226"/>
  <c r="A238"/>
  <c r="A250"/>
  <c r="A262"/>
  <c r="A274"/>
  <c r="A286"/>
  <c r="A298"/>
  <c r="A310"/>
  <c r="A322"/>
  <c r="A334"/>
  <c r="A346"/>
  <c r="B69"/>
  <c r="B81"/>
  <c r="B93"/>
  <c r="B105"/>
  <c r="B117"/>
  <c r="B129"/>
  <c r="B141"/>
  <c r="B153"/>
  <c r="B165"/>
  <c r="B177"/>
  <c r="B189"/>
  <c r="B201"/>
  <c r="B213"/>
  <c r="B225"/>
  <c r="B237"/>
  <c r="B249"/>
  <c r="B261"/>
  <c r="B273"/>
  <c r="B285"/>
  <c r="B297"/>
  <c r="B309"/>
  <c r="B321"/>
  <c r="B333"/>
  <c r="B345"/>
  <c r="F345"/>
  <c r="G345"/>
  <c r="A34"/>
  <c r="F34"/>
  <c r="G34"/>
  <c r="R34"/>
  <c r="R345"/>
  <c r="S34"/>
  <c r="S345"/>
  <c r="K34"/>
  <c r="K345"/>
  <c r="J34"/>
  <c r="J345"/>
  <c r="A69"/>
  <c r="A81"/>
  <c r="A93"/>
  <c r="A105"/>
  <c r="A117"/>
  <c r="A129"/>
  <c r="A141"/>
  <c r="A153"/>
  <c r="A165"/>
  <c r="A177"/>
  <c r="A189"/>
  <c r="A201"/>
  <c r="A213"/>
  <c r="A225"/>
  <c r="A237"/>
  <c r="A249"/>
  <c r="A261"/>
  <c r="A273"/>
  <c r="A285"/>
  <c r="A297"/>
  <c r="A309"/>
  <c r="A321"/>
  <c r="A333"/>
  <c r="A345"/>
  <c r="B68"/>
  <c r="B80"/>
  <c r="B92"/>
  <c r="B104"/>
  <c r="B116"/>
  <c r="B128"/>
  <c r="B140"/>
  <c r="B152"/>
  <c r="B164"/>
  <c r="B176"/>
  <c r="B188"/>
  <c r="B200"/>
  <c r="B212"/>
  <c r="B224"/>
  <c r="B236"/>
  <c r="B248"/>
  <c r="B260"/>
  <c r="B272"/>
  <c r="B284"/>
  <c r="B296"/>
  <c r="B308"/>
  <c r="B320"/>
  <c r="B332"/>
  <c r="B344"/>
  <c r="F344"/>
  <c r="G344"/>
  <c r="A33"/>
  <c r="F33"/>
  <c r="G33"/>
  <c r="R33"/>
  <c r="R344"/>
  <c r="S33"/>
  <c r="S344"/>
  <c r="K33"/>
  <c r="K344"/>
  <c r="J33"/>
  <c r="J344"/>
  <c r="A68"/>
  <c r="A80"/>
  <c r="A92"/>
  <c r="A104"/>
  <c r="A116"/>
  <c r="A128"/>
  <c r="A140"/>
  <c r="A152"/>
  <c r="A164"/>
  <c r="A176"/>
  <c r="A188"/>
  <c r="A200"/>
  <c r="A212"/>
  <c r="A224"/>
  <c r="A236"/>
  <c r="A248"/>
  <c r="A260"/>
  <c r="A272"/>
  <c r="A284"/>
  <c r="A296"/>
  <c r="A308"/>
  <c r="A320"/>
  <c r="A332"/>
  <c r="A344"/>
  <c r="F343"/>
  <c r="G343"/>
  <c r="R343"/>
  <c r="S343"/>
  <c r="K343"/>
  <c r="J343"/>
  <c r="F342"/>
  <c r="G342"/>
  <c r="R342"/>
  <c r="S342"/>
  <c r="K342"/>
  <c r="J342"/>
  <c r="F341"/>
  <c r="G341"/>
  <c r="R341"/>
  <c r="S341"/>
  <c r="K341"/>
  <c r="J341"/>
  <c r="F340"/>
  <c r="G340"/>
  <c r="R340"/>
  <c r="S340"/>
  <c r="K340"/>
  <c r="J340"/>
  <c r="F339"/>
  <c r="G339"/>
  <c r="R339"/>
  <c r="S339"/>
  <c r="K339"/>
  <c r="J339"/>
  <c r="F338"/>
  <c r="G338"/>
  <c r="R338"/>
  <c r="S338"/>
  <c r="K338"/>
  <c r="J338"/>
  <c r="F337"/>
  <c r="G337"/>
  <c r="R337"/>
  <c r="S337"/>
  <c r="K337"/>
  <c r="J337"/>
  <c r="F336"/>
  <c r="G336"/>
  <c r="R336"/>
  <c r="S336"/>
  <c r="K336"/>
  <c r="J336"/>
  <c r="F335"/>
  <c r="G335"/>
  <c r="R335"/>
  <c r="S335"/>
  <c r="K335"/>
  <c r="J335"/>
  <c r="F334"/>
  <c r="G334"/>
  <c r="R334"/>
  <c r="S334"/>
  <c r="K334"/>
  <c r="J334"/>
  <c r="F333"/>
  <c r="G333"/>
  <c r="R333"/>
  <c r="S333"/>
  <c r="K333"/>
  <c r="J333"/>
  <c r="F332"/>
  <c r="G332"/>
  <c r="R332"/>
  <c r="S332"/>
  <c r="K332"/>
  <c r="J332"/>
  <c r="F331"/>
  <c r="G331"/>
  <c r="R331"/>
  <c r="S331"/>
  <c r="K331"/>
  <c r="J331"/>
  <c r="F330"/>
  <c r="G330"/>
  <c r="R330"/>
  <c r="S330"/>
  <c r="K330"/>
  <c r="J330"/>
  <c r="F329"/>
  <c r="G329"/>
  <c r="R329"/>
  <c r="S329"/>
  <c r="K329"/>
  <c r="J329"/>
  <c r="F328"/>
  <c r="G328"/>
  <c r="R328"/>
  <c r="S328"/>
  <c r="K328"/>
  <c r="J328"/>
  <c r="F327"/>
  <c r="G327"/>
  <c r="R327"/>
  <c r="S327"/>
  <c r="K327"/>
  <c r="J327"/>
  <c r="F326"/>
  <c r="G326"/>
  <c r="R326"/>
  <c r="S326"/>
  <c r="K326"/>
  <c r="J326"/>
  <c r="F325"/>
  <c r="G325"/>
  <c r="R325"/>
  <c r="S325"/>
  <c r="K325"/>
  <c r="J325"/>
  <c r="F324"/>
  <c r="G324"/>
  <c r="R324"/>
  <c r="S324"/>
  <c r="K324"/>
  <c r="J324"/>
  <c r="F323"/>
  <c r="G323"/>
  <c r="R323"/>
  <c r="S323"/>
  <c r="K323"/>
  <c r="J323"/>
  <c r="F322"/>
  <c r="G322"/>
  <c r="R322"/>
  <c r="S322"/>
  <c r="K322"/>
  <c r="J322"/>
  <c r="F321"/>
  <c r="G321"/>
  <c r="R321"/>
  <c r="S321"/>
  <c r="K321"/>
  <c r="J321"/>
  <c r="F320"/>
  <c r="G320"/>
  <c r="R320"/>
  <c r="S320"/>
  <c r="K320"/>
  <c r="J320"/>
  <c r="F319"/>
  <c r="G319"/>
  <c r="R319"/>
  <c r="S319"/>
  <c r="K319"/>
  <c r="J319"/>
  <c r="F318"/>
  <c r="G318"/>
  <c r="R318"/>
  <c r="S318"/>
  <c r="K318"/>
  <c r="J318"/>
  <c r="F317"/>
  <c r="G317"/>
  <c r="R317"/>
  <c r="S317"/>
  <c r="K317"/>
  <c r="J317"/>
  <c r="F316"/>
  <c r="G316"/>
  <c r="R316"/>
  <c r="S316"/>
  <c r="K316"/>
  <c r="J316"/>
  <c r="F315"/>
  <c r="G315"/>
  <c r="R315"/>
  <c r="S315"/>
  <c r="K315"/>
  <c r="J315"/>
  <c r="F314"/>
  <c r="G314"/>
  <c r="R314"/>
  <c r="S314"/>
  <c r="K314"/>
  <c r="J314"/>
  <c r="F313"/>
  <c r="G313"/>
  <c r="R313"/>
  <c r="S313"/>
  <c r="K313"/>
  <c r="J313"/>
  <c r="F312"/>
  <c r="G312"/>
  <c r="R312"/>
  <c r="S312"/>
  <c r="K312"/>
  <c r="J312"/>
  <c r="F311"/>
  <c r="G311"/>
  <c r="R311"/>
  <c r="S311"/>
  <c r="K311"/>
  <c r="J311"/>
  <c r="F310"/>
  <c r="G310"/>
  <c r="R310"/>
  <c r="S310"/>
  <c r="K310"/>
  <c r="J310"/>
  <c r="F309"/>
  <c r="G309"/>
  <c r="R309"/>
  <c r="S309"/>
  <c r="K309"/>
  <c r="J309"/>
  <c r="F308"/>
  <c r="G308"/>
  <c r="R308"/>
  <c r="S308"/>
  <c r="K308"/>
  <c r="J308"/>
  <c r="F307"/>
  <c r="G307"/>
  <c r="R307"/>
  <c r="S307"/>
  <c r="K307"/>
  <c r="J307"/>
  <c r="F306"/>
  <c r="G306"/>
  <c r="R306"/>
  <c r="S306"/>
  <c r="K306"/>
  <c r="J306"/>
  <c r="F305"/>
  <c r="G305"/>
  <c r="R305"/>
  <c r="S305"/>
  <c r="K305"/>
  <c r="J305"/>
  <c r="F304"/>
  <c r="G304"/>
  <c r="R304"/>
  <c r="S304"/>
  <c r="K304"/>
  <c r="J304"/>
  <c r="F303"/>
  <c r="G303"/>
  <c r="R303"/>
  <c r="S303"/>
  <c r="K303"/>
  <c r="J303"/>
  <c r="F302"/>
  <c r="G302"/>
  <c r="R302"/>
  <c r="S302"/>
  <c r="K302"/>
  <c r="J302"/>
  <c r="F301"/>
  <c r="G301"/>
  <c r="R301"/>
  <c r="S301"/>
  <c r="K301"/>
  <c r="J301"/>
  <c r="F300"/>
  <c r="G300"/>
  <c r="R300"/>
  <c r="S300"/>
  <c r="K300"/>
  <c r="J300"/>
  <c r="F299"/>
  <c r="G299"/>
  <c r="R299"/>
  <c r="S299"/>
  <c r="K299"/>
  <c r="J299"/>
  <c r="F298"/>
  <c r="G298"/>
  <c r="R298"/>
  <c r="S298"/>
  <c r="K298"/>
  <c r="J298"/>
  <c r="F297"/>
  <c r="G297"/>
  <c r="R297"/>
  <c r="S297"/>
  <c r="K297"/>
  <c r="J297"/>
  <c r="F296"/>
  <c r="G296"/>
  <c r="R296"/>
  <c r="S296"/>
  <c r="K296"/>
  <c r="J296"/>
  <c r="F295"/>
  <c r="G295"/>
  <c r="R295"/>
  <c r="S295"/>
  <c r="K295"/>
  <c r="J295"/>
  <c r="F294"/>
  <c r="G294"/>
  <c r="R294"/>
  <c r="S294"/>
  <c r="K294"/>
  <c r="J294"/>
  <c r="F293"/>
  <c r="G293"/>
  <c r="R293"/>
  <c r="S293"/>
  <c r="K293"/>
  <c r="J293"/>
  <c r="F292"/>
  <c r="G292"/>
  <c r="R292"/>
  <c r="S292"/>
  <c r="K292"/>
  <c r="J292"/>
  <c r="F291"/>
  <c r="G291"/>
  <c r="R291"/>
  <c r="S291"/>
  <c r="K291"/>
  <c r="J291"/>
  <c r="F290"/>
  <c r="G290"/>
  <c r="R290"/>
  <c r="S290"/>
  <c r="K290"/>
  <c r="J290"/>
  <c r="F289"/>
  <c r="G289"/>
  <c r="R289"/>
  <c r="S289"/>
  <c r="K289"/>
  <c r="J289"/>
  <c r="F288"/>
  <c r="G288"/>
  <c r="R288"/>
  <c r="S288"/>
  <c r="K288"/>
  <c r="J288"/>
  <c r="F287"/>
  <c r="G287"/>
  <c r="R287"/>
  <c r="S287"/>
  <c r="K287"/>
  <c r="J287"/>
  <c r="F286"/>
  <c r="G286"/>
  <c r="R286"/>
  <c r="S286"/>
  <c r="K286"/>
  <c r="J286"/>
  <c r="F285"/>
  <c r="G285"/>
  <c r="R285"/>
  <c r="S285"/>
  <c r="K285"/>
  <c r="J285"/>
  <c r="F284"/>
  <c r="G284"/>
  <c r="R284"/>
  <c r="S284"/>
  <c r="K284"/>
  <c r="J284"/>
  <c r="F283"/>
  <c r="G283"/>
  <c r="R283"/>
  <c r="S283"/>
  <c r="K283"/>
  <c r="J283"/>
  <c r="F282"/>
  <c r="G282"/>
  <c r="R282"/>
  <c r="S282"/>
  <c r="K282"/>
  <c r="J282"/>
  <c r="F281"/>
  <c r="G281"/>
  <c r="R281"/>
  <c r="S281"/>
  <c r="K281"/>
  <c r="J281"/>
  <c r="F280"/>
  <c r="G280"/>
  <c r="R280"/>
  <c r="S280"/>
  <c r="K280"/>
  <c r="J280"/>
  <c r="F279"/>
  <c r="G279"/>
  <c r="R279"/>
  <c r="S279"/>
  <c r="K279"/>
  <c r="J279"/>
  <c r="F278"/>
  <c r="G278"/>
  <c r="R278"/>
  <c r="S278"/>
  <c r="K278"/>
  <c r="J278"/>
  <c r="F277"/>
  <c r="G277"/>
  <c r="R277"/>
  <c r="S277"/>
  <c r="K277"/>
  <c r="J277"/>
  <c r="F276"/>
  <c r="G276"/>
  <c r="R276"/>
  <c r="S276"/>
  <c r="K276"/>
  <c r="J276"/>
  <c r="F275"/>
  <c r="G275"/>
  <c r="R275"/>
  <c r="S275"/>
  <c r="K275"/>
  <c r="J275"/>
  <c r="F274"/>
  <c r="G274"/>
  <c r="R274"/>
  <c r="S274"/>
  <c r="K274"/>
  <c r="J274"/>
  <c r="F273"/>
  <c r="G273"/>
  <c r="R273"/>
  <c r="S273"/>
  <c r="K273"/>
  <c r="J273"/>
  <c r="F272"/>
  <c r="G272"/>
  <c r="R272"/>
  <c r="S272"/>
  <c r="K272"/>
  <c r="J272"/>
  <c r="F271"/>
  <c r="G271"/>
  <c r="R271"/>
  <c r="S271"/>
  <c r="K271"/>
  <c r="J271"/>
  <c r="F270"/>
  <c r="G270"/>
  <c r="R270"/>
  <c r="S270"/>
  <c r="K270"/>
  <c r="J270"/>
  <c r="F269"/>
  <c r="G269"/>
  <c r="R269"/>
  <c r="S269"/>
  <c r="K269"/>
  <c r="J269"/>
  <c r="F268"/>
  <c r="G268"/>
  <c r="R268"/>
  <c r="S268"/>
  <c r="K268"/>
  <c r="J268"/>
  <c r="F267"/>
  <c r="G267"/>
  <c r="R267"/>
  <c r="S267"/>
  <c r="K267"/>
  <c r="J267"/>
  <c r="F266"/>
  <c r="G266"/>
  <c r="R266"/>
  <c r="S266"/>
  <c r="K266"/>
  <c r="J266"/>
  <c r="F265"/>
  <c r="G265"/>
  <c r="R265"/>
  <c r="S265"/>
  <c r="K265"/>
  <c r="J265"/>
  <c r="F264"/>
  <c r="G264"/>
  <c r="R264"/>
  <c r="S264"/>
  <c r="K264"/>
  <c r="J264"/>
  <c r="F263"/>
  <c r="G263"/>
  <c r="R263"/>
  <c r="S263"/>
  <c r="K263"/>
  <c r="J263"/>
  <c r="F262"/>
  <c r="G262"/>
  <c r="R262"/>
  <c r="S262"/>
  <c r="K262"/>
  <c r="J262"/>
  <c r="F261"/>
  <c r="G261"/>
  <c r="R261"/>
  <c r="S261"/>
  <c r="K261"/>
  <c r="J261"/>
  <c r="F260"/>
  <c r="G260"/>
  <c r="R260"/>
  <c r="S260"/>
  <c r="K260"/>
  <c r="J260"/>
  <c r="F259"/>
  <c r="G259"/>
  <c r="R259"/>
  <c r="S259"/>
  <c r="K259"/>
  <c r="J259"/>
  <c r="F258"/>
  <c r="G258"/>
  <c r="R258"/>
  <c r="S258"/>
  <c r="K258"/>
  <c r="J258"/>
  <c r="F257"/>
  <c r="G257"/>
  <c r="R257"/>
  <c r="S257"/>
  <c r="K257"/>
  <c r="J257"/>
  <c r="F256"/>
  <c r="G256"/>
  <c r="R256"/>
  <c r="S256"/>
  <c r="K256"/>
  <c r="J256"/>
  <c r="F255"/>
  <c r="G255"/>
  <c r="R255"/>
  <c r="S255"/>
  <c r="K255"/>
  <c r="J255"/>
  <c r="F254"/>
  <c r="G254"/>
  <c r="R254"/>
  <c r="S254"/>
  <c r="K254"/>
  <c r="J254"/>
  <c r="F253"/>
  <c r="G253"/>
  <c r="R253"/>
  <c r="S253"/>
  <c r="K253"/>
  <c r="J253"/>
  <c r="F252"/>
  <c r="G252"/>
  <c r="R252"/>
  <c r="S252"/>
  <c r="K252"/>
  <c r="J252"/>
  <c r="F251"/>
  <c r="G251"/>
  <c r="R251"/>
  <c r="S251"/>
  <c r="K251"/>
  <c r="J251"/>
  <c r="F250"/>
  <c r="G250"/>
  <c r="R250"/>
  <c r="S250"/>
  <c r="K250"/>
  <c r="J250"/>
  <c r="F249"/>
  <c r="G249"/>
  <c r="R249"/>
  <c r="S249"/>
  <c r="K249"/>
  <c r="J249"/>
  <c r="F248"/>
  <c r="G248"/>
  <c r="R248"/>
  <c r="S248"/>
  <c r="K248"/>
  <c r="J248"/>
  <c r="F247"/>
  <c r="G247"/>
  <c r="R247"/>
  <c r="S247"/>
  <c r="K247"/>
  <c r="J247"/>
  <c r="F246"/>
  <c r="G246"/>
  <c r="R246"/>
  <c r="S246"/>
  <c r="K246"/>
  <c r="J246"/>
  <c r="F245"/>
  <c r="G245"/>
  <c r="R245"/>
  <c r="S245"/>
  <c r="K245"/>
  <c r="J245"/>
  <c r="F244"/>
  <c r="G244"/>
  <c r="R244"/>
  <c r="S244"/>
  <c r="K244"/>
  <c r="J244"/>
  <c r="F243"/>
  <c r="G243"/>
  <c r="R243"/>
  <c r="S243"/>
  <c r="K243"/>
  <c r="J243"/>
  <c r="F242"/>
  <c r="G242"/>
  <c r="R242"/>
  <c r="S242"/>
  <c r="K242"/>
  <c r="J242"/>
  <c r="F241"/>
  <c r="G241"/>
  <c r="R241"/>
  <c r="S241"/>
  <c r="K241"/>
  <c r="J241"/>
  <c r="F240"/>
  <c r="G240"/>
  <c r="R240"/>
  <c r="S240"/>
  <c r="K240"/>
  <c r="J240"/>
  <c r="F239"/>
  <c r="G239"/>
  <c r="R239"/>
  <c r="S239"/>
  <c r="K239"/>
  <c r="J239"/>
  <c r="F238"/>
  <c r="G238"/>
  <c r="R238"/>
  <c r="S238"/>
  <c r="K238"/>
  <c r="J238"/>
  <c r="F237"/>
  <c r="G237"/>
  <c r="R237"/>
  <c r="S237"/>
  <c r="K237"/>
  <c r="J237"/>
  <c r="F236"/>
  <c r="G236"/>
  <c r="R236"/>
  <c r="S236"/>
  <c r="K236"/>
  <c r="J236"/>
  <c r="F235"/>
  <c r="G235"/>
  <c r="R235"/>
  <c r="S235"/>
  <c r="K235"/>
  <c r="J235"/>
  <c r="F234"/>
  <c r="G234"/>
  <c r="R234"/>
  <c r="S234"/>
  <c r="K234"/>
  <c r="J234"/>
  <c r="F233"/>
  <c r="G233"/>
  <c r="R233"/>
  <c r="S233"/>
  <c r="K233"/>
  <c r="J233"/>
  <c r="F232"/>
  <c r="G232"/>
  <c r="R232"/>
  <c r="S232"/>
  <c r="K232"/>
  <c r="J232"/>
  <c r="F231"/>
  <c r="G231"/>
  <c r="R231"/>
  <c r="S231"/>
  <c r="K231"/>
  <c r="J231"/>
  <c r="F230"/>
  <c r="G230"/>
  <c r="R230"/>
  <c r="S230"/>
  <c r="K230"/>
  <c r="J230"/>
  <c r="F229"/>
  <c r="G229"/>
  <c r="R229"/>
  <c r="S229"/>
  <c r="K229"/>
  <c r="J229"/>
  <c r="F228"/>
  <c r="G228"/>
  <c r="R228"/>
  <c r="S228"/>
  <c r="K228"/>
  <c r="J228"/>
  <c r="F227"/>
  <c r="G227"/>
  <c r="R227"/>
  <c r="S227"/>
  <c r="K227"/>
  <c r="J227"/>
  <c r="F226"/>
  <c r="G226"/>
  <c r="R226"/>
  <c r="S226"/>
  <c r="K226"/>
  <c r="J226"/>
  <c r="F225"/>
  <c r="G225"/>
  <c r="R225"/>
  <c r="S225"/>
  <c r="K225"/>
  <c r="J225"/>
  <c r="F224"/>
  <c r="G224"/>
  <c r="R224"/>
  <c r="S224"/>
  <c r="K224"/>
  <c r="J224"/>
  <c r="F223"/>
  <c r="G223"/>
  <c r="R223"/>
  <c r="S223"/>
  <c r="K223"/>
  <c r="J223"/>
  <c r="F222"/>
  <c r="G222"/>
  <c r="R222"/>
  <c r="S222"/>
  <c r="K222"/>
  <c r="J222"/>
  <c r="F221"/>
  <c r="G221"/>
  <c r="R221"/>
  <c r="S221"/>
  <c r="K221"/>
  <c r="J221"/>
  <c r="F220"/>
  <c r="G220"/>
  <c r="R220"/>
  <c r="S220"/>
  <c r="K220"/>
  <c r="J220"/>
  <c r="F219"/>
  <c r="G219"/>
  <c r="R219"/>
  <c r="S219"/>
  <c r="K219"/>
  <c r="J219"/>
  <c r="F218"/>
  <c r="G218"/>
  <c r="R218"/>
  <c r="S218"/>
  <c r="K218"/>
  <c r="J218"/>
  <c r="F217"/>
  <c r="G217"/>
  <c r="R217"/>
  <c r="S217"/>
  <c r="K217"/>
  <c r="J217"/>
  <c r="F216"/>
  <c r="G216"/>
  <c r="R216"/>
  <c r="S216"/>
  <c r="K216"/>
  <c r="J216"/>
  <c r="F215"/>
  <c r="G215"/>
  <c r="R215"/>
  <c r="S215"/>
  <c r="K215"/>
  <c r="J215"/>
  <c r="F214"/>
  <c r="G214"/>
  <c r="R214"/>
  <c r="S214"/>
  <c r="K214"/>
  <c r="J214"/>
  <c r="F213"/>
  <c r="G213"/>
  <c r="R213"/>
  <c r="S213"/>
  <c r="K213"/>
  <c r="J213"/>
  <c r="F212"/>
  <c r="G212"/>
  <c r="R212"/>
  <c r="S212"/>
  <c r="K212"/>
  <c r="J212"/>
  <c r="F211"/>
  <c r="G211"/>
  <c r="R211"/>
  <c r="S211"/>
  <c r="K211"/>
  <c r="J211"/>
  <c r="F210"/>
  <c r="G210"/>
  <c r="R210"/>
  <c r="S210"/>
  <c r="K210"/>
  <c r="J210"/>
  <c r="F209"/>
  <c r="G209"/>
  <c r="R209"/>
  <c r="S209"/>
  <c r="K209"/>
  <c r="J209"/>
  <c r="F208"/>
  <c r="G208"/>
  <c r="R208"/>
  <c r="S208"/>
  <c r="K208"/>
  <c r="J208"/>
  <c r="F207"/>
  <c r="G207"/>
  <c r="R207"/>
  <c r="S207"/>
  <c r="K207"/>
  <c r="J207"/>
  <c r="F206"/>
  <c r="G206"/>
  <c r="R206"/>
  <c r="S206"/>
  <c r="K206"/>
  <c r="J206"/>
  <c r="F205"/>
  <c r="G205"/>
  <c r="R205"/>
  <c r="S205"/>
  <c r="K205"/>
  <c r="J205"/>
  <c r="F204"/>
  <c r="G204"/>
  <c r="R204"/>
  <c r="S204"/>
  <c r="K204"/>
  <c r="J204"/>
  <c r="F203"/>
  <c r="G203"/>
  <c r="R203"/>
  <c r="S203"/>
  <c r="K203"/>
  <c r="J203"/>
  <c r="F202"/>
  <c r="G202"/>
  <c r="R202"/>
  <c r="S202"/>
  <c r="K202"/>
  <c r="J202"/>
  <c r="F201"/>
  <c r="G201"/>
  <c r="R201"/>
  <c r="S201"/>
  <c r="K201"/>
  <c r="J201"/>
  <c r="F200"/>
  <c r="G200"/>
  <c r="R200"/>
  <c r="S200"/>
  <c r="K200"/>
  <c r="J200"/>
  <c r="F199"/>
  <c r="G199"/>
  <c r="R199"/>
  <c r="S199"/>
  <c r="K199"/>
  <c r="J199"/>
  <c r="F198"/>
  <c r="G198"/>
  <c r="R198"/>
  <c r="S198"/>
  <c r="K198"/>
  <c r="J198"/>
  <c r="F197"/>
  <c r="G197"/>
  <c r="R197"/>
  <c r="S197"/>
  <c r="K197"/>
  <c r="J197"/>
  <c r="F196"/>
  <c r="G196"/>
  <c r="R196"/>
  <c r="S196"/>
  <c r="K196"/>
  <c r="J196"/>
  <c r="F195"/>
  <c r="G195"/>
  <c r="R195"/>
  <c r="S195"/>
  <c r="K195"/>
  <c r="J195"/>
  <c r="F194"/>
  <c r="G194"/>
  <c r="R194"/>
  <c r="S194"/>
  <c r="K194"/>
  <c r="J194"/>
  <c r="F193"/>
  <c r="G193"/>
  <c r="R193"/>
  <c r="S193"/>
  <c r="K193"/>
  <c r="J193"/>
  <c r="F192"/>
  <c r="G192"/>
  <c r="R192"/>
  <c r="S192"/>
  <c r="K192"/>
  <c r="J192"/>
  <c r="F191"/>
  <c r="G191"/>
  <c r="R191"/>
  <c r="S191"/>
  <c r="K191"/>
  <c r="J191"/>
  <c r="F190"/>
  <c r="G190"/>
  <c r="R190"/>
  <c r="S190"/>
  <c r="K190"/>
  <c r="J190"/>
  <c r="F189"/>
  <c r="G189"/>
  <c r="R189"/>
  <c r="S189"/>
  <c r="K189"/>
  <c r="J189"/>
  <c r="F188"/>
  <c r="G188"/>
  <c r="R188"/>
  <c r="S188"/>
  <c r="K188"/>
  <c r="J188"/>
  <c r="F187"/>
  <c r="G187"/>
  <c r="R187"/>
  <c r="S187"/>
  <c r="K187"/>
  <c r="J187"/>
  <c r="F186"/>
  <c r="G186"/>
  <c r="R186"/>
  <c r="S186"/>
  <c r="K186"/>
  <c r="J186"/>
  <c r="F185"/>
  <c r="G185"/>
  <c r="R185"/>
  <c r="S185"/>
  <c r="K185"/>
  <c r="J185"/>
  <c r="F184"/>
  <c r="G184"/>
  <c r="R184"/>
  <c r="S184"/>
  <c r="K184"/>
  <c r="J184"/>
  <c r="F183"/>
  <c r="G183"/>
  <c r="R183"/>
  <c r="S183"/>
  <c r="K183"/>
  <c r="J183"/>
  <c r="F182"/>
  <c r="G182"/>
  <c r="R182"/>
  <c r="S182"/>
  <c r="K182"/>
  <c r="J182"/>
  <c r="F181"/>
  <c r="G181"/>
  <c r="R181"/>
  <c r="S181"/>
  <c r="K181"/>
  <c r="J181"/>
  <c r="F180"/>
  <c r="G180"/>
  <c r="R180"/>
  <c r="S180"/>
  <c r="K180"/>
  <c r="J180"/>
  <c r="F179"/>
  <c r="G179"/>
  <c r="R179"/>
  <c r="S179"/>
  <c r="K179"/>
  <c r="J179"/>
  <c r="F178"/>
  <c r="G178"/>
  <c r="R178"/>
  <c r="S178"/>
  <c r="K178"/>
  <c r="J178"/>
  <c r="F177"/>
  <c r="G177"/>
  <c r="R177"/>
  <c r="S177"/>
  <c r="K177"/>
  <c r="J177"/>
  <c r="F176"/>
  <c r="G176"/>
  <c r="R176"/>
  <c r="S176"/>
  <c r="K176"/>
  <c r="J176"/>
  <c r="F175"/>
  <c r="G175"/>
  <c r="R175"/>
  <c r="S175"/>
  <c r="K175"/>
  <c r="J175"/>
  <c r="F174"/>
  <c r="G174"/>
  <c r="R174"/>
  <c r="S174"/>
  <c r="K174"/>
  <c r="J174"/>
  <c r="F173"/>
  <c r="G173"/>
  <c r="R173"/>
  <c r="S173"/>
  <c r="K173"/>
  <c r="J173"/>
  <c r="F172"/>
  <c r="G172"/>
  <c r="R172"/>
  <c r="S172"/>
  <c r="K172"/>
  <c r="J172"/>
  <c r="F171"/>
  <c r="G171"/>
  <c r="R171"/>
  <c r="S171"/>
  <c r="K171"/>
  <c r="J171"/>
  <c r="F170"/>
  <c r="G170"/>
  <c r="R170"/>
  <c r="S170"/>
  <c r="K170"/>
  <c r="J170"/>
  <c r="F169"/>
  <c r="G169"/>
  <c r="R169"/>
  <c r="S169"/>
  <c r="K169"/>
  <c r="J169"/>
  <c r="F168"/>
  <c r="G168"/>
  <c r="R168"/>
  <c r="S168"/>
  <c r="K168"/>
  <c r="J168"/>
  <c r="F167"/>
  <c r="G167"/>
  <c r="R167"/>
  <c r="S167"/>
  <c r="K167"/>
  <c r="J167"/>
  <c r="F166"/>
  <c r="G166"/>
  <c r="R166"/>
  <c r="S166"/>
  <c r="K166"/>
  <c r="J166"/>
  <c r="F165"/>
  <c r="G165"/>
  <c r="R165"/>
  <c r="S165"/>
  <c r="K165"/>
  <c r="J165"/>
  <c r="F164"/>
  <c r="G164"/>
  <c r="R164"/>
  <c r="S164"/>
  <c r="K164"/>
  <c r="J164"/>
  <c r="F163"/>
  <c r="G163"/>
  <c r="R163"/>
  <c r="S163"/>
  <c r="K163"/>
  <c r="J163"/>
  <c r="F162"/>
  <c r="G162"/>
  <c r="R162"/>
  <c r="S162"/>
  <c r="K162"/>
  <c r="J162"/>
  <c r="F161"/>
  <c r="G161"/>
  <c r="R161"/>
  <c r="S161"/>
  <c r="K161"/>
  <c r="J161"/>
  <c r="F160"/>
  <c r="G160"/>
  <c r="R160"/>
  <c r="S160"/>
  <c r="K160"/>
  <c r="J160"/>
  <c r="F159"/>
  <c r="G159"/>
  <c r="R159"/>
  <c r="S159"/>
  <c r="K159"/>
  <c r="J159"/>
  <c r="F158"/>
  <c r="G158"/>
  <c r="R158"/>
  <c r="S158"/>
  <c r="K158"/>
  <c r="J158"/>
  <c r="F157"/>
  <c r="G157"/>
  <c r="R157"/>
  <c r="S157"/>
  <c r="K157"/>
  <c r="J157"/>
  <c r="F156"/>
  <c r="G156"/>
  <c r="R156"/>
  <c r="S156"/>
  <c r="K156"/>
  <c r="J156"/>
  <c r="F155"/>
  <c r="G155"/>
  <c r="R155"/>
  <c r="S155"/>
  <c r="K155"/>
  <c r="J155"/>
  <c r="F154"/>
  <c r="G154"/>
  <c r="R154"/>
  <c r="S154"/>
  <c r="K154"/>
  <c r="J154"/>
  <c r="F153"/>
  <c r="G153"/>
  <c r="R153"/>
  <c r="S153"/>
  <c r="K153"/>
  <c r="J153"/>
  <c r="F152"/>
  <c r="G152"/>
  <c r="R152"/>
  <c r="S152"/>
  <c r="K152"/>
  <c r="J152"/>
  <c r="F151"/>
  <c r="G151"/>
  <c r="R151"/>
  <c r="S151"/>
  <c r="K151"/>
  <c r="J151"/>
  <c r="F150"/>
  <c r="G150"/>
  <c r="R150"/>
  <c r="S150"/>
  <c r="K150"/>
  <c r="J150"/>
  <c r="F149"/>
  <c r="G149"/>
  <c r="R149"/>
  <c r="S149"/>
  <c r="K149"/>
  <c r="J149"/>
  <c r="F148"/>
  <c r="G148"/>
  <c r="R148"/>
  <c r="S148"/>
  <c r="K148"/>
  <c r="J148"/>
  <c r="F147"/>
  <c r="G147"/>
  <c r="R147"/>
  <c r="S147"/>
  <c r="K147"/>
  <c r="J147"/>
  <c r="F146"/>
  <c r="G146"/>
  <c r="R146"/>
  <c r="S146"/>
  <c r="K146"/>
  <c r="J146"/>
  <c r="F145"/>
  <c r="G145"/>
  <c r="R145"/>
  <c r="S145"/>
  <c r="K145"/>
  <c r="J145"/>
  <c r="F144"/>
  <c r="G144"/>
  <c r="R144"/>
  <c r="S144"/>
  <c r="K144"/>
  <c r="J144"/>
  <c r="F143"/>
  <c r="G143"/>
  <c r="R143"/>
  <c r="S143"/>
  <c r="K143"/>
  <c r="J143"/>
  <c r="F142"/>
  <c r="G142"/>
  <c r="R142"/>
  <c r="S142"/>
  <c r="K142"/>
  <c r="J142"/>
  <c r="F141"/>
  <c r="G141"/>
  <c r="R141"/>
  <c r="S141"/>
  <c r="K141"/>
  <c r="J141"/>
  <c r="F140"/>
  <c r="G140"/>
  <c r="R140"/>
  <c r="S140"/>
  <c r="K140"/>
  <c r="J140"/>
  <c r="F139"/>
  <c r="G139"/>
  <c r="R139"/>
  <c r="S139"/>
  <c r="K139"/>
  <c r="J139"/>
  <c r="F138"/>
  <c r="G138"/>
  <c r="R138"/>
  <c r="S138"/>
  <c r="K138"/>
  <c r="J138"/>
  <c r="F137"/>
  <c r="G137"/>
  <c r="R137"/>
  <c r="S137"/>
  <c r="K137"/>
  <c r="J137"/>
  <c r="F136"/>
  <c r="G136"/>
  <c r="R136"/>
  <c r="S136"/>
  <c r="K136"/>
  <c r="J136"/>
  <c r="F135"/>
  <c r="G135"/>
  <c r="R135"/>
  <c r="S135"/>
  <c r="K135"/>
  <c r="J135"/>
  <c r="F134"/>
  <c r="G134"/>
  <c r="R134"/>
  <c r="S134"/>
  <c r="K134"/>
  <c r="J134"/>
  <c r="F133"/>
  <c r="G133"/>
  <c r="R133"/>
  <c r="S133"/>
  <c r="K133"/>
  <c r="J133"/>
  <c r="F132"/>
  <c r="G132"/>
  <c r="R132"/>
  <c r="S132"/>
  <c r="K132"/>
  <c r="J132"/>
  <c r="F131"/>
  <c r="G131"/>
  <c r="R131"/>
  <c r="S131"/>
  <c r="K131"/>
  <c r="J131"/>
  <c r="F130"/>
  <c r="G130"/>
  <c r="R130"/>
  <c r="S130"/>
  <c r="K130"/>
  <c r="J130"/>
  <c r="F129"/>
  <c r="G129"/>
  <c r="R129"/>
  <c r="S129"/>
  <c r="K129"/>
  <c r="J129"/>
  <c r="F128"/>
  <c r="G128"/>
  <c r="R128"/>
  <c r="S128"/>
  <c r="K128"/>
  <c r="J128"/>
  <c r="F127"/>
  <c r="G127"/>
  <c r="R127"/>
  <c r="S127"/>
  <c r="K127"/>
  <c r="J127"/>
  <c r="F126"/>
  <c r="G126"/>
  <c r="R126"/>
  <c r="S126"/>
  <c r="K126"/>
  <c r="J126"/>
  <c r="F125"/>
  <c r="G125"/>
  <c r="R125"/>
  <c r="S125"/>
  <c r="K125"/>
  <c r="J125"/>
  <c r="F124"/>
  <c r="G124"/>
  <c r="R124"/>
  <c r="S124"/>
  <c r="K124"/>
  <c r="J124"/>
  <c r="F123"/>
  <c r="G123"/>
  <c r="R123"/>
  <c r="S123"/>
  <c r="K123"/>
  <c r="J123"/>
  <c r="F122"/>
  <c r="G122"/>
  <c r="R122"/>
  <c r="S122"/>
  <c r="K122"/>
  <c r="J122"/>
  <c r="F121"/>
  <c r="G121"/>
  <c r="R121"/>
  <c r="S121"/>
  <c r="K121"/>
  <c r="J121"/>
  <c r="F120"/>
  <c r="G120"/>
  <c r="R120"/>
  <c r="S120"/>
  <c r="K120"/>
  <c r="J120"/>
  <c r="F119"/>
  <c r="G119"/>
  <c r="R119"/>
  <c r="S119"/>
  <c r="K119"/>
  <c r="J119"/>
  <c r="F118"/>
  <c r="G118"/>
  <c r="R118"/>
  <c r="S118"/>
  <c r="K118"/>
  <c r="J118"/>
  <c r="F117"/>
  <c r="G117"/>
  <c r="R117"/>
  <c r="S117"/>
  <c r="K117"/>
  <c r="J117"/>
  <c r="F116"/>
  <c r="G116"/>
  <c r="R116"/>
  <c r="S116"/>
  <c r="K116"/>
  <c r="J116"/>
  <c r="F115"/>
  <c r="G115"/>
  <c r="R115"/>
  <c r="S115"/>
  <c r="K115"/>
  <c r="J115"/>
  <c r="F114"/>
  <c r="G114"/>
  <c r="R114"/>
  <c r="S114"/>
  <c r="K114"/>
  <c r="J114"/>
  <c r="F113"/>
  <c r="G113"/>
  <c r="R113"/>
  <c r="S113"/>
  <c r="K113"/>
  <c r="J113"/>
  <c r="F112"/>
  <c r="G112"/>
  <c r="R112"/>
  <c r="S112"/>
  <c r="K112"/>
  <c r="J112"/>
  <c r="F111"/>
  <c r="G111"/>
  <c r="R111"/>
  <c r="S111"/>
  <c r="K111"/>
  <c r="J111"/>
  <c r="F110"/>
  <c r="G110"/>
  <c r="R110"/>
  <c r="S110"/>
  <c r="K110"/>
  <c r="J110"/>
  <c r="F109"/>
  <c r="G109"/>
  <c r="R109"/>
  <c r="S109"/>
  <c r="K109"/>
  <c r="J109"/>
  <c r="F108"/>
  <c r="G108"/>
  <c r="R108"/>
  <c r="S108"/>
  <c r="K108"/>
  <c r="J108"/>
  <c r="F107"/>
  <c r="G107"/>
  <c r="R107"/>
  <c r="S107"/>
  <c r="K107"/>
  <c r="J107"/>
  <c r="F106"/>
  <c r="G106"/>
  <c r="R106"/>
  <c r="S106"/>
  <c r="K106"/>
  <c r="J106"/>
  <c r="F105"/>
  <c r="G105"/>
  <c r="R105"/>
  <c r="S105"/>
  <c r="K105"/>
  <c r="J105"/>
  <c r="F104"/>
  <c r="G104"/>
  <c r="R104"/>
  <c r="S104"/>
  <c r="K104"/>
  <c r="J104"/>
  <c r="F103"/>
  <c r="G103"/>
  <c r="R103"/>
  <c r="S103"/>
  <c r="K103"/>
  <c r="J103"/>
  <c r="F102"/>
  <c r="G102"/>
  <c r="R102"/>
  <c r="S102"/>
  <c r="K102"/>
  <c r="J102"/>
  <c r="F101"/>
  <c r="G101"/>
  <c r="R101"/>
  <c r="S101"/>
  <c r="K101"/>
  <c r="J101"/>
  <c r="F100"/>
  <c r="G100"/>
  <c r="R100"/>
  <c r="S100"/>
  <c r="K100"/>
  <c r="J100"/>
  <c r="F99"/>
  <c r="G99"/>
  <c r="R99"/>
  <c r="S99"/>
  <c r="K99"/>
  <c r="J99"/>
  <c r="F98"/>
  <c r="G98"/>
  <c r="R98"/>
  <c r="S98"/>
  <c r="K98"/>
  <c r="J98"/>
  <c r="F97"/>
  <c r="G97"/>
  <c r="R97"/>
  <c r="S97"/>
  <c r="K97"/>
  <c r="J97"/>
  <c r="F96"/>
  <c r="G96"/>
  <c r="R96"/>
  <c r="S96"/>
  <c r="K96"/>
  <c r="J96"/>
  <c r="F95"/>
  <c r="G95"/>
  <c r="R95"/>
  <c r="S95"/>
  <c r="K95"/>
  <c r="J95"/>
  <c r="F94"/>
  <c r="G94"/>
  <c r="R94"/>
  <c r="S94"/>
  <c r="K94"/>
  <c r="J94"/>
  <c r="F93"/>
  <c r="G93"/>
  <c r="R93"/>
  <c r="S93"/>
  <c r="K93"/>
  <c r="J93"/>
  <c r="F92"/>
  <c r="G92"/>
  <c r="R92"/>
  <c r="S92"/>
  <c r="K92"/>
  <c r="J92"/>
  <c r="F91"/>
  <c r="G91"/>
  <c r="R91"/>
  <c r="S91"/>
  <c r="K91"/>
  <c r="J91"/>
  <c r="F90"/>
  <c r="G90"/>
  <c r="R90"/>
  <c r="S90"/>
  <c r="K90"/>
  <c r="J90"/>
  <c r="F89"/>
  <c r="G89"/>
  <c r="R89"/>
  <c r="S89"/>
  <c r="K89"/>
  <c r="J89"/>
  <c r="F88"/>
  <c r="G88"/>
  <c r="R88"/>
  <c r="S88"/>
  <c r="K88"/>
  <c r="J88"/>
  <c r="F87"/>
  <c r="G87"/>
  <c r="R87"/>
  <c r="S87"/>
  <c r="K87"/>
  <c r="J87"/>
  <c r="F86"/>
  <c r="G86"/>
  <c r="R86"/>
  <c r="S86"/>
  <c r="K86"/>
  <c r="J86"/>
  <c r="F85"/>
  <c r="G85"/>
  <c r="R85"/>
  <c r="S85"/>
  <c r="K85"/>
  <c r="J85"/>
  <c r="F84"/>
  <c r="G84"/>
  <c r="R84"/>
  <c r="S84"/>
  <c r="K84"/>
  <c r="J84"/>
  <c r="F83"/>
  <c r="G83"/>
  <c r="R83"/>
  <c r="S83"/>
  <c r="K83"/>
  <c r="J83"/>
  <c r="F82"/>
  <c r="G82"/>
  <c r="R82"/>
  <c r="S82"/>
  <c r="K82"/>
  <c r="J82"/>
  <c r="F81"/>
  <c r="G81"/>
  <c r="R81"/>
  <c r="S81"/>
  <c r="K81"/>
  <c r="J81"/>
  <c r="F80"/>
  <c r="G80"/>
  <c r="R80"/>
  <c r="S80"/>
  <c r="K80"/>
  <c r="J80"/>
  <c r="F79"/>
  <c r="G79"/>
  <c r="R79"/>
  <c r="S79"/>
  <c r="K79"/>
  <c r="J79"/>
  <c r="F78"/>
  <c r="G78"/>
  <c r="R78"/>
  <c r="S78"/>
  <c r="K78"/>
  <c r="J78"/>
  <c r="F77"/>
  <c r="G77"/>
  <c r="R77"/>
  <c r="S77"/>
  <c r="K77"/>
  <c r="J77"/>
  <c r="F76"/>
  <c r="G76"/>
  <c r="R76"/>
  <c r="S76"/>
  <c r="K76"/>
  <c r="J76"/>
  <c r="F75"/>
  <c r="G75"/>
  <c r="R75"/>
  <c r="S75"/>
  <c r="K75"/>
  <c r="J75"/>
  <c r="F74"/>
  <c r="G74"/>
  <c r="R74"/>
  <c r="S74"/>
  <c r="K74"/>
  <c r="J74"/>
  <c r="F73"/>
  <c r="G73"/>
  <c r="R73"/>
  <c r="S73"/>
  <c r="K73"/>
  <c r="J73"/>
  <c r="F72"/>
  <c r="G72"/>
  <c r="R72"/>
  <c r="S72"/>
  <c r="K72"/>
  <c r="J72"/>
  <c r="F71"/>
  <c r="G71"/>
  <c r="R71"/>
  <c r="S71"/>
  <c r="K71"/>
  <c r="J71"/>
  <c r="F70"/>
  <c r="G70"/>
  <c r="R70"/>
  <c r="S70"/>
  <c r="K70"/>
  <c r="J70"/>
  <c r="F69"/>
  <c r="G69"/>
  <c r="R69"/>
  <c r="S69"/>
  <c r="K69"/>
  <c r="J69"/>
  <c r="F68"/>
  <c r="G68"/>
  <c r="R68"/>
  <c r="S68"/>
  <c r="K68"/>
  <c r="J68"/>
  <c r="F67"/>
  <c r="G67"/>
  <c r="R67"/>
  <c r="S67"/>
  <c r="K67"/>
  <c r="J67"/>
  <c r="F66"/>
  <c r="G66"/>
  <c r="R66"/>
  <c r="S66"/>
  <c r="K66"/>
  <c r="J66"/>
  <c r="F65"/>
  <c r="G65"/>
  <c r="R65"/>
  <c r="S65"/>
  <c r="K65"/>
  <c r="J65"/>
  <c r="F64"/>
  <c r="G64"/>
  <c r="R64"/>
  <c r="S64"/>
  <c r="K64"/>
  <c r="J64"/>
  <c r="F63"/>
  <c r="G63"/>
  <c r="R63"/>
  <c r="S63"/>
  <c r="K63"/>
  <c r="J63"/>
  <c r="F62"/>
  <c r="G62"/>
  <c r="R62"/>
  <c r="S62"/>
  <c r="K62"/>
  <c r="J62"/>
  <c r="F61"/>
  <c r="G61"/>
  <c r="R61"/>
  <c r="S61"/>
  <c r="K61"/>
  <c r="J61"/>
  <c r="F60"/>
  <c r="G60"/>
  <c r="R60"/>
  <c r="S60"/>
  <c r="K60"/>
  <c r="J60"/>
  <c r="F59"/>
  <c r="G59"/>
  <c r="R59"/>
  <c r="S59"/>
  <c r="K59"/>
  <c r="J59"/>
  <c r="F58"/>
  <c r="G58"/>
  <c r="R58"/>
  <c r="S58"/>
  <c r="K58"/>
  <c r="J58"/>
  <c r="F57"/>
  <c r="G57"/>
  <c r="R57"/>
  <c r="S57"/>
  <c r="K57"/>
  <c r="J57"/>
  <c r="F56"/>
  <c r="G56"/>
  <c r="R56"/>
  <c r="S56"/>
  <c r="K56"/>
  <c r="J56"/>
  <c r="B50"/>
  <c r="B51"/>
  <c r="B52"/>
  <c r="B53"/>
  <c r="B54"/>
  <c r="B55"/>
  <c r="F55"/>
  <c r="G55"/>
  <c r="R55"/>
  <c r="S55"/>
  <c r="K55"/>
  <c r="J55"/>
  <c r="A49"/>
  <c r="A50"/>
  <c r="A51"/>
  <c r="A52"/>
  <c r="A53"/>
  <c r="A54"/>
  <c r="A55"/>
  <c r="F54"/>
  <c r="G54"/>
  <c r="R54"/>
  <c r="S54"/>
  <c r="K54"/>
  <c r="J54"/>
  <c r="F53"/>
  <c r="G53"/>
  <c r="R53"/>
  <c r="S53"/>
  <c r="K53"/>
  <c r="J53"/>
  <c r="F52"/>
  <c r="G52"/>
  <c r="R52"/>
  <c r="S52"/>
  <c r="K52"/>
  <c r="J52"/>
  <c r="F51"/>
  <c r="G51"/>
  <c r="R51"/>
  <c r="S51"/>
  <c r="K51"/>
  <c r="J51"/>
  <c r="AC10" i="29"/>
  <c r="F50" i="16"/>
  <c r="G50"/>
  <c r="R50"/>
  <c r="S50"/>
  <c r="K50"/>
  <c r="J50"/>
  <c r="F49"/>
  <c r="G49"/>
  <c r="R49"/>
  <c r="S49"/>
  <c r="K49"/>
  <c r="J49"/>
  <c r="B48"/>
  <c r="B79" i="19"/>
  <c r="B91"/>
  <c r="B103"/>
  <c r="B115"/>
  <c r="B127"/>
  <c r="B139"/>
  <c r="B151"/>
  <c r="B163"/>
  <c r="B175"/>
  <c r="B187"/>
  <c r="B199"/>
  <c r="B211"/>
  <c r="B223"/>
  <c r="B235"/>
  <c r="B247"/>
  <c r="B259"/>
  <c r="B271"/>
  <c r="B283"/>
  <c r="B295"/>
  <c r="B307"/>
  <c r="B319"/>
  <c r="B331"/>
  <c r="B343"/>
  <c r="B355"/>
  <c r="F355"/>
  <c r="G355"/>
  <c r="A44"/>
  <c r="F44"/>
  <c r="G44"/>
  <c r="R44"/>
  <c r="R355"/>
  <c r="S44"/>
  <c r="S355"/>
  <c r="K44"/>
  <c r="K355"/>
  <c r="J44"/>
  <c r="J355"/>
  <c r="A56"/>
  <c r="A57"/>
  <c r="A58"/>
  <c r="A59"/>
  <c r="A60"/>
  <c r="A61"/>
  <c r="A62"/>
  <c r="A63"/>
  <c r="A64"/>
  <c r="A65"/>
  <c r="A66"/>
  <c r="A67"/>
  <c r="A79"/>
  <c r="A91"/>
  <c r="A103"/>
  <c r="A115"/>
  <c r="A127"/>
  <c r="A139"/>
  <c r="A151"/>
  <c r="A163"/>
  <c r="A175"/>
  <c r="A187"/>
  <c r="A199"/>
  <c r="A211"/>
  <c r="A223"/>
  <c r="A235"/>
  <c r="A247"/>
  <c r="A259"/>
  <c r="A271"/>
  <c r="A283"/>
  <c r="A295"/>
  <c r="A307"/>
  <c r="A319"/>
  <c r="A331"/>
  <c r="A343"/>
  <c r="A355"/>
  <c r="B78"/>
  <c r="B90"/>
  <c r="B102"/>
  <c r="B114"/>
  <c r="B126"/>
  <c r="B138"/>
  <c r="B150"/>
  <c r="B162"/>
  <c r="B174"/>
  <c r="B186"/>
  <c r="B198"/>
  <c r="B210"/>
  <c r="B222"/>
  <c r="B234"/>
  <c r="B246"/>
  <c r="B258"/>
  <c r="B270"/>
  <c r="B282"/>
  <c r="B294"/>
  <c r="B306"/>
  <c r="B318"/>
  <c r="B330"/>
  <c r="B342"/>
  <c r="B354"/>
  <c r="F354"/>
  <c r="G354"/>
  <c r="A43"/>
  <c r="F43"/>
  <c r="G43"/>
  <c r="R43"/>
  <c r="R354"/>
  <c r="S43"/>
  <c r="S354"/>
  <c r="K43"/>
  <c r="K354"/>
  <c r="J43"/>
  <c r="J354"/>
  <c r="A78"/>
  <c r="A90"/>
  <c r="A102"/>
  <c r="A114"/>
  <c r="A126"/>
  <c r="A138"/>
  <c r="A150"/>
  <c r="A162"/>
  <c r="A174"/>
  <c r="A186"/>
  <c r="A198"/>
  <c r="A210"/>
  <c r="A222"/>
  <c r="A234"/>
  <c r="A246"/>
  <c r="A258"/>
  <c r="A270"/>
  <c r="A282"/>
  <c r="A294"/>
  <c r="A306"/>
  <c r="A318"/>
  <c r="A330"/>
  <c r="A342"/>
  <c r="A354"/>
  <c r="B77"/>
  <c r="B89"/>
  <c r="B101"/>
  <c r="B113"/>
  <c r="B125"/>
  <c r="B137"/>
  <c r="B149"/>
  <c r="B161"/>
  <c r="B173"/>
  <c r="B185"/>
  <c r="B197"/>
  <c r="B209"/>
  <c r="B221"/>
  <c r="B233"/>
  <c r="B245"/>
  <c r="B257"/>
  <c r="B269"/>
  <c r="B281"/>
  <c r="B293"/>
  <c r="B305"/>
  <c r="B317"/>
  <c r="B329"/>
  <c r="B341"/>
  <c r="B353"/>
  <c r="F353"/>
  <c r="G353"/>
  <c r="A42"/>
  <c r="F42"/>
  <c r="G42"/>
  <c r="R42"/>
  <c r="R353"/>
  <c r="S42"/>
  <c r="S353"/>
  <c r="K42"/>
  <c r="K353"/>
  <c r="J42"/>
  <c r="J353"/>
  <c r="A77"/>
  <c r="A89"/>
  <c r="A101"/>
  <c r="A113"/>
  <c r="A125"/>
  <c r="A137"/>
  <c r="A149"/>
  <c r="A161"/>
  <c r="A173"/>
  <c r="A185"/>
  <c r="A197"/>
  <c r="A209"/>
  <c r="A221"/>
  <c r="A233"/>
  <c r="A245"/>
  <c r="A257"/>
  <c r="A269"/>
  <c r="A281"/>
  <c r="A293"/>
  <c r="A305"/>
  <c r="A317"/>
  <c r="A329"/>
  <c r="A341"/>
  <c r="A353"/>
  <c r="B76"/>
  <c r="B88"/>
  <c r="B100"/>
  <c r="B112"/>
  <c r="B124"/>
  <c r="B136"/>
  <c r="B148"/>
  <c r="B160"/>
  <c r="B172"/>
  <c r="B184"/>
  <c r="B196"/>
  <c r="B208"/>
  <c r="B220"/>
  <c r="B232"/>
  <c r="B244"/>
  <c r="B256"/>
  <c r="B268"/>
  <c r="B280"/>
  <c r="B292"/>
  <c r="B304"/>
  <c r="B316"/>
  <c r="B328"/>
  <c r="B340"/>
  <c r="B352"/>
  <c r="F352"/>
  <c r="G352"/>
  <c r="A41"/>
  <c r="F41"/>
  <c r="G41"/>
  <c r="R41"/>
  <c r="R352"/>
  <c r="S41"/>
  <c r="S352"/>
  <c r="K41"/>
  <c r="K352"/>
  <c r="J41"/>
  <c r="J352"/>
  <c r="A76"/>
  <c r="A88"/>
  <c r="A100"/>
  <c r="A112"/>
  <c r="A124"/>
  <c r="A136"/>
  <c r="A148"/>
  <c r="A160"/>
  <c r="A172"/>
  <c r="A184"/>
  <c r="A196"/>
  <c r="A208"/>
  <c r="A220"/>
  <c r="A232"/>
  <c r="A244"/>
  <c r="A256"/>
  <c r="A268"/>
  <c r="A280"/>
  <c r="A292"/>
  <c r="A304"/>
  <c r="A316"/>
  <c r="A328"/>
  <c r="A340"/>
  <c r="A352"/>
  <c r="B75"/>
  <c r="B87"/>
  <c r="B99"/>
  <c r="B111"/>
  <c r="B123"/>
  <c r="B135"/>
  <c r="B147"/>
  <c r="B159"/>
  <c r="B171"/>
  <c r="B183"/>
  <c r="B195"/>
  <c r="B207"/>
  <c r="B219"/>
  <c r="B231"/>
  <c r="B243"/>
  <c r="B255"/>
  <c r="B267"/>
  <c r="B279"/>
  <c r="B291"/>
  <c r="B303"/>
  <c r="B315"/>
  <c r="B327"/>
  <c r="B339"/>
  <c r="B351"/>
  <c r="F351"/>
  <c r="G351"/>
  <c r="A40"/>
  <c r="F40"/>
  <c r="G40"/>
  <c r="R40"/>
  <c r="R351"/>
  <c r="S40"/>
  <c r="S351"/>
  <c r="K40"/>
  <c r="K351"/>
  <c r="J40"/>
  <c r="J351"/>
  <c r="A75"/>
  <c r="A87"/>
  <c r="A99"/>
  <c r="A111"/>
  <c r="A123"/>
  <c r="A135"/>
  <c r="A147"/>
  <c r="A159"/>
  <c r="A171"/>
  <c r="A183"/>
  <c r="A195"/>
  <c r="A207"/>
  <c r="A219"/>
  <c r="A231"/>
  <c r="A243"/>
  <c r="A255"/>
  <c r="A267"/>
  <c r="A279"/>
  <c r="A291"/>
  <c r="A303"/>
  <c r="A315"/>
  <c r="A327"/>
  <c r="A339"/>
  <c r="A351"/>
  <c r="B74"/>
  <c r="B86"/>
  <c r="B98"/>
  <c r="B110"/>
  <c r="B122"/>
  <c r="B134"/>
  <c r="B146"/>
  <c r="B158"/>
  <c r="B170"/>
  <c r="B182"/>
  <c r="B194"/>
  <c r="B206"/>
  <c r="B218"/>
  <c r="B230"/>
  <c r="B242"/>
  <c r="B254"/>
  <c r="B266"/>
  <c r="B278"/>
  <c r="B290"/>
  <c r="B302"/>
  <c r="B314"/>
  <c r="B326"/>
  <c r="B338"/>
  <c r="B350"/>
  <c r="F350"/>
  <c r="G350"/>
  <c r="A39"/>
  <c r="F39"/>
  <c r="G39"/>
  <c r="R39"/>
  <c r="R350"/>
  <c r="S39"/>
  <c r="S350"/>
  <c r="K39"/>
  <c r="K350"/>
  <c r="J39"/>
  <c r="J350"/>
  <c r="A74"/>
  <c r="A86"/>
  <c r="A98"/>
  <c r="A110"/>
  <c r="A122"/>
  <c r="A134"/>
  <c r="A146"/>
  <c r="A158"/>
  <c r="A170"/>
  <c r="A182"/>
  <c r="A194"/>
  <c r="A206"/>
  <c r="A218"/>
  <c r="A230"/>
  <c r="A242"/>
  <c r="A254"/>
  <c r="A266"/>
  <c r="A278"/>
  <c r="A290"/>
  <c r="A302"/>
  <c r="A314"/>
  <c r="A326"/>
  <c r="A338"/>
  <c r="A350"/>
  <c r="B73"/>
  <c r="B85"/>
  <c r="B97"/>
  <c r="B109"/>
  <c r="B121"/>
  <c r="B133"/>
  <c r="B145"/>
  <c r="B157"/>
  <c r="B169"/>
  <c r="B181"/>
  <c r="B193"/>
  <c r="B205"/>
  <c r="B217"/>
  <c r="B229"/>
  <c r="B241"/>
  <c r="B253"/>
  <c r="B265"/>
  <c r="B277"/>
  <c r="B289"/>
  <c r="B301"/>
  <c r="B313"/>
  <c r="B325"/>
  <c r="B337"/>
  <c r="B349"/>
  <c r="F349"/>
  <c r="G349"/>
  <c r="A38"/>
  <c r="F38"/>
  <c r="G38"/>
  <c r="R38"/>
  <c r="R349"/>
  <c r="S38"/>
  <c r="S349"/>
  <c r="K38"/>
  <c r="K349"/>
  <c r="J38"/>
  <c r="J349"/>
  <c r="A73"/>
  <c r="A85"/>
  <c r="A97"/>
  <c r="A109"/>
  <c r="A121"/>
  <c r="A133"/>
  <c r="A145"/>
  <c r="A157"/>
  <c r="A169"/>
  <c r="A181"/>
  <c r="A193"/>
  <c r="A205"/>
  <c r="A217"/>
  <c r="A229"/>
  <c r="A241"/>
  <c r="A253"/>
  <c r="A265"/>
  <c r="A277"/>
  <c r="A289"/>
  <c r="A301"/>
  <c r="A313"/>
  <c r="A325"/>
  <c r="A337"/>
  <c r="A349"/>
  <c r="B72"/>
  <c r="B84"/>
  <c r="B96"/>
  <c r="B108"/>
  <c r="B120"/>
  <c r="B132"/>
  <c r="B144"/>
  <c r="B156"/>
  <c r="B168"/>
  <c r="B180"/>
  <c r="B192"/>
  <c r="B204"/>
  <c r="B216"/>
  <c r="B228"/>
  <c r="B240"/>
  <c r="B252"/>
  <c r="B264"/>
  <c r="B276"/>
  <c r="B288"/>
  <c r="B300"/>
  <c r="B312"/>
  <c r="B324"/>
  <c r="B336"/>
  <c r="B348"/>
  <c r="F348"/>
  <c r="G348"/>
  <c r="A37"/>
  <c r="F37"/>
  <c r="G37"/>
  <c r="R37"/>
  <c r="R348"/>
  <c r="S37"/>
  <c r="S348"/>
  <c r="K37"/>
  <c r="K348"/>
  <c r="J37"/>
  <c r="J348"/>
  <c r="A72"/>
  <c r="A84"/>
  <c r="A96"/>
  <c r="A108"/>
  <c r="A120"/>
  <c r="A132"/>
  <c r="A144"/>
  <c r="A156"/>
  <c r="A168"/>
  <c r="A180"/>
  <c r="A192"/>
  <c r="A204"/>
  <c r="A216"/>
  <c r="A228"/>
  <c r="A240"/>
  <c r="A252"/>
  <c r="A264"/>
  <c r="A276"/>
  <c r="A288"/>
  <c r="A300"/>
  <c r="A312"/>
  <c r="A324"/>
  <c r="A336"/>
  <c r="A348"/>
  <c r="B71"/>
  <c r="B83"/>
  <c r="B95"/>
  <c r="B107"/>
  <c r="B119"/>
  <c r="B131"/>
  <c r="B143"/>
  <c r="B155"/>
  <c r="B167"/>
  <c r="B179"/>
  <c r="B191"/>
  <c r="B203"/>
  <c r="B215"/>
  <c r="B227"/>
  <c r="B239"/>
  <c r="B251"/>
  <c r="B263"/>
  <c r="B275"/>
  <c r="B287"/>
  <c r="B299"/>
  <c r="B311"/>
  <c r="B323"/>
  <c r="B335"/>
  <c r="B347"/>
  <c r="F347"/>
  <c r="G347"/>
  <c r="A36"/>
  <c r="F36"/>
  <c r="G36"/>
  <c r="R36"/>
  <c r="R347"/>
  <c r="S36"/>
  <c r="S347"/>
  <c r="K36"/>
  <c r="K347"/>
  <c r="J36"/>
  <c r="J347"/>
  <c r="A71"/>
  <c r="A83"/>
  <c r="A95"/>
  <c r="A107"/>
  <c r="A119"/>
  <c r="A131"/>
  <c r="A143"/>
  <c r="A155"/>
  <c r="A167"/>
  <c r="A179"/>
  <c r="A191"/>
  <c r="A203"/>
  <c r="A215"/>
  <c r="A227"/>
  <c r="A239"/>
  <c r="A251"/>
  <c r="A263"/>
  <c r="A275"/>
  <c r="A287"/>
  <c r="A299"/>
  <c r="A311"/>
  <c r="A323"/>
  <c r="A335"/>
  <c r="A347"/>
  <c r="B70"/>
  <c r="B82"/>
  <c r="B94"/>
  <c r="B106"/>
  <c r="B118"/>
  <c r="B130"/>
  <c r="B142"/>
  <c r="B154"/>
  <c r="B166"/>
  <c r="B178"/>
  <c r="B190"/>
  <c r="B202"/>
  <c r="B214"/>
  <c r="B226"/>
  <c r="B238"/>
  <c r="B250"/>
  <c r="B262"/>
  <c r="B274"/>
  <c r="B286"/>
  <c r="B298"/>
  <c r="B310"/>
  <c r="B322"/>
  <c r="B334"/>
  <c r="B346"/>
  <c r="F346"/>
  <c r="G346"/>
  <c r="A35"/>
  <c r="F35"/>
  <c r="G35"/>
  <c r="R35"/>
  <c r="R346"/>
  <c r="S35"/>
  <c r="S346"/>
  <c r="K35"/>
  <c r="K346"/>
  <c r="J35"/>
  <c r="J346"/>
  <c r="A70"/>
  <c r="A82"/>
  <c r="A94"/>
  <c r="A106"/>
  <c r="A118"/>
  <c r="A130"/>
  <c r="A142"/>
  <c r="A154"/>
  <c r="A166"/>
  <c r="A178"/>
  <c r="A190"/>
  <c r="A202"/>
  <c r="A214"/>
  <c r="A226"/>
  <c r="A238"/>
  <c r="A250"/>
  <c r="A262"/>
  <c r="A274"/>
  <c r="A286"/>
  <c r="A298"/>
  <c r="A310"/>
  <c r="A322"/>
  <c r="A334"/>
  <c r="A346"/>
  <c r="B69"/>
  <c r="B81"/>
  <c r="B93"/>
  <c r="B105"/>
  <c r="B117"/>
  <c r="B129"/>
  <c r="B141"/>
  <c r="B153"/>
  <c r="B165"/>
  <c r="B177"/>
  <c r="B189"/>
  <c r="B201"/>
  <c r="B213"/>
  <c r="B225"/>
  <c r="B237"/>
  <c r="B249"/>
  <c r="B261"/>
  <c r="B273"/>
  <c r="B285"/>
  <c r="B297"/>
  <c r="B309"/>
  <c r="B321"/>
  <c r="B333"/>
  <c r="B345"/>
  <c r="F345"/>
  <c r="G345"/>
  <c r="A34"/>
  <c r="F34"/>
  <c r="G34"/>
  <c r="R34"/>
  <c r="R345"/>
  <c r="S34"/>
  <c r="S345"/>
  <c r="K34"/>
  <c r="K345"/>
  <c r="J34"/>
  <c r="J345"/>
  <c r="A69"/>
  <c r="A81"/>
  <c r="A93"/>
  <c r="A105"/>
  <c r="A117"/>
  <c r="A129"/>
  <c r="A141"/>
  <c r="A153"/>
  <c r="A165"/>
  <c r="A177"/>
  <c r="A189"/>
  <c r="A201"/>
  <c r="A213"/>
  <c r="A225"/>
  <c r="A237"/>
  <c r="A249"/>
  <c r="A261"/>
  <c r="A273"/>
  <c r="A285"/>
  <c r="A297"/>
  <c r="A309"/>
  <c r="A321"/>
  <c r="A333"/>
  <c r="A345"/>
  <c r="B68"/>
  <c r="B80"/>
  <c r="B92"/>
  <c r="B104"/>
  <c r="B116"/>
  <c r="B128"/>
  <c r="B140"/>
  <c r="B152"/>
  <c r="B164"/>
  <c r="B176"/>
  <c r="B188"/>
  <c r="B200"/>
  <c r="B212"/>
  <c r="B224"/>
  <c r="B236"/>
  <c r="B248"/>
  <c r="B260"/>
  <c r="B272"/>
  <c r="B284"/>
  <c r="B296"/>
  <c r="B308"/>
  <c r="B320"/>
  <c r="B332"/>
  <c r="B344"/>
  <c r="F344"/>
  <c r="G344"/>
  <c r="A33"/>
  <c r="F33"/>
  <c r="G33"/>
  <c r="R33"/>
  <c r="R344"/>
  <c r="S33"/>
  <c r="S344"/>
  <c r="K33"/>
  <c r="K344"/>
  <c r="J33"/>
  <c r="J344"/>
  <c r="A68"/>
  <c r="A80"/>
  <c r="A92"/>
  <c r="A104"/>
  <c r="A116"/>
  <c r="A128"/>
  <c r="A140"/>
  <c r="A152"/>
  <c r="A164"/>
  <c r="A176"/>
  <c r="A188"/>
  <c r="A200"/>
  <c r="A212"/>
  <c r="A224"/>
  <c r="A236"/>
  <c r="A248"/>
  <c r="A260"/>
  <c r="A272"/>
  <c r="A284"/>
  <c r="A296"/>
  <c r="A308"/>
  <c r="A320"/>
  <c r="A332"/>
  <c r="A344"/>
  <c r="F343"/>
  <c r="G343"/>
  <c r="R343"/>
  <c r="S343"/>
  <c r="K343"/>
  <c r="J343"/>
  <c r="F342"/>
  <c r="G342"/>
  <c r="R342"/>
  <c r="S342"/>
  <c r="K342"/>
  <c r="J342"/>
  <c r="F341"/>
  <c r="G341"/>
  <c r="R341"/>
  <c r="S341"/>
  <c r="K341"/>
  <c r="J341"/>
  <c r="F340"/>
  <c r="G340"/>
  <c r="R340"/>
  <c r="S340"/>
  <c r="K340"/>
  <c r="J340"/>
  <c r="F339"/>
  <c r="G339"/>
  <c r="R339"/>
  <c r="S339"/>
  <c r="K339"/>
  <c r="J339"/>
  <c r="F338"/>
  <c r="G338"/>
  <c r="R338"/>
  <c r="S338"/>
  <c r="K338"/>
  <c r="J338"/>
  <c r="F337"/>
  <c r="G337"/>
  <c r="R337"/>
  <c r="S337"/>
  <c r="K337"/>
  <c r="J337"/>
  <c r="F336"/>
  <c r="G336"/>
  <c r="R336"/>
  <c r="S336"/>
  <c r="K336"/>
  <c r="J336"/>
  <c r="F335"/>
  <c r="G335"/>
  <c r="R335"/>
  <c r="S335"/>
  <c r="K335"/>
  <c r="J335"/>
  <c r="F334"/>
  <c r="G334"/>
  <c r="R334"/>
  <c r="S334"/>
  <c r="K334"/>
  <c r="J334"/>
  <c r="F333"/>
  <c r="G333"/>
  <c r="R333"/>
  <c r="S333"/>
  <c r="K333"/>
  <c r="J333"/>
  <c r="F332"/>
  <c r="G332"/>
  <c r="R332"/>
  <c r="S332"/>
  <c r="K332"/>
  <c r="J332"/>
  <c r="F331"/>
  <c r="G331"/>
  <c r="R331"/>
  <c r="S331"/>
  <c r="K331"/>
  <c r="J331"/>
  <c r="F330"/>
  <c r="G330"/>
  <c r="R330"/>
  <c r="S330"/>
  <c r="K330"/>
  <c r="J330"/>
  <c r="F329"/>
  <c r="G329"/>
  <c r="R329"/>
  <c r="S329"/>
  <c r="K329"/>
  <c r="J329"/>
  <c r="F328"/>
  <c r="G328"/>
  <c r="R328"/>
  <c r="S328"/>
  <c r="K328"/>
  <c r="J328"/>
  <c r="F327"/>
  <c r="G327"/>
  <c r="R327"/>
  <c r="S327"/>
  <c r="K327"/>
  <c r="J327"/>
  <c r="F326"/>
  <c r="G326"/>
  <c r="R326"/>
  <c r="S326"/>
  <c r="K326"/>
  <c r="J326"/>
  <c r="F325"/>
  <c r="G325"/>
  <c r="R325"/>
  <c r="S325"/>
  <c r="K325"/>
  <c r="J325"/>
  <c r="F324"/>
  <c r="G324"/>
  <c r="R324"/>
  <c r="S324"/>
  <c r="K324"/>
  <c r="J324"/>
  <c r="F323"/>
  <c r="G323"/>
  <c r="R323"/>
  <c r="S323"/>
  <c r="K323"/>
  <c r="J323"/>
  <c r="F322"/>
  <c r="G322"/>
  <c r="R322"/>
  <c r="S322"/>
  <c r="K322"/>
  <c r="J322"/>
  <c r="F321"/>
  <c r="G321"/>
  <c r="R321"/>
  <c r="S321"/>
  <c r="K321"/>
  <c r="J321"/>
  <c r="F320"/>
  <c r="G320"/>
  <c r="R320"/>
  <c r="S320"/>
  <c r="K320"/>
  <c r="J320"/>
  <c r="F319"/>
  <c r="G319"/>
  <c r="R319"/>
  <c r="S319"/>
  <c r="K319"/>
  <c r="J319"/>
  <c r="F318"/>
  <c r="G318"/>
  <c r="R318"/>
  <c r="S318"/>
  <c r="K318"/>
  <c r="J318"/>
  <c r="F317"/>
  <c r="G317"/>
  <c r="R317"/>
  <c r="S317"/>
  <c r="K317"/>
  <c r="J317"/>
  <c r="F316"/>
  <c r="G316"/>
  <c r="R316"/>
  <c r="S316"/>
  <c r="K316"/>
  <c r="J316"/>
  <c r="F315"/>
  <c r="G315"/>
  <c r="R315"/>
  <c r="S315"/>
  <c r="K315"/>
  <c r="J315"/>
  <c r="F314"/>
  <c r="G314"/>
  <c r="R314"/>
  <c r="S314"/>
  <c r="K314"/>
  <c r="J314"/>
  <c r="F313"/>
  <c r="G313"/>
  <c r="R313"/>
  <c r="S313"/>
  <c r="K313"/>
  <c r="J313"/>
  <c r="F312"/>
  <c r="G312"/>
  <c r="R312"/>
  <c r="S312"/>
  <c r="K312"/>
  <c r="J312"/>
  <c r="F311"/>
  <c r="G311"/>
  <c r="R311"/>
  <c r="S311"/>
  <c r="K311"/>
  <c r="J311"/>
  <c r="F310"/>
  <c r="G310"/>
  <c r="R310"/>
  <c r="S310"/>
  <c r="K310"/>
  <c r="J310"/>
  <c r="F309"/>
  <c r="G309"/>
  <c r="R309"/>
  <c r="S309"/>
  <c r="K309"/>
  <c r="J309"/>
  <c r="F308"/>
  <c r="G308"/>
  <c r="R308"/>
  <c r="S308"/>
  <c r="K308"/>
  <c r="J308"/>
  <c r="F307"/>
  <c r="G307"/>
  <c r="R307"/>
  <c r="S307"/>
  <c r="K307"/>
  <c r="J307"/>
  <c r="F306"/>
  <c r="G306"/>
  <c r="R306"/>
  <c r="S306"/>
  <c r="K306"/>
  <c r="J306"/>
  <c r="F305"/>
  <c r="G305"/>
  <c r="R305"/>
  <c r="S305"/>
  <c r="K305"/>
  <c r="J305"/>
  <c r="F304"/>
  <c r="G304"/>
  <c r="R304"/>
  <c r="S304"/>
  <c r="K304"/>
  <c r="J304"/>
  <c r="F303"/>
  <c r="G303"/>
  <c r="R303"/>
  <c r="S303"/>
  <c r="K303"/>
  <c r="J303"/>
  <c r="F302"/>
  <c r="G302"/>
  <c r="R302"/>
  <c r="S302"/>
  <c r="K302"/>
  <c r="J302"/>
  <c r="F301"/>
  <c r="G301"/>
  <c r="R301"/>
  <c r="S301"/>
  <c r="K301"/>
  <c r="J301"/>
  <c r="F300"/>
  <c r="G300"/>
  <c r="R300"/>
  <c r="S300"/>
  <c r="K300"/>
  <c r="J300"/>
  <c r="F299"/>
  <c r="G299"/>
  <c r="R299"/>
  <c r="S299"/>
  <c r="K299"/>
  <c r="J299"/>
  <c r="F298"/>
  <c r="G298"/>
  <c r="R298"/>
  <c r="S298"/>
  <c r="K298"/>
  <c r="J298"/>
  <c r="F297"/>
  <c r="G297"/>
  <c r="R297"/>
  <c r="S297"/>
  <c r="K297"/>
  <c r="J297"/>
  <c r="F296"/>
  <c r="G296"/>
  <c r="R296"/>
  <c r="S296"/>
  <c r="K296"/>
  <c r="J296"/>
  <c r="F295"/>
  <c r="G295"/>
  <c r="R295"/>
  <c r="S295"/>
  <c r="K295"/>
  <c r="J295"/>
  <c r="F294"/>
  <c r="G294"/>
  <c r="R294"/>
  <c r="S294"/>
  <c r="K294"/>
  <c r="J294"/>
  <c r="F293"/>
  <c r="G293"/>
  <c r="R293"/>
  <c r="S293"/>
  <c r="K293"/>
  <c r="J293"/>
  <c r="F292"/>
  <c r="G292"/>
  <c r="R292"/>
  <c r="S292"/>
  <c r="K292"/>
  <c r="J292"/>
  <c r="F291"/>
  <c r="G291"/>
  <c r="R291"/>
  <c r="S291"/>
  <c r="K291"/>
  <c r="J291"/>
  <c r="F290"/>
  <c r="G290"/>
  <c r="R290"/>
  <c r="S290"/>
  <c r="K290"/>
  <c r="J290"/>
  <c r="F289"/>
  <c r="G289"/>
  <c r="R289"/>
  <c r="S289"/>
  <c r="K289"/>
  <c r="J289"/>
  <c r="F288"/>
  <c r="G288"/>
  <c r="R288"/>
  <c r="S288"/>
  <c r="K288"/>
  <c r="J288"/>
  <c r="F287"/>
  <c r="G287"/>
  <c r="R287"/>
  <c r="S287"/>
  <c r="K287"/>
  <c r="J287"/>
  <c r="F286"/>
  <c r="G286"/>
  <c r="R286"/>
  <c r="S286"/>
  <c r="K286"/>
  <c r="J286"/>
  <c r="F285"/>
  <c r="G285"/>
  <c r="R285"/>
  <c r="S285"/>
  <c r="K285"/>
  <c r="J285"/>
  <c r="F284"/>
  <c r="G284"/>
  <c r="R284"/>
  <c r="S284"/>
  <c r="K284"/>
  <c r="J284"/>
  <c r="F283"/>
  <c r="G283"/>
  <c r="R283"/>
  <c r="S283"/>
  <c r="K283"/>
  <c r="J283"/>
  <c r="F282"/>
  <c r="G282"/>
  <c r="R282"/>
  <c r="S282"/>
  <c r="K282"/>
  <c r="J282"/>
  <c r="F281"/>
  <c r="G281"/>
  <c r="R281"/>
  <c r="S281"/>
  <c r="K281"/>
  <c r="J281"/>
  <c r="F280"/>
  <c r="G280"/>
  <c r="R280"/>
  <c r="S280"/>
  <c r="K280"/>
  <c r="J280"/>
  <c r="F279"/>
  <c r="G279"/>
  <c r="R279"/>
  <c r="S279"/>
  <c r="K279"/>
  <c r="J279"/>
  <c r="F278"/>
  <c r="G278"/>
  <c r="R278"/>
  <c r="S278"/>
  <c r="K278"/>
  <c r="J278"/>
  <c r="F277"/>
  <c r="G277"/>
  <c r="R277"/>
  <c r="S277"/>
  <c r="K277"/>
  <c r="J277"/>
  <c r="F276"/>
  <c r="G276"/>
  <c r="R276"/>
  <c r="S276"/>
  <c r="K276"/>
  <c r="J276"/>
  <c r="F275"/>
  <c r="G275"/>
  <c r="R275"/>
  <c r="S275"/>
  <c r="K275"/>
  <c r="J275"/>
  <c r="F274"/>
  <c r="G274"/>
  <c r="R274"/>
  <c r="S274"/>
  <c r="K274"/>
  <c r="J274"/>
  <c r="F273"/>
  <c r="G273"/>
  <c r="R273"/>
  <c r="S273"/>
  <c r="K273"/>
  <c r="J273"/>
  <c r="F272"/>
  <c r="G272"/>
  <c r="R272"/>
  <c r="S272"/>
  <c r="K272"/>
  <c r="J272"/>
  <c r="F271"/>
  <c r="G271"/>
  <c r="R271"/>
  <c r="S271"/>
  <c r="K271"/>
  <c r="J271"/>
  <c r="F270"/>
  <c r="G270"/>
  <c r="R270"/>
  <c r="S270"/>
  <c r="K270"/>
  <c r="J270"/>
  <c r="F269"/>
  <c r="G269"/>
  <c r="R269"/>
  <c r="S269"/>
  <c r="K269"/>
  <c r="J269"/>
  <c r="F268"/>
  <c r="G268"/>
  <c r="R268"/>
  <c r="S268"/>
  <c r="K268"/>
  <c r="J268"/>
  <c r="F267"/>
  <c r="G267"/>
  <c r="R267"/>
  <c r="S267"/>
  <c r="K267"/>
  <c r="J267"/>
  <c r="F266"/>
  <c r="G266"/>
  <c r="R266"/>
  <c r="S266"/>
  <c r="K266"/>
  <c r="J266"/>
  <c r="F265"/>
  <c r="G265"/>
  <c r="R265"/>
  <c r="S265"/>
  <c r="K265"/>
  <c r="J265"/>
  <c r="F264"/>
  <c r="G264"/>
  <c r="R264"/>
  <c r="S264"/>
  <c r="K264"/>
  <c r="J264"/>
  <c r="F263"/>
  <c r="G263"/>
  <c r="R263"/>
  <c r="S263"/>
  <c r="K263"/>
  <c r="J263"/>
  <c r="F262"/>
  <c r="G262"/>
  <c r="R262"/>
  <c r="S262"/>
  <c r="K262"/>
  <c r="J262"/>
  <c r="F261"/>
  <c r="G261"/>
  <c r="R261"/>
  <c r="S261"/>
  <c r="K261"/>
  <c r="J261"/>
  <c r="F260"/>
  <c r="G260"/>
  <c r="R260"/>
  <c r="S260"/>
  <c r="K260"/>
  <c r="J260"/>
  <c r="F259"/>
  <c r="G259"/>
  <c r="R259"/>
  <c r="S259"/>
  <c r="K259"/>
  <c r="J259"/>
  <c r="F258"/>
  <c r="G258"/>
  <c r="R258"/>
  <c r="S258"/>
  <c r="K258"/>
  <c r="J258"/>
  <c r="F257"/>
  <c r="G257"/>
  <c r="R257"/>
  <c r="S257"/>
  <c r="K257"/>
  <c r="J257"/>
  <c r="F256"/>
  <c r="G256"/>
  <c r="R256"/>
  <c r="S256"/>
  <c r="K256"/>
  <c r="J256"/>
  <c r="F255"/>
  <c r="G255"/>
  <c r="R255"/>
  <c r="S255"/>
  <c r="K255"/>
  <c r="J255"/>
  <c r="F254"/>
  <c r="G254"/>
  <c r="R254"/>
  <c r="S254"/>
  <c r="K254"/>
  <c r="J254"/>
  <c r="F253"/>
  <c r="G253"/>
  <c r="R253"/>
  <c r="S253"/>
  <c r="K253"/>
  <c r="J253"/>
  <c r="F252"/>
  <c r="G252"/>
  <c r="R252"/>
  <c r="S252"/>
  <c r="K252"/>
  <c r="J252"/>
  <c r="F251"/>
  <c r="G251"/>
  <c r="R251"/>
  <c r="S251"/>
  <c r="K251"/>
  <c r="J251"/>
  <c r="F250"/>
  <c r="G250"/>
  <c r="R250"/>
  <c r="S250"/>
  <c r="K250"/>
  <c r="J250"/>
  <c r="F249"/>
  <c r="G249"/>
  <c r="R249"/>
  <c r="S249"/>
  <c r="K249"/>
  <c r="J249"/>
  <c r="F248"/>
  <c r="G248"/>
  <c r="R248"/>
  <c r="S248"/>
  <c r="K248"/>
  <c r="J248"/>
  <c r="F247"/>
  <c r="G247"/>
  <c r="R247"/>
  <c r="S247"/>
  <c r="K247"/>
  <c r="J247"/>
  <c r="F246"/>
  <c r="G246"/>
  <c r="R246"/>
  <c r="S246"/>
  <c r="K246"/>
  <c r="J246"/>
  <c r="F245"/>
  <c r="G245"/>
  <c r="R245"/>
  <c r="S245"/>
  <c r="K245"/>
  <c r="J245"/>
  <c r="F244"/>
  <c r="G244"/>
  <c r="R244"/>
  <c r="S244"/>
  <c r="K244"/>
  <c r="J244"/>
  <c r="F243"/>
  <c r="G243"/>
  <c r="R243"/>
  <c r="S243"/>
  <c r="K243"/>
  <c r="J243"/>
  <c r="F242"/>
  <c r="G242"/>
  <c r="R242"/>
  <c r="S242"/>
  <c r="K242"/>
  <c r="J242"/>
  <c r="F241"/>
  <c r="G241"/>
  <c r="R241"/>
  <c r="S241"/>
  <c r="K241"/>
  <c r="J241"/>
  <c r="F240"/>
  <c r="G240"/>
  <c r="R240"/>
  <c r="S240"/>
  <c r="K240"/>
  <c r="J240"/>
  <c r="F239"/>
  <c r="G239"/>
  <c r="R239"/>
  <c r="S239"/>
  <c r="K239"/>
  <c r="J239"/>
  <c r="F238"/>
  <c r="G238"/>
  <c r="R238"/>
  <c r="S238"/>
  <c r="K238"/>
  <c r="J238"/>
  <c r="F237"/>
  <c r="G237"/>
  <c r="R237"/>
  <c r="S237"/>
  <c r="K237"/>
  <c r="J237"/>
  <c r="F236"/>
  <c r="G236"/>
  <c r="R236"/>
  <c r="S236"/>
  <c r="K236"/>
  <c r="J236"/>
  <c r="F235"/>
  <c r="G235"/>
  <c r="R235"/>
  <c r="S235"/>
  <c r="K235"/>
  <c r="J235"/>
  <c r="F234"/>
  <c r="G234"/>
  <c r="R234"/>
  <c r="S234"/>
  <c r="K234"/>
  <c r="J234"/>
  <c r="F233"/>
  <c r="G233"/>
  <c r="R233"/>
  <c r="S233"/>
  <c r="K233"/>
  <c r="J233"/>
  <c r="F232"/>
  <c r="G232"/>
  <c r="R232"/>
  <c r="S232"/>
  <c r="K232"/>
  <c r="J232"/>
  <c r="F231"/>
  <c r="G231"/>
  <c r="R231"/>
  <c r="S231"/>
  <c r="K231"/>
  <c r="J231"/>
  <c r="F230"/>
  <c r="G230"/>
  <c r="R230"/>
  <c r="S230"/>
  <c r="K230"/>
  <c r="J230"/>
  <c r="F229"/>
  <c r="G229"/>
  <c r="R229"/>
  <c r="S229"/>
  <c r="K229"/>
  <c r="J229"/>
  <c r="F228"/>
  <c r="G228"/>
  <c r="R228"/>
  <c r="S228"/>
  <c r="K228"/>
  <c r="J228"/>
  <c r="F227"/>
  <c r="G227"/>
  <c r="R227"/>
  <c r="S227"/>
  <c r="K227"/>
  <c r="J227"/>
  <c r="F226"/>
  <c r="G226"/>
  <c r="R226"/>
  <c r="S226"/>
  <c r="K226"/>
  <c r="J226"/>
  <c r="F225"/>
  <c r="G225"/>
  <c r="R225"/>
  <c r="S225"/>
  <c r="K225"/>
  <c r="J225"/>
  <c r="F224"/>
  <c r="G224"/>
  <c r="R224"/>
  <c r="S224"/>
  <c r="K224"/>
  <c r="J224"/>
  <c r="F223"/>
  <c r="G223"/>
  <c r="R223"/>
  <c r="S223"/>
  <c r="K223"/>
  <c r="J223"/>
  <c r="F222"/>
  <c r="G222"/>
  <c r="R222"/>
  <c r="S222"/>
  <c r="K222"/>
  <c r="J222"/>
  <c r="F221"/>
  <c r="G221"/>
  <c r="R221"/>
  <c r="S221"/>
  <c r="K221"/>
  <c r="J221"/>
  <c r="F220"/>
  <c r="G220"/>
  <c r="R220"/>
  <c r="S220"/>
  <c r="K220"/>
  <c r="J220"/>
  <c r="F219"/>
  <c r="G219"/>
  <c r="R219"/>
  <c r="S219"/>
  <c r="K219"/>
  <c r="J219"/>
  <c r="F218"/>
  <c r="G218"/>
  <c r="R218"/>
  <c r="S218"/>
  <c r="K218"/>
  <c r="J218"/>
  <c r="F217"/>
  <c r="G217"/>
  <c r="R217"/>
  <c r="S217"/>
  <c r="K217"/>
  <c r="J217"/>
  <c r="F216"/>
  <c r="G216"/>
  <c r="R216"/>
  <c r="S216"/>
  <c r="K216"/>
  <c r="J216"/>
  <c r="F215"/>
  <c r="G215"/>
  <c r="R215"/>
  <c r="S215"/>
  <c r="K215"/>
  <c r="J215"/>
  <c r="F214"/>
  <c r="G214"/>
  <c r="R214"/>
  <c r="S214"/>
  <c r="K214"/>
  <c r="J214"/>
  <c r="F213"/>
  <c r="G213"/>
  <c r="R213"/>
  <c r="S213"/>
  <c r="K213"/>
  <c r="J213"/>
  <c r="F212"/>
  <c r="G212"/>
  <c r="R212"/>
  <c r="S212"/>
  <c r="K212"/>
  <c r="J212"/>
  <c r="F211"/>
  <c r="G211"/>
  <c r="R211"/>
  <c r="S211"/>
  <c r="K211"/>
  <c r="J211"/>
  <c r="F210"/>
  <c r="G210"/>
  <c r="R210"/>
  <c r="S210"/>
  <c r="K210"/>
  <c r="J210"/>
  <c r="F209"/>
  <c r="G209"/>
  <c r="R209"/>
  <c r="S209"/>
  <c r="K209"/>
  <c r="J209"/>
  <c r="F208"/>
  <c r="G208"/>
  <c r="R208"/>
  <c r="S208"/>
  <c r="K208"/>
  <c r="J208"/>
  <c r="F207"/>
  <c r="G207"/>
  <c r="R207"/>
  <c r="S207"/>
  <c r="K207"/>
  <c r="J207"/>
  <c r="F206"/>
  <c r="G206"/>
  <c r="R206"/>
  <c r="S206"/>
  <c r="K206"/>
  <c r="J206"/>
  <c r="F205"/>
  <c r="G205"/>
  <c r="R205"/>
  <c r="S205"/>
  <c r="K205"/>
  <c r="J205"/>
  <c r="F204"/>
  <c r="G204"/>
  <c r="R204"/>
  <c r="S204"/>
  <c r="K204"/>
  <c r="J204"/>
  <c r="F203"/>
  <c r="G203"/>
  <c r="R203"/>
  <c r="S203"/>
  <c r="K203"/>
  <c r="J203"/>
  <c r="F202"/>
  <c r="G202"/>
  <c r="R202"/>
  <c r="S202"/>
  <c r="K202"/>
  <c r="J202"/>
  <c r="F201"/>
  <c r="G201"/>
  <c r="R201"/>
  <c r="S201"/>
  <c r="K201"/>
  <c r="J201"/>
  <c r="F200"/>
  <c r="G200"/>
  <c r="R200"/>
  <c r="S200"/>
  <c r="K200"/>
  <c r="J200"/>
  <c r="F199"/>
  <c r="G199"/>
  <c r="R199"/>
  <c r="S199"/>
  <c r="K199"/>
  <c r="J199"/>
  <c r="F198"/>
  <c r="G198"/>
  <c r="R198"/>
  <c r="S198"/>
  <c r="K198"/>
  <c r="J198"/>
  <c r="F197"/>
  <c r="G197"/>
  <c r="R197"/>
  <c r="S197"/>
  <c r="K197"/>
  <c r="J197"/>
  <c r="F196"/>
  <c r="G196"/>
  <c r="R196"/>
  <c r="S196"/>
  <c r="K196"/>
  <c r="J196"/>
  <c r="F195"/>
  <c r="G195"/>
  <c r="R195"/>
  <c r="S195"/>
  <c r="K195"/>
  <c r="J195"/>
  <c r="F194"/>
  <c r="G194"/>
  <c r="R194"/>
  <c r="S194"/>
  <c r="K194"/>
  <c r="J194"/>
  <c r="F193"/>
  <c r="G193"/>
  <c r="R193"/>
  <c r="S193"/>
  <c r="K193"/>
  <c r="J193"/>
  <c r="F192"/>
  <c r="G192"/>
  <c r="R192"/>
  <c r="S192"/>
  <c r="K192"/>
  <c r="J192"/>
  <c r="F191"/>
  <c r="G191"/>
  <c r="R191"/>
  <c r="S191"/>
  <c r="K191"/>
  <c r="J191"/>
  <c r="F190"/>
  <c r="G190"/>
  <c r="R190"/>
  <c r="S190"/>
  <c r="K190"/>
  <c r="J190"/>
  <c r="F189"/>
  <c r="G189"/>
  <c r="R189"/>
  <c r="S189"/>
  <c r="K189"/>
  <c r="J189"/>
  <c r="F188"/>
  <c r="G188"/>
  <c r="R188"/>
  <c r="S188"/>
  <c r="K188"/>
  <c r="J188"/>
  <c r="F187"/>
  <c r="G187"/>
  <c r="R187"/>
  <c r="S187"/>
  <c r="K187"/>
  <c r="J187"/>
  <c r="F186"/>
  <c r="G186"/>
  <c r="R186"/>
  <c r="S186"/>
  <c r="K186"/>
  <c r="J186"/>
  <c r="F185"/>
  <c r="G185"/>
  <c r="R185"/>
  <c r="S185"/>
  <c r="K185"/>
  <c r="J185"/>
  <c r="F184"/>
  <c r="G184"/>
  <c r="R184"/>
  <c r="S184"/>
  <c r="K184"/>
  <c r="J184"/>
  <c r="F183"/>
  <c r="G183"/>
  <c r="R183"/>
  <c r="S183"/>
  <c r="K183"/>
  <c r="J183"/>
  <c r="F182"/>
  <c r="G182"/>
  <c r="R182"/>
  <c r="S182"/>
  <c r="K182"/>
  <c r="J182"/>
  <c r="F181"/>
  <c r="G181"/>
  <c r="R181"/>
  <c r="S181"/>
  <c r="K181"/>
  <c r="J181"/>
  <c r="F180"/>
  <c r="G180"/>
  <c r="R180"/>
  <c r="S180"/>
  <c r="K180"/>
  <c r="J180"/>
  <c r="F179"/>
  <c r="G179"/>
  <c r="R179"/>
  <c r="S179"/>
  <c r="K179"/>
  <c r="J179"/>
  <c r="F178"/>
  <c r="G178"/>
  <c r="R178"/>
  <c r="S178"/>
  <c r="K178"/>
  <c r="J178"/>
  <c r="F177"/>
  <c r="G177"/>
  <c r="R177"/>
  <c r="S177"/>
  <c r="K177"/>
  <c r="J177"/>
  <c r="F176"/>
  <c r="G176"/>
  <c r="R176"/>
  <c r="S176"/>
  <c r="K176"/>
  <c r="J176"/>
  <c r="F175"/>
  <c r="G175"/>
  <c r="R175"/>
  <c r="S175"/>
  <c r="K175"/>
  <c r="J175"/>
  <c r="F174"/>
  <c r="G174"/>
  <c r="R174"/>
  <c r="S174"/>
  <c r="K174"/>
  <c r="J174"/>
  <c r="F173"/>
  <c r="G173"/>
  <c r="R173"/>
  <c r="S173"/>
  <c r="K173"/>
  <c r="J173"/>
  <c r="F172"/>
  <c r="G172"/>
  <c r="R172"/>
  <c r="S172"/>
  <c r="K172"/>
  <c r="J172"/>
  <c r="F171"/>
  <c r="G171"/>
  <c r="R171"/>
  <c r="S171"/>
  <c r="K171"/>
  <c r="J171"/>
  <c r="F170"/>
  <c r="G170"/>
  <c r="R170"/>
  <c r="S170"/>
  <c r="K170"/>
  <c r="J170"/>
  <c r="F169"/>
  <c r="G169"/>
  <c r="R169"/>
  <c r="S169"/>
  <c r="K169"/>
  <c r="J169"/>
  <c r="F168"/>
  <c r="G168"/>
  <c r="R168"/>
  <c r="S168"/>
  <c r="K168"/>
  <c r="J168"/>
  <c r="F167"/>
  <c r="G167"/>
  <c r="R167"/>
  <c r="S167"/>
  <c r="K167"/>
  <c r="J167"/>
  <c r="F166"/>
  <c r="G166"/>
  <c r="R166"/>
  <c r="S166"/>
  <c r="K166"/>
  <c r="J166"/>
  <c r="F165"/>
  <c r="G165"/>
  <c r="R165"/>
  <c r="S165"/>
  <c r="K165"/>
  <c r="J165"/>
  <c r="F164"/>
  <c r="G164"/>
  <c r="R164"/>
  <c r="S164"/>
  <c r="K164"/>
  <c r="J164"/>
  <c r="F163"/>
  <c r="G163"/>
  <c r="R163"/>
  <c r="S163"/>
  <c r="K163"/>
  <c r="J163"/>
  <c r="F162"/>
  <c r="G162"/>
  <c r="R162"/>
  <c r="S162"/>
  <c r="K162"/>
  <c r="J162"/>
  <c r="F161"/>
  <c r="G161"/>
  <c r="R161"/>
  <c r="S161"/>
  <c r="K161"/>
  <c r="J161"/>
  <c r="F160"/>
  <c r="G160"/>
  <c r="R160"/>
  <c r="S160"/>
  <c r="K160"/>
  <c r="J160"/>
  <c r="F159"/>
  <c r="G159"/>
  <c r="R159"/>
  <c r="S159"/>
  <c r="K159"/>
  <c r="J159"/>
  <c r="F158"/>
  <c r="G158"/>
  <c r="R158"/>
  <c r="S158"/>
  <c r="K158"/>
  <c r="J158"/>
  <c r="F157"/>
  <c r="G157"/>
  <c r="R157"/>
  <c r="S157"/>
  <c r="K157"/>
  <c r="J157"/>
  <c r="F156"/>
  <c r="G156"/>
  <c r="R156"/>
  <c r="S156"/>
  <c r="K156"/>
  <c r="J156"/>
  <c r="F155"/>
  <c r="G155"/>
  <c r="R155"/>
  <c r="S155"/>
  <c r="K155"/>
  <c r="J155"/>
  <c r="F154"/>
  <c r="G154"/>
  <c r="R154"/>
  <c r="S154"/>
  <c r="K154"/>
  <c r="J154"/>
  <c r="F153"/>
  <c r="G153"/>
  <c r="R153"/>
  <c r="S153"/>
  <c r="K153"/>
  <c r="J153"/>
  <c r="F152"/>
  <c r="G152"/>
  <c r="R152"/>
  <c r="S152"/>
  <c r="K152"/>
  <c r="J152"/>
  <c r="F151"/>
  <c r="G151"/>
  <c r="R151"/>
  <c r="S151"/>
  <c r="K151"/>
  <c r="J151"/>
  <c r="F150"/>
  <c r="G150"/>
  <c r="R150"/>
  <c r="S150"/>
  <c r="K150"/>
  <c r="J150"/>
  <c r="F149"/>
  <c r="G149"/>
  <c r="R149"/>
  <c r="S149"/>
  <c r="K149"/>
  <c r="J149"/>
  <c r="F148"/>
  <c r="G148"/>
  <c r="R148"/>
  <c r="S148"/>
  <c r="K148"/>
  <c r="J148"/>
  <c r="F147"/>
  <c r="G147"/>
  <c r="R147"/>
  <c r="S147"/>
  <c r="K147"/>
  <c r="J147"/>
  <c r="F146"/>
  <c r="G146"/>
  <c r="R146"/>
  <c r="S146"/>
  <c r="K146"/>
  <c r="J146"/>
  <c r="F145"/>
  <c r="G145"/>
  <c r="R145"/>
  <c r="S145"/>
  <c r="K145"/>
  <c r="J145"/>
  <c r="F144"/>
  <c r="G144"/>
  <c r="R144"/>
  <c r="S144"/>
  <c r="K144"/>
  <c r="J144"/>
  <c r="F143"/>
  <c r="G143"/>
  <c r="R143"/>
  <c r="S143"/>
  <c r="K143"/>
  <c r="J143"/>
  <c r="F142"/>
  <c r="G142"/>
  <c r="R142"/>
  <c r="S142"/>
  <c r="K142"/>
  <c r="J142"/>
  <c r="F141"/>
  <c r="G141"/>
  <c r="R141"/>
  <c r="S141"/>
  <c r="K141"/>
  <c r="J141"/>
  <c r="F140"/>
  <c r="G140"/>
  <c r="R140"/>
  <c r="S140"/>
  <c r="K140"/>
  <c r="J140"/>
  <c r="F139"/>
  <c r="G139"/>
  <c r="R139"/>
  <c r="S139"/>
  <c r="K139"/>
  <c r="J139"/>
  <c r="F138"/>
  <c r="G138"/>
  <c r="R138"/>
  <c r="S138"/>
  <c r="K138"/>
  <c r="J138"/>
  <c r="F137"/>
  <c r="G137"/>
  <c r="R137"/>
  <c r="S137"/>
  <c r="K137"/>
  <c r="J137"/>
  <c r="F136"/>
  <c r="G136"/>
  <c r="R136"/>
  <c r="S136"/>
  <c r="K136"/>
  <c r="J136"/>
  <c r="F135"/>
  <c r="G135"/>
  <c r="R135"/>
  <c r="S135"/>
  <c r="K135"/>
  <c r="J135"/>
  <c r="F134"/>
  <c r="G134"/>
  <c r="R134"/>
  <c r="S134"/>
  <c r="K134"/>
  <c r="J134"/>
  <c r="F133"/>
  <c r="G133"/>
  <c r="R133"/>
  <c r="S133"/>
  <c r="K133"/>
  <c r="J133"/>
  <c r="F132"/>
  <c r="G132"/>
  <c r="R132"/>
  <c r="S132"/>
  <c r="K132"/>
  <c r="J132"/>
  <c r="F131"/>
  <c r="G131"/>
  <c r="R131"/>
  <c r="S131"/>
  <c r="K131"/>
  <c r="J131"/>
  <c r="F130"/>
  <c r="G130"/>
  <c r="R130"/>
  <c r="S130"/>
  <c r="K130"/>
  <c r="J130"/>
  <c r="F129"/>
  <c r="G129"/>
  <c r="R129"/>
  <c r="S129"/>
  <c r="K129"/>
  <c r="J129"/>
  <c r="F128"/>
  <c r="G128"/>
  <c r="R128"/>
  <c r="S128"/>
  <c r="K128"/>
  <c r="J128"/>
  <c r="F127"/>
  <c r="G127"/>
  <c r="R127"/>
  <c r="S127"/>
  <c r="K127"/>
  <c r="J127"/>
  <c r="F126"/>
  <c r="G126"/>
  <c r="R126"/>
  <c r="S126"/>
  <c r="K126"/>
  <c r="J126"/>
  <c r="F125"/>
  <c r="G125"/>
  <c r="R125"/>
  <c r="S125"/>
  <c r="K125"/>
  <c r="J125"/>
  <c r="F124"/>
  <c r="G124"/>
  <c r="R124"/>
  <c r="S124"/>
  <c r="K124"/>
  <c r="J124"/>
  <c r="F123"/>
  <c r="G123"/>
  <c r="R123"/>
  <c r="S123"/>
  <c r="K123"/>
  <c r="J123"/>
  <c r="F122"/>
  <c r="G122"/>
  <c r="R122"/>
  <c r="S122"/>
  <c r="K122"/>
  <c r="J122"/>
  <c r="F121"/>
  <c r="G121"/>
  <c r="R121"/>
  <c r="S121"/>
  <c r="K121"/>
  <c r="J121"/>
  <c r="F120"/>
  <c r="G120"/>
  <c r="R120"/>
  <c r="S120"/>
  <c r="K120"/>
  <c r="J120"/>
  <c r="F119"/>
  <c r="G119"/>
  <c r="R119"/>
  <c r="S119"/>
  <c r="K119"/>
  <c r="J119"/>
  <c r="F118"/>
  <c r="G118"/>
  <c r="R118"/>
  <c r="S118"/>
  <c r="K118"/>
  <c r="J118"/>
  <c r="F117"/>
  <c r="G117"/>
  <c r="R117"/>
  <c r="S117"/>
  <c r="K117"/>
  <c r="J117"/>
  <c r="F116"/>
  <c r="G116"/>
  <c r="R116"/>
  <c r="S116"/>
  <c r="K116"/>
  <c r="J116"/>
  <c r="F115"/>
  <c r="G115"/>
  <c r="R115"/>
  <c r="S115"/>
  <c r="K115"/>
  <c r="J115"/>
  <c r="F114"/>
  <c r="G114"/>
  <c r="R114"/>
  <c r="S114"/>
  <c r="K114"/>
  <c r="J114"/>
  <c r="F113"/>
  <c r="G113"/>
  <c r="R113"/>
  <c r="S113"/>
  <c r="K113"/>
  <c r="J113"/>
  <c r="F112"/>
  <c r="G112"/>
  <c r="R112"/>
  <c r="S112"/>
  <c r="K112"/>
  <c r="J112"/>
  <c r="F111"/>
  <c r="G111"/>
  <c r="R111"/>
  <c r="S111"/>
  <c r="K111"/>
  <c r="J111"/>
  <c r="F110"/>
  <c r="G110"/>
  <c r="R110"/>
  <c r="S110"/>
  <c r="K110"/>
  <c r="J110"/>
  <c r="F109"/>
  <c r="G109"/>
  <c r="R109"/>
  <c r="S109"/>
  <c r="K109"/>
  <c r="J109"/>
  <c r="F108"/>
  <c r="G108"/>
  <c r="R108"/>
  <c r="S108"/>
  <c r="K108"/>
  <c r="J108"/>
  <c r="F107"/>
  <c r="G107"/>
  <c r="R107"/>
  <c r="S107"/>
  <c r="K107"/>
  <c r="J107"/>
  <c r="F106"/>
  <c r="G106"/>
  <c r="R106"/>
  <c r="S106"/>
  <c r="K106"/>
  <c r="J106"/>
  <c r="F105"/>
  <c r="G105"/>
  <c r="R105"/>
  <c r="S105"/>
  <c r="K105"/>
  <c r="J105"/>
  <c r="F104"/>
  <c r="G104"/>
  <c r="R104"/>
  <c r="S104"/>
  <c r="K104"/>
  <c r="J104"/>
  <c r="F103"/>
  <c r="G103"/>
  <c r="R103"/>
  <c r="S103"/>
  <c r="K103"/>
  <c r="J103"/>
  <c r="F102"/>
  <c r="G102"/>
  <c r="R102"/>
  <c r="S102"/>
  <c r="K102"/>
  <c r="J102"/>
  <c r="F101"/>
  <c r="G101"/>
  <c r="R101"/>
  <c r="S101"/>
  <c r="K101"/>
  <c r="J101"/>
  <c r="F100"/>
  <c r="G100"/>
  <c r="R100"/>
  <c r="S100"/>
  <c r="K100"/>
  <c r="J100"/>
  <c r="F99"/>
  <c r="G99"/>
  <c r="R99"/>
  <c r="S99"/>
  <c r="K99"/>
  <c r="J99"/>
  <c r="F98"/>
  <c r="G98"/>
  <c r="R98"/>
  <c r="S98"/>
  <c r="K98"/>
  <c r="J98"/>
  <c r="F97"/>
  <c r="G97"/>
  <c r="R97"/>
  <c r="S97"/>
  <c r="K97"/>
  <c r="J97"/>
  <c r="F96"/>
  <c r="G96"/>
  <c r="R96"/>
  <c r="S96"/>
  <c r="K96"/>
  <c r="J96"/>
  <c r="F95"/>
  <c r="G95"/>
  <c r="R95"/>
  <c r="S95"/>
  <c r="K95"/>
  <c r="J95"/>
  <c r="F94"/>
  <c r="G94"/>
  <c r="R94"/>
  <c r="S94"/>
  <c r="K94"/>
  <c r="J94"/>
  <c r="F93"/>
  <c r="G93"/>
  <c r="R93"/>
  <c r="S93"/>
  <c r="K93"/>
  <c r="J93"/>
  <c r="F92"/>
  <c r="G92"/>
  <c r="R92"/>
  <c r="S92"/>
  <c r="K92"/>
  <c r="J92"/>
  <c r="F91"/>
  <c r="G91"/>
  <c r="R91"/>
  <c r="S91"/>
  <c r="K91"/>
  <c r="J91"/>
  <c r="F90"/>
  <c r="G90"/>
  <c r="R90"/>
  <c r="S90"/>
  <c r="K90"/>
  <c r="J90"/>
  <c r="F89"/>
  <c r="G89"/>
  <c r="R89"/>
  <c r="S89"/>
  <c r="K89"/>
  <c r="J89"/>
  <c r="F88"/>
  <c r="G88"/>
  <c r="R88"/>
  <c r="S88"/>
  <c r="K88"/>
  <c r="J88"/>
  <c r="F87"/>
  <c r="G87"/>
  <c r="R87"/>
  <c r="S87"/>
  <c r="K87"/>
  <c r="J87"/>
  <c r="F86"/>
  <c r="G86"/>
  <c r="R86"/>
  <c r="S86"/>
  <c r="K86"/>
  <c r="J86"/>
  <c r="F85"/>
  <c r="G85"/>
  <c r="R85"/>
  <c r="S85"/>
  <c r="K85"/>
  <c r="J85"/>
  <c r="F84"/>
  <c r="G84"/>
  <c r="R84"/>
  <c r="S84"/>
  <c r="K84"/>
  <c r="J84"/>
  <c r="F83"/>
  <c r="G83"/>
  <c r="R83"/>
  <c r="S83"/>
  <c r="K83"/>
  <c r="J83"/>
  <c r="F82"/>
  <c r="G82"/>
  <c r="R82"/>
  <c r="S82"/>
  <c r="K82"/>
  <c r="J82"/>
  <c r="F81"/>
  <c r="G81"/>
  <c r="R81"/>
  <c r="S81"/>
  <c r="K81"/>
  <c r="J81"/>
  <c r="F80"/>
  <c r="G80"/>
  <c r="R80"/>
  <c r="S80"/>
  <c r="K80"/>
  <c r="J80"/>
  <c r="F79"/>
  <c r="G79"/>
  <c r="R79"/>
  <c r="S79"/>
  <c r="K79"/>
  <c r="J79"/>
  <c r="F78"/>
  <c r="G78"/>
  <c r="R78"/>
  <c r="S78"/>
  <c r="K78"/>
  <c r="J78"/>
  <c r="F77"/>
  <c r="G77"/>
  <c r="R77"/>
  <c r="S77"/>
  <c r="K77"/>
  <c r="J77"/>
  <c r="F76"/>
  <c r="G76"/>
  <c r="R76"/>
  <c r="S76"/>
  <c r="K76"/>
  <c r="J76"/>
  <c r="F75"/>
  <c r="G75"/>
  <c r="R75"/>
  <c r="S75"/>
  <c r="K75"/>
  <c r="J75"/>
  <c r="F74"/>
  <c r="G74"/>
  <c r="R74"/>
  <c r="S74"/>
  <c r="K74"/>
  <c r="J74"/>
  <c r="F73"/>
  <c r="G73"/>
  <c r="R73"/>
  <c r="S73"/>
  <c r="K73"/>
  <c r="J73"/>
  <c r="F72"/>
  <c r="G72"/>
  <c r="R72"/>
  <c r="S72"/>
  <c r="K72"/>
  <c r="J72"/>
  <c r="F71"/>
  <c r="G71"/>
  <c r="R71"/>
  <c r="S71"/>
  <c r="K71"/>
  <c r="J71"/>
  <c r="F70"/>
  <c r="G70"/>
  <c r="R70"/>
  <c r="S70"/>
  <c r="K70"/>
  <c r="J70"/>
  <c r="F69"/>
  <c r="G69"/>
  <c r="R69"/>
  <c r="S69"/>
  <c r="K69"/>
  <c r="J69"/>
  <c r="F68"/>
  <c r="G68"/>
  <c r="R68"/>
  <c r="S68"/>
  <c r="K68"/>
  <c r="J68"/>
  <c r="F67"/>
  <c r="G67"/>
  <c r="R67"/>
  <c r="S67"/>
  <c r="K67"/>
  <c r="J67"/>
  <c r="F66"/>
  <c r="G66"/>
  <c r="R66"/>
  <c r="S66"/>
  <c r="K66"/>
  <c r="J66"/>
  <c r="F65"/>
  <c r="G65"/>
  <c r="R65"/>
  <c r="S65"/>
  <c r="K65"/>
  <c r="J65"/>
  <c r="F64"/>
  <c r="G64"/>
  <c r="R64"/>
  <c r="S64"/>
  <c r="K64"/>
  <c r="J64"/>
  <c r="F63"/>
  <c r="G63"/>
  <c r="R63"/>
  <c r="S63"/>
  <c r="K63"/>
  <c r="J63"/>
  <c r="F62"/>
  <c r="G62"/>
  <c r="R62"/>
  <c r="S62"/>
  <c r="K62"/>
  <c r="J62"/>
  <c r="F61"/>
  <c r="G61"/>
  <c r="R61"/>
  <c r="S61"/>
  <c r="K61"/>
  <c r="J61"/>
  <c r="F60"/>
  <c r="G60"/>
  <c r="R60"/>
  <c r="S60"/>
  <c r="K60"/>
  <c r="J60"/>
  <c r="F59"/>
  <c r="G59"/>
  <c r="R59"/>
  <c r="S59"/>
  <c r="K59"/>
  <c r="J59"/>
  <c r="F58"/>
  <c r="G58"/>
  <c r="R58"/>
  <c r="S58"/>
  <c r="K58"/>
  <c r="J58"/>
  <c r="F57"/>
  <c r="G57"/>
  <c r="R57"/>
  <c r="S57"/>
  <c r="K57"/>
  <c r="J57"/>
  <c r="F56"/>
  <c r="G56"/>
  <c r="R56"/>
  <c r="S56"/>
  <c r="K56"/>
  <c r="J56"/>
  <c r="B50"/>
  <c r="B51"/>
  <c r="B52"/>
  <c r="B53"/>
  <c r="B54"/>
  <c r="B55"/>
  <c r="F55"/>
  <c r="G55"/>
  <c r="R55"/>
  <c r="S55"/>
  <c r="K55"/>
  <c r="J55"/>
  <c r="A49"/>
  <c r="A50"/>
  <c r="A51"/>
  <c r="A52"/>
  <c r="A53"/>
  <c r="A54"/>
  <c r="A55"/>
  <c r="F54"/>
  <c r="G54"/>
  <c r="R54"/>
  <c r="S54"/>
  <c r="K54"/>
  <c r="J54"/>
  <c r="F53"/>
  <c r="G53"/>
  <c r="R53"/>
  <c r="S53"/>
  <c r="K53"/>
  <c r="J53"/>
  <c r="F52"/>
  <c r="G52"/>
  <c r="R52"/>
  <c r="S52"/>
  <c r="K52"/>
  <c r="J52"/>
  <c r="F51"/>
  <c r="G51"/>
  <c r="R51"/>
  <c r="S51"/>
  <c r="K51"/>
  <c r="J51"/>
  <c r="F50"/>
  <c r="G50"/>
  <c r="R50"/>
  <c r="S50"/>
  <c r="K50"/>
  <c r="J50"/>
  <c r="F49"/>
  <c r="G49"/>
  <c r="R49"/>
  <c r="S49"/>
  <c r="K49"/>
  <c r="J49"/>
  <c r="B48"/>
  <c r="B79" i="13"/>
  <c r="B91"/>
  <c r="B103"/>
  <c r="B115"/>
  <c r="B127"/>
  <c r="B139"/>
  <c r="B151"/>
  <c r="B163"/>
  <c r="B175"/>
  <c r="B187"/>
  <c r="B199"/>
  <c r="B211"/>
  <c r="B223"/>
  <c r="B235"/>
  <c r="B247"/>
  <c r="B259"/>
  <c r="B271"/>
  <c r="B283"/>
  <c r="B295"/>
  <c r="B307"/>
  <c r="B319"/>
  <c r="B331"/>
  <c r="B343"/>
  <c r="B355"/>
  <c r="AE315" i="29"/>
  <c r="AD315"/>
  <c r="F355" i="13"/>
  <c r="G355"/>
  <c r="A44"/>
  <c r="F44"/>
  <c r="G44"/>
  <c r="R44"/>
  <c r="R355"/>
  <c r="S44"/>
  <c r="S355"/>
  <c r="K44"/>
  <c r="K355"/>
  <c r="J44"/>
  <c r="J355"/>
  <c r="A56"/>
  <c r="A57"/>
  <c r="A58"/>
  <c r="A59"/>
  <c r="A60"/>
  <c r="A61"/>
  <c r="A62"/>
  <c r="A63"/>
  <c r="A64"/>
  <c r="A65"/>
  <c r="A66"/>
  <c r="A67"/>
  <c r="A79"/>
  <c r="A91"/>
  <c r="A103"/>
  <c r="A115"/>
  <c r="A127"/>
  <c r="A139"/>
  <c r="A151"/>
  <c r="A163"/>
  <c r="A175"/>
  <c r="A187"/>
  <c r="A199"/>
  <c r="A211"/>
  <c r="A223"/>
  <c r="A235"/>
  <c r="A247"/>
  <c r="A259"/>
  <c r="A271"/>
  <c r="A283"/>
  <c r="A295"/>
  <c r="A307"/>
  <c r="A319"/>
  <c r="A331"/>
  <c r="A343"/>
  <c r="A355"/>
  <c r="B78"/>
  <c r="B90"/>
  <c r="B102"/>
  <c r="B114"/>
  <c r="B126"/>
  <c r="B138"/>
  <c r="B150"/>
  <c r="B162"/>
  <c r="B174"/>
  <c r="B186"/>
  <c r="B198"/>
  <c r="B210"/>
  <c r="B222"/>
  <c r="B234"/>
  <c r="B246"/>
  <c r="B258"/>
  <c r="B270"/>
  <c r="B282"/>
  <c r="B294"/>
  <c r="B306"/>
  <c r="B318"/>
  <c r="B330"/>
  <c r="B342"/>
  <c r="B354"/>
  <c r="AE314" i="29"/>
  <c r="AD314"/>
  <c r="F354" i="13"/>
  <c r="G354"/>
  <c r="A43"/>
  <c r="F43"/>
  <c r="G43"/>
  <c r="R43"/>
  <c r="R354"/>
  <c r="S43"/>
  <c r="S354"/>
  <c r="K43"/>
  <c r="K354"/>
  <c r="J43"/>
  <c r="J354"/>
  <c r="A78"/>
  <c r="A90"/>
  <c r="A102"/>
  <c r="A114"/>
  <c r="A126"/>
  <c r="A138"/>
  <c r="A150"/>
  <c r="A162"/>
  <c r="A174"/>
  <c r="A186"/>
  <c r="A198"/>
  <c r="A210"/>
  <c r="A222"/>
  <c r="A234"/>
  <c r="A246"/>
  <c r="A258"/>
  <c r="A270"/>
  <c r="A282"/>
  <c r="A294"/>
  <c r="A306"/>
  <c r="A318"/>
  <c r="A330"/>
  <c r="A342"/>
  <c r="A354"/>
  <c r="B77"/>
  <c r="B89"/>
  <c r="B101"/>
  <c r="B113"/>
  <c r="B125"/>
  <c r="B137"/>
  <c r="B149"/>
  <c r="B161"/>
  <c r="B173"/>
  <c r="B185"/>
  <c r="B197"/>
  <c r="B209"/>
  <c r="B221"/>
  <c r="B233"/>
  <c r="B245"/>
  <c r="B257"/>
  <c r="B269"/>
  <c r="B281"/>
  <c r="B293"/>
  <c r="B305"/>
  <c r="B317"/>
  <c r="B329"/>
  <c r="B341"/>
  <c r="B353"/>
  <c r="AE313" i="29"/>
  <c r="AD313"/>
  <c r="F353" i="13"/>
  <c r="G353"/>
  <c r="A42"/>
  <c r="F42"/>
  <c r="G42"/>
  <c r="R42"/>
  <c r="R353"/>
  <c r="S42"/>
  <c r="S353"/>
  <c r="K42"/>
  <c r="K353"/>
  <c r="J42"/>
  <c r="J353"/>
  <c r="A77"/>
  <c r="A89"/>
  <c r="A101"/>
  <c r="A113"/>
  <c r="A125"/>
  <c r="A137"/>
  <c r="A149"/>
  <c r="A161"/>
  <c r="A173"/>
  <c r="A185"/>
  <c r="A197"/>
  <c r="A209"/>
  <c r="A221"/>
  <c r="A233"/>
  <c r="A245"/>
  <c r="A257"/>
  <c r="A269"/>
  <c r="A281"/>
  <c r="A293"/>
  <c r="A305"/>
  <c r="A317"/>
  <c r="A329"/>
  <c r="A341"/>
  <c r="A353"/>
  <c r="B76"/>
  <c r="B88"/>
  <c r="B100"/>
  <c r="B112"/>
  <c r="B124"/>
  <c r="B136"/>
  <c r="B148"/>
  <c r="B160"/>
  <c r="B172"/>
  <c r="B184"/>
  <c r="B196"/>
  <c r="B208"/>
  <c r="B220"/>
  <c r="B232"/>
  <c r="B244"/>
  <c r="B256"/>
  <c r="B268"/>
  <c r="B280"/>
  <c r="B292"/>
  <c r="B304"/>
  <c r="B316"/>
  <c r="B328"/>
  <c r="B340"/>
  <c r="B352"/>
  <c r="AE312" i="29"/>
  <c r="AD312"/>
  <c r="F352" i="13"/>
  <c r="G352"/>
  <c r="A41"/>
  <c r="F41"/>
  <c r="G41"/>
  <c r="R41"/>
  <c r="R352"/>
  <c r="S41"/>
  <c r="S352"/>
  <c r="K41"/>
  <c r="K352"/>
  <c r="J41"/>
  <c r="J352"/>
  <c r="A76"/>
  <c r="A88"/>
  <c r="A100"/>
  <c r="A112"/>
  <c r="A124"/>
  <c r="A136"/>
  <c r="A148"/>
  <c r="A160"/>
  <c r="A172"/>
  <c r="A184"/>
  <c r="A196"/>
  <c r="A208"/>
  <c r="A220"/>
  <c r="A232"/>
  <c r="A244"/>
  <c r="A256"/>
  <c r="A268"/>
  <c r="A280"/>
  <c r="A292"/>
  <c r="A304"/>
  <c r="A316"/>
  <c r="A328"/>
  <c r="A340"/>
  <c r="A352"/>
  <c r="B75"/>
  <c r="B87"/>
  <c r="B99"/>
  <c r="B111"/>
  <c r="B123"/>
  <c r="B135"/>
  <c r="B147"/>
  <c r="B159"/>
  <c r="B171"/>
  <c r="B183"/>
  <c r="B195"/>
  <c r="B207"/>
  <c r="B219"/>
  <c r="B231"/>
  <c r="B243"/>
  <c r="B255"/>
  <c r="B267"/>
  <c r="B279"/>
  <c r="B291"/>
  <c r="B303"/>
  <c r="B315"/>
  <c r="B327"/>
  <c r="B339"/>
  <c r="B351"/>
  <c r="AE311" i="29"/>
  <c r="AD311"/>
  <c r="F351" i="13"/>
  <c r="G351"/>
  <c r="A40"/>
  <c r="F40"/>
  <c r="G40"/>
  <c r="R40"/>
  <c r="R351"/>
  <c r="S40"/>
  <c r="S351"/>
  <c r="K40"/>
  <c r="K351"/>
  <c r="J40"/>
  <c r="J351"/>
  <c r="A75"/>
  <c r="A87"/>
  <c r="A99"/>
  <c r="A111"/>
  <c r="A123"/>
  <c r="A135"/>
  <c r="A147"/>
  <c r="A159"/>
  <c r="A171"/>
  <c r="A183"/>
  <c r="A195"/>
  <c r="A207"/>
  <c r="A219"/>
  <c r="A231"/>
  <c r="A243"/>
  <c r="A255"/>
  <c r="A267"/>
  <c r="A279"/>
  <c r="A291"/>
  <c r="A303"/>
  <c r="A315"/>
  <c r="A327"/>
  <c r="A339"/>
  <c r="A351"/>
  <c r="B74"/>
  <c r="B86"/>
  <c r="B98"/>
  <c r="B110"/>
  <c r="B122"/>
  <c r="B134"/>
  <c r="B146"/>
  <c r="B158"/>
  <c r="B170"/>
  <c r="B182"/>
  <c r="B194"/>
  <c r="B206"/>
  <c r="B218"/>
  <c r="B230"/>
  <c r="B242"/>
  <c r="B254"/>
  <c r="B266"/>
  <c r="B278"/>
  <c r="B290"/>
  <c r="B302"/>
  <c r="B314"/>
  <c r="B326"/>
  <c r="B338"/>
  <c r="B350"/>
  <c r="AE310" i="29"/>
  <c r="AD310"/>
  <c r="F350" i="13"/>
  <c r="G350"/>
  <c r="A39"/>
  <c r="F39"/>
  <c r="G39"/>
  <c r="R39"/>
  <c r="R350"/>
  <c r="S39"/>
  <c r="S350"/>
  <c r="K39"/>
  <c r="K350"/>
  <c r="J39"/>
  <c r="J350"/>
  <c r="A74"/>
  <c r="A86"/>
  <c r="A98"/>
  <c r="A110"/>
  <c r="A122"/>
  <c r="A134"/>
  <c r="A146"/>
  <c r="A158"/>
  <c r="A170"/>
  <c r="A182"/>
  <c r="A194"/>
  <c r="A206"/>
  <c r="A218"/>
  <c r="A230"/>
  <c r="A242"/>
  <c r="A254"/>
  <c r="A266"/>
  <c r="A278"/>
  <c r="A290"/>
  <c r="A302"/>
  <c r="A314"/>
  <c r="A326"/>
  <c r="A338"/>
  <c r="A350"/>
  <c r="B73"/>
  <c r="B85"/>
  <c r="B97"/>
  <c r="B109"/>
  <c r="B121"/>
  <c r="B133"/>
  <c r="B145"/>
  <c r="B157"/>
  <c r="B169"/>
  <c r="B181"/>
  <c r="B193"/>
  <c r="B205"/>
  <c r="B217"/>
  <c r="B229"/>
  <c r="B241"/>
  <c r="B253"/>
  <c r="B265"/>
  <c r="B277"/>
  <c r="B289"/>
  <c r="B301"/>
  <c r="B313"/>
  <c r="B325"/>
  <c r="B337"/>
  <c r="B349"/>
  <c r="AE309" i="29"/>
  <c r="AD309"/>
  <c r="F349" i="13"/>
  <c r="G349"/>
  <c r="A38"/>
  <c r="F38"/>
  <c r="G38"/>
  <c r="R38"/>
  <c r="R349"/>
  <c r="S38"/>
  <c r="S349"/>
  <c r="K38"/>
  <c r="K349"/>
  <c r="J38"/>
  <c r="J349"/>
  <c r="A73"/>
  <c r="A85"/>
  <c r="A97"/>
  <c r="A109"/>
  <c r="A121"/>
  <c r="A133"/>
  <c r="A145"/>
  <c r="A157"/>
  <c r="A169"/>
  <c r="A181"/>
  <c r="A193"/>
  <c r="A205"/>
  <c r="A217"/>
  <c r="A229"/>
  <c r="A241"/>
  <c r="A253"/>
  <c r="A265"/>
  <c r="A277"/>
  <c r="A289"/>
  <c r="A301"/>
  <c r="A313"/>
  <c r="A325"/>
  <c r="A337"/>
  <c r="A349"/>
  <c r="B72"/>
  <c r="B84"/>
  <c r="B96"/>
  <c r="B108"/>
  <c r="B120"/>
  <c r="B132"/>
  <c r="B144"/>
  <c r="B156"/>
  <c r="B168"/>
  <c r="B180"/>
  <c r="B192"/>
  <c r="B204"/>
  <c r="B216"/>
  <c r="B228"/>
  <c r="B240"/>
  <c r="B252"/>
  <c r="B264"/>
  <c r="B276"/>
  <c r="B288"/>
  <c r="B300"/>
  <c r="B312"/>
  <c r="B324"/>
  <c r="B336"/>
  <c r="B348"/>
  <c r="AE308" i="29"/>
  <c r="AD308"/>
  <c r="F348" i="13"/>
  <c r="G348"/>
  <c r="A37"/>
  <c r="F37"/>
  <c r="G37"/>
  <c r="R37"/>
  <c r="R348"/>
  <c r="S37"/>
  <c r="S348"/>
  <c r="K37"/>
  <c r="K348"/>
  <c r="J37"/>
  <c r="J348"/>
  <c r="A72"/>
  <c r="A84"/>
  <c r="A96"/>
  <c r="A108"/>
  <c r="A120"/>
  <c r="A132"/>
  <c r="A144"/>
  <c r="A156"/>
  <c r="A168"/>
  <c r="A180"/>
  <c r="A192"/>
  <c r="A204"/>
  <c r="A216"/>
  <c r="A228"/>
  <c r="A240"/>
  <c r="A252"/>
  <c r="A264"/>
  <c r="A276"/>
  <c r="A288"/>
  <c r="A300"/>
  <c r="A312"/>
  <c r="A324"/>
  <c r="A336"/>
  <c r="A348"/>
  <c r="B71"/>
  <c r="B83"/>
  <c r="B95"/>
  <c r="B107"/>
  <c r="B119"/>
  <c r="B131"/>
  <c r="B143"/>
  <c r="B155"/>
  <c r="B167"/>
  <c r="B179"/>
  <c r="B191"/>
  <c r="B203"/>
  <c r="B215"/>
  <c r="B227"/>
  <c r="B239"/>
  <c r="B251"/>
  <c r="B263"/>
  <c r="B275"/>
  <c r="B287"/>
  <c r="B299"/>
  <c r="B311"/>
  <c r="B323"/>
  <c r="B335"/>
  <c r="B347"/>
  <c r="AE307" i="29"/>
  <c r="AD307"/>
  <c r="F347" i="13"/>
  <c r="G347"/>
  <c r="A36"/>
  <c r="F36"/>
  <c r="G36"/>
  <c r="R36"/>
  <c r="R347"/>
  <c r="S36"/>
  <c r="S347"/>
  <c r="K36"/>
  <c r="K347"/>
  <c r="J36"/>
  <c r="J347"/>
  <c r="A71"/>
  <c r="A83"/>
  <c r="A95"/>
  <c r="A107"/>
  <c r="A119"/>
  <c r="A131"/>
  <c r="A143"/>
  <c r="A155"/>
  <c r="A167"/>
  <c r="A179"/>
  <c r="A191"/>
  <c r="A203"/>
  <c r="A215"/>
  <c r="A227"/>
  <c r="A239"/>
  <c r="A251"/>
  <c r="A263"/>
  <c r="A275"/>
  <c r="A287"/>
  <c r="A299"/>
  <c r="A311"/>
  <c r="A323"/>
  <c r="A335"/>
  <c r="A347"/>
  <c r="B70"/>
  <c r="B82"/>
  <c r="B94"/>
  <c r="B106"/>
  <c r="B118"/>
  <c r="B130"/>
  <c r="B142"/>
  <c r="B154"/>
  <c r="B166"/>
  <c r="B178"/>
  <c r="B190"/>
  <c r="B202"/>
  <c r="B214"/>
  <c r="B226"/>
  <c r="B238"/>
  <c r="B250"/>
  <c r="B262"/>
  <c r="B274"/>
  <c r="B286"/>
  <c r="B298"/>
  <c r="B310"/>
  <c r="B322"/>
  <c r="B334"/>
  <c r="B346"/>
  <c r="AE306" i="29"/>
  <c r="AD306"/>
  <c r="F346" i="13"/>
  <c r="G346"/>
  <c r="A35"/>
  <c r="F35"/>
  <c r="G35"/>
  <c r="R35"/>
  <c r="R346"/>
  <c r="S35"/>
  <c r="S346"/>
  <c r="K35"/>
  <c r="K346"/>
  <c r="J35"/>
  <c r="J346"/>
  <c r="A70"/>
  <c r="A82"/>
  <c r="A94"/>
  <c r="A106"/>
  <c r="A118"/>
  <c r="A130"/>
  <c r="A142"/>
  <c r="A154"/>
  <c r="A166"/>
  <c r="A178"/>
  <c r="A190"/>
  <c r="A202"/>
  <c r="A214"/>
  <c r="A226"/>
  <c r="A238"/>
  <c r="A250"/>
  <c r="A262"/>
  <c r="A274"/>
  <c r="A286"/>
  <c r="A298"/>
  <c r="A310"/>
  <c r="A322"/>
  <c r="A334"/>
  <c r="A346"/>
  <c r="B69"/>
  <c r="B81"/>
  <c r="B93"/>
  <c r="B105"/>
  <c r="B117"/>
  <c r="B129"/>
  <c r="B141"/>
  <c r="B153"/>
  <c r="B165"/>
  <c r="B177"/>
  <c r="B189"/>
  <c r="B201"/>
  <c r="B213"/>
  <c r="B225"/>
  <c r="B237"/>
  <c r="B249"/>
  <c r="B261"/>
  <c r="B273"/>
  <c r="B285"/>
  <c r="B297"/>
  <c r="B309"/>
  <c r="B321"/>
  <c r="B333"/>
  <c r="B345"/>
  <c r="AE305" i="29"/>
  <c r="AD305"/>
  <c r="F345" i="13"/>
  <c r="G345"/>
  <c r="A34"/>
  <c r="F34"/>
  <c r="G34"/>
  <c r="R34"/>
  <c r="R345"/>
  <c r="S34"/>
  <c r="S345"/>
  <c r="K34"/>
  <c r="K345"/>
  <c r="J34"/>
  <c r="J345"/>
  <c r="A69"/>
  <c r="A81"/>
  <c r="A93"/>
  <c r="A105"/>
  <c r="A117"/>
  <c r="A129"/>
  <c r="A141"/>
  <c r="A153"/>
  <c r="A165"/>
  <c r="A177"/>
  <c r="A189"/>
  <c r="A201"/>
  <c r="A213"/>
  <c r="A225"/>
  <c r="A237"/>
  <c r="A249"/>
  <c r="A261"/>
  <c r="A273"/>
  <c r="A285"/>
  <c r="A297"/>
  <c r="A309"/>
  <c r="A321"/>
  <c r="A333"/>
  <c r="A345"/>
  <c r="B68"/>
  <c r="B80"/>
  <c r="B92"/>
  <c r="B104"/>
  <c r="B116"/>
  <c r="B128"/>
  <c r="B140"/>
  <c r="B152"/>
  <c r="B164"/>
  <c r="B176"/>
  <c r="B188"/>
  <c r="B200"/>
  <c r="B212"/>
  <c r="B224"/>
  <c r="B236"/>
  <c r="B248"/>
  <c r="B260"/>
  <c r="B272"/>
  <c r="B284"/>
  <c r="B296"/>
  <c r="B308"/>
  <c r="B320"/>
  <c r="B332"/>
  <c r="B344"/>
  <c r="AE304" i="29"/>
  <c r="AD304"/>
  <c r="F344" i="13"/>
  <c r="G344"/>
  <c r="A33"/>
  <c r="F33"/>
  <c r="G33"/>
  <c r="R33"/>
  <c r="R344"/>
  <c r="S33"/>
  <c r="S344"/>
  <c r="K33"/>
  <c r="K344"/>
  <c r="J33"/>
  <c r="J344"/>
  <c r="A68"/>
  <c r="A80"/>
  <c r="A92"/>
  <c r="A104"/>
  <c r="A116"/>
  <c r="A128"/>
  <c r="A140"/>
  <c r="A152"/>
  <c r="A164"/>
  <c r="A176"/>
  <c r="A188"/>
  <c r="A200"/>
  <c r="A212"/>
  <c r="A224"/>
  <c r="A236"/>
  <c r="A248"/>
  <c r="A260"/>
  <c r="A272"/>
  <c r="A284"/>
  <c r="A296"/>
  <c r="A308"/>
  <c r="A320"/>
  <c r="A332"/>
  <c r="A344"/>
  <c r="AE303" i="29"/>
  <c r="AD303"/>
  <c r="F343" i="13"/>
  <c r="G343"/>
  <c r="R343"/>
  <c r="S343"/>
  <c r="K343"/>
  <c r="J343"/>
  <c r="AE302" i="29"/>
  <c r="AD302"/>
  <c r="F342" i="13"/>
  <c r="G342"/>
  <c r="R342"/>
  <c r="S342"/>
  <c r="K342"/>
  <c r="J342"/>
  <c r="AE301" i="29"/>
  <c r="AD301"/>
  <c r="F341" i="13"/>
  <c r="G341"/>
  <c r="R341"/>
  <c r="S341"/>
  <c r="K341"/>
  <c r="J341"/>
  <c r="AE300" i="29"/>
  <c r="AD300"/>
  <c r="F340" i="13"/>
  <c r="G340"/>
  <c r="R340"/>
  <c r="S340"/>
  <c r="K340"/>
  <c r="J340"/>
  <c r="AE299" i="29"/>
  <c r="AD299"/>
  <c r="F339" i="13"/>
  <c r="G339"/>
  <c r="R339"/>
  <c r="S339"/>
  <c r="K339"/>
  <c r="J339"/>
  <c r="AE298" i="29"/>
  <c r="AD298"/>
  <c r="F338" i="13"/>
  <c r="G338"/>
  <c r="R338"/>
  <c r="S338"/>
  <c r="K338"/>
  <c r="J338"/>
  <c r="AE297" i="29"/>
  <c r="AD297"/>
  <c r="F337" i="13"/>
  <c r="G337"/>
  <c r="R337"/>
  <c r="S337"/>
  <c r="K337"/>
  <c r="J337"/>
  <c r="AE296" i="29"/>
  <c r="AD296"/>
  <c r="F336" i="13"/>
  <c r="G336"/>
  <c r="R336"/>
  <c r="S336"/>
  <c r="K336"/>
  <c r="J336"/>
  <c r="AE295" i="29"/>
  <c r="AD295"/>
  <c r="F335" i="13"/>
  <c r="G335"/>
  <c r="R335"/>
  <c r="S335"/>
  <c r="K335"/>
  <c r="J335"/>
  <c r="AE294" i="29"/>
  <c r="AD294"/>
  <c r="F334" i="13"/>
  <c r="G334"/>
  <c r="R334"/>
  <c r="S334"/>
  <c r="K334"/>
  <c r="J334"/>
  <c r="AE293" i="29"/>
  <c r="AD293"/>
  <c r="F333" i="13"/>
  <c r="G333"/>
  <c r="R333"/>
  <c r="S333"/>
  <c r="K333"/>
  <c r="J333"/>
  <c r="AE292" i="29"/>
  <c r="AD292"/>
  <c r="F332" i="13"/>
  <c r="G332"/>
  <c r="R332"/>
  <c r="S332"/>
  <c r="K332"/>
  <c r="J332"/>
  <c r="AE291" i="29"/>
  <c r="AD291"/>
  <c r="F331" i="13"/>
  <c r="G331"/>
  <c r="R331"/>
  <c r="S331"/>
  <c r="K331"/>
  <c r="J331"/>
  <c r="AE290" i="29"/>
  <c r="AD290"/>
  <c r="F330" i="13"/>
  <c r="G330"/>
  <c r="R330"/>
  <c r="S330"/>
  <c r="K330"/>
  <c r="J330"/>
  <c r="AE289" i="29"/>
  <c r="AD289"/>
  <c r="F329" i="13"/>
  <c r="G329"/>
  <c r="R329"/>
  <c r="S329"/>
  <c r="K329"/>
  <c r="J329"/>
  <c r="AE288" i="29"/>
  <c r="AD288"/>
  <c r="F328" i="13"/>
  <c r="G328"/>
  <c r="R328"/>
  <c r="S328"/>
  <c r="K328"/>
  <c r="J328"/>
  <c r="AE287" i="29"/>
  <c r="AD287"/>
  <c r="F327" i="13"/>
  <c r="G327"/>
  <c r="R327"/>
  <c r="S327"/>
  <c r="K327"/>
  <c r="J327"/>
  <c r="AE286" i="29"/>
  <c r="AD286"/>
  <c r="F326" i="13"/>
  <c r="G326"/>
  <c r="R326"/>
  <c r="S326"/>
  <c r="K326"/>
  <c r="J326"/>
  <c r="AE285" i="29"/>
  <c r="AD285"/>
  <c r="F325" i="13"/>
  <c r="G325"/>
  <c r="R325"/>
  <c r="S325"/>
  <c r="K325"/>
  <c r="J325"/>
  <c r="AE284" i="29"/>
  <c r="AD284"/>
  <c r="F324" i="13"/>
  <c r="G324"/>
  <c r="R324"/>
  <c r="S324"/>
  <c r="K324"/>
  <c r="J324"/>
  <c r="AE283" i="29"/>
  <c r="AD283"/>
  <c r="F323" i="13"/>
  <c r="G323"/>
  <c r="R323"/>
  <c r="S323"/>
  <c r="K323"/>
  <c r="J323"/>
  <c r="AE282" i="29"/>
  <c r="AD282"/>
  <c r="F322" i="13"/>
  <c r="G322"/>
  <c r="R322"/>
  <c r="S322"/>
  <c r="K322"/>
  <c r="J322"/>
  <c r="AE281" i="29"/>
  <c r="AD281"/>
  <c r="F321" i="13"/>
  <c r="G321"/>
  <c r="R321"/>
  <c r="S321"/>
  <c r="K321"/>
  <c r="J321"/>
  <c r="AE280" i="29"/>
  <c r="AD280"/>
  <c r="F320" i="13"/>
  <c r="G320"/>
  <c r="R320"/>
  <c r="S320"/>
  <c r="K320"/>
  <c r="J320"/>
  <c r="AE279" i="29"/>
  <c r="AD279"/>
  <c r="F319" i="13"/>
  <c r="G319"/>
  <c r="R319"/>
  <c r="S319"/>
  <c r="K319"/>
  <c r="J319"/>
  <c r="AE278" i="29"/>
  <c r="AD278"/>
  <c r="F318" i="13"/>
  <c r="G318"/>
  <c r="R318"/>
  <c r="S318"/>
  <c r="K318"/>
  <c r="J318"/>
  <c r="AE277" i="29"/>
  <c r="AD277"/>
  <c r="F317" i="13"/>
  <c r="G317"/>
  <c r="R317"/>
  <c r="S317"/>
  <c r="K317"/>
  <c r="J317"/>
  <c r="AE276" i="29"/>
  <c r="AD276"/>
  <c r="F316" i="13"/>
  <c r="G316"/>
  <c r="R316"/>
  <c r="S316"/>
  <c r="K316"/>
  <c r="J316"/>
  <c r="AE275" i="29"/>
  <c r="AD275"/>
  <c r="F315" i="13"/>
  <c r="G315"/>
  <c r="R315"/>
  <c r="S315"/>
  <c r="K315"/>
  <c r="J315"/>
  <c r="AE274" i="29"/>
  <c r="AD274"/>
  <c r="F314" i="13"/>
  <c r="G314"/>
  <c r="R314"/>
  <c r="S314"/>
  <c r="K314"/>
  <c r="J314"/>
  <c r="AE273" i="29"/>
  <c r="AD273"/>
  <c r="F313" i="13"/>
  <c r="G313"/>
  <c r="R313"/>
  <c r="S313"/>
  <c r="K313"/>
  <c r="J313"/>
  <c r="AE272" i="29"/>
  <c r="AD272"/>
  <c r="F312" i="13"/>
  <c r="G312"/>
  <c r="R312"/>
  <c r="S312"/>
  <c r="K312"/>
  <c r="J312"/>
  <c r="AE271" i="29"/>
  <c r="AD271"/>
  <c r="F311" i="13"/>
  <c r="G311"/>
  <c r="R311"/>
  <c r="S311"/>
  <c r="K311"/>
  <c r="J311"/>
  <c r="AE270" i="29"/>
  <c r="AD270"/>
  <c r="F310" i="13"/>
  <c r="G310"/>
  <c r="R310"/>
  <c r="S310"/>
  <c r="K310"/>
  <c r="J310"/>
  <c r="AE269" i="29"/>
  <c r="AD269"/>
  <c r="F309" i="13"/>
  <c r="G309"/>
  <c r="R309"/>
  <c r="S309"/>
  <c r="K309"/>
  <c r="J309"/>
  <c r="AE268" i="29"/>
  <c r="AD268"/>
  <c r="F308" i="13"/>
  <c r="G308"/>
  <c r="R308"/>
  <c r="S308"/>
  <c r="K308"/>
  <c r="J308"/>
  <c r="AE267" i="29"/>
  <c r="AD267"/>
  <c r="F307" i="13"/>
  <c r="G307"/>
  <c r="R307"/>
  <c r="S307"/>
  <c r="K307"/>
  <c r="J307"/>
  <c r="AE266" i="29"/>
  <c r="AD266"/>
  <c r="F306" i="13"/>
  <c r="G306"/>
  <c r="R306"/>
  <c r="S306"/>
  <c r="K306"/>
  <c r="J306"/>
  <c r="AE265" i="29"/>
  <c r="AD265"/>
  <c r="F305" i="13"/>
  <c r="G305"/>
  <c r="R305"/>
  <c r="S305"/>
  <c r="K305"/>
  <c r="J305"/>
  <c r="AE264" i="29"/>
  <c r="AD264"/>
  <c r="F304" i="13"/>
  <c r="G304"/>
  <c r="R304"/>
  <c r="S304"/>
  <c r="K304"/>
  <c r="J304"/>
  <c r="AE263" i="29"/>
  <c r="AD263"/>
  <c r="F303" i="13"/>
  <c r="G303"/>
  <c r="R303"/>
  <c r="S303"/>
  <c r="K303"/>
  <c r="J303"/>
  <c r="AE262" i="29"/>
  <c r="AD262"/>
  <c r="F302" i="13"/>
  <c r="G302"/>
  <c r="R302"/>
  <c r="S302"/>
  <c r="K302"/>
  <c r="J302"/>
  <c r="AE261" i="29"/>
  <c r="AD261"/>
  <c r="F301" i="13"/>
  <c r="G301"/>
  <c r="R301"/>
  <c r="S301"/>
  <c r="K301"/>
  <c r="J301"/>
  <c r="AE260" i="29"/>
  <c r="AD260"/>
  <c r="F300" i="13"/>
  <c r="G300"/>
  <c r="R300"/>
  <c r="S300"/>
  <c r="K300"/>
  <c r="J300"/>
  <c r="AE259" i="29"/>
  <c r="AD259"/>
  <c r="F299" i="13"/>
  <c r="G299"/>
  <c r="R299"/>
  <c r="S299"/>
  <c r="K299"/>
  <c r="J299"/>
  <c r="AE258" i="29"/>
  <c r="AD258"/>
  <c r="F298" i="13"/>
  <c r="G298"/>
  <c r="R298"/>
  <c r="S298"/>
  <c r="K298"/>
  <c r="J298"/>
  <c r="AE257" i="29"/>
  <c r="AD257"/>
  <c r="F297" i="13"/>
  <c r="G297"/>
  <c r="R297"/>
  <c r="S297"/>
  <c r="K297"/>
  <c r="J297"/>
  <c r="AE256" i="29"/>
  <c r="AD256"/>
  <c r="F296" i="13"/>
  <c r="G296"/>
  <c r="R296"/>
  <c r="S296"/>
  <c r="K296"/>
  <c r="J296"/>
  <c r="AE255" i="29"/>
  <c r="AD255"/>
  <c r="F295" i="13"/>
  <c r="G295"/>
  <c r="R295"/>
  <c r="S295"/>
  <c r="K295"/>
  <c r="J295"/>
  <c r="AE254" i="29"/>
  <c r="AD254"/>
  <c r="F294" i="13"/>
  <c r="G294"/>
  <c r="R294"/>
  <c r="S294"/>
  <c r="K294"/>
  <c r="J294"/>
  <c r="AE253" i="29"/>
  <c r="AD253"/>
  <c r="F293" i="13"/>
  <c r="G293"/>
  <c r="R293"/>
  <c r="S293"/>
  <c r="K293"/>
  <c r="J293"/>
  <c r="AE252" i="29"/>
  <c r="AD252"/>
  <c r="F292" i="13"/>
  <c r="G292"/>
  <c r="R292"/>
  <c r="S292"/>
  <c r="K292"/>
  <c r="J292"/>
  <c r="AE251" i="29"/>
  <c r="AD251"/>
  <c r="F291" i="13"/>
  <c r="G291"/>
  <c r="R291"/>
  <c r="S291"/>
  <c r="K291"/>
  <c r="J291"/>
  <c r="AE250" i="29"/>
  <c r="AD250"/>
  <c r="F290" i="13"/>
  <c r="G290"/>
  <c r="R290"/>
  <c r="S290"/>
  <c r="K290"/>
  <c r="J290"/>
  <c r="AE249" i="29"/>
  <c r="AD249"/>
  <c r="F289" i="13"/>
  <c r="G289"/>
  <c r="R289"/>
  <c r="S289"/>
  <c r="K289"/>
  <c r="J289"/>
  <c r="AE248" i="29"/>
  <c r="AD248"/>
  <c r="F288" i="13"/>
  <c r="G288"/>
  <c r="R288"/>
  <c r="S288"/>
  <c r="K288"/>
  <c r="J288"/>
  <c r="AE247" i="29"/>
  <c r="AD247"/>
  <c r="F287" i="13"/>
  <c r="G287"/>
  <c r="R287"/>
  <c r="S287"/>
  <c r="K287"/>
  <c r="J287"/>
  <c r="AE246" i="29"/>
  <c r="AD246"/>
  <c r="F286" i="13"/>
  <c r="G286"/>
  <c r="R286"/>
  <c r="S286"/>
  <c r="K286"/>
  <c r="J286"/>
  <c r="AE245" i="29"/>
  <c r="AD245"/>
  <c r="F285" i="13"/>
  <c r="G285"/>
  <c r="R285"/>
  <c r="S285"/>
  <c r="K285"/>
  <c r="J285"/>
  <c r="AE244" i="29"/>
  <c r="AD244"/>
  <c r="F284" i="13"/>
  <c r="G284"/>
  <c r="R284"/>
  <c r="S284"/>
  <c r="K284"/>
  <c r="J284"/>
  <c r="AE243" i="29"/>
  <c r="AD243"/>
  <c r="F283" i="13"/>
  <c r="G283"/>
  <c r="R283"/>
  <c r="S283"/>
  <c r="K283"/>
  <c r="J283"/>
  <c r="AE242" i="29"/>
  <c r="AD242"/>
  <c r="F282" i="13"/>
  <c r="G282"/>
  <c r="R282"/>
  <c r="S282"/>
  <c r="K282"/>
  <c r="J282"/>
  <c r="AE241" i="29"/>
  <c r="AD241"/>
  <c r="F281" i="13"/>
  <c r="G281"/>
  <c r="R281"/>
  <c r="S281"/>
  <c r="K281"/>
  <c r="J281"/>
  <c r="AE240" i="29"/>
  <c r="AD240"/>
  <c r="F280" i="13"/>
  <c r="G280"/>
  <c r="R280"/>
  <c r="S280"/>
  <c r="K280"/>
  <c r="J280"/>
  <c r="AE239" i="29"/>
  <c r="AD239"/>
  <c r="F279" i="13"/>
  <c r="G279"/>
  <c r="R279"/>
  <c r="S279"/>
  <c r="K279"/>
  <c r="J279"/>
  <c r="AE238" i="29"/>
  <c r="AD238"/>
  <c r="F278" i="13"/>
  <c r="G278"/>
  <c r="R278"/>
  <c r="S278"/>
  <c r="K278"/>
  <c r="J278"/>
  <c r="AE237" i="29"/>
  <c r="AD237"/>
  <c r="F277" i="13"/>
  <c r="G277"/>
  <c r="R277"/>
  <c r="S277"/>
  <c r="K277"/>
  <c r="J277"/>
  <c r="AE236" i="29"/>
  <c r="AD236"/>
  <c r="F276" i="13"/>
  <c r="G276"/>
  <c r="R276"/>
  <c r="S276"/>
  <c r="K276"/>
  <c r="J276"/>
  <c r="AE235" i="29"/>
  <c r="AD235"/>
  <c r="F275" i="13"/>
  <c r="G275"/>
  <c r="R275"/>
  <c r="S275"/>
  <c r="K275"/>
  <c r="J275"/>
  <c r="AE234" i="29"/>
  <c r="AD234"/>
  <c r="F274" i="13"/>
  <c r="G274"/>
  <c r="R274"/>
  <c r="S274"/>
  <c r="K274"/>
  <c r="J274"/>
  <c r="AE233" i="29"/>
  <c r="AD233"/>
  <c r="F273" i="13"/>
  <c r="G273"/>
  <c r="R273"/>
  <c r="S273"/>
  <c r="K273"/>
  <c r="J273"/>
  <c r="AE232" i="29"/>
  <c r="AD232"/>
  <c r="F272" i="13"/>
  <c r="G272"/>
  <c r="R272"/>
  <c r="S272"/>
  <c r="K272"/>
  <c r="J272"/>
  <c r="AE231" i="29"/>
  <c r="AD231"/>
  <c r="F271" i="13"/>
  <c r="G271"/>
  <c r="R271"/>
  <c r="S271"/>
  <c r="K271"/>
  <c r="J271"/>
  <c r="AE230" i="29"/>
  <c r="AD230"/>
  <c r="F270" i="13"/>
  <c r="G270"/>
  <c r="R270"/>
  <c r="S270"/>
  <c r="K270"/>
  <c r="J270"/>
  <c r="AE229" i="29"/>
  <c r="AD229"/>
  <c r="F269" i="13"/>
  <c r="G269"/>
  <c r="R269"/>
  <c r="S269"/>
  <c r="K269"/>
  <c r="J269"/>
  <c r="AE228" i="29"/>
  <c r="AD228"/>
  <c r="F268" i="13"/>
  <c r="G268"/>
  <c r="R268"/>
  <c r="S268"/>
  <c r="K268"/>
  <c r="J268"/>
  <c r="AE227" i="29"/>
  <c r="AD227"/>
  <c r="F267" i="13"/>
  <c r="G267"/>
  <c r="R267"/>
  <c r="S267"/>
  <c r="K267"/>
  <c r="J267"/>
  <c r="AE226" i="29"/>
  <c r="AD226"/>
  <c r="F266" i="13"/>
  <c r="G266"/>
  <c r="R266"/>
  <c r="S266"/>
  <c r="K266"/>
  <c r="J266"/>
  <c r="AE225" i="29"/>
  <c r="AD225"/>
  <c r="F265" i="13"/>
  <c r="G265"/>
  <c r="R265"/>
  <c r="S265"/>
  <c r="K265"/>
  <c r="J265"/>
  <c r="AE224" i="29"/>
  <c r="AD224"/>
  <c r="F264" i="13"/>
  <c r="G264"/>
  <c r="R264"/>
  <c r="S264"/>
  <c r="K264"/>
  <c r="J264"/>
  <c r="AE223" i="29"/>
  <c r="AD223"/>
  <c r="F263" i="13"/>
  <c r="G263"/>
  <c r="R263"/>
  <c r="S263"/>
  <c r="K263"/>
  <c r="J263"/>
  <c r="AE222" i="29"/>
  <c r="AD222"/>
  <c r="F262" i="13"/>
  <c r="G262"/>
  <c r="R262"/>
  <c r="S262"/>
  <c r="K262"/>
  <c r="J262"/>
  <c r="AE221" i="29"/>
  <c r="AD221"/>
  <c r="F261" i="13"/>
  <c r="G261"/>
  <c r="R261"/>
  <c r="S261"/>
  <c r="K261"/>
  <c r="J261"/>
  <c r="AE220" i="29"/>
  <c r="AD220"/>
  <c r="F260" i="13"/>
  <c r="G260"/>
  <c r="R260"/>
  <c r="S260"/>
  <c r="K260"/>
  <c r="J260"/>
  <c r="AE219" i="29"/>
  <c r="AD219"/>
  <c r="F259" i="13"/>
  <c r="G259"/>
  <c r="R259"/>
  <c r="S259"/>
  <c r="K259"/>
  <c r="J259"/>
  <c r="AE218" i="29"/>
  <c r="AD218"/>
  <c r="F258" i="13"/>
  <c r="G258"/>
  <c r="R258"/>
  <c r="S258"/>
  <c r="K258"/>
  <c r="J258"/>
  <c r="AE217" i="29"/>
  <c r="AD217"/>
  <c r="F257" i="13"/>
  <c r="G257"/>
  <c r="R257"/>
  <c r="S257"/>
  <c r="K257"/>
  <c r="J257"/>
  <c r="AE216" i="29"/>
  <c r="AD216"/>
  <c r="F256" i="13"/>
  <c r="G256"/>
  <c r="R256"/>
  <c r="S256"/>
  <c r="K256"/>
  <c r="J256"/>
  <c r="AE215" i="29"/>
  <c r="AD215"/>
  <c r="F255" i="13"/>
  <c r="G255"/>
  <c r="R255"/>
  <c r="S255"/>
  <c r="K255"/>
  <c r="J255"/>
  <c r="AE214" i="29"/>
  <c r="AD214"/>
  <c r="F254" i="13"/>
  <c r="G254"/>
  <c r="R254"/>
  <c r="S254"/>
  <c r="K254"/>
  <c r="J254"/>
  <c r="AE213" i="29"/>
  <c r="AD213"/>
  <c r="F253" i="13"/>
  <c r="G253"/>
  <c r="R253"/>
  <c r="S253"/>
  <c r="K253"/>
  <c r="J253"/>
  <c r="AE212" i="29"/>
  <c r="AD212"/>
  <c r="F252" i="13"/>
  <c r="G252"/>
  <c r="R252"/>
  <c r="S252"/>
  <c r="K252"/>
  <c r="J252"/>
  <c r="AE211" i="29"/>
  <c r="AD211"/>
  <c r="F251" i="13"/>
  <c r="G251"/>
  <c r="R251"/>
  <c r="S251"/>
  <c r="K251"/>
  <c r="J251"/>
  <c r="AE210" i="29"/>
  <c r="AD210"/>
  <c r="F250" i="13"/>
  <c r="G250"/>
  <c r="R250"/>
  <c r="S250"/>
  <c r="K250"/>
  <c r="J250"/>
  <c r="AE209" i="29"/>
  <c r="AD209"/>
  <c r="F249" i="13"/>
  <c r="G249"/>
  <c r="R249"/>
  <c r="S249"/>
  <c r="K249"/>
  <c r="J249"/>
  <c r="AE208" i="29"/>
  <c r="AD208"/>
  <c r="F248" i="13"/>
  <c r="G248"/>
  <c r="R248"/>
  <c r="S248"/>
  <c r="K248"/>
  <c r="J248"/>
  <c r="AE207" i="29"/>
  <c r="AD207"/>
  <c r="F247" i="13"/>
  <c r="G247"/>
  <c r="R247"/>
  <c r="S247"/>
  <c r="K247"/>
  <c r="J247"/>
  <c r="AE206" i="29"/>
  <c r="AD206"/>
  <c r="F246" i="13"/>
  <c r="G246"/>
  <c r="R246"/>
  <c r="S246"/>
  <c r="K246"/>
  <c r="J246"/>
  <c r="AE205" i="29"/>
  <c r="AD205"/>
  <c r="F245" i="13"/>
  <c r="G245"/>
  <c r="R245"/>
  <c r="S245"/>
  <c r="K245"/>
  <c r="J245"/>
  <c r="AE204" i="29"/>
  <c r="AD204"/>
  <c r="F244" i="13"/>
  <c r="G244"/>
  <c r="R244"/>
  <c r="S244"/>
  <c r="K244"/>
  <c r="J244"/>
  <c r="AE203" i="29"/>
  <c r="AD203"/>
  <c r="F243" i="13"/>
  <c r="G243"/>
  <c r="R243"/>
  <c r="S243"/>
  <c r="K243"/>
  <c r="J243"/>
  <c r="AE202" i="29"/>
  <c r="AD202"/>
  <c r="F242" i="13"/>
  <c r="G242"/>
  <c r="R242"/>
  <c r="S242"/>
  <c r="K242"/>
  <c r="J242"/>
  <c r="AE201" i="29"/>
  <c r="AD201"/>
  <c r="F241" i="13"/>
  <c r="G241"/>
  <c r="R241"/>
  <c r="S241"/>
  <c r="K241"/>
  <c r="J241"/>
  <c r="AE200" i="29"/>
  <c r="AD200"/>
  <c r="F240" i="13"/>
  <c r="G240"/>
  <c r="R240"/>
  <c r="S240"/>
  <c r="K240"/>
  <c r="J240"/>
  <c r="AE199" i="29"/>
  <c r="AD199"/>
  <c r="F239" i="13"/>
  <c r="G239"/>
  <c r="R239"/>
  <c r="S239"/>
  <c r="K239"/>
  <c r="J239"/>
  <c r="AE198" i="29"/>
  <c r="AD198"/>
  <c r="F238" i="13"/>
  <c r="G238"/>
  <c r="R238"/>
  <c r="S238"/>
  <c r="K238"/>
  <c r="J238"/>
  <c r="AE197" i="29"/>
  <c r="AD197"/>
  <c r="F237" i="13"/>
  <c r="G237"/>
  <c r="R237"/>
  <c r="S237"/>
  <c r="K237"/>
  <c r="J237"/>
  <c r="AE196" i="29"/>
  <c r="AD196"/>
  <c r="F236" i="13"/>
  <c r="G236"/>
  <c r="R236"/>
  <c r="S236"/>
  <c r="K236"/>
  <c r="J236"/>
  <c r="AE195" i="29"/>
  <c r="AD195"/>
  <c r="F235" i="13"/>
  <c r="G235"/>
  <c r="R235"/>
  <c r="S235"/>
  <c r="K235"/>
  <c r="J235"/>
  <c r="AE194" i="29"/>
  <c r="AD194"/>
  <c r="F234" i="13"/>
  <c r="G234"/>
  <c r="R234"/>
  <c r="S234"/>
  <c r="K234"/>
  <c r="J234"/>
  <c r="AE193" i="29"/>
  <c r="AD193"/>
  <c r="F233" i="13"/>
  <c r="G233"/>
  <c r="R233"/>
  <c r="S233"/>
  <c r="K233"/>
  <c r="J233"/>
  <c r="AE192" i="29"/>
  <c r="AD192"/>
  <c r="F232" i="13"/>
  <c r="G232"/>
  <c r="R232"/>
  <c r="S232"/>
  <c r="K232"/>
  <c r="J232"/>
  <c r="AE191" i="29"/>
  <c r="AD191"/>
  <c r="F231" i="13"/>
  <c r="G231"/>
  <c r="R231"/>
  <c r="S231"/>
  <c r="K231"/>
  <c r="J231"/>
  <c r="AE190" i="29"/>
  <c r="AD190"/>
  <c r="F230" i="13"/>
  <c r="G230"/>
  <c r="R230"/>
  <c r="S230"/>
  <c r="K230"/>
  <c r="J230"/>
  <c r="AE189" i="29"/>
  <c r="AD189"/>
  <c r="F229" i="13"/>
  <c r="G229"/>
  <c r="R229"/>
  <c r="S229"/>
  <c r="K229"/>
  <c r="J229"/>
  <c r="AE188" i="29"/>
  <c r="AD188"/>
  <c r="F228" i="13"/>
  <c r="G228"/>
  <c r="R228"/>
  <c r="S228"/>
  <c r="K228"/>
  <c r="J228"/>
  <c r="AE187" i="29"/>
  <c r="AD187"/>
  <c r="F227" i="13"/>
  <c r="G227"/>
  <c r="R227"/>
  <c r="S227"/>
  <c r="K227"/>
  <c r="J227"/>
  <c r="AE186" i="29"/>
  <c r="AD186"/>
  <c r="F226" i="13"/>
  <c r="G226"/>
  <c r="R226"/>
  <c r="S226"/>
  <c r="K226"/>
  <c r="J226"/>
  <c r="AE185" i="29"/>
  <c r="AD185"/>
  <c r="F225" i="13"/>
  <c r="G225"/>
  <c r="R225"/>
  <c r="S225"/>
  <c r="K225"/>
  <c r="J225"/>
  <c r="AE184" i="29"/>
  <c r="AD184"/>
  <c r="F224" i="13"/>
  <c r="G224"/>
  <c r="R224"/>
  <c r="S224"/>
  <c r="K224"/>
  <c r="J224"/>
  <c r="AE183" i="29"/>
  <c r="AD183"/>
  <c r="F223" i="13"/>
  <c r="G223"/>
  <c r="R223"/>
  <c r="S223"/>
  <c r="K223"/>
  <c r="J223"/>
  <c r="AE182" i="29"/>
  <c r="AD182"/>
  <c r="F222" i="13"/>
  <c r="G222"/>
  <c r="R222"/>
  <c r="S222"/>
  <c r="K222"/>
  <c r="J222"/>
  <c r="AE181" i="29"/>
  <c r="AD181"/>
  <c r="F221" i="13"/>
  <c r="G221"/>
  <c r="R221"/>
  <c r="S221"/>
  <c r="K221"/>
  <c r="J221"/>
  <c r="AE180" i="29"/>
  <c r="AD180"/>
  <c r="F220" i="13"/>
  <c r="G220"/>
  <c r="R220"/>
  <c r="S220"/>
  <c r="K220"/>
  <c r="J220"/>
  <c r="AE179" i="29"/>
  <c r="AD179"/>
  <c r="F219" i="13"/>
  <c r="G219"/>
  <c r="R219"/>
  <c r="S219"/>
  <c r="K219"/>
  <c r="J219"/>
  <c r="AE178" i="29"/>
  <c r="AD178"/>
  <c r="F218" i="13"/>
  <c r="G218"/>
  <c r="R218"/>
  <c r="S218"/>
  <c r="K218"/>
  <c r="J218"/>
  <c r="AE177" i="29"/>
  <c r="AD177"/>
  <c r="F217" i="13"/>
  <c r="G217"/>
  <c r="R217"/>
  <c r="S217"/>
  <c r="K217"/>
  <c r="J217"/>
  <c r="AE176" i="29"/>
  <c r="AD176"/>
  <c r="F216" i="13"/>
  <c r="G216"/>
  <c r="R216"/>
  <c r="S216"/>
  <c r="K216"/>
  <c r="J216"/>
  <c r="AE175" i="29"/>
  <c r="AD175"/>
  <c r="F215" i="13"/>
  <c r="G215"/>
  <c r="R215"/>
  <c r="S215"/>
  <c r="K215"/>
  <c r="J215"/>
  <c r="AE174" i="29"/>
  <c r="AD174"/>
  <c r="F214" i="13"/>
  <c r="G214"/>
  <c r="R214"/>
  <c r="S214"/>
  <c r="K214"/>
  <c r="J214"/>
  <c r="AE173" i="29"/>
  <c r="AD173"/>
  <c r="F213" i="13"/>
  <c r="G213"/>
  <c r="R213"/>
  <c r="S213"/>
  <c r="K213"/>
  <c r="J213"/>
  <c r="AE172" i="29"/>
  <c r="AD172"/>
  <c r="F212" i="13"/>
  <c r="G212"/>
  <c r="R212"/>
  <c r="S212"/>
  <c r="K212"/>
  <c r="J212"/>
  <c r="AE171" i="29"/>
  <c r="AD171"/>
  <c r="F211" i="13"/>
  <c r="G211"/>
  <c r="R211"/>
  <c r="S211"/>
  <c r="K211"/>
  <c r="J211"/>
  <c r="AE170" i="29"/>
  <c r="AD170"/>
  <c r="F210" i="13"/>
  <c r="G210"/>
  <c r="R210"/>
  <c r="S210"/>
  <c r="K210"/>
  <c r="J210"/>
  <c r="AE169" i="29"/>
  <c r="AD169"/>
  <c r="F209" i="13"/>
  <c r="G209"/>
  <c r="R209"/>
  <c r="S209"/>
  <c r="K209"/>
  <c r="J209"/>
  <c r="AE168" i="29"/>
  <c r="AD168"/>
  <c r="F208" i="13"/>
  <c r="G208"/>
  <c r="R208"/>
  <c r="S208"/>
  <c r="K208"/>
  <c r="J208"/>
  <c r="AE167" i="29"/>
  <c r="AD167"/>
  <c r="F207" i="13"/>
  <c r="G207"/>
  <c r="R207"/>
  <c r="S207"/>
  <c r="K207"/>
  <c r="J207"/>
  <c r="AE166" i="29"/>
  <c r="AD166"/>
  <c r="F206" i="13"/>
  <c r="G206"/>
  <c r="R206"/>
  <c r="S206"/>
  <c r="K206"/>
  <c r="J206"/>
  <c r="AE165" i="29"/>
  <c r="AD165"/>
  <c r="F205" i="13"/>
  <c r="G205"/>
  <c r="R205"/>
  <c r="S205"/>
  <c r="K205"/>
  <c r="J205"/>
  <c r="AE164" i="29"/>
  <c r="AD164"/>
  <c r="F204" i="13"/>
  <c r="G204"/>
  <c r="R204"/>
  <c r="S204"/>
  <c r="K204"/>
  <c r="J204"/>
  <c r="AE163" i="29"/>
  <c r="AD163"/>
  <c r="F203" i="13"/>
  <c r="G203"/>
  <c r="R203"/>
  <c r="S203"/>
  <c r="K203"/>
  <c r="J203"/>
  <c r="AE162" i="29"/>
  <c r="AD162"/>
  <c r="F202" i="13"/>
  <c r="G202"/>
  <c r="R202"/>
  <c r="S202"/>
  <c r="K202"/>
  <c r="J202"/>
  <c r="AE161" i="29"/>
  <c r="AD161"/>
  <c r="F201" i="13"/>
  <c r="G201"/>
  <c r="R201"/>
  <c r="S201"/>
  <c r="K201"/>
  <c r="J201"/>
  <c r="AE160" i="29"/>
  <c r="AD160"/>
  <c r="F200" i="13"/>
  <c r="G200"/>
  <c r="R200"/>
  <c r="S200"/>
  <c r="K200"/>
  <c r="J200"/>
  <c r="AE159" i="29"/>
  <c r="AD159"/>
  <c r="F199" i="13"/>
  <c r="G199"/>
  <c r="R199"/>
  <c r="S199"/>
  <c r="K199"/>
  <c r="J199"/>
  <c r="AE158" i="29"/>
  <c r="AD158"/>
  <c r="F198" i="13"/>
  <c r="G198"/>
  <c r="R198"/>
  <c r="S198"/>
  <c r="K198"/>
  <c r="J198"/>
  <c r="AE157" i="29"/>
  <c r="AD157"/>
  <c r="F197" i="13"/>
  <c r="G197"/>
  <c r="R197"/>
  <c r="S197"/>
  <c r="K197"/>
  <c r="J197"/>
  <c r="AE156" i="29"/>
  <c r="AD156"/>
  <c r="F196" i="13"/>
  <c r="G196"/>
  <c r="R196"/>
  <c r="S196"/>
  <c r="K196"/>
  <c r="J196"/>
  <c r="AE155" i="29"/>
  <c r="AD155"/>
  <c r="F195" i="13"/>
  <c r="G195"/>
  <c r="R195"/>
  <c r="S195"/>
  <c r="K195"/>
  <c r="J195"/>
  <c r="AE154" i="29"/>
  <c r="AD154"/>
  <c r="F194" i="13"/>
  <c r="G194"/>
  <c r="R194"/>
  <c r="S194"/>
  <c r="K194"/>
  <c r="J194"/>
  <c r="AE153" i="29"/>
  <c r="AD153"/>
  <c r="F193" i="13"/>
  <c r="G193"/>
  <c r="R193"/>
  <c r="S193"/>
  <c r="K193"/>
  <c r="J193"/>
  <c r="AE152" i="29"/>
  <c r="AD152"/>
  <c r="F192" i="13"/>
  <c r="G192"/>
  <c r="R192"/>
  <c r="S192"/>
  <c r="K192"/>
  <c r="J192"/>
  <c r="AE151" i="29"/>
  <c r="AD151"/>
  <c r="F191" i="13"/>
  <c r="G191"/>
  <c r="R191"/>
  <c r="S191"/>
  <c r="K191"/>
  <c r="J191"/>
  <c r="AE150" i="29"/>
  <c r="AD150"/>
  <c r="F190" i="13"/>
  <c r="G190"/>
  <c r="R190"/>
  <c r="S190"/>
  <c r="K190"/>
  <c r="J190"/>
  <c r="AE149" i="29"/>
  <c r="AD149"/>
  <c r="F189" i="13"/>
  <c r="G189"/>
  <c r="R189"/>
  <c r="S189"/>
  <c r="K189"/>
  <c r="J189"/>
  <c r="AE148" i="29"/>
  <c r="AD148"/>
  <c r="F188" i="13"/>
  <c r="G188"/>
  <c r="R188"/>
  <c r="S188"/>
  <c r="K188"/>
  <c r="J188"/>
  <c r="AE147" i="29"/>
  <c r="AD147"/>
  <c r="F187" i="13"/>
  <c r="G187"/>
  <c r="R187"/>
  <c r="S187"/>
  <c r="K187"/>
  <c r="J187"/>
  <c r="AE146" i="29"/>
  <c r="AD146"/>
  <c r="F186" i="13"/>
  <c r="G186"/>
  <c r="R186"/>
  <c r="S186"/>
  <c r="K186"/>
  <c r="J186"/>
  <c r="AE145" i="29"/>
  <c r="AD145"/>
  <c r="F185" i="13"/>
  <c r="G185"/>
  <c r="R185"/>
  <c r="S185"/>
  <c r="K185"/>
  <c r="J185"/>
  <c r="AE144" i="29"/>
  <c r="AD144"/>
  <c r="F184" i="13"/>
  <c r="G184"/>
  <c r="R184"/>
  <c r="S184"/>
  <c r="K184"/>
  <c r="J184"/>
  <c r="AE143" i="29"/>
  <c r="AD143"/>
  <c r="F183" i="13"/>
  <c r="G183"/>
  <c r="R183"/>
  <c r="S183"/>
  <c r="K183"/>
  <c r="J183"/>
  <c r="AE142" i="29"/>
  <c r="AD142"/>
  <c r="F182" i="13"/>
  <c r="G182"/>
  <c r="R182"/>
  <c r="S182"/>
  <c r="K182"/>
  <c r="J182"/>
  <c r="AE141" i="29"/>
  <c r="AD141"/>
  <c r="F181" i="13"/>
  <c r="G181"/>
  <c r="R181"/>
  <c r="S181"/>
  <c r="K181"/>
  <c r="J181"/>
  <c r="AE140" i="29"/>
  <c r="AD140"/>
  <c r="F180" i="13"/>
  <c r="G180"/>
  <c r="R180"/>
  <c r="S180"/>
  <c r="K180"/>
  <c r="J180"/>
  <c r="AE139" i="29"/>
  <c r="AD139"/>
  <c r="F179" i="13"/>
  <c r="G179"/>
  <c r="R179"/>
  <c r="S179"/>
  <c r="K179"/>
  <c r="J179"/>
  <c r="AE138" i="29"/>
  <c r="AD138"/>
  <c r="F178" i="13"/>
  <c r="G178"/>
  <c r="R178"/>
  <c r="S178"/>
  <c r="K178"/>
  <c r="J178"/>
  <c r="AE137" i="29"/>
  <c r="AD137"/>
  <c r="F177" i="13"/>
  <c r="G177"/>
  <c r="R177"/>
  <c r="S177"/>
  <c r="K177"/>
  <c r="J177"/>
  <c r="AE136" i="29"/>
  <c r="AD136"/>
  <c r="F176" i="13"/>
  <c r="G176"/>
  <c r="R176"/>
  <c r="S176"/>
  <c r="K176"/>
  <c r="J176"/>
  <c r="AE135" i="29"/>
  <c r="AD135"/>
  <c r="F175" i="13"/>
  <c r="G175"/>
  <c r="R175"/>
  <c r="S175"/>
  <c r="K175"/>
  <c r="J175"/>
  <c r="AE134" i="29"/>
  <c r="AD134"/>
  <c r="F174" i="13"/>
  <c r="G174"/>
  <c r="R174"/>
  <c r="S174"/>
  <c r="K174"/>
  <c r="J174"/>
  <c r="AE133" i="29"/>
  <c r="AD133"/>
  <c r="F173" i="13"/>
  <c r="G173"/>
  <c r="R173"/>
  <c r="S173"/>
  <c r="K173"/>
  <c r="J173"/>
  <c r="AE132" i="29"/>
  <c r="AD132"/>
  <c r="F172" i="13"/>
  <c r="G172"/>
  <c r="R172"/>
  <c r="S172"/>
  <c r="K172"/>
  <c r="J172"/>
  <c r="AE131" i="29"/>
  <c r="AD131"/>
  <c r="F171" i="13"/>
  <c r="G171"/>
  <c r="R171"/>
  <c r="S171"/>
  <c r="K171"/>
  <c r="J171"/>
  <c r="AE130" i="29"/>
  <c r="AD130"/>
  <c r="F170" i="13"/>
  <c r="G170"/>
  <c r="R170"/>
  <c r="S170"/>
  <c r="K170"/>
  <c r="J170"/>
  <c r="AE129" i="29"/>
  <c r="AD129"/>
  <c r="F169" i="13"/>
  <c r="G169"/>
  <c r="R169"/>
  <c r="S169"/>
  <c r="K169"/>
  <c r="J169"/>
  <c r="AE128" i="29"/>
  <c r="AD128"/>
  <c r="F168" i="13"/>
  <c r="G168"/>
  <c r="R168"/>
  <c r="S168"/>
  <c r="K168"/>
  <c r="J168"/>
  <c r="AE127" i="29"/>
  <c r="AD127"/>
  <c r="F167" i="13"/>
  <c r="G167"/>
  <c r="R167"/>
  <c r="S167"/>
  <c r="K167"/>
  <c r="J167"/>
  <c r="AE126" i="29"/>
  <c r="AD126"/>
  <c r="F166" i="13"/>
  <c r="G166"/>
  <c r="R166"/>
  <c r="S166"/>
  <c r="K166"/>
  <c r="J166"/>
  <c r="AE125" i="29"/>
  <c r="AD125"/>
  <c r="F165" i="13"/>
  <c r="G165"/>
  <c r="R165"/>
  <c r="S165"/>
  <c r="K165"/>
  <c r="J165"/>
  <c r="AE124" i="29"/>
  <c r="AD124"/>
  <c r="F164" i="13"/>
  <c r="G164"/>
  <c r="R164"/>
  <c r="S164"/>
  <c r="K164"/>
  <c r="J164"/>
  <c r="AE123" i="29"/>
  <c r="AD123"/>
  <c r="F163" i="13"/>
  <c r="G163"/>
  <c r="R163"/>
  <c r="S163"/>
  <c r="K163"/>
  <c r="J163"/>
  <c r="AE122" i="29"/>
  <c r="AD122"/>
  <c r="F162" i="13"/>
  <c r="G162"/>
  <c r="R162"/>
  <c r="S162"/>
  <c r="K162"/>
  <c r="J162"/>
  <c r="AE121" i="29"/>
  <c r="AD121"/>
  <c r="F161" i="13"/>
  <c r="G161"/>
  <c r="R161"/>
  <c r="S161"/>
  <c r="K161"/>
  <c r="J161"/>
  <c r="AE120" i="29"/>
  <c r="AD120"/>
  <c r="F160" i="13"/>
  <c r="G160"/>
  <c r="R160"/>
  <c r="S160"/>
  <c r="K160"/>
  <c r="J160"/>
  <c r="AE119" i="29"/>
  <c r="AD119"/>
  <c r="F159" i="13"/>
  <c r="G159"/>
  <c r="R159"/>
  <c r="S159"/>
  <c r="K159"/>
  <c r="J159"/>
  <c r="AE118" i="29"/>
  <c r="AD118"/>
  <c r="F158" i="13"/>
  <c r="G158"/>
  <c r="R158"/>
  <c r="S158"/>
  <c r="K158"/>
  <c r="J158"/>
  <c r="AE117" i="29"/>
  <c r="AD117"/>
  <c r="F157" i="13"/>
  <c r="G157"/>
  <c r="R157"/>
  <c r="S157"/>
  <c r="K157"/>
  <c r="J157"/>
  <c r="AE116" i="29"/>
  <c r="AD116"/>
  <c r="F156" i="13"/>
  <c r="G156"/>
  <c r="R156"/>
  <c r="S156"/>
  <c r="K156"/>
  <c r="J156"/>
  <c r="AE115" i="29"/>
  <c r="AD115"/>
  <c r="F155" i="13"/>
  <c r="G155"/>
  <c r="R155"/>
  <c r="S155"/>
  <c r="K155"/>
  <c r="J155"/>
  <c r="AE114" i="29"/>
  <c r="AD114"/>
  <c r="F154" i="13"/>
  <c r="G154"/>
  <c r="R154"/>
  <c r="S154"/>
  <c r="K154"/>
  <c r="J154"/>
  <c r="AE113" i="29"/>
  <c r="AD113"/>
  <c r="F153" i="13"/>
  <c r="G153"/>
  <c r="R153"/>
  <c r="S153"/>
  <c r="K153"/>
  <c r="J153"/>
  <c r="AE112" i="29"/>
  <c r="AD112"/>
  <c r="F152" i="13"/>
  <c r="G152"/>
  <c r="R152"/>
  <c r="S152"/>
  <c r="K152"/>
  <c r="J152"/>
  <c r="AE111" i="29"/>
  <c r="AD111"/>
  <c r="F151" i="13"/>
  <c r="G151"/>
  <c r="R151"/>
  <c r="S151"/>
  <c r="K151"/>
  <c r="J151"/>
  <c r="AE110" i="29"/>
  <c r="AD110"/>
  <c r="F150" i="13"/>
  <c r="G150"/>
  <c r="R150"/>
  <c r="S150"/>
  <c r="K150"/>
  <c r="J150"/>
  <c r="AE109" i="29"/>
  <c r="AD109"/>
  <c r="F149" i="13"/>
  <c r="G149"/>
  <c r="R149"/>
  <c r="S149"/>
  <c r="K149"/>
  <c r="J149"/>
  <c r="AE108" i="29"/>
  <c r="AD108"/>
  <c r="F148" i="13"/>
  <c r="G148"/>
  <c r="R148"/>
  <c r="S148"/>
  <c r="K148"/>
  <c r="J148"/>
  <c r="AE107" i="29"/>
  <c r="AD107"/>
  <c r="F147" i="13"/>
  <c r="G147"/>
  <c r="R147"/>
  <c r="S147"/>
  <c r="K147"/>
  <c r="J147"/>
  <c r="AE106" i="29"/>
  <c r="AD106"/>
  <c r="F146" i="13"/>
  <c r="G146"/>
  <c r="R146"/>
  <c r="S146"/>
  <c r="K146"/>
  <c r="J146"/>
  <c r="AE105" i="29"/>
  <c r="AD105"/>
  <c r="F145" i="13"/>
  <c r="G145"/>
  <c r="R145"/>
  <c r="S145"/>
  <c r="K145"/>
  <c r="J145"/>
  <c r="AE104" i="29"/>
  <c r="AD104"/>
  <c r="F144" i="13"/>
  <c r="G144"/>
  <c r="R144"/>
  <c r="S144"/>
  <c r="K144"/>
  <c r="J144"/>
  <c r="AE103" i="29"/>
  <c r="AD103"/>
  <c r="F143" i="13"/>
  <c r="G143"/>
  <c r="R143"/>
  <c r="S143"/>
  <c r="K143"/>
  <c r="J143"/>
  <c r="AE102" i="29"/>
  <c r="AD102"/>
  <c r="F142" i="13"/>
  <c r="G142"/>
  <c r="R142"/>
  <c r="S142"/>
  <c r="K142"/>
  <c r="J142"/>
  <c r="AE101" i="29"/>
  <c r="AD101"/>
  <c r="F141" i="13"/>
  <c r="G141"/>
  <c r="R141"/>
  <c r="S141"/>
  <c r="K141"/>
  <c r="J141"/>
  <c r="AE100" i="29"/>
  <c r="AD100"/>
  <c r="F140" i="13"/>
  <c r="G140"/>
  <c r="R140"/>
  <c r="S140"/>
  <c r="K140"/>
  <c r="J140"/>
  <c r="AE99" i="29"/>
  <c r="AD99"/>
  <c r="F139" i="13"/>
  <c r="G139"/>
  <c r="R139"/>
  <c r="S139"/>
  <c r="K139"/>
  <c r="J139"/>
  <c r="AE98" i="29"/>
  <c r="AD98"/>
  <c r="F138" i="13"/>
  <c r="G138"/>
  <c r="R138"/>
  <c r="S138"/>
  <c r="K138"/>
  <c r="J138"/>
  <c r="AE97" i="29"/>
  <c r="AD97"/>
  <c r="F137" i="13"/>
  <c r="G137"/>
  <c r="R137"/>
  <c r="S137"/>
  <c r="K137"/>
  <c r="J137"/>
  <c r="AE96" i="29"/>
  <c r="AD96"/>
  <c r="F136" i="13"/>
  <c r="G136"/>
  <c r="R136"/>
  <c r="S136"/>
  <c r="K136"/>
  <c r="J136"/>
  <c r="AE95" i="29"/>
  <c r="AD95"/>
  <c r="F135" i="13"/>
  <c r="G135"/>
  <c r="R135"/>
  <c r="S135"/>
  <c r="K135"/>
  <c r="J135"/>
  <c r="AE94" i="29"/>
  <c r="AD94"/>
  <c r="F134" i="13"/>
  <c r="G134"/>
  <c r="R134"/>
  <c r="S134"/>
  <c r="K134"/>
  <c r="J134"/>
  <c r="AE93" i="29"/>
  <c r="AD93"/>
  <c r="F133" i="13"/>
  <c r="G133"/>
  <c r="R133"/>
  <c r="S133"/>
  <c r="K133"/>
  <c r="J133"/>
  <c r="AE92" i="29"/>
  <c r="AD92"/>
  <c r="F132" i="13"/>
  <c r="G132"/>
  <c r="R132"/>
  <c r="S132"/>
  <c r="K132"/>
  <c r="J132"/>
  <c r="AE91" i="29"/>
  <c r="AD91"/>
  <c r="F131" i="13"/>
  <c r="G131"/>
  <c r="R131"/>
  <c r="S131"/>
  <c r="K131"/>
  <c r="J131"/>
  <c r="AE90" i="29"/>
  <c r="AD90"/>
  <c r="F130" i="13"/>
  <c r="G130"/>
  <c r="R130"/>
  <c r="S130"/>
  <c r="K130"/>
  <c r="J130"/>
  <c r="AE89" i="29"/>
  <c r="AD89"/>
  <c r="F129" i="13"/>
  <c r="G129"/>
  <c r="R129"/>
  <c r="S129"/>
  <c r="K129"/>
  <c r="J129"/>
  <c r="AE88" i="29"/>
  <c r="AD88"/>
  <c r="F128" i="13"/>
  <c r="G128"/>
  <c r="R128"/>
  <c r="S128"/>
  <c r="K128"/>
  <c r="J128"/>
  <c r="AE87" i="29"/>
  <c r="AD87"/>
  <c r="F127" i="13"/>
  <c r="G127"/>
  <c r="R127"/>
  <c r="S127"/>
  <c r="K127"/>
  <c r="J127"/>
  <c r="AE86" i="29"/>
  <c r="AD86"/>
  <c r="F126" i="13"/>
  <c r="G126"/>
  <c r="R126"/>
  <c r="S126"/>
  <c r="K126"/>
  <c r="J126"/>
  <c r="AE85" i="29"/>
  <c r="AD85"/>
  <c r="F125" i="13"/>
  <c r="G125"/>
  <c r="R125"/>
  <c r="S125"/>
  <c r="K125"/>
  <c r="J125"/>
  <c r="AE84" i="29"/>
  <c r="AD84"/>
  <c r="F124" i="13"/>
  <c r="G124"/>
  <c r="R124"/>
  <c r="S124"/>
  <c r="K124"/>
  <c r="J124"/>
  <c r="AE83" i="29"/>
  <c r="AD83"/>
  <c r="F123" i="13"/>
  <c r="G123"/>
  <c r="R123"/>
  <c r="S123"/>
  <c r="K123"/>
  <c r="J123"/>
  <c r="AE82" i="29"/>
  <c r="AD82"/>
  <c r="F122" i="13"/>
  <c r="G122"/>
  <c r="R122"/>
  <c r="S122"/>
  <c r="K122"/>
  <c r="J122"/>
  <c r="AE81" i="29"/>
  <c r="AD81"/>
  <c r="F121" i="13"/>
  <c r="G121"/>
  <c r="R121"/>
  <c r="S121"/>
  <c r="K121"/>
  <c r="J121"/>
  <c r="AE80" i="29"/>
  <c r="AD80"/>
  <c r="F120" i="13"/>
  <c r="G120"/>
  <c r="R120"/>
  <c r="S120"/>
  <c r="K120"/>
  <c r="J120"/>
  <c r="AE79" i="29"/>
  <c r="AD79"/>
  <c r="F119" i="13"/>
  <c r="G119"/>
  <c r="R119"/>
  <c r="S119"/>
  <c r="K119"/>
  <c r="J119"/>
  <c r="AE78" i="29"/>
  <c r="AD78"/>
  <c r="F118" i="13"/>
  <c r="G118"/>
  <c r="R118"/>
  <c r="S118"/>
  <c r="K118"/>
  <c r="J118"/>
  <c r="AE77" i="29"/>
  <c r="AD77"/>
  <c r="F117" i="13"/>
  <c r="G117"/>
  <c r="R117"/>
  <c r="S117"/>
  <c r="K117"/>
  <c r="J117"/>
  <c r="AE76" i="29"/>
  <c r="AD76"/>
  <c r="F116" i="13"/>
  <c r="G116"/>
  <c r="R116"/>
  <c r="S116"/>
  <c r="K116"/>
  <c r="J116"/>
  <c r="AE75" i="29"/>
  <c r="AD75"/>
  <c r="F115" i="13"/>
  <c r="G115"/>
  <c r="R115"/>
  <c r="S115"/>
  <c r="K115"/>
  <c r="J115"/>
  <c r="AE74" i="29"/>
  <c r="AD74"/>
  <c r="F114" i="13"/>
  <c r="G114"/>
  <c r="R114"/>
  <c r="S114"/>
  <c r="K114"/>
  <c r="J114"/>
  <c r="AE73" i="29"/>
  <c r="AD73"/>
  <c r="F113" i="13"/>
  <c r="G113"/>
  <c r="R113"/>
  <c r="S113"/>
  <c r="K113"/>
  <c r="J113"/>
  <c r="AE72" i="29"/>
  <c r="AD72"/>
  <c r="F112" i="13"/>
  <c r="G112"/>
  <c r="R112"/>
  <c r="S112"/>
  <c r="K112"/>
  <c r="J112"/>
  <c r="AE71" i="29"/>
  <c r="AD71"/>
  <c r="F111" i="13"/>
  <c r="G111"/>
  <c r="R111"/>
  <c r="S111"/>
  <c r="K111"/>
  <c r="J111"/>
  <c r="AE70" i="29"/>
  <c r="AD70"/>
  <c r="F110" i="13"/>
  <c r="G110"/>
  <c r="R110"/>
  <c r="S110"/>
  <c r="K110"/>
  <c r="J110"/>
  <c r="AE69" i="29"/>
  <c r="AD69"/>
  <c r="F109" i="13"/>
  <c r="G109"/>
  <c r="R109"/>
  <c r="S109"/>
  <c r="K109"/>
  <c r="J109"/>
  <c r="AE68" i="29"/>
  <c r="AD68"/>
  <c r="F108" i="13"/>
  <c r="G108"/>
  <c r="R108"/>
  <c r="S108"/>
  <c r="K108"/>
  <c r="J108"/>
  <c r="AE67" i="29"/>
  <c r="AD67"/>
  <c r="F107" i="13"/>
  <c r="G107"/>
  <c r="R107"/>
  <c r="S107"/>
  <c r="K107"/>
  <c r="J107"/>
  <c r="AE66" i="29"/>
  <c r="AD66"/>
  <c r="F106" i="13"/>
  <c r="G106"/>
  <c r="R106"/>
  <c r="S106"/>
  <c r="K106"/>
  <c r="J106"/>
  <c r="AE65" i="29"/>
  <c r="AD65"/>
  <c r="F105" i="13"/>
  <c r="G105"/>
  <c r="R105"/>
  <c r="S105"/>
  <c r="K105"/>
  <c r="J105"/>
  <c r="AE64" i="29"/>
  <c r="AD64"/>
  <c r="F104" i="13"/>
  <c r="G104"/>
  <c r="R104"/>
  <c r="S104"/>
  <c r="K104"/>
  <c r="J104"/>
  <c r="AE63" i="29"/>
  <c r="AD63"/>
  <c r="F103" i="13"/>
  <c r="G103"/>
  <c r="R103"/>
  <c r="S103"/>
  <c r="K103"/>
  <c r="J103"/>
  <c r="AE62" i="29"/>
  <c r="AD62"/>
  <c r="F102" i="13"/>
  <c r="G102"/>
  <c r="R102"/>
  <c r="S102"/>
  <c r="K102"/>
  <c r="J102"/>
  <c r="AE61" i="29"/>
  <c r="AD61"/>
  <c r="F101" i="13"/>
  <c r="G101"/>
  <c r="R101"/>
  <c r="S101"/>
  <c r="K101"/>
  <c r="J101"/>
  <c r="AE60" i="29"/>
  <c r="AD60"/>
  <c r="F100" i="13"/>
  <c r="G100"/>
  <c r="R100"/>
  <c r="S100"/>
  <c r="K100"/>
  <c r="J100"/>
  <c r="AE59" i="29"/>
  <c r="AD59"/>
  <c r="F99" i="13"/>
  <c r="G99"/>
  <c r="R99"/>
  <c r="S99"/>
  <c r="K99"/>
  <c r="J99"/>
  <c r="AE58" i="29"/>
  <c r="AD58"/>
  <c r="F98" i="13"/>
  <c r="G98"/>
  <c r="R98"/>
  <c r="S98"/>
  <c r="K98"/>
  <c r="J98"/>
  <c r="AE57" i="29"/>
  <c r="AD57"/>
  <c r="F97" i="13"/>
  <c r="G97"/>
  <c r="R97"/>
  <c r="S97"/>
  <c r="K97"/>
  <c r="J97"/>
  <c r="AE56" i="29"/>
  <c r="AD56"/>
  <c r="F96" i="13"/>
  <c r="G96"/>
  <c r="R96"/>
  <c r="S96"/>
  <c r="K96"/>
  <c r="J96"/>
  <c r="AE55" i="29"/>
  <c r="AD55"/>
  <c r="F95" i="13"/>
  <c r="G95"/>
  <c r="R95"/>
  <c r="S95"/>
  <c r="K95"/>
  <c r="J95"/>
  <c r="AE54" i="29"/>
  <c r="AD54"/>
  <c r="F94" i="13"/>
  <c r="G94"/>
  <c r="R94"/>
  <c r="S94"/>
  <c r="K94"/>
  <c r="J94"/>
  <c r="AE53" i="29"/>
  <c r="AD53"/>
  <c r="F93" i="13"/>
  <c r="G93"/>
  <c r="R93"/>
  <c r="S93"/>
  <c r="K93"/>
  <c r="J93"/>
  <c r="AE52" i="29"/>
  <c r="AD52"/>
  <c r="F92" i="13"/>
  <c r="G92"/>
  <c r="R92"/>
  <c r="S92"/>
  <c r="K92"/>
  <c r="J92"/>
  <c r="AE51" i="29"/>
  <c r="AD51"/>
  <c r="F91" i="13"/>
  <c r="G91"/>
  <c r="R91"/>
  <c r="S91"/>
  <c r="K91"/>
  <c r="J91"/>
  <c r="AE50" i="29"/>
  <c r="AD50"/>
  <c r="F90" i="13"/>
  <c r="G90"/>
  <c r="R90"/>
  <c r="S90"/>
  <c r="K90"/>
  <c r="J90"/>
  <c r="AE49" i="29"/>
  <c r="AD49"/>
  <c r="F89" i="13"/>
  <c r="G89"/>
  <c r="R89"/>
  <c r="S89"/>
  <c r="K89"/>
  <c r="J89"/>
  <c r="AE48" i="29"/>
  <c r="AD48"/>
  <c r="F88" i="13"/>
  <c r="G88"/>
  <c r="R88"/>
  <c r="S88"/>
  <c r="K88"/>
  <c r="J88"/>
  <c r="AE47" i="29"/>
  <c r="AD47"/>
  <c r="F87" i="13"/>
  <c r="G87"/>
  <c r="R87"/>
  <c r="S87"/>
  <c r="K87"/>
  <c r="J87"/>
  <c r="AE46" i="29"/>
  <c r="AD46"/>
  <c r="F86" i="13"/>
  <c r="G86"/>
  <c r="R86"/>
  <c r="S86"/>
  <c r="K86"/>
  <c r="J86"/>
  <c r="AE45" i="29"/>
  <c r="AD45"/>
  <c r="F85" i="13"/>
  <c r="G85"/>
  <c r="R85"/>
  <c r="S85"/>
  <c r="K85"/>
  <c r="J85"/>
  <c r="AE44" i="29"/>
  <c r="AD44"/>
  <c r="F84" i="13"/>
  <c r="G84"/>
  <c r="R84"/>
  <c r="S84"/>
  <c r="K84"/>
  <c r="J84"/>
  <c r="AE43" i="29"/>
  <c r="AD43"/>
  <c r="F83" i="13"/>
  <c r="G83"/>
  <c r="R83"/>
  <c r="S83"/>
  <c r="K83"/>
  <c r="J83"/>
  <c r="AE42" i="29"/>
  <c r="AD42"/>
  <c r="F82" i="13"/>
  <c r="G82"/>
  <c r="R82"/>
  <c r="S82"/>
  <c r="K82"/>
  <c r="J82"/>
  <c r="AE41" i="29"/>
  <c r="AD41"/>
  <c r="F81" i="13"/>
  <c r="G81"/>
  <c r="R81"/>
  <c r="S81"/>
  <c r="K81"/>
  <c r="J81"/>
  <c r="AE40" i="29"/>
  <c r="AD40"/>
  <c r="F80" i="13"/>
  <c r="G80"/>
  <c r="R80"/>
  <c r="S80"/>
  <c r="K80"/>
  <c r="J80"/>
  <c r="AE39" i="29"/>
  <c r="AD39"/>
  <c r="F79" i="13"/>
  <c r="G79"/>
  <c r="R79"/>
  <c r="S79"/>
  <c r="K79"/>
  <c r="J79"/>
  <c r="AE38" i="29"/>
  <c r="AD38"/>
  <c r="F78" i="13"/>
  <c r="G78"/>
  <c r="R78"/>
  <c r="S78"/>
  <c r="K78"/>
  <c r="J78"/>
  <c r="AE37" i="29"/>
  <c r="AD37"/>
  <c r="F77" i="13"/>
  <c r="G77"/>
  <c r="R77"/>
  <c r="S77"/>
  <c r="K77"/>
  <c r="J77"/>
  <c r="AE36" i="29"/>
  <c r="AD36"/>
  <c r="F76" i="13"/>
  <c r="G76"/>
  <c r="R76"/>
  <c r="S76"/>
  <c r="K76"/>
  <c r="J76"/>
  <c r="AE35" i="29"/>
  <c r="AD35"/>
  <c r="F75" i="13"/>
  <c r="G75"/>
  <c r="R75"/>
  <c r="S75"/>
  <c r="K75"/>
  <c r="J75"/>
  <c r="AE34" i="29"/>
  <c r="AD34"/>
  <c r="F74" i="13"/>
  <c r="G74"/>
  <c r="R74"/>
  <c r="S74"/>
  <c r="K74"/>
  <c r="J74"/>
  <c r="AE33" i="29"/>
  <c r="AD33"/>
  <c r="F73" i="13"/>
  <c r="G73"/>
  <c r="R73"/>
  <c r="S73"/>
  <c r="K73"/>
  <c r="J73"/>
  <c r="AE32" i="29"/>
  <c r="AD32"/>
  <c r="F72" i="13"/>
  <c r="G72"/>
  <c r="R72"/>
  <c r="S72"/>
  <c r="K72"/>
  <c r="J72"/>
  <c r="AE31" i="29"/>
  <c r="AD31"/>
  <c r="F71" i="13"/>
  <c r="G71"/>
  <c r="R71"/>
  <c r="S71"/>
  <c r="K71"/>
  <c r="J71"/>
  <c r="AE30" i="29"/>
  <c r="AD30"/>
  <c r="F70" i="13"/>
  <c r="G70"/>
  <c r="R70"/>
  <c r="S70"/>
  <c r="K70"/>
  <c r="J70"/>
  <c r="AE29" i="29"/>
  <c r="AD29"/>
  <c r="F69" i="13"/>
  <c r="G69"/>
  <c r="R69"/>
  <c r="S69"/>
  <c r="K69"/>
  <c r="J69"/>
  <c r="AE28" i="29"/>
  <c r="AD28"/>
  <c r="F68" i="13"/>
  <c r="G68"/>
  <c r="R68"/>
  <c r="S68"/>
  <c r="K68"/>
  <c r="J68"/>
  <c r="AE27" i="29"/>
  <c r="AD27"/>
  <c r="F67" i="13"/>
  <c r="G67"/>
  <c r="R67"/>
  <c r="S67"/>
  <c r="K67"/>
  <c r="J67"/>
  <c r="AE26" i="29"/>
  <c r="AD26"/>
  <c r="F66" i="13"/>
  <c r="G66"/>
  <c r="R66"/>
  <c r="S66"/>
  <c r="K66"/>
  <c r="J66"/>
  <c r="AE25" i="29"/>
  <c r="AD25"/>
  <c r="F65" i="13"/>
  <c r="G65"/>
  <c r="R65"/>
  <c r="S65"/>
  <c r="K65"/>
  <c r="J65"/>
  <c r="AE24" i="29"/>
  <c r="AD24"/>
  <c r="F64" i="13"/>
  <c r="G64"/>
  <c r="R64"/>
  <c r="S64"/>
  <c r="K64"/>
  <c r="J64"/>
  <c r="AE23" i="29"/>
  <c r="AD23"/>
  <c r="F63" i="13"/>
  <c r="G63"/>
  <c r="R63"/>
  <c r="S63"/>
  <c r="K63"/>
  <c r="J63"/>
  <c r="AE22" i="29"/>
  <c r="AD22"/>
  <c r="F62" i="13"/>
  <c r="G62"/>
  <c r="R62"/>
  <c r="S62"/>
  <c r="K62"/>
  <c r="J62"/>
  <c r="AE21" i="29"/>
  <c r="AD21"/>
  <c r="F61" i="13"/>
  <c r="G61"/>
  <c r="R61"/>
  <c r="S61"/>
  <c r="K61"/>
  <c r="J61"/>
  <c r="AE20" i="29"/>
  <c r="AD20"/>
  <c r="F60" i="13"/>
  <c r="G60"/>
  <c r="R60"/>
  <c r="S60"/>
  <c r="K60"/>
  <c r="J60"/>
  <c r="AE19" i="29"/>
  <c r="AD19"/>
  <c r="F59" i="13"/>
  <c r="G59"/>
  <c r="R59"/>
  <c r="S59"/>
  <c r="K59"/>
  <c r="J59"/>
  <c r="AE18" i="29"/>
  <c r="AD18"/>
  <c r="F58" i="13"/>
  <c r="G58"/>
  <c r="R58"/>
  <c r="S58"/>
  <c r="K58"/>
  <c r="J58"/>
  <c r="AE17" i="29"/>
  <c r="AD17"/>
  <c r="F57" i="13"/>
  <c r="G57"/>
  <c r="R57"/>
  <c r="S57"/>
  <c r="K57"/>
  <c r="J57"/>
  <c r="AE16" i="29"/>
  <c r="AD16"/>
  <c r="F56" i="13"/>
  <c r="G56"/>
  <c r="R56"/>
  <c r="S56"/>
  <c r="K56"/>
  <c r="J56"/>
  <c r="B50"/>
  <c r="B51"/>
  <c r="B52"/>
  <c r="B53"/>
  <c r="B54"/>
  <c r="B55"/>
  <c r="AE15" i="29"/>
  <c r="AD15"/>
  <c r="F55" i="13"/>
  <c r="G55"/>
  <c r="R55"/>
  <c r="S55"/>
  <c r="K55"/>
  <c r="J55"/>
  <c r="A49"/>
  <c r="A50"/>
  <c r="A51"/>
  <c r="A52"/>
  <c r="A53"/>
  <c r="A54"/>
  <c r="A55"/>
  <c r="AE14" i="29"/>
  <c r="AD14"/>
  <c r="F54" i="13"/>
  <c r="G54"/>
  <c r="R54"/>
  <c r="S54"/>
  <c r="K54"/>
  <c r="J54"/>
  <c r="AE13" i="29"/>
  <c r="AD13"/>
  <c r="F53" i="13"/>
  <c r="G53"/>
  <c r="R53"/>
  <c r="S53"/>
  <c r="K53"/>
  <c r="J53"/>
  <c r="AE12" i="29"/>
  <c r="AD12"/>
  <c r="F52" i="13"/>
  <c r="G52"/>
  <c r="R52"/>
  <c r="S52"/>
  <c r="K52"/>
  <c r="J52"/>
  <c r="AE11" i="29"/>
  <c r="AD11"/>
  <c r="F51" i="13"/>
  <c r="G51"/>
  <c r="R51"/>
  <c r="S51"/>
  <c r="K51"/>
  <c r="J51"/>
  <c r="AE10" i="29"/>
  <c r="AD10"/>
  <c r="F50" i="13"/>
  <c r="G50"/>
  <c r="R50"/>
  <c r="S50"/>
  <c r="K50"/>
  <c r="J50"/>
  <c r="F49"/>
  <c r="G49"/>
  <c r="R49"/>
  <c r="S49"/>
  <c r="K49"/>
  <c r="J49"/>
  <c r="B48"/>
  <c r="B79" i="14"/>
  <c r="B91"/>
  <c r="B103"/>
  <c r="B115"/>
  <c r="B127"/>
  <c r="B139"/>
  <c r="B151"/>
  <c r="B163"/>
  <c r="B175"/>
  <c r="B187"/>
  <c r="B199"/>
  <c r="B211"/>
  <c r="B223"/>
  <c r="B235"/>
  <c r="B247"/>
  <c r="B259"/>
  <c r="B271"/>
  <c r="B283"/>
  <c r="B295"/>
  <c r="B307"/>
  <c r="B319"/>
  <c r="B331"/>
  <c r="B343"/>
  <c r="B355"/>
  <c r="F355"/>
  <c r="G355"/>
  <c r="A44"/>
  <c r="F44"/>
  <c r="G44"/>
  <c r="R44"/>
  <c r="R355"/>
  <c r="S44"/>
  <c r="S355"/>
  <c r="K44"/>
  <c r="K355"/>
  <c r="J44"/>
  <c r="J355"/>
  <c r="A56"/>
  <c r="A57"/>
  <c r="A58"/>
  <c r="A59"/>
  <c r="A60"/>
  <c r="A61"/>
  <c r="A62"/>
  <c r="A63"/>
  <c r="A64"/>
  <c r="A65"/>
  <c r="A66"/>
  <c r="A67"/>
  <c r="A79"/>
  <c r="A91"/>
  <c r="A103"/>
  <c r="A115"/>
  <c r="A127"/>
  <c r="A139"/>
  <c r="A151"/>
  <c r="A163"/>
  <c r="A175"/>
  <c r="A187"/>
  <c r="A199"/>
  <c r="A211"/>
  <c r="A223"/>
  <c r="A235"/>
  <c r="A247"/>
  <c r="A259"/>
  <c r="A271"/>
  <c r="A283"/>
  <c r="A295"/>
  <c r="A307"/>
  <c r="A319"/>
  <c r="A331"/>
  <c r="A343"/>
  <c r="A355"/>
  <c r="B78"/>
  <c r="B90"/>
  <c r="B102"/>
  <c r="B114"/>
  <c r="B126"/>
  <c r="B138"/>
  <c r="B150"/>
  <c r="B162"/>
  <c r="B174"/>
  <c r="B186"/>
  <c r="B198"/>
  <c r="B210"/>
  <c r="B222"/>
  <c r="B234"/>
  <c r="B246"/>
  <c r="B258"/>
  <c r="B270"/>
  <c r="B282"/>
  <c r="B294"/>
  <c r="B306"/>
  <c r="B318"/>
  <c r="B330"/>
  <c r="B342"/>
  <c r="B354"/>
  <c r="F354"/>
  <c r="G354"/>
  <c r="A43"/>
  <c r="F43"/>
  <c r="G43"/>
  <c r="R43"/>
  <c r="R354"/>
  <c r="S43"/>
  <c r="S354"/>
  <c r="K43"/>
  <c r="K354"/>
  <c r="J43"/>
  <c r="J354"/>
  <c r="A78"/>
  <c r="A90"/>
  <c r="A102"/>
  <c r="A114"/>
  <c r="A126"/>
  <c r="A138"/>
  <c r="A150"/>
  <c r="A162"/>
  <c r="A174"/>
  <c r="A186"/>
  <c r="A198"/>
  <c r="A210"/>
  <c r="A222"/>
  <c r="A234"/>
  <c r="A246"/>
  <c r="A258"/>
  <c r="A270"/>
  <c r="A282"/>
  <c r="A294"/>
  <c r="A306"/>
  <c r="A318"/>
  <c r="A330"/>
  <c r="A342"/>
  <c r="A354"/>
  <c r="B77"/>
  <c r="B89"/>
  <c r="B101"/>
  <c r="B113"/>
  <c r="B125"/>
  <c r="B137"/>
  <c r="B149"/>
  <c r="B161"/>
  <c r="B173"/>
  <c r="B185"/>
  <c r="B197"/>
  <c r="B209"/>
  <c r="B221"/>
  <c r="B233"/>
  <c r="B245"/>
  <c r="B257"/>
  <c r="B269"/>
  <c r="B281"/>
  <c r="B293"/>
  <c r="B305"/>
  <c r="B317"/>
  <c r="B329"/>
  <c r="B341"/>
  <c r="B353"/>
  <c r="F353"/>
  <c r="G353"/>
  <c r="A42"/>
  <c r="F42"/>
  <c r="G42"/>
  <c r="R42"/>
  <c r="R353"/>
  <c r="S42"/>
  <c r="S353"/>
  <c r="K42"/>
  <c r="K353"/>
  <c r="J42"/>
  <c r="J353"/>
  <c r="A77"/>
  <c r="A89"/>
  <c r="A101"/>
  <c r="A113"/>
  <c r="A125"/>
  <c r="A137"/>
  <c r="A149"/>
  <c r="A161"/>
  <c r="A173"/>
  <c r="A185"/>
  <c r="A197"/>
  <c r="A209"/>
  <c r="A221"/>
  <c r="A233"/>
  <c r="A245"/>
  <c r="A257"/>
  <c r="A269"/>
  <c r="A281"/>
  <c r="A293"/>
  <c r="A305"/>
  <c r="A317"/>
  <c r="A329"/>
  <c r="A341"/>
  <c r="A353"/>
  <c r="B76"/>
  <c r="B88"/>
  <c r="B100"/>
  <c r="B112"/>
  <c r="B124"/>
  <c r="B136"/>
  <c r="B148"/>
  <c r="B160"/>
  <c r="B172"/>
  <c r="B184"/>
  <c r="B196"/>
  <c r="B208"/>
  <c r="B220"/>
  <c r="B232"/>
  <c r="B244"/>
  <c r="B256"/>
  <c r="B268"/>
  <c r="B280"/>
  <c r="B292"/>
  <c r="B304"/>
  <c r="B316"/>
  <c r="B328"/>
  <c r="B340"/>
  <c r="B352"/>
  <c r="F352"/>
  <c r="G352"/>
  <c r="A41"/>
  <c r="F41"/>
  <c r="G41"/>
  <c r="R41"/>
  <c r="R352"/>
  <c r="S41"/>
  <c r="S352"/>
  <c r="K41"/>
  <c r="K352"/>
  <c r="J41"/>
  <c r="J352"/>
  <c r="A76"/>
  <c r="A88"/>
  <c r="A100"/>
  <c r="A112"/>
  <c r="A124"/>
  <c r="A136"/>
  <c r="A148"/>
  <c r="A160"/>
  <c r="A172"/>
  <c r="A184"/>
  <c r="A196"/>
  <c r="A208"/>
  <c r="A220"/>
  <c r="A232"/>
  <c r="A244"/>
  <c r="A256"/>
  <c r="A268"/>
  <c r="A280"/>
  <c r="A292"/>
  <c r="A304"/>
  <c r="A316"/>
  <c r="A328"/>
  <c r="A340"/>
  <c r="A352"/>
  <c r="B75"/>
  <c r="B87"/>
  <c r="B99"/>
  <c r="B111"/>
  <c r="B123"/>
  <c r="B135"/>
  <c r="B147"/>
  <c r="B159"/>
  <c r="B171"/>
  <c r="B183"/>
  <c r="B195"/>
  <c r="B207"/>
  <c r="B219"/>
  <c r="B231"/>
  <c r="B243"/>
  <c r="B255"/>
  <c r="B267"/>
  <c r="B279"/>
  <c r="B291"/>
  <c r="B303"/>
  <c r="B315"/>
  <c r="B327"/>
  <c r="B339"/>
  <c r="B351"/>
  <c r="F351"/>
  <c r="G351"/>
  <c r="A40"/>
  <c r="F40"/>
  <c r="G40"/>
  <c r="R40"/>
  <c r="R351"/>
  <c r="S40"/>
  <c r="S351"/>
  <c r="K40"/>
  <c r="K351"/>
  <c r="J40"/>
  <c r="J351"/>
  <c r="A75"/>
  <c r="A87"/>
  <c r="A99"/>
  <c r="A111"/>
  <c r="A123"/>
  <c r="A135"/>
  <c r="A147"/>
  <c r="A159"/>
  <c r="A171"/>
  <c r="A183"/>
  <c r="A195"/>
  <c r="A207"/>
  <c r="A219"/>
  <c r="A231"/>
  <c r="A243"/>
  <c r="A255"/>
  <c r="A267"/>
  <c r="A279"/>
  <c r="A291"/>
  <c r="A303"/>
  <c r="A315"/>
  <c r="A327"/>
  <c r="A339"/>
  <c r="A351"/>
  <c r="B74"/>
  <c r="B86"/>
  <c r="B98"/>
  <c r="B110"/>
  <c r="B122"/>
  <c r="B134"/>
  <c r="B146"/>
  <c r="B158"/>
  <c r="B170"/>
  <c r="B182"/>
  <c r="B194"/>
  <c r="B206"/>
  <c r="B218"/>
  <c r="B230"/>
  <c r="B242"/>
  <c r="B254"/>
  <c r="B266"/>
  <c r="B278"/>
  <c r="B290"/>
  <c r="B302"/>
  <c r="B314"/>
  <c r="B326"/>
  <c r="B338"/>
  <c r="B350"/>
  <c r="F350"/>
  <c r="G350"/>
  <c r="A39"/>
  <c r="F39"/>
  <c r="G39"/>
  <c r="R39"/>
  <c r="R350"/>
  <c r="S39"/>
  <c r="S350"/>
  <c r="K39"/>
  <c r="K350"/>
  <c r="J39"/>
  <c r="J350"/>
  <c r="A74"/>
  <c r="A86"/>
  <c r="A98"/>
  <c r="A110"/>
  <c r="A122"/>
  <c r="A134"/>
  <c r="A146"/>
  <c r="A158"/>
  <c r="A170"/>
  <c r="A182"/>
  <c r="A194"/>
  <c r="A206"/>
  <c r="A218"/>
  <c r="A230"/>
  <c r="A242"/>
  <c r="A254"/>
  <c r="A266"/>
  <c r="A278"/>
  <c r="A290"/>
  <c r="A302"/>
  <c r="A314"/>
  <c r="A326"/>
  <c r="A338"/>
  <c r="A350"/>
  <c r="B73"/>
  <c r="B85"/>
  <c r="B97"/>
  <c r="B109"/>
  <c r="B121"/>
  <c r="B133"/>
  <c r="B145"/>
  <c r="B157"/>
  <c r="B169"/>
  <c r="B181"/>
  <c r="B193"/>
  <c r="B205"/>
  <c r="B217"/>
  <c r="B229"/>
  <c r="B241"/>
  <c r="B253"/>
  <c r="B265"/>
  <c r="B277"/>
  <c r="B289"/>
  <c r="B301"/>
  <c r="B313"/>
  <c r="B325"/>
  <c r="B337"/>
  <c r="B349"/>
  <c r="F349"/>
  <c r="G349"/>
  <c r="A38"/>
  <c r="F38"/>
  <c r="G38"/>
  <c r="R38"/>
  <c r="R349"/>
  <c r="S38"/>
  <c r="S349"/>
  <c r="K38"/>
  <c r="K349"/>
  <c r="J38"/>
  <c r="J349"/>
  <c r="A73"/>
  <c r="A85"/>
  <c r="A97"/>
  <c r="A109"/>
  <c r="A121"/>
  <c r="A133"/>
  <c r="A145"/>
  <c r="A157"/>
  <c r="A169"/>
  <c r="A181"/>
  <c r="A193"/>
  <c r="A205"/>
  <c r="A217"/>
  <c r="A229"/>
  <c r="A241"/>
  <c r="A253"/>
  <c r="A265"/>
  <c r="A277"/>
  <c r="A289"/>
  <c r="A301"/>
  <c r="A313"/>
  <c r="A325"/>
  <c r="A337"/>
  <c r="A349"/>
  <c r="B72"/>
  <c r="B84"/>
  <c r="B96"/>
  <c r="B108"/>
  <c r="B120"/>
  <c r="B132"/>
  <c r="B144"/>
  <c r="B156"/>
  <c r="B168"/>
  <c r="B180"/>
  <c r="B192"/>
  <c r="B204"/>
  <c r="B216"/>
  <c r="B228"/>
  <c r="B240"/>
  <c r="B252"/>
  <c r="B264"/>
  <c r="B276"/>
  <c r="B288"/>
  <c r="B300"/>
  <c r="B312"/>
  <c r="B324"/>
  <c r="B336"/>
  <c r="B348"/>
  <c r="F348"/>
  <c r="G348"/>
  <c r="A37"/>
  <c r="F37"/>
  <c r="G37"/>
  <c r="R37"/>
  <c r="R348"/>
  <c r="S37"/>
  <c r="S348"/>
  <c r="K37"/>
  <c r="K348"/>
  <c r="J37"/>
  <c r="J348"/>
  <c r="A72"/>
  <c r="A84"/>
  <c r="A96"/>
  <c r="A108"/>
  <c r="A120"/>
  <c r="A132"/>
  <c r="A144"/>
  <c r="A156"/>
  <c r="A168"/>
  <c r="A180"/>
  <c r="A192"/>
  <c r="A204"/>
  <c r="A216"/>
  <c r="A228"/>
  <c r="A240"/>
  <c r="A252"/>
  <c r="A264"/>
  <c r="A276"/>
  <c r="A288"/>
  <c r="A300"/>
  <c r="A312"/>
  <c r="A324"/>
  <c r="A336"/>
  <c r="A348"/>
  <c r="B71"/>
  <c r="B83"/>
  <c r="B95"/>
  <c r="B107"/>
  <c r="B119"/>
  <c r="B131"/>
  <c r="B143"/>
  <c r="B155"/>
  <c r="B167"/>
  <c r="B179"/>
  <c r="B191"/>
  <c r="B203"/>
  <c r="B215"/>
  <c r="B227"/>
  <c r="B239"/>
  <c r="B251"/>
  <c r="B263"/>
  <c r="B275"/>
  <c r="B287"/>
  <c r="B299"/>
  <c r="B311"/>
  <c r="B323"/>
  <c r="B335"/>
  <c r="B347"/>
  <c r="F347"/>
  <c r="G347"/>
  <c r="A36"/>
  <c r="F36"/>
  <c r="G36"/>
  <c r="R36"/>
  <c r="R347"/>
  <c r="S36"/>
  <c r="S347"/>
  <c r="K36"/>
  <c r="K347"/>
  <c r="J36"/>
  <c r="J347"/>
  <c r="A71"/>
  <c r="A83"/>
  <c r="A95"/>
  <c r="A107"/>
  <c r="A119"/>
  <c r="A131"/>
  <c r="A143"/>
  <c r="A155"/>
  <c r="A167"/>
  <c r="A179"/>
  <c r="A191"/>
  <c r="A203"/>
  <c r="A215"/>
  <c r="A227"/>
  <c r="A239"/>
  <c r="A251"/>
  <c r="A263"/>
  <c r="A275"/>
  <c r="A287"/>
  <c r="A299"/>
  <c r="A311"/>
  <c r="A323"/>
  <c r="A335"/>
  <c r="A347"/>
  <c r="B70"/>
  <c r="B82"/>
  <c r="B94"/>
  <c r="B106"/>
  <c r="B118"/>
  <c r="B130"/>
  <c r="B142"/>
  <c r="B154"/>
  <c r="B166"/>
  <c r="B178"/>
  <c r="B190"/>
  <c r="B202"/>
  <c r="B214"/>
  <c r="B226"/>
  <c r="B238"/>
  <c r="B250"/>
  <c r="B262"/>
  <c r="B274"/>
  <c r="B286"/>
  <c r="B298"/>
  <c r="B310"/>
  <c r="B322"/>
  <c r="B334"/>
  <c r="B346"/>
  <c r="F346"/>
  <c r="G346"/>
  <c r="A35"/>
  <c r="F35"/>
  <c r="G35"/>
  <c r="R35"/>
  <c r="R346"/>
  <c r="S35"/>
  <c r="S346"/>
  <c r="K35"/>
  <c r="K346"/>
  <c r="J35"/>
  <c r="J346"/>
  <c r="A70"/>
  <c r="A82"/>
  <c r="A94"/>
  <c r="A106"/>
  <c r="A118"/>
  <c r="A130"/>
  <c r="A142"/>
  <c r="A154"/>
  <c r="A166"/>
  <c r="A178"/>
  <c r="A190"/>
  <c r="A202"/>
  <c r="A214"/>
  <c r="A226"/>
  <c r="A238"/>
  <c r="A250"/>
  <c r="A262"/>
  <c r="A274"/>
  <c r="A286"/>
  <c r="A298"/>
  <c r="A310"/>
  <c r="A322"/>
  <c r="A334"/>
  <c r="A346"/>
  <c r="B69"/>
  <c r="B81"/>
  <c r="B93"/>
  <c r="B105"/>
  <c r="B117"/>
  <c r="B129"/>
  <c r="B141"/>
  <c r="B153"/>
  <c r="B165"/>
  <c r="B177"/>
  <c r="B189"/>
  <c r="B201"/>
  <c r="B213"/>
  <c r="B225"/>
  <c r="B237"/>
  <c r="B249"/>
  <c r="B261"/>
  <c r="B273"/>
  <c r="B285"/>
  <c r="B297"/>
  <c r="B309"/>
  <c r="B321"/>
  <c r="B333"/>
  <c r="B345"/>
  <c r="F345"/>
  <c r="G345"/>
  <c r="A34"/>
  <c r="F34"/>
  <c r="G34"/>
  <c r="R34"/>
  <c r="R345"/>
  <c r="S34"/>
  <c r="S345"/>
  <c r="K34"/>
  <c r="K345"/>
  <c r="J34"/>
  <c r="J345"/>
  <c r="A69"/>
  <c r="A81"/>
  <c r="A93"/>
  <c r="A105"/>
  <c r="A117"/>
  <c r="A129"/>
  <c r="A141"/>
  <c r="A153"/>
  <c r="A165"/>
  <c r="A177"/>
  <c r="A189"/>
  <c r="A201"/>
  <c r="A213"/>
  <c r="A225"/>
  <c r="A237"/>
  <c r="A249"/>
  <c r="A261"/>
  <c r="A273"/>
  <c r="A285"/>
  <c r="A297"/>
  <c r="A309"/>
  <c r="A321"/>
  <c r="A333"/>
  <c r="A345"/>
  <c r="B68"/>
  <c r="B80"/>
  <c r="B92"/>
  <c r="B104"/>
  <c r="B116"/>
  <c r="B128"/>
  <c r="B140"/>
  <c r="B152"/>
  <c r="B164"/>
  <c r="B176"/>
  <c r="B188"/>
  <c r="B200"/>
  <c r="B212"/>
  <c r="B224"/>
  <c r="B236"/>
  <c r="B248"/>
  <c r="B260"/>
  <c r="B272"/>
  <c r="B284"/>
  <c r="B296"/>
  <c r="B308"/>
  <c r="B320"/>
  <c r="B332"/>
  <c r="B344"/>
  <c r="F344"/>
  <c r="G344"/>
  <c r="A33"/>
  <c r="F33"/>
  <c r="G33"/>
  <c r="R33"/>
  <c r="R344"/>
  <c r="S33"/>
  <c r="S344"/>
  <c r="K33"/>
  <c r="K344"/>
  <c r="J33"/>
  <c r="J344"/>
  <c r="A68"/>
  <c r="A80"/>
  <c r="A92"/>
  <c r="A104"/>
  <c r="A116"/>
  <c r="A128"/>
  <c r="A140"/>
  <c r="A152"/>
  <c r="A164"/>
  <c r="A176"/>
  <c r="A188"/>
  <c r="A200"/>
  <c r="A212"/>
  <c r="A224"/>
  <c r="A236"/>
  <c r="A248"/>
  <c r="A260"/>
  <c r="A272"/>
  <c r="A284"/>
  <c r="A296"/>
  <c r="A308"/>
  <c r="A320"/>
  <c r="A332"/>
  <c r="A344"/>
  <c r="F343"/>
  <c r="G343"/>
  <c r="R343"/>
  <c r="S343"/>
  <c r="K343"/>
  <c r="J343"/>
  <c r="F342"/>
  <c r="G342"/>
  <c r="R342"/>
  <c r="S342"/>
  <c r="K342"/>
  <c r="J342"/>
  <c r="F341"/>
  <c r="G341"/>
  <c r="R341"/>
  <c r="S341"/>
  <c r="K341"/>
  <c r="J341"/>
  <c r="F340"/>
  <c r="G340"/>
  <c r="R340"/>
  <c r="S340"/>
  <c r="K340"/>
  <c r="J340"/>
  <c r="F339"/>
  <c r="G339"/>
  <c r="R339"/>
  <c r="S339"/>
  <c r="K339"/>
  <c r="J339"/>
  <c r="F338"/>
  <c r="G338"/>
  <c r="R338"/>
  <c r="S338"/>
  <c r="K338"/>
  <c r="J338"/>
  <c r="F337"/>
  <c r="G337"/>
  <c r="R337"/>
  <c r="S337"/>
  <c r="K337"/>
  <c r="J337"/>
  <c r="F336"/>
  <c r="G336"/>
  <c r="R336"/>
  <c r="S336"/>
  <c r="K336"/>
  <c r="J336"/>
  <c r="F335"/>
  <c r="G335"/>
  <c r="R335"/>
  <c r="S335"/>
  <c r="K335"/>
  <c r="J335"/>
  <c r="F334"/>
  <c r="G334"/>
  <c r="R334"/>
  <c r="S334"/>
  <c r="K334"/>
  <c r="J334"/>
  <c r="F333"/>
  <c r="G333"/>
  <c r="R333"/>
  <c r="S333"/>
  <c r="K333"/>
  <c r="J333"/>
  <c r="F332"/>
  <c r="G332"/>
  <c r="R332"/>
  <c r="S332"/>
  <c r="K332"/>
  <c r="J332"/>
  <c r="F331"/>
  <c r="G331"/>
  <c r="R331"/>
  <c r="S331"/>
  <c r="K331"/>
  <c r="J331"/>
  <c r="F330"/>
  <c r="G330"/>
  <c r="R330"/>
  <c r="S330"/>
  <c r="K330"/>
  <c r="J330"/>
  <c r="F329"/>
  <c r="G329"/>
  <c r="R329"/>
  <c r="S329"/>
  <c r="K329"/>
  <c r="J329"/>
  <c r="F328"/>
  <c r="G328"/>
  <c r="R328"/>
  <c r="S328"/>
  <c r="K328"/>
  <c r="J328"/>
  <c r="F327"/>
  <c r="G327"/>
  <c r="R327"/>
  <c r="S327"/>
  <c r="K327"/>
  <c r="J327"/>
  <c r="F326"/>
  <c r="G326"/>
  <c r="R326"/>
  <c r="S326"/>
  <c r="K326"/>
  <c r="J326"/>
  <c r="F325"/>
  <c r="G325"/>
  <c r="R325"/>
  <c r="S325"/>
  <c r="K325"/>
  <c r="J325"/>
  <c r="F324"/>
  <c r="G324"/>
  <c r="R324"/>
  <c r="S324"/>
  <c r="K324"/>
  <c r="J324"/>
  <c r="F323"/>
  <c r="G323"/>
  <c r="R323"/>
  <c r="S323"/>
  <c r="K323"/>
  <c r="J323"/>
  <c r="F322"/>
  <c r="G322"/>
  <c r="R322"/>
  <c r="S322"/>
  <c r="K322"/>
  <c r="J322"/>
  <c r="F321"/>
  <c r="G321"/>
  <c r="R321"/>
  <c r="S321"/>
  <c r="K321"/>
  <c r="J321"/>
  <c r="F320"/>
  <c r="G320"/>
  <c r="R320"/>
  <c r="S320"/>
  <c r="K320"/>
  <c r="J320"/>
  <c r="F319"/>
  <c r="G319"/>
  <c r="R319"/>
  <c r="S319"/>
  <c r="K319"/>
  <c r="J319"/>
  <c r="F318"/>
  <c r="G318"/>
  <c r="R318"/>
  <c r="S318"/>
  <c r="K318"/>
  <c r="J318"/>
  <c r="F317"/>
  <c r="G317"/>
  <c r="R317"/>
  <c r="S317"/>
  <c r="K317"/>
  <c r="J317"/>
  <c r="F316"/>
  <c r="G316"/>
  <c r="R316"/>
  <c r="S316"/>
  <c r="K316"/>
  <c r="J316"/>
  <c r="F315"/>
  <c r="G315"/>
  <c r="R315"/>
  <c r="S315"/>
  <c r="K315"/>
  <c r="J315"/>
  <c r="F314"/>
  <c r="G314"/>
  <c r="R314"/>
  <c r="S314"/>
  <c r="K314"/>
  <c r="J314"/>
  <c r="F313"/>
  <c r="G313"/>
  <c r="R313"/>
  <c r="S313"/>
  <c r="K313"/>
  <c r="J313"/>
  <c r="F312"/>
  <c r="G312"/>
  <c r="R312"/>
  <c r="S312"/>
  <c r="K312"/>
  <c r="J312"/>
  <c r="F311"/>
  <c r="G311"/>
  <c r="R311"/>
  <c r="S311"/>
  <c r="K311"/>
  <c r="J311"/>
  <c r="F310"/>
  <c r="G310"/>
  <c r="R310"/>
  <c r="S310"/>
  <c r="K310"/>
  <c r="J310"/>
  <c r="F309"/>
  <c r="G309"/>
  <c r="R309"/>
  <c r="S309"/>
  <c r="K309"/>
  <c r="J309"/>
  <c r="F308"/>
  <c r="G308"/>
  <c r="R308"/>
  <c r="S308"/>
  <c r="K308"/>
  <c r="J308"/>
  <c r="F307"/>
  <c r="G307"/>
  <c r="R307"/>
  <c r="S307"/>
  <c r="K307"/>
  <c r="J307"/>
  <c r="F306"/>
  <c r="G306"/>
  <c r="R306"/>
  <c r="S306"/>
  <c r="K306"/>
  <c r="J306"/>
  <c r="F305"/>
  <c r="G305"/>
  <c r="R305"/>
  <c r="S305"/>
  <c r="K305"/>
  <c r="J305"/>
  <c r="F304"/>
  <c r="G304"/>
  <c r="R304"/>
  <c r="S304"/>
  <c r="K304"/>
  <c r="J304"/>
  <c r="F303"/>
  <c r="G303"/>
  <c r="R303"/>
  <c r="S303"/>
  <c r="K303"/>
  <c r="J303"/>
  <c r="F302"/>
  <c r="G302"/>
  <c r="R302"/>
  <c r="S302"/>
  <c r="K302"/>
  <c r="J302"/>
  <c r="F301"/>
  <c r="G301"/>
  <c r="R301"/>
  <c r="S301"/>
  <c r="K301"/>
  <c r="J301"/>
  <c r="F300"/>
  <c r="G300"/>
  <c r="R300"/>
  <c r="S300"/>
  <c r="K300"/>
  <c r="J300"/>
  <c r="F299"/>
  <c r="G299"/>
  <c r="R299"/>
  <c r="S299"/>
  <c r="K299"/>
  <c r="J299"/>
  <c r="F298"/>
  <c r="G298"/>
  <c r="R298"/>
  <c r="S298"/>
  <c r="K298"/>
  <c r="J298"/>
  <c r="F297"/>
  <c r="G297"/>
  <c r="R297"/>
  <c r="S297"/>
  <c r="K297"/>
  <c r="J297"/>
  <c r="F296"/>
  <c r="G296"/>
  <c r="R296"/>
  <c r="S296"/>
  <c r="K296"/>
  <c r="J296"/>
  <c r="F295"/>
  <c r="G295"/>
  <c r="R295"/>
  <c r="S295"/>
  <c r="K295"/>
  <c r="J295"/>
  <c r="F294"/>
  <c r="G294"/>
  <c r="R294"/>
  <c r="S294"/>
  <c r="K294"/>
  <c r="J294"/>
  <c r="F293"/>
  <c r="G293"/>
  <c r="R293"/>
  <c r="S293"/>
  <c r="K293"/>
  <c r="J293"/>
  <c r="F292"/>
  <c r="G292"/>
  <c r="R292"/>
  <c r="S292"/>
  <c r="K292"/>
  <c r="J292"/>
  <c r="F291"/>
  <c r="G291"/>
  <c r="R291"/>
  <c r="S291"/>
  <c r="K291"/>
  <c r="J291"/>
  <c r="F290"/>
  <c r="G290"/>
  <c r="R290"/>
  <c r="S290"/>
  <c r="K290"/>
  <c r="J290"/>
  <c r="F289"/>
  <c r="G289"/>
  <c r="R289"/>
  <c r="S289"/>
  <c r="K289"/>
  <c r="J289"/>
  <c r="F288"/>
  <c r="G288"/>
  <c r="R288"/>
  <c r="S288"/>
  <c r="K288"/>
  <c r="J288"/>
  <c r="F287"/>
  <c r="G287"/>
  <c r="R287"/>
  <c r="S287"/>
  <c r="K287"/>
  <c r="J287"/>
  <c r="F286"/>
  <c r="G286"/>
  <c r="R286"/>
  <c r="S286"/>
  <c r="K286"/>
  <c r="J286"/>
  <c r="F285"/>
  <c r="G285"/>
  <c r="R285"/>
  <c r="S285"/>
  <c r="K285"/>
  <c r="J285"/>
  <c r="F284"/>
  <c r="G284"/>
  <c r="R284"/>
  <c r="S284"/>
  <c r="K284"/>
  <c r="J284"/>
  <c r="F283"/>
  <c r="G283"/>
  <c r="R283"/>
  <c r="S283"/>
  <c r="K283"/>
  <c r="J283"/>
  <c r="F282"/>
  <c r="G282"/>
  <c r="R282"/>
  <c r="S282"/>
  <c r="K282"/>
  <c r="J282"/>
  <c r="F281"/>
  <c r="G281"/>
  <c r="R281"/>
  <c r="S281"/>
  <c r="K281"/>
  <c r="J281"/>
  <c r="F280"/>
  <c r="G280"/>
  <c r="R280"/>
  <c r="S280"/>
  <c r="K280"/>
  <c r="J280"/>
  <c r="F279"/>
  <c r="G279"/>
  <c r="R279"/>
  <c r="S279"/>
  <c r="K279"/>
  <c r="J279"/>
  <c r="F278"/>
  <c r="G278"/>
  <c r="R278"/>
  <c r="S278"/>
  <c r="K278"/>
  <c r="J278"/>
  <c r="F277"/>
  <c r="G277"/>
  <c r="R277"/>
  <c r="S277"/>
  <c r="K277"/>
  <c r="J277"/>
  <c r="F276"/>
  <c r="G276"/>
  <c r="R276"/>
  <c r="S276"/>
  <c r="K276"/>
  <c r="J276"/>
  <c r="F275"/>
  <c r="G275"/>
  <c r="R275"/>
  <c r="S275"/>
  <c r="K275"/>
  <c r="J275"/>
  <c r="F274"/>
  <c r="G274"/>
  <c r="R274"/>
  <c r="S274"/>
  <c r="K274"/>
  <c r="J274"/>
  <c r="F273"/>
  <c r="G273"/>
  <c r="R273"/>
  <c r="S273"/>
  <c r="K273"/>
  <c r="J273"/>
  <c r="F272"/>
  <c r="G272"/>
  <c r="R272"/>
  <c r="S272"/>
  <c r="K272"/>
  <c r="J272"/>
  <c r="F271"/>
  <c r="G271"/>
  <c r="R271"/>
  <c r="S271"/>
  <c r="K271"/>
  <c r="J271"/>
  <c r="F270"/>
  <c r="G270"/>
  <c r="R270"/>
  <c r="S270"/>
  <c r="K270"/>
  <c r="J270"/>
  <c r="F269"/>
  <c r="G269"/>
  <c r="R269"/>
  <c r="S269"/>
  <c r="K269"/>
  <c r="J269"/>
  <c r="F268"/>
  <c r="G268"/>
  <c r="R268"/>
  <c r="S268"/>
  <c r="K268"/>
  <c r="J268"/>
  <c r="F267"/>
  <c r="G267"/>
  <c r="R267"/>
  <c r="S267"/>
  <c r="K267"/>
  <c r="J267"/>
  <c r="F266"/>
  <c r="G266"/>
  <c r="R266"/>
  <c r="S266"/>
  <c r="K266"/>
  <c r="J266"/>
  <c r="F265"/>
  <c r="G265"/>
  <c r="R265"/>
  <c r="S265"/>
  <c r="K265"/>
  <c r="J265"/>
  <c r="F264"/>
  <c r="G264"/>
  <c r="R264"/>
  <c r="S264"/>
  <c r="K264"/>
  <c r="J264"/>
  <c r="F263"/>
  <c r="G263"/>
  <c r="R263"/>
  <c r="S263"/>
  <c r="K263"/>
  <c r="J263"/>
  <c r="F262"/>
  <c r="G262"/>
  <c r="R262"/>
  <c r="S262"/>
  <c r="K262"/>
  <c r="J262"/>
  <c r="F261"/>
  <c r="G261"/>
  <c r="R261"/>
  <c r="S261"/>
  <c r="K261"/>
  <c r="J261"/>
  <c r="F260"/>
  <c r="G260"/>
  <c r="R260"/>
  <c r="S260"/>
  <c r="K260"/>
  <c r="J260"/>
  <c r="F259"/>
  <c r="G259"/>
  <c r="R259"/>
  <c r="S259"/>
  <c r="K259"/>
  <c r="J259"/>
  <c r="F258"/>
  <c r="G258"/>
  <c r="R258"/>
  <c r="S258"/>
  <c r="K258"/>
  <c r="J258"/>
  <c r="F257"/>
  <c r="G257"/>
  <c r="R257"/>
  <c r="S257"/>
  <c r="K257"/>
  <c r="J257"/>
  <c r="F256"/>
  <c r="G256"/>
  <c r="R256"/>
  <c r="S256"/>
  <c r="K256"/>
  <c r="J256"/>
  <c r="F255"/>
  <c r="G255"/>
  <c r="R255"/>
  <c r="S255"/>
  <c r="K255"/>
  <c r="J255"/>
  <c r="F254"/>
  <c r="G254"/>
  <c r="R254"/>
  <c r="S254"/>
  <c r="K254"/>
  <c r="J254"/>
  <c r="F253"/>
  <c r="G253"/>
  <c r="R253"/>
  <c r="S253"/>
  <c r="K253"/>
  <c r="J253"/>
  <c r="F252"/>
  <c r="G252"/>
  <c r="R252"/>
  <c r="S252"/>
  <c r="K252"/>
  <c r="J252"/>
  <c r="F251"/>
  <c r="G251"/>
  <c r="R251"/>
  <c r="S251"/>
  <c r="K251"/>
  <c r="J251"/>
  <c r="F250"/>
  <c r="G250"/>
  <c r="R250"/>
  <c r="S250"/>
  <c r="K250"/>
  <c r="J250"/>
  <c r="F249"/>
  <c r="G249"/>
  <c r="R249"/>
  <c r="S249"/>
  <c r="K249"/>
  <c r="J249"/>
  <c r="F248"/>
  <c r="G248"/>
  <c r="R248"/>
  <c r="S248"/>
  <c r="K248"/>
  <c r="J248"/>
  <c r="F247"/>
  <c r="G247"/>
  <c r="R247"/>
  <c r="S247"/>
  <c r="K247"/>
  <c r="J247"/>
  <c r="F246"/>
  <c r="G246"/>
  <c r="R246"/>
  <c r="S246"/>
  <c r="K246"/>
  <c r="J246"/>
  <c r="F245"/>
  <c r="G245"/>
  <c r="R245"/>
  <c r="S245"/>
  <c r="K245"/>
  <c r="J245"/>
  <c r="F244"/>
  <c r="G244"/>
  <c r="R244"/>
  <c r="S244"/>
  <c r="K244"/>
  <c r="J244"/>
  <c r="F243"/>
  <c r="G243"/>
  <c r="R243"/>
  <c r="S243"/>
  <c r="K243"/>
  <c r="J243"/>
  <c r="F242"/>
  <c r="G242"/>
  <c r="R242"/>
  <c r="S242"/>
  <c r="K242"/>
  <c r="J242"/>
  <c r="F241"/>
  <c r="G241"/>
  <c r="R241"/>
  <c r="S241"/>
  <c r="K241"/>
  <c r="J241"/>
  <c r="F240"/>
  <c r="G240"/>
  <c r="R240"/>
  <c r="S240"/>
  <c r="K240"/>
  <c r="J240"/>
  <c r="F239"/>
  <c r="G239"/>
  <c r="R239"/>
  <c r="S239"/>
  <c r="K239"/>
  <c r="J239"/>
  <c r="F238"/>
  <c r="G238"/>
  <c r="R238"/>
  <c r="S238"/>
  <c r="K238"/>
  <c r="J238"/>
  <c r="F237"/>
  <c r="G237"/>
  <c r="R237"/>
  <c r="S237"/>
  <c r="K237"/>
  <c r="J237"/>
  <c r="F236"/>
  <c r="G236"/>
  <c r="R236"/>
  <c r="S236"/>
  <c r="K236"/>
  <c r="J236"/>
  <c r="F235"/>
  <c r="G235"/>
  <c r="R235"/>
  <c r="S235"/>
  <c r="K235"/>
  <c r="J235"/>
  <c r="F234"/>
  <c r="G234"/>
  <c r="R234"/>
  <c r="S234"/>
  <c r="K234"/>
  <c r="J234"/>
  <c r="F233"/>
  <c r="G233"/>
  <c r="R233"/>
  <c r="S233"/>
  <c r="K233"/>
  <c r="J233"/>
  <c r="F232"/>
  <c r="G232"/>
  <c r="R232"/>
  <c r="S232"/>
  <c r="K232"/>
  <c r="J232"/>
  <c r="F231"/>
  <c r="G231"/>
  <c r="R231"/>
  <c r="S231"/>
  <c r="K231"/>
  <c r="J231"/>
  <c r="F230"/>
  <c r="G230"/>
  <c r="R230"/>
  <c r="S230"/>
  <c r="K230"/>
  <c r="J230"/>
  <c r="F229"/>
  <c r="G229"/>
  <c r="R229"/>
  <c r="S229"/>
  <c r="K229"/>
  <c r="J229"/>
  <c r="F228"/>
  <c r="G228"/>
  <c r="R228"/>
  <c r="S228"/>
  <c r="K228"/>
  <c r="J228"/>
  <c r="F227"/>
  <c r="G227"/>
  <c r="R227"/>
  <c r="S227"/>
  <c r="K227"/>
  <c r="J227"/>
  <c r="F226"/>
  <c r="G226"/>
  <c r="R226"/>
  <c r="S226"/>
  <c r="K226"/>
  <c r="J226"/>
  <c r="F225"/>
  <c r="G225"/>
  <c r="R225"/>
  <c r="S225"/>
  <c r="K225"/>
  <c r="J225"/>
  <c r="F224"/>
  <c r="G224"/>
  <c r="R224"/>
  <c r="S224"/>
  <c r="K224"/>
  <c r="J224"/>
  <c r="F223"/>
  <c r="G223"/>
  <c r="R223"/>
  <c r="S223"/>
  <c r="K223"/>
  <c r="J223"/>
  <c r="F222"/>
  <c r="G222"/>
  <c r="R222"/>
  <c r="S222"/>
  <c r="K222"/>
  <c r="J222"/>
  <c r="F221"/>
  <c r="G221"/>
  <c r="R221"/>
  <c r="S221"/>
  <c r="K221"/>
  <c r="J221"/>
  <c r="F220"/>
  <c r="G220"/>
  <c r="R220"/>
  <c r="S220"/>
  <c r="K220"/>
  <c r="J220"/>
  <c r="F219"/>
  <c r="G219"/>
  <c r="R219"/>
  <c r="S219"/>
  <c r="K219"/>
  <c r="J219"/>
  <c r="F218"/>
  <c r="G218"/>
  <c r="R218"/>
  <c r="S218"/>
  <c r="K218"/>
  <c r="J218"/>
  <c r="F217"/>
  <c r="G217"/>
  <c r="R217"/>
  <c r="S217"/>
  <c r="K217"/>
  <c r="J217"/>
  <c r="F216"/>
  <c r="G216"/>
  <c r="R216"/>
  <c r="S216"/>
  <c r="K216"/>
  <c r="J216"/>
  <c r="F215"/>
  <c r="G215"/>
  <c r="R215"/>
  <c r="S215"/>
  <c r="K215"/>
  <c r="J215"/>
  <c r="F214"/>
  <c r="G214"/>
  <c r="R214"/>
  <c r="S214"/>
  <c r="K214"/>
  <c r="J214"/>
  <c r="F213"/>
  <c r="G213"/>
  <c r="R213"/>
  <c r="S213"/>
  <c r="K213"/>
  <c r="J213"/>
  <c r="F212"/>
  <c r="G212"/>
  <c r="R212"/>
  <c r="S212"/>
  <c r="K212"/>
  <c r="J212"/>
  <c r="F211"/>
  <c r="G211"/>
  <c r="R211"/>
  <c r="S211"/>
  <c r="K211"/>
  <c r="J211"/>
  <c r="F210"/>
  <c r="G210"/>
  <c r="R210"/>
  <c r="S210"/>
  <c r="K210"/>
  <c r="J210"/>
  <c r="F209"/>
  <c r="G209"/>
  <c r="R209"/>
  <c r="S209"/>
  <c r="K209"/>
  <c r="J209"/>
  <c r="F208"/>
  <c r="G208"/>
  <c r="R208"/>
  <c r="S208"/>
  <c r="K208"/>
  <c r="J208"/>
  <c r="F207"/>
  <c r="G207"/>
  <c r="R207"/>
  <c r="S207"/>
  <c r="K207"/>
  <c r="J207"/>
  <c r="F206"/>
  <c r="G206"/>
  <c r="R206"/>
  <c r="S206"/>
  <c r="K206"/>
  <c r="J206"/>
  <c r="F205"/>
  <c r="G205"/>
  <c r="R205"/>
  <c r="S205"/>
  <c r="K205"/>
  <c r="J205"/>
  <c r="F204"/>
  <c r="G204"/>
  <c r="R204"/>
  <c r="S204"/>
  <c r="K204"/>
  <c r="J204"/>
  <c r="F203"/>
  <c r="G203"/>
  <c r="R203"/>
  <c r="S203"/>
  <c r="K203"/>
  <c r="J203"/>
  <c r="F202"/>
  <c r="G202"/>
  <c r="R202"/>
  <c r="S202"/>
  <c r="K202"/>
  <c r="J202"/>
  <c r="F201"/>
  <c r="G201"/>
  <c r="R201"/>
  <c r="S201"/>
  <c r="K201"/>
  <c r="J201"/>
  <c r="F200"/>
  <c r="G200"/>
  <c r="R200"/>
  <c r="S200"/>
  <c r="K200"/>
  <c r="J200"/>
  <c r="F199"/>
  <c r="G199"/>
  <c r="R199"/>
  <c r="S199"/>
  <c r="K199"/>
  <c r="J199"/>
  <c r="F198"/>
  <c r="G198"/>
  <c r="R198"/>
  <c r="S198"/>
  <c r="K198"/>
  <c r="J198"/>
  <c r="F197"/>
  <c r="G197"/>
  <c r="R197"/>
  <c r="S197"/>
  <c r="K197"/>
  <c r="J197"/>
  <c r="F196"/>
  <c r="G196"/>
  <c r="R196"/>
  <c r="S196"/>
  <c r="K196"/>
  <c r="J196"/>
  <c r="F195"/>
  <c r="G195"/>
  <c r="R195"/>
  <c r="S195"/>
  <c r="K195"/>
  <c r="J195"/>
  <c r="F194"/>
  <c r="G194"/>
  <c r="R194"/>
  <c r="S194"/>
  <c r="K194"/>
  <c r="J194"/>
  <c r="F193"/>
  <c r="G193"/>
  <c r="R193"/>
  <c r="S193"/>
  <c r="K193"/>
  <c r="J193"/>
  <c r="F192"/>
  <c r="G192"/>
  <c r="R192"/>
  <c r="S192"/>
  <c r="K192"/>
  <c r="J192"/>
  <c r="F191"/>
  <c r="G191"/>
  <c r="R191"/>
  <c r="S191"/>
  <c r="K191"/>
  <c r="J191"/>
  <c r="F190"/>
  <c r="G190"/>
  <c r="R190"/>
  <c r="S190"/>
  <c r="K190"/>
  <c r="J190"/>
  <c r="F189"/>
  <c r="G189"/>
  <c r="R189"/>
  <c r="S189"/>
  <c r="K189"/>
  <c r="J189"/>
  <c r="F188"/>
  <c r="G188"/>
  <c r="R188"/>
  <c r="S188"/>
  <c r="K188"/>
  <c r="J188"/>
  <c r="F187"/>
  <c r="G187"/>
  <c r="R187"/>
  <c r="S187"/>
  <c r="K187"/>
  <c r="J187"/>
  <c r="F186"/>
  <c r="G186"/>
  <c r="R186"/>
  <c r="S186"/>
  <c r="K186"/>
  <c r="J186"/>
  <c r="F185"/>
  <c r="G185"/>
  <c r="R185"/>
  <c r="S185"/>
  <c r="K185"/>
  <c r="J185"/>
  <c r="F184"/>
  <c r="G184"/>
  <c r="R184"/>
  <c r="S184"/>
  <c r="K184"/>
  <c r="J184"/>
  <c r="F183"/>
  <c r="G183"/>
  <c r="R183"/>
  <c r="S183"/>
  <c r="K183"/>
  <c r="J183"/>
  <c r="F182"/>
  <c r="G182"/>
  <c r="R182"/>
  <c r="S182"/>
  <c r="K182"/>
  <c r="J182"/>
  <c r="F181"/>
  <c r="G181"/>
  <c r="R181"/>
  <c r="S181"/>
  <c r="K181"/>
  <c r="J181"/>
  <c r="F180"/>
  <c r="G180"/>
  <c r="R180"/>
  <c r="S180"/>
  <c r="K180"/>
  <c r="J180"/>
  <c r="F179"/>
  <c r="G179"/>
  <c r="R179"/>
  <c r="S179"/>
  <c r="K179"/>
  <c r="J179"/>
  <c r="F178"/>
  <c r="G178"/>
  <c r="R178"/>
  <c r="S178"/>
  <c r="K178"/>
  <c r="J178"/>
  <c r="F177"/>
  <c r="G177"/>
  <c r="R177"/>
  <c r="S177"/>
  <c r="K177"/>
  <c r="J177"/>
  <c r="F176"/>
  <c r="G176"/>
  <c r="R176"/>
  <c r="S176"/>
  <c r="K176"/>
  <c r="J176"/>
  <c r="F175"/>
  <c r="G175"/>
  <c r="R175"/>
  <c r="S175"/>
  <c r="K175"/>
  <c r="J175"/>
  <c r="F174"/>
  <c r="G174"/>
  <c r="R174"/>
  <c r="S174"/>
  <c r="K174"/>
  <c r="J174"/>
  <c r="F173"/>
  <c r="G173"/>
  <c r="R173"/>
  <c r="S173"/>
  <c r="K173"/>
  <c r="J173"/>
  <c r="F172"/>
  <c r="G172"/>
  <c r="R172"/>
  <c r="S172"/>
  <c r="K172"/>
  <c r="J172"/>
  <c r="F171"/>
  <c r="G171"/>
  <c r="R171"/>
  <c r="S171"/>
  <c r="K171"/>
  <c r="J171"/>
  <c r="F170"/>
  <c r="G170"/>
  <c r="R170"/>
  <c r="S170"/>
  <c r="K170"/>
  <c r="J170"/>
  <c r="F169"/>
  <c r="G169"/>
  <c r="R169"/>
  <c r="S169"/>
  <c r="K169"/>
  <c r="J169"/>
  <c r="F168"/>
  <c r="G168"/>
  <c r="R168"/>
  <c r="S168"/>
  <c r="K168"/>
  <c r="J168"/>
  <c r="F167"/>
  <c r="G167"/>
  <c r="R167"/>
  <c r="S167"/>
  <c r="K167"/>
  <c r="J167"/>
  <c r="F166"/>
  <c r="G166"/>
  <c r="R166"/>
  <c r="S166"/>
  <c r="K166"/>
  <c r="J166"/>
  <c r="F165"/>
  <c r="G165"/>
  <c r="R165"/>
  <c r="S165"/>
  <c r="K165"/>
  <c r="J165"/>
  <c r="F164"/>
  <c r="G164"/>
  <c r="R164"/>
  <c r="S164"/>
  <c r="K164"/>
  <c r="J164"/>
  <c r="F163"/>
  <c r="G163"/>
  <c r="R163"/>
  <c r="S163"/>
  <c r="K163"/>
  <c r="J163"/>
  <c r="F162"/>
  <c r="G162"/>
  <c r="R162"/>
  <c r="S162"/>
  <c r="K162"/>
  <c r="J162"/>
  <c r="F161"/>
  <c r="G161"/>
  <c r="R161"/>
  <c r="S161"/>
  <c r="K161"/>
  <c r="J161"/>
  <c r="F160"/>
  <c r="G160"/>
  <c r="R160"/>
  <c r="S160"/>
  <c r="K160"/>
  <c r="J160"/>
  <c r="F159"/>
  <c r="G159"/>
  <c r="R159"/>
  <c r="S159"/>
  <c r="K159"/>
  <c r="J159"/>
  <c r="F158"/>
  <c r="G158"/>
  <c r="R158"/>
  <c r="S158"/>
  <c r="K158"/>
  <c r="J158"/>
  <c r="F157"/>
  <c r="G157"/>
  <c r="R157"/>
  <c r="S157"/>
  <c r="K157"/>
  <c r="J157"/>
  <c r="F156"/>
  <c r="G156"/>
  <c r="R156"/>
  <c r="S156"/>
  <c r="K156"/>
  <c r="J156"/>
  <c r="F155"/>
  <c r="G155"/>
  <c r="R155"/>
  <c r="S155"/>
  <c r="K155"/>
  <c r="J155"/>
  <c r="F154"/>
  <c r="G154"/>
  <c r="R154"/>
  <c r="S154"/>
  <c r="K154"/>
  <c r="J154"/>
  <c r="F153"/>
  <c r="G153"/>
  <c r="R153"/>
  <c r="S153"/>
  <c r="K153"/>
  <c r="J153"/>
  <c r="F152"/>
  <c r="G152"/>
  <c r="R152"/>
  <c r="S152"/>
  <c r="K152"/>
  <c r="J152"/>
  <c r="F151"/>
  <c r="G151"/>
  <c r="R151"/>
  <c r="S151"/>
  <c r="K151"/>
  <c r="J151"/>
  <c r="F150"/>
  <c r="G150"/>
  <c r="R150"/>
  <c r="S150"/>
  <c r="K150"/>
  <c r="J150"/>
  <c r="F149"/>
  <c r="G149"/>
  <c r="R149"/>
  <c r="S149"/>
  <c r="K149"/>
  <c r="J149"/>
  <c r="F148"/>
  <c r="G148"/>
  <c r="R148"/>
  <c r="S148"/>
  <c r="K148"/>
  <c r="J148"/>
  <c r="F147"/>
  <c r="G147"/>
  <c r="R147"/>
  <c r="S147"/>
  <c r="K147"/>
  <c r="J147"/>
  <c r="F146"/>
  <c r="G146"/>
  <c r="R146"/>
  <c r="S146"/>
  <c r="K146"/>
  <c r="J146"/>
  <c r="F145"/>
  <c r="G145"/>
  <c r="R145"/>
  <c r="S145"/>
  <c r="K145"/>
  <c r="J145"/>
  <c r="F144"/>
  <c r="G144"/>
  <c r="R144"/>
  <c r="S144"/>
  <c r="K144"/>
  <c r="J144"/>
  <c r="F143"/>
  <c r="G143"/>
  <c r="R143"/>
  <c r="S143"/>
  <c r="K143"/>
  <c r="J143"/>
  <c r="F142"/>
  <c r="G142"/>
  <c r="R142"/>
  <c r="S142"/>
  <c r="K142"/>
  <c r="J142"/>
  <c r="F141"/>
  <c r="G141"/>
  <c r="R141"/>
  <c r="S141"/>
  <c r="K141"/>
  <c r="J141"/>
  <c r="F140"/>
  <c r="G140"/>
  <c r="R140"/>
  <c r="S140"/>
  <c r="K140"/>
  <c r="J140"/>
  <c r="F139"/>
  <c r="G139"/>
  <c r="R139"/>
  <c r="S139"/>
  <c r="K139"/>
  <c r="J139"/>
  <c r="F138"/>
  <c r="G138"/>
  <c r="R138"/>
  <c r="S138"/>
  <c r="K138"/>
  <c r="J138"/>
  <c r="F137"/>
  <c r="G137"/>
  <c r="R137"/>
  <c r="S137"/>
  <c r="K137"/>
  <c r="J137"/>
  <c r="F136"/>
  <c r="G136"/>
  <c r="R136"/>
  <c r="S136"/>
  <c r="K136"/>
  <c r="J136"/>
  <c r="F135"/>
  <c r="G135"/>
  <c r="R135"/>
  <c r="S135"/>
  <c r="K135"/>
  <c r="J135"/>
  <c r="F134"/>
  <c r="G134"/>
  <c r="R134"/>
  <c r="S134"/>
  <c r="K134"/>
  <c r="J134"/>
  <c r="F133"/>
  <c r="G133"/>
  <c r="R133"/>
  <c r="S133"/>
  <c r="K133"/>
  <c r="J133"/>
  <c r="F132"/>
  <c r="G132"/>
  <c r="R132"/>
  <c r="S132"/>
  <c r="K132"/>
  <c r="J132"/>
  <c r="F131"/>
  <c r="G131"/>
  <c r="R131"/>
  <c r="S131"/>
  <c r="K131"/>
  <c r="J131"/>
  <c r="F130"/>
  <c r="G130"/>
  <c r="R130"/>
  <c r="S130"/>
  <c r="K130"/>
  <c r="J130"/>
  <c r="F129"/>
  <c r="G129"/>
  <c r="R129"/>
  <c r="S129"/>
  <c r="K129"/>
  <c r="J129"/>
  <c r="F128"/>
  <c r="G128"/>
  <c r="R128"/>
  <c r="S128"/>
  <c r="K128"/>
  <c r="J128"/>
  <c r="F127"/>
  <c r="G127"/>
  <c r="R127"/>
  <c r="S127"/>
  <c r="K127"/>
  <c r="J127"/>
  <c r="F126"/>
  <c r="G126"/>
  <c r="R126"/>
  <c r="S126"/>
  <c r="K126"/>
  <c r="J126"/>
  <c r="F125"/>
  <c r="G125"/>
  <c r="R125"/>
  <c r="S125"/>
  <c r="K125"/>
  <c r="J125"/>
  <c r="F124"/>
  <c r="G124"/>
  <c r="R124"/>
  <c r="S124"/>
  <c r="K124"/>
  <c r="J124"/>
  <c r="F123"/>
  <c r="G123"/>
  <c r="R123"/>
  <c r="S123"/>
  <c r="K123"/>
  <c r="J123"/>
  <c r="F122"/>
  <c r="G122"/>
  <c r="R122"/>
  <c r="S122"/>
  <c r="K122"/>
  <c r="J122"/>
  <c r="F121"/>
  <c r="G121"/>
  <c r="R121"/>
  <c r="S121"/>
  <c r="K121"/>
  <c r="J121"/>
  <c r="F120"/>
  <c r="G120"/>
  <c r="R120"/>
  <c r="S120"/>
  <c r="K120"/>
  <c r="J120"/>
  <c r="F119"/>
  <c r="G119"/>
  <c r="R119"/>
  <c r="S119"/>
  <c r="K119"/>
  <c r="J119"/>
  <c r="F118"/>
  <c r="G118"/>
  <c r="R118"/>
  <c r="S118"/>
  <c r="K118"/>
  <c r="J118"/>
  <c r="F117"/>
  <c r="G117"/>
  <c r="R117"/>
  <c r="S117"/>
  <c r="K117"/>
  <c r="J117"/>
  <c r="F116"/>
  <c r="G116"/>
  <c r="R116"/>
  <c r="S116"/>
  <c r="K116"/>
  <c r="J116"/>
  <c r="F115"/>
  <c r="G115"/>
  <c r="R115"/>
  <c r="S115"/>
  <c r="K115"/>
  <c r="J115"/>
  <c r="F114"/>
  <c r="G114"/>
  <c r="R114"/>
  <c r="S114"/>
  <c r="K114"/>
  <c r="J114"/>
  <c r="F113"/>
  <c r="G113"/>
  <c r="R113"/>
  <c r="S113"/>
  <c r="K113"/>
  <c r="J113"/>
  <c r="F112"/>
  <c r="G112"/>
  <c r="R112"/>
  <c r="S112"/>
  <c r="K112"/>
  <c r="J112"/>
  <c r="F111"/>
  <c r="G111"/>
  <c r="R111"/>
  <c r="S111"/>
  <c r="K111"/>
  <c r="J111"/>
  <c r="F110"/>
  <c r="G110"/>
  <c r="R110"/>
  <c r="S110"/>
  <c r="K110"/>
  <c r="J110"/>
  <c r="F109"/>
  <c r="G109"/>
  <c r="R109"/>
  <c r="S109"/>
  <c r="K109"/>
  <c r="J109"/>
  <c r="F108"/>
  <c r="G108"/>
  <c r="R108"/>
  <c r="S108"/>
  <c r="K108"/>
  <c r="J108"/>
  <c r="F107"/>
  <c r="G107"/>
  <c r="R107"/>
  <c r="S107"/>
  <c r="K107"/>
  <c r="J107"/>
  <c r="F106"/>
  <c r="G106"/>
  <c r="R106"/>
  <c r="S106"/>
  <c r="K106"/>
  <c r="J106"/>
  <c r="F105"/>
  <c r="G105"/>
  <c r="R105"/>
  <c r="S105"/>
  <c r="K105"/>
  <c r="J105"/>
  <c r="F104"/>
  <c r="G104"/>
  <c r="R104"/>
  <c r="S104"/>
  <c r="K104"/>
  <c r="J104"/>
  <c r="F103"/>
  <c r="G103"/>
  <c r="R103"/>
  <c r="S103"/>
  <c r="K103"/>
  <c r="J103"/>
  <c r="F102"/>
  <c r="G102"/>
  <c r="R102"/>
  <c r="S102"/>
  <c r="K102"/>
  <c r="J102"/>
  <c r="F101"/>
  <c r="G101"/>
  <c r="R101"/>
  <c r="S101"/>
  <c r="K101"/>
  <c r="J101"/>
  <c r="F100"/>
  <c r="G100"/>
  <c r="R100"/>
  <c r="S100"/>
  <c r="K100"/>
  <c r="J100"/>
  <c r="F99"/>
  <c r="G99"/>
  <c r="R99"/>
  <c r="S99"/>
  <c r="K99"/>
  <c r="J99"/>
  <c r="F98"/>
  <c r="G98"/>
  <c r="R98"/>
  <c r="S98"/>
  <c r="K98"/>
  <c r="J98"/>
  <c r="F97"/>
  <c r="G97"/>
  <c r="R97"/>
  <c r="S97"/>
  <c r="K97"/>
  <c r="J97"/>
  <c r="F96"/>
  <c r="G96"/>
  <c r="R96"/>
  <c r="S96"/>
  <c r="K96"/>
  <c r="J96"/>
  <c r="F95"/>
  <c r="G95"/>
  <c r="R95"/>
  <c r="S95"/>
  <c r="K95"/>
  <c r="J95"/>
  <c r="F94"/>
  <c r="G94"/>
  <c r="R94"/>
  <c r="S94"/>
  <c r="K94"/>
  <c r="J94"/>
  <c r="F93"/>
  <c r="G93"/>
  <c r="R93"/>
  <c r="S93"/>
  <c r="K93"/>
  <c r="J93"/>
  <c r="F92"/>
  <c r="G92"/>
  <c r="R92"/>
  <c r="S92"/>
  <c r="K92"/>
  <c r="J92"/>
  <c r="F91"/>
  <c r="G91"/>
  <c r="R91"/>
  <c r="S91"/>
  <c r="K91"/>
  <c r="J91"/>
  <c r="F90"/>
  <c r="G90"/>
  <c r="R90"/>
  <c r="S90"/>
  <c r="K90"/>
  <c r="J90"/>
  <c r="F89"/>
  <c r="G89"/>
  <c r="R89"/>
  <c r="S89"/>
  <c r="K89"/>
  <c r="J89"/>
  <c r="F88"/>
  <c r="G88"/>
  <c r="R88"/>
  <c r="S88"/>
  <c r="K88"/>
  <c r="J88"/>
  <c r="F87"/>
  <c r="G87"/>
  <c r="R87"/>
  <c r="S87"/>
  <c r="K87"/>
  <c r="J87"/>
  <c r="F86"/>
  <c r="G86"/>
  <c r="R86"/>
  <c r="S86"/>
  <c r="K86"/>
  <c r="J86"/>
  <c r="F85"/>
  <c r="G85"/>
  <c r="R85"/>
  <c r="S85"/>
  <c r="K85"/>
  <c r="J85"/>
  <c r="F84"/>
  <c r="G84"/>
  <c r="R84"/>
  <c r="S84"/>
  <c r="K84"/>
  <c r="J84"/>
  <c r="F83"/>
  <c r="G83"/>
  <c r="R83"/>
  <c r="S83"/>
  <c r="K83"/>
  <c r="J83"/>
  <c r="F82"/>
  <c r="G82"/>
  <c r="R82"/>
  <c r="S82"/>
  <c r="K82"/>
  <c r="J82"/>
  <c r="F81"/>
  <c r="G81"/>
  <c r="R81"/>
  <c r="S81"/>
  <c r="K81"/>
  <c r="J81"/>
  <c r="F80"/>
  <c r="G80"/>
  <c r="R80"/>
  <c r="S80"/>
  <c r="K80"/>
  <c r="J80"/>
  <c r="F79"/>
  <c r="G79"/>
  <c r="R79"/>
  <c r="S79"/>
  <c r="K79"/>
  <c r="J79"/>
  <c r="F78"/>
  <c r="G78"/>
  <c r="R78"/>
  <c r="S78"/>
  <c r="K78"/>
  <c r="J78"/>
  <c r="F77"/>
  <c r="G77"/>
  <c r="R77"/>
  <c r="S77"/>
  <c r="K77"/>
  <c r="J77"/>
  <c r="F76"/>
  <c r="G76"/>
  <c r="R76"/>
  <c r="S76"/>
  <c r="K76"/>
  <c r="J76"/>
  <c r="F75"/>
  <c r="G75"/>
  <c r="R75"/>
  <c r="S75"/>
  <c r="K75"/>
  <c r="J75"/>
  <c r="F74"/>
  <c r="G74"/>
  <c r="R74"/>
  <c r="S74"/>
  <c r="K74"/>
  <c r="J74"/>
  <c r="F73"/>
  <c r="G73"/>
  <c r="R73"/>
  <c r="S73"/>
  <c r="K73"/>
  <c r="J73"/>
  <c r="F72"/>
  <c r="G72"/>
  <c r="R72"/>
  <c r="S72"/>
  <c r="K72"/>
  <c r="J72"/>
  <c r="F71"/>
  <c r="G71"/>
  <c r="R71"/>
  <c r="S71"/>
  <c r="K71"/>
  <c r="J71"/>
  <c r="F70"/>
  <c r="G70"/>
  <c r="R70"/>
  <c r="S70"/>
  <c r="K70"/>
  <c r="J70"/>
  <c r="F69"/>
  <c r="G69"/>
  <c r="R69"/>
  <c r="S69"/>
  <c r="K69"/>
  <c r="J69"/>
  <c r="F68"/>
  <c r="G68"/>
  <c r="R68"/>
  <c r="S68"/>
  <c r="K68"/>
  <c r="J68"/>
  <c r="F67"/>
  <c r="G67"/>
  <c r="R67"/>
  <c r="S67"/>
  <c r="K67"/>
  <c r="J67"/>
  <c r="F66"/>
  <c r="G66"/>
  <c r="R66"/>
  <c r="S66"/>
  <c r="K66"/>
  <c r="J66"/>
  <c r="F65"/>
  <c r="G65"/>
  <c r="R65"/>
  <c r="S65"/>
  <c r="K65"/>
  <c r="J65"/>
  <c r="F64"/>
  <c r="G64"/>
  <c r="R64"/>
  <c r="S64"/>
  <c r="K64"/>
  <c r="J64"/>
  <c r="F63"/>
  <c r="G63"/>
  <c r="R63"/>
  <c r="S63"/>
  <c r="K63"/>
  <c r="J63"/>
  <c r="F62"/>
  <c r="G62"/>
  <c r="R62"/>
  <c r="S62"/>
  <c r="K62"/>
  <c r="J62"/>
  <c r="F61"/>
  <c r="G61"/>
  <c r="R61"/>
  <c r="S61"/>
  <c r="K61"/>
  <c r="J61"/>
  <c r="F60"/>
  <c r="G60"/>
  <c r="R60"/>
  <c r="S60"/>
  <c r="K60"/>
  <c r="J60"/>
  <c r="F59"/>
  <c r="G59"/>
  <c r="R59"/>
  <c r="S59"/>
  <c r="K59"/>
  <c r="J59"/>
  <c r="F58"/>
  <c r="G58"/>
  <c r="R58"/>
  <c r="S58"/>
  <c r="K58"/>
  <c r="J58"/>
  <c r="F57"/>
  <c r="G57"/>
  <c r="R57"/>
  <c r="S57"/>
  <c r="K57"/>
  <c r="J57"/>
  <c r="F56"/>
  <c r="G56"/>
  <c r="R56"/>
  <c r="S56"/>
  <c r="K56"/>
  <c r="J56"/>
  <c r="B50"/>
  <c r="B51"/>
  <c r="B52"/>
  <c r="B53"/>
  <c r="B54"/>
  <c r="B55"/>
  <c r="F55"/>
  <c r="G55"/>
  <c r="R55"/>
  <c r="S55"/>
  <c r="K55"/>
  <c r="J55"/>
  <c r="A49"/>
  <c r="A50"/>
  <c r="A51"/>
  <c r="A52"/>
  <c r="A53"/>
  <c r="A54"/>
  <c r="A55"/>
  <c r="F54"/>
  <c r="G54"/>
  <c r="R54"/>
  <c r="S54"/>
  <c r="K54"/>
  <c r="J54"/>
  <c r="F53"/>
  <c r="G53"/>
  <c r="R53"/>
  <c r="S53"/>
  <c r="K53"/>
  <c r="J53"/>
  <c r="F52"/>
  <c r="G52"/>
  <c r="R52"/>
  <c r="S52"/>
  <c r="K52"/>
  <c r="J52"/>
  <c r="F51"/>
  <c r="G51"/>
  <c r="R51"/>
  <c r="S51"/>
  <c r="K51"/>
  <c r="J51"/>
  <c r="F50"/>
  <c r="G50"/>
  <c r="R50"/>
  <c r="S50"/>
  <c r="K50"/>
  <c r="J50"/>
  <c r="F49"/>
  <c r="G49"/>
  <c r="R49"/>
  <c r="S49"/>
  <c r="K49"/>
  <c r="J49"/>
  <c r="B48"/>
  <c r="S44" i="11"/>
  <c r="S355"/>
  <c r="K44"/>
  <c r="K355"/>
  <c r="J44"/>
  <c r="J355"/>
  <c r="A56"/>
  <c r="A57"/>
  <c r="A58"/>
  <c r="A59"/>
  <c r="A60"/>
  <c r="A61"/>
  <c r="A62"/>
  <c r="A63"/>
  <c r="A64"/>
  <c r="A65"/>
  <c r="A66"/>
  <c r="A67"/>
  <c r="A79"/>
  <c r="A91"/>
  <c r="A103"/>
  <c r="A115"/>
  <c r="A127"/>
  <c r="A139"/>
  <c r="A151"/>
  <c r="A163"/>
  <c r="A175"/>
  <c r="A187"/>
  <c r="A199"/>
  <c r="A211"/>
  <c r="A223"/>
  <c r="A235"/>
  <c r="A247"/>
  <c r="A259"/>
  <c r="A271"/>
  <c r="A283"/>
  <c r="A295"/>
  <c r="A307"/>
  <c r="A319"/>
  <c r="A331"/>
  <c r="A343"/>
  <c r="A355"/>
  <c r="S43"/>
  <c r="S354"/>
  <c r="K43"/>
  <c r="K354"/>
  <c r="J43"/>
  <c r="J354"/>
  <c r="A78"/>
  <c r="A90"/>
  <c r="A102"/>
  <c r="A114"/>
  <c r="A126"/>
  <c r="A138"/>
  <c r="A150"/>
  <c r="A162"/>
  <c r="A174"/>
  <c r="A186"/>
  <c r="A198"/>
  <c r="A210"/>
  <c r="A222"/>
  <c r="A234"/>
  <c r="A246"/>
  <c r="A258"/>
  <c r="A270"/>
  <c r="A282"/>
  <c r="A294"/>
  <c r="A306"/>
  <c r="A318"/>
  <c r="A330"/>
  <c r="A342"/>
  <c r="A354"/>
  <c r="S42"/>
  <c r="S353"/>
  <c r="K42"/>
  <c r="K353"/>
  <c r="J42"/>
  <c r="J353"/>
  <c r="A77"/>
  <c r="A89"/>
  <c r="A101"/>
  <c r="A113"/>
  <c r="A125"/>
  <c r="A137"/>
  <c r="A149"/>
  <c r="A161"/>
  <c r="A173"/>
  <c r="A185"/>
  <c r="A197"/>
  <c r="A209"/>
  <c r="A221"/>
  <c r="A233"/>
  <c r="A245"/>
  <c r="A257"/>
  <c r="A269"/>
  <c r="A281"/>
  <c r="A293"/>
  <c r="A305"/>
  <c r="A317"/>
  <c r="A329"/>
  <c r="A341"/>
  <c r="A353"/>
  <c r="S41"/>
  <c r="S352"/>
  <c r="K41"/>
  <c r="K352"/>
  <c r="J41"/>
  <c r="J352"/>
  <c r="A76"/>
  <c r="A88"/>
  <c r="A100"/>
  <c r="A112"/>
  <c r="A124"/>
  <c r="A136"/>
  <c r="A148"/>
  <c r="A160"/>
  <c r="A172"/>
  <c r="A184"/>
  <c r="A196"/>
  <c r="A208"/>
  <c r="A220"/>
  <c r="A232"/>
  <c r="A244"/>
  <c r="A256"/>
  <c r="A268"/>
  <c r="A280"/>
  <c r="A292"/>
  <c r="A304"/>
  <c r="A316"/>
  <c r="A328"/>
  <c r="A340"/>
  <c r="A352"/>
  <c r="S40"/>
  <c r="S351"/>
  <c r="K40"/>
  <c r="K351"/>
  <c r="J40"/>
  <c r="J351"/>
  <c r="A75"/>
  <c r="A87"/>
  <c r="A99"/>
  <c r="A111"/>
  <c r="A123"/>
  <c r="A135"/>
  <c r="A147"/>
  <c r="A159"/>
  <c r="A171"/>
  <c r="A183"/>
  <c r="A195"/>
  <c r="A207"/>
  <c r="A219"/>
  <c r="A231"/>
  <c r="A243"/>
  <c r="A255"/>
  <c r="A267"/>
  <c r="A279"/>
  <c r="A291"/>
  <c r="A303"/>
  <c r="A315"/>
  <c r="A327"/>
  <c r="A339"/>
  <c r="A351"/>
  <c r="S39"/>
  <c r="S350"/>
  <c r="K39"/>
  <c r="K350"/>
  <c r="J39"/>
  <c r="J350"/>
  <c r="A74"/>
  <c r="A86"/>
  <c r="A98"/>
  <c r="A110"/>
  <c r="A122"/>
  <c r="A134"/>
  <c r="A146"/>
  <c r="A158"/>
  <c r="A170"/>
  <c r="A182"/>
  <c r="A194"/>
  <c r="A206"/>
  <c r="A218"/>
  <c r="A230"/>
  <c r="A242"/>
  <c r="A254"/>
  <c r="A266"/>
  <c r="A278"/>
  <c r="A290"/>
  <c r="A302"/>
  <c r="A314"/>
  <c r="A326"/>
  <c r="A338"/>
  <c r="A350"/>
  <c r="S38"/>
  <c r="S349"/>
  <c r="K38"/>
  <c r="K349"/>
  <c r="J38"/>
  <c r="J349"/>
  <c r="A73"/>
  <c r="A85"/>
  <c r="A97"/>
  <c r="A109"/>
  <c r="A121"/>
  <c r="A133"/>
  <c r="A145"/>
  <c r="A157"/>
  <c r="A169"/>
  <c r="A181"/>
  <c r="A193"/>
  <c r="A205"/>
  <c r="A217"/>
  <c r="A229"/>
  <c r="A241"/>
  <c r="A253"/>
  <c r="A265"/>
  <c r="A277"/>
  <c r="A289"/>
  <c r="A301"/>
  <c r="A313"/>
  <c r="A325"/>
  <c r="A337"/>
  <c r="A349"/>
  <c r="S37"/>
  <c r="S348"/>
  <c r="K37"/>
  <c r="K348"/>
  <c r="J37"/>
  <c r="J348"/>
  <c r="A72"/>
  <c r="A84"/>
  <c r="A96"/>
  <c r="A108"/>
  <c r="A120"/>
  <c r="A132"/>
  <c r="A144"/>
  <c r="A156"/>
  <c r="A168"/>
  <c r="A180"/>
  <c r="A192"/>
  <c r="A204"/>
  <c r="A216"/>
  <c r="A228"/>
  <c r="A240"/>
  <c r="A252"/>
  <c r="A264"/>
  <c r="A276"/>
  <c r="A288"/>
  <c r="A300"/>
  <c r="A312"/>
  <c r="A324"/>
  <c r="A336"/>
  <c r="A348"/>
  <c r="S36"/>
  <c r="S347"/>
  <c r="K36"/>
  <c r="K347"/>
  <c r="J36"/>
  <c r="J347"/>
  <c r="A71"/>
  <c r="A83"/>
  <c r="A95"/>
  <c r="A107"/>
  <c r="A119"/>
  <c r="A131"/>
  <c r="A143"/>
  <c r="A155"/>
  <c r="A167"/>
  <c r="A179"/>
  <c r="A191"/>
  <c r="A203"/>
  <c r="A215"/>
  <c r="A227"/>
  <c r="A239"/>
  <c r="A251"/>
  <c r="A263"/>
  <c r="A275"/>
  <c r="A287"/>
  <c r="A299"/>
  <c r="A311"/>
  <c r="A323"/>
  <c r="A335"/>
  <c r="A347"/>
  <c r="S35"/>
  <c r="S346"/>
  <c r="K35"/>
  <c r="K346"/>
  <c r="J35"/>
  <c r="J346"/>
  <c r="A70"/>
  <c r="A82"/>
  <c r="A94"/>
  <c r="A106"/>
  <c r="A118"/>
  <c r="A130"/>
  <c r="A142"/>
  <c r="A154"/>
  <c r="A166"/>
  <c r="A178"/>
  <c r="A190"/>
  <c r="A202"/>
  <c r="A214"/>
  <c r="A226"/>
  <c r="A238"/>
  <c r="A250"/>
  <c r="A262"/>
  <c r="A274"/>
  <c r="A286"/>
  <c r="A298"/>
  <c r="A310"/>
  <c r="A322"/>
  <c r="A334"/>
  <c r="A346"/>
  <c r="S34"/>
  <c r="S345"/>
  <c r="K34"/>
  <c r="K345"/>
  <c r="J34"/>
  <c r="J345"/>
  <c r="A69"/>
  <c r="A81"/>
  <c r="A93"/>
  <c r="A105"/>
  <c r="A117"/>
  <c r="A129"/>
  <c r="A141"/>
  <c r="A153"/>
  <c r="A165"/>
  <c r="A177"/>
  <c r="A189"/>
  <c r="A201"/>
  <c r="A213"/>
  <c r="A225"/>
  <c r="A237"/>
  <c r="A249"/>
  <c r="A261"/>
  <c r="A273"/>
  <c r="A285"/>
  <c r="A297"/>
  <c r="A309"/>
  <c r="A321"/>
  <c r="A333"/>
  <c r="A345"/>
  <c r="S33"/>
  <c r="S344"/>
  <c r="K33"/>
  <c r="K344"/>
  <c r="J33"/>
  <c r="J344"/>
  <c r="A68"/>
  <c r="A80"/>
  <c r="A92"/>
  <c r="A104"/>
  <c r="A116"/>
  <c r="A128"/>
  <c r="A140"/>
  <c r="A152"/>
  <c r="A164"/>
  <c r="A176"/>
  <c r="A188"/>
  <c r="A200"/>
  <c r="A212"/>
  <c r="A224"/>
  <c r="A236"/>
  <c r="A248"/>
  <c r="A260"/>
  <c r="A272"/>
  <c r="A284"/>
  <c r="A296"/>
  <c r="A308"/>
  <c r="A320"/>
  <c r="A332"/>
  <c r="A344"/>
  <c r="S343"/>
  <c r="K343"/>
  <c r="J343"/>
  <c r="S342"/>
  <c r="K342"/>
  <c r="J342"/>
  <c r="S341"/>
  <c r="K341"/>
  <c r="J341"/>
  <c r="S340"/>
  <c r="K340"/>
  <c r="J340"/>
  <c r="S339"/>
  <c r="K339"/>
  <c r="J339"/>
  <c r="S338"/>
  <c r="K338"/>
  <c r="J338"/>
  <c r="S337"/>
  <c r="K337"/>
  <c r="J337"/>
  <c r="S336"/>
  <c r="K336"/>
  <c r="J336"/>
  <c r="S335"/>
  <c r="K335"/>
  <c r="J335"/>
  <c r="S334"/>
  <c r="K334"/>
  <c r="J334"/>
  <c r="S333"/>
  <c r="K333"/>
  <c r="J333"/>
  <c r="S332"/>
  <c r="K332"/>
  <c r="J332"/>
  <c r="S331"/>
  <c r="K331"/>
  <c r="J331"/>
  <c r="S330"/>
  <c r="K330"/>
  <c r="J330"/>
  <c r="S329"/>
  <c r="K329"/>
  <c r="J329"/>
  <c r="S328"/>
  <c r="K328"/>
  <c r="J328"/>
  <c r="S327"/>
  <c r="K327"/>
  <c r="J327"/>
  <c r="S326"/>
  <c r="K326"/>
  <c r="J326"/>
  <c r="S325"/>
  <c r="K325"/>
  <c r="J325"/>
  <c r="S324"/>
  <c r="K324"/>
  <c r="J324"/>
  <c r="S323"/>
  <c r="K323"/>
  <c r="J323"/>
  <c r="S322"/>
  <c r="K322"/>
  <c r="J322"/>
  <c r="S321"/>
  <c r="K321"/>
  <c r="J321"/>
  <c r="S320"/>
  <c r="K320"/>
  <c r="J320"/>
  <c r="S319"/>
  <c r="K319"/>
  <c r="J319"/>
  <c r="S318"/>
  <c r="K318"/>
  <c r="J318"/>
  <c r="S317"/>
  <c r="K317"/>
  <c r="J317"/>
  <c r="S316"/>
  <c r="K316"/>
  <c r="J316"/>
  <c r="S315"/>
  <c r="K315"/>
  <c r="J315"/>
  <c r="S314"/>
  <c r="K314"/>
  <c r="J314"/>
  <c r="S313"/>
  <c r="K313"/>
  <c r="J313"/>
  <c r="S312"/>
  <c r="K312"/>
  <c r="J312"/>
  <c r="S311"/>
  <c r="K311"/>
  <c r="J311"/>
  <c r="S310"/>
  <c r="K310"/>
  <c r="J310"/>
  <c r="S309"/>
  <c r="K309"/>
  <c r="J309"/>
  <c r="S308"/>
  <c r="K308"/>
  <c r="J308"/>
  <c r="S307"/>
  <c r="K307"/>
  <c r="J307"/>
  <c r="S306"/>
  <c r="K306"/>
  <c r="J306"/>
  <c r="S305"/>
  <c r="K305"/>
  <c r="J305"/>
  <c r="S304"/>
  <c r="K304"/>
  <c r="J304"/>
  <c r="S303"/>
  <c r="K303"/>
  <c r="J303"/>
  <c r="S302"/>
  <c r="K302"/>
  <c r="J302"/>
  <c r="S301"/>
  <c r="K301"/>
  <c r="J301"/>
  <c r="S300"/>
  <c r="K300"/>
  <c r="J300"/>
  <c r="S299"/>
  <c r="K299"/>
  <c r="J299"/>
  <c r="S298"/>
  <c r="K298"/>
  <c r="J298"/>
  <c r="S297"/>
  <c r="K297"/>
  <c r="J297"/>
  <c r="S296"/>
  <c r="K296"/>
  <c r="J296"/>
  <c r="S295"/>
  <c r="K295"/>
  <c r="J295"/>
  <c r="S294"/>
  <c r="K294"/>
  <c r="J294"/>
  <c r="S293"/>
  <c r="K293"/>
  <c r="J293"/>
  <c r="S292"/>
  <c r="K292"/>
  <c r="J292"/>
  <c r="S291"/>
  <c r="K291"/>
  <c r="J291"/>
  <c r="S290"/>
  <c r="K290"/>
  <c r="J290"/>
  <c r="S289"/>
  <c r="K289"/>
  <c r="J289"/>
  <c r="S288"/>
  <c r="K288"/>
  <c r="J288"/>
  <c r="S287"/>
  <c r="K287"/>
  <c r="J287"/>
  <c r="S286"/>
  <c r="K286"/>
  <c r="J286"/>
  <c r="S285"/>
  <c r="K285"/>
  <c r="J285"/>
  <c r="S284"/>
  <c r="K284"/>
  <c r="J284"/>
  <c r="S283"/>
  <c r="K283"/>
  <c r="J283"/>
  <c r="S282"/>
  <c r="K282"/>
  <c r="J282"/>
  <c r="S281"/>
  <c r="K281"/>
  <c r="J281"/>
  <c r="S280"/>
  <c r="K280"/>
  <c r="J280"/>
  <c r="S279"/>
  <c r="K279"/>
  <c r="J279"/>
  <c r="S278"/>
  <c r="K278"/>
  <c r="J278"/>
  <c r="S277"/>
  <c r="K277"/>
  <c r="J277"/>
  <c r="S276"/>
  <c r="K276"/>
  <c r="J276"/>
  <c r="S275"/>
  <c r="K275"/>
  <c r="J275"/>
  <c r="S274"/>
  <c r="K274"/>
  <c r="J274"/>
  <c r="S273"/>
  <c r="K273"/>
  <c r="J273"/>
  <c r="S272"/>
  <c r="K272"/>
  <c r="J272"/>
  <c r="S271"/>
  <c r="K271"/>
  <c r="J271"/>
  <c r="S270"/>
  <c r="K270"/>
  <c r="J270"/>
  <c r="S269"/>
  <c r="K269"/>
  <c r="J269"/>
  <c r="S268"/>
  <c r="K268"/>
  <c r="J268"/>
  <c r="S267"/>
  <c r="K267"/>
  <c r="J267"/>
  <c r="S266"/>
  <c r="K266"/>
  <c r="J266"/>
  <c r="S265"/>
  <c r="K265"/>
  <c r="J265"/>
  <c r="S264"/>
  <c r="K264"/>
  <c r="J264"/>
  <c r="S263"/>
  <c r="K263"/>
  <c r="J263"/>
  <c r="S262"/>
  <c r="K262"/>
  <c r="J262"/>
  <c r="S261"/>
  <c r="K261"/>
  <c r="J261"/>
  <c r="S260"/>
  <c r="K260"/>
  <c r="J260"/>
  <c r="S259"/>
  <c r="K259"/>
  <c r="J259"/>
  <c r="S258"/>
  <c r="K258"/>
  <c r="J258"/>
  <c r="S257"/>
  <c r="K257"/>
  <c r="J257"/>
  <c r="S256"/>
  <c r="K256"/>
  <c r="J256"/>
  <c r="S255"/>
  <c r="K255"/>
  <c r="J255"/>
  <c r="S254"/>
  <c r="K254"/>
  <c r="J254"/>
  <c r="S253"/>
  <c r="K253"/>
  <c r="J253"/>
  <c r="S252"/>
  <c r="K252"/>
  <c r="J252"/>
  <c r="S251"/>
  <c r="K251"/>
  <c r="J251"/>
  <c r="S250"/>
  <c r="K250"/>
  <c r="J250"/>
  <c r="S249"/>
  <c r="K249"/>
  <c r="J249"/>
  <c r="S248"/>
  <c r="K248"/>
  <c r="J248"/>
  <c r="S247"/>
  <c r="K247"/>
  <c r="J247"/>
  <c r="S246"/>
  <c r="K246"/>
  <c r="J246"/>
  <c r="S245"/>
  <c r="K245"/>
  <c r="J245"/>
  <c r="S244"/>
  <c r="K244"/>
  <c r="J244"/>
  <c r="S243"/>
  <c r="K243"/>
  <c r="J243"/>
  <c r="S242"/>
  <c r="K242"/>
  <c r="J242"/>
  <c r="S241"/>
  <c r="K241"/>
  <c r="J241"/>
  <c r="S240"/>
  <c r="K240"/>
  <c r="J240"/>
  <c r="S239"/>
  <c r="K239"/>
  <c r="J239"/>
  <c r="S238"/>
  <c r="K238"/>
  <c r="J238"/>
  <c r="S237"/>
  <c r="K237"/>
  <c r="J237"/>
  <c r="S236"/>
  <c r="K236"/>
  <c r="J236"/>
  <c r="S235"/>
  <c r="K235"/>
  <c r="J235"/>
  <c r="S234"/>
  <c r="K234"/>
  <c r="J234"/>
  <c r="S233"/>
  <c r="K233"/>
  <c r="J233"/>
  <c r="S232"/>
  <c r="K232"/>
  <c r="J232"/>
  <c r="S231"/>
  <c r="K231"/>
  <c r="J231"/>
  <c r="S230"/>
  <c r="K230"/>
  <c r="J230"/>
  <c r="S229"/>
  <c r="K229"/>
  <c r="J229"/>
  <c r="S228"/>
  <c r="K228"/>
  <c r="J228"/>
  <c r="S227"/>
  <c r="K227"/>
  <c r="J227"/>
  <c r="S226"/>
  <c r="K226"/>
  <c r="J226"/>
  <c r="S225"/>
  <c r="K225"/>
  <c r="J225"/>
  <c r="S224"/>
  <c r="K224"/>
  <c r="J224"/>
  <c r="S223"/>
  <c r="K223"/>
  <c r="J223"/>
  <c r="S222"/>
  <c r="K222"/>
  <c r="J222"/>
  <c r="S221"/>
  <c r="K221"/>
  <c r="J221"/>
  <c r="S220"/>
  <c r="K220"/>
  <c r="J220"/>
  <c r="S219"/>
  <c r="K219"/>
  <c r="J219"/>
  <c r="S218"/>
  <c r="K218"/>
  <c r="J218"/>
  <c r="S217"/>
  <c r="K217"/>
  <c r="J217"/>
  <c r="S216"/>
  <c r="K216"/>
  <c r="J216"/>
  <c r="S215"/>
  <c r="K215"/>
  <c r="J215"/>
  <c r="S214"/>
  <c r="K214"/>
  <c r="J214"/>
  <c r="S213"/>
  <c r="K213"/>
  <c r="J213"/>
  <c r="S212"/>
  <c r="K212"/>
  <c r="J212"/>
  <c r="S211"/>
  <c r="K211"/>
  <c r="J211"/>
  <c r="S210"/>
  <c r="K210"/>
  <c r="J210"/>
  <c r="S209"/>
  <c r="K209"/>
  <c r="J209"/>
  <c r="S208"/>
  <c r="K208"/>
  <c r="J208"/>
  <c r="S207"/>
  <c r="K207"/>
  <c r="J207"/>
  <c r="S206"/>
  <c r="K206"/>
  <c r="J206"/>
  <c r="S205"/>
  <c r="K205"/>
  <c r="J205"/>
  <c r="S204"/>
  <c r="K204"/>
  <c r="J204"/>
  <c r="S203"/>
  <c r="K203"/>
  <c r="J203"/>
  <c r="S202"/>
  <c r="K202"/>
  <c r="J202"/>
  <c r="S201"/>
  <c r="K201"/>
  <c r="J201"/>
  <c r="S200"/>
  <c r="K200"/>
  <c r="J200"/>
  <c r="S199"/>
  <c r="K199"/>
  <c r="J199"/>
  <c r="S198"/>
  <c r="K198"/>
  <c r="J198"/>
  <c r="S197"/>
  <c r="K197"/>
  <c r="J197"/>
  <c r="S196"/>
  <c r="K196"/>
  <c r="J196"/>
  <c r="S195"/>
  <c r="K195"/>
  <c r="J195"/>
  <c r="S194"/>
  <c r="K194"/>
  <c r="J194"/>
  <c r="S193"/>
  <c r="K193"/>
  <c r="J193"/>
  <c r="S192"/>
  <c r="K192"/>
  <c r="J192"/>
  <c r="S191"/>
  <c r="K191"/>
  <c r="J191"/>
  <c r="S190"/>
  <c r="K190"/>
  <c r="J190"/>
  <c r="S189"/>
  <c r="K189"/>
  <c r="J189"/>
  <c r="S188"/>
  <c r="K188"/>
  <c r="J188"/>
  <c r="S187"/>
  <c r="K187"/>
  <c r="J187"/>
  <c r="S186"/>
  <c r="K186"/>
  <c r="J186"/>
  <c r="S185"/>
  <c r="K185"/>
  <c r="J185"/>
  <c r="S184"/>
  <c r="K184"/>
  <c r="J184"/>
  <c r="S183"/>
  <c r="K183"/>
  <c r="J183"/>
  <c r="S182"/>
  <c r="K182"/>
  <c r="J182"/>
  <c r="S181"/>
  <c r="K181"/>
  <c r="J181"/>
  <c r="S180"/>
  <c r="K180"/>
  <c r="J180"/>
  <c r="S179"/>
  <c r="K179"/>
  <c r="J179"/>
  <c r="S178"/>
  <c r="K178"/>
  <c r="J178"/>
  <c r="S177"/>
  <c r="K177"/>
  <c r="J177"/>
  <c r="S176"/>
  <c r="K176"/>
  <c r="J176"/>
  <c r="S175"/>
  <c r="K175"/>
  <c r="J175"/>
  <c r="S174"/>
  <c r="K174"/>
  <c r="J174"/>
  <c r="S173"/>
  <c r="K173"/>
  <c r="J173"/>
  <c r="S172"/>
  <c r="K172"/>
  <c r="J172"/>
  <c r="S171"/>
  <c r="K171"/>
  <c r="J171"/>
  <c r="S170"/>
  <c r="K170"/>
  <c r="J170"/>
  <c r="S169"/>
  <c r="K169"/>
  <c r="J169"/>
  <c r="S168"/>
  <c r="K168"/>
  <c r="J168"/>
  <c r="S167"/>
  <c r="K167"/>
  <c r="J167"/>
  <c r="S166"/>
  <c r="K166"/>
  <c r="J166"/>
  <c r="S165"/>
  <c r="K165"/>
  <c r="J165"/>
  <c r="S164"/>
  <c r="K164"/>
  <c r="J164"/>
  <c r="S163"/>
  <c r="K163"/>
  <c r="J163"/>
  <c r="S162"/>
  <c r="K162"/>
  <c r="J162"/>
  <c r="S161"/>
  <c r="K161"/>
  <c r="J161"/>
  <c r="S160"/>
  <c r="K160"/>
  <c r="J160"/>
  <c r="S159"/>
  <c r="K159"/>
  <c r="J159"/>
  <c r="S158"/>
  <c r="K158"/>
  <c r="J158"/>
  <c r="S157"/>
  <c r="K157"/>
  <c r="J157"/>
  <c r="S156"/>
  <c r="K156"/>
  <c r="J156"/>
  <c r="S155"/>
  <c r="K155"/>
  <c r="J155"/>
  <c r="S154"/>
  <c r="K154"/>
  <c r="J154"/>
  <c r="S153"/>
  <c r="K153"/>
  <c r="J153"/>
  <c r="S152"/>
  <c r="K152"/>
  <c r="J152"/>
  <c r="S151"/>
  <c r="K151"/>
  <c r="J151"/>
  <c r="S150"/>
  <c r="K150"/>
  <c r="J150"/>
  <c r="S149"/>
  <c r="K149"/>
  <c r="J149"/>
  <c r="S148"/>
  <c r="K148"/>
  <c r="J148"/>
  <c r="S147"/>
  <c r="K147"/>
  <c r="J147"/>
  <c r="S146"/>
  <c r="K146"/>
  <c r="J146"/>
  <c r="S145"/>
  <c r="K145"/>
  <c r="J145"/>
  <c r="S144"/>
  <c r="K144"/>
  <c r="J144"/>
  <c r="S143"/>
  <c r="K143"/>
  <c r="J143"/>
  <c r="S142"/>
  <c r="K142"/>
  <c r="J142"/>
  <c r="S141"/>
  <c r="K141"/>
  <c r="J141"/>
  <c r="S140"/>
  <c r="K140"/>
  <c r="J140"/>
  <c r="S139"/>
  <c r="K139"/>
  <c r="J139"/>
  <c r="S138"/>
  <c r="K138"/>
  <c r="J138"/>
  <c r="S137"/>
  <c r="K137"/>
  <c r="J137"/>
  <c r="S136"/>
  <c r="K136"/>
  <c r="J136"/>
  <c r="S135"/>
  <c r="K135"/>
  <c r="J135"/>
  <c r="S134"/>
  <c r="K134"/>
  <c r="J134"/>
  <c r="S133"/>
  <c r="K133"/>
  <c r="J133"/>
  <c r="S132"/>
  <c r="K132"/>
  <c r="J132"/>
  <c r="S131"/>
  <c r="K131"/>
  <c r="J131"/>
  <c r="S130"/>
  <c r="K130"/>
  <c r="J130"/>
  <c r="S129"/>
  <c r="K129"/>
  <c r="J129"/>
  <c r="S128"/>
  <c r="K128"/>
  <c r="J128"/>
  <c r="S127"/>
  <c r="K127"/>
  <c r="J127"/>
  <c r="S126"/>
  <c r="K126"/>
  <c r="J126"/>
  <c r="S125"/>
  <c r="K125"/>
  <c r="J125"/>
  <c r="S124"/>
  <c r="K124"/>
  <c r="J124"/>
  <c r="S123"/>
  <c r="K123"/>
  <c r="J123"/>
  <c r="S122"/>
  <c r="K122"/>
  <c r="J122"/>
  <c r="S121"/>
  <c r="K121"/>
  <c r="J121"/>
  <c r="S120"/>
  <c r="K120"/>
  <c r="J120"/>
  <c r="S119"/>
  <c r="K119"/>
  <c r="J119"/>
  <c r="S118"/>
  <c r="K118"/>
  <c r="J118"/>
  <c r="S117"/>
  <c r="K117"/>
  <c r="J117"/>
  <c r="S116"/>
  <c r="K116"/>
  <c r="J116"/>
  <c r="S115"/>
  <c r="K115"/>
  <c r="J115"/>
  <c r="S114"/>
  <c r="K114"/>
  <c r="J114"/>
  <c r="S113"/>
  <c r="K113"/>
  <c r="J113"/>
  <c r="S112"/>
  <c r="K112"/>
  <c r="J112"/>
  <c r="S111"/>
  <c r="K111"/>
  <c r="J111"/>
  <c r="S110"/>
  <c r="K110"/>
  <c r="J110"/>
  <c r="S109"/>
  <c r="K109"/>
  <c r="J109"/>
  <c r="S108"/>
  <c r="K108"/>
  <c r="J108"/>
  <c r="S107"/>
  <c r="K107"/>
  <c r="J107"/>
  <c r="S106"/>
  <c r="K106"/>
  <c r="J106"/>
  <c r="S105"/>
  <c r="K105"/>
  <c r="J105"/>
  <c r="S104"/>
  <c r="K104"/>
  <c r="J104"/>
  <c r="S103"/>
  <c r="K103"/>
  <c r="J103"/>
  <c r="S102"/>
  <c r="K102"/>
  <c r="J102"/>
  <c r="S101"/>
  <c r="K101"/>
  <c r="J101"/>
  <c r="S100"/>
  <c r="K100"/>
  <c r="J100"/>
  <c r="S99"/>
  <c r="K99"/>
  <c r="J99"/>
  <c r="S98"/>
  <c r="K98"/>
  <c r="J98"/>
  <c r="S97"/>
  <c r="K97"/>
  <c r="J97"/>
  <c r="S96"/>
  <c r="K96"/>
  <c r="J96"/>
  <c r="S95"/>
  <c r="K95"/>
  <c r="J95"/>
  <c r="S94"/>
  <c r="K94"/>
  <c r="J94"/>
  <c r="S93"/>
  <c r="K93"/>
  <c r="J93"/>
  <c r="S92"/>
  <c r="K92"/>
  <c r="J92"/>
  <c r="S91"/>
  <c r="K91"/>
  <c r="J91"/>
  <c r="S90"/>
  <c r="K90"/>
  <c r="J90"/>
  <c r="S89"/>
  <c r="K89"/>
  <c r="J89"/>
  <c r="S88"/>
  <c r="K88"/>
  <c r="J88"/>
  <c r="S87"/>
  <c r="K87"/>
  <c r="J87"/>
  <c r="S86"/>
  <c r="K86"/>
  <c r="J86"/>
  <c r="S85"/>
  <c r="K85"/>
  <c r="J85"/>
  <c r="S84"/>
  <c r="K84"/>
  <c r="J84"/>
  <c r="S83"/>
  <c r="K83"/>
  <c r="J83"/>
  <c r="S82"/>
  <c r="K82"/>
  <c r="J82"/>
  <c r="S81"/>
  <c r="K81"/>
  <c r="J81"/>
  <c r="S80"/>
  <c r="K80"/>
  <c r="J80"/>
  <c r="S79"/>
  <c r="K79"/>
  <c r="J79"/>
  <c r="S78"/>
  <c r="K78"/>
  <c r="J78"/>
  <c r="S77"/>
  <c r="K77"/>
  <c r="J77"/>
  <c r="S76"/>
  <c r="K76"/>
  <c r="J76"/>
  <c r="S75"/>
  <c r="K75"/>
  <c r="J75"/>
  <c r="S74"/>
  <c r="K74"/>
  <c r="J74"/>
  <c r="S73"/>
  <c r="K73"/>
  <c r="J73"/>
  <c r="S72"/>
  <c r="K72"/>
  <c r="J72"/>
  <c r="S71"/>
  <c r="K71"/>
  <c r="J71"/>
  <c r="S70"/>
  <c r="K70"/>
  <c r="J70"/>
  <c r="S69"/>
  <c r="K69"/>
  <c r="J69"/>
  <c r="S68"/>
  <c r="K68"/>
  <c r="J68"/>
  <c r="S67"/>
  <c r="K67"/>
  <c r="J67"/>
  <c r="S66"/>
  <c r="K66"/>
  <c r="J66"/>
  <c r="S65"/>
  <c r="K65"/>
  <c r="J65"/>
  <c r="S64"/>
  <c r="K64"/>
  <c r="J64"/>
  <c r="S63"/>
  <c r="K63"/>
  <c r="J63"/>
  <c r="S62"/>
  <c r="K62"/>
  <c r="J62"/>
  <c r="S61"/>
  <c r="K61"/>
  <c r="J61"/>
  <c r="S60"/>
  <c r="K60"/>
  <c r="J60"/>
  <c r="S59"/>
  <c r="K59"/>
  <c r="J59"/>
  <c r="S58"/>
  <c r="K58"/>
  <c r="J58"/>
  <c r="S57"/>
  <c r="K57"/>
  <c r="J57"/>
  <c r="S56"/>
  <c r="K56"/>
  <c r="J56"/>
  <c r="S55"/>
  <c r="K55"/>
  <c r="J55"/>
  <c r="A49"/>
  <c r="A50"/>
  <c r="A51"/>
  <c r="A52"/>
  <c r="A53"/>
  <c r="A54"/>
  <c r="A55"/>
  <c r="S54"/>
  <c r="K54"/>
  <c r="J54"/>
  <c r="S53"/>
  <c r="K53"/>
  <c r="J53"/>
  <c r="S52"/>
  <c r="K52"/>
  <c r="J52"/>
  <c r="S51"/>
  <c r="K51"/>
  <c r="J51"/>
  <c r="S50"/>
  <c r="K50"/>
  <c r="J50"/>
  <c r="S49"/>
  <c r="K49"/>
  <c r="J49"/>
  <c r="B48"/>
  <c r="S44" i="12"/>
  <c r="S355"/>
  <c r="K44"/>
  <c r="K355"/>
  <c r="J44"/>
  <c r="J355"/>
  <c r="A56"/>
  <c r="A57"/>
  <c r="A58"/>
  <c r="A59"/>
  <c r="A60"/>
  <c r="A61"/>
  <c r="A62"/>
  <c r="A63"/>
  <c r="A64"/>
  <c r="A65"/>
  <c r="A66"/>
  <c r="A67"/>
  <c r="A79"/>
  <c r="A91"/>
  <c r="A103"/>
  <c r="A115"/>
  <c r="A127"/>
  <c r="A139"/>
  <c r="A151"/>
  <c r="A163"/>
  <c r="A175"/>
  <c r="A187"/>
  <c r="A199"/>
  <c r="A211"/>
  <c r="A223"/>
  <c r="A235"/>
  <c r="A247"/>
  <c r="A259"/>
  <c r="A271"/>
  <c r="A283"/>
  <c r="A295"/>
  <c r="A307"/>
  <c r="A319"/>
  <c r="A331"/>
  <c r="A343"/>
  <c r="A355"/>
  <c r="S43"/>
  <c r="S354"/>
  <c r="K43"/>
  <c r="K354"/>
  <c r="J43"/>
  <c r="J354"/>
  <c r="A78"/>
  <c r="A90"/>
  <c r="A102"/>
  <c r="A114"/>
  <c r="A126"/>
  <c r="A138"/>
  <c r="A150"/>
  <c r="A162"/>
  <c r="A174"/>
  <c r="A186"/>
  <c r="A198"/>
  <c r="A210"/>
  <c r="A222"/>
  <c r="A234"/>
  <c r="A246"/>
  <c r="A258"/>
  <c r="A270"/>
  <c r="A282"/>
  <c r="A294"/>
  <c r="A306"/>
  <c r="A318"/>
  <c r="A330"/>
  <c r="A342"/>
  <c r="A354"/>
  <c r="S42"/>
  <c r="S353"/>
  <c r="K42"/>
  <c r="K353"/>
  <c r="J42"/>
  <c r="J353"/>
  <c r="A77"/>
  <c r="A89"/>
  <c r="A101"/>
  <c r="A113"/>
  <c r="A125"/>
  <c r="A137"/>
  <c r="A149"/>
  <c r="A161"/>
  <c r="A173"/>
  <c r="A185"/>
  <c r="A197"/>
  <c r="A209"/>
  <c r="A221"/>
  <c r="A233"/>
  <c r="A245"/>
  <c r="A257"/>
  <c r="A269"/>
  <c r="A281"/>
  <c r="A293"/>
  <c r="A305"/>
  <c r="A317"/>
  <c r="A329"/>
  <c r="A341"/>
  <c r="A353"/>
  <c r="S41"/>
  <c r="S352"/>
  <c r="K41"/>
  <c r="K352"/>
  <c r="J41"/>
  <c r="J352"/>
  <c r="A76"/>
  <c r="A88"/>
  <c r="A100"/>
  <c r="A112"/>
  <c r="A124"/>
  <c r="A136"/>
  <c r="A148"/>
  <c r="A160"/>
  <c r="A172"/>
  <c r="A184"/>
  <c r="A196"/>
  <c r="A208"/>
  <c r="A220"/>
  <c r="A232"/>
  <c r="A244"/>
  <c r="A256"/>
  <c r="A268"/>
  <c r="A280"/>
  <c r="A292"/>
  <c r="A304"/>
  <c r="A316"/>
  <c r="A328"/>
  <c r="A340"/>
  <c r="A352"/>
  <c r="S40"/>
  <c r="S351"/>
  <c r="K40"/>
  <c r="K351"/>
  <c r="J40"/>
  <c r="J351"/>
  <c r="A75"/>
  <c r="A87"/>
  <c r="A99"/>
  <c r="A111"/>
  <c r="A123"/>
  <c r="A135"/>
  <c r="A147"/>
  <c r="A159"/>
  <c r="A171"/>
  <c r="A183"/>
  <c r="A195"/>
  <c r="A207"/>
  <c r="A219"/>
  <c r="A231"/>
  <c r="A243"/>
  <c r="A255"/>
  <c r="A267"/>
  <c r="A279"/>
  <c r="A291"/>
  <c r="A303"/>
  <c r="A315"/>
  <c r="A327"/>
  <c r="A339"/>
  <c r="A351"/>
  <c r="S39"/>
  <c r="S350"/>
  <c r="K39"/>
  <c r="K350"/>
  <c r="J39"/>
  <c r="J350"/>
  <c r="A74"/>
  <c r="A86"/>
  <c r="A98"/>
  <c r="A110"/>
  <c r="A122"/>
  <c r="A134"/>
  <c r="A146"/>
  <c r="A158"/>
  <c r="A170"/>
  <c r="A182"/>
  <c r="A194"/>
  <c r="A206"/>
  <c r="A218"/>
  <c r="A230"/>
  <c r="A242"/>
  <c r="A254"/>
  <c r="A266"/>
  <c r="A278"/>
  <c r="A290"/>
  <c r="A302"/>
  <c r="A314"/>
  <c r="A326"/>
  <c r="A338"/>
  <c r="A350"/>
  <c r="S38"/>
  <c r="S349"/>
  <c r="K38"/>
  <c r="K349"/>
  <c r="J38"/>
  <c r="J349"/>
  <c r="A73"/>
  <c r="A85"/>
  <c r="A97"/>
  <c r="A109"/>
  <c r="A121"/>
  <c r="A133"/>
  <c r="A145"/>
  <c r="A157"/>
  <c r="A169"/>
  <c r="A181"/>
  <c r="A193"/>
  <c r="A205"/>
  <c r="A217"/>
  <c r="A229"/>
  <c r="A241"/>
  <c r="A253"/>
  <c r="A265"/>
  <c r="A277"/>
  <c r="A289"/>
  <c r="A301"/>
  <c r="A313"/>
  <c r="A325"/>
  <c r="A337"/>
  <c r="A349"/>
  <c r="S37"/>
  <c r="S348"/>
  <c r="K37"/>
  <c r="K348"/>
  <c r="J37"/>
  <c r="J348"/>
  <c r="A72"/>
  <c r="A84"/>
  <c r="A96"/>
  <c r="A108"/>
  <c r="A120"/>
  <c r="A132"/>
  <c r="A144"/>
  <c r="A156"/>
  <c r="A168"/>
  <c r="A180"/>
  <c r="A192"/>
  <c r="A204"/>
  <c r="A216"/>
  <c r="A228"/>
  <c r="A240"/>
  <c r="A252"/>
  <c r="A264"/>
  <c r="A276"/>
  <c r="A288"/>
  <c r="A300"/>
  <c r="A312"/>
  <c r="A324"/>
  <c r="A336"/>
  <c r="A348"/>
  <c r="S36"/>
  <c r="S347"/>
  <c r="K36"/>
  <c r="K347"/>
  <c r="J36"/>
  <c r="J347"/>
  <c r="A71"/>
  <c r="A83"/>
  <c r="A95"/>
  <c r="A107"/>
  <c r="A119"/>
  <c r="A131"/>
  <c r="A143"/>
  <c r="A155"/>
  <c r="A167"/>
  <c r="A179"/>
  <c r="A191"/>
  <c r="A203"/>
  <c r="A215"/>
  <c r="A227"/>
  <c r="A239"/>
  <c r="A251"/>
  <c r="A263"/>
  <c r="A275"/>
  <c r="A287"/>
  <c r="A299"/>
  <c r="A311"/>
  <c r="A323"/>
  <c r="A335"/>
  <c r="A347"/>
  <c r="S35"/>
  <c r="S346"/>
  <c r="K35"/>
  <c r="K346"/>
  <c r="J35"/>
  <c r="J346"/>
  <c r="A70"/>
  <c r="A82"/>
  <c r="A94"/>
  <c r="A106"/>
  <c r="A118"/>
  <c r="A130"/>
  <c r="A142"/>
  <c r="A154"/>
  <c r="A166"/>
  <c r="A178"/>
  <c r="A190"/>
  <c r="A202"/>
  <c r="A214"/>
  <c r="A226"/>
  <c r="A238"/>
  <c r="A250"/>
  <c r="A262"/>
  <c r="A274"/>
  <c r="A286"/>
  <c r="A298"/>
  <c r="A310"/>
  <c r="A322"/>
  <c r="A334"/>
  <c r="A346"/>
  <c r="S34"/>
  <c r="S345"/>
  <c r="K34"/>
  <c r="K345"/>
  <c r="J34"/>
  <c r="J345"/>
  <c r="A69"/>
  <c r="A81"/>
  <c r="A93"/>
  <c r="A105"/>
  <c r="A117"/>
  <c r="A129"/>
  <c r="A141"/>
  <c r="A153"/>
  <c r="A165"/>
  <c r="A177"/>
  <c r="A189"/>
  <c r="A201"/>
  <c r="A213"/>
  <c r="A225"/>
  <c r="A237"/>
  <c r="A249"/>
  <c r="A261"/>
  <c r="A273"/>
  <c r="A285"/>
  <c r="A297"/>
  <c r="A309"/>
  <c r="A321"/>
  <c r="A333"/>
  <c r="A345"/>
  <c r="S33"/>
  <c r="S344"/>
  <c r="K33"/>
  <c r="K344"/>
  <c r="J33"/>
  <c r="J344"/>
  <c r="A68"/>
  <c r="A80"/>
  <c r="A92"/>
  <c r="A104"/>
  <c r="A116"/>
  <c r="A128"/>
  <c r="A140"/>
  <c r="A152"/>
  <c r="A164"/>
  <c r="A176"/>
  <c r="A188"/>
  <c r="A200"/>
  <c r="A212"/>
  <c r="A224"/>
  <c r="A236"/>
  <c r="A248"/>
  <c r="A260"/>
  <c r="A272"/>
  <c r="A284"/>
  <c r="A296"/>
  <c r="A308"/>
  <c r="A320"/>
  <c r="A332"/>
  <c r="A344"/>
  <c r="S343"/>
  <c r="K343"/>
  <c r="J343"/>
  <c r="S342"/>
  <c r="K342"/>
  <c r="J342"/>
  <c r="S341"/>
  <c r="K341"/>
  <c r="J341"/>
  <c r="S340"/>
  <c r="K340"/>
  <c r="J340"/>
  <c r="S339"/>
  <c r="K339"/>
  <c r="J339"/>
  <c r="S338"/>
  <c r="K338"/>
  <c r="J338"/>
  <c r="S337"/>
  <c r="K337"/>
  <c r="J337"/>
  <c r="S336"/>
  <c r="K336"/>
  <c r="J336"/>
  <c r="S335"/>
  <c r="K335"/>
  <c r="J335"/>
  <c r="S334"/>
  <c r="K334"/>
  <c r="J334"/>
  <c r="S333"/>
  <c r="K333"/>
  <c r="J333"/>
  <c r="S332"/>
  <c r="K332"/>
  <c r="J332"/>
  <c r="S331"/>
  <c r="K331"/>
  <c r="J331"/>
  <c r="S330"/>
  <c r="K330"/>
  <c r="J330"/>
  <c r="S329"/>
  <c r="K329"/>
  <c r="J329"/>
  <c r="S328"/>
  <c r="K328"/>
  <c r="J328"/>
  <c r="S327"/>
  <c r="K327"/>
  <c r="J327"/>
  <c r="S326"/>
  <c r="K326"/>
  <c r="J326"/>
  <c r="S325"/>
  <c r="K325"/>
  <c r="J325"/>
  <c r="S324"/>
  <c r="K324"/>
  <c r="J324"/>
  <c r="S323"/>
  <c r="K323"/>
  <c r="J323"/>
  <c r="S322"/>
  <c r="K322"/>
  <c r="J322"/>
  <c r="S321"/>
  <c r="K321"/>
  <c r="J321"/>
  <c r="S320"/>
  <c r="K320"/>
  <c r="J320"/>
  <c r="S319"/>
  <c r="K319"/>
  <c r="J319"/>
  <c r="S318"/>
  <c r="K318"/>
  <c r="J318"/>
  <c r="S317"/>
  <c r="K317"/>
  <c r="J317"/>
  <c r="S316"/>
  <c r="K316"/>
  <c r="J316"/>
  <c r="S315"/>
  <c r="K315"/>
  <c r="J315"/>
  <c r="S314"/>
  <c r="K314"/>
  <c r="J314"/>
  <c r="S313"/>
  <c r="K313"/>
  <c r="J313"/>
  <c r="S312"/>
  <c r="K312"/>
  <c r="J312"/>
  <c r="S311"/>
  <c r="K311"/>
  <c r="J311"/>
  <c r="S310"/>
  <c r="K310"/>
  <c r="J310"/>
  <c r="S309"/>
  <c r="K309"/>
  <c r="J309"/>
  <c r="S308"/>
  <c r="K308"/>
  <c r="J308"/>
  <c r="S307"/>
  <c r="K307"/>
  <c r="J307"/>
  <c r="S306"/>
  <c r="K306"/>
  <c r="J306"/>
  <c r="S305"/>
  <c r="K305"/>
  <c r="J305"/>
  <c r="S304"/>
  <c r="K304"/>
  <c r="J304"/>
  <c r="S303"/>
  <c r="K303"/>
  <c r="J303"/>
  <c r="S302"/>
  <c r="K302"/>
  <c r="J302"/>
  <c r="S301"/>
  <c r="K301"/>
  <c r="J301"/>
  <c r="S300"/>
  <c r="K300"/>
  <c r="J300"/>
  <c r="S299"/>
  <c r="K299"/>
  <c r="J299"/>
  <c r="S298"/>
  <c r="K298"/>
  <c r="J298"/>
  <c r="S297"/>
  <c r="K297"/>
  <c r="J297"/>
  <c r="S296"/>
  <c r="K296"/>
  <c r="J296"/>
  <c r="S295"/>
  <c r="K295"/>
  <c r="J295"/>
  <c r="S294"/>
  <c r="K294"/>
  <c r="J294"/>
  <c r="S293"/>
  <c r="K293"/>
  <c r="J293"/>
  <c r="S292"/>
  <c r="K292"/>
  <c r="J292"/>
  <c r="S291"/>
  <c r="K291"/>
  <c r="J291"/>
  <c r="S290"/>
  <c r="K290"/>
  <c r="J290"/>
  <c r="S289"/>
  <c r="K289"/>
  <c r="J289"/>
  <c r="S288"/>
  <c r="K288"/>
  <c r="J288"/>
  <c r="S287"/>
  <c r="K287"/>
  <c r="J287"/>
  <c r="S286"/>
  <c r="K286"/>
  <c r="J286"/>
  <c r="S285"/>
  <c r="K285"/>
  <c r="J285"/>
  <c r="S284"/>
  <c r="K284"/>
  <c r="J284"/>
  <c r="S283"/>
  <c r="K283"/>
  <c r="J283"/>
  <c r="S282"/>
  <c r="K282"/>
  <c r="J282"/>
  <c r="S281"/>
  <c r="K281"/>
  <c r="J281"/>
  <c r="S280"/>
  <c r="K280"/>
  <c r="J280"/>
  <c r="S279"/>
  <c r="K279"/>
  <c r="J279"/>
  <c r="S278"/>
  <c r="K278"/>
  <c r="J278"/>
  <c r="S277"/>
  <c r="K277"/>
  <c r="J277"/>
  <c r="S276"/>
  <c r="K276"/>
  <c r="J276"/>
  <c r="S275"/>
  <c r="K275"/>
  <c r="J275"/>
  <c r="S274"/>
  <c r="K274"/>
  <c r="J274"/>
  <c r="S273"/>
  <c r="K273"/>
  <c r="J273"/>
  <c r="S272"/>
  <c r="K272"/>
  <c r="J272"/>
  <c r="S271"/>
  <c r="K271"/>
  <c r="J271"/>
  <c r="S270"/>
  <c r="K270"/>
  <c r="J270"/>
  <c r="S269"/>
  <c r="K269"/>
  <c r="J269"/>
  <c r="S268"/>
  <c r="K268"/>
  <c r="J268"/>
  <c r="S267"/>
  <c r="K267"/>
  <c r="J267"/>
  <c r="S266"/>
  <c r="K266"/>
  <c r="J266"/>
  <c r="S265"/>
  <c r="K265"/>
  <c r="J265"/>
  <c r="S264"/>
  <c r="K264"/>
  <c r="J264"/>
  <c r="S263"/>
  <c r="K263"/>
  <c r="J263"/>
  <c r="S262"/>
  <c r="K262"/>
  <c r="J262"/>
  <c r="S261"/>
  <c r="K261"/>
  <c r="J261"/>
  <c r="S260"/>
  <c r="K260"/>
  <c r="J260"/>
  <c r="S259"/>
  <c r="K259"/>
  <c r="J259"/>
  <c r="S258"/>
  <c r="K258"/>
  <c r="J258"/>
  <c r="S257"/>
  <c r="K257"/>
  <c r="J257"/>
  <c r="S256"/>
  <c r="K256"/>
  <c r="J256"/>
  <c r="S255"/>
  <c r="K255"/>
  <c r="J255"/>
  <c r="S254"/>
  <c r="K254"/>
  <c r="J254"/>
  <c r="S253"/>
  <c r="K253"/>
  <c r="J253"/>
  <c r="S252"/>
  <c r="K252"/>
  <c r="J252"/>
  <c r="S251"/>
  <c r="K251"/>
  <c r="J251"/>
  <c r="S250"/>
  <c r="K250"/>
  <c r="J250"/>
  <c r="S249"/>
  <c r="K249"/>
  <c r="J249"/>
  <c r="S248"/>
  <c r="K248"/>
  <c r="J248"/>
  <c r="S247"/>
  <c r="K247"/>
  <c r="J247"/>
  <c r="S246"/>
  <c r="K246"/>
  <c r="J246"/>
  <c r="S245"/>
  <c r="K245"/>
  <c r="J245"/>
  <c r="S244"/>
  <c r="K244"/>
  <c r="J244"/>
  <c r="S243"/>
  <c r="K243"/>
  <c r="J243"/>
  <c r="S242"/>
  <c r="K242"/>
  <c r="J242"/>
  <c r="S241"/>
  <c r="K241"/>
  <c r="J241"/>
  <c r="S240"/>
  <c r="K240"/>
  <c r="J240"/>
  <c r="S239"/>
  <c r="K239"/>
  <c r="J239"/>
  <c r="S238"/>
  <c r="K238"/>
  <c r="J238"/>
  <c r="S237"/>
  <c r="K237"/>
  <c r="J237"/>
  <c r="S236"/>
  <c r="K236"/>
  <c r="J236"/>
  <c r="S235"/>
  <c r="K235"/>
  <c r="J235"/>
  <c r="S234"/>
  <c r="K234"/>
  <c r="J234"/>
  <c r="S233"/>
  <c r="K233"/>
  <c r="J233"/>
  <c r="S232"/>
  <c r="K232"/>
  <c r="J232"/>
  <c r="S231"/>
  <c r="K231"/>
  <c r="J231"/>
  <c r="S230"/>
  <c r="K230"/>
  <c r="J230"/>
  <c r="S229"/>
  <c r="K229"/>
  <c r="J229"/>
  <c r="S228"/>
  <c r="K228"/>
  <c r="J228"/>
  <c r="S227"/>
  <c r="K227"/>
  <c r="J227"/>
  <c r="S226"/>
  <c r="K226"/>
  <c r="J226"/>
  <c r="S225"/>
  <c r="K225"/>
  <c r="J225"/>
  <c r="S224"/>
  <c r="K224"/>
  <c r="J224"/>
  <c r="S223"/>
  <c r="K223"/>
  <c r="J223"/>
  <c r="S222"/>
  <c r="K222"/>
  <c r="J222"/>
  <c r="S221"/>
  <c r="K221"/>
  <c r="J221"/>
  <c r="S220"/>
  <c r="K220"/>
  <c r="J220"/>
  <c r="S219"/>
  <c r="K219"/>
  <c r="J219"/>
  <c r="S218"/>
  <c r="K218"/>
  <c r="J218"/>
  <c r="S217"/>
  <c r="K217"/>
  <c r="J217"/>
  <c r="S216"/>
  <c r="K216"/>
  <c r="J216"/>
  <c r="S215"/>
  <c r="K215"/>
  <c r="J215"/>
  <c r="S214"/>
  <c r="K214"/>
  <c r="J214"/>
  <c r="S213"/>
  <c r="K213"/>
  <c r="J213"/>
  <c r="S212"/>
  <c r="K212"/>
  <c r="J212"/>
  <c r="S211"/>
  <c r="K211"/>
  <c r="J211"/>
  <c r="S210"/>
  <c r="K210"/>
  <c r="J210"/>
  <c r="S209"/>
  <c r="K209"/>
  <c r="J209"/>
  <c r="S208"/>
  <c r="K208"/>
  <c r="J208"/>
  <c r="S207"/>
  <c r="K207"/>
  <c r="J207"/>
  <c r="S206"/>
  <c r="K206"/>
  <c r="J206"/>
  <c r="S205"/>
  <c r="K205"/>
  <c r="J205"/>
  <c r="S204"/>
  <c r="K204"/>
  <c r="J204"/>
  <c r="S203"/>
  <c r="K203"/>
  <c r="J203"/>
  <c r="S202"/>
  <c r="K202"/>
  <c r="J202"/>
  <c r="S201"/>
  <c r="K201"/>
  <c r="J201"/>
  <c r="S200"/>
  <c r="K200"/>
  <c r="J200"/>
  <c r="S199"/>
  <c r="K199"/>
  <c r="J199"/>
  <c r="S198"/>
  <c r="K198"/>
  <c r="J198"/>
  <c r="S197"/>
  <c r="K197"/>
  <c r="J197"/>
  <c r="S196"/>
  <c r="K196"/>
  <c r="J196"/>
  <c r="S195"/>
  <c r="K195"/>
  <c r="J195"/>
  <c r="S194"/>
  <c r="K194"/>
  <c r="J194"/>
  <c r="S193"/>
  <c r="K193"/>
  <c r="J193"/>
  <c r="S192"/>
  <c r="K192"/>
  <c r="J192"/>
  <c r="S191"/>
  <c r="K191"/>
  <c r="J191"/>
  <c r="S190"/>
  <c r="K190"/>
  <c r="J190"/>
  <c r="S189"/>
  <c r="K189"/>
  <c r="J189"/>
  <c r="S188"/>
  <c r="K188"/>
  <c r="J188"/>
  <c r="S187"/>
  <c r="K187"/>
  <c r="J187"/>
  <c r="S186"/>
  <c r="K186"/>
  <c r="J186"/>
  <c r="S185"/>
  <c r="K185"/>
  <c r="J185"/>
  <c r="S184"/>
  <c r="K184"/>
  <c r="J184"/>
  <c r="S183"/>
  <c r="K183"/>
  <c r="J183"/>
  <c r="S182"/>
  <c r="K182"/>
  <c r="J182"/>
  <c r="S181"/>
  <c r="K181"/>
  <c r="J181"/>
  <c r="S180"/>
  <c r="K180"/>
  <c r="J180"/>
  <c r="S179"/>
  <c r="K179"/>
  <c r="J179"/>
  <c r="S178"/>
  <c r="K178"/>
  <c r="J178"/>
  <c r="S177"/>
  <c r="K177"/>
  <c r="J177"/>
  <c r="S176"/>
  <c r="K176"/>
  <c r="J176"/>
  <c r="S175"/>
  <c r="K175"/>
  <c r="J175"/>
  <c r="S174"/>
  <c r="K174"/>
  <c r="J174"/>
  <c r="S173"/>
  <c r="K173"/>
  <c r="J173"/>
  <c r="S172"/>
  <c r="K172"/>
  <c r="J172"/>
  <c r="S171"/>
  <c r="K171"/>
  <c r="J171"/>
  <c r="S170"/>
  <c r="K170"/>
  <c r="J170"/>
  <c r="S169"/>
  <c r="K169"/>
  <c r="J169"/>
  <c r="S168"/>
  <c r="K168"/>
  <c r="J168"/>
  <c r="S167"/>
  <c r="K167"/>
  <c r="J167"/>
  <c r="S166"/>
  <c r="K166"/>
  <c r="J166"/>
  <c r="S165"/>
  <c r="K165"/>
  <c r="J165"/>
  <c r="S164"/>
  <c r="K164"/>
  <c r="J164"/>
  <c r="S163"/>
  <c r="K163"/>
  <c r="J163"/>
  <c r="S162"/>
  <c r="K162"/>
  <c r="J162"/>
  <c r="S161"/>
  <c r="K161"/>
  <c r="J161"/>
  <c r="S160"/>
  <c r="K160"/>
  <c r="J160"/>
  <c r="S159"/>
  <c r="K159"/>
  <c r="J159"/>
  <c r="S158"/>
  <c r="K158"/>
  <c r="J158"/>
  <c r="S157"/>
  <c r="K157"/>
  <c r="J157"/>
  <c r="S156"/>
  <c r="K156"/>
  <c r="J156"/>
  <c r="S155"/>
  <c r="K155"/>
  <c r="J155"/>
  <c r="S154"/>
  <c r="K154"/>
  <c r="J154"/>
  <c r="S153"/>
  <c r="K153"/>
  <c r="J153"/>
  <c r="S152"/>
  <c r="K152"/>
  <c r="J152"/>
  <c r="S151"/>
  <c r="K151"/>
  <c r="J151"/>
  <c r="S150"/>
  <c r="K150"/>
  <c r="J150"/>
  <c r="S149"/>
  <c r="K149"/>
  <c r="J149"/>
  <c r="S148"/>
  <c r="K148"/>
  <c r="J148"/>
  <c r="S147"/>
  <c r="K147"/>
  <c r="J147"/>
  <c r="S146"/>
  <c r="K146"/>
  <c r="J146"/>
  <c r="S145"/>
  <c r="K145"/>
  <c r="J145"/>
  <c r="S144"/>
  <c r="K144"/>
  <c r="J144"/>
  <c r="S143"/>
  <c r="K143"/>
  <c r="J143"/>
  <c r="S142"/>
  <c r="K142"/>
  <c r="J142"/>
  <c r="S141"/>
  <c r="K141"/>
  <c r="J141"/>
  <c r="S140"/>
  <c r="K140"/>
  <c r="J140"/>
  <c r="S139"/>
  <c r="K139"/>
  <c r="J139"/>
  <c r="S138"/>
  <c r="K138"/>
  <c r="J138"/>
  <c r="S137"/>
  <c r="K137"/>
  <c r="J137"/>
  <c r="S136"/>
  <c r="K136"/>
  <c r="J136"/>
  <c r="S135"/>
  <c r="K135"/>
  <c r="J135"/>
  <c r="S134"/>
  <c r="K134"/>
  <c r="J134"/>
  <c r="S133"/>
  <c r="K133"/>
  <c r="J133"/>
  <c r="S132"/>
  <c r="K132"/>
  <c r="J132"/>
  <c r="S131"/>
  <c r="K131"/>
  <c r="J131"/>
  <c r="S130"/>
  <c r="K130"/>
  <c r="J130"/>
  <c r="S129"/>
  <c r="K129"/>
  <c r="J129"/>
  <c r="S128"/>
  <c r="K128"/>
  <c r="J128"/>
  <c r="S127"/>
  <c r="K127"/>
  <c r="J127"/>
  <c r="S126"/>
  <c r="K126"/>
  <c r="J126"/>
  <c r="S125"/>
  <c r="K125"/>
  <c r="J125"/>
  <c r="S124"/>
  <c r="K124"/>
  <c r="J124"/>
  <c r="S123"/>
  <c r="K123"/>
  <c r="J123"/>
  <c r="S122"/>
  <c r="K122"/>
  <c r="J122"/>
  <c r="S121"/>
  <c r="K121"/>
  <c r="J121"/>
  <c r="S120"/>
  <c r="K120"/>
  <c r="J120"/>
  <c r="S119"/>
  <c r="K119"/>
  <c r="J119"/>
  <c r="S118"/>
  <c r="K118"/>
  <c r="J118"/>
  <c r="S117"/>
  <c r="K117"/>
  <c r="J117"/>
  <c r="S116"/>
  <c r="K116"/>
  <c r="J116"/>
  <c r="S115"/>
  <c r="K115"/>
  <c r="J115"/>
  <c r="S114"/>
  <c r="K114"/>
  <c r="J114"/>
  <c r="S113"/>
  <c r="K113"/>
  <c r="J113"/>
  <c r="S112"/>
  <c r="K112"/>
  <c r="J112"/>
  <c r="S111"/>
  <c r="K111"/>
  <c r="J111"/>
  <c r="S110"/>
  <c r="K110"/>
  <c r="J110"/>
  <c r="S109"/>
  <c r="K109"/>
  <c r="J109"/>
  <c r="S108"/>
  <c r="K108"/>
  <c r="J108"/>
  <c r="S107"/>
  <c r="K107"/>
  <c r="J107"/>
  <c r="S106"/>
  <c r="K106"/>
  <c r="J106"/>
  <c r="S105"/>
  <c r="K105"/>
  <c r="J105"/>
  <c r="S104"/>
  <c r="K104"/>
  <c r="J104"/>
  <c r="S103"/>
  <c r="K103"/>
  <c r="J103"/>
  <c r="S102"/>
  <c r="K102"/>
  <c r="J102"/>
  <c r="S101"/>
  <c r="K101"/>
  <c r="J101"/>
  <c r="S100"/>
  <c r="K100"/>
  <c r="J100"/>
  <c r="S99"/>
  <c r="K99"/>
  <c r="J99"/>
  <c r="S98"/>
  <c r="K98"/>
  <c r="J98"/>
  <c r="S97"/>
  <c r="K97"/>
  <c r="J97"/>
  <c r="S96"/>
  <c r="K96"/>
  <c r="J96"/>
  <c r="S95"/>
  <c r="K95"/>
  <c r="J95"/>
  <c r="S94"/>
  <c r="K94"/>
  <c r="J94"/>
  <c r="S93"/>
  <c r="K93"/>
  <c r="J93"/>
  <c r="S92"/>
  <c r="K92"/>
  <c r="J92"/>
  <c r="S91"/>
  <c r="K91"/>
  <c r="J91"/>
  <c r="S90"/>
  <c r="K90"/>
  <c r="J90"/>
  <c r="S89"/>
  <c r="K89"/>
  <c r="J89"/>
  <c r="S88"/>
  <c r="K88"/>
  <c r="J88"/>
  <c r="S87"/>
  <c r="K87"/>
  <c r="J87"/>
  <c r="S86"/>
  <c r="K86"/>
  <c r="J86"/>
  <c r="S85"/>
  <c r="K85"/>
  <c r="J85"/>
  <c r="S84"/>
  <c r="K84"/>
  <c r="J84"/>
  <c r="S83"/>
  <c r="K83"/>
  <c r="J83"/>
  <c r="S82"/>
  <c r="K82"/>
  <c r="J82"/>
  <c r="S81"/>
  <c r="K81"/>
  <c r="J81"/>
  <c r="S80"/>
  <c r="K80"/>
  <c r="J80"/>
  <c r="S79"/>
  <c r="K79"/>
  <c r="J79"/>
  <c r="S78"/>
  <c r="K78"/>
  <c r="J78"/>
  <c r="S77"/>
  <c r="K77"/>
  <c r="J77"/>
  <c r="S76"/>
  <c r="K76"/>
  <c r="J76"/>
  <c r="S75"/>
  <c r="K75"/>
  <c r="J75"/>
  <c r="S74"/>
  <c r="K74"/>
  <c r="J74"/>
  <c r="S73"/>
  <c r="K73"/>
  <c r="J73"/>
  <c r="S72"/>
  <c r="K72"/>
  <c r="J72"/>
  <c r="S71"/>
  <c r="K71"/>
  <c r="J71"/>
  <c r="S70"/>
  <c r="K70"/>
  <c r="J70"/>
  <c r="S69"/>
  <c r="K69"/>
  <c r="J69"/>
  <c r="S68"/>
  <c r="K68"/>
  <c r="J68"/>
  <c r="S67"/>
  <c r="K67"/>
  <c r="J67"/>
  <c r="S66"/>
  <c r="K66"/>
  <c r="J66"/>
  <c r="S65"/>
  <c r="K65"/>
  <c r="J65"/>
  <c r="S64"/>
  <c r="K64"/>
  <c r="J64"/>
  <c r="S63"/>
  <c r="K63"/>
  <c r="J63"/>
  <c r="S62"/>
  <c r="K62"/>
  <c r="J62"/>
  <c r="S61"/>
  <c r="K61"/>
  <c r="J61"/>
  <c r="S60"/>
  <c r="K60"/>
  <c r="J60"/>
  <c r="S59"/>
  <c r="K59"/>
  <c r="J59"/>
  <c r="S58"/>
  <c r="K58"/>
  <c r="J58"/>
  <c r="S57"/>
  <c r="K57"/>
  <c r="J57"/>
  <c r="S56"/>
  <c r="K56"/>
  <c r="J56"/>
  <c r="S55"/>
  <c r="K55"/>
  <c r="J55"/>
  <c r="A49"/>
  <c r="A50"/>
  <c r="A51"/>
  <c r="A52"/>
  <c r="A53"/>
  <c r="A54"/>
  <c r="A55"/>
  <c r="S54"/>
  <c r="K54"/>
  <c r="J54"/>
  <c r="S53"/>
  <c r="K53"/>
  <c r="J53"/>
  <c r="S52"/>
  <c r="K52"/>
  <c r="J52"/>
  <c r="S51"/>
  <c r="K51"/>
  <c r="J51"/>
  <c r="S50"/>
  <c r="K50"/>
  <c r="J50"/>
  <c r="S49"/>
  <c r="K49"/>
  <c r="J49"/>
  <c r="B48"/>
  <c r="S44" i="54"/>
  <c r="S355"/>
  <c r="K44"/>
  <c r="K355"/>
  <c r="J44"/>
  <c r="J355"/>
  <c r="A56"/>
  <c r="A57"/>
  <c r="A58"/>
  <c r="A59"/>
  <c r="A60"/>
  <c r="A61"/>
  <c r="A62"/>
  <c r="A63"/>
  <c r="A64"/>
  <c r="A65"/>
  <c r="A66"/>
  <c r="A67"/>
  <c r="A79"/>
  <c r="A91"/>
  <c r="A103"/>
  <c r="A115"/>
  <c r="A127"/>
  <c r="A139"/>
  <c r="A151"/>
  <c r="A163"/>
  <c r="A175"/>
  <c r="A187"/>
  <c r="A199"/>
  <c r="A211"/>
  <c r="A223"/>
  <c r="A235"/>
  <c r="A247"/>
  <c r="A259"/>
  <c r="A271"/>
  <c r="A283"/>
  <c r="A295"/>
  <c r="A307"/>
  <c r="A319"/>
  <c r="A331"/>
  <c r="A343"/>
  <c r="A355"/>
  <c r="S43"/>
  <c r="S354"/>
  <c r="K43"/>
  <c r="K354"/>
  <c r="J43"/>
  <c r="J354"/>
  <c r="A78"/>
  <c r="A90"/>
  <c r="A102"/>
  <c r="A114"/>
  <c r="A126"/>
  <c r="A138"/>
  <c r="A150"/>
  <c r="A162"/>
  <c r="A174"/>
  <c r="A186"/>
  <c r="A198"/>
  <c r="A210"/>
  <c r="A222"/>
  <c r="A234"/>
  <c r="A246"/>
  <c r="A258"/>
  <c r="A270"/>
  <c r="A282"/>
  <c r="A294"/>
  <c r="A306"/>
  <c r="A318"/>
  <c r="A330"/>
  <c r="A342"/>
  <c r="A354"/>
  <c r="S42"/>
  <c r="S353"/>
  <c r="K42"/>
  <c r="K353"/>
  <c r="J42"/>
  <c r="J353"/>
  <c r="A77"/>
  <c r="A89"/>
  <c r="A101"/>
  <c r="A113"/>
  <c r="A125"/>
  <c r="A137"/>
  <c r="A149"/>
  <c r="A161"/>
  <c r="A173"/>
  <c r="A185"/>
  <c r="A197"/>
  <c r="A209"/>
  <c r="A221"/>
  <c r="A233"/>
  <c r="A245"/>
  <c r="A257"/>
  <c r="A269"/>
  <c r="A281"/>
  <c r="A293"/>
  <c r="A305"/>
  <c r="A317"/>
  <c r="A329"/>
  <c r="A341"/>
  <c r="A353"/>
  <c r="S41"/>
  <c r="S352"/>
  <c r="K41"/>
  <c r="K352"/>
  <c r="J41"/>
  <c r="J352"/>
  <c r="A76"/>
  <c r="A88"/>
  <c r="A100"/>
  <c r="A112"/>
  <c r="A124"/>
  <c r="A136"/>
  <c r="A148"/>
  <c r="A160"/>
  <c r="A172"/>
  <c r="A184"/>
  <c r="A196"/>
  <c r="A208"/>
  <c r="A220"/>
  <c r="A232"/>
  <c r="A244"/>
  <c r="A256"/>
  <c r="A268"/>
  <c r="A280"/>
  <c r="A292"/>
  <c r="A304"/>
  <c r="A316"/>
  <c r="A328"/>
  <c r="A340"/>
  <c r="A352"/>
  <c r="S40"/>
  <c r="S351"/>
  <c r="K40"/>
  <c r="K351"/>
  <c r="J40"/>
  <c r="J351"/>
  <c r="A75"/>
  <c r="A87"/>
  <c r="A99"/>
  <c r="A111"/>
  <c r="A123"/>
  <c r="A135"/>
  <c r="A147"/>
  <c r="A159"/>
  <c r="A171"/>
  <c r="A183"/>
  <c r="A195"/>
  <c r="A207"/>
  <c r="A219"/>
  <c r="A231"/>
  <c r="A243"/>
  <c r="A255"/>
  <c r="A267"/>
  <c r="A279"/>
  <c r="A291"/>
  <c r="A303"/>
  <c r="A315"/>
  <c r="A327"/>
  <c r="A339"/>
  <c r="A351"/>
  <c r="S39"/>
  <c r="S350"/>
  <c r="K39"/>
  <c r="K350"/>
  <c r="J39"/>
  <c r="J350"/>
  <c r="A74"/>
  <c r="A86"/>
  <c r="A98"/>
  <c r="A110"/>
  <c r="A122"/>
  <c r="A134"/>
  <c r="A146"/>
  <c r="A158"/>
  <c r="A170"/>
  <c r="A182"/>
  <c r="A194"/>
  <c r="A206"/>
  <c r="A218"/>
  <c r="A230"/>
  <c r="A242"/>
  <c r="A254"/>
  <c r="A266"/>
  <c r="A278"/>
  <c r="A290"/>
  <c r="A302"/>
  <c r="A314"/>
  <c r="A326"/>
  <c r="A338"/>
  <c r="A350"/>
  <c r="S38"/>
  <c r="S349"/>
  <c r="K38"/>
  <c r="K349"/>
  <c r="J38"/>
  <c r="J349"/>
  <c r="A73"/>
  <c r="A85"/>
  <c r="A97"/>
  <c r="A109"/>
  <c r="A121"/>
  <c r="A133"/>
  <c r="A145"/>
  <c r="A157"/>
  <c r="A169"/>
  <c r="A181"/>
  <c r="A193"/>
  <c r="A205"/>
  <c r="A217"/>
  <c r="A229"/>
  <c r="A241"/>
  <c r="A253"/>
  <c r="A265"/>
  <c r="A277"/>
  <c r="A289"/>
  <c r="A301"/>
  <c r="A313"/>
  <c r="A325"/>
  <c r="A337"/>
  <c r="A349"/>
  <c r="S37"/>
  <c r="S348"/>
  <c r="K37"/>
  <c r="K348"/>
  <c r="J37"/>
  <c r="J348"/>
  <c r="A72"/>
  <c r="A84"/>
  <c r="A96"/>
  <c r="A108"/>
  <c r="A120"/>
  <c r="A132"/>
  <c r="A144"/>
  <c r="A156"/>
  <c r="A168"/>
  <c r="A180"/>
  <c r="A192"/>
  <c r="A204"/>
  <c r="A216"/>
  <c r="A228"/>
  <c r="A240"/>
  <c r="A252"/>
  <c r="A264"/>
  <c r="A276"/>
  <c r="A288"/>
  <c r="A300"/>
  <c r="A312"/>
  <c r="A324"/>
  <c r="A336"/>
  <c r="A348"/>
  <c r="S36"/>
  <c r="S347"/>
  <c r="K36"/>
  <c r="K347"/>
  <c r="J36"/>
  <c r="J347"/>
  <c r="A71"/>
  <c r="A83"/>
  <c r="A95"/>
  <c r="A107"/>
  <c r="A119"/>
  <c r="A131"/>
  <c r="A143"/>
  <c r="A155"/>
  <c r="A167"/>
  <c r="A179"/>
  <c r="A191"/>
  <c r="A203"/>
  <c r="A215"/>
  <c r="A227"/>
  <c r="A239"/>
  <c r="A251"/>
  <c r="A263"/>
  <c r="A275"/>
  <c r="A287"/>
  <c r="A299"/>
  <c r="A311"/>
  <c r="A323"/>
  <c r="A335"/>
  <c r="A347"/>
  <c r="S35"/>
  <c r="S346"/>
  <c r="K35"/>
  <c r="K346"/>
  <c r="J35"/>
  <c r="J346"/>
  <c r="A70"/>
  <c r="A82"/>
  <c r="A94"/>
  <c r="A106"/>
  <c r="A118"/>
  <c r="A130"/>
  <c r="A142"/>
  <c r="A154"/>
  <c r="A166"/>
  <c r="A178"/>
  <c r="A190"/>
  <c r="A202"/>
  <c r="A214"/>
  <c r="A226"/>
  <c r="A238"/>
  <c r="A250"/>
  <c r="A262"/>
  <c r="A274"/>
  <c r="A286"/>
  <c r="A298"/>
  <c r="A310"/>
  <c r="A322"/>
  <c r="A334"/>
  <c r="A346"/>
  <c r="S34"/>
  <c r="S345"/>
  <c r="K34"/>
  <c r="K345"/>
  <c r="J34"/>
  <c r="J345"/>
  <c r="A69"/>
  <c r="A81"/>
  <c r="A93"/>
  <c r="A105"/>
  <c r="A117"/>
  <c r="A129"/>
  <c r="A141"/>
  <c r="A153"/>
  <c r="A165"/>
  <c r="A177"/>
  <c r="A189"/>
  <c r="A201"/>
  <c r="A213"/>
  <c r="A225"/>
  <c r="A237"/>
  <c r="A249"/>
  <c r="A261"/>
  <c r="A273"/>
  <c r="A285"/>
  <c r="A297"/>
  <c r="A309"/>
  <c r="A321"/>
  <c r="A333"/>
  <c r="A345"/>
  <c r="S33"/>
  <c r="S344"/>
  <c r="K33"/>
  <c r="K344"/>
  <c r="J33"/>
  <c r="J344"/>
  <c r="A68"/>
  <c r="A80"/>
  <c r="A92"/>
  <c r="A104"/>
  <c r="A116"/>
  <c r="A128"/>
  <c r="A140"/>
  <c r="A152"/>
  <c r="A164"/>
  <c r="A176"/>
  <c r="A188"/>
  <c r="A200"/>
  <c r="A212"/>
  <c r="A224"/>
  <c r="A236"/>
  <c r="A248"/>
  <c r="A260"/>
  <c r="A272"/>
  <c r="A284"/>
  <c r="A296"/>
  <c r="A308"/>
  <c r="A320"/>
  <c r="A332"/>
  <c r="A344"/>
  <c r="S343"/>
  <c r="K343"/>
  <c r="J343"/>
  <c r="S342"/>
  <c r="K342"/>
  <c r="J342"/>
  <c r="S341"/>
  <c r="K341"/>
  <c r="J341"/>
  <c r="S340"/>
  <c r="K340"/>
  <c r="J340"/>
  <c r="S339"/>
  <c r="K339"/>
  <c r="J339"/>
  <c r="S338"/>
  <c r="K338"/>
  <c r="J338"/>
  <c r="S337"/>
  <c r="K337"/>
  <c r="J337"/>
  <c r="S336"/>
  <c r="K336"/>
  <c r="J336"/>
  <c r="S335"/>
  <c r="K335"/>
  <c r="J335"/>
  <c r="S334"/>
  <c r="K334"/>
  <c r="J334"/>
  <c r="S333"/>
  <c r="K333"/>
  <c r="J333"/>
  <c r="S332"/>
  <c r="K332"/>
  <c r="J332"/>
  <c r="S331"/>
  <c r="K331"/>
  <c r="J331"/>
  <c r="S330"/>
  <c r="K330"/>
  <c r="J330"/>
  <c r="S329"/>
  <c r="K329"/>
  <c r="J329"/>
  <c r="S328"/>
  <c r="K328"/>
  <c r="J328"/>
  <c r="S327"/>
  <c r="K327"/>
  <c r="J327"/>
  <c r="S326"/>
  <c r="K326"/>
  <c r="J326"/>
  <c r="S325"/>
  <c r="K325"/>
  <c r="J325"/>
  <c r="S324"/>
  <c r="K324"/>
  <c r="J324"/>
  <c r="S323"/>
  <c r="K323"/>
  <c r="J323"/>
  <c r="S322"/>
  <c r="K322"/>
  <c r="J322"/>
  <c r="S321"/>
  <c r="K321"/>
  <c r="J321"/>
  <c r="S320"/>
  <c r="K320"/>
  <c r="J320"/>
  <c r="S319"/>
  <c r="K319"/>
  <c r="J319"/>
  <c r="S318"/>
  <c r="K318"/>
  <c r="J318"/>
  <c r="S317"/>
  <c r="K317"/>
  <c r="J317"/>
  <c r="S316"/>
  <c r="K316"/>
  <c r="J316"/>
  <c r="S315"/>
  <c r="K315"/>
  <c r="J315"/>
  <c r="S314"/>
  <c r="K314"/>
  <c r="J314"/>
  <c r="S313"/>
  <c r="K313"/>
  <c r="J313"/>
  <c r="S312"/>
  <c r="K312"/>
  <c r="J312"/>
  <c r="S311"/>
  <c r="K311"/>
  <c r="J311"/>
  <c r="S310"/>
  <c r="K310"/>
  <c r="J310"/>
  <c r="S309"/>
  <c r="K309"/>
  <c r="J309"/>
  <c r="S308"/>
  <c r="K308"/>
  <c r="J308"/>
  <c r="S307"/>
  <c r="K307"/>
  <c r="J307"/>
  <c r="S306"/>
  <c r="K306"/>
  <c r="J306"/>
  <c r="S305"/>
  <c r="K305"/>
  <c r="J305"/>
  <c r="S304"/>
  <c r="K304"/>
  <c r="J304"/>
  <c r="S303"/>
  <c r="K303"/>
  <c r="J303"/>
  <c r="S302"/>
  <c r="K302"/>
  <c r="J302"/>
  <c r="S301"/>
  <c r="K301"/>
  <c r="J301"/>
  <c r="S300"/>
  <c r="K300"/>
  <c r="J300"/>
  <c r="S299"/>
  <c r="K299"/>
  <c r="J299"/>
  <c r="S298"/>
  <c r="K298"/>
  <c r="J298"/>
  <c r="S297"/>
  <c r="K297"/>
  <c r="J297"/>
  <c r="S296"/>
  <c r="K296"/>
  <c r="J296"/>
  <c r="S295"/>
  <c r="K295"/>
  <c r="J295"/>
  <c r="S294"/>
  <c r="K294"/>
  <c r="J294"/>
  <c r="S293"/>
  <c r="K293"/>
  <c r="J293"/>
  <c r="S292"/>
  <c r="K292"/>
  <c r="J292"/>
  <c r="S291"/>
  <c r="K291"/>
  <c r="J291"/>
  <c r="S290"/>
  <c r="K290"/>
  <c r="J290"/>
  <c r="S289"/>
  <c r="K289"/>
  <c r="J289"/>
  <c r="S288"/>
  <c r="K288"/>
  <c r="J288"/>
  <c r="S287"/>
  <c r="K287"/>
  <c r="J287"/>
  <c r="S286"/>
  <c r="K286"/>
  <c r="J286"/>
  <c r="S285"/>
  <c r="K285"/>
  <c r="J285"/>
  <c r="S284"/>
  <c r="K284"/>
  <c r="J284"/>
  <c r="S283"/>
  <c r="K283"/>
  <c r="J283"/>
  <c r="S282"/>
  <c r="K282"/>
  <c r="J282"/>
  <c r="S281"/>
  <c r="K281"/>
  <c r="J281"/>
  <c r="S280"/>
  <c r="K280"/>
  <c r="J280"/>
  <c r="S279"/>
  <c r="K279"/>
  <c r="J279"/>
  <c r="S278"/>
  <c r="K278"/>
  <c r="J278"/>
  <c r="S277"/>
  <c r="K277"/>
  <c r="J277"/>
  <c r="S276"/>
  <c r="K276"/>
  <c r="J276"/>
  <c r="S275"/>
  <c r="K275"/>
  <c r="J275"/>
  <c r="S274"/>
  <c r="K274"/>
  <c r="J274"/>
  <c r="S273"/>
  <c r="K273"/>
  <c r="J273"/>
  <c r="S272"/>
  <c r="K272"/>
  <c r="J272"/>
  <c r="S271"/>
  <c r="K271"/>
  <c r="J271"/>
  <c r="S270"/>
  <c r="K270"/>
  <c r="J270"/>
  <c r="S269"/>
  <c r="K269"/>
  <c r="J269"/>
  <c r="S268"/>
  <c r="K268"/>
  <c r="J268"/>
  <c r="S267"/>
  <c r="K267"/>
  <c r="J267"/>
  <c r="S266"/>
  <c r="K266"/>
  <c r="J266"/>
  <c r="S265"/>
  <c r="K265"/>
  <c r="J265"/>
  <c r="S264"/>
  <c r="K264"/>
  <c r="J264"/>
  <c r="S263"/>
  <c r="K263"/>
  <c r="J263"/>
  <c r="S262"/>
  <c r="K262"/>
  <c r="J262"/>
  <c r="S261"/>
  <c r="K261"/>
  <c r="J261"/>
  <c r="S260"/>
  <c r="K260"/>
  <c r="J260"/>
  <c r="S259"/>
  <c r="K259"/>
  <c r="J259"/>
  <c r="S258"/>
  <c r="K258"/>
  <c r="J258"/>
  <c r="S257"/>
  <c r="K257"/>
  <c r="J257"/>
  <c r="S256"/>
  <c r="K256"/>
  <c r="J256"/>
  <c r="S255"/>
  <c r="K255"/>
  <c r="J255"/>
  <c r="S254"/>
  <c r="K254"/>
  <c r="J254"/>
  <c r="S253"/>
  <c r="K253"/>
  <c r="J253"/>
  <c r="S252"/>
  <c r="K252"/>
  <c r="J252"/>
  <c r="S251"/>
  <c r="K251"/>
  <c r="J251"/>
  <c r="S250"/>
  <c r="K250"/>
  <c r="J250"/>
  <c r="S249"/>
  <c r="K249"/>
  <c r="J249"/>
  <c r="S248"/>
  <c r="K248"/>
  <c r="J248"/>
  <c r="S247"/>
  <c r="K247"/>
  <c r="J247"/>
  <c r="S246"/>
  <c r="K246"/>
  <c r="J246"/>
  <c r="S245"/>
  <c r="K245"/>
  <c r="J245"/>
  <c r="S244"/>
  <c r="K244"/>
  <c r="J244"/>
  <c r="S243"/>
  <c r="K243"/>
  <c r="J243"/>
  <c r="S242"/>
  <c r="K242"/>
  <c r="J242"/>
  <c r="S241"/>
  <c r="K241"/>
  <c r="J241"/>
  <c r="S240"/>
  <c r="K240"/>
  <c r="J240"/>
  <c r="S239"/>
  <c r="K239"/>
  <c r="J239"/>
  <c r="S238"/>
  <c r="K238"/>
  <c r="J238"/>
  <c r="S237"/>
  <c r="K237"/>
  <c r="J237"/>
  <c r="S236"/>
  <c r="K236"/>
  <c r="J236"/>
  <c r="S235"/>
  <c r="K235"/>
  <c r="J235"/>
  <c r="S234"/>
  <c r="K234"/>
  <c r="J234"/>
  <c r="S233"/>
  <c r="K233"/>
  <c r="J233"/>
  <c r="S232"/>
  <c r="K232"/>
  <c r="J232"/>
  <c r="S231"/>
  <c r="K231"/>
  <c r="J231"/>
  <c r="S230"/>
  <c r="K230"/>
  <c r="J230"/>
  <c r="S229"/>
  <c r="K229"/>
  <c r="J229"/>
  <c r="S228"/>
  <c r="K228"/>
  <c r="J228"/>
  <c r="S227"/>
  <c r="K227"/>
  <c r="J227"/>
  <c r="S226"/>
  <c r="K226"/>
  <c r="J226"/>
  <c r="S225"/>
  <c r="K225"/>
  <c r="J225"/>
  <c r="S224"/>
  <c r="K224"/>
  <c r="J224"/>
  <c r="S223"/>
  <c r="K223"/>
  <c r="J223"/>
  <c r="S222"/>
  <c r="K222"/>
  <c r="J222"/>
  <c r="S221"/>
  <c r="K221"/>
  <c r="J221"/>
  <c r="S220"/>
  <c r="K220"/>
  <c r="J220"/>
  <c r="S219"/>
  <c r="K219"/>
  <c r="J219"/>
  <c r="S218"/>
  <c r="K218"/>
  <c r="J218"/>
  <c r="S217"/>
  <c r="K217"/>
  <c r="J217"/>
  <c r="S216"/>
  <c r="K216"/>
  <c r="J216"/>
  <c r="S215"/>
  <c r="K215"/>
  <c r="J215"/>
  <c r="S214"/>
  <c r="K214"/>
  <c r="J214"/>
  <c r="S213"/>
  <c r="K213"/>
  <c r="J213"/>
  <c r="S212"/>
  <c r="K212"/>
  <c r="J212"/>
  <c r="S211"/>
  <c r="K211"/>
  <c r="J211"/>
  <c r="S210"/>
  <c r="K210"/>
  <c r="J210"/>
  <c r="S209"/>
  <c r="K209"/>
  <c r="J209"/>
  <c r="S208"/>
  <c r="K208"/>
  <c r="J208"/>
  <c r="S207"/>
  <c r="K207"/>
  <c r="J207"/>
  <c r="S206"/>
  <c r="K206"/>
  <c r="J206"/>
  <c r="S205"/>
  <c r="K205"/>
  <c r="J205"/>
  <c r="S204"/>
  <c r="K204"/>
  <c r="J204"/>
  <c r="S203"/>
  <c r="K203"/>
  <c r="J203"/>
  <c r="S202"/>
  <c r="K202"/>
  <c r="J202"/>
  <c r="S201"/>
  <c r="K201"/>
  <c r="J201"/>
  <c r="S200"/>
  <c r="K200"/>
  <c r="J200"/>
  <c r="S199"/>
  <c r="K199"/>
  <c r="J199"/>
  <c r="S198"/>
  <c r="K198"/>
  <c r="J198"/>
  <c r="S197"/>
  <c r="K197"/>
  <c r="J197"/>
  <c r="S196"/>
  <c r="K196"/>
  <c r="J196"/>
  <c r="S195"/>
  <c r="K195"/>
  <c r="J195"/>
  <c r="S194"/>
  <c r="K194"/>
  <c r="J194"/>
  <c r="S193"/>
  <c r="K193"/>
  <c r="J193"/>
  <c r="S192"/>
  <c r="K192"/>
  <c r="J192"/>
  <c r="S191"/>
  <c r="K191"/>
  <c r="J191"/>
  <c r="S190"/>
  <c r="K190"/>
  <c r="J190"/>
  <c r="S189"/>
  <c r="K189"/>
  <c r="J189"/>
  <c r="S188"/>
  <c r="K188"/>
  <c r="J188"/>
  <c r="S187"/>
  <c r="K187"/>
  <c r="J187"/>
  <c r="S186"/>
  <c r="K186"/>
  <c r="J186"/>
  <c r="S185"/>
  <c r="K185"/>
  <c r="J185"/>
  <c r="S184"/>
  <c r="K184"/>
  <c r="J184"/>
  <c r="S183"/>
  <c r="K183"/>
  <c r="J183"/>
  <c r="S182"/>
  <c r="K182"/>
  <c r="J182"/>
  <c r="S181"/>
  <c r="K181"/>
  <c r="J181"/>
  <c r="S180"/>
  <c r="K180"/>
  <c r="J180"/>
  <c r="S179"/>
  <c r="K179"/>
  <c r="J179"/>
  <c r="S178"/>
  <c r="K178"/>
  <c r="J178"/>
  <c r="S177"/>
  <c r="K177"/>
  <c r="J177"/>
  <c r="S176"/>
  <c r="K176"/>
  <c r="J176"/>
  <c r="S175"/>
  <c r="K175"/>
  <c r="J175"/>
  <c r="S174"/>
  <c r="K174"/>
  <c r="J174"/>
  <c r="S173"/>
  <c r="K173"/>
  <c r="J173"/>
  <c r="S172"/>
  <c r="K172"/>
  <c r="J172"/>
  <c r="S171"/>
  <c r="K171"/>
  <c r="J171"/>
  <c r="S170"/>
  <c r="K170"/>
  <c r="J170"/>
  <c r="S169"/>
  <c r="K169"/>
  <c r="J169"/>
  <c r="S168"/>
  <c r="K168"/>
  <c r="J168"/>
  <c r="S167"/>
  <c r="K167"/>
  <c r="J167"/>
  <c r="S166"/>
  <c r="K166"/>
  <c r="J166"/>
  <c r="S165"/>
  <c r="K165"/>
  <c r="J165"/>
  <c r="S164"/>
  <c r="K164"/>
  <c r="J164"/>
  <c r="S163"/>
  <c r="K163"/>
  <c r="J163"/>
  <c r="S162"/>
  <c r="K162"/>
  <c r="J162"/>
  <c r="S161"/>
  <c r="K161"/>
  <c r="J161"/>
  <c r="S160"/>
  <c r="K160"/>
  <c r="J160"/>
  <c r="S159"/>
  <c r="K159"/>
  <c r="J159"/>
  <c r="S158"/>
  <c r="K158"/>
  <c r="J158"/>
  <c r="S157"/>
  <c r="K157"/>
  <c r="J157"/>
  <c r="S156"/>
  <c r="K156"/>
  <c r="J156"/>
  <c r="S155"/>
  <c r="K155"/>
  <c r="J155"/>
  <c r="S154"/>
  <c r="K154"/>
  <c r="J154"/>
  <c r="S153"/>
  <c r="K153"/>
  <c r="J153"/>
  <c r="S152"/>
  <c r="K152"/>
  <c r="J152"/>
  <c r="S151"/>
  <c r="K151"/>
  <c r="J151"/>
  <c r="S150"/>
  <c r="K150"/>
  <c r="J150"/>
  <c r="S149"/>
  <c r="K149"/>
  <c r="J149"/>
  <c r="S148"/>
  <c r="K148"/>
  <c r="J148"/>
  <c r="S147"/>
  <c r="K147"/>
  <c r="J147"/>
  <c r="S146"/>
  <c r="K146"/>
  <c r="J146"/>
  <c r="S145"/>
  <c r="K145"/>
  <c r="J145"/>
  <c r="S144"/>
  <c r="K144"/>
  <c r="J144"/>
  <c r="S143"/>
  <c r="K143"/>
  <c r="J143"/>
  <c r="S142"/>
  <c r="K142"/>
  <c r="J142"/>
  <c r="S141"/>
  <c r="K141"/>
  <c r="J141"/>
  <c r="S140"/>
  <c r="K140"/>
  <c r="J140"/>
  <c r="S139"/>
  <c r="K139"/>
  <c r="J139"/>
  <c r="S138"/>
  <c r="K138"/>
  <c r="J138"/>
  <c r="S137"/>
  <c r="K137"/>
  <c r="J137"/>
  <c r="S136"/>
  <c r="K136"/>
  <c r="J136"/>
  <c r="S135"/>
  <c r="K135"/>
  <c r="J135"/>
  <c r="S134"/>
  <c r="K134"/>
  <c r="J134"/>
  <c r="S133"/>
  <c r="K133"/>
  <c r="J133"/>
  <c r="S132"/>
  <c r="K132"/>
  <c r="J132"/>
  <c r="S131"/>
  <c r="K131"/>
  <c r="J131"/>
  <c r="S130"/>
  <c r="K130"/>
  <c r="J130"/>
  <c r="S129"/>
  <c r="K129"/>
  <c r="J129"/>
  <c r="S128"/>
  <c r="K128"/>
  <c r="J128"/>
  <c r="S127"/>
  <c r="K127"/>
  <c r="J127"/>
  <c r="S126"/>
  <c r="K126"/>
  <c r="J126"/>
  <c r="S125"/>
  <c r="K125"/>
  <c r="J125"/>
  <c r="S124"/>
  <c r="K124"/>
  <c r="J124"/>
  <c r="S123"/>
  <c r="K123"/>
  <c r="J123"/>
  <c r="S122"/>
  <c r="K122"/>
  <c r="J122"/>
  <c r="S121"/>
  <c r="K121"/>
  <c r="J121"/>
  <c r="S120"/>
  <c r="K120"/>
  <c r="J120"/>
  <c r="S119"/>
  <c r="K119"/>
  <c r="J119"/>
  <c r="S118"/>
  <c r="K118"/>
  <c r="J118"/>
  <c r="S117"/>
  <c r="K117"/>
  <c r="J117"/>
  <c r="S116"/>
  <c r="K116"/>
  <c r="J116"/>
  <c r="S115"/>
  <c r="K115"/>
  <c r="J115"/>
  <c r="S114"/>
  <c r="K114"/>
  <c r="J114"/>
  <c r="S113"/>
  <c r="K113"/>
  <c r="J113"/>
  <c r="S112"/>
  <c r="K112"/>
  <c r="J112"/>
  <c r="S111"/>
  <c r="K111"/>
  <c r="J111"/>
  <c r="S110"/>
  <c r="K110"/>
  <c r="J110"/>
  <c r="S109"/>
  <c r="K109"/>
  <c r="J109"/>
  <c r="S108"/>
  <c r="K108"/>
  <c r="J108"/>
  <c r="S107"/>
  <c r="K107"/>
  <c r="J107"/>
  <c r="S106"/>
  <c r="K106"/>
  <c r="J106"/>
  <c r="S105"/>
  <c r="K105"/>
  <c r="J105"/>
  <c r="S104"/>
  <c r="K104"/>
  <c r="J104"/>
  <c r="S103"/>
  <c r="K103"/>
  <c r="J103"/>
  <c r="S102"/>
  <c r="K102"/>
  <c r="J102"/>
  <c r="S101"/>
  <c r="K101"/>
  <c r="J101"/>
  <c r="S100"/>
  <c r="K100"/>
  <c r="J100"/>
  <c r="S99"/>
  <c r="K99"/>
  <c r="J99"/>
  <c r="S98"/>
  <c r="K98"/>
  <c r="J98"/>
  <c r="S97"/>
  <c r="K97"/>
  <c r="J97"/>
  <c r="S96"/>
  <c r="K96"/>
  <c r="J96"/>
  <c r="S95"/>
  <c r="K95"/>
  <c r="J95"/>
  <c r="S94"/>
  <c r="K94"/>
  <c r="J94"/>
  <c r="S93"/>
  <c r="K93"/>
  <c r="J93"/>
  <c r="S92"/>
  <c r="K92"/>
  <c r="J92"/>
  <c r="S91"/>
  <c r="K91"/>
  <c r="J91"/>
  <c r="S90"/>
  <c r="K90"/>
  <c r="J90"/>
  <c r="S89"/>
  <c r="K89"/>
  <c r="J89"/>
  <c r="S88"/>
  <c r="K88"/>
  <c r="J88"/>
  <c r="S87"/>
  <c r="K87"/>
  <c r="J87"/>
  <c r="S86"/>
  <c r="K86"/>
  <c r="J86"/>
  <c r="S85"/>
  <c r="K85"/>
  <c r="J85"/>
  <c r="S84"/>
  <c r="K84"/>
  <c r="J84"/>
  <c r="S83"/>
  <c r="K83"/>
  <c r="J83"/>
  <c r="S82"/>
  <c r="K82"/>
  <c r="J82"/>
  <c r="S81"/>
  <c r="K81"/>
  <c r="J81"/>
  <c r="S80"/>
  <c r="K80"/>
  <c r="J80"/>
  <c r="S79"/>
  <c r="K79"/>
  <c r="J79"/>
  <c r="S78"/>
  <c r="K78"/>
  <c r="J78"/>
  <c r="S77"/>
  <c r="K77"/>
  <c r="J77"/>
  <c r="S76"/>
  <c r="K76"/>
  <c r="J76"/>
  <c r="S75"/>
  <c r="K75"/>
  <c r="J75"/>
  <c r="S74"/>
  <c r="K74"/>
  <c r="J74"/>
  <c r="S73"/>
  <c r="K73"/>
  <c r="J73"/>
  <c r="S72"/>
  <c r="K72"/>
  <c r="J72"/>
  <c r="S71"/>
  <c r="K71"/>
  <c r="J71"/>
  <c r="S70"/>
  <c r="K70"/>
  <c r="J70"/>
  <c r="S69"/>
  <c r="K69"/>
  <c r="J69"/>
  <c r="S68"/>
  <c r="K68"/>
  <c r="J68"/>
  <c r="S67"/>
  <c r="K67"/>
  <c r="J67"/>
  <c r="S66"/>
  <c r="K66"/>
  <c r="J66"/>
  <c r="S65"/>
  <c r="K65"/>
  <c r="J65"/>
  <c r="S64"/>
  <c r="K64"/>
  <c r="J64"/>
  <c r="S63"/>
  <c r="K63"/>
  <c r="J63"/>
  <c r="S62"/>
  <c r="K62"/>
  <c r="J62"/>
  <c r="S61"/>
  <c r="K61"/>
  <c r="J61"/>
  <c r="S60"/>
  <c r="K60"/>
  <c r="J60"/>
  <c r="S59"/>
  <c r="K59"/>
  <c r="J59"/>
  <c r="S58"/>
  <c r="K58"/>
  <c r="J58"/>
  <c r="S57"/>
  <c r="K57"/>
  <c r="J57"/>
  <c r="S56"/>
  <c r="K56"/>
  <c r="J56"/>
  <c r="S55"/>
  <c r="K55"/>
  <c r="J55"/>
  <c r="A49"/>
  <c r="A50"/>
  <c r="A51"/>
  <c r="A52"/>
  <c r="A53"/>
  <c r="A54"/>
  <c r="A55"/>
  <c r="S54"/>
  <c r="K54"/>
  <c r="J54"/>
  <c r="S53"/>
  <c r="K53"/>
  <c r="J53"/>
  <c r="S52"/>
  <c r="K52"/>
  <c r="J52"/>
  <c r="S51"/>
  <c r="K51"/>
  <c r="J51"/>
  <c r="S50"/>
  <c r="K50"/>
  <c r="J50"/>
  <c r="S49"/>
  <c r="K49"/>
  <c r="J49"/>
  <c r="B48"/>
  <c r="G13" i="52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B79" i="8"/>
  <c r="B91"/>
  <c r="B103"/>
  <c r="B115"/>
  <c r="B127"/>
  <c r="B139"/>
  <c r="B151"/>
  <c r="B163"/>
  <c r="B175"/>
  <c r="B187"/>
  <c r="B199"/>
  <c r="B211"/>
  <c r="B223"/>
  <c r="B235"/>
  <c r="B247"/>
  <c r="B259"/>
  <c r="B271"/>
  <c r="B283"/>
  <c r="B295"/>
  <c r="B307"/>
  <c r="B319"/>
  <c r="B331"/>
  <c r="B343"/>
  <c r="B355"/>
  <c r="A44"/>
  <c r="F44"/>
  <c r="S44"/>
  <c r="G44"/>
  <c r="R44"/>
  <c r="K44"/>
  <c r="J44"/>
  <c r="J355"/>
  <c r="A56"/>
  <c r="A57"/>
  <c r="A58"/>
  <c r="A59"/>
  <c r="A60"/>
  <c r="A61"/>
  <c r="A62"/>
  <c r="A63"/>
  <c r="A64"/>
  <c r="A65"/>
  <c r="A66"/>
  <c r="A67"/>
  <c r="A79"/>
  <c r="A91"/>
  <c r="A103"/>
  <c r="A115"/>
  <c r="A127"/>
  <c r="A139"/>
  <c r="A151"/>
  <c r="A163"/>
  <c r="A175"/>
  <c r="A187"/>
  <c r="A199"/>
  <c r="A211"/>
  <c r="A223"/>
  <c r="A235"/>
  <c r="A247"/>
  <c r="A259"/>
  <c r="A271"/>
  <c r="A283"/>
  <c r="A295"/>
  <c r="A307"/>
  <c r="A319"/>
  <c r="A331"/>
  <c r="A343"/>
  <c r="A355"/>
  <c r="B78"/>
  <c r="B90"/>
  <c r="B102"/>
  <c r="B114"/>
  <c r="B126"/>
  <c r="B138"/>
  <c r="B150"/>
  <c r="B162"/>
  <c r="B174"/>
  <c r="B186"/>
  <c r="B198"/>
  <c r="B210"/>
  <c r="B222"/>
  <c r="B234"/>
  <c r="B246"/>
  <c r="B258"/>
  <c r="B270"/>
  <c r="B282"/>
  <c r="B294"/>
  <c r="B306"/>
  <c r="B318"/>
  <c r="B330"/>
  <c r="B342"/>
  <c r="B354"/>
  <c r="A43"/>
  <c r="F43"/>
  <c r="S43"/>
  <c r="G43"/>
  <c r="R43"/>
  <c r="K43"/>
  <c r="J43"/>
  <c r="J354"/>
  <c r="A78"/>
  <c r="A90"/>
  <c r="A102"/>
  <c r="A114"/>
  <c r="A126"/>
  <c r="A138"/>
  <c r="A150"/>
  <c r="A162"/>
  <c r="A174"/>
  <c r="A186"/>
  <c r="A198"/>
  <c r="A210"/>
  <c r="A222"/>
  <c r="A234"/>
  <c r="A246"/>
  <c r="A258"/>
  <c r="A270"/>
  <c r="A282"/>
  <c r="A294"/>
  <c r="A306"/>
  <c r="A318"/>
  <c r="A330"/>
  <c r="A342"/>
  <c r="A354"/>
  <c r="B77"/>
  <c r="B89"/>
  <c r="B101"/>
  <c r="B113"/>
  <c r="B125"/>
  <c r="B137"/>
  <c r="B149"/>
  <c r="B161"/>
  <c r="B173"/>
  <c r="B185"/>
  <c r="B197"/>
  <c r="B209"/>
  <c r="B221"/>
  <c r="B233"/>
  <c r="B245"/>
  <c r="B257"/>
  <c r="B269"/>
  <c r="B281"/>
  <c r="B293"/>
  <c r="B305"/>
  <c r="B317"/>
  <c r="B329"/>
  <c r="B341"/>
  <c r="B353"/>
  <c r="A42"/>
  <c r="F42"/>
  <c r="S42"/>
  <c r="G42"/>
  <c r="R42"/>
  <c r="K42"/>
  <c r="J42"/>
  <c r="J353"/>
  <c r="A77"/>
  <c r="A89"/>
  <c r="A101"/>
  <c r="A113"/>
  <c r="A125"/>
  <c r="A137"/>
  <c r="A149"/>
  <c r="A161"/>
  <c r="A173"/>
  <c r="A185"/>
  <c r="A197"/>
  <c r="A209"/>
  <c r="A221"/>
  <c r="A233"/>
  <c r="A245"/>
  <c r="A257"/>
  <c r="A269"/>
  <c r="A281"/>
  <c r="A293"/>
  <c r="A305"/>
  <c r="A317"/>
  <c r="A329"/>
  <c r="A341"/>
  <c r="A353"/>
  <c r="B76"/>
  <c r="B88"/>
  <c r="B100"/>
  <c r="B112"/>
  <c r="B124"/>
  <c r="B136"/>
  <c r="B148"/>
  <c r="B160"/>
  <c r="B172"/>
  <c r="B184"/>
  <c r="B196"/>
  <c r="B208"/>
  <c r="B220"/>
  <c r="B232"/>
  <c r="B244"/>
  <c r="B256"/>
  <c r="B268"/>
  <c r="B280"/>
  <c r="B292"/>
  <c r="B304"/>
  <c r="B316"/>
  <c r="B328"/>
  <c r="B340"/>
  <c r="B352"/>
  <c r="A41"/>
  <c r="F41"/>
  <c r="S41"/>
  <c r="G41"/>
  <c r="R41"/>
  <c r="K41"/>
  <c r="J41"/>
  <c r="J352"/>
  <c r="A76"/>
  <c r="A88"/>
  <c r="A100"/>
  <c r="A112"/>
  <c r="A124"/>
  <c r="A136"/>
  <c r="A148"/>
  <c r="A160"/>
  <c r="A172"/>
  <c r="A184"/>
  <c r="A196"/>
  <c r="A208"/>
  <c r="A220"/>
  <c r="A232"/>
  <c r="A244"/>
  <c r="A256"/>
  <c r="A268"/>
  <c r="A280"/>
  <c r="A292"/>
  <c r="A304"/>
  <c r="A316"/>
  <c r="A328"/>
  <c r="A340"/>
  <c r="A352"/>
  <c r="B75"/>
  <c r="B87"/>
  <c r="B99"/>
  <c r="B111"/>
  <c r="B123"/>
  <c r="B135"/>
  <c r="B147"/>
  <c r="B159"/>
  <c r="B171"/>
  <c r="B183"/>
  <c r="B195"/>
  <c r="B207"/>
  <c r="B219"/>
  <c r="B231"/>
  <c r="B243"/>
  <c r="B255"/>
  <c r="B267"/>
  <c r="B279"/>
  <c r="B291"/>
  <c r="B303"/>
  <c r="B315"/>
  <c r="B327"/>
  <c r="B339"/>
  <c r="B351"/>
  <c r="A40"/>
  <c r="F40"/>
  <c r="S40"/>
  <c r="G40"/>
  <c r="R40"/>
  <c r="K40"/>
  <c r="J40"/>
  <c r="J351"/>
  <c r="A75"/>
  <c r="A87"/>
  <c r="A99"/>
  <c r="A111"/>
  <c r="A123"/>
  <c r="A135"/>
  <c r="A147"/>
  <c r="A159"/>
  <c r="A171"/>
  <c r="A183"/>
  <c r="A195"/>
  <c r="A207"/>
  <c r="A219"/>
  <c r="A231"/>
  <c r="A243"/>
  <c r="A255"/>
  <c r="A267"/>
  <c r="A279"/>
  <c r="A291"/>
  <c r="A303"/>
  <c r="A315"/>
  <c r="A327"/>
  <c r="A339"/>
  <c r="A351"/>
  <c r="B74"/>
  <c r="B86"/>
  <c r="B98"/>
  <c r="B110"/>
  <c r="B122"/>
  <c r="B134"/>
  <c r="B146"/>
  <c r="B158"/>
  <c r="B170"/>
  <c r="B182"/>
  <c r="B194"/>
  <c r="B206"/>
  <c r="B218"/>
  <c r="B230"/>
  <c r="B242"/>
  <c r="B254"/>
  <c r="B266"/>
  <c r="B278"/>
  <c r="B290"/>
  <c r="B302"/>
  <c r="B314"/>
  <c r="B326"/>
  <c r="B338"/>
  <c r="B350"/>
  <c r="A39"/>
  <c r="F39"/>
  <c r="S39"/>
  <c r="G39"/>
  <c r="R39"/>
  <c r="K39"/>
  <c r="J39"/>
  <c r="J350"/>
  <c r="A74"/>
  <c r="A86"/>
  <c r="A98"/>
  <c r="A110"/>
  <c r="A122"/>
  <c r="A134"/>
  <c r="A146"/>
  <c r="A158"/>
  <c r="A170"/>
  <c r="A182"/>
  <c r="A194"/>
  <c r="A206"/>
  <c r="A218"/>
  <c r="A230"/>
  <c r="A242"/>
  <c r="A254"/>
  <c r="A266"/>
  <c r="A278"/>
  <c r="A290"/>
  <c r="A302"/>
  <c r="A314"/>
  <c r="A326"/>
  <c r="A338"/>
  <c r="A350"/>
  <c r="B73"/>
  <c r="B85"/>
  <c r="B97"/>
  <c r="B109"/>
  <c r="B121"/>
  <c r="B133"/>
  <c r="B145"/>
  <c r="B157"/>
  <c r="B169"/>
  <c r="B181"/>
  <c r="B193"/>
  <c r="B205"/>
  <c r="B217"/>
  <c r="B229"/>
  <c r="B241"/>
  <c r="B253"/>
  <c r="B265"/>
  <c r="B277"/>
  <c r="B289"/>
  <c r="B301"/>
  <c r="B313"/>
  <c r="B325"/>
  <c r="B337"/>
  <c r="B349"/>
  <c r="A38"/>
  <c r="F38"/>
  <c r="S38"/>
  <c r="G38"/>
  <c r="R38"/>
  <c r="K38"/>
  <c r="J38"/>
  <c r="J349"/>
  <c r="A73"/>
  <c r="A85"/>
  <c r="A97"/>
  <c r="A109"/>
  <c r="A121"/>
  <c r="A133"/>
  <c r="A145"/>
  <c r="A157"/>
  <c r="A169"/>
  <c r="A181"/>
  <c r="A193"/>
  <c r="A205"/>
  <c r="A217"/>
  <c r="A229"/>
  <c r="A241"/>
  <c r="A253"/>
  <c r="A265"/>
  <c r="A277"/>
  <c r="A289"/>
  <c r="A301"/>
  <c r="A313"/>
  <c r="A325"/>
  <c r="A337"/>
  <c r="A349"/>
  <c r="B72"/>
  <c r="B84"/>
  <c r="B96"/>
  <c r="B108"/>
  <c r="B120"/>
  <c r="B132"/>
  <c r="B144"/>
  <c r="B156"/>
  <c r="B168"/>
  <c r="B180"/>
  <c r="B192"/>
  <c r="B204"/>
  <c r="B216"/>
  <c r="B228"/>
  <c r="B240"/>
  <c r="B252"/>
  <c r="B264"/>
  <c r="B276"/>
  <c r="B288"/>
  <c r="B300"/>
  <c r="B312"/>
  <c r="B324"/>
  <c r="B336"/>
  <c r="B348"/>
  <c r="A37"/>
  <c r="F37"/>
  <c r="S37"/>
  <c r="G37"/>
  <c r="R37"/>
  <c r="K37"/>
  <c r="J37"/>
  <c r="J348"/>
  <c r="A72"/>
  <c r="A84"/>
  <c r="A96"/>
  <c r="A108"/>
  <c r="A120"/>
  <c r="A132"/>
  <c r="A144"/>
  <c r="A156"/>
  <c r="A168"/>
  <c r="A180"/>
  <c r="A192"/>
  <c r="A204"/>
  <c r="A216"/>
  <c r="A228"/>
  <c r="A240"/>
  <c r="A252"/>
  <c r="A264"/>
  <c r="A276"/>
  <c r="A288"/>
  <c r="A300"/>
  <c r="A312"/>
  <c r="A324"/>
  <c r="A336"/>
  <c r="A348"/>
  <c r="B71"/>
  <c r="B83"/>
  <c r="B95"/>
  <c r="B107"/>
  <c r="B119"/>
  <c r="B131"/>
  <c r="B143"/>
  <c r="B155"/>
  <c r="B167"/>
  <c r="B179"/>
  <c r="B191"/>
  <c r="B203"/>
  <c r="B215"/>
  <c r="B227"/>
  <c r="B239"/>
  <c r="B251"/>
  <c r="B263"/>
  <c r="B275"/>
  <c r="B287"/>
  <c r="B299"/>
  <c r="B311"/>
  <c r="B323"/>
  <c r="B335"/>
  <c r="B347"/>
  <c r="A36"/>
  <c r="F36"/>
  <c r="S36"/>
  <c r="G36"/>
  <c r="R36"/>
  <c r="K36"/>
  <c r="J36"/>
  <c r="J347"/>
  <c r="A71"/>
  <c r="A83"/>
  <c r="A95"/>
  <c r="A107"/>
  <c r="A119"/>
  <c r="A131"/>
  <c r="A143"/>
  <c r="A155"/>
  <c r="A167"/>
  <c r="A179"/>
  <c r="A191"/>
  <c r="A203"/>
  <c r="A215"/>
  <c r="A227"/>
  <c r="A239"/>
  <c r="A251"/>
  <c r="A263"/>
  <c r="A275"/>
  <c r="A287"/>
  <c r="A299"/>
  <c r="A311"/>
  <c r="A323"/>
  <c r="A335"/>
  <c r="A347"/>
  <c r="B70"/>
  <c r="B82"/>
  <c r="B94"/>
  <c r="B106"/>
  <c r="B118"/>
  <c r="B130"/>
  <c r="B142"/>
  <c r="B154"/>
  <c r="B166"/>
  <c r="B178"/>
  <c r="B190"/>
  <c r="B202"/>
  <c r="B214"/>
  <c r="B226"/>
  <c r="B238"/>
  <c r="B250"/>
  <c r="B262"/>
  <c r="B274"/>
  <c r="B286"/>
  <c r="B298"/>
  <c r="B310"/>
  <c r="B322"/>
  <c r="B334"/>
  <c r="B346"/>
  <c r="A35"/>
  <c r="F35"/>
  <c r="S35"/>
  <c r="G35"/>
  <c r="R35"/>
  <c r="K35"/>
  <c r="J35"/>
  <c r="J346"/>
  <c r="A70"/>
  <c r="A82"/>
  <c r="A94"/>
  <c r="A106"/>
  <c r="A118"/>
  <c r="A130"/>
  <c r="A142"/>
  <c r="A154"/>
  <c r="A166"/>
  <c r="A178"/>
  <c r="A190"/>
  <c r="A202"/>
  <c r="A214"/>
  <c r="A226"/>
  <c r="A238"/>
  <c r="A250"/>
  <c r="A262"/>
  <c r="A274"/>
  <c r="A286"/>
  <c r="A298"/>
  <c r="A310"/>
  <c r="A322"/>
  <c r="A334"/>
  <c r="A346"/>
  <c r="B69"/>
  <c r="B81"/>
  <c r="B93"/>
  <c r="B105"/>
  <c r="B117"/>
  <c r="B129"/>
  <c r="B141"/>
  <c r="B153"/>
  <c r="B165"/>
  <c r="B177"/>
  <c r="B189"/>
  <c r="B201"/>
  <c r="B213"/>
  <c r="B225"/>
  <c r="B237"/>
  <c r="B249"/>
  <c r="B261"/>
  <c r="B273"/>
  <c r="B285"/>
  <c r="B297"/>
  <c r="B309"/>
  <c r="B321"/>
  <c r="B333"/>
  <c r="B345"/>
  <c r="A34"/>
  <c r="F34"/>
  <c r="S34"/>
  <c r="G34"/>
  <c r="R34"/>
  <c r="K34"/>
  <c r="J34"/>
  <c r="J345"/>
  <c r="A69"/>
  <c r="A81"/>
  <c r="A93"/>
  <c r="A105"/>
  <c r="A117"/>
  <c r="A129"/>
  <c r="A141"/>
  <c r="A153"/>
  <c r="A165"/>
  <c r="A177"/>
  <c r="A189"/>
  <c r="A201"/>
  <c r="A213"/>
  <c r="A225"/>
  <c r="A237"/>
  <c r="A249"/>
  <c r="A261"/>
  <c r="A273"/>
  <c r="A285"/>
  <c r="A297"/>
  <c r="A309"/>
  <c r="A321"/>
  <c r="A333"/>
  <c r="A345"/>
  <c r="B68"/>
  <c r="B80"/>
  <c r="B92"/>
  <c r="B104"/>
  <c r="B116"/>
  <c r="B128"/>
  <c r="B140"/>
  <c r="B152"/>
  <c r="B164"/>
  <c r="B176"/>
  <c r="B188"/>
  <c r="B200"/>
  <c r="B212"/>
  <c r="B224"/>
  <c r="B236"/>
  <c r="B248"/>
  <c r="B260"/>
  <c r="B272"/>
  <c r="B284"/>
  <c r="B296"/>
  <c r="B308"/>
  <c r="B320"/>
  <c r="B332"/>
  <c r="B344"/>
  <c r="A33"/>
  <c r="F33"/>
  <c r="G33"/>
  <c r="K33"/>
  <c r="J33"/>
  <c r="J344"/>
  <c r="A68"/>
  <c r="A80"/>
  <c r="A92"/>
  <c r="A104"/>
  <c r="A116"/>
  <c r="A128"/>
  <c r="A140"/>
  <c r="A152"/>
  <c r="A164"/>
  <c r="A176"/>
  <c r="A188"/>
  <c r="A200"/>
  <c r="A212"/>
  <c r="A224"/>
  <c r="A236"/>
  <c r="A248"/>
  <c r="A260"/>
  <c r="A272"/>
  <c r="A284"/>
  <c r="A296"/>
  <c r="A308"/>
  <c r="A320"/>
  <c r="A332"/>
  <c r="A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B50"/>
  <c r="B51"/>
  <c r="B52"/>
  <c r="B53"/>
  <c r="B54"/>
  <c r="B55"/>
  <c r="J55"/>
  <c r="A49"/>
  <c r="A50"/>
  <c r="A51"/>
  <c r="A52"/>
  <c r="A53"/>
  <c r="A54"/>
  <c r="A55"/>
  <c r="J54"/>
  <c r="J53"/>
  <c r="J52"/>
  <c r="J51"/>
  <c r="J50"/>
  <c r="J49"/>
  <c r="B48"/>
  <c r="B79" i="7"/>
  <c r="B91"/>
  <c r="B103"/>
  <c r="B115"/>
  <c r="B127"/>
  <c r="B139"/>
  <c r="B151"/>
  <c r="B163"/>
  <c r="B175"/>
  <c r="B187"/>
  <c r="B199"/>
  <c r="B211"/>
  <c r="B223"/>
  <c r="B235"/>
  <c r="B247"/>
  <c r="B259"/>
  <c r="B271"/>
  <c r="B283"/>
  <c r="B295"/>
  <c r="B307"/>
  <c r="B319"/>
  <c r="B331"/>
  <c r="B343"/>
  <c r="B355"/>
  <c r="A44"/>
  <c r="F44"/>
  <c r="S44"/>
  <c r="G44"/>
  <c r="R44"/>
  <c r="K44"/>
  <c r="J44"/>
  <c r="J355"/>
  <c r="A56"/>
  <c r="A57"/>
  <c r="A58"/>
  <c r="A59"/>
  <c r="A60"/>
  <c r="A61"/>
  <c r="A62"/>
  <c r="A63"/>
  <c r="A64"/>
  <c r="A65"/>
  <c r="A66"/>
  <c r="A67"/>
  <c r="A79"/>
  <c r="A91"/>
  <c r="A103"/>
  <c r="A115"/>
  <c r="A127"/>
  <c r="A139"/>
  <c r="A151"/>
  <c r="A163"/>
  <c r="A175"/>
  <c r="A187"/>
  <c r="A199"/>
  <c r="A211"/>
  <c r="A223"/>
  <c r="A235"/>
  <c r="A247"/>
  <c r="A259"/>
  <c r="A271"/>
  <c r="A283"/>
  <c r="A295"/>
  <c r="A307"/>
  <c r="A319"/>
  <c r="A331"/>
  <c r="A343"/>
  <c r="A355"/>
  <c r="B78"/>
  <c r="B90"/>
  <c r="B102"/>
  <c r="B114"/>
  <c r="B126"/>
  <c r="B138"/>
  <c r="B150"/>
  <c r="B162"/>
  <c r="B174"/>
  <c r="B186"/>
  <c r="B198"/>
  <c r="B210"/>
  <c r="B222"/>
  <c r="B234"/>
  <c r="B246"/>
  <c r="B258"/>
  <c r="B270"/>
  <c r="B282"/>
  <c r="B294"/>
  <c r="B306"/>
  <c r="B318"/>
  <c r="B330"/>
  <c r="B342"/>
  <c r="B354"/>
  <c r="A43"/>
  <c r="F43"/>
  <c r="S43"/>
  <c r="G43"/>
  <c r="R43"/>
  <c r="K43"/>
  <c r="J43"/>
  <c r="J354"/>
  <c r="A78"/>
  <c r="A90"/>
  <c r="A102"/>
  <c r="A114"/>
  <c r="A126"/>
  <c r="A138"/>
  <c r="A150"/>
  <c r="A162"/>
  <c r="A174"/>
  <c r="A186"/>
  <c r="A198"/>
  <c r="A210"/>
  <c r="A222"/>
  <c r="A234"/>
  <c r="A246"/>
  <c r="A258"/>
  <c r="A270"/>
  <c r="A282"/>
  <c r="A294"/>
  <c r="A306"/>
  <c r="A318"/>
  <c r="A330"/>
  <c r="A342"/>
  <c r="A354"/>
  <c r="B77"/>
  <c r="B89"/>
  <c r="B101"/>
  <c r="B113"/>
  <c r="B125"/>
  <c r="B137"/>
  <c r="B149"/>
  <c r="B161"/>
  <c r="B173"/>
  <c r="B185"/>
  <c r="B197"/>
  <c r="B209"/>
  <c r="B221"/>
  <c r="B233"/>
  <c r="B245"/>
  <c r="B257"/>
  <c r="B269"/>
  <c r="B281"/>
  <c r="B293"/>
  <c r="B305"/>
  <c r="B317"/>
  <c r="B329"/>
  <c r="B341"/>
  <c r="B353"/>
  <c r="A42"/>
  <c r="F42"/>
  <c r="S42"/>
  <c r="G42"/>
  <c r="R42"/>
  <c r="K42"/>
  <c r="J42"/>
  <c r="J353"/>
  <c r="A77"/>
  <c r="A89"/>
  <c r="A101"/>
  <c r="A113"/>
  <c r="A125"/>
  <c r="A137"/>
  <c r="A149"/>
  <c r="A161"/>
  <c r="A173"/>
  <c r="A185"/>
  <c r="A197"/>
  <c r="A209"/>
  <c r="A221"/>
  <c r="A233"/>
  <c r="A245"/>
  <c r="A257"/>
  <c r="A269"/>
  <c r="A281"/>
  <c r="A293"/>
  <c r="A305"/>
  <c r="A317"/>
  <c r="A329"/>
  <c r="A341"/>
  <c r="A353"/>
  <c r="B76"/>
  <c r="B88"/>
  <c r="B100"/>
  <c r="B112"/>
  <c r="B124"/>
  <c r="B136"/>
  <c r="B148"/>
  <c r="B160"/>
  <c r="B172"/>
  <c r="B184"/>
  <c r="B196"/>
  <c r="B208"/>
  <c r="B220"/>
  <c r="B232"/>
  <c r="B244"/>
  <c r="B256"/>
  <c r="B268"/>
  <c r="B280"/>
  <c r="B292"/>
  <c r="B304"/>
  <c r="B316"/>
  <c r="B328"/>
  <c r="B340"/>
  <c r="B352"/>
  <c r="A41"/>
  <c r="F41"/>
  <c r="S41"/>
  <c r="G41"/>
  <c r="R41"/>
  <c r="K41"/>
  <c r="J41"/>
  <c r="J352"/>
  <c r="A76"/>
  <c r="A88"/>
  <c r="A100"/>
  <c r="A112"/>
  <c r="A124"/>
  <c r="A136"/>
  <c r="A148"/>
  <c r="A160"/>
  <c r="A172"/>
  <c r="A184"/>
  <c r="A196"/>
  <c r="A208"/>
  <c r="A220"/>
  <c r="A232"/>
  <c r="A244"/>
  <c r="A256"/>
  <c r="A268"/>
  <c r="A280"/>
  <c r="A292"/>
  <c r="A304"/>
  <c r="A316"/>
  <c r="A328"/>
  <c r="A340"/>
  <c r="A352"/>
  <c r="B75"/>
  <c r="B87"/>
  <c r="B99"/>
  <c r="B111"/>
  <c r="B123"/>
  <c r="B135"/>
  <c r="B147"/>
  <c r="B159"/>
  <c r="B171"/>
  <c r="B183"/>
  <c r="B195"/>
  <c r="B207"/>
  <c r="B219"/>
  <c r="B231"/>
  <c r="B243"/>
  <c r="B255"/>
  <c r="B267"/>
  <c r="B279"/>
  <c r="B291"/>
  <c r="B303"/>
  <c r="B315"/>
  <c r="B327"/>
  <c r="B339"/>
  <c r="B351"/>
  <c r="A40"/>
  <c r="F40"/>
  <c r="S40"/>
  <c r="G40"/>
  <c r="R40"/>
  <c r="K40"/>
  <c r="J40"/>
  <c r="J351"/>
  <c r="A75"/>
  <c r="A87"/>
  <c r="A99"/>
  <c r="A111"/>
  <c r="A123"/>
  <c r="A135"/>
  <c r="A147"/>
  <c r="A159"/>
  <c r="A171"/>
  <c r="A183"/>
  <c r="A195"/>
  <c r="A207"/>
  <c r="A219"/>
  <c r="A231"/>
  <c r="A243"/>
  <c r="A255"/>
  <c r="A267"/>
  <c r="A279"/>
  <c r="A291"/>
  <c r="A303"/>
  <c r="A315"/>
  <c r="A327"/>
  <c r="A339"/>
  <c r="A351"/>
  <c r="B74"/>
  <c r="B86"/>
  <c r="B98"/>
  <c r="B110"/>
  <c r="B122"/>
  <c r="B134"/>
  <c r="B146"/>
  <c r="B158"/>
  <c r="B170"/>
  <c r="B182"/>
  <c r="B194"/>
  <c r="B206"/>
  <c r="B218"/>
  <c r="B230"/>
  <c r="B242"/>
  <c r="B254"/>
  <c r="B266"/>
  <c r="B278"/>
  <c r="B290"/>
  <c r="B302"/>
  <c r="B314"/>
  <c r="B326"/>
  <c r="B338"/>
  <c r="B350"/>
  <c r="A39"/>
  <c r="F39"/>
  <c r="S39"/>
  <c r="G39"/>
  <c r="R39"/>
  <c r="K39"/>
  <c r="J39"/>
  <c r="J350"/>
  <c r="A74"/>
  <c r="A86"/>
  <c r="A98"/>
  <c r="A110"/>
  <c r="A122"/>
  <c r="A134"/>
  <c r="A146"/>
  <c r="A158"/>
  <c r="A170"/>
  <c r="A182"/>
  <c r="A194"/>
  <c r="A206"/>
  <c r="A218"/>
  <c r="A230"/>
  <c r="A242"/>
  <c r="A254"/>
  <c r="A266"/>
  <c r="A278"/>
  <c r="A290"/>
  <c r="A302"/>
  <c r="A314"/>
  <c r="A326"/>
  <c r="A338"/>
  <c r="A350"/>
  <c r="B73"/>
  <c r="B85"/>
  <c r="B97"/>
  <c r="B109"/>
  <c r="B121"/>
  <c r="B133"/>
  <c r="B145"/>
  <c r="B157"/>
  <c r="B169"/>
  <c r="B181"/>
  <c r="B193"/>
  <c r="B205"/>
  <c r="B217"/>
  <c r="B229"/>
  <c r="B241"/>
  <c r="B253"/>
  <c r="B265"/>
  <c r="B277"/>
  <c r="B289"/>
  <c r="B301"/>
  <c r="B313"/>
  <c r="B325"/>
  <c r="B337"/>
  <c r="B349"/>
  <c r="A38"/>
  <c r="F38"/>
  <c r="S38"/>
  <c r="G38"/>
  <c r="R38"/>
  <c r="K38"/>
  <c r="J38"/>
  <c r="J349"/>
  <c r="A73"/>
  <c r="A85"/>
  <c r="A97"/>
  <c r="A109"/>
  <c r="A121"/>
  <c r="A133"/>
  <c r="A145"/>
  <c r="A157"/>
  <c r="A169"/>
  <c r="A181"/>
  <c r="A193"/>
  <c r="A205"/>
  <c r="A217"/>
  <c r="A229"/>
  <c r="A241"/>
  <c r="A253"/>
  <c r="A265"/>
  <c r="A277"/>
  <c r="A289"/>
  <c r="A301"/>
  <c r="A313"/>
  <c r="A325"/>
  <c r="A337"/>
  <c r="A349"/>
  <c r="B72"/>
  <c r="B84"/>
  <c r="B96"/>
  <c r="B108"/>
  <c r="B120"/>
  <c r="B132"/>
  <c r="B144"/>
  <c r="B156"/>
  <c r="B168"/>
  <c r="B180"/>
  <c r="B192"/>
  <c r="B204"/>
  <c r="B216"/>
  <c r="B228"/>
  <c r="B240"/>
  <c r="B252"/>
  <c r="B264"/>
  <c r="B276"/>
  <c r="B288"/>
  <c r="B300"/>
  <c r="B312"/>
  <c r="B324"/>
  <c r="B336"/>
  <c r="B348"/>
  <c r="A37"/>
  <c r="F37"/>
  <c r="S37"/>
  <c r="G37"/>
  <c r="R37"/>
  <c r="K37"/>
  <c r="J37"/>
  <c r="J348"/>
  <c r="A72"/>
  <c r="A84"/>
  <c r="A96"/>
  <c r="A108"/>
  <c r="A120"/>
  <c r="A132"/>
  <c r="A144"/>
  <c r="A156"/>
  <c r="A168"/>
  <c r="A180"/>
  <c r="A192"/>
  <c r="A204"/>
  <c r="A216"/>
  <c r="A228"/>
  <c r="A240"/>
  <c r="A252"/>
  <c r="A264"/>
  <c r="A276"/>
  <c r="A288"/>
  <c r="A300"/>
  <c r="A312"/>
  <c r="A324"/>
  <c r="A336"/>
  <c r="A348"/>
  <c r="B71"/>
  <c r="B83"/>
  <c r="B95"/>
  <c r="B107"/>
  <c r="B119"/>
  <c r="B131"/>
  <c r="B143"/>
  <c r="B155"/>
  <c r="B167"/>
  <c r="B179"/>
  <c r="B191"/>
  <c r="B203"/>
  <c r="B215"/>
  <c r="B227"/>
  <c r="B239"/>
  <c r="B251"/>
  <c r="B263"/>
  <c r="B275"/>
  <c r="B287"/>
  <c r="B299"/>
  <c r="B311"/>
  <c r="B323"/>
  <c r="B335"/>
  <c r="B347"/>
  <c r="A36"/>
  <c r="F36"/>
  <c r="S36"/>
  <c r="G36"/>
  <c r="R36"/>
  <c r="K36"/>
  <c r="J36"/>
  <c r="J347"/>
  <c r="A71"/>
  <c r="A83"/>
  <c r="A95"/>
  <c r="A107"/>
  <c r="A119"/>
  <c r="A131"/>
  <c r="A143"/>
  <c r="A155"/>
  <c r="A167"/>
  <c r="A179"/>
  <c r="A191"/>
  <c r="A203"/>
  <c r="A215"/>
  <c r="A227"/>
  <c r="A239"/>
  <c r="A251"/>
  <c r="A263"/>
  <c r="A275"/>
  <c r="A287"/>
  <c r="A299"/>
  <c r="A311"/>
  <c r="A323"/>
  <c r="A335"/>
  <c r="A347"/>
  <c r="B70"/>
  <c r="B82"/>
  <c r="B94"/>
  <c r="B106"/>
  <c r="B118"/>
  <c r="B130"/>
  <c r="B142"/>
  <c r="B154"/>
  <c r="B166"/>
  <c r="B178"/>
  <c r="B190"/>
  <c r="B202"/>
  <c r="B214"/>
  <c r="B226"/>
  <c r="B238"/>
  <c r="B250"/>
  <c r="B262"/>
  <c r="B274"/>
  <c r="B286"/>
  <c r="B298"/>
  <c r="B310"/>
  <c r="B322"/>
  <c r="B334"/>
  <c r="B346"/>
  <c r="A35"/>
  <c r="F35"/>
  <c r="S35"/>
  <c r="G35"/>
  <c r="R35"/>
  <c r="K35"/>
  <c r="J35"/>
  <c r="J346"/>
  <c r="A70"/>
  <c r="A82"/>
  <c r="A94"/>
  <c r="A106"/>
  <c r="A118"/>
  <c r="A130"/>
  <c r="A142"/>
  <c r="A154"/>
  <c r="A166"/>
  <c r="A178"/>
  <c r="A190"/>
  <c r="A202"/>
  <c r="A214"/>
  <c r="A226"/>
  <c r="A238"/>
  <c r="A250"/>
  <c r="A262"/>
  <c r="A274"/>
  <c r="A286"/>
  <c r="A298"/>
  <c r="A310"/>
  <c r="A322"/>
  <c r="A334"/>
  <c r="A346"/>
  <c r="B69"/>
  <c r="B81"/>
  <c r="B93"/>
  <c r="B105"/>
  <c r="B117"/>
  <c r="B129"/>
  <c r="B141"/>
  <c r="B153"/>
  <c r="B165"/>
  <c r="B177"/>
  <c r="B189"/>
  <c r="B201"/>
  <c r="B213"/>
  <c r="B225"/>
  <c r="B237"/>
  <c r="B249"/>
  <c r="B261"/>
  <c r="B273"/>
  <c r="B285"/>
  <c r="B297"/>
  <c r="B309"/>
  <c r="B321"/>
  <c r="B333"/>
  <c r="B345"/>
  <c r="A34"/>
  <c r="F34"/>
  <c r="S34"/>
  <c r="G34"/>
  <c r="R34"/>
  <c r="K34"/>
  <c r="J34"/>
  <c r="J345"/>
  <c r="A69"/>
  <c r="A81"/>
  <c r="A93"/>
  <c r="A105"/>
  <c r="A117"/>
  <c r="A129"/>
  <c r="A141"/>
  <c r="A153"/>
  <c r="A165"/>
  <c r="A177"/>
  <c r="A189"/>
  <c r="A201"/>
  <c r="A213"/>
  <c r="A225"/>
  <c r="A237"/>
  <c r="A249"/>
  <c r="A261"/>
  <c r="A273"/>
  <c r="A285"/>
  <c r="A297"/>
  <c r="A309"/>
  <c r="A321"/>
  <c r="A333"/>
  <c r="A345"/>
  <c r="B68"/>
  <c r="B80"/>
  <c r="B92"/>
  <c r="B104"/>
  <c r="B116"/>
  <c r="B128"/>
  <c r="B140"/>
  <c r="B152"/>
  <c r="B164"/>
  <c r="B176"/>
  <c r="B188"/>
  <c r="B200"/>
  <c r="B212"/>
  <c r="B224"/>
  <c r="B236"/>
  <c r="B248"/>
  <c r="B260"/>
  <c r="B272"/>
  <c r="B284"/>
  <c r="B296"/>
  <c r="B308"/>
  <c r="B320"/>
  <c r="B332"/>
  <c r="B344"/>
  <c r="A33"/>
  <c r="F33"/>
  <c r="S33"/>
  <c r="G33"/>
  <c r="R33"/>
  <c r="K33"/>
  <c r="J33"/>
  <c r="J344"/>
  <c r="A68"/>
  <c r="A80"/>
  <c r="A92"/>
  <c r="A104"/>
  <c r="A116"/>
  <c r="A128"/>
  <c r="A140"/>
  <c r="A152"/>
  <c r="A164"/>
  <c r="A176"/>
  <c r="A188"/>
  <c r="A200"/>
  <c r="A212"/>
  <c r="A224"/>
  <c r="A236"/>
  <c r="A248"/>
  <c r="A260"/>
  <c r="A272"/>
  <c r="A284"/>
  <c r="A296"/>
  <c r="A308"/>
  <c r="A320"/>
  <c r="A332"/>
  <c r="A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B50"/>
  <c r="B51"/>
  <c r="B52"/>
  <c r="B53"/>
  <c r="B54"/>
  <c r="B55"/>
  <c r="J55"/>
  <c r="A49"/>
  <c r="A50"/>
  <c r="A51"/>
  <c r="A52"/>
  <c r="A53"/>
  <c r="A54"/>
  <c r="A55"/>
  <c r="J54"/>
  <c r="J53"/>
  <c r="J52"/>
  <c r="J51"/>
  <c r="J50"/>
  <c r="J49"/>
  <c r="B48"/>
  <c r="S44" i="6"/>
  <c r="S355"/>
  <c r="K44"/>
  <c r="K355"/>
  <c r="J44"/>
  <c r="J355"/>
  <c r="A56"/>
  <c r="A57"/>
  <c r="A58"/>
  <c r="A59"/>
  <c r="A60"/>
  <c r="A61"/>
  <c r="A62"/>
  <c r="A63"/>
  <c r="A64"/>
  <c r="A65"/>
  <c r="A66"/>
  <c r="A67"/>
  <c r="A79"/>
  <c r="A91"/>
  <c r="A103"/>
  <c r="A115"/>
  <c r="A127"/>
  <c r="A139"/>
  <c r="A151"/>
  <c r="A163"/>
  <c r="A175"/>
  <c r="A187"/>
  <c r="A199"/>
  <c r="A211"/>
  <c r="A223"/>
  <c r="A235"/>
  <c r="A247"/>
  <c r="A259"/>
  <c r="A271"/>
  <c r="A283"/>
  <c r="A295"/>
  <c r="A307"/>
  <c r="A319"/>
  <c r="A331"/>
  <c r="A343"/>
  <c r="A355"/>
  <c r="S43"/>
  <c r="S354"/>
  <c r="K43"/>
  <c r="K354"/>
  <c r="J43"/>
  <c r="J354"/>
  <c r="A78"/>
  <c r="A90"/>
  <c r="A102"/>
  <c r="A114"/>
  <c r="A126"/>
  <c r="A138"/>
  <c r="A150"/>
  <c r="A162"/>
  <c r="A174"/>
  <c r="A186"/>
  <c r="A198"/>
  <c r="A210"/>
  <c r="A222"/>
  <c r="A234"/>
  <c r="A246"/>
  <c r="A258"/>
  <c r="A270"/>
  <c r="A282"/>
  <c r="A294"/>
  <c r="A306"/>
  <c r="A318"/>
  <c r="A330"/>
  <c r="A342"/>
  <c r="A354"/>
  <c r="S42"/>
  <c r="S353"/>
  <c r="K42"/>
  <c r="K353"/>
  <c r="J42"/>
  <c r="J353"/>
  <c r="A77"/>
  <c r="A89"/>
  <c r="A101"/>
  <c r="A113"/>
  <c r="A125"/>
  <c r="A137"/>
  <c r="A149"/>
  <c r="A161"/>
  <c r="A173"/>
  <c r="A185"/>
  <c r="A197"/>
  <c r="A209"/>
  <c r="A221"/>
  <c r="A233"/>
  <c r="A245"/>
  <c r="A257"/>
  <c r="A269"/>
  <c r="A281"/>
  <c r="A293"/>
  <c r="A305"/>
  <c r="A317"/>
  <c r="A329"/>
  <c r="A341"/>
  <c r="A353"/>
  <c r="S41"/>
  <c r="S352"/>
  <c r="K41"/>
  <c r="K352"/>
  <c r="J41"/>
  <c r="J352"/>
  <c r="A76"/>
  <c r="A88"/>
  <c r="A100"/>
  <c r="A112"/>
  <c r="A124"/>
  <c r="A136"/>
  <c r="A148"/>
  <c r="A160"/>
  <c r="A172"/>
  <c r="A184"/>
  <c r="A196"/>
  <c r="A208"/>
  <c r="A220"/>
  <c r="A232"/>
  <c r="A244"/>
  <c r="A256"/>
  <c r="A268"/>
  <c r="A280"/>
  <c r="A292"/>
  <c r="A304"/>
  <c r="A316"/>
  <c r="A328"/>
  <c r="A340"/>
  <c r="A352"/>
  <c r="S40"/>
  <c r="S351"/>
  <c r="K40"/>
  <c r="K351"/>
  <c r="J40"/>
  <c r="J351"/>
  <c r="A75"/>
  <c r="A87"/>
  <c r="A99"/>
  <c r="A111"/>
  <c r="A123"/>
  <c r="A135"/>
  <c r="A147"/>
  <c r="A159"/>
  <c r="A171"/>
  <c r="A183"/>
  <c r="A195"/>
  <c r="A207"/>
  <c r="A219"/>
  <c r="A231"/>
  <c r="A243"/>
  <c r="A255"/>
  <c r="A267"/>
  <c r="A279"/>
  <c r="A291"/>
  <c r="A303"/>
  <c r="A315"/>
  <c r="A327"/>
  <c r="A339"/>
  <c r="A351"/>
  <c r="S39"/>
  <c r="S350"/>
  <c r="K39"/>
  <c r="K350"/>
  <c r="J39"/>
  <c r="J350"/>
  <c r="A74"/>
  <c r="A86"/>
  <c r="A98"/>
  <c r="A110"/>
  <c r="A122"/>
  <c r="A134"/>
  <c r="A146"/>
  <c r="A158"/>
  <c r="A170"/>
  <c r="A182"/>
  <c r="A194"/>
  <c r="A206"/>
  <c r="A218"/>
  <c r="A230"/>
  <c r="A242"/>
  <c r="A254"/>
  <c r="A266"/>
  <c r="A278"/>
  <c r="A290"/>
  <c r="A302"/>
  <c r="A314"/>
  <c r="A326"/>
  <c r="A338"/>
  <c r="A350"/>
  <c r="S38"/>
  <c r="S349"/>
  <c r="K38"/>
  <c r="K349"/>
  <c r="J38"/>
  <c r="J349"/>
  <c r="A73"/>
  <c r="A85"/>
  <c r="A97"/>
  <c r="A109"/>
  <c r="A121"/>
  <c r="A133"/>
  <c r="A145"/>
  <c r="A157"/>
  <c r="A169"/>
  <c r="A181"/>
  <c r="A193"/>
  <c r="A205"/>
  <c r="A217"/>
  <c r="A229"/>
  <c r="A241"/>
  <c r="A253"/>
  <c r="A265"/>
  <c r="A277"/>
  <c r="A289"/>
  <c r="A301"/>
  <c r="A313"/>
  <c r="A325"/>
  <c r="A337"/>
  <c r="A349"/>
  <c r="S37"/>
  <c r="S348"/>
  <c r="K37"/>
  <c r="K348"/>
  <c r="J37"/>
  <c r="J348"/>
  <c r="A72"/>
  <c r="A84"/>
  <c r="A96"/>
  <c r="A108"/>
  <c r="A120"/>
  <c r="A132"/>
  <c r="A144"/>
  <c r="A156"/>
  <c r="A168"/>
  <c r="A180"/>
  <c r="A192"/>
  <c r="A204"/>
  <c r="A216"/>
  <c r="A228"/>
  <c r="A240"/>
  <c r="A252"/>
  <c r="A264"/>
  <c r="A276"/>
  <c r="A288"/>
  <c r="A300"/>
  <c r="A312"/>
  <c r="A324"/>
  <c r="A336"/>
  <c r="A348"/>
  <c r="S36"/>
  <c r="S347"/>
  <c r="K36"/>
  <c r="K347"/>
  <c r="J36"/>
  <c r="J347"/>
  <c r="A71"/>
  <c r="A83"/>
  <c r="A95"/>
  <c r="A107"/>
  <c r="A119"/>
  <c r="A131"/>
  <c r="A143"/>
  <c r="A155"/>
  <c r="A167"/>
  <c r="A179"/>
  <c r="A191"/>
  <c r="A203"/>
  <c r="A215"/>
  <c r="A227"/>
  <c r="A239"/>
  <c r="A251"/>
  <c r="A263"/>
  <c r="A275"/>
  <c r="A287"/>
  <c r="A299"/>
  <c r="A311"/>
  <c r="A323"/>
  <c r="A335"/>
  <c r="A347"/>
  <c r="S35"/>
  <c r="S346"/>
  <c r="K35"/>
  <c r="K346"/>
  <c r="J35"/>
  <c r="J346"/>
  <c r="A70"/>
  <c r="A82"/>
  <c r="A94"/>
  <c r="A106"/>
  <c r="A118"/>
  <c r="A130"/>
  <c r="A142"/>
  <c r="A154"/>
  <c r="A166"/>
  <c r="A178"/>
  <c r="A190"/>
  <c r="A202"/>
  <c r="A214"/>
  <c r="A226"/>
  <c r="A238"/>
  <c r="A250"/>
  <c r="A262"/>
  <c r="A274"/>
  <c r="A286"/>
  <c r="A298"/>
  <c r="A310"/>
  <c r="A322"/>
  <c r="A334"/>
  <c r="A346"/>
  <c r="S34"/>
  <c r="S345"/>
  <c r="K34"/>
  <c r="K345"/>
  <c r="J34"/>
  <c r="J345"/>
  <c r="A69"/>
  <c r="A81"/>
  <c r="A93"/>
  <c r="A105"/>
  <c r="A117"/>
  <c r="A129"/>
  <c r="A141"/>
  <c r="A153"/>
  <c r="A165"/>
  <c r="A177"/>
  <c r="A189"/>
  <c r="A201"/>
  <c r="A213"/>
  <c r="A225"/>
  <c r="A237"/>
  <c r="A249"/>
  <c r="A261"/>
  <c r="A273"/>
  <c r="A285"/>
  <c r="A297"/>
  <c r="A309"/>
  <c r="A321"/>
  <c r="A333"/>
  <c r="A345"/>
  <c r="S33"/>
  <c r="S344"/>
  <c r="K33"/>
  <c r="K344"/>
  <c r="J33"/>
  <c r="J344"/>
  <c r="A68"/>
  <c r="A80"/>
  <c r="A92"/>
  <c r="A104"/>
  <c r="A116"/>
  <c r="A128"/>
  <c r="A140"/>
  <c r="A152"/>
  <c r="A164"/>
  <c r="A176"/>
  <c r="A188"/>
  <c r="A200"/>
  <c r="A212"/>
  <c r="A224"/>
  <c r="A236"/>
  <c r="A248"/>
  <c r="A260"/>
  <c r="A272"/>
  <c r="A284"/>
  <c r="A296"/>
  <c r="A308"/>
  <c r="A320"/>
  <c r="A332"/>
  <c r="A344"/>
  <c r="S343"/>
  <c r="K343"/>
  <c r="J343"/>
  <c r="S342"/>
  <c r="K342"/>
  <c r="J342"/>
  <c r="S341"/>
  <c r="K341"/>
  <c r="J341"/>
  <c r="S340"/>
  <c r="K340"/>
  <c r="J340"/>
  <c r="S339"/>
  <c r="K339"/>
  <c r="J339"/>
  <c r="S338"/>
  <c r="K338"/>
  <c r="J338"/>
  <c r="S337"/>
  <c r="K337"/>
  <c r="J337"/>
  <c r="S336"/>
  <c r="K336"/>
  <c r="J336"/>
  <c r="S335"/>
  <c r="K335"/>
  <c r="J335"/>
  <c r="S334"/>
  <c r="K334"/>
  <c r="J334"/>
  <c r="S333"/>
  <c r="K333"/>
  <c r="J333"/>
  <c r="S332"/>
  <c r="K332"/>
  <c r="J332"/>
  <c r="S331"/>
  <c r="K331"/>
  <c r="J331"/>
  <c r="S330"/>
  <c r="K330"/>
  <c r="J330"/>
  <c r="S329"/>
  <c r="K329"/>
  <c r="J329"/>
  <c r="S328"/>
  <c r="K328"/>
  <c r="J328"/>
  <c r="S327"/>
  <c r="K327"/>
  <c r="J327"/>
  <c r="S326"/>
  <c r="K326"/>
  <c r="J326"/>
  <c r="S325"/>
  <c r="K325"/>
  <c r="J325"/>
  <c r="S324"/>
  <c r="K324"/>
  <c r="J324"/>
  <c r="S323"/>
  <c r="K323"/>
  <c r="J323"/>
  <c r="S322"/>
  <c r="K322"/>
  <c r="J322"/>
  <c r="S321"/>
  <c r="K321"/>
  <c r="J321"/>
  <c r="S320"/>
  <c r="K320"/>
  <c r="J320"/>
  <c r="S319"/>
  <c r="K319"/>
  <c r="J319"/>
  <c r="S318"/>
  <c r="K318"/>
  <c r="J318"/>
  <c r="S317"/>
  <c r="K317"/>
  <c r="J317"/>
  <c r="S316"/>
  <c r="K316"/>
  <c r="J316"/>
  <c r="S315"/>
  <c r="K315"/>
  <c r="J315"/>
  <c r="S314"/>
  <c r="K314"/>
  <c r="J314"/>
  <c r="S313"/>
  <c r="K313"/>
  <c r="J313"/>
  <c r="S312"/>
  <c r="K312"/>
  <c r="J312"/>
  <c r="S311"/>
  <c r="K311"/>
  <c r="J311"/>
  <c r="S310"/>
  <c r="K310"/>
  <c r="J310"/>
  <c r="S309"/>
  <c r="K309"/>
  <c r="J309"/>
  <c r="S308"/>
  <c r="K308"/>
  <c r="J308"/>
  <c r="S307"/>
  <c r="K307"/>
  <c r="J307"/>
  <c r="S306"/>
  <c r="K306"/>
  <c r="J306"/>
  <c r="S305"/>
  <c r="K305"/>
  <c r="J305"/>
  <c r="S304"/>
  <c r="K304"/>
  <c r="J304"/>
  <c r="S303"/>
  <c r="K303"/>
  <c r="J303"/>
  <c r="S302"/>
  <c r="K302"/>
  <c r="J302"/>
  <c r="S301"/>
  <c r="K301"/>
  <c r="J301"/>
  <c r="S300"/>
  <c r="K300"/>
  <c r="J300"/>
  <c r="S299"/>
  <c r="K299"/>
  <c r="J299"/>
  <c r="S298"/>
  <c r="K298"/>
  <c r="J298"/>
  <c r="S297"/>
  <c r="K297"/>
  <c r="J297"/>
  <c r="S296"/>
  <c r="K296"/>
  <c r="J296"/>
  <c r="S295"/>
  <c r="K295"/>
  <c r="J295"/>
  <c r="S294"/>
  <c r="K294"/>
  <c r="J294"/>
  <c r="S293"/>
  <c r="K293"/>
  <c r="J293"/>
  <c r="S292"/>
  <c r="K292"/>
  <c r="J292"/>
  <c r="S291"/>
  <c r="K291"/>
  <c r="J291"/>
  <c r="S290"/>
  <c r="K290"/>
  <c r="J290"/>
  <c r="S289"/>
  <c r="K289"/>
  <c r="J289"/>
  <c r="S288"/>
  <c r="K288"/>
  <c r="J288"/>
  <c r="S287"/>
  <c r="K287"/>
  <c r="J287"/>
  <c r="S286"/>
  <c r="K286"/>
  <c r="J286"/>
  <c r="S285"/>
  <c r="K285"/>
  <c r="J285"/>
  <c r="S284"/>
  <c r="K284"/>
  <c r="J284"/>
  <c r="S283"/>
  <c r="K283"/>
  <c r="J283"/>
  <c r="S282"/>
  <c r="K282"/>
  <c r="J282"/>
  <c r="S281"/>
  <c r="K281"/>
  <c r="J281"/>
  <c r="S280"/>
  <c r="K280"/>
  <c r="J280"/>
  <c r="S279"/>
  <c r="K279"/>
  <c r="J279"/>
  <c r="S278"/>
  <c r="K278"/>
  <c r="J278"/>
  <c r="S277"/>
  <c r="K277"/>
  <c r="J277"/>
  <c r="S276"/>
  <c r="K276"/>
  <c r="J276"/>
  <c r="S275"/>
  <c r="K275"/>
  <c r="J275"/>
  <c r="S274"/>
  <c r="K274"/>
  <c r="J274"/>
  <c r="S273"/>
  <c r="K273"/>
  <c r="J273"/>
  <c r="S272"/>
  <c r="K272"/>
  <c r="J272"/>
  <c r="S271"/>
  <c r="K271"/>
  <c r="J271"/>
  <c r="S270"/>
  <c r="K270"/>
  <c r="J270"/>
  <c r="S269"/>
  <c r="K269"/>
  <c r="J269"/>
  <c r="S268"/>
  <c r="K268"/>
  <c r="J268"/>
  <c r="S267"/>
  <c r="K267"/>
  <c r="J267"/>
  <c r="S266"/>
  <c r="K266"/>
  <c r="J266"/>
  <c r="S265"/>
  <c r="K265"/>
  <c r="J265"/>
  <c r="S264"/>
  <c r="K264"/>
  <c r="J264"/>
  <c r="S263"/>
  <c r="K263"/>
  <c r="J263"/>
  <c r="S262"/>
  <c r="K262"/>
  <c r="J262"/>
  <c r="S261"/>
  <c r="K261"/>
  <c r="J261"/>
  <c r="S260"/>
  <c r="K260"/>
  <c r="J260"/>
  <c r="S259"/>
  <c r="K259"/>
  <c r="J259"/>
  <c r="S258"/>
  <c r="K258"/>
  <c r="J258"/>
  <c r="S257"/>
  <c r="K257"/>
  <c r="J257"/>
  <c r="S256"/>
  <c r="K256"/>
  <c r="J256"/>
  <c r="S255"/>
  <c r="K255"/>
  <c r="J255"/>
  <c r="S254"/>
  <c r="K254"/>
  <c r="J254"/>
  <c r="S253"/>
  <c r="K253"/>
  <c r="J253"/>
  <c r="S252"/>
  <c r="K252"/>
  <c r="J252"/>
  <c r="S251"/>
  <c r="K251"/>
  <c r="J251"/>
  <c r="S250"/>
  <c r="K250"/>
  <c r="J250"/>
  <c r="S249"/>
  <c r="K249"/>
  <c r="J249"/>
  <c r="S248"/>
  <c r="K248"/>
  <c r="J248"/>
  <c r="S247"/>
  <c r="K247"/>
  <c r="J247"/>
  <c r="S246"/>
  <c r="K246"/>
  <c r="J246"/>
  <c r="S245"/>
  <c r="K245"/>
  <c r="J245"/>
  <c r="S244"/>
  <c r="K244"/>
  <c r="J244"/>
  <c r="S243"/>
  <c r="K243"/>
  <c r="J243"/>
  <c r="S242"/>
  <c r="K242"/>
  <c r="J242"/>
  <c r="S241"/>
  <c r="K241"/>
  <c r="J241"/>
  <c r="S240"/>
  <c r="K240"/>
  <c r="J240"/>
  <c r="S239"/>
  <c r="K239"/>
  <c r="J239"/>
  <c r="S238"/>
  <c r="K238"/>
  <c r="J238"/>
  <c r="S237"/>
  <c r="K237"/>
  <c r="J237"/>
  <c r="S236"/>
  <c r="K236"/>
  <c r="J236"/>
  <c r="S235"/>
  <c r="K235"/>
  <c r="J235"/>
  <c r="S234"/>
  <c r="K234"/>
  <c r="J234"/>
  <c r="S233"/>
  <c r="K233"/>
  <c r="J233"/>
  <c r="S232"/>
  <c r="K232"/>
  <c r="J232"/>
  <c r="S231"/>
  <c r="K231"/>
  <c r="J231"/>
  <c r="S230"/>
  <c r="K230"/>
  <c r="J230"/>
  <c r="S229"/>
  <c r="K229"/>
  <c r="J229"/>
  <c r="S228"/>
  <c r="K228"/>
  <c r="J228"/>
  <c r="S227"/>
  <c r="K227"/>
  <c r="J227"/>
  <c r="S226"/>
  <c r="K226"/>
  <c r="J226"/>
  <c r="S225"/>
  <c r="K225"/>
  <c r="J225"/>
  <c r="S224"/>
  <c r="K224"/>
  <c r="J224"/>
  <c r="S223"/>
  <c r="K223"/>
  <c r="J223"/>
  <c r="S222"/>
  <c r="K222"/>
  <c r="J222"/>
  <c r="S221"/>
  <c r="K221"/>
  <c r="J221"/>
  <c r="S220"/>
  <c r="K220"/>
  <c r="J220"/>
  <c r="S219"/>
  <c r="K219"/>
  <c r="J219"/>
  <c r="S218"/>
  <c r="K218"/>
  <c r="J218"/>
  <c r="S217"/>
  <c r="K217"/>
  <c r="J217"/>
  <c r="S216"/>
  <c r="K216"/>
  <c r="J216"/>
  <c r="S215"/>
  <c r="K215"/>
  <c r="J215"/>
  <c r="S214"/>
  <c r="K214"/>
  <c r="J214"/>
  <c r="S213"/>
  <c r="K213"/>
  <c r="J213"/>
  <c r="S212"/>
  <c r="K212"/>
  <c r="J212"/>
  <c r="S211"/>
  <c r="K211"/>
  <c r="J211"/>
  <c r="S210"/>
  <c r="K210"/>
  <c r="J210"/>
  <c r="S209"/>
  <c r="K209"/>
  <c r="J209"/>
  <c r="S208"/>
  <c r="K208"/>
  <c r="J208"/>
  <c r="S207"/>
  <c r="K207"/>
  <c r="J207"/>
  <c r="S206"/>
  <c r="K206"/>
  <c r="J206"/>
  <c r="S205"/>
  <c r="K205"/>
  <c r="J205"/>
  <c r="S204"/>
  <c r="K204"/>
  <c r="J204"/>
  <c r="S203"/>
  <c r="K203"/>
  <c r="J203"/>
  <c r="S202"/>
  <c r="K202"/>
  <c r="J202"/>
  <c r="S201"/>
  <c r="K201"/>
  <c r="J201"/>
  <c r="S200"/>
  <c r="K200"/>
  <c r="J200"/>
  <c r="S199"/>
  <c r="K199"/>
  <c r="J199"/>
  <c r="S198"/>
  <c r="K198"/>
  <c r="J198"/>
  <c r="S197"/>
  <c r="K197"/>
  <c r="J197"/>
  <c r="S196"/>
  <c r="K196"/>
  <c r="J196"/>
  <c r="S195"/>
  <c r="K195"/>
  <c r="J195"/>
  <c r="S194"/>
  <c r="K194"/>
  <c r="J194"/>
  <c r="S193"/>
  <c r="K193"/>
  <c r="J193"/>
  <c r="S192"/>
  <c r="K192"/>
  <c r="J192"/>
  <c r="S191"/>
  <c r="K191"/>
  <c r="J191"/>
  <c r="S190"/>
  <c r="K190"/>
  <c r="J190"/>
  <c r="S189"/>
  <c r="K189"/>
  <c r="J189"/>
  <c r="S188"/>
  <c r="K188"/>
  <c r="J188"/>
  <c r="S187"/>
  <c r="K187"/>
  <c r="J187"/>
  <c r="S186"/>
  <c r="K186"/>
  <c r="J186"/>
  <c r="S185"/>
  <c r="K185"/>
  <c r="J185"/>
  <c r="S184"/>
  <c r="K184"/>
  <c r="J184"/>
  <c r="S183"/>
  <c r="K183"/>
  <c r="J183"/>
  <c r="S182"/>
  <c r="K182"/>
  <c r="J182"/>
  <c r="S181"/>
  <c r="K181"/>
  <c r="J181"/>
  <c r="S180"/>
  <c r="K180"/>
  <c r="J180"/>
  <c r="S179"/>
  <c r="K179"/>
  <c r="J179"/>
  <c r="S178"/>
  <c r="K178"/>
  <c r="J178"/>
  <c r="S177"/>
  <c r="K177"/>
  <c r="J177"/>
  <c r="S176"/>
  <c r="K176"/>
  <c r="J176"/>
  <c r="S175"/>
  <c r="K175"/>
  <c r="J175"/>
  <c r="S174"/>
  <c r="K174"/>
  <c r="J174"/>
  <c r="S173"/>
  <c r="K173"/>
  <c r="J173"/>
  <c r="S172"/>
  <c r="K172"/>
  <c r="J172"/>
  <c r="S171"/>
  <c r="K171"/>
  <c r="J171"/>
  <c r="S170"/>
  <c r="K170"/>
  <c r="J170"/>
  <c r="S169"/>
  <c r="K169"/>
  <c r="J169"/>
  <c r="S168"/>
  <c r="K168"/>
  <c r="J168"/>
  <c r="S167"/>
  <c r="K167"/>
  <c r="J167"/>
  <c r="S166"/>
  <c r="K166"/>
  <c r="J166"/>
  <c r="S165"/>
  <c r="K165"/>
  <c r="J165"/>
  <c r="S164"/>
  <c r="K164"/>
  <c r="J164"/>
  <c r="S163"/>
  <c r="K163"/>
  <c r="J163"/>
  <c r="S162"/>
  <c r="K162"/>
  <c r="J162"/>
  <c r="S161"/>
  <c r="K161"/>
  <c r="J161"/>
  <c r="S160"/>
  <c r="K160"/>
  <c r="J160"/>
  <c r="S159"/>
  <c r="K159"/>
  <c r="J159"/>
  <c r="S158"/>
  <c r="K158"/>
  <c r="J158"/>
  <c r="S157"/>
  <c r="K157"/>
  <c r="J157"/>
  <c r="S156"/>
  <c r="K156"/>
  <c r="J156"/>
  <c r="S155"/>
  <c r="K155"/>
  <c r="J155"/>
  <c r="S154"/>
  <c r="K154"/>
  <c r="J154"/>
  <c r="S153"/>
  <c r="K153"/>
  <c r="J153"/>
  <c r="S152"/>
  <c r="K152"/>
  <c r="J152"/>
  <c r="S151"/>
  <c r="K151"/>
  <c r="J151"/>
  <c r="S150"/>
  <c r="K150"/>
  <c r="J150"/>
  <c r="S149"/>
  <c r="K149"/>
  <c r="J149"/>
  <c r="S148"/>
  <c r="K148"/>
  <c r="J148"/>
  <c r="S147"/>
  <c r="K147"/>
  <c r="J147"/>
  <c r="S146"/>
  <c r="K146"/>
  <c r="J146"/>
  <c r="S145"/>
  <c r="K145"/>
  <c r="J145"/>
  <c r="S144"/>
  <c r="K144"/>
  <c r="J144"/>
  <c r="S143"/>
  <c r="K143"/>
  <c r="J143"/>
  <c r="S142"/>
  <c r="K142"/>
  <c r="J142"/>
  <c r="S141"/>
  <c r="K141"/>
  <c r="J141"/>
  <c r="S140"/>
  <c r="K140"/>
  <c r="J140"/>
  <c r="S139"/>
  <c r="K139"/>
  <c r="J139"/>
  <c r="S138"/>
  <c r="K138"/>
  <c r="J138"/>
  <c r="S137"/>
  <c r="K137"/>
  <c r="J137"/>
  <c r="S136"/>
  <c r="K136"/>
  <c r="J136"/>
  <c r="S135"/>
  <c r="K135"/>
  <c r="J135"/>
  <c r="S134"/>
  <c r="K134"/>
  <c r="J134"/>
  <c r="S133"/>
  <c r="K133"/>
  <c r="J133"/>
  <c r="S132"/>
  <c r="K132"/>
  <c r="J132"/>
  <c r="S131"/>
  <c r="K131"/>
  <c r="J131"/>
  <c r="S130"/>
  <c r="K130"/>
  <c r="J130"/>
  <c r="S129"/>
  <c r="K129"/>
  <c r="J129"/>
  <c r="S128"/>
  <c r="K128"/>
  <c r="J128"/>
  <c r="S127"/>
  <c r="K127"/>
  <c r="J127"/>
  <c r="S126"/>
  <c r="K126"/>
  <c r="J126"/>
  <c r="S125"/>
  <c r="K125"/>
  <c r="J125"/>
  <c r="S124"/>
  <c r="K124"/>
  <c r="J124"/>
  <c r="S123"/>
  <c r="K123"/>
  <c r="J123"/>
  <c r="S122"/>
  <c r="K122"/>
  <c r="J122"/>
  <c r="S121"/>
  <c r="K121"/>
  <c r="J121"/>
  <c r="S120"/>
  <c r="K120"/>
  <c r="J120"/>
  <c r="S119"/>
  <c r="K119"/>
  <c r="J119"/>
  <c r="S118"/>
  <c r="K118"/>
  <c r="J118"/>
  <c r="S117"/>
  <c r="K117"/>
  <c r="J117"/>
  <c r="S116"/>
  <c r="K116"/>
  <c r="J116"/>
  <c r="S115"/>
  <c r="K115"/>
  <c r="J115"/>
  <c r="S114"/>
  <c r="K114"/>
  <c r="J114"/>
  <c r="S113"/>
  <c r="K113"/>
  <c r="J113"/>
  <c r="S112"/>
  <c r="K112"/>
  <c r="J112"/>
  <c r="S111"/>
  <c r="K111"/>
  <c r="J111"/>
  <c r="S110"/>
  <c r="K110"/>
  <c r="J110"/>
  <c r="S109"/>
  <c r="K109"/>
  <c r="J109"/>
  <c r="S108"/>
  <c r="K108"/>
  <c r="J108"/>
  <c r="S107"/>
  <c r="K107"/>
  <c r="J107"/>
  <c r="S106"/>
  <c r="K106"/>
  <c r="J106"/>
  <c r="S105"/>
  <c r="K105"/>
  <c r="J105"/>
  <c r="S104"/>
  <c r="K104"/>
  <c r="J104"/>
  <c r="S103"/>
  <c r="K103"/>
  <c r="J103"/>
  <c r="S102"/>
  <c r="K102"/>
  <c r="J102"/>
  <c r="S101"/>
  <c r="K101"/>
  <c r="J101"/>
  <c r="S100"/>
  <c r="K100"/>
  <c r="J100"/>
  <c r="S99"/>
  <c r="K99"/>
  <c r="J99"/>
  <c r="S98"/>
  <c r="K98"/>
  <c r="J98"/>
  <c r="S97"/>
  <c r="K97"/>
  <c r="J97"/>
  <c r="S96"/>
  <c r="K96"/>
  <c r="J96"/>
  <c r="S95"/>
  <c r="K95"/>
  <c r="J95"/>
  <c r="S94"/>
  <c r="K94"/>
  <c r="J94"/>
  <c r="S93"/>
  <c r="K93"/>
  <c r="J93"/>
  <c r="S92"/>
  <c r="K92"/>
  <c r="J92"/>
  <c r="S91"/>
  <c r="K91"/>
  <c r="J91"/>
  <c r="S90"/>
  <c r="K90"/>
  <c r="J90"/>
  <c r="S89"/>
  <c r="K89"/>
  <c r="J89"/>
  <c r="S88"/>
  <c r="K88"/>
  <c r="J88"/>
  <c r="S87"/>
  <c r="K87"/>
  <c r="J87"/>
  <c r="S86"/>
  <c r="K86"/>
  <c r="J86"/>
  <c r="S85"/>
  <c r="K85"/>
  <c r="J85"/>
  <c r="S84"/>
  <c r="K84"/>
  <c r="J84"/>
  <c r="S83"/>
  <c r="K83"/>
  <c r="J83"/>
  <c r="S82"/>
  <c r="K82"/>
  <c r="J82"/>
  <c r="S81"/>
  <c r="K81"/>
  <c r="J81"/>
  <c r="S80"/>
  <c r="K80"/>
  <c r="J80"/>
  <c r="S79"/>
  <c r="K79"/>
  <c r="J79"/>
  <c r="S78"/>
  <c r="K78"/>
  <c r="J78"/>
  <c r="S77"/>
  <c r="K77"/>
  <c r="J77"/>
  <c r="S76"/>
  <c r="K76"/>
  <c r="J76"/>
  <c r="S75"/>
  <c r="K75"/>
  <c r="J75"/>
  <c r="S74"/>
  <c r="K74"/>
  <c r="J74"/>
  <c r="S73"/>
  <c r="K73"/>
  <c r="J73"/>
  <c r="S72"/>
  <c r="K72"/>
  <c r="J72"/>
  <c r="S71"/>
  <c r="K71"/>
  <c r="J71"/>
  <c r="S70"/>
  <c r="K70"/>
  <c r="J70"/>
  <c r="S69"/>
  <c r="K69"/>
  <c r="J69"/>
  <c r="S68"/>
  <c r="K68"/>
  <c r="J68"/>
  <c r="S67"/>
  <c r="K67"/>
  <c r="J67"/>
  <c r="S66"/>
  <c r="K66"/>
  <c r="J66"/>
  <c r="S65"/>
  <c r="K65"/>
  <c r="J65"/>
  <c r="S64"/>
  <c r="K64"/>
  <c r="J64"/>
  <c r="S63"/>
  <c r="K63"/>
  <c r="J63"/>
  <c r="S62"/>
  <c r="K62"/>
  <c r="J62"/>
  <c r="S61"/>
  <c r="K61"/>
  <c r="J61"/>
  <c r="S60"/>
  <c r="K60"/>
  <c r="J60"/>
  <c r="S59"/>
  <c r="K59"/>
  <c r="J59"/>
  <c r="S58"/>
  <c r="K58"/>
  <c r="J58"/>
  <c r="S57"/>
  <c r="K57"/>
  <c r="J57"/>
  <c r="S56"/>
  <c r="K56"/>
  <c r="J56"/>
  <c r="S55"/>
  <c r="K55"/>
  <c r="J55"/>
  <c r="A49"/>
  <c r="A50"/>
  <c r="A51"/>
  <c r="A52"/>
  <c r="A53"/>
  <c r="A54"/>
  <c r="A55"/>
  <c r="S54"/>
  <c r="K54"/>
  <c r="J54"/>
  <c r="S53"/>
  <c r="K53"/>
  <c r="J53"/>
  <c r="S52"/>
  <c r="K52"/>
  <c r="J52"/>
  <c r="S51"/>
  <c r="K51"/>
  <c r="J51"/>
  <c r="S50"/>
  <c r="K50"/>
  <c r="J50"/>
  <c r="S49"/>
  <c r="K49"/>
  <c r="J49"/>
  <c r="B48"/>
  <c r="S44" i="9"/>
  <c r="S355"/>
  <c r="K44"/>
  <c r="K355"/>
  <c r="J44"/>
  <c r="J355"/>
  <c r="A56"/>
  <c r="A57"/>
  <c r="A58"/>
  <c r="A59"/>
  <c r="A60"/>
  <c r="A61"/>
  <c r="A62"/>
  <c r="A63"/>
  <c r="A64"/>
  <c r="A65"/>
  <c r="A66"/>
  <c r="A67"/>
  <c r="A79"/>
  <c r="A91"/>
  <c r="A103"/>
  <c r="A115"/>
  <c r="A127"/>
  <c r="A139"/>
  <c r="A151"/>
  <c r="A163"/>
  <c r="A175"/>
  <c r="A187"/>
  <c r="A199"/>
  <c r="A211"/>
  <c r="A223"/>
  <c r="A235"/>
  <c r="A247"/>
  <c r="A259"/>
  <c r="A271"/>
  <c r="A283"/>
  <c r="A295"/>
  <c r="A307"/>
  <c r="A319"/>
  <c r="A331"/>
  <c r="A343"/>
  <c r="A355"/>
  <c r="S43"/>
  <c r="S354"/>
  <c r="K43"/>
  <c r="K354"/>
  <c r="J43"/>
  <c r="J354"/>
  <c r="A78"/>
  <c r="A90"/>
  <c r="A102"/>
  <c r="A114"/>
  <c r="A126"/>
  <c r="A138"/>
  <c r="A150"/>
  <c r="A162"/>
  <c r="A174"/>
  <c r="A186"/>
  <c r="A198"/>
  <c r="A210"/>
  <c r="A222"/>
  <c r="A234"/>
  <c r="A246"/>
  <c r="A258"/>
  <c r="A270"/>
  <c r="A282"/>
  <c r="A294"/>
  <c r="A306"/>
  <c r="A318"/>
  <c r="A330"/>
  <c r="A342"/>
  <c r="A354"/>
  <c r="S42"/>
  <c r="S353"/>
  <c r="K42"/>
  <c r="K353"/>
  <c r="J42"/>
  <c r="J353"/>
  <c r="A77"/>
  <c r="A89"/>
  <c r="A101"/>
  <c r="A113"/>
  <c r="A125"/>
  <c r="A137"/>
  <c r="A149"/>
  <c r="A161"/>
  <c r="A173"/>
  <c r="A185"/>
  <c r="A197"/>
  <c r="A209"/>
  <c r="A221"/>
  <c r="A233"/>
  <c r="A245"/>
  <c r="A257"/>
  <c r="A269"/>
  <c r="A281"/>
  <c r="A293"/>
  <c r="A305"/>
  <c r="A317"/>
  <c r="A329"/>
  <c r="A341"/>
  <c r="A353"/>
  <c r="S41"/>
  <c r="S352"/>
  <c r="K41"/>
  <c r="K352"/>
  <c r="J41"/>
  <c r="J352"/>
  <c r="A76"/>
  <c r="A88"/>
  <c r="A100"/>
  <c r="A112"/>
  <c r="A124"/>
  <c r="A136"/>
  <c r="A148"/>
  <c r="A160"/>
  <c r="A172"/>
  <c r="A184"/>
  <c r="A196"/>
  <c r="A208"/>
  <c r="A220"/>
  <c r="A232"/>
  <c r="A244"/>
  <c r="A256"/>
  <c r="A268"/>
  <c r="A280"/>
  <c r="A292"/>
  <c r="A304"/>
  <c r="A316"/>
  <c r="A328"/>
  <c r="A340"/>
  <c r="A352"/>
  <c r="S40"/>
  <c r="S351"/>
  <c r="K40"/>
  <c r="K351"/>
  <c r="J40"/>
  <c r="J351"/>
  <c r="A75"/>
  <c r="A87"/>
  <c r="A99"/>
  <c r="A111"/>
  <c r="A123"/>
  <c r="A135"/>
  <c r="A147"/>
  <c r="A159"/>
  <c r="A171"/>
  <c r="A183"/>
  <c r="A195"/>
  <c r="A207"/>
  <c r="A219"/>
  <c r="A231"/>
  <c r="A243"/>
  <c r="A255"/>
  <c r="A267"/>
  <c r="A279"/>
  <c r="A291"/>
  <c r="A303"/>
  <c r="A315"/>
  <c r="A327"/>
  <c r="A339"/>
  <c r="A351"/>
  <c r="S39"/>
  <c r="S350"/>
  <c r="K39"/>
  <c r="K350"/>
  <c r="J39"/>
  <c r="J350"/>
  <c r="A74"/>
  <c r="A86"/>
  <c r="A98"/>
  <c r="A110"/>
  <c r="A122"/>
  <c r="A134"/>
  <c r="A146"/>
  <c r="A158"/>
  <c r="A170"/>
  <c r="A182"/>
  <c r="A194"/>
  <c r="A206"/>
  <c r="A218"/>
  <c r="A230"/>
  <c r="A242"/>
  <c r="A254"/>
  <c r="A266"/>
  <c r="A278"/>
  <c r="A290"/>
  <c r="A302"/>
  <c r="A314"/>
  <c r="A326"/>
  <c r="A338"/>
  <c r="A350"/>
  <c r="S38"/>
  <c r="S349"/>
  <c r="K38"/>
  <c r="K349"/>
  <c r="J38"/>
  <c r="J349"/>
  <c r="A73"/>
  <c r="A85"/>
  <c r="A97"/>
  <c r="A109"/>
  <c r="A121"/>
  <c r="A133"/>
  <c r="A145"/>
  <c r="A157"/>
  <c r="A169"/>
  <c r="A181"/>
  <c r="A193"/>
  <c r="A205"/>
  <c r="A217"/>
  <c r="A229"/>
  <c r="A241"/>
  <c r="A253"/>
  <c r="A265"/>
  <c r="A277"/>
  <c r="A289"/>
  <c r="A301"/>
  <c r="A313"/>
  <c r="A325"/>
  <c r="A337"/>
  <c r="A349"/>
  <c r="S37"/>
  <c r="S348"/>
  <c r="K37"/>
  <c r="K348"/>
  <c r="J37"/>
  <c r="J348"/>
  <c r="A72"/>
  <c r="A84"/>
  <c r="A96"/>
  <c r="A108"/>
  <c r="A120"/>
  <c r="A132"/>
  <c r="A144"/>
  <c r="A156"/>
  <c r="A168"/>
  <c r="A180"/>
  <c r="A192"/>
  <c r="A204"/>
  <c r="A216"/>
  <c r="A228"/>
  <c r="A240"/>
  <c r="A252"/>
  <c r="A264"/>
  <c r="A276"/>
  <c r="A288"/>
  <c r="A300"/>
  <c r="A312"/>
  <c r="A324"/>
  <c r="A336"/>
  <c r="A348"/>
  <c r="S36"/>
  <c r="S347"/>
  <c r="K36"/>
  <c r="K347"/>
  <c r="J36"/>
  <c r="J347"/>
  <c r="A71"/>
  <c r="A83"/>
  <c r="A95"/>
  <c r="A107"/>
  <c r="A119"/>
  <c r="A131"/>
  <c r="A143"/>
  <c r="A155"/>
  <c r="A167"/>
  <c r="A179"/>
  <c r="A191"/>
  <c r="A203"/>
  <c r="A215"/>
  <c r="A227"/>
  <c r="A239"/>
  <c r="A251"/>
  <c r="A263"/>
  <c r="A275"/>
  <c r="A287"/>
  <c r="A299"/>
  <c r="A311"/>
  <c r="A323"/>
  <c r="A335"/>
  <c r="A347"/>
  <c r="S35"/>
  <c r="S346"/>
  <c r="K35"/>
  <c r="K346"/>
  <c r="J35"/>
  <c r="J346"/>
  <c r="A70"/>
  <c r="A82"/>
  <c r="A94"/>
  <c r="A106"/>
  <c r="A118"/>
  <c r="A130"/>
  <c r="A142"/>
  <c r="A154"/>
  <c r="A166"/>
  <c r="A178"/>
  <c r="A190"/>
  <c r="A202"/>
  <c r="A214"/>
  <c r="A226"/>
  <c r="A238"/>
  <c r="A250"/>
  <c r="A262"/>
  <c r="A274"/>
  <c r="A286"/>
  <c r="A298"/>
  <c r="A310"/>
  <c r="A322"/>
  <c r="A334"/>
  <c r="A346"/>
  <c r="S34"/>
  <c r="S345"/>
  <c r="K34"/>
  <c r="K345"/>
  <c r="J34"/>
  <c r="J345"/>
  <c r="A69"/>
  <c r="A81"/>
  <c r="A93"/>
  <c r="A105"/>
  <c r="A117"/>
  <c r="A129"/>
  <c r="A141"/>
  <c r="A153"/>
  <c r="A165"/>
  <c r="A177"/>
  <c r="A189"/>
  <c r="A201"/>
  <c r="A213"/>
  <c r="A225"/>
  <c r="A237"/>
  <c r="A249"/>
  <c r="A261"/>
  <c r="A273"/>
  <c r="A285"/>
  <c r="A297"/>
  <c r="A309"/>
  <c r="A321"/>
  <c r="A333"/>
  <c r="A345"/>
  <c r="S33"/>
  <c r="S344"/>
  <c r="K33"/>
  <c r="K344"/>
  <c r="J33"/>
  <c r="J344"/>
  <c r="A68"/>
  <c r="A80"/>
  <c r="A92"/>
  <c r="A104"/>
  <c r="A116"/>
  <c r="A128"/>
  <c r="A140"/>
  <c r="A152"/>
  <c r="A164"/>
  <c r="A176"/>
  <c r="A188"/>
  <c r="A200"/>
  <c r="A212"/>
  <c r="A224"/>
  <c r="A236"/>
  <c r="A248"/>
  <c r="A260"/>
  <c r="A272"/>
  <c r="A284"/>
  <c r="A296"/>
  <c r="A308"/>
  <c r="A320"/>
  <c r="A332"/>
  <c r="A344"/>
  <c r="S343"/>
  <c r="K343"/>
  <c r="J343"/>
  <c r="S342"/>
  <c r="K342"/>
  <c r="J342"/>
  <c r="S341"/>
  <c r="K341"/>
  <c r="J341"/>
  <c r="S340"/>
  <c r="K340"/>
  <c r="J340"/>
  <c r="S339"/>
  <c r="K339"/>
  <c r="J339"/>
  <c r="S338"/>
  <c r="K338"/>
  <c r="J338"/>
  <c r="S337"/>
  <c r="K337"/>
  <c r="J337"/>
  <c r="S336"/>
  <c r="K336"/>
  <c r="J336"/>
  <c r="S335"/>
  <c r="K335"/>
  <c r="J335"/>
  <c r="S334"/>
  <c r="K334"/>
  <c r="J334"/>
  <c r="S333"/>
  <c r="K333"/>
  <c r="J333"/>
  <c r="S332"/>
  <c r="K332"/>
  <c r="J332"/>
  <c r="S331"/>
  <c r="K331"/>
  <c r="J331"/>
  <c r="S330"/>
  <c r="K330"/>
  <c r="J330"/>
  <c r="S329"/>
  <c r="K329"/>
  <c r="J329"/>
  <c r="S328"/>
  <c r="K328"/>
  <c r="J328"/>
  <c r="S327"/>
  <c r="K327"/>
  <c r="J327"/>
  <c r="S326"/>
  <c r="K326"/>
  <c r="J326"/>
  <c r="S325"/>
  <c r="K325"/>
  <c r="J325"/>
  <c r="S324"/>
  <c r="K324"/>
  <c r="J324"/>
  <c r="S323"/>
  <c r="K323"/>
  <c r="J323"/>
  <c r="S322"/>
  <c r="K322"/>
  <c r="J322"/>
  <c r="S321"/>
  <c r="K321"/>
  <c r="J321"/>
  <c r="S320"/>
  <c r="K320"/>
  <c r="J320"/>
  <c r="S319"/>
  <c r="K319"/>
  <c r="J319"/>
  <c r="S318"/>
  <c r="K318"/>
  <c r="J318"/>
  <c r="S317"/>
  <c r="K317"/>
  <c r="J317"/>
  <c r="S316"/>
  <c r="K316"/>
  <c r="J316"/>
  <c r="S315"/>
  <c r="K315"/>
  <c r="J315"/>
  <c r="S314"/>
  <c r="K314"/>
  <c r="J314"/>
  <c r="S313"/>
  <c r="K313"/>
  <c r="J313"/>
  <c r="S312"/>
  <c r="K312"/>
  <c r="J312"/>
  <c r="S311"/>
  <c r="K311"/>
  <c r="J311"/>
  <c r="S310"/>
  <c r="K310"/>
  <c r="J310"/>
  <c r="S309"/>
  <c r="K309"/>
  <c r="J309"/>
  <c r="S308"/>
  <c r="K308"/>
  <c r="J308"/>
  <c r="S307"/>
  <c r="K307"/>
  <c r="J307"/>
  <c r="S306"/>
  <c r="K306"/>
  <c r="J306"/>
  <c r="S305"/>
  <c r="K305"/>
  <c r="J305"/>
  <c r="S304"/>
  <c r="K304"/>
  <c r="J304"/>
  <c r="S303"/>
  <c r="K303"/>
  <c r="J303"/>
  <c r="S302"/>
  <c r="K302"/>
  <c r="J302"/>
  <c r="S301"/>
  <c r="K301"/>
  <c r="J301"/>
  <c r="S300"/>
  <c r="K300"/>
  <c r="J300"/>
  <c r="S299"/>
  <c r="K299"/>
  <c r="J299"/>
  <c r="S298"/>
  <c r="K298"/>
  <c r="J298"/>
  <c r="S297"/>
  <c r="K297"/>
  <c r="J297"/>
  <c r="S296"/>
  <c r="K296"/>
  <c r="J296"/>
  <c r="S295"/>
  <c r="K295"/>
  <c r="J295"/>
  <c r="S294"/>
  <c r="K294"/>
  <c r="J294"/>
  <c r="S293"/>
  <c r="K293"/>
  <c r="J293"/>
  <c r="S292"/>
  <c r="K292"/>
  <c r="J292"/>
  <c r="S291"/>
  <c r="K291"/>
  <c r="J291"/>
  <c r="S290"/>
  <c r="K290"/>
  <c r="J290"/>
  <c r="S289"/>
  <c r="K289"/>
  <c r="J289"/>
  <c r="S288"/>
  <c r="K288"/>
  <c r="J288"/>
  <c r="S287"/>
  <c r="K287"/>
  <c r="J287"/>
  <c r="S286"/>
  <c r="K286"/>
  <c r="J286"/>
  <c r="S285"/>
  <c r="K285"/>
  <c r="J285"/>
  <c r="S284"/>
  <c r="K284"/>
  <c r="J284"/>
  <c r="S283"/>
  <c r="K283"/>
  <c r="J283"/>
  <c r="S282"/>
  <c r="K282"/>
  <c r="J282"/>
  <c r="S281"/>
  <c r="K281"/>
  <c r="J281"/>
  <c r="S280"/>
  <c r="K280"/>
  <c r="J280"/>
  <c r="S279"/>
  <c r="K279"/>
  <c r="J279"/>
  <c r="S278"/>
  <c r="K278"/>
  <c r="J278"/>
  <c r="S277"/>
  <c r="K277"/>
  <c r="J277"/>
  <c r="S276"/>
  <c r="K276"/>
  <c r="J276"/>
  <c r="S275"/>
  <c r="K275"/>
  <c r="J275"/>
  <c r="S274"/>
  <c r="K274"/>
  <c r="J274"/>
  <c r="S273"/>
  <c r="K273"/>
  <c r="J273"/>
  <c r="S272"/>
  <c r="K272"/>
  <c r="J272"/>
  <c r="S271"/>
  <c r="K271"/>
  <c r="J271"/>
  <c r="S270"/>
  <c r="K270"/>
  <c r="J270"/>
  <c r="S269"/>
  <c r="K269"/>
  <c r="J269"/>
  <c r="S268"/>
  <c r="K268"/>
  <c r="J268"/>
  <c r="S267"/>
  <c r="K267"/>
  <c r="J267"/>
  <c r="S266"/>
  <c r="K266"/>
  <c r="J266"/>
  <c r="S265"/>
  <c r="K265"/>
  <c r="J265"/>
  <c r="S264"/>
  <c r="K264"/>
  <c r="J264"/>
  <c r="S263"/>
  <c r="K263"/>
  <c r="J263"/>
  <c r="S262"/>
  <c r="K262"/>
  <c r="J262"/>
  <c r="S261"/>
  <c r="K261"/>
  <c r="J261"/>
  <c r="S260"/>
  <c r="K260"/>
  <c r="J260"/>
  <c r="S259"/>
  <c r="K259"/>
  <c r="J259"/>
  <c r="S258"/>
  <c r="K258"/>
  <c r="J258"/>
  <c r="S257"/>
  <c r="K257"/>
  <c r="J257"/>
  <c r="S256"/>
  <c r="K256"/>
  <c r="J256"/>
  <c r="S255"/>
  <c r="K255"/>
  <c r="J255"/>
  <c r="S254"/>
  <c r="K254"/>
  <c r="J254"/>
  <c r="S253"/>
  <c r="K253"/>
  <c r="J253"/>
  <c r="S252"/>
  <c r="K252"/>
  <c r="J252"/>
  <c r="S251"/>
  <c r="K251"/>
  <c r="J251"/>
  <c r="S250"/>
  <c r="K250"/>
  <c r="J250"/>
  <c r="S249"/>
  <c r="K249"/>
  <c r="J249"/>
  <c r="S248"/>
  <c r="K248"/>
  <c r="J248"/>
  <c r="S247"/>
  <c r="K247"/>
  <c r="J247"/>
  <c r="S246"/>
  <c r="K246"/>
  <c r="J246"/>
  <c r="S245"/>
  <c r="K245"/>
  <c r="J245"/>
  <c r="S244"/>
  <c r="K244"/>
  <c r="J244"/>
  <c r="S243"/>
  <c r="K243"/>
  <c r="J243"/>
  <c r="S242"/>
  <c r="K242"/>
  <c r="J242"/>
  <c r="S241"/>
  <c r="K241"/>
  <c r="J241"/>
  <c r="S240"/>
  <c r="K240"/>
  <c r="J240"/>
  <c r="S239"/>
  <c r="K239"/>
  <c r="J239"/>
  <c r="S238"/>
  <c r="K238"/>
  <c r="J238"/>
  <c r="S237"/>
  <c r="K237"/>
  <c r="J237"/>
  <c r="S236"/>
  <c r="K236"/>
  <c r="J236"/>
  <c r="S235"/>
  <c r="K235"/>
  <c r="J235"/>
  <c r="S234"/>
  <c r="K234"/>
  <c r="J234"/>
  <c r="S233"/>
  <c r="K233"/>
  <c r="J233"/>
  <c r="S232"/>
  <c r="K232"/>
  <c r="J232"/>
  <c r="S231"/>
  <c r="K231"/>
  <c r="J231"/>
  <c r="S230"/>
  <c r="K230"/>
  <c r="J230"/>
  <c r="S229"/>
  <c r="K229"/>
  <c r="J229"/>
  <c r="S228"/>
  <c r="K228"/>
  <c r="J228"/>
  <c r="S227"/>
  <c r="K227"/>
  <c r="J227"/>
  <c r="S226"/>
  <c r="K226"/>
  <c r="J226"/>
  <c r="S225"/>
  <c r="K225"/>
  <c r="J225"/>
  <c r="S224"/>
  <c r="K224"/>
  <c r="J224"/>
  <c r="S223"/>
  <c r="K223"/>
  <c r="J223"/>
  <c r="S222"/>
  <c r="K222"/>
  <c r="J222"/>
  <c r="S221"/>
  <c r="K221"/>
  <c r="J221"/>
  <c r="S220"/>
  <c r="K220"/>
  <c r="J220"/>
  <c r="S219"/>
  <c r="K219"/>
  <c r="J219"/>
  <c r="S218"/>
  <c r="K218"/>
  <c r="J218"/>
  <c r="S217"/>
  <c r="K217"/>
  <c r="J217"/>
  <c r="S216"/>
  <c r="K216"/>
  <c r="J216"/>
  <c r="S215"/>
  <c r="K215"/>
  <c r="J215"/>
  <c r="S214"/>
  <c r="K214"/>
  <c r="J214"/>
  <c r="S213"/>
  <c r="K213"/>
  <c r="J213"/>
  <c r="S212"/>
  <c r="K212"/>
  <c r="J212"/>
  <c r="S211"/>
  <c r="K211"/>
  <c r="J211"/>
  <c r="S210"/>
  <c r="K210"/>
  <c r="J210"/>
  <c r="S209"/>
  <c r="K209"/>
  <c r="J209"/>
  <c r="S208"/>
  <c r="K208"/>
  <c r="J208"/>
  <c r="S207"/>
  <c r="K207"/>
  <c r="J207"/>
  <c r="S206"/>
  <c r="K206"/>
  <c r="J206"/>
  <c r="S205"/>
  <c r="K205"/>
  <c r="J205"/>
  <c r="S204"/>
  <c r="K204"/>
  <c r="J204"/>
  <c r="S203"/>
  <c r="K203"/>
  <c r="J203"/>
  <c r="S202"/>
  <c r="K202"/>
  <c r="J202"/>
  <c r="S201"/>
  <c r="K201"/>
  <c r="J201"/>
  <c r="S200"/>
  <c r="K200"/>
  <c r="J200"/>
  <c r="S199"/>
  <c r="K199"/>
  <c r="J199"/>
  <c r="S198"/>
  <c r="K198"/>
  <c r="J198"/>
  <c r="S197"/>
  <c r="K197"/>
  <c r="J197"/>
  <c r="S196"/>
  <c r="K196"/>
  <c r="J196"/>
  <c r="S195"/>
  <c r="K195"/>
  <c r="J195"/>
  <c r="S194"/>
  <c r="K194"/>
  <c r="J194"/>
  <c r="S193"/>
  <c r="K193"/>
  <c r="J193"/>
  <c r="S192"/>
  <c r="K192"/>
  <c r="J192"/>
  <c r="S191"/>
  <c r="K191"/>
  <c r="J191"/>
  <c r="S190"/>
  <c r="K190"/>
  <c r="J190"/>
  <c r="S189"/>
  <c r="K189"/>
  <c r="J189"/>
  <c r="S188"/>
  <c r="K188"/>
  <c r="J188"/>
  <c r="S187"/>
  <c r="K187"/>
  <c r="J187"/>
  <c r="S186"/>
  <c r="K186"/>
  <c r="J186"/>
  <c r="S185"/>
  <c r="K185"/>
  <c r="J185"/>
  <c r="S184"/>
  <c r="K184"/>
  <c r="J184"/>
  <c r="S183"/>
  <c r="K183"/>
  <c r="J183"/>
  <c r="S182"/>
  <c r="K182"/>
  <c r="J182"/>
  <c r="S181"/>
  <c r="K181"/>
  <c r="J181"/>
  <c r="S180"/>
  <c r="K180"/>
  <c r="J180"/>
  <c r="S179"/>
  <c r="K179"/>
  <c r="J179"/>
  <c r="S178"/>
  <c r="K178"/>
  <c r="J178"/>
  <c r="S177"/>
  <c r="K177"/>
  <c r="J177"/>
  <c r="S176"/>
  <c r="K176"/>
  <c r="J176"/>
  <c r="S175"/>
  <c r="K175"/>
  <c r="J175"/>
  <c r="S174"/>
  <c r="K174"/>
  <c r="J174"/>
  <c r="S173"/>
  <c r="K173"/>
  <c r="J173"/>
  <c r="S172"/>
  <c r="K172"/>
  <c r="J172"/>
  <c r="S171"/>
  <c r="K171"/>
  <c r="J171"/>
  <c r="S170"/>
  <c r="K170"/>
  <c r="J170"/>
  <c r="S169"/>
  <c r="K169"/>
  <c r="J169"/>
  <c r="S168"/>
  <c r="K168"/>
  <c r="J168"/>
  <c r="S167"/>
  <c r="K167"/>
  <c r="J167"/>
  <c r="S166"/>
  <c r="K166"/>
  <c r="J166"/>
  <c r="S165"/>
  <c r="K165"/>
  <c r="J165"/>
  <c r="S164"/>
  <c r="K164"/>
  <c r="J164"/>
  <c r="S163"/>
  <c r="K163"/>
  <c r="J163"/>
  <c r="S162"/>
  <c r="K162"/>
  <c r="J162"/>
  <c r="S161"/>
  <c r="K161"/>
  <c r="J161"/>
  <c r="S160"/>
  <c r="K160"/>
  <c r="J160"/>
  <c r="S159"/>
  <c r="K159"/>
  <c r="J159"/>
  <c r="S158"/>
  <c r="K158"/>
  <c r="J158"/>
  <c r="S157"/>
  <c r="K157"/>
  <c r="J157"/>
  <c r="S156"/>
  <c r="K156"/>
  <c r="J156"/>
  <c r="S155"/>
  <c r="K155"/>
  <c r="J155"/>
  <c r="S154"/>
  <c r="K154"/>
  <c r="J154"/>
  <c r="S153"/>
  <c r="K153"/>
  <c r="J153"/>
  <c r="S152"/>
  <c r="K152"/>
  <c r="J152"/>
  <c r="S151"/>
  <c r="K151"/>
  <c r="J151"/>
  <c r="S150"/>
  <c r="K150"/>
  <c r="J150"/>
  <c r="S149"/>
  <c r="K149"/>
  <c r="J149"/>
  <c r="S148"/>
  <c r="K148"/>
  <c r="J148"/>
  <c r="S147"/>
  <c r="K147"/>
  <c r="J147"/>
  <c r="S146"/>
  <c r="K146"/>
  <c r="J146"/>
  <c r="S145"/>
  <c r="K145"/>
  <c r="J145"/>
  <c r="S144"/>
  <c r="K144"/>
  <c r="J144"/>
  <c r="S143"/>
  <c r="K143"/>
  <c r="J143"/>
  <c r="S142"/>
  <c r="K142"/>
  <c r="J142"/>
  <c r="S141"/>
  <c r="K141"/>
  <c r="J141"/>
  <c r="S140"/>
  <c r="K140"/>
  <c r="J140"/>
  <c r="S139"/>
  <c r="K139"/>
  <c r="J139"/>
  <c r="S138"/>
  <c r="K138"/>
  <c r="J138"/>
  <c r="S137"/>
  <c r="K137"/>
  <c r="J137"/>
  <c r="S136"/>
  <c r="K136"/>
  <c r="J136"/>
  <c r="S135"/>
  <c r="K135"/>
  <c r="J135"/>
  <c r="S134"/>
  <c r="K134"/>
  <c r="J134"/>
  <c r="S133"/>
  <c r="K133"/>
  <c r="J133"/>
  <c r="S132"/>
  <c r="K132"/>
  <c r="J132"/>
  <c r="S131"/>
  <c r="K131"/>
  <c r="J131"/>
  <c r="S130"/>
  <c r="K130"/>
  <c r="J130"/>
  <c r="S129"/>
  <c r="K129"/>
  <c r="J129"/>
  <c r="S128"/>
  <c r="K128"/>
  <c r="J128"/>
  <c r="S127"/>
  <c r="K127"/>
  <c r="J127"/>
  <c r="S126"/>
  <c r="K126"/>
  <c r="J126"/>
  <c r="S125"/>
  <c r="K125"/>
  <c r="J125"/>
  <c r="S124"/>
  <c r="K124"/>
  <c r="J124"/>
  <c r="S123"/>
  <c r="K123"/>
  <c r="J123"/>
  <c r="S122"/>
  <c r="K122"/>
  <c r="J122"/>
  <c r="S121"/>
  <c r="K121"/>
  <c r="J121"/>
  <c r="S120"/>
  <c r="K120"/>
  <c r="J120"/>
  <c r="S119"/>
  <c r="K119"/>
  <c r="J119"/>
  <c r="S118"/>
  <c r="K118"/>
  <c r="J118"/>
  <c r="S117"/>
  <c r="K117"/>
  <c r="J117"/>
  <c r="S116"/>
  <c r="K116"/>
  <c r="J116"/>
  <c r="S115"/>
  <c r="K115"/>
  <c r="J115"/>
  <c r="S114"/>
  <c r="K114"/>
  <c r="J114"/>
  <c r="S113"/>
  <c r="K113"/>
  <c r="J113"/>
  <c r="S112"/>
  <c r="K112"/>
  <c r="J112"/>
  <c r="S111"/>
  <c r="K111"/>
  <c r="J111"/>
  <c r="S110"/>
  <c r="K110"/>
  <c r="J110"/>
  <c r="S109"/>
  <c r="K109"/>
  <c r="J109"/>
  <c r="S108"/>
  <c r="K108"/>
  <c r="J108"/>
  <c r="S107"/>
  <c r="K107"/>
  <c r="J107"/>
  <c r="S106"/>
  <c r="K106"/>
  <c r="J106"/>
  <c r="S105"/>
  <c r="K105"/>
  <c r="J105"/>
  <c r="S104"/>
  <c r="K104"/>
  <c r="J104"/>
  <c r="S103"/>
  <c r="K103"/>
  <c r="J103"/>
  <c r="S102"/>
  <c r="K102"/>
  <c r="J102"/>
  <c r="S101"/>
  <c r="K101"/>
  <c r="J101"/>
  <c r="S100"/>
  <c r="K100"/>
  <c r="J100"/>
  <c r="S99"/>
  <c r="K99"/>
  <c r="J99"/>
  <c r="S98"/>
  <c r="K98"/>
  <c r="J98"/>
  <c r="S97"/>
  <c r="K97"/>
  <c r="J97"/>
  <c r="S96"/>
  <c r="K96"/>
  <c r="J96"/>
  <c r="S95"/>
  <c r="K95"/>
  <c r="J95"/>
  <c r="S94"/>
  <c r="K94"/>
  <c r="J94"/>
  <c r="S93"/>
  <c r="K93"/>
  <c r="J93"/>
  <c r="S92"/>
  <c r="K92"/>
  <c r="J92"/>
  <c r="S91"/>
  <c r="K91"/>
  <c r="J91"/>
  <c r="S90"/>
  <c r="K90"/>
  <c r="J90"/>
  <c r="S89"/>
  <c r="K89"/>
  <c r="J89"/>
  <c r="S88"/>
  <c r="K88"/>
  <c r="J88"/>
  <c r="S87"/>
  <c r="K87"/>
  <c r="J87"/>
  <c r="S86"/>
  <c r="K86"/>
  <c r="J86"/>
  <c r="S85"/>
  <c r="K85"/>
  <c r="J85"/>
  <c r="S84"/>
  <c r="K84"/>
  <c r="J84"/>
  <c r="S83"/>
  <c r="K83"/>
  <c r="J83"/>
  <c r="S82"/>
  <c r="K82"/>
  <c r="J82"/>
  <c r="S81"/>
  <c r="K81"/>
  <c r="J81"/>
  <c r="S80"/>
  <c r="K80"/>
  <c r="J80"/>
  <c r="S79"/>
  <c r="K79"/>
  <c r="J79"/>
  <c r="S78"/>
  <c r="K78"/>
  <c r="J78"/>
  <c r="S77"/>
  <c r="K77"/>
  <c r="J77"/>
  <c r="S76"/>
  <c r="K76"/>
  <c r="J76"/>
  <c r="S75"/>
  <c r="K75"/>
  <c r="J75"/>
  <c r="S74"/>
  <c r="K74"/>
  <c r="J74"/>
  <c r="S73"/>
  <c r="K73"/>
  <c r="J73"/>
  <c r="S72"/>
  <c r="K72"/>
  <c r="J72"/>
  <c r="S71"/>
  <c r="K71"/>
  <c r="J71"/>
  <c r="S70"/>
  <c r="K70"/>
  <c r="J70"/>
  <c r="S69"/>
  <c r="K69"/>
  <c r="J69"/>
  <c r="S68"/>
  <c r="K68"/>
  <c r="J68"/>
  <c r="S67"/>
  <c r="K67"/>
  <c r="J67"/>
  <c r="S66"/>
  <c r="K66"/>
  <c r="J66"/>
  <c r="S65"/>
  <c r="K65"/>
  <c r="J65"/>
  <c r="S64"/>
  <c r="K64"/>
  <c r="J64"/>
  <c r="S63"/>
  <c r="K63"/>
  <c r="J63"/>
  <c r="S62"/>
  <c r="K62"/>
  <c r="J62"/>
  <c r="S61"/>
  <c r="K61"/>
  <c r="J61"/>
  <c r="S60"/>
  <c r="K60"/>
  <c r="J60"/>
  <c r="S59"/>
  <c r="K59"/>
  <c r="J59"/>
  <c r="S58"/>
  <c r="K58"/>
  <c r="J58"/>
  <c r="S57"/>
  <c r="K57"/>
  <c r="J57"/>
  <c r="S56"/>
  <c r="K56"/>
  <c r="J56"/>
  <c r="S55"/>
  <c r="K55"/>
  <c r="J55"/>
  <c r="A49"/>
  <c r="A50"/>
  <c r="A51"/>
  <c r="A52"/>
  <c r="A53"/>
  <c r="A54"/>
  <c r="A55"/>
  <c r="S54"/>
  <c r="K54"/>
  <c r="J54"/>
  <c r="S53"/>
  <c r="K53"/>
  <c r="J53"/>
  <c r="S52"/>
  <c r="K52"/>
  <c r="J52"/>
  <c r="S51"/>
  <c r="K51"/>
  <c r="J51"/>
  <c r="S50"/>
  <c r="K50"/>
  <c r="J50"/>
  <c r="S49"/>
  <c r="K49"/>
  <c r="J49"/>
  <c r="B48"/>
  <c r="S44" i="3"/>
  <c r="S355"/>
  <c r="K44"/>
  <c r="K355"/>
  <c r="J44"/>
  <c r="J355"/>
  <c r="A56"/>
  <c r="A57"/>
  <c r="A58"/>
  <c r="A59"/>
  <c r="A60"/>
  <c r="A61"/>
  <c r="A62"/>
  <c r="A63"/>
  <c r="A64"/>
  <c r="A65"/>
  <c r="A66"/>
  <c r="A67"/>
  <c r="A79"/>
  <c r="A91"/>
  <c r="A103"/>
  <c r="A115"/>
  <c r="A127"/>
  <c r="A139"/>
  <c r="A151"/>
  <c r="A163"/>
  <c r="A175"/>
  <c r="A187"/>
  <c r="A199"/>
  <c r="A211"/>
  <c r="A223"/>
  <c r="A235"/>
  <c r="A247"/>
  <c r="A259"/>
  <c r="A271"/>
  <c r="A283"/>
  <c r="A295"/>
  <c r="A307"/>
  <c r="A319"/>
  <c r="A331"/>
  <c r="A343"/>
  <c r="A355"/>
  <c r="S43"/>
  <c r="S354"/>
  <c r="K43"/>
  <c r="K354"/>
  <c r="J43"/>
  <c r="J354"/>
  <c r="A78"/>
  <c r="A90"/>
  <c r="A102"/>
  <c r="A114"/>
  <c r="A126"/>
  <c r="A138"/>
  <c r="A150"/>
  <c r="A162"/>
  <c r="A174"/>
  <c r="A186"/>
  <c r="A198"/>
  <c r="A210"/>
  <c r="A222"/>
  <c r="A234"/>
  <c r="A246"/>
  <c r="A258"/>
  <c r="A270"/>
  <c r="A282"/>
  <c r="A294"/>
  <c r="A306"/>
  <c r="A318"/>
  <c r="A330"/>
  <c r="A342"/>
  <c r="A354"/>
  <c r="S42"/>
  <c r="S353"/>
  <c r="K42"/>
  <c r="K353"/>
  <c r="J42"/>
  <c r="J353"/>
  <c r="A77"/>
  <c r="A89"/>
  <c r="A101"/>
  <c r="A113"/>
  <c r="A125"/>
  <c r="A137"/>
  <c r="A149"/>
  <c r="A161"/>
  <c r="A173"/>
  <c r="A185"/>
  <c r="A197"/>
  <c r="A209"/>
  <c r="A221"/>
  <c r="A233"/>
  <c r="A245"/>
  <c r="A257"/>
  <c r="A269"/>
  <c r="A281"/>
  <c r="A293"/>
  <c r="A305"/>
  <c r="A317"/>
  <c r="A329"/>
  <c r="A341"/>
  <c r="A353"/>
  <c r="S41"/>
  <c r="S352"/>
  <c r="K41"/>
  <c r="K352"/>
  <c r="J41"/>
  <c r="J352"/>
  <c r="A76"/>
  <c r="A88"/>
  <c r="A100"/>
  <c r="A112"/>
  <c r="A124"/>
  <c r="A136"/>
  <c r="A148"/>
  <c r="A160"/>
  <c r="A172"/>
  <c r="A184"/>
  <c r="A196"/>
  <c r="A208"/>
  <c r="A220"/>
  <c r="A232"/>
  <c r="A244"/>
  <c r="A256"/>
  <c r="A268"/>
  <c r="A280"/>
  <c r="A292"/>
  <c r="A304"/>
  <c r="A316"/>
  <c r="A328"/>
  <c r="A340"/>
  <c r="A352"/>
  <c r="S40"/>
  <c r="S351"/>
  <c r="K40"/>
  <c r="K351"/>
  <c r="J40"/>
  <c r="J351"/>
  <c r="A75"/>
  <c r="A87"/>
  <c r="A99"/>
  <c r="A111"/>
  <c r="A123"/>
  <c r="A135"/>
  <c r="A147"/>
  <c r="A159"/>
  <c r="A171"/>
  <c r="A183"/>
  <c r="A195"/>
  <c r="A207"/>
  <c r="A219"/>
  <c r="A231"/>
  <c r="A243"/>
  <c r="A255"/>
  <c r="A267"/>
  <c r="A279"/>
  <c r="A291"/>
  <c r="A303"/>
  <c r="A315"/>
  <c r="A327"/>
  <c r="A339"/>
  <c r="A351"/>
  <c r="S39"/>
  <c r="S350"/>
  <c r="K39"/>
  <c r="K350"/>
  <c r="J39"/>
  <c r="J350"/>
  <c r="A74"/>
  <c r="A86"/>
  <c r="A98"/>
  <c r="A110"/>
  <c r="A122"/>
  <c r="A134"/>
  <c r="A146"/>
  <c r="A158"/>
  <c r="A170"/>
  <c r="A182"/>
  <c r="A194"/>
  <c r="A206"/>
  <c r="A218"/>
  <c r="A230"/>
  <c r="A242"/>
  <c r="A254"/>
  <c r="A266"/>
  <c r="A278"/>
  <c r="A290"/>
  <c r="A302"/>
  <c r="A314"/>
  <c r="A326"/>
  <c r="A338"/>
  <c r="A350"/>
  <c r="S38"/>
  <c r="S349"/>
  <c r="K38"/>
  <c r="K349"/>
  <c r="J38"/>
  <c r="J349"/>
  <c r="A73"/>
  <c r="A85"/>
  <c r="A97"/>
  <c r="A109"/>
  <c r="A121"/>
  <c r="A133"/>
  <c r="A145"/>
  <c r="A157"/>
  <c r="A169"/>
  <c r="A181"/>
  <c r="A193"/>
  <c r="A205"/>
  <c r="A217"/>
  <c r="A229"/>
  <c r="A241"/>
  <c r="A253"/>
  <c r="A265"/>
  <c r="A277"/>
  <c r="A289"/>
  <c r="A301"/>
  <c r="A313"/>
  <c r="A325"/>
  <c r="A337"/>
  <c r="A349"/>
  <c r="S37"/>
  <c r="S348"/>
  <c r="K37"/>
  <c r="K348"/>
  <c r="J37"/>
  <c r="J348"/>
  <c r="A72"/>
  <c r="A84"/>
  <c r="A96"/>
  <c r="A108"/>
  <c r="A120"/>
  <c r="A132"/>
  <c r="A144"/>
  <c r="A156"/>
  <c r="A168"/>
  <c r="A180"/>
  <c r="A192"/>
  <c r="A204"/>
  <c r="A216"/>
  <c r="A228"/>
  <c r="A240"/>
  <c r="A252"/>
  <c r="A264"/>
  <c r="A276"/>
  <c r="A288"/>
  <c r="A300"/>
  <c r="A312"/>
  <c r="A324"/>
  <c r="A336"/>
  <c r="A348"/>
  <c r="S36"/>
  <c r="S347"/>
  <c r="K36"/>
  <c r="K347"/>
  <c r="J36"/>
  <c r="J347"/>
  <c r="A71"/>
  <c r="A83"/>
  <c r="A95"/>
  <c r="A107"/>
  <c r="A119"/>
  <c r="A131"/>
  <c r="A143"/>
  <c r="A155"/>
  <c r="A167"/>
  <c r="A179"/>
  <c r="A191"/>
  <c r="A203"/>
  <c r="A215"/>
  <c r="A227"/>
  <c r="A239"/>
  <c r="A251"/>
  <c r="A263"/>
  <c r="A275"/>
  <c r="A287"/>
  <c r="A299"/>
  <c r="A311"/>
  <c r="A323"/>
  <c r="A335"/>
  <c r="A347"/>
  <c r="S35"/>
  <c r="S346"/>
  <c r="K35"/>
  <c r="K346"/>
  <c r="J35"/>
  <c r="J346"/>
  <c r="A70"/>
  <c r="A82"/>
  <c r="A94"/>
  <c r="A106"/>
  <c r="A118"/>
  <c r="A130"/>
  <c r="A142"/>
  <c r="A154"/>
  <c r="A166"/>
  <c r="A178"/>
  <c r="A190"/>
  <c r="A202"/>
  <c r="A214"/>
  <c r="A226"/>
  <c r="A238"/>
  <c r="A250"/>
  <c r="A262"/>
  <c r="A274"/>
  <c r="A286"/>
  <c r="A298"/>
  <c r="A310"/>
  <c r="A322"/>
  <c r="A334"/>
  <c r="A346"/>
  <c r="S34"/>
  <c r="S345"/>
  <c r="K34"/>
  <c r="K345"/>
  <c r="J34"/>
  <c r="J345"/>
  <c r="A69"/>
  <c r="A81"/>
  <c r="A93"/>
  <c r="A105"/>
  <c r="A117"/>
  <c r="A129"/>
  <c r="A141"/>
  <c r="A153"/>
  <c r="A165"/>
  <c r="A177"/>
  <c r="A189"/>
  <c r="A201"/>
  <c r="A213"/>
  <c r="A225"/>
  <c r="A237"/>
  <c r="A249"/>
  <c r="A261"/>
  <c r="A273"/>
  <c r="A285"/>
  <c r="A297"/>
  <c r="A309"/>
  <c r="A321"/>
  <c r="A333"/>
  <c r="A345"/>
  <c r="S33"/>
  <c r="S344"/>
  <c r="K33"/>
  <c r="K344"/>
  <c r="J33"/>
  <c r="J344"/>
  <c r="A68"/>
  <c r="A80"/>
  <c r="A92"/>
  <c r="A104"/>
  <c r="A116"/>
  <c r="A128"/>
  <c r="A140"/>
  <c r="A152"/>
  <c r="A164"/>
  <c r="A176"/>
  <c r="A188"/>
  <c r="A200"/>
  <c r="A212"/>
  <c r="A224"/>
  <c r="A236"/>
  <c r="A248"/>
  <c r="A260"/>
  <c r="A272"/>
  <c r="A284"/>
  <c r="A296"/>
  <c r="A308"/>
  <c r="A320"/>
  <c r="A332"/>
  <c r="A344"/>
  <c r="S343"/>
  <c r="K343"/>
  <c r="J343"/>
  <c r="S342"/>
  <c r="K342"/>
  <c r="J342"/>
  <c r="S341"/>
  <c r="K341"/>
  <c r="J341"/>
  <c r="S340"/>
  <c r="K340"/>
  <c r="J340"/>
  <c r="S339"/>
  <c r="K339"/>
  <c r="J339"/>
  <c r="S338"/>
  <c r="K338"/>
  <c r="J338"/>
  <c r="S337"/>
  <c r="K337"/>
  <c r="J337"/>
  <c r="S336"/>
  <c r="K336"/>
  <c r="J336"/>
  <c r="S335"/>
  <c r="K335"/>
  <c r="J335"/>
  <c r="S334"/>
  <c r="K334"/>
  <c r="J334"/>
  <c r="S333"/>
  <c r="K333"/>
  <c r="J333"/>
  <c r="S332"/>
  <c r="K332"/>
  <c r="J332"/>
  <c r="S331"/>
  <c r="K331"/>
  <c r="J331"/>
  <c r="S330"/>
  <c r="K330"/>
  <c r="J330"/>
  <c r="S329"/>
  <c r="K329"/>
  <c r="J329"/>
  <c r="S328"/>
  <c r="K328"/>
  <c r="J328"/>
  <c r="S327"/>
  <c r="K327"/>
  <c r="J327"/>
  <c r="S326"/>
  <c r="K326"/>
  <c r="J326"/>
  <c r="S325"/>
  <c r="K325"/>
  <c r="J325"/>
  <c r="S324"/>
  <c r="K324"/>
  <c r="J324"/>
  <c r="S323"/>
  <c r="K323"/>
  <c r="J323"/>
  <c r="S322"/>
  <c r="K322"/>
  <c r="J322"/>
  <c r="S321"/>
  <c r="K321"/>
  <c r="J321"/>
  <c r="S320"/>
  <c r="K320"/>
  <c r="J320"/>
  <c r="S319"/>
  <c r="K319"/>
  <c r="J319"/>
  <c r="S318"/>
  <c r="K318"/>
  <c r="J318"/>
  <c r="S317"/>
  <c r="K317"/>
  <c r="J317"/>
  <c r="S316"/>
  <c r="K316"/>
  <c r="J316"/>
  <c r="S315"/>
  <c r="K315"/>
  <c r="J315"/>
  <c r="S314"/>
  <c r="K314"/>
  <c r="J314"/>
  <c r="S313"/>
  <c r="K313"/>
  <c r="J313"/>
  <c r="S312"/>
  <c r="K312"/>
  <c r="J312"/>
  <c r="S311"/>
  <c r="K311"/>
  <c r="J311"/>
  <c r="S310"/>
  <c r="K310"/>
  <c r="J310"/>
  <c r="S309"/>
  <c r="K309"/>
  <c r="J309"/>
  <c r="S308"/>
  <c r="K308"/>
  <c r="J308"/>
  <c r="S307"/>
  <c r="K307"/>
  <c r="J307"/>
  <c r="S306"/>
  <c r="K306"/>
  <c r="J306"/>
  <c r="S305"/>
  <c r="K305"/>
  <c r="J305"/>
  <c r="S304"/>
  <c r="K304"/>
  <c r="J304"/>
  <c r="S303"/>
  <c r="K303"/>
  <c r="J303"/>
  <c r="S302"/>
  <c r="K302"/>
  <c r="J302"/>
  <c r="S301"/>
  <c r="K301"/>
  <c r="J301"/>
  <c r="S300"/>
  <c r="K300"/>
  <c r="J300"/>
  <c r="S299"/>
  <c r="K299"/>
  <c r="J299"/>
  <c r="S298"/>
  <c r="K298"/>
  <c r="J298"/>
  <c r="S297"/>
  <c r="K297"/>
  <c r="J297"/>
  <c r="S296"/>
  <c r="K296"/>
  <c r="J296"/>
  <c r="S295"/>
  <c r="K295"/>
  <c r="J295"/>
  <c r="S294"/>
  <c r="K294"/>
  <c r="J294"/>
  <c r="S293"/>
  <c r="K293"/>
  <c r="J293"/>
  <c r="S292"/>
  <c r="K292"/>
  <c r="J292"/>
  <c r="S291"/>
  <c r="K291"/>
  <c r="J291"/>
  <c r="S290"/>
  <c r="K290"/>
  <c r="J290"/>
  <c r="S289"/>
  <c r="K289"/>
  <c r="J289"/>
  <c r="S288"/>
  <c r="K288"/>
  <c r="J288"/>
  <c r="S287"/>
  <c r="K287"/>
  <c r="J287"/>
  <c r="S286"/>
  <c r="K286"/>
  <c r="J286"/>
  <c r="S285"/>
  <c r="K285"/>
  <c r="J285"/>
  <c r="S284"/>
  <c r="K284"/>
  <c r="J284"/>
  <c r="S283"/>
  <c r="K283"/>
  <c r="J283"/>
  <c r="S282"/>
  <c r="K282"/>
  <c r="J282"/>
  <c r="S281"/>
  <c r="K281"/>
  <c r="J281"/>
  <c r="S280"/>
  <c r="K280"/>
  <c r="J280"/>
  <c r="S279"/>
  <c r="K279"/>
  <c r="J279"/>
  <c r="S278"/>
  <c r="K278"/>
  <c r="J278"/>
  <c r="S277"/>
  <c r="K277"/>
  <c r="J277"/>
  <c r="S276"/>
  <c r="K276"/>
  <c r="J276"/>
  <c r="S275"/>
  <c r="K275"/>
  <c r="J275"/>
  <c r="S274"/>
  <c r="K274"/>
  <c r="J274"/>
  <c r="S273"/>
  <c r="K273"/>
  <c r="J273"/>
  <c r="S272"/>
  <c r="K272"/>
  <c r="J272"/>
  <c r="S271"/>
  <c r="K271"/>
  <c r="J271"/>
  <c r="S270"/>
  <c r="K270"/>
  <c r="J270"/>
  <c r="S269"/>
  <c r="K269"/>
  <c r="J269"/>
  <c r="S268"/>
  <c r="K268"/>
  <c r="J268"/>
  <c r="S267"/>
  <c r="K267"/>
  <c r="J267"/>
  <c r="S266"/>
  <c r="K266"/>
  <c r="J266"/>
  <c r="S265"/>
  <c r="K265"/>
  <c r="J265"/>
  <c r="S264"/>
  <c r="K264"/>
  <c r="J264"/>
  <c r="S263"/>
  <c r="K263"/>
  <c r="J263"/>
  <c r="S262"/>
  <c r="K262"/>
  <c r="J262"/>
  <c r="S261"/>
  <c r="K261"/>
  <c r="J261"/>
  <c r="S260"/>
  <c r="K260"/>
  <c r="J260"/>
  <c r="S259"/>
  <c r="K259"/>
  <c r="J259"/>
  <c r="S258"/>
  <c r="K258"/>
  <c r="J258"/>
  <c r="S257"/>
  <c r="K257"/>
  <c r="J257"/>
  <c r="S256"/>
  <c r="K256"/>
  <c r="J256"/>
  <c r="S255"/>
  <c r="K255"/>
  <c r="J255"/>
  <c r="S254"/>
  <c r="K254"/>
  <c r="J254"/>
  <c r="S253"/>
  <c r="K253"/>
  <c r="J253"/>
  <c r="S252"/>
  <c r="K252"/>
  <c r="J252"/>
  <c r="S251"/>
  <c r="K251"/>
  <c r="J251"/>
  <c r="S250"/>
  <c r="K250"/>
  <c r="J250"/>
  <c r="S249"/>
  <c r="K249"/>
  <c r="J249"/>
  <c r="S248"/>
  <c r="K248"/>
  <c r="J248"/>
  <c r="S247"/>
  <c r="K247"/>
  <c r="J247"/>
  <c r="S246"/>
  <c r="K246"/>
  <c r="J246"/>
  <c r="S245"/>
  <c r="K245"/>
  <c r="J245"/>
  <c r="S244"/>
  <c r="K244"/>
  <c r="J244"/>
  <c r="S243"/>
  <c r="K243"/>
  <c r="J243"/>
  <c r="S242"/>
  <c r="K242"/>
  <c r="J242"/>
  <c r="S241"/>
  <c r="K241"/>
  <c r="J241"/>
  <c r="S240"/>
  <c r="K240"/>
  <c r="J240"/>
  <c r="S239"/>
  <c r="K239"/>
  <c r="J239"/>
  <c r="S238"/>
  <c r="K238"/>
  <c r="J238"/>
  <c r="S237"/>
  <c r="K237"/>
  <c r="J237"/>
  <c r="S236"/>
  <c r="K236"/>
  <c r="J236"/>
  <c r="S235"/>
  <c r="K235"/>
  <c r="J235"/>
  <c r="S234"/>
  <c r="K234"/>
  <c r="J234"/>
  <c r="S233"/>
  <c r="K233"/>
  <c r="J233"/>
  <c r="S232"/>
  <c r="K232"/>
  <c r="J232"/>
  <c r="S231"/>
  <c r="K231"/>
  <c r="J231"/>
  <c r="S230"/>
  <c r="K230"/>
  <c r="J230"/>
  <c r="S229"/>
  <c r="K229"/>
  <c r="J229"/>
  <c r="S228"/>
  <c r="K228"/>
  <c r="J228"/>
  <c r="S227"/>
  <c r="K227"/>
  <c r="J227"/>
  <c r="S226"/>
  <c r="K226"/>
  <c r="J226"/>
  <c r="S225"/>
  <c r="K225"/>
  <c r="J225"/>
  <c r="S224"/>
  <c r="K224"/>
  <c r="J224"/>
  <c r="S223"/>
  <c r="K223"/>
  <c r="J223"/>
  <c r="S222"/>
  <c r="K222"/>
  <c r="J222"/>
  <c r="S221"/>
  <c r="K221"/>
  <c r="J221"/>
  <c r="S220"/>
  <c r="K220"/>
  <c r="J220"/>
  <c r="S219"/>
  <c r="K219"/>
  <c r="J219"/>
  <c r="S218"/>
  <c r="K218"/>
  <c r="J218"/>
  <c r="S217"/>
  <c r="K217"/>
  <c r="J217"/>
  <c r="S216"/>
  <c r="K216"/>
  <c r="J216"/>
  <c r="S215"/>
  <c r="K215"/>
  <c r="J215"/>
  <c r="S214"/>
  <c r="K214"/>
  <c r="J214"/>
  <c r="S213"/>
  <c r="K213"/>
  <c r="J213"/>
  <c r="S212"/>
  <c r="K212"/>
  <c r="J212"/>
  <c r="S211"/>
  <c r="K211"/>
  <c r="J211"/>
  <c r="S210"/>
  <c r="K210"/>
  <c r="J210"/>
  <c r="S209"/>
  <c r="K209"/>
  <c r="J209"/>
  <c r="S208"/>
  <c r="K208"/>
  <c r="J208"/>
  <c r="S207"/>
  <c r="K207"/>
  <c r="J207"/>
  <c r="S206"/>
  <c r="K206"/>
  <c r="J206"/>
  <c r="S205"/>
  <c r="K205"/>
  <c r="J205"/>
  <c r="S204"/>
  <c r="K204"/>
  <c r="J204"/>
  <c r="S203"/>
  <c r="K203"/>
  <c r="J203"/>
  <c r="S202"/>
  <c r="K202"/>
  <c r="J202"/>
  <c r="S201"/>
  <c r="K201"/>
  <c r="J201"/>
  <c r="S200"/>
  <c r="K200"/>
  <c r="J200"/>
  <c r="S199"/>
  <c r="K199"/>
  <c r="J199"/>
  <c r="S198"/>
  <c r="K198"/>
  <c r="J198"/>
  <c r="S197"/>
  <c r="K197"/>
  <c r="J197"/>
  <c r="S196"/>
  <c r="K196"/>
  <c r="J196"/>
  <c r="S195"/>
  <c r="K195"/>
  <c r="J195"/>
  <c r="S194"/>
  <c r="K194"/>
  <c r="J194"/>
  <c r="S193"/>
  <c r="K193"/>
  <c r="J193"/>
  <c r="S192"/>
  <c r="K192"/>
  <c r="J192"/>
  <c r="S191"/>
  <c r="K191"/>
  <c r="J191"/>
  <c r="S190"/>
  <c r="K190"/>
  <c r="J190"/>
  <c r="S189"/>
  <c r="K189"/>
  <c r="J189"/>
  <c r="S188"/>
  <c r="K188"/>
  <c r="J188"/>
  <c r="S187"/>
  <c r="K187"/>
  <c r="J187"/>
  <c r="S186"/>
  <c r="K186"/>
  <c r="J186"/>
  <c r="S185"/>
  <c r="K185"/>
  <c r="J185"/>
  <c r="S184"/>
  <c r="K184"/>
  <c r="J184"/>
  <c r="S183"/>
  <c r="K183"/>
  <c r="J183"/>
  <c r="S182"/>
  <c r="K182"/>
  <c r="J182"/>
  <c r="S181"/>
  <c r="K181"/>
  <c r="J181"/>
  <c r="S180"/>
  <c r="K180"/>
  <c r="J180"/>
  <c r="S179"/>
  <c r="K179"/>
  <c r="J179"/>
  <c r="S178"/>
  <c r="K178"/>
  <c r="J178"/>
  <c r="S177"/>
  <c r="K177"/>
  <c r="J177"/>
  <c r="S176"/>
  <c r="K176"/>
  <c r="J176"/>
  <c r="S175"/>
  <c r="K175"/>
  <c r="J175"/>
  <c r="S174"/>
  <c r="K174"/>
  <c r="J174"/>
  <c r="S173"/>
  <c r="K173"/>
  <c r="J173"/>
  <c r="S172"/>
  <c r="K172"/>
  <c r="J172"/>
  <c r="S171"/>
  <c r="K171"/>
  <c r="J171"/>
  <c r="S170"/>
  <c r="K170"/>
  <c r="J170"/>
  <c r="S169"/>
  <c r="K169"/>
  <c r="J169"/>
  <c r="S168"/>
  <c r="K168"/>
  <c r="J168"/>
  <c r="S167"/>
  <c r="K167"/>
  <c r="J167"/>
  <c r="S166"/>
  <c r="K166"/>
  <c r="J166"/>
  <c r="S165"/>
  <c r="K165"/>
  <c r="J165"/>
  <c r="S164"/>
  <c r="K164"/>
  <c r="J164"/>
  <c r="S163"/>
  <c r="K163"/>
  <c r="J163"/>
  <c r="S162"/>
  <c r="K162"/>
  <c r="J162"/>
  <c r="S161"/>
  <c r="K161"/>
  <c r="J161"/>
  <c r="S160"/>
  <c r="K160"/>
  <c r="J160"/>
  <c r="S159"/>
  <c r="K159"/>
  <c r="J159"/>
  <c r="S158"/>
  <c r="K158"/>
  <c r="J158"/>
  <c r="S157"/>
  <c r="K157"/>
  <c r="J157"/>
  <c r="S156"/>
  <c r="K156"/>
  <c r="J156"/>
  <c r="S155"/>
  <c r="K155"/>
  <c r="J155"/>
  <c r="S154"/>
  <c r="K154"/>
  <c r="J154"/>
  <c r="S153"/>
  <c r="K153"/>
  <c r="J153"/>
  <c r="S152"/>
  <c r="K152"/>
  <c r="J152"/>
  <c r="S151"/>
  <c r="K151"/>
  <c r="J151"/>
  <c r="S150"/>
  <c r="K150"/>
  <c r="J150"/>
  <c r="S149"/>
  <c r="K149"/>
  <c r="J149"/>
  <c r="S148"/>
  <c r="K148"/>
  <c r="J148"/>
  <c r="S147"/>
  <c r="K147"/>
  <c r="J147"/>
  <c r="S146"/>
  <c r="K146"/>
  <c r="J146"/>
  <c r="S145"/>
  <c r="K145"/>
  <c r="J145"/>
  <c r="S144"/>
  <c r="K144"/>
  <c r="J144"/>
  <c r="S143"/>
  <c r="K143"/>
  <c r="J143"/>
  <c r="S142"/>
  <c r="K142"/>
  <c r="J142"/>
  <c r="S141"/>
  <c r="K141"/>
  <c r="J141"/>
  <c r="S140"/>
  <c r="K140"/>
  <c r="J140"/>
  <c r="S139"/>
  <c r="K139"/>
  <c r="J139"/>
  <c r="S138"/>
  <c r="K138"/>
  <c r="J138"/>
  <c r="S137"/>
  <c r="K137"/>
  <c r="J137"/>
  <c r="S136"/>
  <c r="K136"/>
  <c r="J136"/>
  <c r="S135"/>
  <c r="K135"/>
  <c r="J135"/>
  <c r="S134"/>
  <c r="K134"/>
  <c r="J134"/>
  <c r="S133"/>
  <c r="K133"/>
  <c r="J133"/>
  <c r="S132"/>
  <c r="K132"/>
  <c r="J132"/>
  <c r="S131"/>
  <c r="K131"/>
  <c r="J131"/>
  <c r="S130"/>
  <c r="K130"/>
  <c r="J130"/>
  <c r="S129"/>
  <c r="K129"/>
  <c r="J129"/>
  <c r="S128"/>
  <c r="K128"/>
  <c r="J128"/>
  <c r="S127"/>
  <c r="K127"/>
  <c r="J127"/>
  <c r="S126"/>
  <c r="K126"/>
  <c r="J126"/>
  <c r="S125"/>
  <c r="K125"/>
  <c r="J125"/>
  <c r="S124"/>
  <c r="K124"/>
  <c r="J124"/>
  <c r="S123"/>
  <c r="K123"/>
  <c r="J123"/>
  <c r="S122"/>
  <c r="K122"/>
  <c r="J122"/>
  <c r="S121"/>
  <c r="K121"/>
  <c r="J121"/>
  <c r="S120"/>
  <c r="K120"/>
  <c r="J120"/>
  <c r="S119"/>
  <c r="K119"/>
  <c r="J119"/>
  <c r="S118"/>
  <c r="K118"/>
  <c r="J118"/>
  <c r="S117"/>
  <c r="K117"/>
  <c r="J117"/>
  <c r="S116"/>
  <c r="K116"/>
  <c r="J116"/>
  <c r="S115"/>
  <c r="K115"/>
  <c r="J115"/>
  <c r="S114"/>
  <c r="K114"/>
  <c r="J114"/>
  <c r="S113"/>
  <c r="K113"/>
  <c r="J113"/>
  <c r="S112"/>
  <c r="K112"/>
  <c r="J112"/>
  <c r="S111"/>
  <c r="K111"/>
  <c r="J111"/>
  <c r="S110"/>
  <c r="K110"/>
  <c r="J110"/>
  <c r="S109"/>
  <c r="K109"/>
  <c r="J109"/>
  <c r="S108"/>
  <c r="K108"/>
  <c r="J108"/>
  <c r="S107"/>
  <c r="K107"/>
  <c r="J107"/>
  <c r="S106"/>
  <c r="K106"/>
  <c r="J106"/>
  <c r="S105"/>
  <c r="K105"/>
  <c r="J105"/>
  <c r="S104"/>
  <c r="K104"/>
  <c r="J104"/>
  <c r="S103"/>
  <c r="K103"/>
  <c r="J103"/>
  <c r="S102"/>
  <c r="K102"/>
  <c r="J102"/>
  <c r="S101"/>
  <c r="K101"/>
  <c r="J101"/>
  <c r="S100"/>
  <c r="K100"/>
  <c r="J100"/>
  <c r="S99"/>
  <c r="K99"/>
  <c r="J99"/>
  <c r="S98"/>
  <c r="K98"/>
  <c r="J98"/>
  <c r="S97"/>
  <c r="K97"/>
  <c r="J97"/>
  <c r="S96"/>
  <c r="K96"/>
  <c r="J96"/>
  <c r="S95"/>
  <c r="K95"/>
  <c r="J95"/>
  <c r="S94"/>
  <c r="K94"/>
  <c r="J94"/>
  <c r="S93"/>
  <c r="K93"/>
  <c r="J93"/>
  <c r="S92"/>
  <c r="K92"/>
  <c r="J92"/>
  <c r="S91"/>
  <c r="K91"/>
  <c r="J91"/>
  <c r="S90"/>
  <c r="K90"/>
  <c r="J90"/>
  <c r="S89"/>
  <c r="K89"/>
  <c r="J89"/>
  <c r="S88"/>
  <c r="K88"/>
  <c r="J88"/>
  <c r="S87"/>
  <c r="K87"/>
  <c r="J87"/>
  <c r="S86"/>
  <c r="K86"/>
  <c r="J86"/>
  <c r="S85"/>
  <c r="K85"/>
  <c r="J85"/>
  <c r="S84"/>
  <c r="K84"/>
  <c r="J84"/>
  <c r="S83"/>
  <c r="K83"/>
  <c r="J83"/>
  <c r="S82"/>
  <c r="K82"/>
  <c r="J82"/>
  <c r="S81"/>
  <c r="K81"/>
  <c r="J81"/>
  <c r="S80"/>
  <c r="K80"/>
  <c r="J80"/>
  <c r="S79"/>
  <c r="K79"/>
  <c r="J79"/>
  <c r="S78"/>
  <c r="K78"/>
  <c r="J78"/>
  <c r="S77"/>
  <c r="K77"/>
  <c r="J77"/>
  <c r="S76"/>
  <c r="K76"/>
  <c r="J76"/>
  <c r="S75"/>
  <c r="K75"/>
  <c r="J75"/>
  <c r="S74"/>
  <c r="K74"/>
  <c r="J74"/>
  <c r="S73"/>
  <c r="K73"/>
  <c r="J73"/>
  <c r="S72"/>
  <c r="K72"/>
  <c r="J72"/>
  <c r="S71"/>
  <c r="K71"/>
  <c r="J71"/>
  <c r="S70"/>
  <c r="K70"/>
  <c r="J70"/>
  <c r="S69"/>
  <c r="K69"/>
  <c r="J69"/>
  <c r="S68"/>
  <c r="K68"/>
  <c r="J68"/>
  <c r="S67"/>
  <c r="K67"/>
  <c r="J67"/>
  <c r="S66"/>
  <c r="K66"/>
  <c r="J66"/>
  <c r="S65"/>
  <c r="K65"/>
  <c r="J65"/>
  <c r="S64"/>
  <c r="K64"/>
  <c r="J64"/>
  <c r="S63"/>
  <c r="K63"/>
  <c r="J63"/>
  <c r="S62"/>
  <c r="K62"/>
  <c r="J62"/>
  <c r="S61"/>
  <c r="K61"/>
  <c r="J61"/>
  <c r="S60"/>
  <c r="K60"/>
  <c r="J60"/>
  <c r="S59"/>
  <c r="K59"/>
  <c r="J59"/>
  <c r="S58"/>
  <c r="K58"/>
  <c r="J58"/>
  <c r="S57"/>
  <c r="K57"/>
  <c r="J57"/>
  <c r="S56"/>
  <c r="K56"/>
  <c r="J56"/>
  <c r="S55"/>
  <c r="K55"/>
  <c r="J55"/>
  <c r="A49"/>
  <c r="A50"/>
  <c r="A51"/>
  <c r="A52"/>
  <c r="A53"/>
  <c r="A54"/>
  <c r="A55"/>
  <c r="S54"/>
  <c r="K54"/>
  <c r="J54"/>
  <c r="S53"/>
  <c r="K53"/>
  <c r="J53"/>
  <c r="S52"/>
  <c r="K52"/>
  <c r="J52"/>
  <c r="S51"/>
  <c r="K51"/>
  <c r="J51"/>
  <c r="S50"/>
  <c r="K50"/>
  <c r="J50"/>
  <c r="S49"/>
  <c r="K49"/>
  <c r="J49"/>
  <c r="B48"/>
  <c r="S44" i="4"/>
  <c r="S355"/>
  <c r="K44"/>
  <c r="K355"/>
  <c r="J44"/>
  <c r="J355"/>
  <c r="A56"/>
  <c r="A57"/>
  <c r="A58"/>
  <c r="A59"/>
  <c r="A60"/>
  <c r="A61"/>
  <c r="A62"/>
  <c r="A63"/>
  <c r="A64"/>
  <c r="A65"/>
  <c r="A66"/>
  <c r="A67"/>
  <c r="A79"/>
  <c r="A91"/>
  <c r="A103"/>
  <c r="A115"/>
  <c r="A127"/>
  <c r="A139"/>
  <c r="A151"/>
  <c r="A163"/>
  <c r="A175"/>
  <c r="A187"/>
  <c r="A199"/>
  <c r="A211"/>
  <c r="A223"/>
  <c r="A235"/>
  <c r="A247"/>
  <c r="A259"/>
  <c r="A271"/>
  <c r="A283"/>
  <c r="A295"/>
  <c r="A307"/>
  <c r="A319"/>
  <c r="A331"/>
  <c r="A343"/>
  <c r="A355"/>
  <c r="S43"/>
  <c r="S354"/>
  <c r="K43"/>
  <c r="K354"/>
  <c r="J43"/>
  <c r="J354"/>
  <c r="A78"/>
  <c r="A90"/>
  <c r="A102"/>
  <c r="A114"/>
  <c r="A126"/>
  <c r="A138"/>
  <c r="A150"/>
  <c r="A162"/>
  <c r="A174"/>
  <c r="A186"/>
  <c r="A198"/>
  <c r="A210"/>
  <c r="A222"/>
  <c r="A234"/>
  <c r="A246"/>
  <c r="A258"/>
  <c r="A270"/>
  <c r="A282"/>
  <c r="A294"/>
  <c r="A306"/>
  <c r="A318"/>
  <c r="A330"/>
  <c r="A342"/>
  <c r="A354"/>
  <c r="S42"/>
  <c r="S353"/>
  <c r="K42"/>
  <c r="K353"/>
  <c r="J42"/>
  <c r="J353"/>
  <c r="A77"/>
  <c r="A89"/>
  <c r="A101"/>
  <c r="A113"/>
  <c r="A125"/>
  <c r="A137"/>
  <c r="A149"/>
  <c r="A161"/>
  <c r="A173"/>
  <c r="A185"/>
  <c r="A197"/>
  <c r="A209"/>
  <c r="A221"/>
  <c r="A233"/>
  <c r="A245"/>
  <c r="A257"/>
  <c r="A269"/>
  <c r="A281"/>
  <c r="A293"/>
  <c r="A305"/>
  <c r="A317"/>
  <c r="A329"/>
  <c r="A341"/>
  <c r="A353"/>
  <c r="S41"/>
  <c r="S352"/>
  <c r="K41"/>
  <c r="K352"/>
  <c r="J41"/>
  <c r="J352"/>
  <c r="A76"/>
  <c r="A88"/>
  <c r="A100"/>
  <c r="A112"/>
  <c r="A124"/>
  <c r="A136"/>
  <c r="A148"/>
  <c r="A160"/>
  <c r="A172"/>
  <c r="A184"/>
  <c r="A196"/>
  <c r="A208"/>
  <c r="A220"/>
  <c r="A232"/>
  <c r="A244"/>
  <c r="A256"/>
  <c r="A268"/>
  <c r="A280"/>
  <c r="A292"/>
  <c r="A304"/>
  <c r="A316"/>
  <c r="A328"/>
  <c r="A340"/>
  <c r="A352"/>
  <c r="S40"/>
  <c r="S351"/>
  <c r="K40"/>
  <c r="K351"/>
  <c r="J40"/>
  <c r="J351"/>
  <c r="A75"/>
  <c r="A87"/>
  <c r="A99"/>
  <c r="A111"/>
  <c r="A123"/>
  <c r="A135"/>
  <c r="A147"/>
  <c r="A159"/>
  <c r="A171"/>
  <c r="A183"/>
  <c r="A195"/>
  <c r="A207"/>
  <c r="A219"/>
  <c r="A231"/>
  <c r="A243"/>
  <c r="A255"/>
  <c r="A267"/>
  <c r="A279"/>
  <c r="A291"/>
  <c r="A303"/>
  <c r="A315"/>
  <c r="A327"/>
  <c r="A339"/>
  <c r="A351"/>
  <c r="S39"/>
  <c r="S350"/>
  <c r="K39"/>
  <c r="K350"/>
  <c r="J39"/>
  <c r="J350"/>
  <c r="A74"/>
  <c r="A86"/>
  <c r="A98"/>
  <c r="A110"/>
  <c r="A122"/>
  <c r="A134"/>
  <c r="A146"/>
  <c r="A158"/>
  <c r="A170"/>
  <c r="A182"/>
  <c r="A194"/>
  <c r="A206"/>
  <c r="A218"/>
  <c r="A230"/>
  <c r="A242"/>
  <c r="A254"/>
  <c r="A266"/>
  <c r="A278"/>
  <c r="A290"/>
  <c r="A302"/>
  <c r="A314"/>
  <c r="A326"/>
  <c r="A338"/>
  <c r="A350"/>
  <c r="S38"/>
  <c r="S349"/>
  <c r="K38"/>
  <c r="K349"/>
  <c r="J38"/>
  <c r="J349"/>
  <c r="A73"/>
  <c r="A85"/>
  <c r="A97"/>
  <c r="A109"/>
  <c r="A121"/>
  <c r="A133"/>
  <c r="A145"/>
  <c r="A157"/>
  <c r="A169"/>
  <c r="A181"/>
  <c r="A193"/>
  <c r="A205"/>
  <c r="A217"/>
  <c r="A229"/>
  <c r="A241"/>
  <c r="A253"/>
  <c r="A265"/>
  <c r="A277"/>
  <c r="A289"/>
  <c r="A301"/>
  <c r="A313"/>
  <c r="A325"/>
  <c r="A337"/>
  <c r="A349"/>
  <c r="S37"/>
  <c r="S348"/>
  <c r="K37"/>
  <c r="K348"/>
  <c r="J37"/>
  <c r="J348"/>
  <c r="A72"/>
  <c r="A84"/>
  <c r="A96"/>
  <c r="A108"/>
  <c r="A120"/>
  <c r="A132"/>
  <c r="A144"/>
  <c r="A156"/>
  <c r="A168"/>
  <c r="A180"/>
  <c r="A192"/>
  <c r="A204"/>
  <c r="A216"/>
  <c r="A228"/>
  <c r="A240"/>
  <c r="A252"/>
  <c r="A264"/>
  <c r="A276"/>
  <c r="A288"/>
  <c r="A300"/>
  <c r="A312"/>
  <c r="A324"/>
  <c r="A336"/>
  <c r="A348"/>
  <c r="S36"/>
  <c r="S347"/>
  <c r="K36"/>
  <c r="K347"/>
  <c r="J36"/>
  <c r="J347"/>
  <c r="A71"/>
  <c r="A83"/>
  <c r="A95"/>
  <c r="A107"/>
  <c r="A119"/>
  <c r="A131"/>
  <c r="A143"/>
  <c r="A155"/>
  <c r="A167"/>
  <c r="A179"/>
  <c r="A191"/>
  <c r="A203"/>
  <c r="A215"/>
  <c r="A227"/>
  <c r="A239"/>
  <c r="A251"/>
  <c r="A263"/>
  <c r="A275"/>
  <c r="A287"/>
  <c r="A299"/>
  <c r="A311"/>
  <c r="A323"/>
  <c r="A335"/>
  <c r="A347"/>
  <c r="S35"/>
  <c r="S346"/>
  <c r="K35"/>
  <c r="K346"/>
  <c r="J35"/>
  <c r="J346"/>
  <c r="A70"/>
  <c r="A82"/>
  <c r="A94"/>
  <c r="A106"/>
  <c r="A118"/>
  <c r="A130"/>
  <c r="A142"/>
  <c r="A154"/>
  <c r="A166"/>
  <c r="A178"/>
  <c r="A190"/>
  <c r="A202"/>
  <c r="A214"/>
  <c r="A226"/>
  <c r="A238"/>
  <c r="A250"/>
  <c r="A262"/>
  <c r="A274"/>
  <c r="A286"/>
  <c r="A298"/>
  <c r="A310"/>
  <c r="A322"/>
  <c r="A334"/>
  <c r="A346"/>
  <c r="S34"/>
  <c r="S345"/>
  <c r="K34"/>
  <c r="K345"/>
  <c r="J34"/>
  <c r="J345"/>
  <c r="A69"/>
  <c r="A81"/>
  <c r="A93"/>
  <c r="A105"/>
  <c r="A117"/>
  <c r="A129"/>
  <c r="A141"/>
  <c r="A153"/>
  <c r="A165"/>
  <c r="A177"/>
  <c r="A189"/>
  <c r="A201"/>
  <c r="A213"/>
  <c r="A225"/>
  <c r="A237"/>
  <c r="A249"/>
  <c r="A261"/>
  <c r="A273"/>
  <c r="A285"/>
  <c r="A297"/>
  <c r="A309"/>
  <c r="A321"/>
  <c r="A333"/>
  <c r="A345"/>
  <c r="S33"/>
  <c r="S344"/>
  <c r="K33"/>
  <c r="K344"/>
  <c r="J33"/>
  <c r="J344"/>
  <c r="A68"/>
  <c r="A80"/>
  <c r="A92"/>
  <c r="A104"/>
  <c r="A116"/>
  <c r="A128"/>
  <c r="A140"/>
  <c r="A152"/>
  <c r="A164"/>
  <c r="A176"/>
  <c r="A188"/>
  <c r="A200"/>
  <c r="A212"/>
  <c r="A224"/>
  <c r="A236"/>
  <c r="A248"/>
  <c r="A260"/>
  <c r="A272"/>
  <c r="A284"/>
  <c r="A296"/>
  <c r="A308"/>
  <c r="A320"/>
  <c r="A332"/>
  <c r="A344"/>
  <c r="S343"/>
  <c r="K343"/>
  <c r="J343"/>
  <c r="S342"/>
  <c r="K342"/>
  <c r="J342"/>
  <c r="S341"/>
  <c r="K341"/>
  <c r="J341"/>
  <c r="S340"/>
  <c r="K340"/>
  <c r="J340"/>
  <c r="S339"/>
  <c r="K339"/>
  <c r="J339"/>
  <c r="S338"/>
  <c r="K338"/>
  <c r="J338"/>
  <c r="S337"/>
  <c r="K337"/>
  <c r="J337"/>
  <c r="S336"/>
  <c r="K336"/>
  <c r="J336"/>
  <c r="S335"/>
  <c r="K335"/>
  <c r="J335"/>
  <c r="S334"/>
  <c r="K334"/>
  <c r="J334"/>
  <c r="S333"/>
  <c r="K333"/>
  <c r="J333"/>
  <c r="S332"/>
  <c r="K332"/>
  <c r="J332"/>
  <c r="S331"/>
  <c r="K331"/>
  <c r="J331"/>
  <c r="S330"/>
  <c r="K330"/>
  <c r="J330"/>
  <c r="S329"/>
  <c r="K329"/>
  <c r="J329"/>
  <c r="S328"/>
  <c r="K328"/>
  <c r="J328"/>
  <c r="S327"/>
  <c r="K327"/>
  <c r="J327"/>
  <c r="S326"/>
  <c r="K326"/>
  <c r="J326"/>
  <c r="S325"/>
  <c r="K325"/>
  <c r="J325"/>
  <c r="S324"/>
  <c r="K324"/>
  <c r="J324"/>
  <c r="S323"/>
  <c r="K323"/>
  <c r="J323"/>
  <c r="S322"/>
  <c r="K322"/>
  <c r="J322"/>
  <c r="S321"/>
  <c r="K321"/>
  <c r="J321"/>
  <c r="S320"/>
  <c r="K320"/>
  <c r="J320"/>
  <c r="S319"/>
  <c r="K319"/>
  <c r="J319"/>
  <c r="S318"/>
  <c r="K318"/>
  <c r="J318"/>
  <c r="S317"/>
  <c r="K317"/>
  <c r="J317"/>
  <c r="S316"/>
  <c r="K316"/>
  <c r="J316"/>
  <c r="S315"/>
  <c r="K315"/>
  <c r="J315"/>
  <c r="S314"/>
  <c r="K314"/>
  <c r="J314"/>
  <c r="S313"/>
  <c r="K313"/>
  <c r="J313"/>
  <c r="S312"/>
  <c r="K312"/>
  <c r="J312"/>
  <c r="S311"/>
  <c r="K311"/>
  <c r="J311"/>
  <c r="S310"/>
  <c r="K310"/>
  <c r="J310"/>
  <c r="S309"/>
  <c r="K309"/>
  <c r="J309"/>
  <c r="S308"/>
  <c r="K308"/>
  <c r="J308"/>
  <c r="S307"/>
  <c r="K307"/>
  <c r="J307"/>
  <c r="S306"/>
  <c r="K306"/>
  <c r="J306"/>
  <c r="S305"/>
  <c r="K305"/>
  <c r="J305"/>
  <c r="S304"/>
  <c r="K304"/>
  <c r="J304"/>
  <c r="S303"/>
  <c r="K303"/>
  <c r="J303"/>
  <c r="S302"/>
  <c r="K302"/>
  <c r="J302"/>
  <c r="S301"/>
  <c r="K301"/>
  <c r="J301"/>
  <c r="S300"/>
  <c r="K300"/>
  <c r="J300"/>
  <c r="S299"/>
  <c r="K299"/>
  <c r="J299"/>
  <c r="S298"/>
  <c r="K298"/>
  <c r="J298"/>
  <c r="S297"/>
  <c r="K297"/>
  <c r="J297"/>
  <c r="S296"/>
  <c r="K296"/>
  <c r="J296"/>
  <c r="S295"/>
  <c r="K295"/>
  <c r="J295"/>
  <c r="S294"/>
  <c r="K294"/>
  <c r="J294"/>
  <c r="S293"/>
  <c r="K293"/>
  <c r="J293"/>
  <c r="S292"/>
  <c r="K292"/>
  <c r="J292"/>
  <c r="S291"/>
  <c r="K291"/>
  <c r="J291"/>
  <c r="S290"/>
  <c r="K290"/>
  <c r="J290"/>
  <c r="S289"/>
  <c r="K289"/>
  <c r="J289"/>
  <c r="S288"/>
  <c r="K288"/>
  <c r="J288"/>
  <c r="S287"/>
  <c r="K287"/>
  <c r="J287"/>
  <c r="S286"/>
  <c r="K286"/>
  <c r="J286"/>
  <c r="S285"/>
  <c r="K285"/>
  <c r="J285"/>
  <c r="S284"/>
  <c r="K284"/>
  <c r="J284"/>
  <c r="S283"/>
  <c r="K283"/>
  <c r="J283"/>
  <c r="S282"/>
  <c r="K282"/>
  <c r="J282"/>
  <c r="S281"/>
  <c r="K281"/>
  <c r="J281"/>
  <c r="S280"/>
  <c r="K280"/>
  <c r="J280"/>
  <c r="S279"/>
  <c r="K279"/>
  <c r="J279"/>
  <c r="S278"/>
  <c r="K278"/>
  <c r="J278"/>
  <c r="S277"/>
  <c r="K277"/>
  <c r="J277"/>
  <c r="S276"/>
  <c r="K276"/>
  <c r="J276"/>
  <c r="S275"/>
  <c r="K275"/>
  <c r="J275"/>
  <c r="S274"/>
  <c r="K274"/>
  <c r="J274"/>
  <c r="S273"/>
  <c r="K273"/>
  <c r="J273"/>
  <c r="S272"/>
  <c r="K272"/>
  <c r="J272"/>
  <c r="S271"/>
  <c r="K271"/>
  <c r="J271"/>
  <c r="S270"/>
  <c r="K270"/>
  <c r="J270"/>
  <c r="S269"/>
  <c r="K269"/>
  <c r="J269"/>
  <c r="S268"/>
  <c r="K268"/>
  <c r="J268"/>
  <c r="S267"/>
  <c r="K267"/>
  <c r="J267"/>
  <c r="S266"/>
  <c r="K266"/>
  <c r="J266"/>
  <c r="S265"/>
  <c r="K265"/>
  <c r="J265"/>
  <c r="S264"/>
  <c r="K264"/>
  <c r="J264"/>
  <c r="S263"/>
  <c r="K263"/>
  <c r="J263"/>
  <c r="S262"/>
  <c r="K262"/>
  <c r="J262"/>
  <c r="S261"/>
  <c r="K261"/>
  <c r="J261"/>
  <c r="S260"/>
  <c r="K260"/>
  <c r="J260"/>
  <c r="S259"/>
  <c r="K259"/>
  <c r="J259"/>
  <c r="S258"/>
  <c r="K258"/>
  <c r="J258"/>
  <c r="S257"/>
  <c r="K257"/>
  <c r="J257"/>
  <c r="S256"/>
  <c r="K256"/>
  <c r="J256"/>
  <c r="S255"/>
  <c r="K255"/>
  <c r="J255"/>
  <c r="S254"/>
  <c r="K254"/>
  <c r="J254"/>
  <c r="S253"/>
  <c r="K253"/>
  <c r="J253"/>
  <c r="S252"/>
  <c r="K252"/>
  <c r="J252"/>
  <c r="S251"/>
  <c r="K251"/>
  <c r="J251"/>
  <c r="S250"/>
  <c r="K250"/>
  <c r="J250"/>
  <c r="S249"/>
  <c r="K249"/>
  <c r="J249"/>
  <c r="S248"/>
  <c r="K248"/>
  <c r="J248"/>
  <c r="S247"/>
  <c r="K247"/>
  <c r="J247"/>
  <c r="S246"/>
  <c r="K246"/>
  <c r="J246"/>
  <c r="S245"/>
  <c r="K245"/>
  <c r="J245"/>
  <c r="S244"/>
  <c r="K244"/>
  <c r="J244"/>
  <c r="S243"/>
  <c r="K243"/>
  <c r="J243"/>
  <c r="S242"/>
  <c r="K242"/>
  <c r="J242"/>
  <c r="S241"/>
  <c r="K241"/>
  <c r="J241"/>
  <c r="S240"/>
  <c r="K240"/>
  <c r="J240"/>
  <c r="S239"/>
  <c r="K239"/>
  <c r="J239"/>
  <c r="S238"/>
  <c r="K238"/>
  <c r="J238"/>
  <c r="S237"/>
  <c r="K237"/>
  <c r="J237"/>
  <c r="S236"/>
  <c r="K236"/>
  <c r="J236"/>
  <c r="S235"/>
  <c r="K235"/>
  <c r="J235"/>
  <c r="S234"/>
  <c r="K234"/>
  <c r="J234"/>
  <c r="S233"/>
  <c r="K233"/>
  <c r="J233"/>
  <c r="S232"/>
  <c r="K232"/>
  <c r="J232"/>
  <c r="S231"/>
  <c r="K231"/>
  <c r="J231"/>
  <c r="S230"/>
  <c r="K230"/>
  <c r="J230"/>
  <c r="S229"/>
  <c r="K229"/>
  <c r="J229"/>
  <c r="S228"/>
  <c r="K228"/>
  <c r="J228"/>
  <c r="S227"/>
  <c r="K227"/>
  <c r="J227"/>
  <c r="S226"/>
  <c r="K226"/>
  <c r="J226"/>
  <c r="S225"/>
  <c r="K225"/>
  <c r="J225"/>
  <c r="S224"/>
  <c r="K224"/>
  <c r="J224"/>
  <c r="S223"/>
  <c r="K223"/>
  <c r="J223"/>
  <c r="S222"/>
  <c r="K222"/>
  <c r="J222"/>
  <c r="S221"/>
  <c r="K221"/>
  <c r="J221"/>
  <c r="S220"/>
  <c r="K220"/>
  <c r="J220"/>
  <c r="S219"/>
  <c r="K219"/>
  <c r="J219"/>
  <c r="S218"/>
  <c r="K218"/>
  <c r="J218"/>
  <c r="S217"/>
  <c r="K217"/>
  <c r="J217"/>
  <c r="S216"/>
  <c r="K216"/>
  <c r="J216"/>
  <c r="S215"/>
  <c r="K215"/>
  <c r="J215"/>
  <c r="S214"/>
  <c r="K214"/>
  <c r="J214"/>
  <c r="S213"/>
  <c r="K213"/>
  <c r="J213"/>
  <c r="S212"/>
  <c r="K212"/>
  <c r="J212"/>
  <c r="S211"/>
  <c r="K211"/>
  <c r="J211"/>
  <c r="S210"/>
  <c r="K210"/>
  <c r="J210"/>
  <c r="S209"/>
  <c r="K209"/>
  <c r="J209"/>
  <c r="S208"/>
  <c r="K208"/>
  <c r="J208"/>
  <c r="S207"/>
  <c r="K207"/>
  <c r="J207"/>
  <c r="S206"/>
  <c r="K206"/>
  <c r="J206"/>
  <c r="S205"/>
  <c r="K205"/>
  <c r="J205"/>
  <c r="S204"/>
  <c r="K204"/>
  <c r="J204"/>
  <c r="S203"/>
  <c r="K203"/>
  <c r="J203"/>
  <c r="S202"/>
  <c r="K202"/>
  <c r="J202"/>
  <c r="S201"/>
  <c r="K201"/>
  <c r="J201"/>
  <c r="S200"/>
  <c r="K200"/>
  <c r="J200"/>
  <c r="S199"/>
  <c r="K199"/>
  <c r="J199"/>
  <c r="S198"/>
  <c r="K198"/>
  <c r="J198"/>
  <c r="S197"/>
  <c r="K197"/>
  <c r="J197"/>
  <c r="S196"/>
  <c r="K196"/>
  <c r="J196"/>
  <c r="S195"/>
  <c r="K195"/>
  <c r="J195"/>
  <c r="S194"/>
  <c r="K194"/>
  <c r="J194"/>
  <c r="S193"/>
  <c r="K193"/>
  <c r="J193"/>
  <c r="S192"/>
  <c r="K192"/>
  <c r="J192"/>
  <c r="S191"/>
  <c r="K191"/>
  <c r="J191"/>
  <c r="S190"/>
  <c r="K190"/>
  <c r="J190"/>
  <c r="S189"/>
  <c r="K189"/>
  <c r="J189"/>
  <c r="S188"/>
  <c r="K188"/>
  <c r="J188"/>
  <c r="S187"/>
  <c r="K187"/>
  <c r="J187"/>
  <c r="S186"/>
  <c r="K186"/>
  <c r="J186"/>
  <c r="S185"/>
  <c r="K185"/>
  <c r="J185"/>
  <c r="S184"/>
  <c r="K184"/>
  <c r="J184"/>
  <c r="S183"/>
  <c r="K183"/>
  <c r="J183"/>
  <c r="S182"/>
  <c r="K182"/>
  <c r="J182"/>
  <c r="S181"/>
  <c r="K181"/>
  <c r="J181"/>
  <c r="S180"/>
  <c r="K180"/>
  <c r="J180"/>
  <c r="S179"/>
  <c r="K179"/>
  <c r="J179"/>
  <c r="S178"/>
  <c r="K178"/>
  <c r="J178"/>
  <c r="S177"/>
  <c r="K177"/>
  <c r="J177"/>
  <c r="S176"/>
  <c r="K176"/>
  <c r="J176"/>
  <c r="S175"/>
  <c r="K175"/>
  <c r="J175"/>
  <c r="S174"/>
  <c r="K174"/>
  <c r="J174"/>
  <c r="S173"/>
  <c r="K173"/>
  <c r="J173"/>
  <c r="S172"/>
  <c r="K172"/>
  <c r="J172"/>
  <c r="S171"/>
  <c r="K171"/>
  <c r="J171"/>
  <c r="S170"/>
  <c r="K170"/>
  <c r="J170"/>
  <c r="S169"/>
  <c r="K169"/>
  <c r="J169"/>
  <c r="S168"/>
  <c r="K168"/>
  <c r="J168"/>
  <c r="S167"/>
  <c r="K167"/>
  <c r="J167"/>
  <c r="S166"/>
  <c r="K166"/>
  <c r="J166"/>
  <c r="S165"/>
  <c r="K165"/>
  <c r="J165"/>
  <c r="S164"/>
  <c r="K164"/>
  <c r="J164"/>
  <c r="S163"/>
  <c r="K163"/>
  <c r="J163"/>
  <c r="S162"/>
  <c r="K162"/>
  <c r="J162"/>
  <c r="S161"/>
  <c r="K161"/>
  <c r="J161"/>
  <c r="S160"/>
  <c r="K160"/>
  <c r="J160"/>
  <c r="S159"/>
  <c r="K159"/>
  <c r="J159"/>
  <c r="S158"/>
  <c r="K158"/>
  <c r="J158"/>
  <c r="S157"/>
  <c r="K157"/>
  <c r="J157"/>
  <c r="S156"/>
  <c r="K156"/>
  <c r="J156"/>
  <c r="S155"/>
  <c r="K155"/>
  <c r="J155"/>
  <c r="S154"/>
  <c r="K154"/>
  <c r="J154"/>
  <c r="S153"/>
  <c r="K153"/>
  <c r="J153"/>
  <c r="S152"/>
  <c r="K152"/>
  <c r="J152"/>
  <c r="S151"/>
  <c r="K151"/>
  <c r="J151"/>
  <c r="S150"/>
  <c r="K150"/>
  <c r="J150"/>
  <c r="S149"/>
  <c r="K149"/>
  <c r="J149"/>
  <c r="S148"/>
  <c r="K148"/>
  <c r="J148"/>
  <c r="S147"/>
  <c r="K147"/>
  <c r="J147"/>
  <c r="S146"/>
  <c r="K146"/>
  <c r="J146"/>
  <c r="S145"/>
  <c r="K145"/>
  <c r="J145"/>
  <c r="S144"/>
  <c r="K144"/>
  <c r="J144"/>
  <c r="S143"/>
  <c r="K143"/>
  <c r="J143"/>
  <c r="S142"/>
  <c r="K142"/>
  <c r="J142"/>
  <c r="S141"/>
  <c r="K141"/>
  <c r="J141"/>
  <c r="S140"/>
  <c r="K140"/>
  <c r="J140"/>
  <c r="S139"/>
  <c r="K139"/>
  <c r="J139"/>
  <c r="S138"/>
  <c r="K138"/>
  <c r="J138"/>
  <c r="S137"/>
  <c r="K137"/>
  <c r="J137"/>
  <c r="S136"/>
  <c r="K136"/>
  <c r="J136"/>
  <c r="S135"/>
  <c r="K135"/>
  <c r="J135"/>
  <c r="S134"/>
  <c r="K134"/>
  <c r="J134"/>
  <c r="S133"/>
  <c r="K133"/>
  <c r="J133"/>
  <c r="S132"/>
  <c r="K132"/>
  <c r="J132"/>
  <c r="S131"/>
  <c r="K131"/>
  <c r="J131"/>
  <c r="S130"/>
  <c r="K130"/>
  <c r="J130"/>
  <c r="S129"/>
  <c r="K129"/>
  <c r="J129"/>
  <c r="S128"/>
  <c r="K128"/>
  <c r="J128"/>
  <c r="S127"/>
  <c r="K127"/>
  <c r="J127"/>
  <c r="S126"/>
  <c r="K126"/>
  <c r="J126"/>
  <c r="S125"/>
  <c r="K125"/>
  <c r="J125"/>
  <c r="S124"/>
  <c r="K124"/>
  <c r="J124"/>
  <c r="S123"/>
  <c r="K123"/>
  <c r="J123"/>
  <c r="S122"/>
  <c r="K122"/>
  <c r="J122"/>
  <c r="S121"/>
  <c r="K121"/>
  <c r="J121"/>
  <c r="S120"/>
  <c r="K120"/>
  <c r="J120"/>
  <c r="S119"/>
  <c r="K119"/>
  <c r="J119"/>
  <c r="S118"/>
  <c r="K118"/>
  <c r="J118"/>
  <c r="S117"/>
  <c r="K117"/>
  <c r="J117"/>
  <c r="S116"/>
  <c r="K116"/>
  <c r="J116"/>
  <c r="S115"/>
  <c r="K115"/>
  <c r="J115"/>
  <c r="S114"/>
  <c r="K114"/>
  <c r="J114"/>
  <c r="S113"/>
  <c r="K113"/>
  <c r="J113"/>
  <c r="S112"/>
  <c r="K112"/>
  <c r="J112"/>
  <c r="S111"/>
  <c r="K111"/>
  <c r="J111"/>
  <c r="S110"/>
  <c r="K110"/>
  <c r="J110"/>
  <c r="S109"/>
  <c r="K109"/>
  <c r="J109"/>
  <c r="S108"/>
  <c r="K108"/>
  <c r="J108"/>
  <c r="S107"/>
  <c r="K107"/>
  <c r="J107"/>
  <c r="S106"/>
  <c r="K106"/>
  <c r="J106"/>
  <c r="S105"/>
  <c r="K105"/>
  <c r="J105"/>
  <c r="S104"/>
  <c r="K104"/>
  <c r="J104"/>
  <c r="S103"/>
  <c r="K103"/>
  <c r="J103"/>
  <c r="S102"/>
  <c r="K102"/>
  <c r="J102"/>
  <c r="S101"/>
  <c r="K101"/>
  <c r="J101"/>
  <c r="S100"/>
  <c r="K100"/>
  <c r="J100"/>
  <c r="S99"/>
  <c r="K99"/>
  <c r="J99"/>
  <c r="S98"/>
  <c r="K98"/>
  <c r="J98"/>
  <c r="S97"/>
  <c r="K97"/>
  <c r="J97"/>
  <c r="S96"/>
  <c r="K96"/>
  <c r="J96"/>
  <c r="S95"/>
  <c r="K95"/>
  <c r="J95"/>
  <c r="S94"/>
  <c r="K94"/>
  <c r="J94"/>
  <c r="S93"/>
  <c r="K93"/>
  <c r="J93"/>
  <c r="S92"/>
  <c r="K92"/>
  <c r="J92"/>
  <c r="S91"/>
  <c r="K91"/>
  <c r="J91"/>
  <c r="S90"/>
  <c r="K90"/>
  <c r="J90"/>
  <c r="S89"/>
  <c r="K89"/>
  <c r="J89"/>
  <c r="S88"/>
  <c r="K88"/>
  <c r="J88"/>
  <c r="S87"/>
  <c r="K87"/>
  <c r="J87"/>
  <c r="S86"/>
  <c r="K86"/>
  <c r="J86"/>
  <c r="S85"/>
  <c r="K85"/>
  <c r="J85"/>
  <c r="S84"/>
  <c r="K84"/>
  <c r="J84"/>
  <c r="S83"/>
  <c r="K83"/>
  <c r="J83"/>
  <c r="S82"/>
  <c r="K82"/>
  <c r="J82"/>
  <c r="S81"/>
  <c r="K81"/>
  <c r="J81"/>
  <c r="S80"/>
  <c r="K80"/>
  <c r="J80"/>
  <c r="S79"/>
  <c r="K79"/>
  <c r="J79"/>
  <c r="S78"/>
  <c r="K78"/>
  <c r="J78"/>
  <c r="S77"/>
  <c r="K77"/>
  <c r="J77"/>
  <c r="S76"/>
  <c r="K76"/>
  <c r="J76"/>
  <c r="S75"/>
  <c r="K75"/>
  <c r="J75"/>
  <c r="S74"/>
  <c r="K74"/>
  <c r="J74"/>
  <c r="S73"/>
  <c r="K73"/>
  <c r="J73"/>
  <c r="S72"/>
  <c r="K72"/>
  <c r="J72"/>
  <c r="S71"/>
  <c r="K71"/>
  <c r="J71"/>
  <c r="S70"/>
  <c r="K70"/>
  <c r="J70"/>
  <c r="S69"/>
  <c r="K69"/>
  <c r="J69"/>
  <c r="S68"/>
  <c r="K68"/>
  <c r="J68"/>
  <c r="S67"/>
  <c r="K67"/>
  <c r="J67"/>
  <c r="S66"/>
  <c r="K66"/>
  <c r="J66"/>
  <c r="S65"/>
  <c r="K65"/>
  <c r="J65"/>
  <c r="S64"/>
  <c r="K64"/>
  <c r="J64"/>
  <c r="S63"/>
  <c r="K63"/>
  <c r="J63"/>
  <c r="S62"/>
  <c r="K62"/>
  <c r="J62"/>
  <c r="S61"/>
  <c r="K61"/>
  <c r="J61"/>
  <c r="S60"/>
  <c r="K60"/>
  <c r="J60"/>
  <c r="S59"/>
  <c r="K59"/>
  <c r="J59"/>
  <c r="S58"/>
  <c r="K58"/>
  <c r="J58"/>
  <c r="S57"/>
  <c r="K57"/>
  <c r="J57"/>
  <c r="S56"/>
  <c r="K56"/>
  <c r="J56"/>
  <c r="S55"/>
  <c r="K55"/>
  <c r="J55"/>
  <c r="A49"/>
  <c r="A50"/>
  <c r="A51"/>
  <c r="A52"/>
  <c r="A53"/>
  <c r="A54"/>
  <c r="A55"/>
  <c r="S54"/>
  <c r="K54"/>
  <c r="J54"/>
  <c r="S53"/>
  <c r="K53"/>
  <c r="J53"/>
  <c r="S52"/>
  <c r="K52"/>
  <c r="J52"/>
  <c r="S51"/>
  <c r="K51"/>
  <c r="J51"/>
  <c r="S50"/>
  <c r="K50"/>
  <c r="J50"/>
  <c r="S49"/>
  <c r="K49"/>
  <c r="J49"/>
  <c r="B48"/>
  <c r="S44" i="2"/>
  <c r="S355"/>
  <c r="K44"/>
  <c r="K355"/>
  <c r="J44"/>
  <c r="J355"/>
  <c r="A56"/>
  <c r="A57"/>
  <c r="A58"/>
  <c r="A59"/>
  <c r="A60"/>
  <c r="A61"/>
  <c r="A62"/>
  <c r="A63"/>
  <c r="A64"/>
  <c r="A65"/>
  <c r="A66"/>
  <c r="A67"/>
  <c r="A79"/>
  <c r="A91"/>
  <c r="A103"/>
  <c r="A115"/>
  <c r="A127"/>
  <c r="A139"/>
  <c r="A151"/>
  <c r="A163"/>
  <c r="A175"/>
  <c r="A187"/>
  <c r="A199"/>
  <c r="A211"/>
  <c r="A223"/>
  <c r="A235"/>
  <c r="A247"/>
  <c r="A259"/>
  <c r="A271"/>
  <c r="A283"/>
  <c r="A295"/>
  <c r="A307"/>
  <c r="A319"/>
  <c r="A331"/>
  <c r="A343"/>
  <c r="A355"/>
  <c r="S43"/>
  <c r="S354"/>
  <c r="K43"/>
  <c r="K354"/>
  <c r="J43"/>
  <c r="J354"/>
  <c r="A78"/>
  <c r="A90"/>
  <c r="A102"/>
  <c r="A114"/>
  <c r="A126"/>
  <c r="A138"/>
  <c r="A150"/>
  <c r="A162"/>
  <c r="A174"/>
  <c r="A186"/>
  <c r="A198"/>
  <c r="A210"/>
  <c r="A222"/>
  <c r="A234"/>
  <c r="A246"/>
  <c r="A258"/>
  <c r="A270"/>
  <c r="A282"/>
  <c r="A294"/>
  <c r="A306"/>
  <c r="A318"/>
  <c r="A330"/>
  <c r="A342"/>
  <c r="A354"/>
  <c r="S42"/>
  <c r="S353"/>
  <c r="K42"/>
  <c r="K353"/>
  <c r="J42"/>
  <c r="J353"/>
  <c r="A77"/>
  <c r="A89"/>
  <c r="A101"/>
  <c r="A113"/>
  <c r="A125"/>
  <c r="A137"/>
  <c r="A149"/>
  <c r="A161"/>
  <c r="A173"/>
  <c r="A185"/>
  <c r="A197"/>
  <c r="A209"/>
  <c r="A221"/>
  <c r="A233"/>
  <c r="A245"/>
  <c r="A257"/>
  <c r="A269"/>
  <c r="A281"/>
  <c r="A293"/>
  <c r="A305"/>
  <c r="A317"/>
  <c r="A329"/>
  <c r="A341"/>
  <c r="A353"/>
  <c r="S41"/>
  <c r="S352"/>
  <c r="K41"/>
  <c r="K352"/>
  <c r="J41"/>
  <c r="J352"/>
  <c r="A76"/>
  <c r="A88"/>
  <c r="A100"/>
  <c r="A112"/>
  <c r="A124"/>
  <c r="A136"/>
  <c r="A148"/>
  <c r="A160"/>
  <c r="A172"/>
  <c r="A184"/>
  <c r="A196"/>
  <c r="A208"/>
  <c r="A220"/>
  <c r="A232"/>
  <c r="A244"/>
  <c r="A256"/>
  <c r="A268"/>
  <c r="A280"/>
  <c r="A292"/>
  <c r="A304"/>
  <c r="A316"/>
  <c r="A328"/>
  <c r="A340"/>
  <c r="A352"/>
  <c r="S40"/>
  <c r="S351"/>
  <c r="K40"/>
  <c r="K351"/>
  <c r="J40"/>
  <c r="J351"/>
  <c r="A75"/>
  <c r="A87"/>
  <c r="A99"/>
  <c r="A111"/>
  <c r="A123"/>
  <c r="A135"/>
  <c r="A147"/>
  <c r="A159"/>
  <c r="A171"/>
  <c r="A183"/>
  <c r="A195"/>
  <c r="A207"/>
  <c r="A219"/>
  <c r="A231"/>
  <c r="A243"/>
  <c r="A255"/>
  <c r="A267"/>
  <c r="A279"/>
  <c r="A291"/>
  <c r="A303"/>
  <c r="A315"/>
  <c r="A327"/>
  <c r="A339"/>
  <c r="A351"/>
  <c r="S39"/>
  <c r="S350"/>
  <c r="K39"/>
  <c r="K350"/>
  <c r="J39"/>
  <c r="J350"/>
  <c r="A74"/>
  <c r="A86"/>
  <c r="A98"/>
  <c r="A110"/>
  <c r="A122"/>
  <c r="A134"/>
  <c r="A146"/>
  <c r="A158"/>
  <c r="A170"/>
  <c r="A182"/>
  <c r="A194"/>
  <c r="A206"/>
  <c r="A218"/>
  <c r="A230"/>
  <c r="A242"/>
  <c r="A254"/>
  <c r="A266"/>
  <c r="A278"/>
  <c r="A290"/>
  <c r="A302"/>
  <c r="A314"/>
  <c r="A326"/>
  <c r="A338"/>
  <c r="A350"/>
  <c r="S38"/>
  <c r="S349"/>
  <c r="K38"/>
  <c r="K349"/>
  <c r="J38"/>
  <c r="J349"/>
  <c r="A73"/>
  <c r="A85"/>
  <c r="A97"/>
  <c r="A109"/>
  <c r="A121"/>
  <c r="A133"/>
  <c r="A145"/>
  <c r="A157"/>
  <c r="A169"/>
  <c r="A181"/>
  <c r="A193"/>
  <c r="A205"/>
  <c r="A217"/>
  <c r="A229"/>
  <c r="A241"/>
  <c r="A253"/>
  <c r="A265"/>
  <c r="A277"/>
  <c r="A289"/>
  <c r="A301"/>
  <c r="A313"/>
  <c r="A325"/>
  <c r="A337"/>
  <c r="A349"/>
  <c r="S37"/>
  <c r="S348"/>
  <c r="K37"/>
  <c r="K348"/>
  <c r="J37"/>
  <c r="J348"/>
  <c r="A72"/>
  <c r="A84"/>
  <c r="A96"/>
  <c r="A108"/>
  <c r="A120"/>
  <c r="A132"/>
  <c r="A144"/>
  <c r="A156"/>
  <c r="A168"/>
  <c r="A180"/>
  <c r="A192"/>
  <c r="A204"/>
  <c r="A216"/>
  <c r="A228"/>
  <c r="A240"/>
  <c r="A252"/>
  <c r="A264"/>
  <c r="A276"/>
  <c r="A288"/>
  <c r="A300"/>
  <c r="A312"/>
  <c r="A324"/>
  <c r="A336"/>
  <c r="A348"/>
  <c r="S36"/>
  <c r="S347"/>
  <c r="K36"/>
  <c r="K347"/>
  <c r="J36"/>
  <c r="J347"/>
  <c r="A71"/>
  <c r="A83"/>
  <c r="A95"/>
  <c r="A107"/>
  <c r="A119"/>
  <c r="A131"/>
  <c r="A143"/>
  <c r="A155"/>
  <c r="A167"/>
  <c r="A179"/>
  <c r="A191"/>
  <c r="A203"/>
  <c r="A215"/>
  <c r="A227"/>
  <c r="A239"/>
  <c r="A251"/>
  <c r="A263"/>
  <c r="A275"/>
  <c r="A287"/>
  <c r="A299"/>
  <c r="A311"/>
  <c r="A323"/>
  <c r="A335"/>
  <c r="A347"/>
  <c r="S35"/>
  <c r="S346"/>
  <c r="K35"/>
  <c r="K346"/>
  <c r="J35"/>
  <c r="J346"/>
  <c r="A70"/>
  <c r="A82"/>
  <c r="A94"/>
  <c r="A106"/>
  <c r="A118"/>
  <c r="A130"/>
  <c r="A142"/>
  <c r="A154"/>
  <c r="A166"/>
  <c r="A178"/>
  <c r="A190"/>
  <c r="A202"/>
  <c r="A214"/>
  <c r="A226"/>
  <c r="A238"/>
  <c r="A250"/>
  <c r="A262"/>
  <c r="A274"/>
  <c r="A286"/>
  <c r="A298"/>
  <c r="A310"/>
  <c r="A322"/>
  <c r="A334"/>
  <c r="A346"/>
  <c r="S34"/>
  <c r="S345"/>
  <c r="K34"/>
  <c r="K345"/>
  <c r="J34"/>
  <c r="J345"/>
  <c r="A69"/>
  <c r="A81"/>
  <c r="A93"/>
  <c r="A105"/>
  <c r="A117"/>
  <c r="A129"/>
  <c r="A141"/>
  <c r="A153"/>
  <c r="A165"/>
  <c r="A177"/>
  <c r="A189"/>
  <c r="A201"/>
  <c r="A213"/>
  <c r="A225"/>
  <c r="A237"/>
  <c r="A249"/>
  <c r="A261"/>
  <c r="A273"/>
  <c r="A285"/>
  <c r="A297"/>
  <c r="A309"/>
  <c r="A321"/>
  <c r="A333"/>
  <c r="A345"/>
  <c r="S33"/>
  <c r="S344"/>
  <c r="K33"/>
  <c r="K344"/>
  <c r="J33"/>
  <c r="J344"/>
  <c r="A68"/>
  <c r="A80"/>
  <c r="A92"/>
  <c r="A104"/>
  <c r="A116"/>
  <c r="A128"/>
  <c r="A140"/>
  <c r="A152"/>
  <c r="A164"/>
  <c r="A176"/>
  <c r="A188"/>
  <c r="A200"/>
  <c r="A212"/>
  <c r="A224"/>
  <c r="A236"/>
  <c r="A248"/>
  <c r="A260"/>
  <c r="A272"/>
  <c r="A284"/>
  <c r="A296"/>
  <c r="A308"/>
  <c r="A320"/>
  <c r="A332"/>
  <c r="A344"/>
  <c r="S343"/>
  <c r="K343"/>
  <c r="J343"/>
  <c r="S342"/>
  <c r="K342"/>
  <c r="J342"/>
  <c r="S341"/>
  <c r="K341"/>
  <c r="J341"/>
  <c r="S340"/>
  <c r="K340"/>
  <c r="J340"/>
  <c r="S339"/>
  <c r="K339"/>
  <c r="J339"/>
  <c r="S338"/>
  <c r="K338"/>
  <c r="J338"/>
  <c r="S337"/>
  <c r="K337"/>
  <c r="J337"/>
  <c r="S336"/>
  <c r="K336"/>
  <c r="J336"/>
  <c r="S335"/>
  <c r="K335"/>
  <c r="J335"/>
  <c r="S334"/>
  <c r="K334"/>
  <c r="J334"/>
  <c r="S333"/>
  <c r="K333"/>
  <c r="J333"/>
  <c r="S332"/>
  <c r="K332"/>
  <c r="J332"/>
  <c r="S331"/>
  <c r="K331"/>
  <c r="J331"/>
  <c r="S330"/>
  <c r="K330"/>
  <c r="J330"/>
  <c r="S329"/>
  <c r="K329"/>
  <c r="J329"/>
  <c r="S328"/>
  <c r="K328"/>
  <c r="J328"/>
  <c r="S327"/>
  <c r="K327"/>
  <c r="J327"/>
  <c r="S326"/>
  <c r="K326"/>
  <c r="J326"/>
  <c r="S325"/>
  <c r="K325"/>
  <c r="J325"/>
  <c r="S324"/>
  <c r="K324"/>
  <c r="J324"/>
  <c r="S323"/>
  <c r="K323"/>
  <c r="J323"/>
  <c r="S322"/>
  <c r="K322"/>
  <c r="J322"/>
  <c r="S321"/>
  <c r="K321"/>
  <c r="J321"/>
  <c r="S320"/>
  <c r="K320"/>
  <c r="J320"/>
  <c r="S319"/>
  <c r="K319"/>
  <c r="J319"/>
  <c r="S318"/>
  <c r="K318"/>
  <c r="J318"/>
  <c r="S317"/>
  <c r="K317"/>
  <c r="J317"/>
  <c r="S316"/>
  <c r="K316"/>
  <c r="J316"/>
  <c r="S315"/>
  <c r="K315"/>
  <c r="J315"/>
  <c r="S314"/>
  <c r="K314"/>
  <c r="J314"/>
  <c r="S313"/>
  <c r="K313"/>
  <c r="J313"/>
  <c r="S312"/>
  <c r="K312"/>
  <c r="J312"/>
  <c r="S311"/>
  <c r="K311"/>
  <c r="J311"/>
  <c r="S310"/>
  <c r="K310"/>
  <c r="J310"/>
  <c r="S309"/>
  <c r="K309"/>
  <c r="J309"/>
  <c r="S308"/>
  <c r="K308"/>
  <c r="J308"/>
  <c r="S307"/>
  <c r="K307"/>
  <c r="J307"/>
  <c r="S306"/>
  <c r="K306"/>
  <c r="J306"/>
  <c r="S305"/>
  <c r="K305"/>
  <c r="J305"/>
  <c r="S304"/>
  <c r="K304"/>
  <c r="J304"/>
  <c r="S303"/>
  <c r="K303"/>
  <c r="J303"/>
  <c r="S302"/>
  <c r="K302"/>
  <c r="J302"/>
  <c r="S301"/>
  <c r="K301"/>
  <c r="J301"/>
  <c r="S300"/>
  <c r="K300"/>
  <c r="J300"/>
  <c r="S299"/>
  <c r="K299"/>
  <c r="J299"/>
  <c r="S298"/>
  <c r="K298"/>
  <c r="J298"/>
  <c r="S297"/>
  <c r="K297"/>
  <c r="J297"/>
  <c r="S296"/>
  <c r="K296"/>
  <c r="J296"/>
  <c r="S295"/>
  <c r="K295"/>
  <c r="J295"/>
  <c r="S294"/>
  <c r="K294"/>
  <c r="J294"/>
  <c r="S293"/>
  <c r="K293"/>
  <c r="J293"/>
  <c r="S292"/>
  <c r="K292"/>
  <c r="J292"/>
  <c r="S291"/>
  <c r="K291"/>
  <c r="J291"/>
  <c r="S290"/>
  <c r="K290"/>
  <c r="J290"/>
  <c r="S289"/>
  <c r="K289"/>
  <c r="J289"/>
  <c r="S288"/>
  <c r="K288"/>
  <c r="J288"/>
  <c r="S287"/>
  <c r="K287"/>
  <c r="J287"/>
  <c r="S286"/>
  <c r="K286"/>
  <c r="J286"/>
  <c r="S285"/>
  <c r="K285"/>
  <c r="J285"/>
  <c r="S284"/>
  <c r="K284"/>
  <c r="J284"/>
  <c r="S283"/>
  <c r="K283"/>
  <c r="J283"/>
  <c r="S282"/>
  <c r="K282"/>
  <c r="J282"/>
  <c r="S281"/>
  <c r="K281"/>
  <c r="J281"/>
  <c r="S280"/>
  <c r="K280"/>
  <c r="J280"/>
  <c r="S279"/>
  <c r="K279"/>
  <c r="J279"/>
  <c r="S278"/>
  <c r="K278"/>
  <c r="J278"/>
  <c r="S277"/>
  <c r="K277"/>
  <c r="J277"/>
  <c r="S276"/>
  <c r="K276"/>
  <c r="J276"/>
  <c r="S275"/>
  <c r="K275"/>
  <c r="J275"/>
  <c r="S274"/>
  <c r="K274"/>
  <c r="J274"/>
  <c r="S273"/>
  <c r="K273"/>
  <c r="J273"/>
  <c r="S272"/>
  <c r="K272"/>
  <c r="J272"/>
  <c r="S271"/>
  <c r="K271"/>
  <c r="J271"/>
  <c r="S270"/>
  <c r="K270"/>
  <c r="J270"/>
  <c r="S269"/>
  <c r="K269"/>
  <c r="J269"/>
  <c r="S268"/>
  <c r="K268"/>
  <c r="J268"/>
  <c r="S267"/>
  <c r="K267"/>
  <c r="J267"/>
  <c r="S266"/>
  <c r="K266"/>
  <c r="J266"/>
  <c r="S265"/>
  <c r="K265"/>
  <c r="J265"/>
  <c r="S264"/>
  <c r="K264"/>
  <c r="J264"/>
  <c r="S263"/>
  <c r="K263"/>
  <c r="J263"/>
  <c r="S262"/>
  <c r="K262"/>
  <c r="J262"/>
  <c r="S261"/>
  <c r="K261"/>
  <c r="J261"/>
  <c r="S260"/>
  <c r="K260"/>
  <c r="J260"/>
  <c r="S259"/>
  <c r="K259"/>
  <c r="J259"/>
  <c r="S258"/>
  <c r="K258"/>
  <c r="J258"/>
  <c r="S257"/>
  <c r="K257"/>
  <c r="J257"/>
  <c r="S256"/>
  <c r="K256"/>
  <c r="J256"/>
  <c r="S255"/>
  <c r="K255"/>
  <c r="J255"/>
  <c r="S254"/>
  <c r="K254"/>
  <c r="J254"/>
  <c r="S253"/>
  <c r="K253"/>
  <c r="J253"/>
  <c r="S252"/>
  <c r="K252"/>
  <c r="J252"/>
  <c r="S251"/>
  <c r="K251"/>
  <c r="J251"/>
  <c r="S250"/>
  <c r="K250"/>
  <c r="J250"/>
  <c r="S249"/>
  <c r="K249"/>
  <c r="J249"/>
  <c r="S248"/>
  <c r="K248"/>
  <c r="J248"/>
  <c r="S247"/>
  <c r="K247"/>
  <c r="J247"/>
  <c r="S246"/>
  <c r="K246"/>
  <c r="J246"/>
  <c r="S245"/>
  <c r="K245"/>
  <c r="J245"/>
  <c r="S244"/>
  <c r="K244"/>
  <c r="J244"/>
  <c r="S243"/>
  <c r="K243"/>
  <c r="J243"/>
  <c r="S242"/>
  <c r="K242"/>
  <c r="J242"/>
  <c r="S241"/>
  <c r="K241"/>
  <c r="J241"/>
  <c r="S240"/>
  <c r="K240"/>
  <c r="J240"/>
  <c r="S239"/>
  <c r="K239"/>
  <c r="J239"/>
  <c r="S238"/>
  <c r="K238"/>
  <c r="J238"/>
  <c r="S237"/>
  <c r="K237"/>
  <c r="J237"/>
  <c r="S236"/>
  <c r="K236"/>
  <c r="J236"/>
  <c r="S235"/>
  <c r="K235"/>
  <c r="J235"/>
  <c r="S234"/>
  <c r="K234"/>
  <c r="J234"/>
  <c r="S233"/>
  <c r="K233"/>
  <c r="J233"/>
  <c r="S232"/>
  <c r="K232"/>
  <c r="J232"/>
  <c r="S231"/>
  <c r="K231"/>
  <c r="J231"/>
  <c r="S230"/>
  <c r="K230"/>
  <c r="J230"/>
  <c r="S229"/>
  <c r="K229"/>
  <c r="J229"/>
  <c r="S228"/>
  <c r="K228"/>
  <c r="J228"/>
  <c r="S227"/>
  <c r="K227"/>
  <c r="J227"/>
  <c r="S226"/>
  <c r="K226"/>
  <c r="J226"/>
  <c r="S225"/>
  <c r="K225"/>
  <c r="J225"/>
  <c r="S224"/>
  <c r="K224"/>
  <c r="J224"/>
  <c r="S223"/>
  <c r="K223"/>
  <c r="J223"/>
  <c r="S222"/>
  <c r="K222"/>
  <c r="J222"/>
  <c r="S221"/>
  <c r="K221"/>
  <c r="J221"/>
  <c r="S220"/>
  <c r="K220"/>
  <c r="J220"/>
  <c r="S219"/>
  <c r="K219"/>
  <c r="J219"/>
  <c r="S218"/>
  <c r="K218"/>
  <c r="J218"/>
  <c r="S217"/>
  <c r="K217"/>
  <c r="J217"/>
  <c r="S216"/>
  <c r="K216"/>
  <c r="J216"/>
  <c r="S215"/>
  <c r="K215"/>
  <c r="J215"/>
  <c r="S214"/>
  <c r="K214"/>
  <c r="J214"/>
  <c r="S213"/>
  <c r="K213"/>
  <c r="J213"/>
  <c r="S212"/>
  <c r="K212"/>
  <c r="J212"/>
  <c r="S211"/>
  <c r="K211"/>
  <c r="J211"/>
  <c r="S210"/>
  <c r="K210"/>
  <c r="J210"/>
  <c r="S209"/>
  <c r="K209"/>
  <c r="J209"/>
  <c r="S208"/>
  <c r="K208"/>
  <c r="J208"/>
  <c r="S207"/>
  <c r="K207"/>
  <c r="J207"/>
  <c r="S206"/>
  <c r="K206"/>
  <c r="J206"/>
  <c r="S205"/>
  <c r="K205"/>
  <c r="J205"/>
  <c r="S204"/>
  <c r="K204"/>
  <c r="J204"/>
  <c r="S203"/>
  <c r="K203"/>
  <c r="J203"/>
  <c r="S202"/>
  <c r="K202"/>
  <c r="J202"/>
  <c r="S201"/>
  <c r="K201"/>
  <c r="J201"/>
  <c r="S200"/>
  <c r="K200"/>
  <c r="J200"/>
  <c r="S199"/>
  <c r="K199"/>
  <c r="J199"/>
  <c r="S198"/>
  <c r="K198"/>
  <c r="J198"/>
  <c r="S197"/>
  <c r="K197"/>
  <c r="J197"/>
  <c r="S196"/>
  <c r="K196"/>
  <c r="J196"/>
  <c r="S195"/>
  <c r="K195"/>
  <c r="J195"/>
  <c r="S194"/>
  <c r="K194"/>
  <c r="J194"/>
  <c r="S193"/>
  <c r="K193"/>
  <c r="J193"/>
  <c r="S192"/>
  <c r="K192"/>
  <c r="J192"/>
  <c r="S191"/>
  <c r="K191"/>
  <c r="J191"/>
  <c r="S190"/>
  <c r="K190"/>
  <c r="J190"/>
  <c r="S189"/>
  <c r="K189"/>
  <c r="J189"/>
  <c r="S188"/>
  <c r="K188"/>
  <c r="J188"/>
  <c r="S187"/>
  <c r="K187"/>
  <c r="J187"/>
  <c r="S186"/>
  <c r="K186"/>
  <c r="J186"/>
  <c r="S185"/>
  <c r="K185"/>
  <c r="J185"/>
  <c r="S184"/>
  <c r="K184"/>
  <c r="J184"/>
  <c r="S183"/>
  <c r="K183"/>
  <c r="J183"/>
  <c r="S182"/>
  <c r="K182"/>
  <c r="J182"/>
  <c r="S181"/>
  <c r="K181"/>
  <c r="J181"/>
  <c r="S180"/>
  <c r="K180"/>
  <c r="J180"/>
  <c r="S179"/>
  <c r="K179"/>
  <c r="J179"/>
  <c r="S178"/>
  <c r="K178"/>
  <c r="J178"/>
  <c r="S177"/>
  <c r="K177"/>
  <c r="J177"/>
  <c r="S176"/>
  <c r="K176"/>
  <c r="J176"/>
  <c r="S175"/>
  <c r="K175"/>
  <c r="J175"/>
  <c r="S174"/>
  <c r="K174"/>
  <c r="J174"/>
  <c r="S173"/>
  <c r="K173"/>
  <c r="J173"/>
  <c r="S172"/>
  <c r="K172"/>
  <c r="J172"/>
  <c r="S171"/>
  <c r="K171"/>
  <c r="J171"/>
  <c r="S170"/>
  <c r="K170"/>
  <c r="J170"/>
  <c r="S169"/>
  <c r="K169"/>
  <c r="J169"/>
  <c r="S168"/>
  <c r="K168"/>
  <c r="J168"/>
  <c r="S167"/>
  <c r="K167"/>
  <c r="J167"/>
  <c r="S166"/>
  <c r="K166"/>
  <c r="J166"/>
  <c r="S165"/>
  <c r="K165"/>
  <c r="J165"/>
  <c r="S164"/>
  <c r="K164"/>
  <c r="J164"/>
  <c r="S163"/>
  <c r="K163"/>
  <c r="J163"/>
  <c r="S162"/>
  <c r="K162"/>
  <c r="J162"/>
  <c r="S161"/>
  <c r="K161"/>
  <c r="J161"/>
  <c r="S160"/>
  <c r="K160"/>
  <c r="J160"/>
  <c r="S159"/>
  <c r="K159"/>
  <c r="J159"/>
  <c r="S158"/>
  <c r="K158"/>
  <c r="J158"/>
  <c r="S157"/>
  <c r="K157"/>
  <c r="J157"/>
  <c r="S156"/>
  <c r="K156"/>
  <c r="J156"/>
  <c r="S155"/>
  <c r="K155"/>
  <c r="J155"/>
  <c r="S154"/>
  <c r="K154"/>
  <c r="J154"/>
  <c r="S153"/>
  <c r="K153"/>
  <c r="J153"/>
  <c r="S152"/>
  <c r="K152"/>
  <c r="J152"/>
  <c r="S151"/>
  <c r="K151"/>
  <c r="J151"/>
  <c r="S150"/>
  <c r="K150"/>
  <c r="J150"/>
  <c r="S149"/>
  <c r="K149"/>
  <c r="J149"/>
  <c r="S148"/>
  <c r="K148"/>
  <c r="J148"/>
  <c r="S147"/>
  <c r="K147"/>
  <c r="J147"/>
  <c r="S146"/>
  <c r="K146"/>
  <c r="J146"/>
  <c r="S145"/>
  <c r="K145"/>
  <c r="J145"/>
  <c r="S144"/>
  <c r="K144"/>
  <c r="J144"/>
  <c r="S143"/>
  <c r="K143"/>
  <c r="J143"/>
  <c r="S142"/>
  <c r="K142"/>
  <c r="J142"/>
  <c r="S141"/>
  <c r="K141"/>
  <c r="J141"/>
  <c r="S140"/>
  <c r="K140"/>
  <c r="J140"/>
  <c r="S139"/>
  <c r="K139"/>
  <c r="J139"/>
  <c r="S138"/>
  <c r="K138"/>
  <c r="J138"/>
  <c r="S137"/>
  <c r="K137"/>
  <c r="J137"/>
  <c r="S136"/>
  <c r="K136"/>
  <c r="J136"/>
  <c r="S135"/>
  <c r="K135"/>
  <c r="J135"/>
  <c r="S134"/>
  <c r="K134"/>
  <c r="J134"/>
  <c r="S133"/>
  <c r="K133"/>
  <c r="J133"/>
  <c r="S132"/>
  <c r="K132"/>
  <c r="J132"/>
  <c r="S131"/>
  <c r="K131"/>
  <c r="J131"/>
  <c r="S130"/>
  <c r="K130"/>
  <c r="J130"/>
  <c r="S129"/>
  <c r="K129"/>
  <c r="J129"/>
  <c r="S128"/>
  <c r="K128"/>
  <c r="J128"/>
  <c r="S127"/>
  <c r="K127"/>
  <c r="J127"/>
  <c r="S126"/>
  <c r="K126"/>
  <c r="J126"/>
  <c r="S125"/>
  <c r="K125"/>
  <c r="J125"/>
  <c r="S124"/>
  <c r="K124"/>
  <c r="J124"/>
  <c r="S123"/>
  <c r="K123"/>
  <c r="J123"/>
  <c r="S122"/>
  <c r="K122"/>
  <c r="J122"/>
  <c r="S121"/>
  <c r="K121"/>
  <c r="J121"/>
  <c r="S120"/>
  <c r="K120"/>
  <c r="J120"/>
  <c r="S119"/>
  <c r="K119"/>
  <c r="J119"/>
  <c r="S118"/>
  <c r="K118"/>
  <c r="J118"/>
  <c r="S117"/>
  <c r="K117"/>
  <c r="J117"/>
  <c r="S116"/>
  <c r="K116"/>
  <c r="J116"/>
  <c r="S115"/>
  <c r="K115"/>
  <c r="J115"/>
  <c r="S114"/>
  <c r="K114"/>
  <c r="J114"/>
  <c r="S113"/>
  <c r="K113"/>
  <c r="J113"/>
  <c r="S112"/>
  <c r="K112"/>
  <c r="J112"/>
  <c r="S111"/>
  <c r="K111"/>
  <c r="J111"/>
  <c r="S110"/>
  <c r="K110"/>
  <c r="J110"/>
  <c r="S109"/>
  <c r="K109"/>
  <c r="J109"/>
  <c r="S108"/>
  <c r="K108"/>
  <c r="J108"/>
  <c r="S107"/>
  <c r="K107"/>
  <c r="J107"/>
  <c r="S106"/>
  <c r="K106"/>
  <c r="J106"/>
  <c r="S105"/>
  <c r="K105"/>
  <c r="J105"/>
  <c r="S104"/>
  <c r="K104"/>
  <c r="J104"/>
  <c r="S103"/>
  <c r="K103"/>
  <c r="J103"/>
  <c r="S102"/>
  <c r="K102"/>
  <c r="J102"/>
  <c r="S101"/>
  <c r="K101"/>
  <c r="J101"/>
  <c r="S100"/>
  <c r="K100"/>
  <c r="J100"/>
  <c r="S99"/>
  <c r="K99"/>
  <c r="J99"/>
  <c r="S98"/>
  <c r="K98"/>
  <c r="J98"/>
  <c r="S97"/>
  <c r="K97"/>
  <c r="J97"/>
  <c r="S96"/>
  <c r="K96"/>
  <c r="J96"/>
  <c r="S95"/>
  <c r="K95"/>
  <c r="J95"/>
  <c r="S94"/>
  <c r="K94"/>
  <c r="J94"/>
  <c r="S93"/>
  <c r="K93"/>
  <c r="J93"/>
  <c r="S92"/>
  <c r="K92"/>
  <c r="J92"/>
  <c r="S91"/>
  <c r="K91"/>
  <c r="J91"/>
  <c r="S90"/>
  <c r="K90"/>
  <c r="J90"/>
  <c r="S89"/>
  <c r="K89"/>
  <c r="J89"/>
  <c r="S88"/>
  <c r="K88"/>
  <c r="J88"/>
  <c r="S87"/>
  <c r="K87"/>
  <c r="J87"/>
  <c r="S86"/>
  <c r="K86"/>
  <c r="J86"/>
  <c r="S85"/>
  <c r="K85"/>
  <c r="J85"/>
  <c r="S84"/>
  <c r="K84"/>
  <c r="J84"/>
  <c r="S83"/>
  <c r="K83"/>
  <c r="J83"/>
  <c r="S82"/>
  <c r="K82"/>
  <c r="J82"/>
  <c r="S81"/>
  <c r="K81"/>
  <c r="J81"/>
  <c r="S80"/>
  <c r="K80"/>
  <c r="J80"/>
  <c r="S79"/>
  <c r="K79"/>
  <c r="J79"/>
  <c r="S78"/>
  <c r="K78"/>
  <c r="J78"/>
  <c r="S77"/>
  <c r="K77"/>
  <c r="J77"/>
  <c r="S76"/>
  <c r="K76"/>
  <c r="J76"/>
  <c r="S75"/>
  <c r="K75"/>
  <c r="J75"/>
  <c r="S74"/>
  <c r="K74"/>
  <c r="J74"/>
  <c r="S73"/>
  <c r="K73"/>
  <c r="J73"/>
  <c r="S72"/>
  <c r="K72"/>
  <c r="J72"/>
  <c r="S71"/>
  <c r="K71"/>
  <c r="J71"/>
  <c r="S70"/>
  <c r="K70"/>
  <c r="J70"/>
  <c r="S69"/>
  <c r="K69"/>
  <c r="J69"/>
  <c r="S68"/>
  <c r="K68"/>
  <c r="J68"/>
  <c r="S67"/>
  <c r="K67"/>
  <c r="J67"/>
  <c r="S66"/>
  <c r="K66"/>
  <c r="J66"/>
  <c r="S65"/>
  <c r="K65"/>
  <c r="J65"/>
  <c r="S64"/>
  <c r="K64"/>
  <c r="J64"/>
  <c r="S63"/>
  <c r="K63"/>
  <c r="J63"/>
  <c r="S62"/>
  <c r="K62"/>
  <c r="J62"/>
  <c r="S61"/>
  <c r="K61"/>
  <c r="J61"/>
  <c r="S60"/>
  <c r="K60"/>
  <c r="J60"/>
  <c r="S59"/>
  <c r="K59"/>
  <c r="J59"/>
  <c r="S58"/>
  <c r="K58"/>
  <c r="J58"/>
  <c r="S57"/>
  <c r="K57"/>
  <c r="J57"/>
  <c r="S56"/>
  <c r="K56"/>
  <c r="J56"/>
  <c r="S55"/>
  <c r="K55"/>
  <c r="J55"/>
  <c r="A49"/>
  <c r="A50"/>
  <c r="A51"/>
  <c r="A52"/>
  <c r="A53"/>
  <c r="A54"/>
  <c r="A55"/>
  <c r="S54"/>
  <c r="K54"/>
  <c r="J54"/>
  <c r="S53"/>
  <c r="K53"/>
  <c r="J53"/>
  <c r="S52"/>
  <c r="K52"/>
  <c r="J52"/>
  <c r="S51"/>
  <c r="K51"/>
  <c r="J51"/>
  <c r="S50"/>
  <c r="K50"/>
  <c r="J50"/>
  <c r="S49"/>
  <c r="K49"/>
  <c r="J49"/>
  <c r="B48"/>
  <c r="S39" i="53"/>
  <c r="S50"/>
  <c r="S40"/>
  <c r="S51"/>
  <c r="S41"/>
  <c r="S52"/>
  <c r="S42"/>
  <c r="S53"/>
  <c r="S43"/>
  <c r="S54"/>
  <c r="S44"/>
  <c r="S55"/>
  <c r="S33"/>
  <c r="S56"/>
  <c r="S34"/>
  <c r="S57"/>
  <c r="S35"/>
  <c r="S58"/>
  <c r="S36"/>
  <c r="S59"/>
  <c r="S37"/>
  <c r="S60"/>
  <c r="S38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49"/>
  <c r="J39"/>
  <c r="J50"/>
  <c r="K39"/>
  <c r="K50"/>
  <c r="J40"/>
  <c r="J51"/>
  <c r="K40"/>
  <c r="K51"/>
  <c r="J41"/>
  <c r="J52"/>
  <c r="K41"/>
  <c r="K52"/>
  <c r="J42"/>
  <c r="J53"/>
  <c r="K42"/>
  <c r="K53"/>
  <c r="J43"/>
  <c r="J54"/>
  <c r="K43"/>
  <c r="K54"/>
  <c r="J44"/>
  <c r="J55"/>
  <c r="K44"/>
  <c r="K55"/>
  <c r="J33"/>
  <c r="J56"/>
  <c r="K33"/>
  <c r="K56"/>
  <c r="J34"/>
  <c r="J57"/>
  <c r="K34"/>
  <c r="K57"/>
  <c r="J35"/>
  <c r="J58"/>
  <c r="K35"/>
  <c r="K58"/>
  <c r="J36"/>
  <c r="J59"/>
  <c r="K36"/>
  <c r="K59"/>
  <c r="J37"/>
  <c r="J60"/>
  <c r="K37"/>
  <c r="K60"/>
  <c r="J38"/>
  <c r="J61"/>
  <c r="K38"/>
  <c r="K61"/>
  <c r="J62"/>
  <c r="K62"/>
  <c r="J63"/>
  <c r="K63"/>
  <c r="J64"/>
  <c r="K64"/>
  <c r="J65"/>
  <c r="K65"/>
  <c r="J66"/>
  <c r="K66"/>
  <c r="J67"/>
  <c r="K67"/>
  <c r="J68"/>
  <c r="K68"/>
  <c r="J69"/>
  <c r="K69"/>
  <c r="J70"/>
  <c r="K70"/>
  <c r="J71"/>
  <c r="K71"/>
  <c r="J72"/>
  <c r="K72"/>
  <c r="J73"/>
  <c r="K73"/>
  <c r="J74"/>
  <c r="K74"/>
  <c r="J75"/>
  <c r="K75"/>
  <c r="J76"/>
  <c r="K76"/>
  <c r="J77"/>
  <c r="K77"/>
  <c r="J78"/>
  <c r="K78"/>
  <c r="J79"/>
  <c r="K79"/>
  <c r="J80"/>
  <c r="K80"/>
  <c r="J81"/>
  <c r="K81"/>
  <c r="J82"/>
  <c r="K82"/>
  <c r="J83"/>
  <c r="K83"/>
  <c r="J84"/>
  <c r="K84"/>
  <c r="J85"/>
  <c r="K85"/>
  <c r="J86"/>
  <c r="K86"/>
  <c r="J87"/>
  <c r="K87"/>
  <c r="J88"/>
  <c r="K88"/>
  <c r="J89"/>
  <c r="K89"/>
  <c r="J90"/>
  <c r="K90"/>
  <c r="J91"/>
  <c r="K91"/>
  <c r="J92"/>
  <c r="K92"/>
  <c r="J93"/>
  <c r="K93"/>
  <c r="J94"/>
  <c r="K94"/>
  <c r="J95"/>
  <c r="K95"/>
  <c r="J96"/>
  <c r="K96"/>
  <c r="J97"/>
  <c r="K97"/>
  <c r="J98"/>
  <c r="K98"/>
  <c r="J99"/>
  <c r="K99"/>
  <c r="J100"/>
  <c r="K100"/>
  <c r="J101"/>
  <c r="K101"/>
  <c r="J102"/>
  <c r="K102"/>
  <c r="J103"/>
  <c r="K103"/>
  <c r="J104"/>
  <c r="K104"/>
  <c r="J105"/>
  <c r="K105"/>
  <c r="J106"/>
  <c r="K106"/>
  <c r="J107"/>
  <c r="K107"/>
  <c r="J108"/>
  <c r="K108"/>
  <c r="J109"/>
  <c r="K109"/>
  <c r="J110"/>
  <c r="K110"/>
  <c r="J111"/>
  <c r="K111"/>
  <c r="J112"/>
  <c r="K112"/>
  <c r="J113"/>
  <c r="K113"/>
  <c r="J114"/>
  <c r="K114"/>
  <c r="J115"/>
  <c r="K115"/>
  <c r="J116"/>
  <c r="K116"/>
  <c r="J117"/>
  <c r="K117"/>
  <c r="J118"/>
  <c r="K118"/>
  <c r="J119"/>
  <c r="K119"/>
  <c r="J120"/>
  <c r="K120"/>
  <c r="J121"/>
  <c r="K121"/>
  <c r="J122"/>
  <c r="K122"/>
  <c r="J123"/>
  <c r="K123"/>
  <c r="J124"/>
  <c r="K124"/>
  <c r="J125"/>
  <c r="K125"/>
  <c r="J126"/>
  <c r="K126"/>
  <c r="J127"/>
  <c r="K127"/>
  <c r="J128"/>
  <c r="K128"/>
  <c r="J129"/>
  <c r="K129"/>
  <c r="J130"/>
  <c r="K130"/>
  <c r="J131"/>
  <c r="K131"/>
  <c r="J132"/>
  <c r="K132"/>
  <c r="J133"/>
  <c r="K133"/>
  <c r="J134"/>
  <c r="K134"/>
  <c r="J135"/>
  <c r="K135"/>
  <c r="J136"/>
  <c r="K136"/>
  <c r="J137"/>
  <c r="K137"/>
  <c r="J138"/>
  <c r="K138"/>
  <c r="J139"/>
  <c r="K139"/>
  <c r="J140"/>
  <c r="K140"/>
  <c r="J141"/>
  <c r="K141"/>
  <c r="J142"/>
  <c r="K142"/>
  <c r="J143"/>
  <c r="K143"/>
  <c r="J144"/>
  <c r="K144"/>
  <c r="J145"/>
  <c r="K145"/>
  <c r="J146"/>
  <c r="K146"/>
  <c r="J147"/>
  <c r="K147"/>
  <c r="J148"/>
  <c r="K148"/>
  <c r="J149"/>
  <c r="K149"/>
  <c r="J150"/>
  <c r="K150"/>
  <c r="J151"/>
  <c r="K151"/>
  <c r="J152"/>
  <c r="K152"/>
  <c r="J153"/>
  <c r="K153"/>
  <c r="J154"/>
  <c r="K154"/>
  <c r="J155"/>
  <c r="K155"/>
  <c r="J156"/>
  <c r="K156"/>
  <c r="J157"/>
  <c r="K157"/>
  <c r="J158"/>
  <c r="K158"/>
  <c r="J159"/>
  <c r="K159"/>
  <c r="J160"/>
  <c r="K160"/>
  <c r="J161"/>
  <c r="K161"/>
  <c r="J162"/>
  <c r="K162"/>
  <c r="J163"/>
  <c r="K163"/>
  <c r="J164"/>
  <c r="K164"/>
  <c r="J165"/>
  <c r="K165"/>
  <c r="J166"/>
  <c r="K166"/>
  <c r="J167"/>
  <c r="K167"/>
  <c r="J168"/>
  <c r="K168"/>
  <c r="J169"/>
  <c r="K169"/>
  <c r="J170"/>
  <c r="K170"/>
  <c r="J171"/>
  <c r="K171"/>
  <c r="J172"/>
  <c r="K172"/>
  <c r="J173"/>
  <c r="K173"/>
  <c r="J174"/>
  <c r="K174"/>
  <c r="J175"/>
  <c r="K175"/>
  <c r="J176"/>
  <c r="K176"/>
  <c r="J177"/>
  <c r="K177"/>
  <c r="J178"/>
  <c r="K178"/>
  <c r="J179"/>
  <c r="K179"/>
  <c r="J180"/>
  <c r="K180"/>
  <c r="J181"/>
  <c r="K181"/>
  <c r="J182"/>
  <c r="K182"/>
  <c r="J183"/>
  <c r="K183"/>
  <c r="J184"/>
  <c r="K184"/>
  <c r="J185"/>
  <c r="K185"/>
  <c r="J186"/>
  <c r="K186"/>
  <c r="J187"/>
  <c r="K187"/>
  <c r="J188"/>
  <c r="K188"/>
  <c r="J189"/>
  <c r="K189"/>
  <c r="J190"/>
  <c r="K190"/>
  <c r="J191"/>
  <c r="K191"/>
  <c r="J192"/>
  <c r="K192"/>
  <c r="J193"/>
  <c r="K193"/>
  <c r="J194"/>
  <c r="K194"/>
  <c r="J195"/>
  <c r="K195"/>
  <c r="J196"/>
  <c r="K196"/>
  <c r="J197"/>
  <c r="K197"/>
  <c r="J198"/>
  <c r="K198"/>
  <c r="J199"/>
  <c r="K199"/>
  <c r="J200"/>
  <c r="K200"/>
  <c r="J201"/>
  <c r="K201"/>
  <c r="J202"/>
  <c r="K202"/>
  <c r="J203"/>
  <c r="K203"/>
  <c r="J204"/>
  <c r="K204"/>
  <c r="J205"/>
  <c r="K205"/>
  <c r="J206"/>
  <c r="K206"/>
  <c r="J207"/>
  <c r="K207"/>
  <c r="J208"/>
  <c r="K208"/>
  <c r="J209"/>
  <c r="K209"/>
  <c r="J210"/>
  <c r="K210"/>
  <c r="J211"/>
  <c r="K211"/>
  <c r="J212"/>
  <c r="K212"/>
  <c r="J213"/>
  <c r="K213"/>
  <c r="J214"/>
  <c r="K214"/>
  <c r="J215"/>
  <c r="K215"/>
  <c r="J216"/>
  <c r="K216"/>
  <c r="J217"/>
  <c r="K217"/>
  <c r="J218"/>
  <c r="K218"/>
  <c r="J219"/>
  <c r="K219"/>
  <c r="J220"/>
  <c r="K220"/>
  <c r="J221"/>
  <c r="K221"/>
  <c r="J222"/>
  <c r="K222"/>
  <c r="J223"/>
  <c r="K223"/>
  <c r="J224"/>
  <c r="K224"/>
  <c r="J225"/>
  <c r="K225"/>
  <c r="J226"/>
  <c r="K226"/>
  <c r="J227"/>
  <c r="K227"/>
  <c r="J228"/>
  <c r="K228"/>
  <c r="J229"/>
  <c r="K229"/>
  <c r="J230"/>
  <c r="K230"/>
  <c r="J231"/>
  <c r="K231"/>
  <c r="J232"/>
  <c r="K232"/>
  <c r="J233"/>
  <c r="K233"/>
  <c r="J234"/>
  <c r="K234"/>
  <c r="J235"/>
  <c r="K235"/>
  <c r="J236"/>
  <c r="K236"/>
  <c r="J237"/>
  <c r="K237"/>
  <c r="J238"/>
  <c r="K238"/>
  <c r="J239"/>
  <c r="K239"/>
  <c r="J240"/>
  <c r="K240"/>
  <c r="J241"/>
  <c r="K241"/>
  <c r="J242"/>
  <c r="K242"/>
  <c r="J243"/>
  <c r="K243"/>
  <c r="J244"/>
  <c r="K244"/>
  <c r="J245"/>
  <c r="K245"/>
  <c r="J246"/>
  <c r="K246"/>
  <c r="J247"/>
  <c r="K247"/>
  <c r="J248"/>
  <c r="K248"/>
  <c r="J249"/>
  <c r="K249"/>
  <c r="J250"/>
  <c r="K250"/>
  <c r="J251"/>
  <c r="K251"/>
  <c r="J252"/>
  <c r="K252"/>
  <c r="J253"/>
  <c r="K253"/>
  <c r="J254"/>
  <c r="K254"/>
  <c r="J255"/>
  <c r="K255"/>
  <c r="J256"/>
  <c r="K256"/>
  <c r="J257"/>
  <c r="K257"/>
  <c r="J258"/>
  <c r="K258"/>
  <c r="J259"/>
  <c r="K259"/>
  <c r="J260"/>
  <c r="K260"/>
  <c r="J261"/>
  <c r="K261"/>
  <c r="J262"/>
  <c r="K262"/>
  <c r="J263"/>
  <c r="K263"/>
  <c r="J264"/>
  <c r="K264"/>
  <c r="J265"/>
  <c r="K265"/>
  <c r="J266"/>
  <c r="K266"/>
  <c r="J267"/>
  <c r="K267"/>
  <c r="J268"/>
  <c r="K268"/>
  <c r="J269"/>
  <c r="K269"/>
  <c r="J270"/>
  <c r="K270"/>
  <c r="J271"/>
  <c r="K271"/>
  <c r="J272"/>
  <c r="K272"/>
  <c r="J273"/>
  <c r="K273"/>
  <c r="J274"/>
  <c r="K274"/>
  <c r="J275"/>
  <c r="K275"/>
  <c r="J276"/>
  <c r="K276"/>
  <c r="J277"/>
  <c r="K277"/>
  <c r="J278"/>
  <c r="K278"/>
  <c r="J279"/>
  <c r="K279"/>
  <c r="J280"/>
  <c r="K280"/>
  <c r="J281"/>
  <c r="K281"/>
  <c r="J282"/>
  <c r="K282"/>
  <c r="J283"/>
  <c r="K283"/>
  <c r="J284"/>
  <c r="K284"/>
  <c r="J285"/>
  <c r="K285"/>
  <c r="J286"/>
  <c r="K286"/>
  <c r="J287"/>
  <c r="K287"/>
  <c r="J288"/>
  <c r="K288"/>
  <c r="J289"/>
  <c r="K289"/>
  <c r="J290"/>
  <c r="K290"/>
  <c r="J291"/>
  <c r="K291"/>
  <c r="J292"/>
  <c r="K292"/>
  <c r="J293"/>
  <c r="K293"/>
  <c r="J294"/>
  <c r="K294"/>
  <c r="J295"/>
  <c r="K295"/>
  <c r="J296"/>
  <c r="K296"/>
  <c r="J297"/>
  <c r="K297"/>
  <c r="J298"/>
  <c r="K298"/>
  <c r="J299"/>
  <c r="K299"/>
  <c r="J300"/>
  <c r="K300"/>
  <c r="J301"/>
  <c r="K301"/>
  <c r="J302"/>
  <c r="K302"/>
  <c r="J303"/>
  <c r="K303"/>
  <c r="J304"/>
  <c r="K304"/>
  <c r="J305"/>
  <c r="K305"/>
  <c r="J306"/>
  <c r="K306"/>
  <c r="J307"/>
  <c r="K307"/>
  <c r="J308"/>
  <c r="K308"/>
  <c r="J309"/>
  <c r="K309"/>
  <c r="J310"/>
  <c r="K310"/>
  <c r="J311"/>
  <c r="K311"/>
  <c r="J312"/>
  <c r="K312"/>
  <c r="J313"/>
  <c r="K313"/>
  <c r="J314"/>
  <c r="K314"/>
  <c r="J315"/>
  <c r="K315"/>
  <c r="J316"/>
  <c r="K316"/>
  <c r="J317"/>
  <c r="K317"/>
  <c r="J318"/>
  <c r="K318"/>
  <c r="J319"/>
  <c r="K319"/>
  <c r="J320"/>
  <c r="K320"/>
  <c r="J321"/>
  <c r="K321"/>
  <c r="J322"/>
  <c r="K322"/>
  <c r="J323"/>
  <c r="K323"/>
  <c r="J324"/>
  <c r="K324"/>
  <c r="J325"/>
  <c r="K325"/>
  <c r="J326"/>
  <c r="K326"/>
  <c r="J327"/>
  <c r="K327"/>
  <c r="J328"/>
  <c r="K328"/>
  <c r="J329"/>
  <c r="K329"/>
  <c r="J330"/>
  <c r="K330"/>
  <c r="J331"/>
  <c r="K331"/>
  <c r="J332"/>
  <c r="K332"/>
  <c r="J333"/>
  <c r="K333"/>
  <c r="J334"/>
  <c r="K334"/>
  <c r="J335"/>
  <c r="K335"/>
  <c r="J336"/>
  <c r="K336"/>
  <c r="J337"/>
  <c r="K337"/>
  <c r="J338"/>
  <c r="K338"/>
  <c r="J339"/>
  <c r="K339"/>
  <c r="J340"/>
  <c r="K340"/>
  <c r="J341"/>
  <c r="K341"/>
  <c r="J342"/>
  <c r="K342"/>
  <c r="J343"/>
  <c r="K343"/>
  <c r="J344"/>
  <c r="K344"/>
  <c r="J345"/>
  <c r="K345"/>
  <c r="J346"/>
  <c r="K346"/>
  <c r="J347"/>
  <c r="K347"/>
  <c r="J348"/>
  <c r="K348"/>
  <c r="J349"/>
  <c r="K349"/>
  <c r="J350"/>
  <c r="K350"/>
  <c r="J351"/>
  <c r="K351"/>
  <c r="J352"/>
  <c r="K352"/>
  <c r="J353"/>
  <c r="K353"/>
  <c r="J354"/>
  <c r="K354"/>
  <c r="J355"/>
  <c r="K355"/>
  <c r="K49"/>
  <c r="J49"/>
  <c r="B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Z9" i="43"/>
  <c r="Y9"/>
  <c r="AH13" i="52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AG175"/>
  <c r="AG176"/>
  <c r="AG177"/>
  <c r="AG178"/>
  <c r="AG179"/>
  <c r="AG180"/>
  <c r="AG181"/>
  <c r="AG182"/>
  <c r="AG183"/>
  <c r="AG184"/>
  <c r="AG185"/>
  <c r="AG186"/>
  <c r="AG187"/>
  <c r="AG188"/>
  <c r="AG189"/>
  <c r="AG190"/>
  <c r="AG191"/>
  <c r="AG192"/>
  <c r="AG193"/>
  <c r="AG194"/>
  <c r="AG195"/>
  <c r="AG196"/>
  <c r="AG197"/>
  <c r="AG198"/>
  <c r="AG199"/>
  <c r="AG200"/>
  <c r="AG201"/>
  <c r="AG202"/>
  <c r="AG203"/>
  <c r="AG204"/>
  <c r="AG205"/>
  <c r="AG206"/>
  <c r="AG207"/>
  <c r="AG208"/>
  <c r="AG209"/>
  <c r="AG210"/>
  <c r="AG211"/>
  <c r="AG212"/>
  <c r="AG213"/>
  <c r="AG214"/>
  <c r="AG215"/>
  <c r="AG216"/>
  <c r="AG217"/>
  <c r="AG218"/>
  <c r="AG219"/>
  <c r="AG220"/>
  <c r="AG221"/>
  <c r="AG222"/>
  <c r="AG223"/>
  <c r="AG224"/>
  <c r="AG225"/>
  <c r="AG226"/>
  <c r="AG227"/>
  <c r="AG228"/>
  <c r="AG229"/>
  <c r="AG230"/>
  <c r="AG231"/>
  <c r="AG232"/>
  <c r="AG233"/>
  <c r="AG234"/>
  <c r="AG235"/>
  <c r="AG236"/>
  <c r="AG237"/>
  <c r="AG238"/>
  <c r="AG239"/>
  <c r="AG240"/>
  <c r="AG241"/>
  <c r="AG242"/>
  <c r="AG243"/>
  <c r="AG244"/>
  <c r="AG245"/>
  <c r="AG246"/>
  <c r="AG247"/>
  <c r="AG248"/>
  <c r="AG249"/>
  <c r="AG250"/>
  <c r="AG251"/>
  <c r="AG252"/>
  <c r="AG253"/>
  <c r="AG254"/>
  <c r="AG255"/>
  <c r="AG256"/>
  <c r="AG257"/>
  <c r="AG258"/>
  <c r="AG259"/>
  <c r="AG260"/>
  <c r="AG261"/>
  <c r="AG262"/>
  <c r="AG263"/>
  <c r="AG264"/>
  <c r="AG265"/>
  <c r="AG266"/>
  <c r="AG267"/>
  <c r="AG268"/>
  <c r="AG269"/>
  <c r="AG270"/>
  <c r="AG271"/>
  <c r="AG272"/>
  <c r="AG273"/>
  <c r="AG274"/>
  <c r="AG275"/>
  <c r="AG276"/>
  <c r="AG277"/>
  <c r="AG278"/>
  <c r="AG279"/>
  <c r="AG280"/>
  <c r="AG281"/>
  <c r="AG282"/>
  <c r="AG283"/>
  <c r="AG284"/>
  <c r="AG285"/>
  <c r="AG286"/>
  <c r="AG287"/>
  <c r="AG288"/>
  <c r="AG289"/>
  <c r="AG290"/>
  <c r="AG291"/>
  <c r="AG292"/>
  <c r="AG293"/>
  <c r="AG294"/>
  <c r="AG295"/>
  <c r="AG296"/>
  <c r="AG297"/>
  <c r="AG298"/>
  <c r="AG299"/>
  <c r="AG300"/>
  <c r="AG301"/>
  <c r="AG302"/>
  <c r="AG303"/>
  <c r="AG304"/>
  <c r="AG305"/>
  <c r="AG306"/>
  <c r="AG307"/>
  <c r="AG308"/>
  <c r="AG309"/>
  <c r="AG310"/>
  <c r="AG311"/>
  <c r="AG312"/>
  <c r="AG313"/>
  <c r="AG314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6"/>
  <c r="AF187"/>
  <c r="AF188"/>
  <c r="AF189"/>
  <c r="AF190"/>
  <c r="AF191"/>
  <c r="AF192"/>
  <c r="AF193"/>
  <c r="AF194"/>
  <c r="AF195"/>
  <c r="AF196"/>
  <c r="AF197"/>
  <c r="AF198"/>
  <c r="AF199"/>
  <c r="AF200"/>
  <c r="AF201"/>
  <c r="AF202"/>
  <c r="AF203"/>
  <c r="AF204"/>
  <c r="AF205"/>
  <c r="AF206"/>
  <c r="AF207"/>
  <c r="AF208"/>
  <c r="AF209"/>
  <c r="AF210"/>
  <c r="AF211"/>
  <c r="AF212"/>
  <c r="AF213"/>
  <c r="AF214"/>
  <c r="AF215"/>
  <c r="AF216"/>
  <c r="AF217"/>
  <c r="AF218"/>
  <c r="AF219"/>
  <c r="AF220"/>
  <c r="AF221"/>
  <c r="AF222"/>
  <c r="AF223"/>
  <c r="AF224"/>
  <c r="AF225"/>
  <c r="AF226"/>
  <c r="AF227"/>
  <c r="AF228"/>
  <c r="AF229"/>
  <c r="AF230"/>
  <c r="AF231"/>
  <c r="AF232"/>
  <c r="AF233"/>
  <c r="AF234"/>
  <c r="AF235"/>
  <c r="AF236"/>
  <c r="AF237"/>
  <c r="AF238"/>
  <c r="AF239"/>
  <c r="AF240"/>
  <c r="AF241"/>
  <c r="AF242"/>
  <c r="AF243"/>
  <c r="AF244"/>
  <c r="AF245"/>
  <c r="AF246"/>
  <c r="AF247"/>
  <c r="AF248"/>
  <c r="AF249"/>
  <c r="AF250"/>
  <c r="AF251"/>
  <c r="AF252"/>
  <c r="AF253"/>
  <c r="AF254"/>
  <c r="AF255"/>
  <c r="AF256"/>
  <c r="AF257"/>
  <c r="AF258"/>
  <c r="AF259"/>
  <c r="AF260"/>
  <c r="AF261"/>
  <c r="AF262"/>
  <c r="AF263"/>
  <c r="AF264"/>
  <c r="AF265"/>
  <c r="AF266"/>
  <c r="AF267"/>
  <c r="AF268"/>
  <c r="AF269"/>
  <c r="AF270"/>
  <c r="AF271"/>
  <c r="AF272"/>
  <c r="AF273"/>
  <c r="AF274"/>
  <c r="AF275"/>
  <c r="AF276"/>
  <c r="AF277"/>
  <c r="AF278"/>
  <c r="AF279"/>
  <c r="AF280"/>
  <c r="AF281"/>
  <c r="AF282"/>
  <c r="AF283"/>
  <c r="AF284"/>
  <c r="AF285"/>
  <c r="AF286"/>
  <c r="AF287"/>
  <c r="AF288"/>
  <c r="AF289"/>
  <c r="AF290"/>
  <c r="AF291"/>
  <c r="AF292"/>
  <c r="AF293"/>
  <c r="AF294"/>
  <c r="AF295"/>
  <c r="AF296"/>
  <c r="AF297"/>
  <c r="AF298"/>
  <c r="AF299"/>
  <c r="AF300"/>
  <c r="AF301"/>
  <c r="AF302"/>
  <c r="AF303"/>
  <c r="AF304"/>
  <c r="AF305"/>
  <c r="AF306"/>
  <c r="AF307"/>
  <c r="AF308"/>
  <c r="AF309"/>
  <c r="AF310"/>
  <c r="AF311"/>
  <c r="AF312"/>
  <c r="AF313"/>
  <c r="AF314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E174"/>
  <c r="AE175"/>
  <c r="AE176"/>
  <c r="AE177"/>
  <c r="AE178"/>
  <c r="AE179"/>
  <c r="AE180"/>
  <c r="AE181"/>
  <c r="AE182"/>
  <c r="AE183"/>
  <c r="AE184"/>
  <c r="AE185"/>
  <c r="AE186"/>
  <c r="AE187"/>
  <c r="AE188"/>
  <c r="AE189"/>
  <c r="AE190"/>
  <c r="AE191"/>
  <c r="AE192"/>
  <c r="AE193"/>
  <c r="AE194"/>
  <c r="AE195"/>
  <c r="AE196"/>
  <c r="AE197"/>
  <c r="AE198"/>
  <c r="AE199"/>
  <c r="AE200"/>
  <c r="AE201"/>
  <c r="AE202"/>
  <c r="AE203"/>
  <c r="AE204"/>
  <c r="AE205"/>
  <c r="AE206"/>
  <c r="AE207"/>
  <c r="AE208"/>
  <c r="AE209"/>
  <c r="AE210"/>
  <c r="AE211"/>
  <c r="AE212"/>
  <c r="AE213"/>
  <c r="AE214"/>
  <c r="AE215"/>
  <c r="AE216"/>
  <c r="AE217"/>
  <c r="AE218"/>
  <c r="AE219"/>
  <c r="AE220"/>
  <c r="AE221"/>
  <c r="AE222"/>
  <c r="AE223"/>
  <c r="AE224"/>
  <c r="AE225"/>
  <c r="AE226"/>
  <c r="AE227"/>
  <c r="AE228"/>
  <c r="AE229"/>
  <c r="AE230"/>
  <c r="AE231"/>
  <c r="AE232"/>
  <c r="AE233"/>
  <c r="AE234"/>
  <c r="AE235"/>
  <c r="AE236"/>
  <c r="AE237"/>
  <c r="AE238"/>
  <c r="AE239"/>
  <c r="AE240"/>
  <c r="AE241"/>
  <c r="AE242"/>
  <c r="AE243"/>
  <c r="AE244"/>
  <c r="AE245"/>
  <c r="AE246"/>
  <c r="AE247"/>
  <c r="AE248"/>
  <c r="AE249"/>
  <c r="AE250"/>
  <c r="AE251"/>
  <c r="AE252"/>
  <c r="AE253"/>
  <c r="AE254"/>
  <c r="AE255"/>
  <c r="AE256"/>
  <c r="AE257"/>
  <c r="AE258"/>
  <c r="AE259"/>
  <c r="AE260"/>
  <c r="AE261"/>
  <c r="AE262"/>
  <c r="AE263"/>
  <c r="AE264"/>
  <c r="AE265"/>
  <c r="AE266"/>
  <c r="AE267"/>
  <c r="AE268"/>
  <c r="AE269"/>
  <c r="AE270"/>
  <c r="AE271"/>
  <c r="AE272"/>
  <c r="AE273"/>
  <c r="AE274"/>
  <c r="AE275"/>
  <c r="AE276"/>
  <c r="AE277"/>
  <c r="AE278"/>
  <c r="AE279"/>
  <c r="AE280"/>
  <c r="AE281"/>
  <c r="AE282"/>
  <c r="AE283"/>
  <c r="AE284"/>
  <c r="AE285"/>
  <c r="AE286"/>
  <c r="AE287"/>
  <c r="AE288"/>
  <c r="AE289"/>
  <c r="AE290"/>
  <c r="AE291"/>
  <c r="AE292"/>
  <c r="AE293"/>
  <c r="AE294"/>
  <c r="AE295"/>
  <c r="AE296"/>
  <c r="AE297"/>
  <c r="AE298"/>
  <c r="AE299"/>
  <c r="AE300"/>
  <c r="AE301"/>
  <c r="AE302"/>
  <c r="AE303"/>
  <c r="AE304"/>
  <c r="AE305"/>
  <c r="AE306"/>
  <c r="AE307"/>
  <c r="AE308"/>
  <c r="AE309"/>
  <c r="AE310"/>
  <c r="AE311"/>
  <c r="AE312"/>
  <c r="AE313"/>
  <c r="AE314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10" i="43"/>
  <c r="Z10"/>
  <c r="Y11"/>
  <c r="Z11"/>
  <c r="Y12"/>
  <c r="Z12"/>
  <c r="Y13"/>
  <c r="Z13"/>
  <c r="Y14"/>
  <c r="Z14"/>
  <c r="Y15"/>
  <c r="Z15"/>
  <c r="Y16"/>
  <c r="Z16"/>
  <c r="Y17"/>
  <c r="Z17"/>
  <c r="Y18"/>
  <c r="Z18"/>
  <c r="Y19"/>
  <c r="Z19"/>
  <c r="Y20"/>
  <c r="Z20"/>
  <c r="Y21"/>
  <c r="Z21"/>
  <c r="Y22"/>
  <c r="Z22"/>
  <c r="Y23"/>
  <c r="Z23"/>
  <c r="Y24"/>
  <c r="Z24"/>
  <c r="Y25"/>
  <c r="Z25"/>
  <c r="Y26"/>
  <c r="Z26"/>
  <c r="Y27"/>
  <c r="Z27"/>
  <c r="Y28"/>
  <c r="Z28"/>
  <c r="Y29"/>
  <c r="Z29"/>
  <c r="Y30"/>
  <c r="Z30"/>
  <c r="Y31"/>
  <c r="Z31"/>
  <c r="Y32"/>
  <c r="Z32"/>
  <c r="Y33"/>
  <c r="Z33"/>
  <c r="Y34"/>
  <c r="Z34"/>
  <c r="Y35"/>
  <c r="Z35"/>
  <c r="Y36"/>
  <c r="Z36"/>
  <c r="Y37"/>
  <c r="Z37"/>
  <c r="Y38"/>
  <c r="Z38"/>
  <c r="Y39"/>
  <c r="Z39"/>
  <c r="Y40"/>
  <c r="Z40"/>
  <c r="Y41"/>
  <c r="Z41"/>
  <c r="Y42"/>
  <c r="Z42"/>
  <c r="Y43"/>
  <c r="Z43"/>
  <c r="Y44"/>
  <c r="Z44"/>
  <c r="Y45"/>
  <c r="Z45"/>
  <c r="Y46"/>
  <c r="Z46"/>
  <c r="Y47"/>
  <c r="Z47"/>
  <c r="Y48"/>
  <c r="Z48"/>
  <c r="Y49"/>
  <c r="Z49"/>
  <c r="Y50"/>
  <c r="Z50"/>
  <c r="Y51"/>
  <c r="Z51"/>
  <c r="Y52"/>
  <c r="Z52"/>
  <c r="Y53"/>
  <c r="Z53"/>
  <c r="Y54"/>
  <c r="Z54"/>
  <c r="Y55"/>
  <c r="Z55"/>
  <c r="Y56"/>
  <c r="Z56"/>
  <c r="Y57"/>
  <c r="Z57"/>
  <c r="Y58"/>
  <c r="Z58"/>
  <c r="Y59"/>
  <c r="Z59"/>
  <c r="Y60"/>
  <c r="Z60"/>
  <c r="Y61"/>
  <c r="Z61"/>
  <c r="Y62"/>
  <c r="Z62"/>
  <c r="Y63"/>
  <c r="Z63"/>
  <c r="Y64"/>
  <c r="Z64"/>
  <c r="Y65"/>
  <c r="Z65"/>
  <c r="Y66"/>
  <c r="Z66"/>
  <c r="Y67"/>
  <c r="Z67"/>
  <c r="Y68"/>
  <c r="Z68"/>
  <c r="Y69"/>
  <c r="Z69"/>
  <c r="Y70"/>
  <c r="Z70"/>
  <c r="Y71"/>
  <c r="Z71"/>
  <c r="Y72"/>
  <c r="Z72"/>
  <c r="Y73"/>
  <c r="Z73"/>
  <c r="Y74"/>
  <c r="Z74"/>
  <c r="Y75"/>
  <c r="Z75"/>
  <c r="Y76"/>
  <c r="Z76"/>
  <c r="Y77"/>
  <c r="Z77"/>
  <c r="Y78"/>
  <c r="Z78"/>
  <c r="Y79"/>
  <c r="Z79"/>
  <c r="Y80"/>
  <c r="Z80"/>
  <c r="Y81"/>
  <c r="Z81"/>
  <c r="Y82"/>
  <c r="Z82"/>
  <c r="Y83"/>
  <c r="Z83"/>
  <c r="Y84"/>
  <c r="Z84"/>
  <c r="Y85"/>
  <c r="Z85"/>
  <c r="Y86"/>
  <c r="Z86"/>
  <c r="Y87"/>
  <c r="Z87"/>
  <c r="Y88"/>
  <c r="Z88"/>
  <c r="Y89"/>
  <c r="Z89"/>
  <c r="Y90"/>
  <c r="Z90"/>
  <c r="Y91"/>
  <c r="Z91"/>
  <c r="Y92"/>
  <c r="Z92"/>
  <c r="Y93"/>
  <c r="Z93"/>
  <c r="Y94"/>
  <c r="Z94"/>
  <c r="Y95"/>
  <c r="Z95"/>
  <c r="Y96"/>
  <c r="Z96"/>
  <c r="Y97"/>
  <c r="Z97"/>
  <c r="Y98"/>
  <c r="Z98"/>
  <c r="Y99"/>
  <c r="Z99"/>
  <c r="Y100"/>
  <c r="Z100"/>
  <c r="Y101"/>
  <c r="Z101"/>
  <c r="Y102"/>
  <c r="Z102"/>
  <c r="Y103"/>
  <c r="Z103"/>
  <c r="Y104"/>
  <c r="Z104"/>
  <c r="Y105"/>
  <c r="Z105"/>
  <c r="Y106"/>
  <c r="Z106"/>
  <c r="Y107"/>
  <c r="Z107"/>
  <c r="Y108"/>
  <c r="Z108"/>
  <c r="Y109"/>
  <c r="Z109"/>
  <c r="Y110"/>
  <c r="Z110"/>
  <c r="Y111"/>
  <c r="Z111"/>
  <c r="Y112"/>
  <c r="Z112"/>
  <c r="Y113"/>
  <c r="Z113"/>
  <c r="Y114"/>
  <c r="Z114"/>
  <c r="Y115"/>
  <c r="Z115"/>
  <c r="Y116"/>
  <c r="Z116"/>
  <c r="Y117"/>
  <c r="Z117"/>
  <c r="Y118"/>
  <c r="Z118"/>
  <c r="Y119"/>
  <c r="Z119"/>
  <c r="Y120"/>
  <c r="Z120"/>
  <c r="Y121"/>
  <c r="Z121"/>
  <c r="Y122"/>
  <c r="Z122"/>
  <c r="Y123"/>
  <c r="Z123"/>
  <c r="Y124"/>
  <c r="Z124"/>
  <c r="Y125"/>
  <c r="Z125"/>
  <c r="Y126"/>
  <c r="Z126"/>
  <c r="Y127"/>
  <c r="Z127"/>
  <c r="Y128"/>
  <c r="Z128"/>
  <c r="Y129"/>
  <c r="Z129"/>
  <c r="Y130"/>
  <c r="Z130"/>
  <c r="Y131"/>
  <c r="Z131"/>
  <c r="Y132"/>
  <c r="Z132"/>
  <c r="Y133"/>
  <c r="Z133"/>
  <c r="Y134"/>
  <c r="Z134"/>
  <c r="Y135"/>
  <c r="Z135"/>
  <c r="Y136"/>
  <c r="Z136"/>
  <c r="Y137"/>
  <c r="Z137"/>
  <c r="Y138"/>
  <c r="Z138"/>
  <c r="Y139"/>
  <c r="Z139"/>
  <c r="Y140"/>
  <c r="Z140"/>
  <c r="Y141"/>
  <c r="Z141"/>
  <c r="Y142"/>
  <c r="Z142"/>
  <c r="Y143"/>
  <c r="Z143"/>
  <c r="Y144"/>
  <c r="Z144"/>
  <c r="Y145"/>
  <c r="Z145"/>
  <c r="Y146"/>
  <c r="Z146"/>
  <c r="Y147"/>
  <c r="Z147"/>
  <c r="Y148"/>
  <c r="Z148"/>
  <c r="Y149"/>
  <c r="Z149"/>
  <c r="Y150"/>
  <c r="Z150"/>
  <c r="Y151"/>
  <c r="Z151"/>
  <c r="Y152"/>
  <c r="Z152"/>
  <c r="Y153"/>
  <c r="Z153"/>
  <c r="Y154"/>
  <c r="Z154"/>
  <c r="Y155"/>
  <c r="Z155"/>
  <c r="Y156"/>
  <c r="Z156"/>
  <c r="Y157"/>
  <c r="Z157"/>
  <c r="Y158"/>
  <c r="Z158"/>
  <c r="Y159"/>
  <c r="Z159"/>
  <c r="Y160"/>
  <c r="Z160"/>
  <c r="Y161"/>
  <c r="Z161"/>
  <c r="Y162"/>
  <c r="Z162"/>
  <c r="Y163"/>
  <c r="Z163"/>
  <c r="Y164"/>
  <c r="Z164"/>
  <c r="Y165"/>
  <c r="Z165"/>
  <c r="Y166"/>
  <c r="Z166"/>
  <c r="Y167"/>
  <c r="Z167"/>
  <c r="Y168"/>
  <c r="Z168"/>
  <c r="Y169"/>
  <c r="Z169"/>
  <c r="Y170"/>
  <c r="Z170"/>
  <c r="Y171"/>
  <c r="Z171"/>
  <c r="Y172"/>
  <c r="Z172"/>
  <c r="Y173"/>
  <c r="Z173"/>
  <c r="Y174"/>
  <c r="Z174"/>
  <c r="Y175"/>
  <c r="Z175"/>
  <c r="Y176"/>
  <c r="Z176"/>
  <c r="Y177"/>
  <c r="Z177"/>
  <c r="Y178"/>
  <c r="Z178"/>
  <c r="Y179"/>
  <c r="Z179"/>
  <c r="Y180"/>
  <c r="Z180"/>
  <c r="Y181"/>
  <c r="Z181"/>
  <c r="Y182"/>
  <c r="Z182"/>
  <c r="Y183"/>
  <c r="Z183"/>
  <c r="Y184"/>
  <c r="Z184"/>
  <c r="Y185"/>
  <c r="Z185"/>
  <c r="Y186"/>
  <c r="Z186"/>
  <c r="Y187"/>
  <c r="Z187"/>
  <c r="Y188"/>
  <c r="Z188"/>
  <c r="Y189"/>
  <c r="Z189"/>
  <c r="Y190"/>
  <c r="Z190"/>
  <c r="Y191"/>
  <c r="Z191"/>
  <c r="Y192"/>
  <c r="Z192"/>
  <c r="Y193"/>
  <c r="Z193"/>
  <c r="Y194"/>
  <c r="Z194"/>
  <c r="Y195"/>
  <c r="Z195"/>
  <c r="Y196"/>
  <c r="Z196"/>
  <c r="Y197"/>
  <c r="Z197"/>
  <c r="Y198"/>
  <c r="Z198"/>
  <c r="Y199"/>
  <c r="Z199"/>
  <c r="Y200"/>
  <c r="Z200"/>
  <c r="Y201"/>
  <c r="Z201"/>
  <c r="Y202"/>
  <c r="Z202"/>
  <c r="Y203"/>
  <c r="Z203"/>
  <c r="Y204"/>
  <c r="Z204"/>
  <c r="Y205"/>
  <c r="Z205"/>
  <c r="Y206"/>
  <c r="Z206"/>
  <c r="Y207"/>
  <c r="Z207"/>
  <c r="Y208"/>
  <c r="Z208"/>
  <c r="Y209"/>
  <c r="Z209"/>
  <c r="Y210"/>
  <c r="Z210"/>
  <c r="Y211"/>
  <c r="Z211"/>
  <c r="Y212"/>
  <c r="Z212"/>
  <c r="Y213"/>
  <c r="Z213"/>
  <c r="Y214"/>
  <c r="Z214"/>
  <c r="Y215"/>
  <c r="Z215"/>
  <c r="Y216"/>
  <c r="Z216"/>
  <c r="Y217"/>
  <c r="Z217"/>
  <c r="Y218"/>
  <c r="Z218"/>
  <c r="Y219"/>
  <c r="Z219"/>
  <c r="Y220"/>
  <c r="Z220"/>
  <c r="Y221"/>
  <c r="Z221"/>
  <c r="Y222"/>
  <c r="Z222"/>
  <c r="Y223"/>
  <c r="Z223"/>
  <c r="Y224"/>
  <c r="Z224"/>
  <c r="Y225"/>
  <c r="Z225"/>
  <c r="Y226"/>
  <c r="Z226"/>
  <c r="Y227"/>
  <c r="Z227"/>
  <c r="Y228"/>
  <c r="Z228"/>
  <c r="Y229"/>
  <c r="Z229"/>
  <c r="Y230"/>
  <c r="Z230"/>
  <c r="Y231"/>
  <c r="Z231"/>
  <c r="Y232"/>
  <c r="Z232"/>
  <c r="Y233"/>
  <c r="Z233"/>
  <c r="Y234"/>
  <c r="Z234"/>
  <c r="Y235"/>
  <c r="Z235"/>
  <c r="Y236"/>
  <c r="Z236"/>
  <c r="Y237"/>
  <c r="Z237"/>
  <c r="Y238"/>
  <c r="Z238"/>
  <c r="Y239"/>
  <c r="Z239"/>
  <c r="Y240"/>
  <c r="Z240"/>
  <c r="Y241"/>
  <c r="Z241"/>
  <c r="Y242"/>
  <c r="Z242"/>
  <c r="Y243"/>
  <c r="Z243"/>
  <c r="Y244"/>
  <c r="Z244"/>
  <c r="Y245"/>
  <c r="Z245"/>
  <c r="Y246"/>
  <c r="Z246"/>
  <c r="Y247"/>
  <c r="Z247"/>
  <c r="Y248"/>
  <c r="Z248"/>
  <c r="Y249"/>
  <c r="Z249"/>
  <c r="Y250"/>
  <c r="Z250"/>
  <c r="Y251"/>
  <c r="Z251"/>
  <c r="Y252"/>
  <c r="Z252"/>
  <c r="Y253"/>
  <c r="Z253"/>
  <c r="Y254"/>
  <c r="Z254"/>
  <c r="Y255"/>
  <c r="Z255"/>
  <c r="Y256"/>
  <c r="Z256"/>
  <c r="Y257"/>
  <c r="Z257"/>
  <c r="Y258"/>
  <c r="Z258"/>
  <c r="Y259"/>
  <c r="Z259"/>
  <c r="Y260"/>
  <c r="Z260"/>
  <c r="Y261"/>
  <c r="Z261"/>
  <c r="Y262"/>
  <c r="Z262"/>
  <c r="Y263"/>
  <c r="Z263"/>
  <c r="Y264"/>
  <c r="Z264"/>
  <c r="Y265"/>
  <c r="Z265"/>
  <c r="Y266"/>
  <c r="Z266"/>
  <c r="Y267"/>
  <c r="Z267"/>
  <c r="Y268"/>
  <c r="Z268"/>
  <c r="Y269"/>
  <c r="Z269"/>
  <c r="Y270"/>
  <c r="Z270"/>
  <c r="Y271"/>
  <c r="Z271"/>
  <c r="Y272"/>
  <c r="Z272"/>
  <c r="Y273"/>
  <c r="Z273"/>
  <c r="Y274"/>
  <c r="Z274"/>
  <c r="Y275"/>
  <c r="Z275"/>
  <c r="Y276"/>
  <c r="Z276"/>
  <c r="Y277"/>
  <c r="Z277"/>
  <c r="Y278"/>
  <c r="Z278"/>
  <c r="Y279"/>
  <c r="Z279"/>
  <c r="Y280"/>
  <c r="Z280"/>
  <c r="Y281"/>
  <c r="Z281"/>
  <c r="Y282"/>
  <c r="Z282"/>
  <c r="Y283"/>
  <c r="Z283"/>
  <c r="Y284"/>
  <c r="Z284"/>
  <c r="Y285"/>
  <c r="Z285"/>
  <c r="Y286"/>
  <c r="Z286"/>
  <c r="Y287"/>
  <c r="Z287"/>
  <c r="Y288"/>
  <c r="Z288"/>
  <c r="Y289"/>
  <c r="Z289"/>
  <c r="Y290"/>
  <c r="Z290"/>
  <c r="Y291"/>
  <c r="Z291"/>
  <c r="Y292"/>
  <c r="Z292"/>
  <c r="Y293"/>
  <c r="Z293"/>
  <c r="Y294"/>
  <c r="Z294"/>
  <c r="Y295"/>
  <c r="Z295"/>
  <c r="Y296"/>
  <c r="Z296"/>
  <c r="Y297"/>
  <c r="Z297"/>
  <c r="Y298"/>
  <c r="Z298"/>
  <c r="Y299"/>
  <c r="Z299"/>
  <c r="Y300"/>
  <c r="Z300"/>
  <c r="Y301"/>
  <c r="Z301"/>
  <c r="Y302"/>
  <c r="Z302"/>
  <c r="Y303"/>
  <c r="Z303"/>
  <c r="Y304"/>
  <c r="Z304"/>
  <c r="Y305"/>
  <c r="Z305"/>
  <c r="Y306"/>
  <c r="Z306"/>
  <c r="Y307"/>
  <c r="Z307"/>
  <c r="Y308"/>
  <c r="Z308"/>
  <c r="Y309"/>
  <c r="Z309"/>
  <c r="Y310"/>
  <c r="Z310"/>
  <c r="Y311"/>
  <c r="Z311"/>
  <c r="Y312"/>
  <c r="Z312"/>
  <c r="Y313"/>
  <c r="Z313"/>
  <c r="Y314"/>
  <c r="Z314"/>
  <c r="Y315"/>
  <c r="Z315"/>
  <c r="D2" i="51"/>
  <c r="Y9" i="29"/>
  <c r="Z9"/>
  <c r="Z10"/>
  <c r="AC11"/>
  <c r="Z11"/>
  <c r="AC12"/>
  <c r="Z12"/>
  <c r="AC13"/>
  <c r="Z13"/>
  <c r="AC14"/>
  <c r="Z14"/>
  <c r="AC15"/>
  <c r="Z15"/>
  <c r="AC16"/>
  <c r="Z16"/>
  <c r="AC17"/>
  <c r="Z17"/>
  <c r="AC18"/>
  <c r="Z18"/>
  <c r="AC19"/>
  <c r="Z19"/>
  <c r="AC20"/>
  <c r="Z20"/>
  <c r="AC21"/>
  <c r="Z21"/>
  <c r="AC22"/>
  <c r="Z22"/>
  <c r="AC23"/>
  <c r="Z23"/>
  <c r="AC24"/>
  <c r="Z24"/>
  <c r="AC25"/>
  <c r="Z25"/>
  <c r="AC26"/>
  <c r="Z26"/>
  <c r="AC27"/>
  <c r="Z27"/>
  <c r="AC28"/>
  <c r="Z28"/>
  <c r="AC29"/>
  <c r="Z29"/>
  <c r="AC30"/>
  <c r="Z30"/>
  <c r="AC31"/>
  <c r="Z31"/>
  <c r="AC32"/>
  <c r="Z32"/>
  <c r="AC33"/>
  <c r="Z33"/>
  <c r="AC34"/>
  <c r="Z34"/>
  <c r="AC35"/>
  <c r="Z35"/>
  <c r="AC36"/>
  <c r="Z36"/>
  <c r="AC37"/>
  <c r="Z37"/>
  <c r="AC38"/>
  <c r="Z38"/>
  <c r="AC39"/>
  <c r="Z39"/>
  <c r="AC40"/>
  <c r="Z40"/>
  <c r="AC41"/>
  <c r="Z41"/>
  <c r="AC42"/>
  <c r="Z42"/>
  <c r="AC43"/>
  <c r="Z43"/>
  <c r="AC44"/>
  <c r="Z44"/>
  <c r="AC45"/>
  <c r="Z45"/>
  <c r="AC46"/>
  <c r="Z46"/>
  <c r="AC47"/>
  <c r="Z47"/>
  <c r="AC48"/>
  <c r="Z48"/>
  <c r="AC49"/>
  <c r="Z49"/>
  <c r="AC50"/>
  <c r="Z50"/>
  <c r="AC51"/>
  <c r="Z51"/>
  <c r="AC52"/>
  <c r="Z52"/>
  <c r="AC53"/>
  <c r="Z53"/>
  <c r="AC54"/>
  <c r="Z54"/>
  <c r="AC55"/>
  <c r="Z55"/>
  <c r="AC56"/>
  <c r="Z56"/>
  <c r="AC57"/>
  <c r="Z57"/>
  <c r="AC58"/>
  <c r="Z58"/>
  <c r="AC59"/>
  <c r="Z59"/>
  <c r="AC60"/>
  <c r="Z60"/>
  <c r="AC61"/>
  <c r="Z61"/>
  <c r="AC62"/>
  <c r="Z62"/>
  <c r="AC63"/>
  <c r="Z63"/>
  <c r="Y10"/>
  <c r="AK10"/>
  <c r="Y11"/>
  <c r="AK11"/>
  <c r="Y12"/>
  <c r="AK12"/>
  <c r="Y13"/>
  <c r="AK13"/>
  <c r="Y14"/>
  <c r="AK14"/>
  <c r="Y15"/>
  <c r="AK15"/>
  <c r="Y16"/>
  <c r="AK16"/>
  <c r="Y17"/>
  <c r="AK17"/>
  <c r="Y18"/>
  <c r="AK18"/>
  <c r="Y19"/>
  <c r="AK19"/>
  <c r="Y20"/>
  <c r="AK20"/>
  <c r="Y21"/>
  <c r="AK21"/>
  <c r="Y22"/>
  <c r="AK22"/>
  <c r="Y23"/>
  <c r="AK23"/>
  <c r="Y24"/>
  <c r="AK24"/>
  <c r="Y25"/>
  <c r="AK25"/>
  <c r="Y26"/>
  <c r="AK26"/>
  <c r="Y27"/>
  <c r="AK27"/>
  <c r="Y28"/>
  <c r="AK28"/>
  <c r="Y29"/>
  <c r="AK29"/>
  <c r="Y30"/>
  <c r="AK30"/>
  <c r="Y31"/>
  <c r="AK31"/>
  <c r="Y32"/>
  <c r="AK32"/>
  <c r="Y33"/>
  <c r="AK33"/>
  <c r="Y34"/>
  <c r="AK34"/>
  <c r="Y35"/>
  <c r="AK35"/>
  <c r="Y36"/>
  <c r="AK36"/>
  <c r="Y37"/>
  <c r="AK37"/>
  <c r="Y38"/>
  <c r="AK38"/>
  <c r="Y39"/>
  <c r="AK39"/>
  <c r="Y40"/>
  <c r="AK40"/>
  <c r="Y41"/>
  <c r="AK41"/>
  <c r="Y42"/>
  <c r="AK42"/>
  <c r="Y43"/>
  <c r="AK43"/>
  <c r="Y44"/>
  <c r="AK44"/>
  <c r="Y45"/>
  <c r="AK45"/>
  <c r="Y46"/>
  <c r="AK46"/>
  <c r="Y47"/>
  <c r="AK47"/>
  <c r="Y48"/>
  <c r="AK48"/>
  <c r="Y49"/>
  <c r="AK49"/>
  <c r="Y50"/>
  <c r="AK50"/>
  <c r="Y51"/>
  <c r="AK51"/>
  <c r="Y52"/>
  <c r="AK52"/>
  <c r="Y53"/>
  <c r="AK53"/>
  <c r="Y54"/>
  <c r="AK54"/>
  <c r="Y55"/>
  <c r="AK55"/>
  <c r="Y56"/>
  <c r="AK56"/>
  <c r="Y57"/>
  <c r="AK57"/>
  <c r="Y58"/>
  <c r="AK58"/>
  <c r="Y59"/>
  <c r="AK59"/>
  <c r="Y60"/>
  <c r="AK60"/>
  <c r="Y61"/>
  <c r="AK61"/>
  <c r="Y62"/>
  <c r="AK62"/>
  <c r="Y63"/>
  <c r="AK63"/>
  <c r="AC64"/>
  <c r="Z64"/>
  <c r="AC65"/>
  <c r="Z65"/>
  <c r="AC66"/>
  <c r="Z66"/>
  <c r="AC67"/>
  <c r="Z67"/>
  <c r="AC68"/>
  <c r="Z68"/>
  <c r="AC69"/>
  <c r="Z69"/>
  <c r="AC70"/>
  <c r="Z70"/>
  <c r="AC71"/>
  <c r="Z71"/>
  <c r="AC72"/>
  <c r="Z72"/>
  <c r="AC73"/>
  <c r="Z73"/>
  <c r="AC74"/>
  <c r="Z74"/>
  <c r="AC75"/>
  <c r="Z75"/>
  <c r="AC76"/>
  <c r="Z76"/>
  <c r="AC77"/>
  <c r="Z77"/>
  <c r="AC78"/>
  <c r="Z78"/>
  <c r="AC79"/>
  <c r="Z79"/>
  <c r="AC80"/>
  <c r="Z80"/>
  <c r="AC81"/>
  <c r="Z81"/>
  <c r="AC82"/>
  <c r="Z82"/>
  <c r="AC83"/>
  <c r="Z83"/>
  <c r="AC84"/>
  <c r="Z84"/>
  <c r="AC85"/>
  <c r="Z85"/>
  <c r="AC86"/>
  <c r="Z86"/>
  <c r="AC87"/>
  <c r="Z87"/>
  <c r="AC88"/>
  <c r="Z88"/>
  <c r="AC89"/>
  <c r="Z89"/>
  <c r="AC90"/>
  <c r="Z90"/>
  <c r="AC91"/>
  <c r="Z91"/>
  <c r="AC92"/>
  <c r="Z92"/>
  <c r="AC93"/>
  <c r="Z93"/>
  <c r="AC94"/>
  <c r="Z94"/>
  <c r="AC95"/>
  <c r="Z95"/>
  <c r="AC96"/>
  <c r="Z96"/>
  <c r="AC97"/>
  <c r="Z97"/>
  <c r="AC98"/>
  <c r="Z98"/>
  <c r="AC99"/>
  <c r="Z99"/>
  <c r="AC100"/>
  <c r="Z100"/>
  <c r="AC101"/>
  <c r="Z101"/>
  <c r="AC102"/>
  <c r="Z102"/>
  <c r="AC103"/>
  <c r="Z103"/>
  <c r="AC104"/>
  <c r="Z104"/>
  <c r="AC105"/>
  <c r="Z105"/>
  <c r="AC106"/>
  <c r="Z106"/>
  <c r="AC107"/>
  <c r="Z107"/>
  <c r="AC108"/>
  <c r="Z108"/>
  <c r="AC109"/>
  <c r="Z109"/>
  <c r="AC110"/>
  <c r="Z110"/>
  <c r="AC111"/>
  <c r="Z111"/>
  <c r="AC112"/>
  <c r="Z112"/>
  <c r="AC113"/>
  <c r="Z113"/>
  <c r="AC114"/>
  <c r="Z114"/>
  <c r="AC115"/>
  <c r="Z115"/>
  <c r="AC116"/>
  <c r="Z116"/>
  <c r="AC117"/>
  <c r="Z117"/>
  <c r="AC118"/>
  <c r="Z118"/>
  <c r="AC119"/>
  <c r="Z119"/>
  <c r="AC120"/>
  <c r="Z120"/>
  <c r="AC121"/>
  <c r="Z121"/>
  <c r="AC122"/>
  <c r="Z122"/>
  <c r="AC123"/>
  <c r="Z123"/>
  <c r="AC124"/>
  <c r="Z124"/>
  <c r="AC125"/>
  <c r="Z125"/>
  <c r="AC126"/>
  <c r="Z126"/>
  <c r="AC127"/>
  <c r="Z127"/>
  <c r="AC128"/>
  <c r="Z128"/>
  <c r="AC129"/>
  <c r="Z129"/>
  <c r="AC130"/>
  <c r="Z130"/>
  <c r="AC131"/>
  <c r="Z131"/>
  <c r="AC132"/>
  <c r="Z132"/>
  <c r="AC133"/>
  <c r="Z133"/>
  <c r="AC134"/>
  <c r="Z134"/>
  <c r="AC135"/>
  <c r="Z135"/>
  <c r="AC136"/>
  <c r="Z136"/>
  <c r="AC137"/>
  <c r="Z137"/>
  <c r="AC138"/>
  <c r="Z138"/>
  <c r="AC139"/>
  <c r="Z139"/>
  <c r="AC140"/>
  <c r="Z140"/>
  <c r="AC141"/>
  <c r="Z141"/>
  <c r="AC142"/>
  <c r="Z142"/>
  <c r="AC143"/>
  <c r="Z143"/>
  <c r="AC144"/>
  <c r="Z144"/>
  <c r="AC145"/>
  <c r="Z145"/>
  <c r="AC146"/>
  <c r="Z146"/>
  <c r="AC147"/>
  <c r="Z147"/>
  <c r="AC148"/>
  <c r="Z148"/>
  <c r="AC149"/>
  <c r="Z149"/>
  <c r="AC150"/>
  <c r="Z150"/>
  <c r="AC151"/>
  <c r="Z151"/>
  <c r="AC152"/>
  <c r="Z152"/>
  <c r="AC153"/>
  <c r="Z153"/>
  <c r="AC154"/>
  <c r="Z154"/>
  <c r="AC155"/>
  <c r="Z155"/>
  <c r="AC156"/>
  <c r="Z156"/>
  <c r="AC157"/>
  <c r="Z157"/>
  <c r="AC158"/>
  <c r="Z158"/>
  <c r="AC159"/>
  <c r="Z159"/>
  <c r="AC160"/>
  <c r="Z160"/>
  <c r="AC161"/>
  <c r="Z161"/>
  <c r="AC162"/>
  <c r="Z162"/>
  <c r="AC163"/>
  <c r="Z163"/>
  <c r="AC164"/>
  <c r="Z164"/>
  <c r="AC165"/>
  <c r="Z165"/>
  <c r="AC166"/>
  <c r="Z166"/>
  <c r="AC167"/>
  <c r="Z167"/>
  <c r="AC168"/>
  <c r="Z168"/>
  <c r="AC169"/>
  <c r="Z169"/>
  <c r="AC170"/>
  <c r="Z170"/>
  <c r="AC171"/>
  <c r="Z171"/>
  <c r="AC172"/>
  <c r="Z172"/>
  <c r="AC173"/>
  <c r="Z173"/>
  <c r="AC174"/>
  <c r="Z174"/>
  <c r="AC175"/>
  <c r="Z175"/>
  <c r="AC176"/>
  <c r="Z176"/>
  <c r="AC177"/>
  <c r="Z177"/>
  <c r="AC178"/>
  <c r="Z178"/>
  <c r="AC179"/>
  <c r="Z179"/>
  <c r="AC180"/>
  <c r="Z180"/>
  <c r="AC181"/>
  <c r="Z181"/>
  <c r="AC182"/>
  <c r="Z182"/>
  <c r="AC183"/>
  <c r="Z183"/>
  <c r="AC184"/>
  <c r="Z184"/>
  <c r="AC185"/>
  <c r="Z185"/>
  <c r="AC186"/>
  <c r="Z186"/>
  <c r="AC187"/>
  <c r="Z187"/>
  <c r="AC188"/>
  <c r="Z188"/>
  <c r="AC189"/>
  <c r="Z189"/>
  <c r="AC190"/>
  <c r="Z190"/>
  <c r="AC191"/>
  <c r="Z191"/>
  <c r="AC192"/>
  <c r="Z192"/>
  <c r="AC193"/>
  <c r="Z193"/>
  <c r="AC194"/>
  <c r="Z194"/>
  <c r="AC195"/>
  <c r="Z195"/>
  <c r="AC196"/>
  <c r="Z196"/>
  <c r="AC197"/>
  <c r="Z197"/>
  <c r="AC198"/>
  <c r="Z198"/>
  <c r="AC199"/>
  <c r="Z199"/>
  <c r="AC200"/>
  <c r="Z200"/>
  <c r="AC201"/>
  <c r="Z201"/>
  <c r="AC202"/>
  <c r="Z202"/>
  <c r="AC203"/>
  <c r="Z203"/>
  <c r="AC204"/>
  <c r="Z204"/>
  <c r="AC205"/>
  <c r="Z205"/>
  <c r="AC206"/>
  <c r="Z206"/>
  <c r="AC207"/>
  <c r="Z207"/>
  <c r="AC208"/>
  <c r="Z208"/>
  <c r="AC209"/>
  <c r="Z209"/>
  <c r="AC210"/>
  <c r="Z210"/>
  <c r="AC211"/>
  <c r="Z211"/>
  <c r="AC212"/>
  <c r="Z212"/>
  <c r="AC213"/>
  <c r="Z213"/>
  <c r="AC214"/>
  <c r="Z214"/>
  <c r="AC215"/>
  <c r="Z215"/>
  <c r="AC216"/>
  <c r="Z216"/>
  <c r="AC217"/>
  <c r="Z217"/>
  <c r="AC218"/>
  <c r="Z218"/>
  <c r="AC219"/>
  <c r="Z219"/>
  <c r="AC220"/>
  <c r="Z220"/>
  <c r="AC221"/>
  <c r="Z221"/>
  <c r="AC222"/>
  <c r="Z222"/>
  <c r="AC223"/>
  <c r="Z223"/>
  <c r="AC224"/>
  <c r="Z224"/>
  <c r="AC225"/>
  <c r="Z225"/>
  <c r="AC226"/>
  <c r="Z226"/>
  <c r="AC227"/>
  <c r="Z227"/>
  <c r="AC228"/>
  <c r="Z228"/>
  <c r="AC229"/>
  <c r="Z229"/>
  <c r="AC230"/>
  <c r="Z230"/>
  <c r="AC231"/>
  <c r="Z231"/>
  <c r="AC232"/>
  <c r="Z232"/>
  <c r="AC233"/>
  <c r="Z233"/>
  <c r="AC234"/>
  <c r="Z234"/>
  <c r="AC235"/>
  <c r="Z235"/>
  <c r="AC236"/>
  <c r="Z236"/>
  <c r="AC237"/>
  <c r="Z237"/>
  <c r="AC238"/>
  <c r="Z238"/>
  <c r="AC239"/>
  <c r="Z239"/>
  <c r="AC240"/>
  <c r="Z240"/>
  <c r="AC241"/>
  <c r="Z241"/>
  <c r="AC242"/>
  <c r="Z242"/>
  <c r="AC243"/>
  <c r="Z243"/>
  <c r="AC244"/>
  <c r="Z244"/>
  <c r="AC245"/>
  <c r="Z245"/>
  <c r="AC246"/>
  <c r="Z246"/>
  <c r="AC247"/>
  <c r="Z247"/>
  <c r="AC248"/>
  <c r="Z248"/>
  <c r="AC249"/>
  <c r="Z249"/>
  <c r="AC250"/>
  <c r="Z250"/>
  <c r="AC251"/>
  <c r="Z251"/>
  <c r="AC252"/>
  <c r="Z252"/>
  <c r="AC253"/>
  <c r="Z253"/>
  <c r="AC254"/>
  <c r="Z254"/>
  <c r="AC255"/>
  <c r="Z255"/>
  <c r="AC256"/>
  <c r="Z256"/>
  <c r="AC257"/>
  <c r="Z257"/>
  <c r="AC258"/>
  <c r="Z258"/>
  <c r="AC259"/>
  <c r="Z259"/>
  <c r="AC260"/>
  <c r="Z260"/>
  <c r="AC261"/>
  <c r="Z261"/>
  <c r="AC262"/>
  <c r="Z262"/>
  <c r="AC263"/>
  <c r="Z263"/>
  <c r="AC264"/>
  <c r="Z264"/>
  <c r="AC265"/>
  <c r="Z265"/>
  <c r="AC266"/>
  <c r="Z266"/>
  <c r="AC267"/>
  <c r="Z267"/>
  <c r="AC268"/>
  <c r="Z268"/>
  <c r="AC269"/>
  <c r="Z269"/>
  <c r="AC270"/>
  <c r="Z270"/>
  <c r="AC271"/>
  <c r="Z271"/>
  <c r="AC272"/>
  <c r="Z272"/>
  <c r="AC273"/>
  <c r="Z273"/>
  <c r="AC274"/>
  <c r="Z274"/>
  <c r="AC275"/>
  <c r="Z275"/>
  <c r="AC276"/>
  <c r="Z276"/>
  <c r="AC277"/>
  <c r="Z277"/>
  <c r="AC278"/>
  <c r="Z278"/>
  <c r="AC279"/>
  <c r="Z279"/>
  <c r="AC280"/>
  <c r="Z280"/>
  <c r="AC281"/>
  <c r="Z281"/>
  <c r="AC282"/>
  <c r="Z282"/>
  <c r="AC283"/>
  <c r="Z283"/>
  <c r="AC284"/>
  <c r="Z284"/>
  <c r="AC285"/>
  <c r="Z285"/>
  <c r="AC286"/>
  <c r="Z286"/>
  <c r="AC287"/>
  <c r="Z287"/>
  <c r="AC288"/>
  <c r="Z288"/>
  <c r="AC289"/>
  <c r="Z289"/>
  <c r="AC290"/>
  <c r="Z290"/>
  <c r="AC291"/>
  <c r="Z291"/>
  <c r="AC292"/>
  <c r="Z292"/>
  <c r="AC293"/>
  <c r="Z293"/>
  <c r="AC294"/>
  <c r="Z294"/>
  <c r="AC295"/>
  <c r="Z295"/>
  <c r="AC296"/>
  <c r="Z296"/>
  <c r="AC297"/>
  <c r="Z297"/>
  <c r="AC298"/>
  <c r="Z298"/>
  <c r="AC299"/>
  <c r="Z299"/>
  <c r="AC300"/>
  <c r="Z300"/>
  <c r="AC301"/>
  <c r="Z301"/>
  <c r="AC302"/>
  <c r="Z302"/>
  <c r="AC303"/>
  <c r="Z303"/>
  <c r="AC304"/>
  <c r="Z304"/>
  <c r="AC305"/>
  <c r="Z305"/>
  <c r="AC306"/>
  <c r="Z306"/>
  <c r="AC307"/>
  <c r="Z307"/>
  <c r="AC308"/>
  <c r="Z308"/>
  <c r="AC309"/>
  <c r="Z309"/>
  <c r="AC310"/>
  <c r="Z310"/>
  <c r="AC311"/>
  <c r="Z311"/>
  <c r="AC312"/>
  <c r="Z312"/>
  <c r="AC313"/>
  <c r="Z313"/>
  <c r="AC314"/>
  <c r="Z314"/>
  <c r="AC315"/>
  <c r="Z315"/>
  <c r="F2" i="34"/>
  <c r="I6"/>
  <c r="I7"/>
  <c r="I8"/>
  <c r="I9"/>
  <c r="I10"/>
  <c r="E11"/>
  <c r="I11"/>
  <c r="E12"/>
  <c r="I12"/>
  <c r="E13"/>
  <c r="I13"/>
  <c r="E14"/>
  <c r="I14"/>
  <c r="E15"/>
  <c r="I15"/>
  <c r="E16"/>
  <c r="I16"/>
  <c r="E17"/>
  <c r="I17"/>
  <c r="E18"/>
  <c r="I18"/>
  <c r="E19"/>
  <c r="I19"/>
  <c r="E20"/>
  <c r="I20"/>
  <c r="E21"/>
  <c r="I21"/>
  <c r="E22"/>
  <c r="I22"/>
  <c r="E23"/>
  <c r="I23"/>
  <c r="E24"/>
  <c r="I24"/>
  <c r="E25"/>
  <c r="I25"/>
  <c r="E26"/>
  <c r="I26"/>
  <c r="E27"/>
  <c r="I27"/>
  <c r="E28"/>
  <c r="I28"/>
  <c r="E29"/>
  <c r="I29"/>
  <c r="E30"/>
  <c r="I30"/>
  <c r="E31"/>
  <c r="I31"/>
  <c r="E32"/>
  <c r="I32"/>
  <c r="E33"/>
  <c r="I33"/>
  <c r="E34"/>
  <c r="I34"/>
  <c r="E35"/>
  <c r="I35"/>
  <c r="E36"/>
  <c r="I36"/>
  <c r="E37"/>
  <c r="I37"/>
  <c r="E38"/>
  <c r="I38"/>
  <c r="E39"/>
  <c r="I39"/>
  <c r="E40"/>
  <c r="I40"/>
  <c r="E41"/>
  <c r="I41"/>
  <c r="E42"/>
  <c r="I42"/>
  <c r="E43"/>
  <c r="I43"/>
  <c r="E44"/>
  <c r="I44"/>
  <c r="E45"/>
  <c r="I45"/>
  <c r="E46"/>
  <c r="I46"/>
  <c r="E47"/>
  <c r="I47"/>
  <c r="E48"/>
  <c r="I48"/>
  <c r="E49"/>
  <c r="I49"/>
  <c r="E50"/>
  <c r="I50"/>
  <c r="E51"/>
  <c r="I51"/>
  <c r="E52"/>
  <c r="I52"/>
  <c r="E53"/>
  <c r="I53"/>
  <c r="E54"/>
  <c r="I54"/>
  <c r="E55"/>
  <c r="I55"/>
  <c r="E56"/>
  <c r="I56"/>
  <c r="E57"/>
  <c r="I57"/>
  <c r="E58"/>
  <c r="I58"/>
  <c r="E59"/>
  <c r="I59"/>
  <c r="E60"/>
  <c r="I60"/>
  <c r="E61"/>
  <c r="I61"/>
  <c r="E62"/>
  <c r="I62"/>
  <c r="E63"/>
  <c r="I63"/>
  <c r="E64"/>
  <c r="I64"/>
  <c r="E65"/>
  <c r="I65"/>
  <c r="E66"/>
  <c r="I66"/>
  <c r="E67"/>
  <c r="I67"/>
  <c r="E68"/>
  <c r="I68"/>
  <c r="E69"/>
  <c r="I69"/>
  <c r="E70"/>
  <c r="I70"/>
  <c r="E71"/>
  <c r="I71"/>
  <c r="E72"/>
  <c r="I72"/>
  <c r="E73"/>
  <c r="I73"/>
  <c r="E74"/>
  <c r="I74"/>
  <c r="E75"/>
  <c r="I75"/>
  <c r="E76"/>
  <c r="I76"/>
  <c r="E77"/>
  <c r="I77"/>
  <c r="E78"/>
  <c r="I78"/>
  <c r="E79"/>
  <c r="I79"/>
  <c r="E80"/>
  <c r="I80"/>
  <c r="E81"/>
  <c r="I81"/>
  <c r="E82"/>
  <c r="I82"/>
  <c r="E83"/>
  <c r="I83"/>
  <c r="E84"/>
  <c r="I84"/>
  <c r="E85"/>
  <c r="I85"/>
  <c r="E86"/>
  <c r="I86"/>
  <c r="E87"/>
  <c r="I87"/>
  <c r="E88"/>
  <c r="I88"/>
  <c r="E89"/>
  <c r="I89"/>
  <c r="E90"/>
  <c r="I90"/>
  <c r="E91"/>
  <c r="I91"/>
  <c r="E92"/>
  <c r="I92"/>
  <c r="E93"/>
  <c r="I93"/>
  <c r="E94"/>
  <c r="I94"/>
  <c r="E95"/>
  <c r="I95"/>
  <c r="E96"/>
  <c r="I96"/>
  <c r="E97"/>
  <c r="I97"/>
  <c r="E98"/>
  <c r="I98"/>
  <c r="E99"/>
  <c r="I99"/>
  <c r="E100"/>
  <c r="I100"/>
  <c r="E101"/>
  <c r="I101"/>
  <c r="E102"/>
  <c r="I102"/>
  <c r="E103"/>
  <c r="I103"/>
  <c r="E104"/>
  <c r="I104"/>
  <c r="E105"/>
  <c r="I105"/>
  <c r="E106"/>
  <c r="I106"/>
  <c r="E107"/>
  <c r="I107"/>
  <c r="E108"/>
  <c r="I108"/>
  <c r="E109"/>
  <c r="I109"/>
  <c r="E110"/>
  <c r="I110"/>
  <c r="E111"/>
  <c r="I111"/>
  <c r="E112"/>
  <c r="I112"/>
  <c r="E113"/>
  <c r="I113"/>
  <c r="E114"/>
  <c r="I114"/>
  <c r="E115"/>
  <c r="I115"/>
  <c r="E116"/>
  <c r="I116"/>
  <c r="E117"/>
  <c r="I117"/>
  <c r="E118"/>
  <c r="I118"/>
  <c r="E119"/>
  <c r="I119"/>
  <c r="E120"/>
  <c r="I120"/>
  <c r="E121"/>
  <c r="I121"/>
  <c r="E122"/>
  <c r="I122"/>
  <c r="E123"/>
  <c r="I123"/>
  <c r="E124"/>
  <c r="I124"/>
  <c r="E125"/>
  <c r="I125"/>
  <c r="E126"/>
  <c r="I126"/>
  <c r="E127"/>
  <c r="I127"/>
  <c r="E128"/>
  <c r="I128"/>
  <c r="E129"/>
  <c r="I129"/>
  <c r="E130"/>
  <c r="I130"/>
  <c r="E131"/>
  <c r="I131"/>
  <c r="E132"/>
  <c r="I132"/>
  <c r="E133"/>
  <c r="I133"/>
  <c r="E134"/>
  <c r="I134"/>
  <c r="E135"/>
  <c r="I135"/>
  <c r="E136"/>
  <c r="I136"/>
  <c r="E137"/>
  <c r="I137"/>
  <c r="E138"/>
  <c r="I138"/>
  <c r="E139"/>
  <c r="I139"/>
  <c r="E140"/>
  <c r="I140"/>
  <c r="E141"/>
  <c r="I141"/>
  <c r="E142"/>
  <c r="I142"/>
  <c r="E143"/>
  <c r="I143"/>
  <c r="E144"/>
  <c r="I144"/>
  <c r="E145"/>
  <c r="I145"/>
  <c r="E146"/>
  <c r="I146"/>
  <c r="E147"/>
  <c r="I147"/>
  <c r="E148"/>
  <c r="I148"/>
  <c r="E149"/>
  <c r="I149"/>
  <c r="E150"/>
  <c r="I150"/>
  <c r="E151"/>
  <c r="I151"/>
  <c r="E152"/>
  <c r="I152"/>
  <c r="E153"/>
  <c r="I153"/>
  <c r="E154"/>
  <c r="I154"/>
  <c r="E155"/>
  <c r="I155"/>
  <c r="E156"/>
  <c r="I156"/>
  <c r="E157"/>
  <c r="I157"/>
  <c r="E158"/>
  <c r="I158"/>
  <c r="E159"/>
  <c r="I159"/>
  <c r="E160"/>
  <c r="I160"/>
  <c r="E161"/>
  <c r="I161"/>
  <c r="E162"/>
  <c r="I162"/>
  <c r="E163"/>
  <c r="I163"/>
  <c r="E164"/>
  <c r="I164"/>
  <c r="E165"/>
  <c r="I165"/>
  <c r="E166"/>
  <c r="I166"/>
  <c r="E167"/>
  <c r="I167"/>
  <c r="E168"/>
  <c r="I168"/>
  <c r="E169"/>
  <c r="I169"/>
  <c r="E170"/>
  <c r="I170"/>
  <c r="E171"/>
  <c r="I171"/>
  <c r="E172"/>
  <c r="I172"/>
  <c r="E173"/>
  <c r="I173"/>
  <c r="E174"/>
  <c r="I174"/>
  <c r="E175"/>
  <c r="I175"/>
  <c r="E176"/>
  <c r="I176"/>
  <c r="E177"/>
  <c r="I177"/>
  <c r="E178"/>
  <c r="I178"/>
  <c r="E179"/>
  <c r="I179"/>
  <c r="E180"/>
  <c r="I180"/>
  <c r="E181"/>
  <c r="I181"/>
  <c r="E182"/>
  <c r="I182"/>
  <c r="E183"/>
  <c r="I183"/>
  <c r="E184"/>
  <c r="I184"/>
  <c r="E185"/>
  <c r="I185"/>
  <c r="E186"/>
  <c r="I186"/>
  <c r="E187"/>
  <c r="I187"/>
  <c r="E188"/>
  <c r="I188"/>
  <c r="E189"/>
  <c r="I189"/>
  <c r="E190"/>
  <c r="I190"/>
  <c r="E191"/>
  <c r="I191"/>
  <c r="E192"/>
  <c r="I192"/>
  <c r="E193"/>
  <c r="I193"/>
  <c r="E194"/>
  <c r="I194"/>
  <c r="E195"/>
  <c r="I195"/>
  <c r="E196"/>
  <c r="I196"/>
  <c r="E197"/>
  <c r="I197"/>
  <c r="E198"/>
  <c r="I198"/>
  <c r="E199"/>
  <c r="I199"/>
  <c r="E200"/>
  <c r="I200"/>
  <c r="E201"/>
  <c r="I201"/>
  <c r="E202"/>
  <c r="I202"/>
  <c r="E203"/>
  <c r="I203"/>
  <c r="E204"/>
  <c r="I204"/>
  <c r="E205"/>
  <c r="I205"/>
  <c r="E206"/>
  <c r="I206"/>
  <c r="E207"/>
  <c r="I207"/>
  <c r="E208"/>
  <c r="I208"/>
  <c r="E209"/>
  <c r="I209"/>
  <c r="E210"/>
  <c r="I210"/>
  <c r="E211"/>
  <c r="I211"/>
  <c r="E212"/>
  <c r="I212"/>
  <c r="E213"/>
  <c r="I213"/>
  <c r="E214"/>
  <c r="I214"/>
  <c r="E215"/>
  <c r="I215"/>
  <c r="E216"/>
  <c r="I216"/>
  <c r="E217"/>
  <c r="I217"/>
  <c r="E218"/>
  <c r="I218"/>
  <c r="E219"/>
  <c r="I219"/>
  <c r="E220"/>
  <c r="I220"/>
  <c r="E221"/>
  <c r="I221"/>
  <c r="E222"/>
  <c r="I222"/>
  <c r="E223"/>
  <c r="I223"/>
  <c r="E224"/>
  <c r="I224"/>
  <c r="E225"/>
  <c r="I225"/>
  <c r="E226"/>
  <c r="I226"/>
  <c r="E227"/>
  <c r="I227"/>
  <c r="E228"/>
  <c r="I228"/>
  <c r="E229"/>
  <c r="I229"/>
  <c r="E230"/>
  <c r="I230"/>
  <c r="E231"/>
  <c r="I231"/>
  <c r="E232"/>
  <c r="I232"/>
  <c r="E233"/>
  <c r="I233"/>
  <c r="E234"/>
  <c r="I234"/>
  <c r="E235"/>
  <c r="I235"/>
  <c r="E236"/>
  <c r="I236"/>
  <c r="E237"/>
  <c r="I237"/>
  <c r="E238"/>
  <c r="I238"/>
  <c r="E239"/>
  <c r="I239"/>
  <c r="E240"/>
  <c r="I240"/>
  <c r="E241"/>
  <c r="I241"/>
  <c r="E242"/>
  <c r="I242"/>
  <c r="E243"/>
  <c r="I243"/>
  <c r="E244"/>
  <c r="I244"/>
  <c r="E245"/>
  <c r="I245"/>
  <c r="E246"/>
  <c r="I246"/>
  <c r="E247"/>
  <c r="I247"/>
  <c r="E248"/>
  <c r="I248"/>
  <c r="E249"/>
  <c r="I249"/>
  <c r="E250"/>
  <c r="I250"/>
  <c r="E251"/>
  <c r="I251"/>
  <c r="E252"/>
  <c r="I252"/>
  <c r="E253"/>
  <c r="I253"/>
  <c r="E254"/>
  <c r="I254"/>
  <c r="E255"/>
  <c r="I255"/>
  <c r="E256"/>
  <c r="I256"/>
  <c r="E257"/>
  <c r="I257"/>
  <c r="E258"/>
  <c r="I258"/>
  <c r="E259"/>
  <c r="I259"/>
  <c r="E260"/>
  <c r="I260"/>
  <c r="E261"/>
  <c r="I261"/>
  <c r="E262"/>
  <c r="I262"/>
  <c r="E263"/>
  <c r="I263"/>
  <c r="E264"/>
  <c r="I264"/>
  <c r="E265"/>
  <c r="I265"/>
  <c r="E266"/>
  <c r="I266"/>
  <c r="E267"/>
  <c r="I267"/>
  <c r="E268"/>
  <c r="I268"/>
  <c r="E269"/>
  <c r="I269"/>
  <c r="E270"/>
  <c r="I270"/>
  <c r="E271"/>
  <c r="I271"/>
  <c r="E272"/>
  <c r="I272"/>
  <c r="E273"/>
  <c r="I273"/>
  <c r="E274"/>
  <c r="I274"/>
  <c r="E275"/>
  <c r="I275"/>
  <c r="E276"/>
  <c r="I276"/>
  <c r="E277"/>
  <c r="I277"/>
  <c r="E278"/>
  <c r="I278"/>
  <c r="E279"/>
  <c r="I279"/>
  <c r="E280"/>
  <c r="I280"/>
  <c r="E281"/>
  <c r="I281"/>
  <c r="E282"/>
  <c r="I282"/>
  <c r="E283"/>
  <c r="I283"/>
  <c r="E284"/>
  <c r="I284"/>
  <c r="E285"/>
  <c r="I285"/>
  <c r="E286"/>
  <c r="I286"/>
  <c r="E287"/>
  <c r="I287"/>
  <c r="E288"/>
  <c r="I288"/>
  <c r="E289"/>
  <c r="I289"/>
  <c r="E290"/>
  <c r="I290"/>
  <c r="E291"/>
  <c r="I291"/>
  <c r="E292"/>
  <c r="I292"/>
  <c r="E293"/>
  <c r="I293"/>
  <c r="E294"/>
  <c r="I294"/>
  <c r="E295"/>
  <c r="I295"/>
  <c r="E296"/>
  <c r="I296"/>
  <c r="E297"/>
  <c r="I297"/>
  <c r="E298"/>
  <c r="I298"/>
  <c r="E299"/>
  <c r="I299"/>
  <c r="E300"/>
  <c r="I300"/>
  <c r="E301"/>
  <c r="I301"/>
  <c r="E302"/>
  <c r="I302"/>
  <c r="E303"/>
  <c r="I303"/>
  <c r="E304"/>
  <c r="I304"/>
  <c r="E305"/>
  <c r="I305"/>
  <c r="E306"/>
  <c r="I306"/>
  <c r="E307"/>
  <c r="I307"/>
  <c r="E308"/>
  <c r="I308"/>
  <c r="E309"/>
  <c r="I309"/>
  <c r="E310"/>
  <c r="I310"/>
  <c r="E311"/>
  <c r="I311"/>
  <c r="E312"/>
  <c r="I312"/>
  <c r="J5"/>
  <c r="A9" i="29"/>
  <c r="A10"/>
  <c r="A11"/>
  <c r="A9" i="43"/>
  <c r="A3" i="52"/>
  <c r="A3" i="51"/>
  <c r="A16" i="29"/>
  <c r="A17"/>
  <c r="A18"/>
  <c r="A19"/>
  <c r="A20"/>
  <c r="A21"/>
  <c r="A22"/>
  <c r="A23"/>
  <c r="A24"/>
  <c r="A25"/>
  <c r="A26"/>
  <c r="A27"/>
  <c r="A39"/>
  <c r="A51"/>
  <c r="A63"/>
  <c r="A75"/>
  <c r="A87"/>
  <c r="A99"/>
  <c r="A111"/>
  <c r="A123"/>
  <c r="A135"/>
  <c r="A147"/>
  <c r="A159"/>
  <c r="A171"/>
  <c r="A183"/>
  <c r="A195"/>
  <c r="A207"/>
  <c r="A219"/>
  <c r="A231"/>
  <c r="A243"/>
  <c r="A255"/>
  <c r="A267"/>
  <c r="A279"/>
  <c r="A291"/>
  <c r="A303"/>
  <c r="A315"/>
  <c r="A38"/>
  <c r="A50"/>
  <c r="A62"/>
  <c r="A74"/>
  <c r="A86"/>
  <c r="A98"/>
  <c r="A110"/>
  <c r="A122"/>
  <c r="A134"/>
  <c r="A146"/>
  <c r="A158"/>
  <c r="A170"/>
  <c r="A182"/>
  <c r="A194"/>
  <c r="A206"/>
  <c r="A218"/>
  <c r="A230"/>
  <c r="A242"/>
  <c r="A254"/>
  <c r="A266"/>
  <c r="A278"/>
  <c r="A290"/>
  <c r="A302"/>
  <c r="A314"/>
  <c r="A37"/>
  <c r="A49"/>
  <c r="A61"/>
  <c r="A73"/>
  <c r="A85"/>
  <c r="A97"/>
  <c r="A109"/>
  <c r="A121"/>
  <c r="A133"/>
  <c r="A145"/>
  <c r="A157"/>
  <c r="A169"/>
  <c r="A181"/>
  <c r="A193"/>
  <c r="A205"/>
  <c r="A217"/>
  <c r="A229"/>
  <c r="A241"/>
  <c r="A253"/>
  <c r="A265"/>
  <c r="A277"/>
  <c r="A289"/>
  <c r="A301"/>
  <c r="A313"/>
  <c r="A36"/>
  <c r="A48"/>
  <c r="A60"/>
  <c r="A72"/>
  <c r="A84"/>
  <c r="A96"/>
  <c r="A108"/>
  <c r="A120"/>
  <c r="A132"/>
  <c r="A144"/>
  <c r="A156"/>
  <c r="A168"/>
  <c r="A180"/>
  <c r="A192"/>
  <c r="A204"/>
  <c r="A216"/>
  <c r="A228"/>
  <c r="A240"/>
  <c r="A252"/>
  <c r="A264"/>
  <c r="A276"/>
  <c r="A288"/>
  <c r="A300"/>
  <c r="A312"/>
  <c r="A35"/>
  <c r="A47"/>
  <c r="A59"/>
  <c r="A71"/>
  <c r="A83"/>
  <c r="A95"/>
  <c r="A107"/>
  <c r="A119"/>
  <c r="A131"/>
  <c r="A143"/>
  <c r="A155"/>
  <c r="A167"/>
  <c r="A179"/>
  <c r="A191"/>
  <c r="A203"/>
  <c r="A215"/>
  <c r="A227"/>
  <c r="A239"/>
  <c r="A251"/>
  <c r="A263"/>
  <c r="A275"/>
  <c r="A287"/>
  <c r="A299"/>
  <c r="A311"/>
  <c r="A34"/>
  <c r="A46"/>
  <c r="A58"/>
  <c r="A70"/>
  <c r="A82"/>
  <c r="A94"/>
  <c r="A106"/>
  <c r="A118"/>
  <c r="A130"/>
  <c r="A142"/>
  <c r="A154"/>
  <c r="A166"/>
  <c r="A178"/>
  <c r="A190"/>
  <c r="A202"/>
  <c r="A214"/>
  <c r="A226"/>
  <c r="A238"/>
  <c r="A250"/>
  <c r="A262"/>
  <c r="A274"/>
  <c r="A286"/>
  <c r="A298"/>
  <c r="A310"/>
  <c r="A33"/>
  <c r="A45"/>
  <c r="A57"/>
  <c r="A69"/>
  <c r="A81"/>
  <c r="A93"/>
  <c r="A105"/>
  <c r="A117"/>
  <c r="A129"/>
  <c r="A141"/>
  <c r="A153"/>
  <c r="A165"/>
  <c r="A177"/>
  <c r="A189"/>
  <c r="A201"/>
  <c r="A213"/>
  <c r="A225"/>
  <c r="A237"/>
  <c r="A249"/>
  <c r="A261"/>
  <c r="A273"/>
  <c r="A285"/>
  <c r="A297"/>
  <c r="A309"/>
  <c r="A32"/>
  <c r="A44"/>
  <c r="A56"/>
  <c r="A68"/>
  <c r="A80"/>
  <c r="A92"/>
  <c r="A104"/>
  <c r="A116"/>
  <c r="A128"/>
  <c r="A140"/>
  <c r="A152"/>
  <c r="A164"/>
  <c r="A176"/>
  <c r="A188"/>
  <c r="A200"/>
  <c r="A212"/>
  <c r="A224"/>
  <c r="A236"/>
  <c r="A248"/>
  <c r="A260"/>
  <c r="A272"/>
  <c r="A284"/>
  <c r="A296"/>
  <c r="A308"/>
  <c r="A31"/>
  <c r="A43"/>
  <c r="A55"/>
  <c r="A67"/>
  <c r="A79"/>
  <c r="A91"/>
  <c r="A103"/>
  <c r="A115"/>
  <c r="A127"/>
  <c r="A139"/>
  <c r="A151"/>
  <c r="A163"/>
  <c r="A175"/>
  <c r="A187"/>
  <c r="A199"/>
  <c r="A211"/>
  <c r="A223"/>
  <c r="A235"/>
  <c r="A247"/>
  <c r="A259"/>
  <c r="A271"/>
  <c r="A283"/>
  <c r="A295"/>
  <c r="A307"/>
  <c r="A30"/>
  <c r="A42"/>
  <c r="A54"/>
  <c r="A66"/>
  <c r="A78"/>
  <c r="A90"/>
  <c r="A102"/>
  <c r="A114"/>
  <c r="A126"/>
  <c r="A138"/>
  <c r="A150"/>
  <c r="A162"/>
  <c r="A174"/>
  <c r="A186"/>
  <c r="A198"/>
  <c r="A210"/>
  <c r="A222"/>
  <c r="A234"/>
  <c r="A246"/>
  <c r="A258"/>
  <c r="A270"/>
  <c r="A282"/>
  <c r="A294"/>
  <c r="A306"/>
  <c r="A29"/>
  <c r="A41"/>
  <c r="A53"/>
  <c r="A65"/>
  <c r="A77"/>
  <c r="A89"/>
  <c r="A101"/>
  <c r="A113"/>
  <c r="A125"/>
  <c r="A137"/>
  <c r="A149"/>
  <c r="A161"/>
  <c r="A173"/>
  <c r="A185"/>
  <c r="A197"/>
  <c r="A209"/>
  <c r="A221"/>
  <c r="A233"/>
  <c r="A245"/>
  <c r="A257"/>
  <c r="A269"/>
  <c r="A281"/>
  <c r="A293"/>
  <c r="A305"/>
  <c r="A28"/>
  <c r="A40"/>
  <c r="A52"/>
  <c r="A64"/>
  <c r="A76"/>
  <c r="A88"/>
  <c r="A100"/>
  <c r="A112"/>
  <c r="A124"/>
  <c r="A136"/>
  <c r="A148"/>
  <c r="A160"/>
  <c r="A172"/>
  <c r="A184"/>
  <c r="A196"/>
  <c r="A208"/>
  <c r="A220"/>
  <c r="A232"/>
  <c r="A244"/>
  <c r="A256"/>
  <c r="A268"/>
  <c r="A280"/>
  <c r="A292"/>
  <c r="A304"/>
  <c r="A12"/>
  <c r="A13"/>
  <c r="A14"/>
  <c r="A15"/>
  <c r="A10" i="43"/>
  <c r="A11"/>
  <c r="A12"/>
  <c r="A13"/>
  <c r="A14"/>
  <c r="A15"/>
  <c r="A27"/>
  <c r="A39"/>
  <c r="A51"/>
  <c r="A63"/>
  <c r="A75"/>
  <c r="A87"/>
  <c r="A99"/>
  <c r="A111"/>
  <c r="A123"/>
  <c r="A135"/>
  <c r="A147"/>
  <c r="A159"/>
  <c r="A171"/>
  <c r="A183"/>
  <c r="A195"/>
  <c r="A207"/>
  <c r="A219"/>
  <c r="A231"/>
  <c r="A243"/>
  <c r="A255"/>
  <c r="A267"/>
  <c r="A279"/>
  <c r="A291"/>
  <c r="A303"/>
  <c r="A315"/>
  <c r="A16"/>
  <c r="A17"/>
  <c r="A18"/>
  <c r="A19"/>
  <c r="A20"/>
  <c r="A21"/>
  <c r="A22"/>
  <c r="A23"/>
  <c r="A24"/>
  <c r="A25"/>
  <c r="A26"/>
  <c r="A38"/>
  <c r="A50"/>
  <c r="A62"/>
  <c r="A74"/>
  <c r="A86"/>
  <c r="A98"/>
  <c r="A110"/>
  <c r="A122"/>
  <c r="A134"/>
  <c r="A146"/>
  <c r="A158"/>
  <c r="A170"/>
  <c r="A182"/>
  <c r="A194"/>
  <c r="A206"/>
  <c r="A218"/>
  <c r="A230"/>
  <c r="A242"/>
  <c r="A254"/>
  <c r="A266"/>
  <c r="A278"/>
  <c r="A290"/>
  <c r="A302"/>
  <c r="A314"/>
  <c r="A37"/>
  <c r="A49"/>
  <c r="A61"/>
  <c r="A73"/>
  <c r="A85"/>
  <c r="A97"/>
  <c r="A109"/>
  <c r="A121"/>
  <c r="A133"/>
  <c r="A145"/>
  <c r="A157"/>
  <c r="A169"/>
  <c r="A181"/>
  <c r="A193"/>
  <c r="A205"/>
  <c r="A217"/>
  <c r="A229"/>
  <c r="A241"/>
  <c r="A253"/>
  <c r="A265"/>
  <c r="A277"/>
  <c r="A289"/>
  <c r="A301"/>
  <c r="A313"/>
  <c r="A36"/>
  <c r="A48"/>
  <c r="A60"/>
  <c r="A72"/>
  <c r="A84"/>
  <c r="A96"/>
  <c r="A108"/>
  <c r="A120"/>
  <c r="A132"/>
  <c r="A144"/>
  <c r="A156"/>
  <c r="A168"/>
  <c r="A180"/>
  <c r="A192"/>
  <c r="A204"/>
  <c r="A216"/>
  <c r="A228"/>
  <c r="A240"/>
  <c r="A252"/>
  <c r="A264"/>
  <c r="A276"/>
  <c r="A288"/>
  <c r="A300"/>
  <c r="A312"/>
  <c r="A35"/>
  <c r="A47"/>
  <c r="A59"/>
  <c r="A71"/>
  <c r="A83"/>
  <c r="A95"/>
  <c r="A107"/>
  <c r="A119"/>
  <c r="A131"/>
  <c r="A143"/>
  <c r="A155"/>
  <c r="A167"/>
  <c r="A179"/>
  <c r="A191"/>
  <c r="A203"/>
  <c r="A215"/>
  <c r="A227"/>
  <c r="A239"/>
  <c r="A251"/>
  <c r="A263"/>
  <c r="A275"/>
  <c r="A287"/>
  <c r="A299"/>
  <c r="A311"/>
  <c r="A34"/>
  <c r="A46"/>
  <c r="A58"/>
  <c r="A70"/>
  <c r="A82"/>
  <c r="A94"/>
  <c r="A106"/>
  <c r="A118"/>
  <c r="A130"/>
  <c r="A142"/>
  <c r="A154"/>
  <c r="A166"/>
  <c r="A178"/>
  <c r="A190"/>
  <c r="A202"/>
  <c r="A214"/>
  <c r="A226"/>
  <c r="A238"/>
  <c r="A250"/>
  <c r="A262"/>
  <c r="A274"/>
  <c r="A286"/>
  <c r="A298"/>
  <c r="A310"/>
  <c r="A33"/>
  <c r="A45"/>
  <c r="A57"/>
  <c r="A69"/>
  <c r="A81"/>
  <c r="A93"/>
  <c r="A105"/>
  <c r="A117"/>
  <c r="A129"/>
  <c r="A141"/>
  <c r="A153"/>
  <c r="A165"/>
  <c r="A177"/>
  <c r="A189"/>
  <c r="A201"/>
  <c r="A213"/>
  <c r="A225"/>
  <c r="A237"/>
  <c r="A249"/>
  <c r="A261"/>
  <c r="A273"/>
  <c r="A285"/>
  <c r="A297"/>
  <c r="A309"/>
  <c r="A32"/>
  <c r="A44"/>
  <c r="A56"/>
  <c r="A68"/>
  <c r="A80"/>
  <c r="A92"/>
  <c r="A104"/>
  <c r="A116"/>
  <c r="A128"/>
  <c r="A140"/>
  <c r="A152"/>
  <c r="A164"/>
  <c r="A176"/>
  <c r="A188"/>
  <c r="A200"/>
  <c r="A212"/>
  <c r="A224"/>
  <c r="A236"/>
  <c r="A248"/>
  <c r="A260"/>
  <c r="A272"/>
  <c r="A284"/>
  <c r="A296"/>
  <c r="A308"/>
  <c r="A31"/>
  <c r="A43"/>
  <c r="A55"/>
  <c r="A67"/>
  <c r="A79"/>
  <c r="A91"/>
  <c r="A103"/>
  <c r="A115"/>
  <c r="A127"/>
  <c r="A139"/>
  <c r="A151"/>
  <c r="A163"/>
  <c r="A175"/>
  <c r="A187"/>
  <c r="A199"/>
  <c r="A211"/>
  <c r="A223"/>
  <c r="A235"/>
  <c r="A247"/>
  <c r="A259"/>
  <c r="A271"/>
  <c r="A283"/>
  <c r="A295"/>
  <c r="A307"/>
  <c r="A30"/>
  <c r="A42"/>
  <c r="A54"/>
  <c r="A66"/>
  <c r="A78"/>
  <c r="A90"/>
  <c r="A102"/>
  <c r="A114"/>
  <c r="A126"/>
  <c r="A138"/>
  <c r="A150"/>
  <c r="A162"/>
  <c r="A174"/>
  <c r="A186"/>
  <c r="A198"/>
  <c r="A210"/>
  <c r="A222"/>
  <c r="A234"/>
  <c r="A246"/>
  <c r="A258"/>
  <c r="A270"/>
  <c r="A282"/>
  <c r="A294"/>
  <c r="A306"/>
  <c r="A29"/>
  <c r="A41"/>
  <c r="A53"/>
  <c r="A65"/>
  <c r="A77"/>
  <c r="A89"/>
  <c r="A101"/>
  <c r="A113"/>
  <c r="A125"/>
  <c r="A137"/>
  <c r="A149"/>
  <c r="A161"/>
  <c r="A173"/>
  <c r="A185"/>
  <c r="A197"/>
  <c r="A209"/>
  <c r="A221"/>
  <c r="A233"/>
  <c r="A245"/>
  <c r="A257"/>
  <c r="A269"/>
  <c r="A281"/>
  <c r="A293"/>
  <c r="A305"/>
  <c r="A28"/>
  <c r="A40"/>
  <c r="A52"/>
  <c r="A64"/>
  <c r="A76"/>
  <c r="A88"/>
  <c r="A100"/>
  <c r="A112"/>
  <c r="A124"/>
  <c r="A136"/>
  <c r="A148"/>
  <c r="A160"/>
  <c r="A172"/>
  <c r="A184"/>
  <c r="A196"/>
  <c r="A208"/>
  <c r="A220"/>
  <c r="A232"/>
  <c r="A244"/>
  <c r="A256"/>
  <c r="A268"/>
  <c r="A280"/>
  <c r="A292"/>
  <c r="A304"/>
  <c r="A19" i="50"/>
  <c r="A20"/>
  <c r="A32"/>
  <c r="A44"/>
  <c r="A56"/>
  <c r="A68"/>
  <c r="A80"/>
  <c r="A92"/>
  <c r="A104"/>
  <c r="A116"/>
  <c r="A128"/>
  <c r="A140"/>
  <c r="A152"/>
  <c r="A164"/>
  <c r="A176"/>
  <c r="A188"/>
  <c r="A200"/>
  <c r="A212"/>
  <c r="A224"/>
  <c r="A236"/>
  <c r="A248"/>
  <c r="A260"/>
  <c r="A272"/>
  <c r="A284"/>
  <c r="A296"/>
  <c r="A308"/>
  <c r="A320"/>
  <c r="A31"/>
  <c r="A43"/>
  <c r="A55"/>
  <c r="A67"/>
  <c r="A79"/>
  <c r="A91"/>
  <c r="A103"/>
  <c r="A115"/>
  <c r="A127"/>
  <c r="A139"/>
  <c r="A151"/>
  <c r="A163"/>
  <c r="A175"/>
  <c r="A187"/>
  <c r="A199"/>
  <c r="A211"/>
  <c r="A223"/>
  <c r="A235"/>
  <c r="A247"/>
  <c r="A259"/>
  <c r="A271"/>
  <c r="A283"/>
  <c r="A295"/>
  <c r="A307"/>
  <c r="A319"/>
  <c r="A30"/>
  <c r="A42"/>
  <c r="A54"/>
  <c r="A66"/>
  <c r="A78"/>
  <c r="A90"/>
  <c r="A102"/>
  <c r="A114"/>
  <c r="A126"/>
  <c r="A138"/>
  <c r="A150"/>
  <c r="A162"/>
  <c r="A174"/>
  <c r="A186"/>
  <c r="A198"/>
  <c r="A210"/>
  <c r="A222"/>
  <c r="A234"/>
  <c r="A246"/>
  <c r="A258"/>
  <c r="A270"/>
  <c r="A282"/>
  <c r="A294"/>
  <c r="A306"/>
  <c r="A318"/>
  <c r="A29"/>
  <c r="A41"/>
  <c r="A53"/>
  <c r="A65"/>
  <c r="A77"/>
  <c r="A89"/>
  <c r="A101"/>
  <c r="A113"/>
  <c r="A125"/>
  <c r="A137"/>
  <c r="A149"/>
  <c r="A161"/>
  <c r="A173"/>
  <c r="A185"/>
  <c r="A197"/>
  <c r="A209"/>
  <c r="A221"/>
  <c r="A233"/>
  <c r="A245"/>
  <c r="A257"/>
  <c r="A269"/>
  <c r="A281"/>
  <c r="A293"/>
  <c r="A305"/>
  <c r="A317"/>
  <c r="A28"/>
  <c r="A40"/>
  <c r="A52"/>
  <c r="A64"/>
  <c r="A76"/>
  <c r="A88"/>
  <c r="A100"/>
  <c r="A112"/>
  <c r="A124"/>
  <c r="A136"/>
  <c r="A148"/>
  <c r="A160"/>
  <c r="A172"/>
  <c r="A184"/>
  <c r="A196"/>
  <c r="A208"/>
  <c r="A220"/>
  <c r="A232"/>
  <c r="A244"/>
  <c r="A256"/>
  <c r="A268"/>
  <c r="A280"/>
  <c r="A292"/>
  <c r="A304"/>
  <c r="A316"/>
  <c r="A27"/>
  <c r="A39"/>
  <c r="A51"/>
  <c r="A63"/>
  <c r="A75"/>
  <c r="A87"/>
  <c r="A99"/>
  <c r="A111"/>
  <c r="A123"/>
  <c r="A135"/>
  <c r="A147"/>
  <c r="A159"/>
  <c r="A171"/>
  <c r="A183"/>
  <c r="A195"/>
  <c r="A207"/>
  <c r="A219"/>
  <c r="A231"/>
  <c r="A243"/>
  <c r="A255"/>
  <c r="A267"/>
  <c r="A279"/>
  <c r="A291"/>
  <c r="A303"/>
  <c r="A315"/>
  <c r="A26"/>
  <c r="A38"/>
  <c r="A50"/>
  <c r="A62"/>
  <c r="A74"/>
  <c r="A86"/>
  <c r="A98"/>
  <c r="A110"/>
  <c r="A122"/>
  <c r="A134"/>
  <c r="A146"/>
  <c r="A158"/>
  <c r="A170"/>
  <c r="A182"/>
  <c r="A194"/>
  <c r="A206"/>
  <c r="A218"/>
  <c r="A230"/>
  <c r="A242"/>
  <c r="A254"/>
  <c r="A266"/>
  <c r="A278"/>
  <c r="A290"/>
  <c r="A302"/>
  <c r="A314"/>
  <c r="A25"/>
  <c r="A37"/>
  <c r="A49"/>
  <c r="A61"/>
  <c r="A73"/>
  <c r="A85"/>
  <c r="A97"/>
  <c r="A109"/>
  <c r="A121"/>
  <c r="A133"/>
  <c r="A145"/>
  <c r="A157"/>
  <c r="A169"/>
  <c r="A181"/>
  <c r="A193"/>
  <c r="A205"/>
  <c r="A217"/>
  <c r="A229"/>
  <c r="A241"/>
  <c r="A253"/>
  <c r="A265"/>
  <c r="A277"/>
  <c r="A289"/>
  <c r="A301"/>
  <c r="A313"/>
  <c r="A24"/>
  <c r="A36"/>
  <c r="A48"/>
  <c r="A60"/>
  <c r="A72"/>
  <c r="A84"/>
  <c r="A96"/>
  <c r="A108"/>
  <c r="A120"/>
  <c r="A132"/>
  <c r="A144"/>
  <c r="A156"/>
  <c r="A168"/>
  <c r="A180"/>
  <c r="A192"/>
  <c r="A204"/>
  <c r="A216"/>
  <c r="A228"/>
  <c r="A240"/>
  <c r="A252"/>
  <c r="A264"/>
  <c r="A276"/>
  <c r="A288"/>
  <c r="A300"/>
  <c r="A312"/>
  <c r="A23"/>
  <c r="A35"/>
  <c r="A47"/>
  <c r="A59"/>
  <c r="A71"/>
  <c r="A83"/>
  <c r="A95"/>
  <c r="A107"/>
  <c r="A119"/>
  <c r="A131"/>
  <c r="A143"/>
  <c r="A155"/>
  <c r="A167"/>
  <c r="A179"/>
  <c r="A191"/>
  <c r="A203"/>
  <c r="A215"/>
  <c r="A227"/>
  <c r="A239"/>
  <c r="A251"/>
  <c r="A263"/>
  <c r="A275"/>
  <c r="A287"/>
  <c r="A299"/>
  <c r="A311"/>
  <c r="A22"/>
  <c r="A34"/>
  <c r="A46"/>
  <c r="A58"/>
  <c r="A70"/>
  <c r="A82"/>
  <c r="A94"/>
  <c r="A106"/>
  <c r="A118"/>
  <c r="A130"/>
  <c r="A142"/>
  <c r="A154"/>
  <c r="A166"/>
  <c r="A178"/>
  <c r="A190"/>
  <c r="A202"/>
  <c r="A214"/>
  <c r="A226"/>
  <c r="A238"/>
  <c r="A250"/>
  <c r="A262"/>
  <c r="A274"/>
  <c r="A286"/>
  <c r="A298"/>
  <c r="A310"/>
  <c r="A21"/>
  <c r="A33"/>
  <c r="A45"/>
  <c r="A57"/>
  <c r="A69"/>
  <c r="A81"/>
  <c r="A93"/>
  <c r="A105"/>
  <c r="A117"/>
  <c r="A129"/>
  <c r="A141"/>
  <c r="A153"/>
  <c r="A165"/>
  <c r="A177"/>
  <c r="A189"/>
  <c r="A201"/>
  <c r="A213"/>
  <c r="A225"/>
  <c r="A237"/>
  <c r="A249"/>
  <c r="A261"/>
  <c r="A273"/>
  <c r="A285"/>
  <c r="A297"/>
  <c r="A309"/>
  <c r="A4" i="52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4" i="51"/>
  <c r="A5"/>
  <c r="A6"/>
  <c r="A7"/>
  <c r="A8"/>
  <c r="A9"/>
  <c r="A10"/>
  <c r="A11"/>
  <c r="A12"/>
  <c r="A13"/>
  <c r="A14"/>
  <c r="A26"/>
  <c r="A38"/>
  <c r="A50"/>
  <c r="A62"/>
  <c r="A74"/>
  <c r="A86"/>
  <c r="A98"/>
  <c r="A110"/>
  <c r="A122"/>
  <c r="A134"/>
  <c r="A146"/>
  <c r="A158"/>
  <c r="A170"/>
  <c r="A182"/>
  <c r="A194"/>
  <c r="A206"/>
  <c r="A218"/>
  <c r="A230"/>
  <c r="A242"/>
  <c r="A254"/>
  <c r="A266"/>
  <c r="A278"/>
  <c r="A290"/>
  <c r="A302"/>
  <c r="A314"/>
  <c r="A25"/>
  <c r="A37"/>
  <c r="A49"/>
  <c r="A61"/>
  <c r="A73"/>
  <c r="A85"/>
  <c r="A97"/>
  <c r="A109"/>
  <c r="A121"/>
  <c r="A133"/>
  <c r="A145"/>
  <c r="A157"/>
  <c r="A169"/>
  <c r="A181"/>
  <c r="A193"/>
  <c r="A205"/>
  <c r="A217"/>
  <c r="A229"/>
  <c r="A241"/>
  <c r="A253"/>
  <c r="A265"/>
  <c r="A277"/>
  <c r="A289"/>
  <c r="A301"/>
  <c r="A313"/>
  <c r="A24"/>
  <c r="A36"/>
  <c r="A48"/>
  <c r="A60"/>
  <c r="A72"/>
  <c r="A84"/>
  <c r="A96"/>
  <c r="A108"/>
  <c r="A120"/>
  <c r="A132"/>
  <c r="A144"/>
  <c r="A156"/>
  <c r="A168"/>
  <c r="A180"/>
  <c r="A192"/>
  <c r="A204"/>
  <c r="A216"/>
  <c r="A228"/>
  <c r="A240"/>
  <c r="A252"/>
  <c r="A264"/>
  <c r="A276"/>
  <c r="A288"/>
  <c r="A300"/>
  <c r="A312"/>
  <c r="A23"/>
  <c r="A35"/>
  <c r="A47"/>
  <c r="A59"/>
  <c r="A71"/>
  <c r="A83"/>
  <c r="A95"/>
  <c r="A107"/>
  <c r="A119"/>
  <c r="A131"/>
  <c r="A143"/>
  <c r="A155"/>
  <c r="A167"/>
  <c r="A179"/>
  <c r="A191"/>
  <c r="A203"/>
  <c r="A215"/>
  <c r="A227"/>
  <c r="A239"/>
  <c r="A251"/>
  <c r="A263"/>
  <c r="A275"/>
  <c r="A287"/>
  <c r="A299"/>
  <c r="A311"/>
  <c r="A22"/>
  <c r="A34"/>
  <c r="A46"/>
  <c r="A58"/>
  <c r="A70"/>
  <c r="A82"/>
  <c r="A94"/>
  <c r="A106"/>
  <c r="A118"/>
  <c r="A130"/>
  <c r="A142"/>
  <c r="A154"/>
  <c r="A166"/>
  <c r="A178"/>
  <c r="A190"/>
  <c r="A202"/>
  <c r="A214"/>
  <c r="A226"/>
  <c r="A238"/>
  <c r="A250"/>
  <c r="A262"/>
  <c r="A274"/>
  <c r="A286"/>
  <c r="A298"/>
  <c r="A310"/>
  <c r="A21"/>
  <c r="A33"/>
  <c r="A45"/>
  <c r="A57"/>
  <c r="A69"/>
  <c r="A81"/>
  <c r="A93"/>
  <c r="A105"/>
  <c r="A117"/>
  <c r="A129"/>
  <c r="A141"/>
  <c r="A153"/>
  <c r="A165"/>
  <c r="A177"/>
  <c r="A189"/>
  <c r="A201"/>
  <c r="A213"/>
  <c r="A225"/>
  <c r="A237"/>
  <c r="A249"/>
  <c r="A261"/>
  <c r="A273"/>
  <c r="A285"/>
  <c r="A297"/>
  <c r="A309"/>
  <c r="A20"/>
  <c r="A32"/>
  <c r="A44"/>
  <c r="A56"/>
  <c r="A68"/>
  <c r="A80"/>
  <c r="A92"/>
  <c r="A104"/>
  <c r="A116"/>
  <c r="A128"/>
  <c r="A140"/>
  <c r="A152"/>
  <c r="A164"/>
  <c r="A176"/>
  <c r="A188"/>
  <c r="A200"/>
  <c r="A212"/>
  <c r="A224"/>
  <c r="A236"/>
  <c r="A248"/>
  <c r="A260"/>
  <c r="A272"/>
  <c r="A284"/>
  <c r="A296"/>
  <c r="A308"/>
  <c r="A19"/>
  <c r="A31"/>
  <c r="A43"/>
  <c r="A55"/>
  <c r="A67"/>
  <c r="A79"/>
  <c r="A91"/>
  <c r="A103"/>
  <c r="A115"/>
  <c r="A127"/>
  <c r="A139"/>
  <c r="A151"/>
  <c r="A163"/>
  <c r="A175"/>
  <c r="A187"/>
  <c r="A199"/>
  <c r="A211"/>
  <c r="A223"/>
  <c r="A235"/>
  <c r="A247"/>
  <c r="A259"/>
  <c r="A271"/>
  <c r="A283"/>
  <c r="A295"/>
  <c r="A307"/>
  <c r="A18"/>
  <c r="A30"/>
  <c r="A42"/>
  <c r="A54"/>
  <c r="A66"/>
  <c r="A78"/>
  <c r="A90"/>
  <c r="A102"/>
  <c r="A114"/>
  <c r="A126"/>
  <c r="A138"/>
  <c r="A150"/>
  <c r="A162"/>
  <c r="A174"/>
  <c r="A186"/>
  <c r="A198"/>
  <c r="A210"/>
  <c r="A222"/>
  <c r="A234"/>
  <c r="A246"/>
  <c r="A258"/>
  <c r="A270"/>
  <c r="A282"/>
  <c r="A294"/>
  <c r="A306"/>
  <c r="A17"/>
  <c r="A29"/>
  <c r="A41"/>
  <c r="A53"/>
  <c r="A65"/>
  <c r="A77"/>
  <c r="A89"/>
  <c r="A101"/>
  <c r="A113"/>
  <c r="A125"/>
  <c r="A137"/>
  <c r="A149"/>
  <c r="A161"/>
  <c r="A173"/>
  <c r="A185"/>
  <c r="A197"/>
  <c r="A209"/>
  <c r="A221"/>
  <c r="A233"/>
  <c r="A245"/>
  <c r="A257"/>
  <c r="A269"/>
  <c r="A281"/>
  <c r="A293"/>
  <c r="A305"/>
  <c r="A16"/>
  <c r="A28"/>
  <c r="A40"/>
  <c r="A52"/>
  <c r="A64"/>
  <c r="A76"/>
  <c r="A88"/>
  <c r="A100"/>
  <c r="A112"/>
  <c r="A124"/>
  <c r="A136"/>
  <c r="A148"/>
  <c r="A160"/>
  <c r="A172"/>
  <c r="A184"/>
  <c r="A196"/>
  <c r="A208"/>
  <c r="A220"/>
  <c r="A232"/>
  <c r="A244"/>
  <c r="A256"/>
  <c r="A268"/>
  <c r="A280"/>
  <c r="A292"/>
  <c r="A304"/>
  <c r="A15"/>
  <c r="A27"/>
  <c r="A39"/>
  <c r="A51"/>
  <c r="A63"/>
  <c r="A75"/>
  <c r="A87"/>
  <c r="A99"/>
  <c r="A111"/>
  <c r="A123"/>
  <c r="A135"/>
  <c r="A147"/>
  <c r="A159"/>
  <c r="A171"/>
  <c r="A183"/>
  <c r="A195"/>
  <c r="A207"/>
  <c r="A219"/>
  <c r="A231"/>
  <c r="A243"/>
  <c r="A255"/>
  <c r="A267"/>
  <c r="A279"/>
  <c r="A291"/>
  <c r="A303"/>
  <c r="F15" i="28"/>
  <c r="F15" i="44"/>
  <c r="D24" i="28"/>
  <c r="G24"/>
  <c r="I24"/>
  <c r="D25"/>
  <c r="G25"/>
  <c r="I25"/>
  <c r="Y64" i="29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D24" i="44"/>
  <c r="G24"/>
  <c r="I24"/>
  <c r="D25"/>
  <c r="G25"/>
  <c r="I25"/>
  <c r="AL8" i="52"/>
  <c r="AJ8"/>
  <c r="AL9"/>
  <c r="AL10"/>
  <c r="AL11"/>
  <c r="AL12"/>
  <c r="AL13"/>
  <c r="AL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J9"/>
  <c r="AJ10"/>
  <c r="AJ11"/>
  <c r="AJ12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J175"/>
  <c r="AJ176"/>
  <c r="AJ177"/>
  <c r="AJ178"/>
  <c r="AJ179"/>
  <c r="AJ180"/>
  <c r="AJ181"/>
  <c r="AJ182"/>
  <c r="AJ183"/>
  <c r="AJ184"/>
  <c r="AJ185"/>
  <c r="AJ186"/>
  <c r="AJ187"/>
  <c r="AJ188"/>
  <c r="AJ189"/>
  <c r="AJ190"/>
  <c r="AJ191"/>
  <c r="AJ192"/>
  <c r="AJ193"/>
  <c r="AJ194"/>
  <c r="AJ195"/>
  <c r="AJ196"/>
  <c r="AJ197"/>
  <c r="AJ198"/>
  <c r="AJ199"/>
  <c r="AJ200"/>
  <c r="AJ201"/>
  <c r="AJ202"/>
  <c r="AJ203"/>
  <c r="AJ204"/>
  <c r="AJ205"/>
  <c r="AJ206"/>
  <c r="AJ207"/>
  <c r="AJ208"/>
  <c r="AJ209"/>
  <c r="AJ210"/>
  <c r="AJ211"/>
  <c r="AJ212"/>
  <c r="AJ213"/>
  <c r="AJ214"/>
  <c r="AJ215"/>
  <c r="AJ216"/>
  <c r="AJ217"/>
  <c r="AJ218"/>
  <c r="AJ219"/>
  <c r="AJ220"/>
  <c r="AJ221"/>
  <c r="AJ222"/>
  <c r="AJ223"/>
  <c r="AJ224"/>
  <c r="AJ225"/>
  <c r="AJ226"/>
  <c r="AJ227"/>
  <c r="AJ228"/>
  <c r="AJ229"/>
  <c r="AJ230"/>
  <c r="AJ231"/>
  <c r="AJ232"/>
  <c r="AJ233"/>
  <c r="AJ234"/>
  <c r="AJ235"/>
  <c r="AJ236"/>
  <c r="AJ237"/>
  <c r="AJ238"/>
  <c r="AJ239"/>
  <c r="AJ240"/>
  <c r="AJ241"/>
  <c r="AJ242"/>
  <c r="AJ243"/>
  <c r="AJ244"/>
  <c r="AJ245"/>
  <c r="AJ246"/>
  <c r="AJ247"/>
  <c r="AJ248"/>
  <c r="AJ249"/>
  <c r="AJ250"/>
  <c r="AJ251"/>
  <c r="AJ252"/>
  <c r="AJ253"/>
  <c r="AJ254"/>
  <c r="AJ255"/>
  <c r="AJ256"/>
  <c r="AJ257"/>
  <c r="AJ258"/>
  <c r="AJ259"/>
  <c r="AJ260"/>
  <c r="AJ261"/>
  <c r="AJ262"/>
  <c r="AJ263"/>
  <c r="AJ264"/>
  <c r="AJ265"/>
  <c r="AJ266"/>
  <c r="AJ267"/>
  <c r="AJ268"/>
  <c r="AJ269"/>
  <c r="AJ270"/>
  <c r="AJ271"/>
  <c r="AJ272"/>
  <c r="AJ273"/>
  <c r="AJ274"/>
  <c r="AJ275"/>
  <c r="AJ276"/>
  <c r="AJ277"/>
  <c r="AJ278"/>
  <c r="AJ279"/>
  <c r="AJ280"/>
  <c r="AJ281"/>
  <c r="AJ282"/>
  <c r="AJ283"/>
  <c r="AJ284"/>
  <c r="AJ285"/>
  <c r="AJ286"/>
  <c r="AJ287"/>
  <c r="AJ288"/>
  <c r="AJ289"/>
  <c r="AJ290"/>
  <c r="AJ291"/>
  <c r="AJ292"/>
  <c r="AJ293"/>
  <c r="AJ294"/>
  <c r="AJ295"/>
  <c r="AJ296"/>
  <c r="AJ297"/>
  <c r="AJ298"/>
  <c r="AJ299"/>
  <c r="AJ300"/>
  <c r="AJ301"/>
  <c r="AJ302"/>
  <c r="AJ303"/>
  <c r="AJ304"/>
  <c r="AJ305"/>
  <c r="AJ306"/>
  <c r="AJ307"/>
  <c r="AJ308"/>
  <c r="AJ309"/>
  <c r="AJ310"/>
  <c r="AJ311"/>
  <c r="AJ312"/>
  <c r="AJ313"/>
  <c r="AJ314"/>
</calcChain>
</file>

<file path=xl/comments1.xml><?xml version="1.0" encoding="utf-8"?>
<comments xmlns="http://schemas.openxmlformats.org/spreadsheetml/2006/main">
  <authors>
    <author>mcarmstr</author>
  </authors>
  <commentList>
    <comment ref="P1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S:\Workgroups\FPC Marketing\Forecasting\Data\Forecast\B2013A\handbill\handbill models
B2013A Handbill model - module 5.xlsx
Tab: calc4
2012-12-4</t>
        </r>
      </text>
    </comment>
    <comment ref="C13" authorId="0">
      <text>
        <r>
          <rPr>
            <sz val="8"/>
            <color indexed="81"/>
            <rFont val="Tahoma"/>
            <family val="2"/>
          </rPr>
          <t>S:\Workgroups\FPC Marketing\Forecasting\Data\Forecast\B2013A\metrix\B2013A energy calc 2012-12-06.xlsx
Tab: ComLg
Column: N
2012-12-07</t>
        </r>
      </text>
    </comment>
    <comment ref="C63" authorId="0">
      <text>
        <r>
          <rPr>
            <sz val="8"/>
            <color indexed="81"/>
            <rFont val="Tahoma"/>
            <family val="2"/>
          </rPr>
          <t>Source file:
S:\Workgroups\FPC Marketing\Forecasting\Data\Forecast\B2013A\energy\LT\B2013A LT energy forecast 2012-12-07.xlsx
Tab: B2013A LT monthly energies
Column: T
2012-12-07</t>
        </r>
      </text>
    </comment>
  </commentList>
</comments>
</file>

<file path=xl/comments10.xml><?xml version="1.0" encoding="utf-8"?>
<comments xmlns="http://schemas.openxmlformats.org/spreadsheetml/2006/main">
  <authors>
    <author>mcarmstr</author>
  </authors>
  <commentList>
    <comment ref="A3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S:\Workgroups\FPC Marketing\Forecasting\Data\Forecast\B2013\bill det
B2013BillComponent_with new RTP customers_FINAL.xls
Tab: RTP-C Components 
(adds LP-Sec and LPT-Sec components for customers swtiching to RTP)</t>
        </r>
      </text>
    </comment>
  </commentList>
</comments>
</file>

<file path=xl/comments11.xml><?xml version="1.0" encoding="utf-8"?>
<comments xmlns="http://schemas.openxmlformats.org/spreadsheetml/2006/main">
  <authors>
    <author>mcarmstr</author>
  </authors>
  <commentList>
    <comment ref="H3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zero-ed out (not time of use rate)</t>
        </r>
      </text>
    </comment>
    <comment ref="J3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zero-ed out (not time of use rate)</t>
        </r>
      </text>
    </comment>
  </commentList>
</comments>
</file>

<file path=xl/comments12.xml><?xml version="1.0" encoding="utf-8"?>
<comments xmlns="http://schemas.openxmlformats.org/spreadsheetml/2006/main">
  <authors>
    <author>mcarmstr</author>
  </authors>
  <commentList>
    <comment ref="H3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zero-ed out (not time of use rate)</t>
        </r>
      </text>
    </comment>
    <comment ref="J3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zero-ed out (not time of use rate)</t>
        </r>
      </text>
    </comment>
  </commentList>
</comments>
</file>

<file path=xl/comments13.xml><?xml version="1.0" encoding="utf-8"?>
<comments xmlns="http://schemas.openxmlformats.org/spreadsheetml/2006/main">
  <authors>
    <author>mcarmstr</author>
  </authors>
  <commentList>
    <comment ref="A3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S:\Workgroups\FPC Marketing\Forecasting\Data\Forecast\B2013\bill det
B2013BillComponent_with new RTP customers_FINAL.xls
Tab: addition_handbillcomponents</t>
        </r>
      </text>
    </comment>
  </commentList>
</comments>
</file>

<file path=xl/comments2.xml><?xml version="1.0" encoding="utf-8"?>
<comments xmlns="http://schemas.openxmlformats.org/spreadsheetml/2006/main">
  <authors>
    <author>mcarmstr</author>
  </authors>
  <commentList>
    <comment ref="I1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S:\Workgroups\FPC Marketing\Forecasting\Data\Forecast\B2013A\customers\Nov 
large commercial customers 2012-12-03.xls</t>
        </r>
      </text>
    </comment>
  </commentList>
</comments>
</file>

<file path=xl/comments3.xml><?xml version="1.0" encoding="utf-8"?>
<comments xmlns="http://schemas.openxmlformats.org/spreadsheetml/2006/main">
  <authors>
    <author>mcarmstr</author>
  </authors>
  <commentList>
    <comment ref="S1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B2013A Handbill model - module 5.xlsx
calc2 tab</t>
        </r>
      </text>
    </comment>
  </commentList>
</comments>
</file>

<file path=xl/comments4.xml><?xml version="1.0" encoding="utf-8"?>
<comments xmlns="http://schemas.openxmlformats.org/spreadsheetml/2006/main">
  <authors>
    <author>mcarmstr</author>
  </authors>
  <commentList>
    <comment ref="C7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S:\Workgroups\FPC Marketing\Forecasting\Data\Forecast\B2013A\customers\Nov\Industrial
B2013A Ind Customers total from all districts.xlsx, Total Ind SPT tab</t>
        </r>
      </text>
    </comment>
    <comment ref="L7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B2013A Handbill model - module 5.xlsx, calc 6 tab</t>
        </r>
      </text>
    </comment>
  </commentList>
</comments>
</file>

<file path=xl/comments5.xml><?xml version="1.0" encoding="utf-8"?>
<comments xmlns="http://schemas.openxmlformats.org/spreadsheetml/2006/main">
  <authors>
    <author>Jun Park</author>
  </authors>
  <commentList>
    <comment ref="X4" authorId="0">
      <text>
        <r>
          <rPr>
            <sz val="8"/>
            <color indexed="81"/>
            <rFont val="Tahoma"/>
            <family val="2"/>
          </rPr>
          <t>Source file:
S:\Workgroups\FPC Marketing\Forecasting\Data\Forecast\B2013A\Conservation\B13A calculate weather monthly conservation spread.xlsx
Tab: monthly exog adj
Column: L
2012-12-07</t>
        </r>
      </text>
    </comment>
    <comment ref="Y4" authorId="0">
      <text>
        <r>
          <rPr>
            <sz val="8"/>
            <color indexed="81"/>
            <rFont val="Tahoma"/>
            <family val="2"/>
          </rPr>
          <t>B2013A assumes effectively full AMI deployment so the AMI adjustment is zero.
2012-12-07</t>
        </r>
      </text>
    </comment>
  </commentList>
</comments>
</file>

<file path=xl/comments6.xml><?xml version="1.0" encoding="utf-8"?>
<comments xmlns="http://schemas.openxmlformats.org/spreadsheetml/2006/main">
  <authors>
    <author>mcarmstr</author>
  </authors>
  <commentList>
    <comment ref="A3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S:\Workgroups\FPC Marketing\Forecasting\Data\Forecast\B2013\bill det\B2013 Bill Component Formatted for ComLg.xls</t>
        </r>
      </text>
    </comment>
    <comment ref="H3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zeroed out
</t>
        </r>
      </text>
    </comment>
    <comment ref="J3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zeroed out</t>
        </r>
      </text>
    </comment>
  </commentList>
</comments>
</file>

<file path=xl/comments7.xml><?xml version="1.0" encoding="utf-8"?>
<comments xmlns="http://schemas.openxmlformats.org/spreadsheetml/2006/main">
  <authors>
    <author>mcarmstr</author>
  </authors>
  <commentList>
    <comment ref="I3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zeroed out</t>
        </r>
      </text>
    </comment>
    <comment ref="J3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zeroed out</t>
        </r>
      </text>
    </comment>
    <comment ref="S3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zeroed out</t>
        </r>
      </text>
    </comment>
  </commentList>
</comments>
</file>

<file path=xl/comments8.xml><?xml version="1.0" encoding="utf-8"?>
<comments xmlns="http://schemas.openxmlformats.org/spreadsheetml/2006/main">
  <authors>
    <author>mcarmstr</author>
  </authors>
  <commentList>
    <comment ref="A3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S:\Workgroups\FPC Marketing\Forecasting\Data\Forecast\B2013\bill det
B2013BillComponent_with new RTP customers_FINAL.xls
Tab: newbillcomponent080912
Cells: A35:S58</t>
        </r>
      </text>
    </comment>
  </commentList>
</comments>
</file>

<file path=xl/comments9.xml><?xml version="1.0" encoding="utf-8"?>
<comments xmlns="http://schemas.openxmlformats.org/spreadsheetml/2006/main">
  <authors>
    <author>mcarmstr</author>
  </authors>
  <commentList>
    <comment ref="A3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S:\Workgroups\FPC Marketing\Forecasting\Data\Forecast\B2013\bill det
B2013BillComponent_with new RTP customers_FINAL.xls
Tab: newbillcomponent080912
Cells: A7:S30</t>
        </r>
      </text>
    </comment>
  </commentList>
</comments>
</file>

<file path=xl/sharedStrings.xml><?xml version="1.0" encoding="utf-8"?>
<sst xmlns="http://schemas.openxmlformats.org/spreadsheetml/2006/main" count="5564" uniqueCount="163">
  <si>
    <t>COM</t>
  </si>
  <si>
    <t>LPT-SEC</t>
  </si>
  <si>
    <t>LP-SEC</t>
  </si>
  <si>
    <t>LP-PRI</t>
  </si>
  <si>
    <t>GS</t>
  </si>
  <si>
    <t>GSDTSec</t>
  </si>
  <si>
    <t>GSD-Pri</t>
  </si>
  <si>
    <t>GSD-Sec</t>
  </si>
  <si>
    <t>GSTOU</t>
  </si>
  <si>
    <t>FLAT-GS</t>
  </si>
  <si>
    <t>IND</t>
  </si>
  <si>
    <t>LPT-PRI</t>
  </si>
  <si>
    <t>Year</t>
  </si>
  <si>
    <t>Month</t>
  </si>
  <si>
    <t>Report Type</t>
  </si>
  <si>
    <t>Office</t>
  </si>
  <si>
    <t>Rev. Code</t>
  </si>
  <si>
    <t>Cust.</t>
  </si>
  <si>
    <t>Billing Days</t>
  </si>
  <si>
    <t>On Peak Kwh</t>
  </si>
  <si>
    <t>Incremental SE kw</t>
  </si>
  <si>
    <t>Booked Total Base Charge</t>
  </si>
  <si>
    <t>Booked Tariff Base Revenue</t>
  </si>
  <si>
    <t>Billed kw Demand</t>
  </si>
  <si>
    <t>Ind</t>
  </si>
  <si>
    <t>End</t>
  </si>
  <si>
    <t>CUBE:</t>
  </si>
  <si>
    <t>forecasting:Location</t>
  </si>
  <si>
    <t>forecasting:Version</t>
  </si>
  <si>
    <t>forecasting:Op Stat</t>
  </si>
  <si>
    <t>forecasting:Revenue Class</t>
  </si>
  <si>
    <t>Jan</t>
  </si>
  <si>
    <t>Feb</t>
  </si>
  <si>
    <t>Mar</t>
  </si>
  <si>
    <t>Apr</t>
  </si>
  <si>
    <t>May</t>
  </si>
  <si>
    <t>Jun</t>
  </si>
  <si>
    <t>GSD</t>
  </si>
  <si>
    <t>GSDT</t>
  </si>
  <si>
    <t>LP</t>
  </si>
  <si>
    <t>LPT</t>
  </si>
  <si>
    <t>Jul</t>
  </si>
  <si>
    <t>Aug</t>
  </si>
  <si>
    <t>Sep</t>
  </si>
  <si>
    <t>Oct</t>
  </si>
  <si>
    <t>Nov</t>
  </si>
  <si>
    <t>Dec</t>
  </si>
  <si>
    <t>GS Group</t>
  </si>
  <si>
    <t>forecasting:Year</t>
  </si>
  <si>
    <t>forecasting:Period</t>
  </si>
  <si>
    <t>RTP</t>
  </si>
  <si>
    <t>SBS1-PE</t>
  </si>
  <si>
    <t>Data Pts</t>
  </si>
  <si>
    <t>Budget Year</t>
  </si>
  <si>
    <t>Avg Billing Determinants Per Customer or Per Customer Per Billing Day</t>
  </si>
  <si>
    <t>Average Bill Days</t>
  </si>
  <si>
    <t>Forecast Billing Determinants</t>
  </si>
  <si>
    <t>LP-Pri</t>
  </si>
  <si>
    <t>LP-Sec</t>
  </si>
  <si>
    <t>Com</t>
  </si>
  <si>
    <t>CSS 3-Digit Rate Codes</t>
  </si>
  <si>
    <t>Machine Bill Spreads to True Rates</t>
  </si>
  <si>
    <t>Version</t>
  </si>
  <si>
    <t>001</t>
  </si>
  <si>
    <t>007</t>
  </si>
  <si>
    <t>008</t>
  </si>
  <si>
    <t>034</t>
  </si>
  <si>
    <t>036</t>
  </si>
  <si>
    <t>037</t>
  </si>
  <si>
    <t>038</t>
  </si>
  <si>
    <t>054</t>
  </si>
  <si>
    <t>002</t>
  </si>
  <si>
    <t>forecasting:Weather</t>
  </si>
  <si>
    <t>Big Rates</t>
  </si>
  <si>
    <t>kWh</t>
  </si>
  <si>
    <t>From Regr Calc</t>
  </si>
  <si>
    <t>CSA</t>
  </si>
  <si>
    <t>Machine Bill kWh</t>
  </si>
  <si>
    <t>SBS1-BT</t>
  </si>
  <si>
    <t>Com Billed kWh</t>
  </si>
  <si>
    <t>Total of Com Machine and Hand Bill kWh -- To TM1</t>
  </si>
  <si>
    <t>Equals Plug Billed Com kwh -- To TM1</t>
  </si>
  <si>
    <t>Equals HB+MB Billed kWh -- Load to TM1</t>
  </si>
  <si>
    <t>Com Handbill Billed kWh</t>
  </si>
  <si>
    <t>Com Machine Bill Billed kWh</t>
  </si>
  <si>
    <t>Customer Count</t>
  </si>
  <si>
    <r>
      <t xml:space="preserve">Most Recent Month Actuals </t>
    </r>
    <r>
      <rPr>
        <b/>
        <sz val="11"/>
        <rFont val="Calibri"/>
        <family val="2"/>
        <scheme val="minor"/>
      </rPr>
      <t>(In Bill Determinants)</t>
    </r>
  </si>
  <si>
    <r>
      <t xml:space="preserve">Most Recent Month No. Actuals  </t>
    </r>
    <r>
      <rPr>
        <b/>
        <sz val="11"/>
        <rFont val="Calibri"/>
        <family val="2"/>
        <scheme val="minor"/>
      </rPr>
      <t>(In Bill Determinants)</t>
    </r>
  </si>
  <si>
    <t>Actual kW</t>
  </si>
  <si>
    <t>On Peak kW TOU</t>
  </si>
  <si>
    <t>Excess PK REAC DEM</t>
  </si>
  <si>
    <t>Non SE On Peak kw</t>
  </si>
  <si>
    <t>Critical Peak KW</t>
  </si>
  <si>
    <t>lst_prim_year</t>
  </si>
  <si>
    <t>lst_prim_mth</t>
  </si>
  <si>
    <t>class</t>
  </si>
  <si>
    <t>tariff</t>
  </si>
  <si>
    <t>cd_tar_sch</t>
  </si>
  <si>
    <t>ct</t>
  </si>
  <si>
    <t>qy_da_use</t>
  </si>
  <si>
    <t>std_chgs</t>
  </si>
  <si>
    <t>base_chg</t>
  </si>
  <si>
    <t>qy_mth_usage</t>
  </si>
  <si>
    <t>qy_mth_billed_kw</t>
  </si>
  <si>
    <t>Hand Bill kWh</t>
  </si>
  <si>
    <t>Check</t>
  </si>
  <si>
    <t>Total</t>
  </si>
  <si>
    <t>Total MB</t>
  </si>
  <si>
    <t>MB Only</t>
  </si>
  <si>
    <t>Act</t>
  </si>
  <si>
    <t>ComLg Rates Only</t>
  </si>
  <si>
    <t>LPT-CPS</t>
  </si>
  <si>
    <t>003</t>
  </si>
  <si>
    <t>RTP-C</t>
  </si>
  <si>
    <t>***Updated to use billing determinants without customers that are switching to RTP 08/14/12 MCA</t>
  </si>
  <si>
    <t>(Only affects LP-Sec and LPT-Sec)</t>
  </si>
  <si>
    <t>RTP-I</t>
  </si>
  <si>
    <t>ComLg</t>
  </si>
  <si>
    <t>Cust</t>
  </si>
  <si>
    <t>On-kW</t>
  </si>
  <si>
    <t>X-kVar</t>
  </si>
  <si>
    <t>Max kW</t>
  </si>
  <si>
    <t>BD</t>
  </si>
  <si>
    <t>Avg Cust</t>
  </si>
  <si>
    <t>Avg BD</t>
  </si>
  <si>
    <t>On-kW/Cust</t>
  </si>
  <si>
    <t>X-kVar/Cust</t>
  </si>
  <si>
    <t>kWh/Cust/BD</t>
  </si>
  <si>
    <t>Max kW/Cust</t>
  </si>
  <si>
    <t>kVar</t>
  </si>
  <si>
    <t>This tab calculates GSD-Sec and GSD-Pri percent of total to apply to the fall-out GSD to use in the Revenue Model.</t>
  </si>
  <si>
    <t>Total GSD (fallout)</t>
  </si>
  <si>
    <t>***The data on this tab is used to calculate the GSD-Pri portion of the GSD ratio to apply to the fall-out GSD energy.</t>
  </si>
  <si>
    <t>***The data on this tab is used to calculate the GSD-Sec portion of the GSD ratio to apply to the fall-out GSD energy.</t>
  </si>
  <si>
    <t>%</t>
  </si>
  <si>
    <t>Total GSD (individually forecasted)</t>
  </si>
  <si>
    <t>Cons-Com</t>
  </si>
  <si>
    <t>GSD AMI</t>
  </si>
  <si>
    <t>Adjusted GSD</t>
  </si>
  <si>
    <t>forecasted</t>
  </si>
  <si>
    <t>fallout</t>
  </si>
  <si>
    <t>diff</t>
  </si>
  <si>
    <t>Updated 12/4/2012 MCA</t>
  </si>
  <si>
    <t>Total Large Commercial Customer Forecast</t>
  </si>
  <si>
    <t>Handbill Customer Forecast</t>
  </si>
  <si>
    <t>Machine Bill Customer Forecast</t>
  </si>
  <si>
    <t>2012-10</t>
  </si>
  <si>
    <t>Total Industrial Customer Forecast</t>
  </si>
  <si>
    <t>Ind Rates Only</t>
  </si>
  <si>
    <t>Updated 12/5/2012 MCA</t>
  </si>
  <si>
    <t>B2013A</t>
  </si>
  <si>
    <t>Updated 12/7/2012</t>
  </si>
  <si>
    <t>forecasting:OpStat2</t>
  </si>
  <si>
    <t>Total Location</t>
  </si>
  <si>
    <t>Service Pt Count</t>
  </si>
  <si>
    <t>Commercial</t>
  </si>
  <si>
    <t>Updated 12/10/2012 MCA</t>
  </si>
  <si>
    <t>FPC</t>
  </si>
  <si>
    <t>Cells I9 to I18 includes links to a database that cannot be provided, and the links were broken to maintain the integrity of the file.</t>
  </si>
  <si>
    <t>Cells D11 to K11 includes links to a database that cannot be provided, and the links were broken to maintain the integrity of the file.</t>
  </si>
  <si>
    <t>Cells D11 to J11 includes links to a database that cannot be provided, and the links were broken to maintain the integrity of the file.</t>
  </si>
  <si>
    <t>Industrial</t>
  </si>
  <si>
    <t>Cells G6 to G312 includes links to a database that cannot be provided, and the links were broken to maintain the integrity of the file.</t>
  </si>
</sst>
</file>

<file path=xl/styles.xml><?xml version="1.0" encoding="utf-8"?>
<styleSheet xmlns="http://schemas.openxmlformats.org/spreadsheetml/2006/main">
  <numFmts count="6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00"/>
    <numFmt numFmtId="167" formatCode="00"/>
    <numFmt numFmtId="168" formatCode="0_);\(0\)"/>
  </numFmts>
  <fonts count="23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sz val="10"/>
      <color theme="3"/>
      <name val="Arial"/>
      <family val="2"/>
    </font>
    <font>
      <b/>
      <sz val="10"/>
      <color rgb="FF0070C0"/>
      <name val="Arial"/>
      <family val="2"/>
    </font>
    <font>
      <b/>
      <sz val="12"/>
      <color rgb="FFFF0000"/>
      <name val="Arial"/>
      <family val="2"/>
    </font>
    <font>
      <b/>
      <i/>
      <sz val="1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6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0" fontId="6" fillId="0" borderId="0"/>
  </cellStyleXfs>
  <cellXfs count="214">
    <xf numFmtId="0" fontId="0" fillId="0" borderId="0" xfId="0"/>
    <xf numFmtId="0" fontId="0" fillId="0" borderId="0" xfId="0" applyFill="1"/>
    <xf numFmtId="0" fontId="10" fillId="9" borderId="0" xfId="0" applyFont="1" applyFill="1"/>
    <xf numFmtId="0" fontId="10" fillId="0" borderId="0" xfId="0" applyFont="1"/>
    <xf numFmtId="0" fontId="10" fillId="9" borderId="0" xfId="0" applyFont="1" applyFill="1" applyAlignment="1">
      <alignment horizontal="right"/>
    </xf>
    <xf numFmtId="167" fontId="10" fillId="9" borderId="0" xfId="0" quotePrefix="1" applyNumberFormat="1" applyFont="1" applyFill="1" applyAlignment="1">
      <alignment horizontal="right"/>
    </xf>
    <xf numFmtId="0" fontId="12" fillId="0" borderId="0" xfId="3" applyFont="1" applyFill="1" applyAlignment="1">
      <alignment horizontal="center" wrapText="1"/>
    </xf>
    <xf numFmtId="0" fontId="12" fillId="0" borderId="0" xfId="3" applyFont="1" applyAlignment="1">
      <alignment horizontal="center" wrapText="1"/>
    </xf>
    <xf numFmtId="2" fontId="12" fillId="0" borderId="0" xfId="3" applyNumberFormat="1" applyFont="1" applyAlignment="1">
      <alignment horizontal="center" wrapText="1"/>
    </xf>
    <xf numFmtId="1" fontId="12" fillId="0" borderId="0" xfId="3" applyNumberFormat="1" applyFont="1" applyAlignment="1">
      <alignment horizontal="center" wrapText="1"/>
    </xf>
    <xf numFmtId="0" fontId="9" fillId="0" borderId="0" xfId="0" applyFont="1"/>
    <xf numFmtId="166" fontId="13" fillId="0" borderId="0" xfId="3" applyNumberFormat="1" applyFont="1" applyAlignment="1">
      <alignment horizontal="center"/>
    </xf>
    <xf numFmtId="0" fontId="13" fillId="0" borderId="0" xfId="3" applyFont="1" applyAlignment="1">
      <alignment horizontal="center"/>
    </xf>
    <xf numFmtId="0" fontId="13" fillId="0" borderId="0" xfId="3" applyFont="1" applyAlignment="1">
      <alignment horizontal="left"/>
    </xf>
    <xf numFmtId="168" fontId="9" fillId="0" borderId="0" xfId="1" applyNumberFormat="1" applyFont="1"/>
    <xf numFmtId="0" fontId="10" fillId="7" borderId="0" xfId="0" applyFont="1" applyFill="1"/>
    <xf numFmtId="0" fontId="11" fillId="5" borderId="0" xfId="0" applyFont="1" applyFill="1"/>
    <xf numFmtId="0" fontId="10" fillId="5" borderId="0" xfId="0" applyFont="1" applyFill="1"/>
    <xf numFmtId="0" fontId="10" fillId="0" borderId="0" xfId="0" applyFont="1" applyFill="1"/>
    <xf numFmtId="0" fontId="10" fillId="3" borderId="0" xfId="0" applyFont="1" applyFill="1"/>
    <xf numFmtId="0" fontId="10" fillId="3" borderId="0" xfId="0" applyFont="1" applyFill="1" applyBorder="1"/>
    <xf numFmtId="0" fontId="10" fillId="3" borderId="2" xfId="0" applyFont="1" applyFill="1" applyBorder="1" applyAlignment="1">
      <alignment horizontal="centerContinuous"/>
    </xf>
    <xf numFmtId="0" fontId="10" fillId="3" borderId="0" xfId="0" applyFont="1" applyFill="1" applyBorder="1" applyAlignment="1">
      <alignment horizontal="center"/>
    </xf>
    <xf numFmtId="0" fontId="10" fillId="6" borderId="0" xfId="0" applyFont="1" applyFill="1"/>
    <xf numFmtId="0" fontId="10" fillId="3" borderId="3" xfId="0" applyFont="1" applyFill="1" applyBorder="1"/>
    <xf numFmtId="0" fontId="10" fillId="6" borderId="0" xfId="0" applyFont="1" applyFill="1" applyBorder="1"/>
    <xf numFmtId="0" fontId="10" fillId="3" borderId="1" xfId="0" applyFont="1" applyFill="1" applyBorder="1" applyAlignment="1">
      <alignment horizontal="centerContinuous"/>
    </xf>
    <xf numFmtId="0" fontId="10" fillId="3" borderId="10" xfId="0" applyFont="1" applyFill="1" applyBorder="1" applyAlignment="1">
      <alignment horizontal="center"/>
    </xf>
    <xf numFmtId="0" fontId="10" fillId="3" borderId="5" xfId="0" applyFont="1" applyFill="1" applyBorder="1"/>
    <xf numFmtId="165" fontId="10" fillId="3" borderId="6" xfId="2" applyNumberFormat="1" applyFont="1" applyFill="1" applyBorder="1"/>
    <xf numFmtId="9" fontId="10" fillId="3" borderId="11" xfId="0" applyNumberFormat="1" applyFont="1" applyFill="1" applyBorder="1"/>
    <xf numFmtId="165" fontId="10" fillId="3" borderId="4" xfId="2" applyNumberFormat="1" applyFont="1" applyFill="1" applyBorder="1"/>
    <xf numFmtId="9" fontId="10" fillId="3" borderId="12" xfId="0" applyNumberFormat="1" applyFont="1" applyFill="1" applyBorder="1"/>
    <xf numFmtId="0" fontId="10" fillId="0" borderId="0" xfId="0" applyFont="1" applyFill="1" applyBorder="1"/>
    <xf numFmtId="3" fontId="10" fillId="0" borderId="0" xfId="0" applyNumberFormat="1" applyFont="1" applyFill="1"/>
    <xf numFmtId="0" fontId="14" fillId="0" borderId="0" xfId="0" applyFont="1"/>
    <xf numFmtId="164" fontId="10" fillId="0" borderId="0" xfId="1" applyNumberFormat="1" applyFont="1"/>
    <xf numFmtId="0" fontId="10" fillId="0" borderId="0" xfId="0" applyFont="1" applyAlignment="1">
      <alignment horizontal="center"/>
    </xf>
    <xf numFmtId="0" fontId="10" fillId="9" borderId="0" xfId="0" applyFont="1" applyFill="1" applyAlignment="1">
      <alignment horizontal="center"/>
    </xf>
    <xf numFmtId="0" fontId="10" fillId="10" borderId="0" xfId="0" applyFont="1" applyFill="1" applyAlignment="1">
      <alignment horizontal="center"/>
    </xf>
    <xf numFmtId="0" fontId="10" fillId="8" borderId="0" xfId="0" applyFont="1" applyFill="1"/>
    <xf numFmtId="0" fontId="11" fillId="0" borderId="0" xfId="0" applyFont="1" applyAlignment="1">
      <alignment horizontal="center"/>
    </xf>
    <xf numFmtId="164" fontId="10" fillId="0" borderId="0" xfId="1" applyNumberFormat="1" applyFont="1" applyFill="1"/>
    <xf numFmtId="3" fontId="10" fillId="0" borderId="0" xfId="0" applyNumberFormat="1" applyFont="1"/>
    <xf numFmtId="164" fontId="10" fillId="0" borderId="0" xfId="0" applyNumberFormat="1" applyFont="1"/>
    <xf numFmtId="0" fontId="11" fillId="0" borderId="0" xfId="0" applyFont="1" applyAlignment="1">
      <alignment horizontal="centerContinuous"/>
    </xf>
    <xf numFmtId="0" fontId="15" fillId="2" borderId="0" xfId="0" applyFont="1" applyFill="1" applyAlignment="1">
      <alignment horizontal="centerContinuous"/>
    </xf>
    <xf numFmtId="0" fontId="16" fillId="2" borderId="0" xfId="0" applyFont="1" applyFill="1" applyAlignment="1">
      <alignment horizontal="centerContinuous"/>
    </xf>
    <xf numFmtId="164" fontId="10" fillId="0" borderId="9" xfId="1" applyNumberFormat="1" applyFont="1" applyBorder="1"/>
    <xf numFmtId="0" fontId="10" fillId="0" borderId="9" xfId="0" applyFont="1" applyBorder="1"/>
    <xf numFmtId="0" fontId="10" fillId="0" borderId="9" xfId="0" applyFont="1" applyFill="1" applyBorder="1"/>
    <xf numFmtId="3" fontId="1" fillId="0" borderId="0" xfId="4" applyNumberFormat="1" applyFill="1"/>
    <xf numFmtId="164" fontId="10" fillId="8" borderId="0" xfId="1" applyNumberFormat="1" applyFont="1" applyFill="1"/>
    <xf numFmtId="0" fontId="10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Continuous"/>
    </xf>
    <xf numFmtId="3" fontId="1" fillId="0" borderId="0" xfId="4" applyNumberFormat="1"/>
    <xf numFmtId="3" fontId="1" fillId="0" borderId="0" xfId="4" applyNumberFormat="1"/>
    <xf numFmtId="0" fontId="10" fillId="0" borderId="0" xfId="0" applyFont="1" applyFill="1" applyAlignment="1">
      <alignment horizontal="left"/>
    </xf>
    <xf numFmtId="3" fontId="1" fillId="0" borderId="0" xfId="4" applyNumberFormat="1"/>
    <xf numFmtId="3" fontId="1" fillId="0" borderId="0" xfId="4" applyNumberFormat="1"/>
    <xf numFmtId="0" fontId="10" fillId="0" borderId="8" xfId="0" applyFont="1" applyFill="1" applyBorder="1" applyAlignment="1">
      <alignment horizontal="centerContinuous"/>
    </xf>
    <xf numFmtId="0" fontId="10" fillId="0" borderId="2" xfId="0" applyFont="1" applyFill="1" applyBorder="1" applyAlignment="1">
      <alignment horizontal="centerContinuous"/>
    </xf>
    <xf numFmtId="0" fontId="10" fillId="0" borderId="5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166" fontId="10" fillId="0" borderId="3" xfId="0" applyNumberFormat="1" applyFont="1" applyFill="1" applyBorder="1" applyAlignment="1">
      <alignment horizontal="center"/>
    </xf>
    <xf numFmtId="166" fontId="10" fillId="0" borderId="9" xfId="0" applyNumberFormat="1" applyFont="1" applyFill="1" applyBorder="1" applyAlignment="1">
      <alignment horizontal="center"/>
    </xf>
    <xf numFmtId="166" fontId="10" fillId="0" borderId="4" xfId="0" applyNumberFormat="1" applyFont="1" applyFill="1" applyBorder="1" applyAlignment="1">
      <alignment horizontal="center"/>
    </xf>
    <xf numFmtId="0" fontId="10" fillId="3" borderId="0" xfId="0" applyFont="1" applyFill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12" xfId="0" applyFont="1" applyFill="1" applyBorder="1" applyAlignment="1">
      <alignment horizontal="center"/>
    </xf>
    <xf numFmtId="164" fontId="0" fillId="0" borderId="0" xfId="1" applyNumberFormat="1" applyFont="1" applyFill="1"/>
    <xf numFmtId="0" fontId="11" fillId="0" borderId="0" xfId="0" applyFont="1" applyFill="1" applyAlignment="1">
      <alignment horizontal="center"/>
    </xf>
    <xf numFmtId="164" fontId="10" fillId="0" borderId="0" xfId="1" applyNumberFormat="1" applyFont="1" applyBorder="1"/>
    <xf numFmtId="43" fontId="10" fillId="0" borderId="0" xfId="1" applyFont="1"/>
    <xf numFmtId="43" fontId="10" fillId="0" borderId="0" xfId="0" applyNumberFormat="1" applyFont="1"/>
    <xf numFmtId="0" fontId="10" fillId="0" borderId="0" xfId="1" applyNumberFormat="1" applyFont="1"/>
    <xf numFmtId="0" fontId="16" fillId="0" borderId="0" xfId="0" applyFont="1" applyFill="1" applyAlignment="1">
      <alignment horizontal="centerContinuous"/>
    </xf>
    <xf numFmtId="0" fontId="11" fillId="0" borderId="8" xfId="0" applyFont="1" applyBorder="1" applyAlignment="1">
      <alignment horizontal="center"/>
    </xf>
    <xf numFmtId="0" fontId="10" fillId="0" borderId="2" xfId="0" applyFont="1" applyBorder="1"/>
    <xf numFmtId="0" fontId="10" fillId="0" borderId="0" xfId="0" applyFont="1" applyBorder="1"/>
    <xf numFmtId="0" fontId="11" fillId="0" borderId="1" xfId="0" applyFont="1" applyBorder="1" applyAlignment="1">
      <alignment horizontal="centerContinuous"/>
    </xf>
    <xf numFmtId="0" fontId="11" fillId="0" borderId="8" xfId="0" applyFont="1" applyBorder="1" applyAlignment="1">
      <alignment horizontal="centerContinuous"/>
    </xf>
    <xf numFmtId="0" fontId="11" fillId="0" borderId="2" xfId="0" applyFont="1" applyBorder="1" applyAlignment="1">
      <alignment horizontal="centerContinuous"/>
    </xf>
    <xf numFmtId="0" fontId="15" fillId="2" borderId="1" xfId="0" applyFont="1" applyFill="1" applyBorder="1" applyAlignment="1">
      <alignment horizontal="centerContinuous"/>
    </xf>
    <xf numFmtId="0" fontId="15" fillId="2" borderId="8" xfId="0" applyFont="1" applyFill="1" applyBorder="1" applyAlignment="1">
      <alignment horizontal="centerContinuous"/>
    </xf>
    <xf numFmtId="0" fontId="15" fillId="2" borderId="2" xfId="0" applyFont="1" applyFill="1" applyBorder="1" applyAlignment="1">
      <alignment horizontal="centerContinuous"/>
    </xf>
    <xf numFmtId="0" fontId="15" fillId="2" borderId="10" xfId="0" applyFont="1" applyFill="1" applyBorder="1" applyAlignment="1">
      <alignment horizontal="center"/>
    </xf>
    <xf numFmtId="0" fontId="10" fillId="0" borderId="5" xfId="0" applyFont="1" applyFill="1" applyBorder="1"/>
    <xf numFmtId="0" fontId="11" fillId="0" borderId="0" xfId="0" applyFont="1" applyBorder="1" applyAlignment="1">
      <alignment horizontal="center"/>
    </xf>
    <xf numFmtId="0" fontId="11" fillId="0" borderId="5" xfId="0" applyFont="1" applyBorder="1"/>
    <xf numFmtId="0" fontId="11" fillId="0" borderId="0" xfId="0" applyFont="1" applyBorder="1"/>
    <xf numFmtId="0" fontId="11" fillId="0" borderId="6" xfId="0" applyFont="1" applyBorder="1"/>
    <xf numFmtId="0" fontId="11" fillId="0" borderId="11" xfId="0" applyFont="1" applyBorder="1" applyAlignment="1">
      <alignment horizontal="center"/>
    </xf>
    <xf numFmtId="0" fontId="10" fillId="0" borderId="6" xfId="0" applyFont="1" applyBorder="1"/>
    <xf numFmtId="0" fontId="10" fillId="3" borderId="6" xfId="0" applyFont="1" applyFill="1" applyBorder="1"/>
    <xf numFmtId="0" fontId="10" fillId="3" borderId="11" xfId="0" applyFont="1" applyFill="1" applyBorder="1"/>
    <xf numFmtId="164" fontId="10" fillId="0" borderId="5" xfId="1" applyNumberFormat="1" applyFont="1" applyBorder="1"/>
    <xf numFmtId="164" fontId="10" fillId="3" borderId="5" xfId="1" applyNumberFormat="1" applyFont="1" applyFill="1" applyBorder="1"/>
    <xf numFmtId="164" fontId="10" fillId="3" borderId="0" xfId="1" applyNumberFormat="1" applyFont="1" applyFill="1" applyBorder="1"/>
    <xf numFmtId="164" fontId="10" fillId="0" borderId="6" xfId="1" applyNumberFormat="1" applyFont="1" applyBorder="1"/>
    <xf numFmtId="164" fontId="17" fillId="0" borderId="0" xfId="1" applyNumberFormat="1" applyFont="1"/>
    <xf numFmtId="0" fontId="10" fillId="0" borderId="4" xfId="0" applyFont="1" applyBorder="1"/>
    <xf numFmtId="164" fontId="10" fillId="0" borderId="3" xfId="1" applyNumberFormat="1" applyFont="1" applyBorder="1"/>
    <xf numFmtId="164" fontId="10" fillId="3" borderId="3" xfId="1" applyNumberFormat="1" applyFont="1" applyFill="1" applyBorder="1"/>
    <xf numFmtId="164" fontId="10" fillId="3" borderId="9" xfId="1" applyNumberFormat="1" applyFont="1" applyFill="1" applyBorder="1"/>
    <xf numFmtId="0" fontId="15" fillId="4" borderId="6" xfId="0" quotePrefix="1" applyFont="1" applyFill="1" applyBorder="1" applyAlignment="1">
      <alignment horizontal="center"/>
    </xf>
    <xf numFmtId="164" fontId="10" fillId="0" borderId="7" xfId="1" applyNumberFormat="1" applyFont="1" applyFill="1" applyBorder="1"/>
    <xf numFmtId="0" fontId="10" fillId="3" borderId="1" xfId="0" applyFont="1" applyFill="1" applyBorder="1"/>
    <xf numFmtId="0" fontId="10" fillId="3" borderId="2" xfId="0" applyFont="1" applyFill="1" applyBorder="1"/>
    <xf numFmtId="0" fontId="10" fillId="3" borderId="10" xfId="0" applyFont="1" applyFill="1" applyBorder="1"/>
    <xf numFmtId="0" fontId="10" fillId="3" borderId="4" xfId="0" applyFont="1" applyFill="1" applyBorder="1"/>
    <xf numFmtId="0" fontId="10" fillId="3" borderId="12" xfId="0" applyFont="1" applyFill="1" applyBorder="1"/>
    <xf numFmtId="0" fontId="12" fillId="0" borderId="0" xfId="0" applyFont="1" applyFill="1" applyAlignment="1">
      <alignment horizontal="center" wrapText="1"/>
    </xf>
    <xf numFmtId="0" fontId="12" fillId="0" borderId="0" xfId="0" applyFont="1" applyAlignment="1">
      <alignment horizontal="center" wrapText="1"/>
    </xf>
    <xf numFmtId="1" fontId="12" fillId="0" borderId="0" xfId="0" applyNumberFormat="1" applyFont="1" applyAlignment="1">
      <alignment horizontal="center" wrapText="1"/>
    </xf>
    <xf numFmtId="0" fontId="18" fillId="0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2" fontId="12" fillId="0" borderId="0" xfId="0" applyNumberFormat="1" applyFont="1" applyAlignment="1">
      <alignment horizontal="center" wrapText="1"/>
    </xf>
    <xf numFmtId="166" fontId="18" fillId="0" borderId="0" xfId="0" applyNumberFormat="1" applyFont="1" applyAlignment="1">
      <alignment horizontal="center"/>
    </xf>
    <xf numFmtId="168" fontId="18" fillId="0" borderId="0" xfId="0" applyNumberFormat="1" applyFont="1" applyAlignment="1">
      <alignment horizontal="center"/>
    </xf>
    <xf numFmtId="0" fontId="5" fillId="0" borderId="0" xfId="3" applyFont="1" applyFill="1" applyAlignment="1">
      <alignment horizontal="center" wrapText="1"/>
    </xf>
    <xf numFmtId="0" fontId="5" fillId="0" borderId="0" xfId="3" applyFont="1" applyAlignment="1">
      <alignment horizontal="center" wrapText="1"/>
    </xf>
    <xf numFmtId="2" fontId="5" fillId="0" borderId="0" xfId="3" applyNumberFormat="1" applyFont="1" applyAlignment="1">
      <alignment horizontal="center" wrapText="1"/>
    </xf>
    <xf numFmtId="1" fontId="5" fillId="0" borderId="0" xfId="3" applyNumberFormat="1" applyFont="1" applyAlignment="1">
      <alignment horizontal="center" wrapText="1"/>
    </xf>
    <xf numFmtId="0" fontId="19" fillId="0" borderId="0" xfId="0" applyFont="1"/>
    <xf numFmtId="166" fontId="20" fillId="0" borderId="0" xfId="3" applyNumberFormat="1" applyFont="1" applyAlignment="1">
      <alignment horizontal="center"/>
    </xf>
    <xf numFmtId="0" fontId="20" fillId="0" borderId="0" xfId="3" applyFont="1" applyAlignment="1">
      <alignment horizontal="center"/>
    </xf>
    <xf numFmtId="0" fontId="20" fillId="0" borderId="0" xfId="3" applyFont="1" applyAlignment="1">
      <alignment horizontal="left"/>
    </xf>
    <xf numFmtId="168" fontId="19" fillId="0" borderId="0" xfId="1" applyNumberFormat="1" applyFont="1"/>
    <xf numFmtId="0" fontId="17" fillId="0" borderId="0" xfId="0" applyFont="1" applyAlignment="1">
      <alignment horizontal="center"/>
    </xf>
    <xf numFmtId="0" fontId="10" fillId="0" borderId="4" xfId="0" quotePrefix="1" applyFont="1" applyFill="1" applyBorder="1" applyAlignment="1">
      <alignment horizontal="center"/>
    </xf>
    <xf numFmtId="164" fontId="11" fillId="0" borderId="0" xfId="1" applyNumberFormat="1" applyFont="1" applyFill="1" applyAlignment="1">
      <alignment horizontal="left"/>
    </xf>
    <xf numFmtId="3" fontId="10" fillId="0" borderId="0" xfId="1" applyNumberFormat="1" applyFont="1" applyBorder="1"/>
    <xf numFmtId="3" fontId="10" fillId="0" borderId="9" xfId="1" applyNumberFormat="1" applyFont="1" applyBorder="1"/>
    <xf numFmtId="3" fontId="10" fillId="0" borderId="6" xfId="1" applyNumberFormat="1" applyFont="1" applyBorder="1"/>
    <xf numFmtId="3" fontId="10" fillId="0" borderId="4" xfId="1" applyNumberFormat="1" applyFont="1" applyBorder="1"/>
    <xf numFmtId="0" fontId="17" fillId="3" borderId="0" xfId="0" applyFont="1" applyFill="1" applyBorder="1" applyAlignment="1">
      <alignment horizontal="center"/>
    </xf>
    <xf numFmtId="164" fontId="10" fillId="0" borderId="6" xfId="1" applyNumberFormat="1" applyFont="1" applyFill="1" applyBorder="1"/>
    <xf numFmtId="3" fontId="10" fillId="0" borderId="0" xfId="1" applyNumberFormat="1" applyFont="1" applyFill="1"/>
    <xf numFmtId="0" fontId="14" fillId="0" borderId="0" xfId="0" applyFont="1" applyAlignment="1">
      <alignment horizontal="center"/>
    </xf>
    <xf numFmtId="0" fontId="11" fillId="0" borderId="6" xfId="0" applyFont="1" applyFill="1" applyBorder="1"/>
    <xf numFmtId="0" fontId="14" fillId="0" borderId="2" xfId="0" applyFont="1" applyFill="1" applyBorder="1" applyAlignment="1">
      <alignment horizontal="centerContinuous"/>
    </xf>
    <xf numFmtId="0" fontId="14" fillId="0" borderId="0" xfId="0" applyFont="1" applyFill="1"/>
    <xf numFmtId="0" fontId="13" fillId="0" borderId="0" xfId="0" applyFont="1"/>
    <xf numFmtId="0" fontId="15" fillId="4" borderId="6" xfId="0" applyFont="1" applyFill="1" applyBorder="1" applyAlignment="1">
      <alignment horizontal="center"/>
    </xf>
    <xf numFmtId="164" fontId="16" fillId="4" borderId="0" xfId="1" applyNumberFormat="1" applyFont="1" applyFill="1" applyBorder="1"/>
    <xf numFmtId="164" fontId="16" fillId="4" borderId="9" xfId="1" applyNumberFormat="1" applyFont="1" applyFill="1" applyBorder="1"/>
    <xf numFmtId="164" fontId="10" fillId="0" borderId="4" xfId="1" applyNumberFormat="1" applyFont="1" applyBorder="1"/>
    <xf numFmtId="0" fontId="15" fillId="4" borderId="4" xfId="0" applyFont="1" applyFill="1" applyBorder="1" applyAlignment="1">
      <alignment horizontal="center"/>
    </xf>
    <xf numFmtId="164" fontId="10" fillId="0" borderId="11" xfId="0" applyNumberFormat="1" applyFont="1" applyBorder="1"/>
    <xf numFmtId="164" fontId="10" fillId="0" borderId="12" xfId="0" applyNumberFormat="1" applyFont="1" applyBorder="1"/>
    <xf numFmtId="165" fontId="10" fillId="0" borderId="0" xfId="2" applyNumberFormat="1" applyFont="1"/>
    <xf numFmtId="0" fontId="17" fillId="0" borderId="0" xfId="0" applyFont="1"/>
    <xf numFmtId="165" fontId="10" fillId="0" borderId="0" xfId="2" applyNumberFormat="1" applyFont="1" applyFill="1"/>
    <xf numFmtId="0" fontId="11" fillId="0" borderId="0" xfId="0" applyFont="1"/>
    <xf numFmtId="0" fontId="11" fillId="11" borderId="0" xfId="0" applyFont="1" applyFill="1" applyAlignment="1">
      <alignment horizontal="center"/>
    </xf>
    <xf numFmtId="164" fontId="10" fillId="11" borderId="0" xfId="1" applyNumberFormat="1" applyFont="1" applyFill="1"/>
    <xf numFmtId="0" fontId="21" fillId="0" borderId="0" xfId="0" applyFont="1" applyAlignment="1"/>
    <xf numFmtId="164" fontId="10" fillId="11" borderId="0" xfId="0" applyNumberFormat="1" applyFont="1" applyFill="1"/>
    <xf numFmtId="164" fontId="11" fillId="0" borderId="0" xfId="1" applyNumberFormat="1" applyFont="1" applyFill="1" applyAlignment="1">
      <alignment horizontal="center"/>
    </xf>
    <xf numFmtId="0" fontId="11" fillId="9" borderId="0" xfId="0" applyFont="1" applyFill="1" applyAlignment="1">
      <alignment horizontal="center"/>
    </xf>
    <xf numFmtId="164" fontId="11" fillId="11" borderId="0" xfId="1" applyNumberFormat="1" applyFont="1" applyFill="1" applyAlignment="1">
      <alignment horizontal="center"/>
    </xf>
    <xf numFmtId="10" fontId="10" fillId="0" borderId="0" xfId="2" applyNumberFormat="1" applyFont="1" applyFill="1"/>
    <xf numFmtId="165" fontId="10" fillId="0" borderId="0" xfId="0" applyNumberFormat="1" applyFont="1"/>
    <xf numFmtId="3" fontId="10" fillId="0" borderId="0" xfId="1" applyNumberFormat="1" applyFont="1"/>
    <xf numFmtId="0" fontId="11" fillId="0" borderId="0" xfId="1" applyNumberFormat="1" applyFont="1" applyFill="1" applyAlignment="1">
      <alignment horizontal="center"/>
    </xf>
    <xf numFmtId="164" fontId="10" fillId="0" borderId="0" xfId="0" applyNumberFormat="1" applyFont="1" applyAlignment="1">
      <alignment horizontal="left"/>
    </xf>
    <xf numFmtId="0" fontId="17" fillId="0" borderId="0" xfId="0" applyFont="1" applyFill="1"/>
    <xf numFmtId="0" fontId="17" fillId="0" borderId="0" xfId="0" applyFont="1" applyFill="1" applyAlignment="1">
      <alignment horizontal="right"/>
    </xf>
    <xf numFmtId="164" fontId="10" fillId="0" borderId="9" xfId="1" applyNumberFormat="1" applyFont="1" applyFill="1" applyBorder="1"/>
    <xf numFmtId="3" fontId="10" fillId="0" borderId="9" xfId="1" applyNumberFormat="1" applyFont="1" applyFill="1" applyBorder="1"/>
    <xf numFmtId="164" fontId="10" fillId="0" borderId="9" xfId="0" applyNumberFormat="1" applyFont="1" applyBorder="1"/>
    <xf numFmtId="0" fontId="11" fillId="0" borderId="0" xfId="0" applyFont="1" applyFill="1"/>
    <xf numFmtId="0" fontId="10" fillId="0" borderId="8" xfId="0" applyFont="1" applyFill="1" applyBorder="1"/>
    <xf numFmtId="0" fontId="10" fillId="0" borderId="3" xfId="0" applyFont="1" applyFill="1" applyBorder="1"/>
    <xf numFmtId="3" fontId="10" fillId="3" borderId="0" xfId="0" applyNumberFormat="1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>
      <alignment horizontal="righ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wrapText="1"/>
    </xf>
    <xf numFmtId="3" fontId="10" fillId="0" borderId="9" xfId="0" applyNumberFormat="1" applyFont="1" applyFill="1" applyBorder="1"/>
    <xf numFmtId="0" fontId="10" fillId="10" borderId="0" xfId="0" applyFont="1" applyFill="1"/>
    <xf numFmtId="164" fontId="10" fillId="10" borderId="0" xfId="1" applyNumberFormat="1" applyFont="1" applyFill="1"/>
    <xf numFmtId="2" fontId="10" fillId="0" borderId="0" xfId="0" applyNumberFormat="1" applyFont="1"/>
    <xf numFmtId="2" fontId="10" fillId="0" borderId="9" xfId="0" applyNumberFormat="1" applyFont="1" applyBorder="1"/>
    <xf numFmtId="0" fontId="10" fillId="9" borderId="0" xfId="0" quotePrefix="1" applyFont="1" applyFill="1" applyAlignment="1">
      <alignment horizontal="right"/>
    </xf>
    <xf numFmtId="0" fontId="17" fillId="0" borderId="0" xfId="0" quotePrefix="1" applyFont="1" applyFill="1" applyAlignment="1">
      <alignment horizontal="left"/>
    </xf>
    <xf numFmtId="164" fontId="10" fillId="9" borderId="0" xfId="1" applyNumberFormat="1" applyFont="1" applyFill="1"/>
    <xf numFmtId="0" fontId="17" fillId="9" borderId="0" xfId="0" quotePrefix="1" applyFont="1" applyFill="1" applyAlignment="1">
      <alignment horizontal="left"/>
    </xf>
    <xf numFmtId="164" fontId="11" fillId="9" borderId="0" xfId="1" applyNumberFormat="1" applyFont="1" applyFill="1" applyAlignment="1">
      <alignment horizontal="center"/>
    </xf>
    <xf numFmtId="0" fontId="17" fillId="9" borderId="0" xfId="0" applyFont="1" applyFill="1"/>
    <xf numFmtId="164" fontId="10" fillId="9" borderId="0" xfId="1" applyNumberFormat="1" applyFont="1" applyFill="1" applyAlignment="1">
      <alignment horizontal="center"/>
    </xf>
    <xf numFmtId="164" fontId="10" fillId="9" borderId="7" xfId="1" applyNumberFormat="1" applyFont="1" applyFill="1" applyBorder="1" applyAlignment="1">
      <alignment horizontal="center"/>
    </xf>
    <xf numFmtId="3" fontId="10" fillId="9" borderId="0" xfId="1" applyNumberFormat="1" applyFont="1" applyFill="1"/>
    <xf numFmtId="0" fontId="10" fillId="9" borderId="9" xfId="0" applyFont="1" applyFill="1" applyBorder="1"/>
    <xf numFmtId="3" fontId="10" fillId="9" borderId="9" xfId="1" applyNumberFormat="1" applyFont="1" applyFill="1" applyBorder="1"/>
    <xf numFmtId="164" fontId="10" fillId="12" borderId="7" xfId="1" applyNumberFormat="1" applyFont="1" applyFill="1" applyBorder="1"/>
    <xf numFmtId="164" fontId="10" fillId="12" borderId="13" xfId="1" applyNumberFormat="1" applyFont="1" applyFill="1" applyBorder="1"/>
    <xf numFmtId="0" fontId="10" fillId="12" borderId="0" xfId="0" applyFont="1" applyFill="1"/>
    <xf numFmtId="0" fontId="10" fillId="12" borderId="0" xfId="0" applyFont="1" applyFill="1" applyAlignment="1">
      <alignment horizontal="center"/>
    </xf>
    <xf numFmtId="2" fontId="10" fillId="12" borderId="0" xfId="0" applyNumberFormat="1" applyFont="1" applyFill="1"/>
    <xf numFmtId="2" fontId="10" fillId="12" borderId="9" xfId="0" applyNumberFormat="1" applyFont="1" applyFill="1" applyBorder="1"/>
    <xf numFmtId="0" fontId="22" fillId="0" borderId="0" xfId="0" quotePrefix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" fillId="0" borderId="1" xfId="0" applyFont="1" applyFill="1" applyBorder="1" applyAlignment="1">
      <alignment horizontal="center"/>
    </xf>
    <xf numFmtId="0" fontId="11" fillId="0" borderId="8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164" fontId="11" fillId="0" borderId="0" xfId="1" applyNumberFormat="1" applyFont="1" applyFill="1" applyAlignment="1">
      <alignment horizontal="center"/>
    </xf>
    <xf numFmtId="0" fontId="21" fillId="0" borderId="0" xfId="0" applyFont="1" applyAlignment="1">
      <alignment horizontal="left" wrapText="1"/>
    </xf>
  </cellXfs>
  <cellStyles count="6">
    <cellStyle name="Comma" xfId="1" builtinId="3"/>
    <cellStyle name="Normal" xfId="0" builtinId="0"/>
    <cellStyle name="Normal 2" xfId="3"/>
    <cellStyle name="Normal 3" xfId="4"/>
    <cellStyle name="Normal 4" xfId="5"/>
    <cellStyle name="Percent" xfId="2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295275</xdr:colOff>
      <xdr:row>2</xdr:row>
      <xdr:rowOff>180975</xdr:rowOff>
    </xdr:from>
    <xdr:to>
      <xdr:col>3</xdr:col>
      <xdr:colOff>1273683</xdr:colOff>
      <xdr:row>5</xdr:row>
      <xdr:rowOff>141732</xdr:rowOff>
    </xdr:to>
    <xdr:sp macro="" textlink="">
      <xdr:nvSpPr>
        <xdr:cNvPr id="2" name="Right Arrow 1"/>
        <xdr:cNvSpPr/>
      </xdr:nvSpPr>
      <xdr:spPr>
        <a:xfrm rot="10800000">
          <a:off x="3190875" y="561975"/>
          <a:ext cx="978408" cy="532257"/>
        </a:xfrm>
        <a:prstGeom prst="righ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B4"/>
  <sheetViews>
    <sheetView tabSelected="1" workbookViewId="0"/>
  </sheetViews>
  <sheetFormatPr defaultRowHeight="15"/>
  <cols>
    <col min="1" max="1" width="49" style="3" customWidth="1"/>
    <col min="2" max="2" width="8.28515625" style="3" customWidth="1"/>
    <col min="3" max="16384" width="9.140625" style="3"/>
  </cols>
  <sheetData>
    <row r="1" spans="1:2">
      <c r="A1" s="2" t="s">
        <v>53</v>
      </c>
      <c r="B1" s="4">
        <v>2013</v>
      </c>
    </row>
    <row r="2" spans="1:2">
      <c r="A2" s="2" t="s">
        <v>62</v>
      </c>
      <c r="B2" s="189" t="s">
        <v>150</v>
      </c>
    </row>
    <row r="3" spans="1:2">
      <c r="A3" s="2" t="s">
        <v>86</v>
      </c>
      <c r="B3" s="4" t="s">
        <v>34</v>
      </c>
    </row>
    <row r="4" spans="1:2">
      <c r="A4" s="2" t="s">
        <v>87</v>
      </c>
      <c r="B4" s="5">
        <v>4</v>
      </c>
    </row>
  </sheetData>
  <phoneticPr fontId="4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cols>
    <col min="1" max="1" width="11.140625" customWidth="1"/>
    <col min="2" max="2" width="7.85546875" customWidth="1"/>
    <col min="3" max="3" width="7.140625" customWidth="1"/>
    <col min="4" max="4" width="7.85546875" customWidth="1"/>
    <col min="5" max="5" width="9.42578125" customWidth="1"/>
    <col min="6" max="6" width="9.28515625" customWidth="1"/>
    <col min="7" max="7" width="10.42578125" customWidth="1"/>
    <col min="8" max="8" width="15.7109375" customWidth="1"/>
    <col min="9" max="10" width="12.7109375" customWidth="1"/>
    <col min="11" max="11" width="13" customWidth="1"/>
    <col min="12" max="12" width="8.28515625" customWidth="1"/>
    <col min="14" max="14" width="8.5703125" customWidth="1"/>
    <col min="15" max="15" width="9.28515625" customWidth="1"/>
    <col min="16" max="16" width="8.5703125" customWidth="1"/>
    <col min="17" max="18" width="13.5703125" customWidth="1"/>
    <col min="19" max="19" width="13.140625" customWidth="1"/>
  </cols>
  <sheetData/>
  <phoneticPr fontId="6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2D050"/>
  </sheetPr>
  <dimension ref="C1:AP311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RowHeight="15"/>
  <cols>
    <col min="1" max="2" width="1.7109375" style="3" customWidth="1"/>
    <col min="3" max="3" width="5.28515625" style="3" customWidth="1"/>
    <col min="4" max="4" width="4.5703125" style="3" customWidth="1"/>
    <col min="5" max="5" width="13.85546875" style="42" customWidth="1"/>
    <col min="6" max="6" width="8" style="42" customWidth="1"/>
    <col min="7" max="7" width="11.28515625" style="42" customWidth="1"/>
    <col min="8" max="8" width="8" style="42" customWidth="1"/>
    <col min="9" max="9" width="9.140625" style="42" customWidth="1"/>
    <col min="10" max="10" width="8" style="42" customWidth="1"/>
    <col min="11" max="11" width="1" style="2" customWidth="1"/>
    <col min="12" max="12" width="12" style="42" customWidth="1"/>
    <col min="13" max="13" width="8" style="42" customWidth="1"/>
    <col min="14" max="14" width="9.85546875" style="42" customWidth="1"/>
    <col min="15" max="15" width="8" style="42" customWidth="1"/>
    <col min="16" max="16" width="8.7109375" style="42" customWidth="1"/>
    <col min="17" max="17" width="8" style="42" customWidth="1"/>
    <col min="18" max="18" width="1" style="2" customWidth="1"/>
    <col min="19" max="19" width="15" style="36" customWidth="1"/>
    <col min="20" max="20" width="12.5703125" style="36" customWidth="1"/>
    <col min="21" max="21" width="9.28515625" style="36" customWidth="1"/>
    <col min="22" max="22" width="1" style="2" customWidth="1"/>
    <col min="23" max="23" width="16.85546875" style="3" customWidth="1"/>
    <col min="24" max="25" width="11.7109375" style="3" customWidth="1"/>
    <col min="26" max="26" width="13.85546875" style="3" customWidth="1"/>
    <col min="27" max="28" width="12.5703125" style="3" customWidth="1"/>
    <col min="29" max="29" width="6.85546875" style="3" customWidth="1"/>
    <col min="30" max="30" width="11" style="3" customWidth="1"/>
    <col min="31" max="32" width="12.5703125" style="3" customWidth="1"/>
    <col min="33" max="33" width="10.28515625" style="3" customWidth="1"/>
    <col min="34" max="35" width="11.140625" style="3" customWidth="1"/>
    <col min="36" max="37" width="7" style="3" customWidth="1"/>
    <col min="38" max="38" width="6.42578125" style="3" customWidth="1"/>
    <col min="39" max="39" width="10.5703125" style="3" customWidth="1"/>
    <col min="40" max="41" width="8.42578125" style="3" customWidth="1"/>
    <col min="42" max="42" width="7.85546875" style="3" customWidth="1"/>
    <col min="43" max="16384" width="9.140625" style="3"/>
  </cols>
  <sheetData>
    <row r="1" spans="3:42">
      <c r="C1" s="156" t="s">
        <v>130</v>
      </c>
      <c r="S1" s="42"/>
      <c r="T1" s="42"/>
      <c r="U1" s="42"/>
    </row>
    <row r="2" spans="3:42">
      <c r="S2" s="42"/>
      <c r="T2" s="42"/>
      <c r="U2" s="42"/>
    </row>
    <row r="3" spans="3:42">
      <c r="E3" s="212" t="s">
        <v>7</v>
      </c>
      <c r="F3" s="212"/>
      <c r="G3" s="212"/>
      <c r="H3" s="212"/>
      <c r="I3" s="212"/>
      <c r="J3" s="212"/>
      <c r="L3" s="212" t="s">
        <v>6</v>
      </c>
      <c r="M3" s="212"/>
      <c r="N3" s="212"/>
      <c r="O3" s="212"/>
      <c r="P3" s="212"/>
      <c r="Q3" s="212"/>
      <c r="S3" s="212" t="s">
        <v>135</v>
      </c>
      <c r="T3" s="212"/>
      <c r="U3" s="212"/>
      <c r="W3" s="158" t="s">
        <v>131</v>
      </c>
      <c r="X3" s="158"/>
      <c r="Y3" s="158"/>
      <c r="Z3" s="158" t="s">
        <v>138</v>
      </c>
      <c r="AA3" s="159" t="s">
        <v>7</v>
      </c>
      <c r="AB3" s="159" t="s">
        <v>6</v>
      </c>
      <c r="AE3" s="159" t="s">
        <v>7</v>
      </c>
      <c r="AF3" s="159" t="s">
        <v>6</v>
      </c>
      <c r="AH3" s="159" t="s">
        <v>7</v>
      </c>
      <c r="AI3" s="159" t="s">
        <v>6</v>
      </c>
    </row>
    <row r="4" spans="3:42" s="41" customFormat="1">
      <c r="E4" s="163" t="s">
        <v>74</v>
      </c>
      <c r="F4" s="163" t="s">
        <v>134</v>
      </c>
      <c r="G4" s="163" t="s">
        <v>121</v>
      </c>
      <c r="H4" s="163" t="s">
        <v>134</v>
      </c>
      <c r="I4" s="163" t="s">
        <v>129</v>
      </c>
      <c r="J4" s="163" t="s">
        <v>134</v>
      </c>
      <c r="K4" s="164"/>
      <c r="L4" s="163" t="s">
        <v>74</v>
      </c>
      <c r="M4" s="163" t="s">
        <v>134</v>
      </c>
      <c r="N4" s="163" t="s">
        <v>121</v>
      </c>
      <c r="O4" s="163" t="s">
        <v>134</v>
      </c>
      <c r="P4" s="163" t="s">
        <v>129</v>
      </c>
      <c r="Q4" s="163" t="s">
        <v>134</v>
      </c>
      <c r="R4" s="164"/>
      <c r="S4" s="163" t="s">
        <v>74</v>
      </c>
      <c r="T4" s="163" t="s">
        <v>121</v>
      </c>
      <c r="U4" s="163" t="s">
        <v>129</v>
      </c>
      <c r="V4" s="164"/>
      <c r="W4" s="163" t="s">
        <v>74</v>
      </c>
      <c r="X4" s="169" t="s">
        <v>136</v>
      </c>
      <c r="Y4" s="169" t="s">
        <v>137</v>
      </c>
      <c r="Z4" s="163" t="s">
        <v>74</v>
      </c>
      <c r="AA4" s="165" t="s">
        <v>74</v>
      </c>
      <c r="AB4" s="165" t="s">
        <v>74</v>
      </c>
      <c r="AC4" s="163" t="s">
        <v>134</v>
      </c>
      <c r="AD4" s="163" t="s">
        <v>121</v>
      </c>
      <c r="AE4" s="165" t="s">
        <v>121</v>
      </c>
      <c r="AF4" s="165" t="s">
        <v>121</v>
      </c>
      <c r="AG4" s="163" t="s">
        <v>129</v>
      </c>
      <c r="AH4" s="165" t="s">
        <v>129</v>
      </c>
      <c r="AI4" s="165" t="s">
        <v>129</v>
      </c>
      <c r="AM4" s="41" t="s">
        <v>139</v>
      </c>
      <c r="AN4" s="41" t="s">
        <v>140</v>
      </c>
      <c r="AO4" s="41" t="s">
        <v>141</v>
      </c>
      <c r="AP4" s="41" t="s">
        <v>134</v>
      </c>
    </row>
    <row r="5" spans="3:42">
      <c r="C5" s="18">
        <f>'Inputs &amp; Notes'!B1-1</f>
        <v>2012</v>
      </c>
      <c r="D5" s="18">
        <v>6</v>
      </c>
      <c r="E5" s="42">
        <f>'GSD-Sec'!R49</f>
        <v>254998250</v>
      </c>
      <c r="F5" s="157">
        <f>E5/S5</f>
        <v>0.99393655174562168</v>
      </c>
      <c r="G5" s="42">
        <f>'GSD-Sec'!S49</f>
        <v>700844</v>
      </c>
      <c r="H5" s="157">
        <f>G5/T5</f>
        <v>0.99479779534399138</v>
      </c>
      <c r="I5" s="42">
        <f>'GSD-Sec'!K49</f>
        <v>349</v>
      </c>
      <c r="J5" s="157">
        <f>I5/U5</f>
        <v>1</v>
      </c>
      <c r="L5" s="42">
        <f>'GSD-Pri'!R49</f>
        <v>1555601</v>
      </c>
      <c r="M5" s="157">
        <f>L5/S5</f>
        <v>6.0634482543783759E-3</v>
      </c>
      <c r="N5" s="42">
        <f>'GSD-Pri'!S49</f>
        <v>3665</v>
      </c>
      <c r="O5" s="157">
        <f>N5/T5</f>
        <v>5.202204656008653E-3</v>
      </c>
      <c r="P5" s="42">
        <f>'GSD-Pri'!K49</f>
        <v>0</v>
      </c>
      <c r="Q5" s="157">
        <f>P5/U5</f>
        <v>0</v>
      </c>
      <c r="S5" s="36">
        <f>E5+L5</f>
        <v>256553851</v>
      </c>
      <c r="T5" s="36">
        <f>G5+N5</f>
        <v>704509</v>
      </c>
      <c r="U5" s="36">
        <f>I5+P5</f>
        <v>349</v>
      </c>
      <c r="W5" s="36">
        <f>'ComLg kWh Forecast'!X8</f>
        <v>0</v>
      </c>
      <c r="X5" s="168"/>
      <c r="Y5" s="168">
        <v>0</v>
      </c>
      <c r="Z5" s="36">
        <f>W5+X5+Y5</f>
        <v>0</v>
      </c>
      <c r="AA5" s="160">
        <f>ROUND(Z5*F5,0)</f>
        <v>0</v>
      </c>
      <c r="AB5" s="160">
        <f>ROUND(Z5*M5,0)</f>
        <v>0</v>
      </c>
      <c r="AC5" s="155">
        <f>(Z5/S5-1)</f>
        <v>-1</v>
      </c>
      <c r="AD5" s="44">
        <f t="shared" ref="AD5:AD68" si="0">T5+(T5*AC5)</f>
        <v>0</v>
      </c>
      <c r="AE5" s="162">
        <f>ROUND(AD5*H5,0)</f>
        <v>0</v>
      </c>
      <c r="AF5" s="162">
        <f>ROUND(AD5*O5,0)</f>
        <v>0</v>
      </c>
      <c r="AG5" s="44">
        <f>U5+(U5*AC5)</f>
        <v>0</v>
      </c>
      <c r="AH5" s="162">
        <f>ROUND(AG5*J5,0)</f>
        <v>0</v>
      </c>
      <c r="AI5" s="162">
        <f>ROUND(AG5*Q5,0)</f>
        <v>0</v>
      </c>
      <c r="AL5" s="3">
        <v>2013</v>
      </c>
      <c r="AM5" s="36">
        <f>SUMIF($C:$C,AL5,$S:$S)/1000000</f>
        <v>2557.0998070000001</v>
      </c>
      <c r="AN5" s="36">
        <f>SUMIF($C:$C,AL5,$W:$W)/1000000</f>
        <v>2570.4307480000002</v>
      </c>
      <c r="AO5" s="36">
        <f>AM5-AN5</f>
        <v>-13.330941000000166</v>
      </c>
      <c r="AP5" s="155">
        <f>AM5/AN5-1</f>
        <v>-5.186267325183791E-3</v>
      </c>
    </row>
    <row r="6" spans="3:42">
      <c r="C6" s="18">
        <f t="shared" ref="C6" si="1">C5</f>
        <v>2012</v>
      </c>
      <c r="D6" s="18">
        <f t="shared" ref="D6" si="2">D5+1</f>
        <v>7</v>
      </c>
      <c r="E6" s="42">
        <f>'GSD-Sec'!R50</f>
        <v>265129019</v>
      </c>
      <c r="F6" s="157">
        <f t="shared" ref="F6:F69" si="3">E6/S6</f>
        <v>0.99390943033251489</v>
      </c>
      <c r="G6" s="42">
        <f>'GSD-Sec'!S50</f>
        <v>703195</v>
      </c>
      <c r="H6" s="157">
        <f t="shared" ref="H6:H69" si="4">G6/T6</f>
        <v>0.99481931989072758</v>
      </c>
      <c r="I6" s="42">
        <f>'GSD-Sec'!K50</f>
        <v>407</v>
      </c>
      <c r="J6" s="157">
        <f t="shared" ref="J6:J69" si="5">I6/U6</f>
        <v>1</v>
      </c>
      <c r="L6" s="42">
        <f>'GSD-Pri'!R50</f>
        <v>1624682</v>
      </c>
      <c r="M6" s="157">
        <f t="shared" ref="M6:M69" si="6">L6/S6</f>
        <v>6.090569667485138E-3</v>
      </c>
      <c r="N6" s="42">
        <f>'GSD-Pri'!S50</f>
        <v>3662</v>
      </c>
      <c r="O6" s="157">
        <f t="shared" ref="O6:O69" si="7">N6/T6</f>
        <v>5.1806801092724557E-3</v>
      </c>
      <c r="P6" s="42">
        <f>'GSD-Pri'!K50</f>
        <v>0</v>
      </c>
      <c r="Q6" s="157">
        <f t="shared" ref="Q6:Q69" si="8">P6/U6</f>
        <v>0</v>
      </c>
      <c r="S6" s="36">
        <f t="shared" ref="S6:S69" si="9">E6+L6</f>
        <v>266753701</v>
      </c>
      <c r="T6" s="36">
        <f t="shared" ref="T6:T69" si="10">G6+N6</f>
        <v>706857</v>
      </c>
      <c r="U6" s="36">
        <f t="shared" ref="U6:U69" si="11">I6+P6</f>
        <v>407</v>
      </c>
      <c r="W6" s="36">
        <f>'ComLg kWh Forecast'!X9</f>
        <v>0</v>
      </c>
      <c r="X6" s="168"/>
      <c r="Y6" s="168">
        <v>0</v>
      </c>
      <c r="Z6" s="36">
        <f t="shared" ref="Z6:Z69" si="12">W6+X6+Y6</f>
        <v>0</v>
      </c>
      <c r="AA6" s="160">
        <f t="shared" ref="AA6:AA69" si="13">ROUND(Z6*F6,0)</f>
        <v>0</v>
      </c>
      <c r="AB6" s="160">
        <f t="shared" ref="AB6:AB69" si="14">ROUND(Z6*M6,0)</f>
        <v>0</v>
      </c>
      <c r="AC6" s="155">
        <f t="shared" ref="AC6:AC69" si="15">(Z6/S6-1)</f>
        <v>-1</v>
      </c>
      <c r="AD6" s="44">
        <f t="shared" si="0"/>
        <v>0</v>
      </c>
      <c r="AE6" s="162">
        <f t="shared" ref="AE6:AE69" si="16">ROUND(AD6*H6,0)</f>
        <v>0</v>
      </c>
      <c r="AF6" s="162">
        <f t="shared" ref="AF6:AF69" si="17">ROUND(AD6*O6,0)</f>
        <v>0</v>
      </c>
      <c r="AG6" s="44">
        <f t="shared" ref="AG6:AG69" si="18">U6+(U6*AC6)</f>
        <v>0</v>
      </c>
      <c r="AH6" s="162">
        <f t="shared" ref="AH6:AH69" si="19">ROUND(AG6*J6,0)</f>
        <v>0</v>
      </c>
      <c r="AI6" s="162">
        <f t="shared" ref="AI6:AI69" si="20">ROUND(AG6*Q6,0)</f>
        <v>0</v>
      </c>
      <c r="AL6" s="3">
        <v>2014</v>
      </c>
      <c r="AM6" s="36">
        <f t="shared" ref="AM6:AM29" si="21">SUMIF($C:$C,AL6,$S:$S)/1000000</f>
        <v>2588.3028439999998</v>
      </c>
      <c r="AN6" s="36">
        <f t="shared" ref="AN6:AN29" si="22">SUMIF($C:$C,AL6,$W:$W)/1000000</f>
        <v>2622.386289</v>
      </c>
      <c r="AO6" s="36">
        <f>AM6-AN6</f>
        <v>-34.083445000000211</v>
      </c>
      <c r="AP6" s="155">
        <f t="shared" ref="AP6:AP29" si="23">AM6/AN6-1</f>
        <v>-1.2997110739546014E-2</v>
      </c>
    </row>
    <row r="7" spans="3:42">
      <c r="C7" s="3">
        <v>2012</v>
      </c>
      <c r="D7" s="3">
        <v>8</v>
      </c>
      <c r="E7" s="42">
        <f>'GSD-Sec'!R51</f>
        <v>264950703</v>
      </c>
      <c r="F7" s="157">
        <f t="shared" si="3"/>
        <v>0.99441965970895652</v>
      </c>
      <c r="G7" s="42">
        <f>'GSD-Sec'!S51</f>
        <v>715627</v>
      </c>
      <c r="H7" s="157">
        <f t="shared" si="4"/>
        <v>0.99513437144533778</v>
      </c>
      <c r="I7" s="42">
        <f>'GSD-Sec'!K51</f>
        <v>375</v>
      </c>
      <c r="J7" s="157">
        <f t="shared" si="5"/>
        <v>1</v>
      </c>
      <c r="L7" s="42">
        <f>'GSD-Pri'!R51</f>
        <v>1486812</v>
      </c>
      <c r="M7" s="157">
        <f t="shared" si="6"/>
        <v>5.5803402910434745E-3</v>
      </c>
      <c r="N7" s="42">
        <f>'GSD-Pri'!S51</f>
        <v>3499</v>
      </c>
      <c r="O7" s="157">
        <f t="shared" si="7"/>
        <v>4.8656285546621872E-3</v>
      </c>
      <c r="P7" s="42">
        <f>'GSD-Pri'!K51</f>
        <v>0</v>
      </c>
      <c r="Q7" s="157">
        <f t="shared" si="8"/>
        <v>0</v>
      </c>
      <c r="S7" s="36">
        <f t="shared" si="9"/>
        <v>266437515</v>
      </c>
      <c r="T7" s="36">
        <f t="shared" si="10"/>
        <v>719126</v>
      </c>
      <c r="U7" s="36">
        <f t="shared" si="11"/>
        <v>375</v>
      </c>
      <c r="W7" s="36">
        <f>'ComLg kWh Forecast'!X10</f>
        <v>0</v>
      </c>
      <c r="X7" s="168"/>
      <c r="Y7" s="168">
        <v>0</v>
      </c>
      <c r="Z7" s="36">
        <f t="shared" si="12"/>
        <v>0</v>
      </c>
      <c r="AA7" s="160">
        <f t="shared" si="13"/>
        <v>0</v>
      </c>
      <c r="AB7" s="160">
        <f t="shared" si="14"/>
        <v>0</v>
      </c>
      <c r="AC7" s="155">
        <f t="shared" si="15"/>
        <v>-1</v>
      </c>
      <c r="AD7" s="44">
        <f t="shared" si="0"/>
        <v>0</v>
      </c>
      <c r="AE7" s="162">
        <f t="shared" si="16"/>
        <v>0</v>
      </c>
      <c r="AF7" s="162">
        <f t="shared" si="17"/>
        <v>0</v>
      </c>
      <c r="AG7" s="44">
        <f t="shared" si="18"/>
        <v>0</v>
      </c>
      <c r="AH7" s="162">
        <f t="shared" si="19"/>
        <v>0</v>
      </c>
      <c r="AI7" s="162">
        <f t="shared" si="20"/>
        <v>0</v>
      </c>
      <c r="AL7" s="3">
        <v>2015</v>
      </c>
      <c r="AM7" s="36">
        <f t="shared" si="21"/>
        <v>2637.5953020000002</v>
      </c>
      <c r="AN7" s="36">
        <f t="shared" si="22"/>
        <v>2698.3193780000001</v>
      </c>
      <c r="AO7" s="36">
        <f t="shared" ref="AO7:AO29" si="24">AM7-AN7</f>
        <v>-60.724075999999968</v>
      </c>
      <c r="AP7" s="155">
        <f t="shared" si="23"/>
        <v>-2.250440644465479E-2</v>
      </c>
    </row>
    <row r="8" spans="3:42">
      <c r="C8" s="3">
        <v>2012</v>
      </c>
      <c r="D8" s="3">
        <v>9</v>
      </c>
      <c r="E8" s="42">
        <f>'GSD-Sec'!R52</f>
        <v>255381682</v>
      </c>
      <c r="F8" s="157">
        <f t="shared" si="3"/>
        <v>0.99408676803009988</v>
      </c>
      <c r="G8" s="42">
        <f>'GSD-Sec'!S52</f>
        <v>708240</v>
      </c>
      <c r="H8" s="157">
        <f t="shared" si="4"/>
        <v>0.99487839345063678</v>
      </c>
      <c r="I8" s="42">
        <f>'GSD-Sec'!K52</f>
        <v>294</v>
      </c>
      <c r="J8" s="157">
        <f t="shared" si="5"/>
        <v>1</v>
      </c>
      <c r="L8" s="42">
        <f>'GSD-Pri'!R52</f>
        <v>1519114</v>
      </c>
      <c r="M8" s="157">
        <f t="shared" si="6"/>
        <v>5.9132319699001634E-3</v>
      </c>
      <c r="N8" s="42">
        <f>'GSD-Pri'!S52</f>
        <v>3646</v>
      </c>
      <c r="O8" s="157">
        <f t="shared" si="7"/>
        <v>5.1216065493632406E-3</v>
      </c>
      <c r="P8" s="42">
        <f>'GSD-Pri'!K52</f>
        <v>0</v>
      </c>
      <c r="Q8" s="157">
        <f t="shared" si="8"/>
        <v>0</v>
      </c>
      <c r="S8" s="36">
        <f t="shared" si="9"/>
        <v>256900796</v>
      </c>
      <c r="T8" s="36">
        <f t="shared" si="10"/>
        <v>711886</v>
      </c>
      <c r="U8" s="36">
        <f t="shared" si="11"/>
        <v>294</v>
      </c>
      <c r="W8" s="36">
        <f>'ComLg kWh Forecast'!X11</f>
        <v>0</v>
      </c>
      <c r="X8" s="168"/>
      <c r="Y8" s="168">
        <v>0</v>
      </c>
      <c r="Z8" s="36">
        <f t="shared" si="12"/>
        <v>0</v>
      </c>
      <c r="AA8" s="160">
        <f t="shared" si="13"/>
        <v>0</v>
      </c>
      <c r="AB8" s="160">
        <f t="shared" si="14"/>
        <v>0</v>
      </c>
      <c r="AC8" s="155">
        <f t="shared" si="15"/>
        <v>-1</v>
      </c>
      <c r="AD8" s="44">
        <f t="shared" si="0"/>
        <v>0</v>
      </c>
      <c r="AE8" s="162">
        <f t="shared" si="16"/>
        <v>0</v>
      </c>
      <c r="AF8" s="162">
        <f t="shared" si="17"/>
        <v>0</v>
      </c>
      <c r="AG8" s="44">
        <f t="shared" si="18"/>
        <v>0</v>
      </c>
      <c r="AH8" s="162">
        <f t="shared" si="19"/>
        <v>0</v>
      </c>
      <c r="AI8" s="162">
        <f t="shared" si="20"/>
        <v>0</v>
      </c>
      <c r="AL8" s="3">
        <v>2016</v>
      </c>
      <c r="AM8" s="36">
        <f t="shared" si="21"/>
        <v>2700.4295729999999</v>
      </c>
      <c r="AN8" s="36">
        <f t="shared" si="22"/>
        <v>2801.7666380000001</v>
      </c>
      <c r="AO8" s="36">
        <f t="shared" si="24"/>
        <v>-101.33706500000017</v>
      </c>
      <c r="AP8" s="155">
        <f t="shared" si="23"/>
        <v>-3.6168988389531975E-2</v>
      </c>
    </row>
    <row r="9" spans="3:42">
      <c r="C9" s="3">
        <v>2012</v>
      </c>
      <c r="D9" s="3">
        <v>10</v>
      </c>
      <c r="E9" s="42">
        <f>'GSD-Sec'!R53</f>
        <v>208637992</v>
      </c>
      <c r="F9" s="157">
        <f t="shared" si="3"/>
        <v>0.99340174723641539</v>
      </c>
      <c r="G9" s="42">
        <f>'GSD-Sec'!S53</f>
        <v>668448</v>
      </c>
      <c r="H9" s="157">
        <f t="shared" si="4"/>
        <v>0.99467432112102638</v>
      </c>
      <c r="I9" s="42">
        <f>'GSD-Sec'!K53</f>
        <v>288</v>
      </c>
      <c r="J9" s="157">
        <f t="shared" si="5"/>
        <v>1</v>
      </c>
      <c r="L9" s="42">
        <f>'GSD-Pri'!R53</f>
        <v>1385790</v>
      </c>
      <c r="M9" s="157">
        <f t="shared" si="6"/>
        <v>6.5982527635846493E-3</v>
      </c>
      <c r="N9" s="42">
        <f>'GSD-Pri'!S53</f>
        <v>3579</v>
      </c>
      <c r="O9" s="157">
        <f t="shared" si="7"/>
        <v>5.325678878973613E-3</v>
      </c>
      <c r="P9" s="42">
        <f>'GSD-Pri'!K53</f>
        <v>0</v>
      </c>
      <c r="Q9" s="157">
        <f t="shared" si="8"/>
        <v>0</v>
      </c>
      <c r="S9" s="36">
        <f t="shared" si="9"/>
        <v>210023782</v>
      </c>
      <c r="T9" s="36">
        <f t="shared" si="10"/>
        <v>672027</v>
      </c>
      <c r="U9" s="36">
        <f t="shared" si="11"/>
        <v>288</v>
      </c>
      <c r="W9" s="36">
        <f>'ComLg kWh Forecast'!X12</f>
        <v>0</v>
      </c>
      <c r="X9" s="168"/>
      <c r="Y9" s="168">
        <v>0</v>
      </c>
      <c r="Z9" s="36">
        <f t="shared" si="12"/>
        <v>0</v>
      </c>
      <c r="AA9" s="160">
        <f t="shared" si="13"/>
        <v>0</v>
      </c>
      <c r="AB9" s="160">
        <f t="shared" si="14"/>
        <v>0</v>
      </c>
      <c r="AC9" s="155">
        <f t="shared" si="15"/>
        <v>-1</v>
      </c>
      <c r="AD9" s="44">
        <f t="shared" si="0"/>
        <v>0</v>
      </c>
      <c r="AE9" s="162">
        <f t="shared" si="16"/>
        <v>0</v>
      </c>
      <c r="AF9" s="162">
        <f t="shared" si="17"/>
        <v>0</v>
      </c>
      <c r="AG9" s="44">
        <f t="shared" si="18"/>
        <v>0</v>
      </c>
      <c r="AH9" s="162">
        <f t="shared" si="19"/>
        <v>0</v>
      </c>
      <c r="AI9" s="162">
        <f t="shared" si="20"/>
        <v>0</v>
      </c>
      <c r="AL9" s="3">
        <v>2017</v>
      </c>
      <c r="AM9" s="36">
        <f t="shared" si="21"/>
        <v>2749.2987629999998</v>
      </c>
      <c r="AN9" s="36">
        <f t="shared" si="22"/>
        <v>2859.2644719999998</v>
      </c>
      <c r="AO9" s="36">
        <f t="shared" si="24"/>
        <v>-109.96570900000006</v>
      </c>
      <c r="AP9" s="155">
        <f t="shared" si="23"/>
        <v>-3.8459439508609417E-2</v>
      </c>
    </row>
    <row r="10" spans="3:42">
      <c r="C10" s="3">
        <v>2012</v>
      </c>
      <c r="D10" s="3">
        <v>11</v>
      </c>
      <c r="E10" s="42">
        <f>'GSD-Sec'!R54</f>
        <v>174599219</v>
      </c>
      <c r="F10" s="157">
        <f t="shared" si="3"/>
        <v>0.9931876634891762</v>
      </c>
      <c r="G10" s="42">
        <f>'GSD-Sec'!S54</f>
        <v>623281</v>
      </c>
      <c r="H10" s="157">
        <f t="shared" si="4"/>
        <v>0.99476189944187576</v>
      </c>
      <c r="I10" s="42">
        <f>'GSD-Sec'!K54</f>
        <v>181</v>
      </c>
      <c r="J10" s="157">
        <f t="shared" si="5"/>
        <v>1</v>
      </c>
      <c r="L10" s="42">
        <f>'GSD-Pri'!R54</f>
        <v>1197587</v>
      </c>
      <c r="M10" s="157">
        <f t="shared" si="6"/>
        <v>6.8123365108237518E-3</v>
      </c>
      <c r="N10" s="42">
        <f>'GSD-Pri'!S54</f>
        <v>3282</v>
      </c>
      <c r="O10" s="157">
        <f t="shared" si="7"/>
        <v>5.2381005581242429E-3</v>
      </c>
      <c r="P10" s="42">
        <f>'GSD-Pri'!K54</f>
        <v>0</v>
      </c>
      <c r="Q10" s="157">
        <f t="shared" si="8"/>
        <v>0</v>
      </c>
      <c r="S10" s="36">
        <f t="shared" si="9"/>
        <v>175796806</v>
      </c>
      <c r="T10" s="36">
        <f t="shared" si="10"/>
        <v>626563</v>
      </c>
      <c r="U10" s="36">
        <f t="shared" si="11"/>
        <v>181</v>
      </c>
      <c r="W10" s="36">
        <f>'ComLg kWh Forecast'!X13</f>
        <v>175430716</v>
      </c>
      <c r="X10" s="168">
        <v>-50516</v>
      </c>
      <c r="Y10" s="168">
        <v>0</v>
      </c>
      <c r="Z10" s="36">
        <f t="shared" si="12"/>
        <v>175380200</v>
      </c>
      <c r="AA10" s="160">
        <f t="shared" si="13"/>
        <v>174185451</v>
      </c>
      <c r="AB10" s="160">
        <f t="shared" si="14"/>
        <v>1194749</v>
      </c>
      <c r="AC10" s="155">
        <f t="shared" si="15"/>
        <v>-2.3698155244071817E-3</v>
      </c>
      <c r="AD10" s="44">
        <f t="shared" si="0"/>
        <v>625078.16127558087</v>
      </c>
      <c r="AE10" s="162">
        <f t="shared" si="16"/>
        <v>621804</v>
      </c>
      <c r="AF10" s="162">
        <f t="shared" si="17"/>
        <v>3274</v>
      </c>
      <c r="AG10" s="44">
        <f t="shared" si="18"/>
        <v>180.57106339008229</v>
      </c>
      <c r="AH10" s="162">
        <f t="shared" si="19"/>
        <v>181</v>
      </c>
      <c r="AI10" s="162">
        <f t="shared" si="20"/>
        <v>0</v>
      </c>
      <c r="AL10" s="3">
        <v>2018</v>
      </c>
      <c r="AM10" s="36">
        <f t="shared" si="21"/>
        <v>2801.0796140000002</v>
      </c>
      <c r="AN10" s="36">
        <f t="shared" si="22"/>
        <v>2886.8490510000001</v>
      </c>
      <c r="AO10" s="36">
        <f t="shared" si="24"/>
        <v>-85.769436999999925</v>
      </c>
      <c r="AP10" s="155">
        <f t="shared" si="23"/>
        <v>-2.9710398945275496E-2</v>
      </c>
    </row>
    <row r="11" spans="3:42">
      <c r="C11" s="3">
        <v>2012</v>
      </c>
      <c r="D11" s="3">
        <v>12</v>
      </c>
      <c r="E11" s="42">
        <f>'GSD-Sec'!R55</f>
        <v>179678651</v>
      </c>
      <c r="F11" s="157">
        <f t="shared" si="3"/>
        <v>0.99343990238384461</v>
      </c>
      <c r="G11" s="42">
        <f>'GSD-Sec'!S55</f>
        <v>657160</v>
      </c>
      <c r="H11" s="157">
        <f t="shared" si="4"/>
        <v>0.99533201462494059</v>
      </c>
      <c r="I11" s="42">
        <f>'GSD-Sec'!K55</f>
        <v>172</v>
      </c>
      <c r="J11" s="157">
        <f t="shared" si="5"/>
        <v>1</v>
      </c>
      <c r="L11" s="42">
        <f>'GSD-Pri'!R55</f>
        <v>1186493</v>
      </c>
      <c r="M11" s="157">
        <f t="shared" si="6"/>
        <v>6.5600976161553828E-3</v>
      </c>
      <c r="N11" s="42">
        <f>'GSD-Pri'!S55</f>
        <v>3082</v>
      </c>
      <c r="O11" s="157">
        <f t="shared" si="7"/>
        <v>4.6679853750594483E-3</v>
      </c>
      <c r="P11" s="42">
        <f>'GSD-Pri'!K55</f>
        <v>0</v>
      </c>
      <c r="Q11" s="157">
        <f t="shared" si="8"/>
        <v>0</v>
      </c>
      <c r="S11" s="36">
        <f t="shared" si="9"/>
        <v>180865144</v>
      </c>
      <c r="T11" s="36">
        <f t="shared" si="10"/>
        <v>660242</v>
      </c>
      <c r="U11" s="36">
        <f t="shared" si="11"/>
        <v>172</v>
      </c>
      <c r="W11" s="36">
        <f>'ComLg kWh Forecast'!X14</f>
        <v>175989924</v>
      </c>
      <c r="X11" s="168">
        <v>-65936</v>
      </c>
      <c r="Y11" s="168">
        <v>0</v>
      </c>
      <c r="Z11" s="36">
        <f t="shared" si="12"/>
        <v>175923988</v>
      </c>
      <c r="AA11" s="160">
        <f t="shared" si="13"/>
        <v>174769909</v>
      </c>
      <c r="AB11" s="160">
        <f t="shared" si="14"/>
        <v>1154079</v>
      </c>
      <c r="AC11" s="155">
        <f t="shared" si="15"/>
        <v>-2.7319559151762318E-2</v>
      </c>
      <c r="AD11" s="44">
        <f t="shared" si="0"/>
        <v>642204.47962652217</v>
      </c>
      <c r="AE11" s="162">
        <f t="shared" si="16"/>
        <v>639207</v>
      </c>
      <c r="AF11" s="162">
        <f t="shared" si="17"/>
        <v>2998</v>
      </c>
      <c r="AG11" s="44">
        <f t="shared" si="18"/>
        <v>167.30103582589689</v>
      </c>
      <c r="AH11" s="162">
        <f t="shared" si="19"/>
        <v>167</v>
      </c>
      <c r="AI11" s="162">
        <f t="shared" si="20"/>
        <v>0</v>
      </c>
      <c r="AL11" s="3">
        <v>2019</v>
      </c>
      <c r="AM11" s="36">
        <f t="shared" si="21"/>
        <v>2848.7939240000001</v>
      </c>
      <c r="AN11" s="36">
        <f t="shared" si="22"/>
        <v>2923.88051</v>
      </c>
      <c r="AO11" s="36">
        <f t="shared" si="24"/>
        <v>-75.086585999999897</v>
      </c>
      <c r="AP11" s="155">
        <f t="shared" si="23"/>
        <v>-2.5680456415094755E-2</v>
      </c>
    </row>
    <row r="12" spans="3:42">
      <c r="C12" s="3">
        <v>2013</v>
      </c>
      <c r="D12" s="3">
        <v>1</v>
      </c>
      <c r="E12" s="42">
        <f>'GSD-Sec'!R56</f>
        <v>188511910</v>
      </c>
      <c r="F12" s="157">
        <f t="shared" si="3"/>
        <v>0.99357214719607201</v>
      </c>
      <c r="G12" s="42">
        <f>'GSD-Sec'!S56</f>
        <v>667358</v>
      </c>
      <c r="H12" s="157">
        <f t="shared" si="4"/>
        <v>0.99540450361628718</v>
      </c>
      <c r="I12" s="42">
        <f>'GSD-Sec'!K56</f>
        <v>72</v>
      </c>
      <c r="J12" s="157">
        <f t="shared" si="5"/>
        <v>1</v>
      </c>
      <c r="L12" s="42">
        <f>'GSD-Pri'!R56</f>
        <v>1219566</v>
      </c>
      <c r="M12" s="157">
        <f t="shared" si="6"/>
        <v>6.4278528039280105E-3</v>
      </c>
      <c r="N12" s="42">
        <f>'GSD-Pri'!S56</f>
        <v>3081</v>
      </c>
      <c r="O12" s="157">
        <f t="shared" si="7"/>
        <v>4.5954963837127613E-3</v>
      </c>
      <c r="P12" s="42">
        <f>'GSD-Pri'!K56</f>
        <v>0</v>
      </c>
      <c r="Q12" s="157">
        <f t="shared" si="8"/>
        <v>0</v>
      </c>
      <c r="S12" s="36">
        <f t="shared" si="9"/>
        <v>189731476</v>
      </c>
      <c r="T12" s="36">
        <f t="shared" si="10"/>
        <v>670439</v>
      </c>
      <c r="U12" s="36">
        <f t="shared" si="11"/>
        <v>72</v>
      </c>
      <c r="W12" s="36">
        <f>'ComLg kWh Forecast'!X15</f>
        <v>188019928</v>
      </c>
      <c r="X12" s="168">
        <v>-334639</v>
      </c>
      <c r="Y12" s="168">
        <v>0</v>
      </c>
      <c r="Z12" s="36">
        <f t="shared" si="12"/>
        <v>187685289</v>
      </c>
      <c r="AA12" s="160">
        <f t="shared" si="13"/>
        <v>186478876</v>
      </c>
      <c r="AB12" s="160">
        <f t="shared" si="14"/>
        <v>1206413</v>
      </c>
      <c r="AC12" s="155">
        <f t="shared" si="15"/>
        <v>-1.0784647034527861E-2</v>
      </c>
      <c r="AD12" s="44">
        <f t="shared" si="0"/>
        <v>663208.55202681816</v>
      </c>
      <c r="AE12" s="162">
        <f t="shared" si="16"/>
        <v>660161</v>
      </c>
      <c r="AF12" s="162">
        <f t="shared" si="17"/>
        <v>3048</v>
      </c>
      <c r="AG12" s="44">
        <f t="shared" si="18"/>
        <v>71.22350541351399</v>
      </c>
      <c r="AH12" s="162">
        <f t="shared" si="19"/>
        <v>71</v>
      </c>
      <c r="AI12" s="162">
        <f t="shared" si="20"/>
        <v>0</v>
      </c>
      <c r="AK12" s="167"/>
      <c r="AL12" s="3">
        <v>2020</v>
      </c>
      <c r="AM12" s="36">
        <f t="shared" si="21"/>
        <v>2900.811862</v>
      </c>
      <c r="AN12" s="36">
        <f t="shared" si="22"/>
        <v>2954.1462740000002</v>
      </c>
      <c r="AO12" s="36">
        <f t="shared" si="24"/>
        <v>-53.334412000000157</v>
      </c>
      <c r="AP12" s="155">
        <f t="shared" si="23"/>
        <v>-1.8054086376631528E-2</v>
      </c>
    </row>
    <row r="13" spans="3:42">
      <c r="C13" s="3">
        <v>2013</v>
      </c>
      <c r="D13" s="3">
        <v>2</v>
      </c>
      <c r="E13" s="42">
        <f>'GSD-Sec'!R57</f>
        <v>176915955</v>
      </c>
      <c r="F13" s="157">
        <f t="shared" si="3"/>
        <v>0.99268608952392823</v>
      </c>
      <c r="G13" s="42">
        <f>'GSD-Sec'!S57</f>
        <v>662501</v>
      </c>
      <c r="H13" s="157">
        <f t="shared" si="4"/>
        <v>0.99523190746235024</v>
      </c>
      <c r="I13" s="42">
        <f>'GSD-Sec'!K57</f>
        <v>51</v>
      </c>
      <c r="J13" s="157">
        <f t="shared" si="5"/>
        <v>1</v>
      </c>
      <c r="L13" s="42">
        <f>'GSD-Pri'!R57</f>
        <v>1303481</v>
      </c>
      <c r="M13" s="157">
        <f t="shared" si="6"/>
        <v>7.3139104760717565E-3</v>
      </c>
      <c r="N13" s="42">
        <f>'GSD-Pri'!S57</f>
        <v>3174</v>
      </c>
      <c r="O13" s="157">
        <f t="shared" si="7"/>
        <v>4.7680925376497544E-3</v>
      </c>
      <c r="P13" s="42">
        <f>'GSD-Pri'!K57</f>
        <v>0</v>
      </c>
      <c r="Q13" s="157">
        <f t="shared" si="8"/>
        <v>0</v>
      </c>
      <c r="S13" s="36">
        <f t="shared" si="9"/>
        <v>178219436</v>
      </c>
      <c r="T13" s="36">
        <f t="shared" si="10"/>
        <v>665675</v>
      </c>
      <c r="U13" s="36">
        <f t="shared" si="11"/>
        <v>51</v>
      </c>
      <c r="W13" s="36">
        <f>'ComLg kWh Forecast'!X16</f>
        <v>177154127</v>
      </c>
      <c r="X13" s="168">
        <v>-232503</v>
      </c>
      <c r="Y13" s="168">
        <v>0</v>
      </c>
      <c r="Z13" s="36">
        <f t="shared" si="12"/>
        <v>176921624</v>
      </c>
      <c r="AA13" s="160">
        <f t="shared" si="13"/>
        <v>175627635</v>
      </c>
      <c r="AB13" s="160">
        <f t="shared" si="14"/>
        <v>1293989</v>
      </c>
      <c r="AC13" s="155">
        <f t="shared" si="15"/>
        <v>-7.2821013752956132E-3</v>
      </c>
      <c r="AD13" s="44">
        <f t="shared" si="0"/>
        <v>660827.48716700007</v>
      </c>
      <c r="AE13" s="162">
        <f t="shared" si="16"/>
        <v>657677</v>
      </c>
      <c r="AF13" s="162">
        <f t="shared" si="17"/>
        <v>3151</v>
      </c>
      <c r="AG13" s="44">
        <f t="shared" si="18"/>
        <v>50.628612829859925</v>
      </c>
      <c r="AH13" s="162">
        <f t="shared" si="19"/>
        <v>51</v>
      </c>
      <c r="AI13" s="162">
        <f t="shared" si="20"/>
        <v>0</v>
      </c>
      <c r="AK13" s="167"/>
      <c r="AL13" s="3">
        <v>2021</v>
      </c>
      <c r="AM13" s="36">
        <f t="shared" si="21"/>
        <v>2934.0576550000001</v>
      </c>
      <c r="AN13" s="36">
        <f t="shared" si="22"/>
        <v>2990.3573590000001</v>
      </c>
      <c r="AO13" s="36">
        <f t="shared" si="24"/>
        <v>-56.29970400000002</v>
      </c>
      <c r="AP13" s="155">
        <f t="shared" si="23"/>
        <v>-1.8827082265119977E-2</v>
      </c>
    </row>
    <row r="14" spans="3:42">
      <c r="C14" s="3">
        <v>2013</v>
      </c>
      <c r="D14" s="3">
        <v>3</v>
      </c>
      <c r="E14" s="42">
        <f>'GSD-Sec'!R58</f>
        <v>172883016</v>
      </c>
      <c r="F14" s="157">
        <f t="shared" si="3"/>
        <v>0.99390102768481758</v>
      </c>
      <c r="G14" s="42">
        <f>'GSD-Sec'!S58</f>
        <v>640287</v>
      </c>
      <c r="H14" s="157">
        <f t="shared" si="4"/>
        <v>0.99560420081043177</v>
      </c>
      <c r="I14" s="42">
        <f>'GSD-Sec'!K58</f>
        <v>79</v>
      </c>
      <c r="J14" s="157">
        <f t="shared" si="5"/>
        <v>1</v>
      </c>
      <c r="L14" s="42">
        <f>'GSD-Pri'!R58</f>
        <v>1060879</v>
      </c>
      <c r="M14" s="157">
        <f t="shared" si="6"/>
        <v>6.0989723151824325E-3</v>
      </c>
      <c r="N14" s="42">
        <f>'GSD-Pri'!S58</f>
        <v>2827</v>
      </c>
      <c r="O14" s="157">
        <f t="shared" si="7"/>
        <v>4.3957991895682566E-3</v>
      </c>
      <c r="P14" s="42">
        <f>'GSD-Pri'!K58</f>
        <v>0</v>
      </c>
      <c r="Q14" s="157">
        <f t="shared" si="8"/>
        <v>0</v>
      </c>
      <c r="S14" s="36">
        <f t="shared" si="9"/>
        <v>173943895</v>
      </c>
      <c r="T14" s="36">
        <f t="shared" si="10"/>
        <v>643114</v>
      </c>
      <c r="U14" s="36">
        <f t="shared" si="11"/>
        <v>79</v>
      </c>
      <c r="W14" s="36">
        <f>'ComLg kWh Forecast'!X17</f>
        <v>170334752</v>
      </c>
      <c r="X14" s="168">
        <v>-223092</v>
      </c>
      <c r="Y14" s="168">
        <v>0</v>
      </c>
      <c r="Z14" s="36">
        <f t="shared" si="12"/>
        <v>170111660</v>
      </c>
      <c r="AA14" s="160">
        <f t="shared" si="13"/>
        <v>169074154</v>
      </c>
      <c r="AB14" s="160">
        <f t="shared" si="14"/>
        <v>1037506</v>
      </c>
      <c r="AC14" s="155">
        <f t="shared" si="15"/>
        <v>-2.203144295463777E-2</v>
      </c>
      <c r="AD14" s="44">
        <f t="shared" si="0"/>
        <v>628945.27059567114</v>
      </c>
      <c r="AE14" s="162">
        <f t="shared" si="16"/>
        <v>626181</v>
      </c>
      <c r="AF14" s="162">
        <f t="shared" si="17"/>
        <v>2765</v>
      </c>
      <c r="AG14" s="44">
        <f t="shared" si="18"/>
        <v>77.25951600658361</v>
      </c>
      <c r="AH14" s="162">
        <f t="shared" si="19"/>
        <v>77</v>
      </c>
      <c r="AI14" s="162">
        <f t="shared" si="20"/>
        <v>0</v>
      </c>
      <c r="AK14" s="167"/>
      <c r="AL14" s="3">
        <v>2022</v>
      </c>
      <c r="AM14" s="36">
        <f t="shared" si="21"/>
        <v>2968.8223159999998</v>
      </c>
      <c r="AN14" s="36">
        <f t="shared" si="22"/>
        <v>3014.1654490000001</v>
      </c>
      <c r="AO14" s="36">
        <f t="shared" si="24"/>
        <v>-45.343133000000307</v>
      </c>
      <c r="AP14" s="155">
        <f t="shared" si="23"/>
        <v>-1.5043345750991755E-2</v>
      </c>
    </row>
    <row r="15" spans="3:42">
      <c r="C15" s="3">
        <v>2013</v>
      </c>
      <c r="D15" s="3">
        <v>4</v>
      </c>
      <c r="E15" s="42">
        <f>'GSD-Sec'!R59</f>
        <v>193223031</v>
      </c>
      <c r="F15" s="157">
        <f t="shared" si="3"/>
        <v>0.99413298894195401</v>
      </c>
      <c r="G15" s="42">
        <f>'GSD-Sec'!S59</f>
        <v>622816</v>
      </c>
      <c r="H15" s="157">
        <f t="shared" si="4"/>
        <v>0.99518717602919649</v>
      </c>
      <c r="I15" s="42">
        <f>'GSD-Sec'!K59</f>
        <v>127</v>
      </c>
      <c r="J15" s="157">
        <f t="shared" si="5"/>
        <v>1</v>
      </c>
      <c r="L15" s="42">
        <f>'GSD-Pri'!R59</f>
        <v>1140332</v>
      </c>
      <c r="M15" s="157">
        <f t="shared" si="6"/>
        <v>5.8670110580459553E-3</v>
      </c>
      <c r="N15" s="42">
        <f>'GSD-Pri'!S59</f>
        <v>3012</v>
      </c>
      <c r="O15" s="157">
        <f t="shared" si="7"/>
        <v>4.8128239708034792E-3</v>
      </c>
      <c r="P15" s="42">
        <f>'GSD-Pri'!K59</f>
        <v>0</v>
      </c>
      <c r="Q15" s="157">
        <f t="shared" si="8"/>
        <v>0</v>
      </c>
      <c r="S15" s="36">
        <f t="shared" si="9"/>
        <v>194363363</v>
      </c>
      <c r="T15" s="36">
        <f t="shared" si="10"/>
        <v>625828</v>
      </c>
      <c r="U15" s="36">
        <f t="shared" si="11"/>
        <v>127</v>
      </c>
      <c r="W15" s="36">
        <f>'ComLg kWh Forecast'!X18</f>
        <v>185613115</v>
      </c>
      <c r="X15" s="168">
        <v>-315540</v>
      </c>
      <c r="Y15" s="168">
        <v>0</v>
      </c>
      <c r="Z15" s="36">
        <f t="shared" si="12"/>
        <v>185297575</v>
      </c>
      <c r="AA15" s="160">
        <f t="shared" si="13"/>
        <v>184210432</v>
      </c>
      <c r="AB15" s="160">
        <f t="shared" si="14"/>
        <v>1087143</v>
      </c>
      <c r="AC15" s="155">
        <f t="shared" si="15"/>
        <v>-4.6643502458845632E-2</v>
      </c>
      <c r="AD15" s="44">
        <f t="shared" si="0"/>
        <v>596637.19014318555</v>
      </c>
      <c r="AE15" s="162">
        <f t="shared" si="16"/>
        <v>593766</v>
      </c>
      <c r="AF15" s="162">
        <f t="shared" si="17"/>
        <v>2872</v>
      </c>
      <c r="AG15" s="44">
        <f t="shared" si="18"/>
        <v>121.07627518772661</v>
      </c>
      <c r="AH15" s="162">
        <f t="shared" si="19"/>
        <v>121</v>
      </c>
      <c r="AI15" s="162">
        <f t="shared" si="20"/>
        <v>0</v>
      </c>
      <c r="AK15" s="167"/>
      <c r="AL15" s="3">
        <v>2023</v>
      </c>
      <c r="AM15" s="36">
        <f t="shared" si="21"/>
        <v>2999.8670659999998</v>
      </c>
      <c r="AN15" s="36">
        <f t="shared" si="22"/>
        <v>3037.3958240000002</v>
      </c>
      <c r="AO15" s="36">
        <f t="shared" si="24"/>
        <v>-37.52875800000038</v>
      </c>
      <c r="AP15" s="155">
        <f t="shared" si="23"/>
        <v>-1.235557042103852E-2</v>
      </c>
    </row>
    <row r="16" spans="3:42">
      <c r="C16" s="3">
        <v>2013</v>
      </c>
      <c r="D16" s="3">
        <v>5</v>
      </c>
      <c r="E16" s="42">
        <f>'GSD-Sec'!R60</f>
        <v>201199291</v>
      </c>
      <c r="F16" s="157">
        <f t="shared" si="3"/>
        <v>0.99429000759483088</v>
      </c>
      <c r="G16" s="42">
        <f>'GSD-Sec'!S60</f>
        <v>650914</v>
      </c>
      <c r="H16" s="157">
        <f t="shared" si="4"/>
        <v>0.99488886647163655</v>
      </c>
      <c r="I16" s="42">
        <f>'GSD-Sec'!K60</f>
        <v>361</v>
      </c>
      <c r="J16" s="157">
        <f t="shared" si="5"/>
        <v>1</v>
      </c>
      <c r="L16" s="42">
        <f>'GSD-Pri'!R60</f>
        <v>1155444</v>
      </c>
      <c r="M16" s="157">
        <f t="shared" si="6"/>
        <v>5.7099924051690707E-3</v>
      </c>
      <c r="N16" s="42">
        <f>'GSD-Pri'!S60</f>
        <v>3344</v>
      </c>
      <c r="O16" s="157">
        <f t="shared" si="7"/>
        <v>5.1111335283634289E-3</v>
      </c>
      <c r="P16" s="42">
        <f>'GSD-Pri'!K60</f>
        <v>0</v>
      </c>
      <c r="Q16" s="157">
        <f t="shared" si="8"/>
        <v>0</v>
      </c>
      <c r="S16" s="36">
        <f t="shared" si="9"/>
        <v>202354735</v>
      </c>
      <c r="T16" s="36">
        <f t="shared" si="10"/>
        <v>654258</v>
      </c>
      <c r="U16" s="36">
        <f t="shared" si="11"/>
        <v>361</v>
      </c>
      <c r="W16" s="36">
        <f>'ComLg kWh Forecast'!X19</f>
        <v>200978463</v>
      </c>
      <c r="X16" s="168">
        <v>-639246</v>
      </c>
      <c r="Y16" s="168">
        <v>0</v>
      </c>
      <c r="Z16" s="36">
        <f t="shared" si="12"/>
        <v>200339217</v>
      </c>
      <c r="AA16" s="160">
        <f t="shared" si="13"/>
        <v>199195282</v>
      </c>
      <c r="AB16" s="160">
        <f t="shared" si="14"/>
        <v>1143935</v>
      </c>
      <c r="AC16" s="155">
        <f t="shared" si="15"/>
        <v>-9.9603204244269605E-3</v>
      </c>
      <c r="AD16" s="44">
        <f t="shared" si="0"/>
        <v>647741.38067975524</v>
      </c>
      <c r="AE16" s="162">
        <f t="shared" si="16"/>
        <v>644431</v>
      </c>
      <c r="AF16" s="162">
        <f t="shared" si="17"/>
        <v>3311</v>
      </c>
      <c r="AG16" s="44">
        <f t="shared" si="18"/>
        <v>357.40432432678188</v>
      </c>
      <c r="AH16" s="162">
        <f t="shared" si="19"/>
        <v>357</v>
      </c>
      <c r="AI16" s="162">
        <f t="shared" si="20"/>
        <v>0</v>
      </c>
      <c r="AK16" s="167"/>
      <c r="AL16" s="3">
        <v>2024</v>
      </c>
      <c r="AM16" s="36">
        <f t="shared" si="21"/>
        <v>3033.9391999999998</v>
      </c>
      <c r="AN16" s="36">
        <f t="shared" si="22"/>
        <v>3058.9072900000001</v>
      </c>
      <c r="AO16" s="36">
        <f t="shared" si="24"/>
        <v>-24.968090000000302</v>
      </c>
      <c r="AP16" s="155">
        <f t="shared" si="23"/>
        <v>-8.1624212939125362E-3</v>
      </c>
    </row>
    <row r="17" spans="3:42">
      <c r="C17" s="3">
        <v>2013</v>
      </c>
      <c r="D17" s="3">
        <v>6</v>
      </c>
      <c r="E17" s="42">
        <f>'GSD-Sec'!R61</f>
        <v>246958343</v>
      </c>
      <c r="F17" s="157">
        <f t="shared" si="3"/>
        <v>0.99394686083588046</v>
      </c>
      <c r="G17" s="42">
        <f>'GSD-Sec'!S61</f>
        <v>702045</v>
      </c>
      <c r="H17" s="157">
        <f t="shared" si="4"/>
        <v>0.9948066486233722</v>
      </c>
      <c r="I17" s="42">
        <f>'GSD-Sec'!K61</f>
        <v>349</v>
      </c>
      <c r="J17" s="157">
        <f t="shared" si="5"/>
        <v>1</v>
      </c>
      <c r="L17" s="42">
        <f>'GSD-Pri'!R61</f>
        <v>1503977</v>
      </c>
      <c r="M17" s="157">
        <f t="shared" si="6"/>
        <v>6.053139164119533E-3</v>
      </c>
      <c r="N17" s="42">
        <f>'GSD-Pri'!S61</f>
        <v>3665</v>
      </c>
      <c r="O17" s="157">
        <f t="shared" si="7"/>
        <v>5.1933513766277929E-3</v>
      </c>
      <c r="P17" s="42">
        <f>'GSD-Pri'!K61</f>
        <v>0</v>
      </c>
      <c r="Q17" s="157">
        <f t="shared" si="8"/>
        <v>0</v>
      </c>
      <c r="S17" s="36">
        <f t="shared" si="9"/>
        <v>248462320</v>
      </c>
      <c r="T17" s="36">
        <f t="shared" si="10"/>
        <v>705710</v>
      </c>
      <c r="U17" s="36">
        <f t="shared" si="11"/>
        <v>349</v>
      </c>
      <c r="W17" s="36">
        <f>'ComLg kWh Forecast'!X20</f>
        <v>244314281</v>
      </c>
      <c r="X17" s="168">
        <v>-880191</v>
      </c>
      <c r="Y17" s="168">
        <v>0</v>
      </c>
      <c r="Z17" s="36">
        <f t="shared" si="12"/>
        <v>243434090</v>
      </c>
      <c r="AA17" s="160">
        <f t="shared" si="13"/>
        <v>241960550</v>
      </c>
      <c r="AB17" s="160">
        <f t="shared" si="14"/>
        <v>1473540</v>
      </c>
      <c r="AC17" s="155">
        <f t="shared" si="15"/>
        <v>-2.0237394547390486E-2</v>
      </c>
      <c r="AD17" s="44">
        <f t="shared" si="0"/>
        <v>691428.26829396107</v>
      </c>
      <c r="AE17" s="162">
        <f t="shared" si="16"/>
        <v>687837</v>
      </c>
      <c r="AF17" s="162">
        <f t="shared" si="17"/>
        <v>3591</v>
      </c>
      <c r="AG17" s="44">
        <f t="shared" si="18"/>
        <v>341.93714930296073</v>
      </c>
      <c r="AH17" s="162">
        <f t="shared" si="19"/>
        <v>342</v>
      </c>
      <c r="AI17" s="162">
        <f t="shared" si="20"/>
        <v>0</v>
      </c>
      <c r="AK17" s="167"/>
      <c r="AL17" s="3">
        <v>2025</v>
      </c>
      <c r="AM17" s="36">
        <f t="shared" si="21"/>
        <v>3050.4505300000001</v>
      </c>
      <c r="AN17" s="36">
        <f t="shared" si="22"/>
        <v>3078.2444599999999</v>
      </c>
      <c r="AO17" s="36">
        <f t="shared" si="24"/>
        <v>-27.793929999999818</v>
      </c>
      <c r="AP17" s="155">
        <f t="shared" si="23"/>
        <v>-9.0291496861817366E-3</v>
      </c>
    </row>
    <row r="18" spans="3:42">
      <c r="C18" s="3">
        <v>2013</v>
      </c>
      <c r="D18" s="3">
        <v>7</v>
      </c>
      <c r="E18" s="42">
        <f>'GSD-Sec'!R62</f>
        <v>262366271</v>
      </c>
      <c r="F18" s="157">
        <f t="shared" si="3"/>
        <v>0.99392937179259122</v>
      </c>
      <c r="G18" s="42">
        <f>'GSD-Sec'!S62</f>
        <v>705519</v>
      </c>
      <c r="H18" s="157">
        <f t="shared" si="4"/>
        <v>0.99483629708071708</v>
      </c>
      <c r="I18" s="42">
        <f>'GSD-Sec'!K62</f>
        <v>408</v>
      </c>
      <c r="J18" s="157">
        <f t="shared" si="5"/>
        <v>1</v>
      </c>
      <c r="L18" s="42">
        <f>'GSD-Pri'!R62</f>
        <v>1602456</v>
      </c>
      <c r="M18" s="157">
        <f t="shared" si="6"/>
        <v>6.0706282074088269E-3</v>
      </c>
      <c r="N18" s="42">
        <f>'GSD-Pri'!S62</f>
        <v>3662</v>
      </c>
      <c r="O18" s="157">
        <f t="shared" si="7"/>
        <v>5.1637029192829476E-3</v>
      </c>
      <c r="P18" s="42">
        <f>'GSD-Pri'!K62</f>
        <v>0</v>
      </c>
      <c r="Q18" s="157">
        <f t="shared" si="8"/>
        <v>0</v>
      </c>
      <c r="S18" s="36">
        <f t="shared" si="9"/>
        <v>263968727</v>
      </c>
      <c r="T18" s="36">
        <f t="shared" si="10"/>
        <v>709181</v>
      </c>
      <c r="U18" s="36">
        <f t="shared" si="11"/>
        <v>408</v>
      </c>
      <c r="W18" s="36">
        <f>'ComLg kWh Forecast'!X21</f>
        <v>264415933</v>
      </c>
      <c r="X18" s="168">
        <v>-978174</v>
      </c>
      <c r="Y18" s="168">
        <v>0</v>
      </c>
      <c r="Z18" s="36">
        <f t="shared" si="12"/>
        <v>263437759</v>
      </c>
      <c r="AA18" s="160">
        <f t="shared" si="13"/>
        <v>261838526</v>
      </c>
      <c r="AB18" s="160">
        <f t="shared" si="14"/>
        <v>1599233</v>
      </c>
      <c r="AC18" s="155">
        <f t="shared" si="15"/>
        <v>-2.0114807008937419E-3</v>
      </c>
      <c r="AD18" s="44">
        <f t="shared" si="0"/>
        <v>707754.49610505952</v>
      </c>
      <c r="AE18" s="162">
        <f t="shared" si="16"/>
        <v>704100</v>
      </c>
      <c r="AF18" s="162">
        <f t="shared" si="17"/>
        <v>3655</v>
      </c>
      <c r="AG18" s="44">
        <f t="shared" si="18"/>
        <v>407.17931587403535</v>
      </c>
      <c r="AH18" s="162">
        <f t="shared" si="19"/>
        <v>407</v>
      </c>
      <c r="AI18" s="162">
        <f t="shared" si="20"/>
        <v>0</v>
      </c>
      <c r="AK18" s="167"/>
      <c r="AL18" s="3">
        <v>2026</v>
      </c>
      <c r="AM18" s="36">
        <f t="shared" si="21"/>
        <v>3071.319469</v>
      </c>
      <c r="AN18" s="36">
        <f t="shared" si="22"/>
        <v>3098.0968630000002</v>
      </c>
      <c r="AO18" s="36">
        <f t="shared" si="24"/>
        <v>-26.777394000000186</v>
      </c>
      <c r="AP18" s="155">
        <f t="shared" si="23"/>
        <v>-8.6431752085603941E-3</v>
      </c>
    </row>
    <row r="19" spans="3:42">
      <c r="C19" s="3">
        <v>2013</v>
      </c>
      <c r="D19" s="3">
        <v>8</v>
      </c>
      <c r="E19" s="42">
        <f>'GSD-Sec'!R63</f>
        <v>266439058</v>
      </c>
      <c r="F19" s="157">
        <f t="shared" si="3"/>
        <v>0.99444231530786931</v>
      </c>
      <c r="G19" s="42">
        <f>'GSD-Sec'!S63</f>
        <v>718561</v>
      </c>
      <c r="H19" s="157">
        <f t="shared" si="4"/>
        <v>0.99515414231504307</v>
      </c>
      <c r="I19" s="42">
        <f>'GSD-Sec'!K63</f>
        <v>376</v>
      </c>
      <c r="J19" s="157">
        <f t="shared" si="5"/>
        <v>1</v>
      </c>
      <c r="L19" s="42">
        <f>'GSD-Pri'!R63</f>
        <v>1489060</v>
      </c>
      <c r="M19" s="157">
        <f t="shared" si="6"/>
        <v>5.5576846921307453E-3</v>
      </c>
      <c r="N19" s="42">
        <f>'GSD-Pri'!S63</f>
        <v>3499</v>
      </c>
      <c r="O19" s="157">
        <f t="shared" si="7"/>
        <v>4.8458576849569291E-3</v>
      </c>
      <c r="P19" s="42">
        <f>'GSD-Pri'!K63</f>
        <v>0</v>
      </c>
      <c r="Q19" s="157">
        <f t="shared" si="8"/>
        <v>0</v>
      </c>
      <c r="S19" s="36">
        <f t="shared" si="9"/>
        <v>267928118</v>
      </c>
      <c r="T19" s="36">
        <f t="shared" si="10"/>
        <v>722060</v>
      </c>
      <c r="U19" s="36">
        <f t="shared" si="11"/>
        <v>376</v>
      </c>
      <c r="W19" s="36">
        <f>'ComLg kWh Forecast'!X22</f>
        <v>263913438</v>
      </c>
      <c r="X19" s="168">
        <v>-950288</v>
      </c>
      <c r="Y19" s="168">
        <v>0</v>
      </c>
      <c r="Z19" s="36">
        <f t="shared" si="12"/>
        <v>262963150</v>
      </c>
      <c r="AA19" s="160">
        <f t="shared" si="13"/>
        <v>261501684</v>
      </c>
      <c r="AB19" s="160">
        <f t="shared" si="14"/>
        <v>1461466</v>
      </c>
      <c r="AC19" s="155">
        <f t="shared" si="15"/>
        <v>-1.8530970310477124E-2</v>
      </c>
      <c r="AD19" s="44">
        <f t="shared" si="0"/>
        <v>708679.52757761686</v>
      </c>
      <c r="AE19" s="162">
        <f t="shared" si="16"/>
        <v>705245</v>
      </c>
      <c r="AF19" s="162">
        <f t="shared" si="17"/>
        <v>3434</v>
      </c>
      <c r="AG19" s="44">
        <f t="shared" si="18"/>
        <v>369.0323551632606</v>
      </c>
      <c r="AH19" s="162">
        <f t="shared" si="19"/>
        <v>369</v>
      </c>
      <c r="AI19" s="162">
        <f t="shared" si="20"/>
        <v>0</v>
      </c>
      <c r="AK19" s="167"/>
      <c r="AL19" s="3">
        <v>2027</v>
      </c>
      <c r="AM19" s="36">
        <f t="shared" si="21"/>
        <v>3090.116094</v>
      </c>
      <c r="AN19" s="36">
        <f t="shared" si="22"/>
        <v>3116.130502</v>
      </c>
      <c r="AO19" s="36">
        <f t="shared" si="24"/>
        <v>-26.014408000000003</v>
      </c>
      <c r="AP19" s="155">
        <f t="shared" si="23"/>
        <v>-8.3483050479764564E-3</v>
      </c>
    </row>
    <row r="20" spans="3:42">
      <c r="C20" s="3">
        <v>2013</v>
      </c>
      <c r="D20" s="3">
        <v>9</v>
      </c>
      <c r="E20" s="42">
        <f>'GSD-Sec'!R64</f>
        <v>256548097</v>
      </c>
      <c r="F20" s="157">
        <f t="shared" si="3"/>
        <v>0.99411293230704878</v>
      </c>
      <c r="G20" s="42">
        <f>'GSD-Sec'!S64</f>
        <v>711406</v>
      </c>
      <c r="H20" s="157">
        <f t="shared" si="4"/>
        <v>0.99490107013196238</v>
      </c>
      <c r="I20" s="42">
        <f>'GSD-Sec'!K64</f>
        <v>295</v>
      </c>
      <c r="J20" s="157">
        <f t="shared" si="5"/>
        <v>1</v>
      </c>
      <c r="L20" s="42">
        <f>'GSD-Pri'!R64</f>
        <v>1519260</v>
      </c>
      <c r="M20" s="157">
        <f t="shared" si="6"/>
        <v>5.8870676929511853E-3</v>
      </c>
      <c r="N20" s="42">
        <f>'GSD-Pri'!S64</f>
        <v>3646</v>
      </c>
      <c r="O20" s="157">
        <f t="shared" si="7"/>
        <v>5.0989298680375692E-3</v>
      </c>
      <c r="P20" s="42">
        <f>'GSD-Pri'!K64</f>
        <v>0</v>
      </c>
      <c r="Q20" s="157">
        <f t="shared" si="8"/>
        <v>0</v>
      </c>
      <c r="S20" s="36">
        <f t="shared" si="9"/>
        <v>258067357</v>
      </c>
      <c r="T20" s="36">
        <f t="shared" si="10"/>
        <v>715052</v>
      </c>
      <c r="U20" s="36">
        <f t="shared" si="11"/>
        <v>295</v>
      </c>
      <c r="W20" s="36">
        <f>'ComLg kWh Forecast'!X23</f>
        <v>266648215</v>
      </c>
      <c r="X20" s="168">
        <v>-759787</v>
      </c>
      <c r="Y20" s="168">
        <v>0</v>
      </c>
      <c r="Z20" s="36">
        <f t="shared" si="12"/>
        <v>265888428</v>
      </c>
      <c r="AA20" s="160">
        <f t="shared" si="13"/>
        <v>264323125</v>
      </c>
      <c r="AB20" s="160">
        <f t="shared" si="14"/>
        <v>1565303</v>
      </c>
      <c r="AC20" s="155">
        <f t="shared" si="15"/>
        <v>3.0306316501703012E-2</v>
      </c>
      <c r="AD20" s="44">
        <f t="shared" si="0"/>
        <v>736722.59222717572</v>
      </c>
      <c r="AE20" s="162">
        <f t="shared" si="16"/>
        <v>732966</v>
      </c>
      <c r="AF20" s="162">
        <f t="shared" si="17"/>
        <v>3756</v>
      </c>
      <c r="AG20" s="44">
        <f t="shared" si="18"/>
        <v>303.94036336800241</v>
      </c>
      <c r="AH20" s="162">
        <f t="shared" si="19"/>
        <v>304</v>
      </c>
      <c r="AI20" s="162">
        <f t="shared" si="20"/>
        <v>0</v>
      </c>
      <c r="AK20" s="167"/>
      <c r="AL20" s="3">
        <v>2028</v>
      </c>
      <c r="AM20" s="36">
        <f t="shared" si="21"/>
        <v>3114.966668</v>
      </c>
      <c r="AN20" s="36">
        <f t="shared" si="22"/>
        <v>3130.1052319999999</v>
      </c>
      <c r="AO20" s="36">
        <f t="shared" si="24"/>
        <v>-15.13856399999986</v>
      </c>
      <c r="AP20" s="155">
        <f t="shared" si="23"/>
        <v>-4.83643931367983E-3</v>
      </c>
    </row>
    <row r="21" spans="3:42">
      <c r="C21" s="3">
        <v>2013</v>
      </c>
      <c r="D21" s="3">
        <v>10</v>
      </c>
      <c r="E21" s="42">
        <f>'GSD-Sec'!R65</f>
        <v>218776154</v>
      </c>
      <c r="F21" s="157">
        <f t="shared" si="3"/>
        <v>0.99344250125447142</v>
      </c>
      <c r="G21" s="42">
        <f>'GSD-Sec'!S65</f>
        <v>672629</v>
      </c>
      <c r="H21" s="157">
        <f t="shared" si="4"/>
        <v>0.9947072498402858</v>
      </c>
      <c r="I21" s="42">
        <f>'GSD-Sec'!K65</f>
        <v>290</v>
      </c>
      <c r="J21" s="157">
        <f t="shared" si="5"/>
        <v>1</v>
      </c>
      <c r="L21" s="42">
        <f>'GSD-Pri'!R65</f>
        <v>1444094</v>
      </c>
      <c r="M21" s="157">
        <f t="shared" si="6"/>
        <v>6.5574987455286129E-3</v>
      </c>
      <c r="N21" s="42">
        <f>'GSD-Pri'!S65</f>
        <v>3579</v>
      </c>
      <c r="O21" s="157">
        <f t="shared" si="7"/>
        <v>5.2927501597141704E-3</v>
      </c>
      <c r="P21" s="42">
        <f>'GSD-Pri'!K65</f>
        <v>0</v>
      </c>
      <c r="Q21" s="157">
        <f t="shared" si="8"/>
        <v>0</v>
      </c>
      <c r="S21" s="36">
        <f t="shared" si="9"/>
        <v>220220248</v>
      </c>
      <c r="T21" s="36">
        <f t="shared" si="10"/>
        <v>676208</v>
      </c>
      <c r="U21" s="36">
        <f t="shared" si="11"/>
        <v>290</v>
      </c>
      <c r="W21" s="36">
        <f>'ComLg kWh Forecast'!X24</f>
        <v>239720667</v>
      </c>
      <c r="X21" s="168">
        <v>-422589</v>
      </c>
      <c r="Y21" s="168">
        <v>0</v>
      </c>
      <c r="Z21" s="36">
        <f t="shared" si="12"/>
        <v>239298078</v>
      </c>
      <c r="AA21" s="160">
        <f t="shared" si="13"/>
        <v>237728881</v>
      </c>
      <c r="AB21" s="160">
        <f t="shared" si="14"/>
        <v>1569197</v>
      </c>
      <c r="AC21" s="155">
        <f t="shared" si="15"/>
        <v>8.6630680753751577E-2</v>
      </c>
      <c r="AD21" s="44">
        <f t="shared" si="0"/>
        <v>734788.3593711328</v>
      </c>
      <c r="AE21" s="162">
        <f t="shared" si="16"/>
        <v>730899</v>
      </c>
      <c r="AF21" s="162">
        <f t="shared" si="17"/>
        <v>3889</v>
      </c>
      <c r="AG21" s="44">
        <f t="shared" si="18"/>
        <v>315.12289741858797</v>
      </c>
      <c r="AH21" s="162">
        <f t="shared" si="19"/>
        <v>315</v>
      </c>
      <c r="AI21" s="162">
        <f t="shared" si="20"/>
        <v>0</v>
      </c>
      <c r="AK21" s="167"/>
      <c r="AL21" s="3">
        <v>2029</v>
      </c>
      <c r="AM21" s="36">
        <f t="shared" si="21"/>
        <v>3125.6311009999999</v>
      </c>
      <c r="AN21" s="36">
        <f t="shared" si="22"/>
        <v>3151.8895560000001</v>
      </c>
      <c r="AO21" s="36">
        <f t="shared" si="24"/>
        <v>-26.25845500000014</v>
      </c>
      <c r="AP21" s="155">
        <f t="shared" si="23"/>
        <v>-8.3310200225810149E-3</v>
      </c>
    </row>
    <row r="22" spans="3:42">
      <c r="C22" s="3">
        <v>2013</v>
      </c>
      <c r="D22" s="3">
        <v>11</v>
      </c>
      <c r="E22" s="42">
        <f>'GSD-Sec'!R66</f>
        <v>174732227</v>
      </c>
      <c r="F22" s="157">
        <f t="shared" si="3"/>
        <v>0.99322642761476465</v>
      </c>
      <c r="G22" s="42">
        <f>'GSD-Sec'!S66</f>
        <v>626873</v>
      </c>
      <c r="H22" s="157">
        <f t="shared" si="4"/>
        <v>0.99479175758345173</v>
      </c>
      <c r="I22" s="42">
        <f>'GSD-Sec'!K66</f>
        <v>182</v>
      </c>
      <c r="J22" s="157">
        <f t="shared" si="5"/>
        <v>1</v>
      </c>
      <c r="L22" s="42">
        <f>'GSD-Pri'!R66</f>
        <v>1191633</v>
      </c>
      <c r="M22" s="157">
        <f t="shared" si="6"/>
        <v>6.7735723852352945E-3</v>
      </c>
      <c r="N22" s="42">
        <f>'GSD-Pri'!S66</f>
        <v>3282</v>
      </c>
      <c r="O22" s="157">
        <f t="shared" si="7"/>
        <v>5.2082424165483098E-3</v>
      </c>
      <c r="P22" s="42">
        <f>'GSD-Pri'!K66</f>
        <v>0</v>
      </c>
      <c r="Q22" s="157">
        <f t="shared" si="8"/>
        <v>0</v>
      </c>
      <c r="S22" s="36">
        <f t="shared" si="9"/>
        <v>175923860</v>
      </c>
      <c r="T22" s="36">
        <f t="shared" si="10"/>
        <v>630155</v>
      </c>
      <c r="U22" s="36">
        <f t="shared" si="11"/>
        <v>182</v>
      </c>
      <c r="W22" s="36">
        <f>'ComLg kWh Forecast'!X25</f>
        <v>183597057</v>
      </c>
      <c r="X22" s="168">
        <v>-236655</v>
      </c>
      <c r="Y22" s="168">
        <v>0</v>
      </c>
      <c r="Z22" s="36">
        <f t="shared" si="12"/>
        <v>183360402</v>
      </c>
      <c r="AA22" s="160">
        <f t="shared" si="13"/>
        <v>182118397</v>
      </c>
      <c r="AB22" s="160">
        <f t="shared" si="14"/>
        <v>1242005</v>
      </c>
      <c r="AC22" s="155">
        <f t="shared" si="15"/>
        <v>4.2271366715123326E-2</v>
      </c>
      <c r="AD22" s="44">
        <f t="shared" si="0"/>
        <v>656792.51309236849</v>
      </c>
      <c r="AE22" s="162">
        <f t="shared" si="16"/>
        <v>653372</v>
      </c>
      <c r="AF22" s="162">
        <f t="shared" si="17"/>
        <v>3421</v>
      </c>
      <c r="AG22" s="44">
        <f t="shared" si="18"/>
        <v>189.69338874215245</v>
      </c>
      <c r="AH22" s="162">
        <f t="shared" si="19"/>
        <v>190</v>
      </c>
      <c r="AI22" s="162">
        <f t="shared" si="20"/>
        <v>0</v>
      </c>
      <c r="AK22" s="167"/>
      <c r="AL22" s="3">
        <v>2030</v>
      </c>
      <c r="AM22" s="36">
        <f t="shared" si="21"/>
        <v>3143.4488310000002</v>
      </c>
      <c r="AN22" s="36">
        <f t="shared" si="22"/>
        <v>3165.920044</v>
      </c>
      <c r="AO22" s="36">
        <f t="shared" si="24"/>
        <v>-22.471212999999807</v>
      </c>
      <c r="AP22" s="155">
        <f t="shared" si="23"/>
        <v>-7.0978460250715747E-3</v>
      </c>
    </row>
    <row r="23" spans="3:42">
      <c r="C23" s="3">
        <v>2013</v>
      </c>
      <c r="D23" s="3">
        <v>12</v>
      </c>
      <c r="E23" s="42">
        <f>'GSD-Sec'!R67</f>
        <v>182716995</v>
      </c>
      <c r="F23" s="157">
        <f t="shared" si="3"/>
        <v>0.99347922298033531</v>
      </c>
      <c r="G23" s="42">
        <f>'GSD-Sec'!S67</f>
        <v>661149</v>
      </c>
      <c r="H23" s="157">
        <f t="shared" si="4"/>
        <v>0.995360047935131</v>
      </c>
      <c r="I23" s="42">
        <f>'GSD-Sec'!K67</f>
        <v>173</v>
      </c>
      <c r="J23" s="157">
        <f t="shared" si="5"/>
        <v>1</v>
      </c>
      <c r="L23" s="42">
        <f>'GSD-Pri'!R67</f>
        <v>1199277</v>
      </c>
      <c r="M23" s="157">
        <f t="shared" si="6"/>
        <v>6.5207770196646876E-3</v>
      </c>
      <c r="N23" s="42">
        <f>'GSD-Pri'!S67</f>
        <v>3082</v>
      </c>
      <c r="O23" s="157">
        <f t="shared" si="7"/>
        <v>4.6399520648689992E-3</v>
      </c>
      <c r="P23" s="42">
        <f>'GSD-Pri'!K67</f>
        <v>0</v>
      </c>
      <c r="Q23" s="157">
        <f t="shared" si="8"/>
        <v>0</v>
      </c>
      <c r="S23" s="36">
        <f t="shared" si="9"/>
        <v>183916272</v>
      </c>
      <c r="T23" s="36">
        <f t="shared" si="10"/>
        <v>664231</v>
      </c>
      <c r="U23" s="36">
        <f t="shared" si="11"/>
        <v>173</v>
      </c>
      <c r="W23" s="36">
        <f>'ComLg kWh Forecast'!X26</f>
        <v>185720772</v>
      </c>
      <c r="X23" s="168">
        <v>-308897</v>
      </c>
      <c r="Y23" s="168">
        <v>0</v>
      </c>
      <c r="Z23" s="36">
        <f t="shared" si="12"/>
        <v>185411875</v>
      </c>
      <c r="AA23" s="160">
        <f t="shared" si="13"/>
        <v>184202846</v>
      </c>
      <c r="AB23" s="160">
        <f t="shared" si="14"/>
        <v>1209029</v>
      </c>
      <c r="AC23" s="155">
        <f t="shared" si="15"/>
        <v>8.131977577275018E-3</v>
      </c>
      <c r="AD23" s="44">
        <f t="shared" si="0"/>
        <v>669632.51159813092</v>
      </c>
      <c r="AE23" s="162">
        <f t="shared" si="16"/>
        <v>666525</v>
      </c>
      <c r="AF23" s="162">
        <f t="shared" si="17"/>
        <v>3107</v>
      </c>
      <c r="AG23" s="44">
        <f t="shared" si="18"/>
        <v>174.40683212086859</v>
      </c>
      <c r="AH23" s="162">
        <f t="shared" si="19"/>
        <v>174</v>
      </c>
      <c r="AI23" s="162">
        <f t="shared" si="20"/>
        <v>0</v>
      </c>
      <c r="AK23" s="167"/>
      <c r="AL23" s="3">
        <v>2031</v>
      </c>
      <c r="AM23" s="36">
        <f t="shared" si="21"/>
        <v>3160.3924929999998</v>
      </c>
      <c r="AN23" s="36">
        <f t="shared" si="22"/>
        <v>3182.1920049999999</v>
      </c>
      <c r="AO23" s="36">
        <f t="shared" si="24"/>
        <v>-21.79951200000005</v>
      </c>
      <c r="AP23" s="155">
        <f t="shared" si="23"/>
        <v>-6.8504703568319503E-3</v>
      </c>
    </row>
    <row r="24" spans="3:42">
      <c r="C24" s="3">
        <v>2014</v>
      </c>
      <c r="D24" s="3">
        <v>1</v>
      </c>
      <c r="E24" s="42">
        <f>'GSD-Sec'!R68</f>
        <v>190002534</v>
      </c>
      <c r="F24" s="157">
        <f t="shared" si="3"/>
        <v>0.99362225391311987</v>
      </c>
      <c r="G24" s="42">
        <f>'GSD-Sec'!S68</f>
        <v>672635</v>
      </c>
      <c r="H24" s="157">
        <f t="shared" si="4"/>
        <v>0.99544039211739843</v>
      </c>
      <c r="I24" s="42">
        <f>'GSD-Sec'!K68</f>
        <v>73</v>
      </c>
      <c r="J24" s="157">
        <f t="shared" si="5"/>
        <v>1</v>
      </c>
      <c r="L24" s="42">
        <f>'GSD-Pri'!R68</f>
        <v>1219566</v>
      </c>
      <c r="M24" s="157">
        <f t="shared" si="6"/>
        <v>6.3777460868801256E-3</v>
      </c>
      <c r="N24" s="42">
        <f>'GSD-Pri'!S68</f>
        <v>3081</v>
      </c>
      <c r="O24" s="157">
        <f t="shared" si="7"/>
        <v>4.5596078826015667E-3</v>
      </c>
      <c r="P24" s="42">
        <f>'GSD-Pri'!K68</f>
        <v>0</v>
      </c>
      <c r="Q24" s="157">
        <f t="shared" si="8"/>
        <v>0</v>
      </c>
      <c r="S24" s="36">
        <f t="shared" si="9"/>
        <v>191222100</v>
      </c>
      <c r="T24" s="36">
        <f t="shared" si="10"/>
        <v>675716</v>
      </c>
      <c r="U24" s="36">
        <f t="shared" si="11"/>
        <v>73</v>
      </c>
      <c r="W24" s="36">
        <f>'ComLg kWh Forecast'!X27</f>
        <v>194868291</v>
      </c>
      <c r="X24" s="168">
        <v>-631201</v>
      </c>
      <c r="Y24" s="168">
        <v>0</v>
      </c>
      <c r="Z24" s="36">
        <f t="shared" si="12"/>
        <v>194237090</v>
      </c>
      <c r="AA24" s="160">
        <f t="shared" si="13"/>
        <v>192998295</v>
      </c>
      <c r="AB24" s="160">
        <f t="shared" si="14"/>
        <v>1238795</v>
      </c>
      <c r="AC24" s="155">
        <f t="shared" si="15"/>
        <v>1.5766953715077969E-2</v>
      </c>
      <c r="AD24" s="44">
        <f t="shared" si="0"/>
        <v>686369.98289653764</v>
      </c>
      <c r="AE24" s="162">
        <f t="shared" si="16"/>
        <v>683240</v>
      </c>
      <c r="AF24" s="162">
        <f t="shared" si="17"/>
        <v>3130</v>
      </c>
      <c r="AG24" s="44">
        <f t="shared" si="18"/>
        <v>74.150987621200699</v>
      </c>
      <c r="AH24" s="162">
        <f t="shared" si="19"/>
        <v>74</v>
      </c>
      <c r="AI24" s="162">
        <f t="shared" si="20"/>
        <v>0</v>
      </c>
      <c r="AL24" s="3">
        <v>2032</v>
      </c>
      <c r="AM24" s="36">
        <f t="shared" si="21"/>
        <v>3181.858573</v>
      </c>
      <c r="AN24" s="36">
        <f t="shared" si="22"/>
        <v>3189.8262639999998</v>
      </c>
      <c r="AO24" s="36">
        <f t="shared" si="24"/>
        <v>-7.9676909999998315</v>
      </c>
      <c r="AP24" s="155">
        <f t="shared" si="23"/>
        <v>-2.4978448167921607E-3</v>
      </c>
    </row>
    <row r="25" spans="3:42">
      <c r="C25" s="3">
        <v>2014</v>
      </c>
      <c r="D25" s="3">
        <v>2</v>
      </c>
      <c r="E25" s="42">
        <f>'GSD-Sec'!R69</f>
        <v>178552661</v>
      </c>
      <c r="F25" s="157">
        <f t="shared" si="3"/>
        <v>0.99275264672362429</v>
      </c>
      <c r="G25" s="42">
        <f>'GSD-Sec'!S69</f>
        <v>668630</v>
      </c>
      <c r="H25" s="157">
        <f t="shared" si="4"/>
        <v>0.99527540770820055</v>
      </c>
      <c r="I25" s="42">
        <f>'GSD-Sec'!K69</f>
        <v>51</v>
      </c>
      <c r="J25" s="157">
        <f t="shared" si="5"/>
        <v>1</v>
      </c>
      <c r="L25" s="42">
        <f>'GSD-Pri'!R69</f>
        <v>1303481</v>
      </c>
      <c r="M25" s="157">
        <f t="shared" si="6"/>
        <v>7.247353276375738E-3</v>
      </c>
      <c r="N25" s="42">
        <f>'GSD-Pri'!S69</f>
        <v>3174</v>
      </c>
      <c r="O25" s="157">
        <f t="shared" si="7"/>
        <v>4.7245922917993942E-3</v>
      </c>
      <c r="P25" s="42">
        <f>'GSD-Pri'!K69</f>
        <v>0</v>
      </c>
      <c r="Q25" s="157">
        <f t="shared" si="8"/>
        <v>0</v>
      </c>
      <c r="S25" s="36">
        <f t="shared" si="9"/>
        <v>179856142</v>
      </c>
      <c r="T25" s="36">
        <f t="shared" si="10"/>
        <v>671804</v>
      </c>
      <c r="U25" s="36">
        <f t="shared" si="11"/>
        <v>51</v>
      </c>
      <c r="W25" s="36">
        <f>'ComLg kWh Forecast'!X28</f>
        <v>183079382</v>
      </c>
      <c r="X25" s="168">
        <v>-438551</v>
      </c>
      <c r="Y25" s="168">
        <v>0</v>
      </c>
      <c r="Z25" s="36">
        <f t="shared" si="12"/>
        <v>182640831</v>
      </c>
      <c r="AA25" s="160">
        <f t="shared" si="13"/>
        <v>181317168</v>
      </c>
      <c r="AB25" s="160">
        <f t="shared" si="14"/>
        <v>1323663</v>
      </c>
      <c r="AC25" s="155">
        <f t="shared" si="15"/>
        <v>1.548286852500147E-2</v>
      </c>
      <c r="AD25" s="44">
        <f t="shared" si="0"/>
        <v>682205.45300657011</v>
      </c>
      <c r="AE25" s="162">
        <f t="shared" si="16"/>
        <v>678982</v>
      </c>
      <c r="AF25" s="162">
        <f t="shared" si="17"/>
        <v>3223</v>
      </c>
      <c r="AG25" s="44">
        <f t="shared" si="18"/>
        <v>51.789626294775076</v>
      </c>
      <c r="AH25" s="162">
        <f t="shared" si="19"/>
        <v>52</v>
      </c>
      <c r="AI25" s="162">
        <f t="shared" si="20"/>
        <v>0</v>
      </c>
      <c r="AL25" s="3">
        <v>2033</v>
      </c>
      <c r="AM25" s="36">
        <f t="shared" si="21"/>
        <v>3186.4458749999999</v>
      </c>
      <c r="AN25" s="36">
        <f t="shared" si="22"/>
        <v>3205.8162339999999</v>
      </c>
      <c r="AO25" s="36">
        <f t="shared" si="24"/>
        <v>-19.370359000000008</v>
      </c>
      <c r="AP25" s="155">
        <f t="shared" si="23"/>
        <v>-6.0422549472933795E-3</v>
      </c>
    </row>
    <row r="26" spans="3:42">
      <c r="C26" s="3">
        <v>2014</v>
      </c>
      <c r="D26" s="3">
        <v>3</v>
      </c>
      <c r="E26" s="42">
        <f>'GSD-Sec'!R70</f>
        <v>174704286</v>
      </c>
      <c r="F26" s="157">
        <f t="shared" si="3"/>
        <v>0.99396422493615277</v>
      </c>
      <c r="G26" s="42">
        <f>'GSD-Sec'!S70</f>
        <v>647032</v>
      </c>
      <c r="H26" s="157">
        <f t="shared" si="4"/>
        <v>0.99564982557754833</v>
      </c>
      <c r="I26" s="42">
        <f>'GSD-Sec'!K70</f>
        <v>80</v>
      </c>
      <c r="J26" s="157">
        <f t="shared" si="5"/>
        <v>1</v>
      </c>
      <c r="L26" s="42">
        <f>'GSD-Pri'!R70</f>
        <v>1060879</v>
      </c>
      <c r="M26" s="157">
        <f t="shared" si="6"/>
        <v>6.0357750638472644E-3</v>
      </c>
      <c r="N26" s="42">
        <f>'GSD-Pri'!S70</f>
        <v>2827</v>
      </c>
      <c r="O26" s="157">
        <f t="shared" si="7"/>
        <v>4.3501744224516397E-3</v>
      </c>
      <c r="P26" s="42">
        <f>'GSD-Pri'!K70</f>
        <v>0</v>
      </c>
      <c r="Q26" s="157">
        <f t="shared" si="8"/>
        <v>0</v>
      </c>
      <c r="S26" s="36">
        <f t="shared" si="9"/>
        <v>175765165</v>
      </c>
      <c r="T26" s="36">
        <f t="shared" si="10"/>
        <v>649859</v>
      </c>
      <c r="U26" s="36">
        <f t="shared" si="11"/>
        <v>80</v>
      </c>
      <c r="W26" s="36">
        <f>'ComLg kWh Forecast'!X29</f>
        <v>175598069</v>
      </c>
      <c r="X26" s="168">
        <v>-420800</v>
      </c>
      <c r="Y26" s="168">
        <v>0</v>
      </c>
      <c r="Z26" s="36">
        <f t="shared" si="12"/>
        <v>175177269</v>
      </c>
      <c r="AA26" s="160">
        <f t="shared" si="13"/>
        <v>174119938</v>
      </c>
      <c r="AB26" s="160">
        <f t="shared" si="14"/>
        <v>1057331</v>
      </c>
      <c r="AC26" s="155">
        <f t="shared" si="15"/>
        <v>-3.3447810890172569E-3</v>
      </c>
      <c r="AD26" s="44">
        <f t="shared" si="0"/>
        <v>647685.36390627234</v>
      </c>
      <c r="AE26" s="162">
        <f t="shared" si="16"/>
        <v>644868</v>
      </c>
      <c r="AF26" s="162">
        <f t="shared" si="17"/>
        <v>2818</v>
      </c>
      <c r="AG26" s="44">
        <f t="shared" si="18"/>
        <v>79.732417512878612</v>
      </c>
      <c r="AH26" s="162">
        <f t="shared" si="19"/>
        <v>80</v>
      </c>
      <c r="AI26" s="162">
        <f t="shared" si="20"/>
        <v>0</v>
      </c>
      <c r="AL26" s="3">
        <v>2034</v>
      </c>
      <c r="AM26" s="36">
        <f t="shared" si="21"/>
        <v>3194.5265089999998</v>
      </c>
      <c r="AN26" s="36">
        <f t="shared" si="22"/>
        <v>3211.3208960000002</v>
      </c>
      <c r="AO26" s="36">
        <f t="shared" si="24"/>
        <v>-16.79438700000037</v>
      </c>
      <c r="AP26" s="155">
        <f t="shared" si="23"/>
        <v>-5.2297442528771443E-3</v>
      </c>
    </row>
    <row r="27" spans="3:42">
      <c r="C27" s="3">
        <v>2014</v>
      </c>
      <c r="D27" s="3">
        <v>4</v>
      </c>
      <c r="E27" s="42">
        <f>'GSD-Sec'!R71</f>
        <v>195446841</v>
      </c>
      <c r="F27" s="157">
        <f t="shared" si="3"/>
        <v>0.9941993570455383</v>
      </c>
      <c r="G27" s="42">
        <f>'GSD-Sec'!S71</f>
        <v>629984</v>
      </c>
      <c r="H27" s="157">
        <f t="shared" si="4"/>
        <v>0.99524167609273995</v>
      </c>
      <c r="I27" s="42">
        <f>'GSD-Sec'!K71</f>
        <v>129</v>
      </c>
      <c r="J27" s="157">
        <f t="shared" si="5"/>
        <v>1</v>
      </c>
      <c r="L27" s="42">
        <f>'GSD-Pri'!R71</f>
        <v>1140332</v>
      </c>
      <c r="M27" s="157">
        <f t="shared" si="6"/>
        <v>5.8006429544617336E-3</v>
      </c>
      <c r="N27" s="42">
        <f>'GSD-Pri'!S71</f>
        <v>3012</v>
      </c>
      <c r="O27" s="157">
        <f t="shared" si="7"/>
        <v>4.7583239072600779E-3</v>
      </c>
      <c r="P27" s="42">
        <f>'GSD-Pri'!K71</f>
        <v>0</v>
      </c>
      <c r="Q27" s="157">
        <f t="shared" si="8"/>
        <v>0</v>
      </c>
      <c r="S27" s="36">
        <f t="shared" si="9"/>
        <v>196587173</v>
      </c>
      <c r="T27" s="36">
        <f t="shared" si="10"/>
        <v>632996</v>
      </c>
      <c r="U27" s="36">
        <f t="shared" si="11"/>
        <v>129</v>
      </c>
      <c r="W27" s="36">
        <f>'ComLg kWh Forecast'!X30</f>
        <v>190413504</v>
      </c>
      <c r="X27" s="168">
        <v>-595177</v>
      </c>
      <c r="Y27" s="168">
        <v>0</v>
      </c>
      <c r="Z27" s="36">
        <f t="shared" si="12"/>
        <v>189818327</v>
      </c>
      <c r="AA27" s="160">
        <f t="shared" si="13"/>
        <v>188717259</v>
      </c>
      <c r="AB27" s="160">
        <f t="shared" si="14"/>
        <v>1101068</v>
      </c>
      <c r="AC27" s="155">
        <f t="shared" si="15"/>
        <v>-3.4431778516902489E-2</v>
      </c>
      <c r="AD27" s="44">
        <f t="shared" si="0"/>
        <v>611200.82192591485</v>
      </c>
      <c r="AE27" s="162">
        <f t="shared" si="16"/>
        <v>608293</v>
      </c>
      <c r="AF27" s="162">
        <f t="shared" si="17"/>
        <v>2908</v>
      </c>
      <c r="AG27" s="44">
        <f t="shared" si="18"/>
        <v>124.55830057131958</v>
      </c>
      <c r="AH27" s="162">
        <f t="shared" si="19"/>
        <v>125</v>
      </c>
      <c r="AI27" s="162">
        <f t="shared" si="20"/>
        <v>0</v>
      </c>
      <c r="AL27" s="3">
        <v>2035</v>
      </c>
      <c r="AM27" s="36">
        <f t="shared" si="21"/>
        <v>3198.0583029999998</v>
      </c>
      <c r="AN27" s="36">
        <f t="shared" si="22"/>
        <v>3220.3774520000002</v>
      </c>
      <c r="AO27" s="36">
        <f t="shared" si="24"/>
        <v>-22.31914900000038</v>
      </c>
      <c r="AP27" s="155">
        <f t="shared" si="23"/>
        <v>-6.9306003202013189E-3</v>
      </c>
    </row>
    <row r="28" spans="3:42">
      <c r="C28" s="3">
        <v>2014</v>
      </c>
      <c r="D28" s="3">
        <v>5</v>
      </c>
      <c r="E28" s="42">
        <f>'GSD-Sec'!R72</f>
        <v>203548830</v>
      </c>
      <c r="F28" s="157">
        <f t="shared" si="3"/>
        <v>0.99435554530727577</v>
      </c>
      <c r="G28" s="42">
        <f>'GSD-Sec'!S72</f>
        <v>658515</v>
      </c>
      <c r="H28" s="157">
        <f t="shared" si="4"/>
        <v>0.9949475643603849</v>
      </c>
      <c r="I28" s="42">
        <f>'GSD-Sec'!K72</f>
        <v>365</v>
      </c>
      <c r="J28" s="157">
        <f t="shared" si="5"/>
        <v>1</v>
      </c>
      <c r="L28" s="42">
        <f>'GSD-Pri'!R72</f>
        <v>1155444</v>
      </c>
      <c r="M28" s="157">
        <f t="shared" si="6"/>
        <v>5.6444546927241976E-3</v>
      </c>
      <c r="N28" s="42">
        <f>'GSD-Pri'!S72</f>
        <v>3344</v>
      </c>
      <c r="O28" s="157">
        <f t="shared" si="7"/>
        <v>5.0524356396150841E-3</v>
      </c>
      <c r="P28" s="42">
        <f>'GSD-Pri'!K72</f>
        <v>0</v>
      </c>
      <c r="Q28" s="157">
        <f t="shared" si="8"/>
        <v>0</v>
      </c>
      <c r="S28" s="36">
        <f t="shared" si="9"/>
        <v>204704274</v>
      </c>
      <c r="T28" s="36">
        <f t="shared" si="10"/>
        <v>661859</v>
      </c>
      <c r="U28" s="36">
        <f t="shared" si="11"/>
        <v>365</v>
      </c>
      <c r="W28" s="36">
        <f>'ComLg kWh Forecast'!X31</f>
        <v>205333243</v>
      </c>
      <c r="X28" s="168">
        <v>-1205755</v>
      </c>
      <c r="Y28" s="168">
        <v>0</v>
      </c>
      <c r="Z28" s="36">
        <f t="shared" si="12"/>
        <v>204127488</v>
      </c>
      <c r="AA28" s="160">
        <f t="shared" si="13"/>
        <v>202975300</v>
      </c>
      <c r="AB28" s="160">
        <f t="shared" si="14"/>
        <v>1152188</v>
      </c>
      <c r="AC28" s="155">
        <f t="shared" si="15"/>
        <v>-2.817654896643762E-3</v>
      </c>
      <c r="AD28" s="44">
        <f t="shared" si="0"/>
        <v>659994.10974776221</v>
      </c>
      <c r="AE28" s="162">
        <f t="shared" si="16"/>
        <v>656660</v>
      </c>
      <c r="AF28" s="162">
        <f t="shared" si="17"/>
        <v>3335</v>
      </c>
      <c r="AG28" s="44">
        <f t="shared" si="18"/>
        <v>363.97155596272501</v>
      </c>
      <c r="AH28" s="162">
        <f t="shared" si="19"/>
        <v>364</v>
      </c>
      <c r="AI28" s="162">
        <f t="shared" si="20"/>
        <v>0</v>
      </c>
      <c r="AL28" s="3">
        <v>2036</v>
      </c>
      <c r="AM28" s="36">
        <f t="shared" si="21"/>
        <v>3206.4292460000001</v>
      </c>
      <c r="AN28" s="36">
        <f t="shared" si="22"/>
        <v>3218.3082020000002</v>
      </c>
      <c r="AO28" s="36">
        <f t="shared" si="24"/>
        <v>-11.878956000000017</v>
      </c>
      <c r="AP28" s="155">
        <f t="shared" si="23"/>
        <v>-3.6910560625045274E-3</v>
      </c>
    </row>
    <row r="29" spans="3:42">
      <c r="C29" s="3">
        <v>2014</v>
      </c>
      <c r="D29" s="3">
        <v>6</v>
      </c>
      <c r="E29" s="42">
        <f>'GSD-Sec'!R73</f>
        <v>250187149</v>
      </c>
      <c r="F29" s="157">
        <f t="shared" si="3"/>
        <v>0.99402451320433127</v>
      </c>
      <c r="G29" s="42">
        <f>'GSD-Sec'!S73</f>
        <v>711224</v>
      </c>
      <c r="H29" s="157">
        <f t="shared" si="4"/>
        <v>0.99487332998549427</v>
      </c>
      <c r="I29" s="42">
        <f>'GSD-Sec'!K73</f>
        <v>354</v>
      </c>
      <c r="J29" s="157">
        <f t="shared" si="5"/>
        <v>1</v>
      </c>
      <c r="L29" s="42">
        <f>'GSD-Pri'!R73</f>
        <v>1503977</v>
      </c>
      <c r="M29" s="157">
        <f t="shared" si="6"/>
        <v>5.9754867956687517E-3</v>
      </c>
      <c r="N29" s="42">
        <f>'GSD-Pri'!S73</f>
        <v>3665</v>
      </c>
      <c r="O29" s="157">
        <f t="shared" si="7"/>
        <v>5.1266700145057489E-3</v>
      </c>
      <c r="P29" s="42">
        <f>'GSD-Pri'!K73</f>
        <v>0</v>
      </c>
      <c r="Q29" s="157">
        <f t="shared" si="8"/>
        <v>0</v>
      </c>
      <c r="S29" s="36">
        <f t="shared" si="9"/>
        <v>251691126</v>
      </c>
      <c r="T29" s="36">
        <f t="shared" si="10"/>
        <v>714889</v>
      </c>
      <c r="U29" s="36">
        <f t="shared" si="11"/>
        <v>354</v>
      </c>
      <c r="W29" s="36">
        <f>'ComLg kWh Forecast'!X32</f>
        <v>248985535</v>
      </c>
      <c r="X29" s="168">
        <v>-1660230</v>
      </c>
      <c r="Y29" s="168">
        <v>0</v>
      </c>
      <c r="Z29" s="36">
        <f t="shared" si="12"/>
        <v>247325305</v>
      </c>
      <c r="AA29" s="160">
        <f t="shared" si="13"/>
        <v>245847416</v>
      </c>
      <c r="AB29" s="160">
        <f t="shared" si="14"/>
        <v>1477889</v>
      </c>
      <c r="AC29" s="155">
        <f t="shared" si="15"/>
        <v>-1.734594727030625E-2</v>
      </c>
      <c r="AD29" s="44">
        <f t="shared" si="0"/>
        <v>702488.57310187805</v>
      </c>
      <c r="AE29" s="162">
        <f t="shared" si="16"/>
        <v>698887</v>
      </c>
      <c r="AF29" s="162">
        <f t="shared" si="17"/>
        <v>3601</v>
      </c>
      <c r="AG29" s="44">
        <f t="shared" si="18"/>
        <v>347.85953466631156</v>
      </c>
      <c r="AH29" s="162">
        <f t="shared" si="19"/>
        <v>348</v>
      </c>
      <c r="AI29" s="162">
        <f t="shared" si="20"/>
        <v>0</v>
      </c>
      <c r="AL29" s="3">
        <v>2037</v>
      </c>
      <c r="AM29" s="36">
        <f t="shared" si="21"/>
        <v>3199.1655500000002</v>
      </c>
      <c r="AN29" s="36">
        <f t="shared" si="22"/>
        <v>3226.0830019999999</v>
      </c>
      <c r="AO29" s="36">
        <f t="shared" si="24"/>
        <v>-26.917451999999685</v>
      </c>
      <c r="AP29" s="155">
        <f t="shared" si="23"/>
        <v>-8.3436948098707386E-3</v>
      </c>
    </row>
    <row r="30" spans="3:42">
      <c r="C30" s="3">
        <v>2014</v>
      </c>
      <c r="D30" s="3">
        <v>7</v>
      </c>
      <c r="E30" s="42">
        <f>'GSD-Sec'!R74</f>
        <v>265791293</v>
      </c>
      <c r="F30" s="157">
        <f t="shared" si="3"/>
        <v>0.99378654799663946</v>
      </c>
      <c r="G30" s="42">
        <f>'GSD-Sec'!S74</f>
        <v>714729</v>
      </c>
      <c r="H30" s="157">
        <f t="shared" si="4"/>
        <v>0.99471557048735881</v>
      </c>
      <c r="I30" s="42">
        <f>'GSD-Sec'!K74</f>
        <v>413</v>
      </c>
      <c r="J30" s="157">
        <f t="shared" si="5"/>
        <v>1</v>
      </c>
      <c r="L30" s="42">
        <f>'GSD-Pri'!R74</f>
        <v>1661807</v>
      </c>
      <c r="M30" s="157">
        <f t="shared" si="6"/>
        <v>6.2134520033605891E-3</v>
      </c>
      <c r="N30" s="42">
        <f>'GSD-Pri'!S74</f>
        <v>3797</v>
      </c>
      <c r="O30" s="157">
        <f t="shared" si="7"/>
        <v>5.2844295126411572E-3</v>
      </c>
      <c r="P30" s="42">
        <f>'GSD-Pri'!K74</f>
        <v>0</v>
      </c>
      <c r="Q30" s="157">
        <f t="shared" si="8"/>
        <v>0</v>
      </c>
      <c r="S30" s="36">
        <f t="shared" si="9"/>
        <v>267453100</v>
      </c>
      <c r="T30" s="36">
        <f t="shared" si="10"/>
        <v>718526</v>
      </c>
      <c r="U30" s="36">
        <f t="shared" si="11"/>
        <v>413</v>
      </c>
      <c r="W30" s="36">
        <f>'ComLg kWh Forecast'!X33</f>
        <v>268708853</v>
      </c>
      <c r="X30" s="168">
        <v>-1845048</v>
      </c>
      <c r="Y30" s="168">
        <v>0</v>
      </c>
      <c r="Z30" s="36">
        <f t="shared" si="12"/>
        <v>266863805</v>
      </c>
      <c r="AA30" s="160">
        <f t="shared" si="13"/>
        <v>265205660</v>
      </c>
      <c r="AB30" s="160">
        <f t="shared" si="14"/>
        <v>1658145</v>
      </c>
      <c r="AC30" s="155">
        <f t="shared" si="15"/>
        <v>-2.2033582710389021E-3</v>
      </c>
      <c r="AD30" s="44">
        <f t="shared" si="0"/>
        <v>716942.82979494345</v>
      </c>
      <c r="AE30" s="162">
        <f t="shared" si="16"/>
        <v>713154</v>
      </c>
      <c r="AF30" s="162">
        <f t="shared" si="17"/>
        <v>3789</v>
      </c>
      <c r="AG30" s="44">
        <f t="shared" si="18"/>
        <v>412.09001303406092</v>
      </c>
      <c r="AH30" s="162">
        <f t="shared" si="19"/>
        <v>412</v>
      </c>
      <c r="AI30" s="162">
        <f t="shared" si="20"/>
        <v>0</v>
      </c>
      <c r="AM30" s="36"/>
      <c r="AN30" s="36"/>
      <c r="AO30" s="36"/>
    </row>
    <row r="31" spans="3:42">
      <c r="C31" s="3">
        <v>2014</v>
      </c>
      <c r="D31" s="3">
        <v>8</v>
      </c>
      <c r="E31" s="42">
        <f>'GSD-Sec'!R75</f>
        <v>269913644</v>
      </c>
      <c r="F31" s="157">
        <f t="shared" si="3"/>
        <v>0.99431141896524389</v>
      </c>
      <c r="G31" s="42">
        <f>'GSD-Sec'!S75</f>
        <v>727932</v>
      </c>
      <c r="H31" s="157">
        <f t="shared" si="4"/>
        <v>0.99503937470696224</v>
      </c>
      <c r="I31" s="42">
        <f>'GSD-Sec'!K75</f>
        <v>381</v>
      </c>
      <c r="J31" s="157">
        <f t="shared" si="5"/>
        <v>1</v>
      </c>
      <c r="L31" s="42">
        <f>'GSD-Pri'!R75</f>
        <v>1544210</v>
      </c>
      <c r="M31" s="157">
        <f t="shared" si="6"/>
        <v>5.6885810347561353E-3</v>
      </c>
      <c r="N31" s="42">
        <f>'GSD-Pri'!S75</f>
        <v>3629</v>
      </c>
      <c r="O31" s="157">
        <f t="shared" si="7"/>
        <v>4.9606252930377648E-3</v>
      </c>
      <c r="P31" s="42">
        <f>'GSD-Pri'!K75</f>
        <v>0</v>
      </c>
      <c r="Q31" s="157">
        <f t="shared" si="8"/>
        <v>0</v>
      </c>
      <c r="S31" s="36">
        <f t="shared" si="9"/>
        <v>271457854</v>
      </c>
      <c r="T31" s="36">
        <f t="shared" si="10"/>
        <v>731561</v>
      </c>
      <c r="U31" s="36">
        <f t="shared" si="11"/>
        <v>381</v>
      </c>
      <c r="W31" s="36">
        <f>'ComLg kWh Forecast'!X34</f>
        <v>267756312</v>
      </c>
      <c r="X31" s="168">
        <v>-1792448</v>
      </c>
      <c r="Y31" s="168">
        <v>0</v>
      </c>
      <c r="Z31" s="36">
        <f t="shared" si="12"/>
        <v>265963864</v>
      </c>
      <c r="AA31" s="160">
        <f t="shared" si="13"/>
        <v>264450907</v>
      </c>
      <c r="AB31" s="160">
        <f t="shared" si="14"/>
        <v>1512957</v>
      </c>
      <c r="AC31" s="155">
        <f t="shared" si="15"/>
        <v>-2.0238832360326531E-2</v>
      </c>
      <c r="AD31" s="44">
        <f t="shared" si="0"/>
        <v>716755.05955964711</v>
      </c>
      <c r="AE31" s="162">
        <f t="shared" si="16"/>
        <v>713200</v>
      </c>
      <c r="AF31" s="162">
        <f t="shared" si="17"/>
        <v>3556</v>
      </c>
      <c r="AG31" s="44">
        <f t="shared" si="18"/>
        <v>373.28900487071559</v>
      </c>
      <c r="AH31" s="162">
        <f t="shared" si="19"/>
        <v>373</v>
      </c>
      <c r="AI31" s="162">
        <f t="shared" si="20"/>
        <v>0</v>
      </c>
    </row>
    <row r="32" spans="3:42">
      <c r="C32" s="3">
        <v>2014</v>
      </c>
      <c r="D32" s="3">
        <v>9</v>
      </c>
      <c r="E32" s="42">
        <f>'GSD-Sec'!R76</f>
        <v>260004818</v>
      </c>
      <c r="F32" s="157">
        <f t="shared" si="3"/>
        <v>0.99397688313334942</v>
      </c>
      <c r="G32" s="42">
        <f>'GSD-Sec'!S76</f>
        <v>720992</v>
      </c>
      <c r="H32" s="157">
        <f t="shared" si="4"/>
        <v>0.99478319418631767</v>
      </c>
      <c r="I32" s="42">
        <f>'GSD-Sec'!K76</f>
        <v>299</v>
      </c>
      <c r="J32" s="157">
        <f t="shared" si="5"/>
        <v>1</v>
      </c>
      <c r="L32" s="42">
        <f>'GSD-Pri'!R76</f>
        <v>1575529</v>
      </c>
      <c r="M32" s="157">
        <f t="shared" si="6"/>
        <v>6.0231168666505363E-3</v>
      </c>
      <c r="N32" s="42">
        <f>'GSD-Pri'!S76</f>
        <v>3781</v>
      </c>
      <c r="O32" s="157">
        <f t="shared" si="7"/>
        <v>5.216805813682353E-3</v>
      </c>
      <c r="P32" s="42">
        <f>'GSD-Pri'!K76</f>
        <v>0</v>
      </c>
      <c r="Q32" s="157">
        <f t="shared" si="8"/>
        <v>0</v>
      </c>
      <c r="S32" s="36">
        <f t="shared" si="9"/>
        <v>261580347</v>
      </c>
      <c r="T32" s="36">
        <f t="shared" si="10"/>
        <v>724773</v>
      </c>
      <c r="U32" s="36">
        <f t="shared" si="11"/>
        <v>299</v>
      </c>
      <c r="W32" s="36">
        <f>'ComLg kWh Forecast'!X35</f>
        <v>270481910</v>
      </c>
      <c r="X32" s="168">
        <v>-1433123</v>
      </c>
      <c r="Y32" s="168">
        <v>0</v>
      </c>
      <c r="Z32" s="36">
        <f t="shared" si="12"/>
        <v>269048787</v>
      </c>
      <c r="AA32" s="160">
        <f t="shared" si="13"/>
        <v>267428275</v>
      </c>
      <c r="AB32" s="160">
        <f t="shared" si="14"/>
        <v>1620512</v>
      </c>
      <c r="AC32" s="155">
        <f t="shared" si="15"/>
        <v>2.8551227512516375E-2</v>
      </c>
      <c r="AD32" s="44">
        <f t="shared" si="0"/>
        <v>745466.15881792898</v>
      </c>
      <c r="AE32" s="162">
        <f t="shared" si="16"/>
        <v>741577</v>
      </c>
      <c r="AF32" s="162">
        <f t="shared" si="17"/>
        <v>3889</v>
      </c>
      <c r="AG32" s="44">
        <f t="shared" si="18"/>
        <v>307.53681702624237</v>
      </c>
      <c r="AH32" s="162">
        <f t="shared" si="19"/>
        <v>308</v>
      </c>
      <c r="AI32" s="162">
        <f t="shared" si="20"/>
        <v>0</v>
      </c>
    </row>
    <row r="33" spans="3:35">
      <c r="C33" s="3">
        <v>2014</v>
      </c>
      <c r="D33" s="3">
        <v>10</v>
      </c>
      <c r="E33" s="42">
        <f>'GSD-Sec'!R77</f>
        <v>221656367</v>
      </c>
      <c r="F33" s="157">
        <f t="shared" si="3"/>
        <v>0.99328903195823393</v>
      </c>
      <c r="G33" s="42">
        <f>'GSD-Sec'!S77</f>
        <v>681485</v>
      </c>
      <c r="H33" s="157">
        <f t="shared" si="4"/>
        <v>0.99458403143042284</v>
      </c>
      <c r="I33" s="42">
        <f>'GSD-Sec'!K77</f>
        <v>294</v>
      </c>
      <c r="J33" s="157">
        <f t="shared" si="5"/>
        <v>1</v>
      </c>
      <c r="L33" s="42">
        <f>'GSD-Pri'!R77</f>
        <v>1497579</v>
      </c>
      <c r="M33" s="157">
        <f t="shared" si="6"/>
        <v>6.7109680417661091E-3</v>
      </c>
      <c r="N33" s="42">
        <f>'GSD-Pri'!S77</f>
        <v>3711</v>
      </c>
      <c r="O33" s="157">
        <f t="shared" si="7"/>
        <v>5.4159685695771721E-3</v>
      </c>
      <c r="P33" s="42">
        <f>'GSD-Pri'!K77</f>
        <v>0</v>
      </c>
      <c r="Q33" s="157">
        <f t="shared" si="8"/>
        <v>0</v>
      </c>
      <c r="S33" s="36">
        <f t="shared" si="9"/>
        <v>223153946</v>
      </c>
      <c r="T33" s="36">
        <f t="shared" si="10"/>
        <v>685196</v>
      </c>
      <c r="U33" s="36">
        <f t="shared" si="11"/>
        <v>294</v>
      </c>
      <c r="W33" s="36">
        <f>'ComLg kWh Forecast'!X36</f>
        <v>242978734</v>
      </c>
      <c r="X33" s="168">
        <v>-797093</v>
      </c>
      <c r="Y33" s="168">
        <v>0</v>
      </c>
      <c r="Z33" s="36">
        <f t="shared" si="12"/>
        <v>242181641</v>
      </c>
      <c r="AA33" s="160">
        <f t="shared" si="13"/>
        <v>240556368</v>
      </c>
      <c r="AB33" s="160">
        <f t="shared" si="14"/>
        <v>1625273</v>
      </c>
      <c r="AC33" s="155">
        <f t="shared" si="15"/>
        <v>8.5267123172448889E-2</v>
      </c>
      <c r="AD33" s="44">
        <f t="shared" si="0"/>
        <v>743620.69172926934</v>
      </c>
      <c r="AE33" s="162">
        <f t="shared" si="16"/>
        <v>739593</v>
      </c>
      <c r="AF33" s="162">
        <f t="shared" si="17"/>
        <v>4027</v>
      </c>
      <c r="AG33" s="44">
        <f t="shared" si="18"/>
        <v>319.0685342127</v>
      </c>
      <c r="AH33" s="162">
        <f t="shared" si="19"/>
        <v>319</v>
      </c>
      <c r="AI33" s="162">
        <f t="shared" si="20"/>
        <v>0</v>
      </c>
    </row>
    <row r="34" spans="3:35">
      <c r="C34" s="3">
        <v>2014</v>
      </c>
      <c r="D34" s="3">
        <v>11</v>
      </c>
      <c r="E34" s="42">
        <f>'GSD-Sec'!R78</f>
        <v>177096495</v>
      </c>
      <c r="F34" s="157">
        <f t="shared" si="3"/>
        <v>0.99307041822264097</v>
      </c>
      <c r="G34" s="42">
        <f>'GSD-Sec'!S78</f>
        <v>635355</v>
      </c>
      <c r="H34" s="157">
        <f t="shared" si="4"/>
        <v>0.99467091657416962</v>
      </c>
      <c r="I34" s="42">
        <f>'GSD-Sec'!K78</f>
        <v>185</v>
      </c>
      <c r="J34" s="157">
        <f t="shared" si="5"/>
        <v>1</v>
      </c>
      <c r="L34" s="42">
        <f>'GSD-Pri'!R78</f>
        <v>1235768</v>
      </c>
      <c r="M34" s="157">
        <f t="shared" si="6"/>
        <v>6.9295817773590415E-3</v>
      </c>
      <c r="N34" s="42">
        <f>'GSD-Pri'!S78</f>
        <v>3404</v>
      </c>
      <c r="O34" s="157">
        <f t="shared" si="7"/>
        <v>5.3290834258303997E-3</v>
      </c>
      <c r="P34" s="42">
        <f>'GSD-Pri'!K78</f>
        <v>0</v>
      </c>
      <c r="Q34" s="157">
        <f t="shared" si="8"/>
        <v>0</v>
      </c>
      <c r="S34" s="36">
        <f t="shared" si="9"/>
        <v>178332263</v>
      </c>
      <c r="T34" s="36">
        <f t="shared" si="10"/>
        <v>638759</v>
      </c>
      <c r="U34" s="36">
        <f t="shared" si="11"/>
        <v>185</v>
      </c>
      <c r="W34" s="36">
        <f>'ComLg kWh Forecast'!X37</f>
        <v>186205615</v>
      </c>
      <c r="X34" s="168">
        <v>-446383</v>
      </c>
      <c r="Y34" s="168">
        <v>0</v>
      </c>
      <c r="Z34" s="36">
        <f t="shared" si="12"/>
        <v>185759232</v>
      </c>
      <c r="AA34" s="160">
        <f t="shared" si="13"/>
        <v>184471998</v>
      </c>
      <c r="AB34" s="160">
        <f t="shared" si="14"/>
        <v>1287234</v>
      </c>
      <c r="AC34" s="155">
        <f t="shared" si="15"/>
        <v>4.1646805098862094E-2</v>
      </c>
      <c r="AD34" s="44">
        <f t="shared" si="0"/>
        <v>665361.27157814405</v>
      </c>
      <c r="AE34" s="162">
        <f t="shared" si="16"/>
        <v>661816</v>
      </c>
      <c r="AF34" s="162">
        <f t="shared" si="17"/>
        <v>3546</v>
      </c>
      <c r="AG34" s="44">
        <f t="shared" si="18"/>
        <v>192.70465894328947</v>
      </c>
      <c r="AH34" s="162">
        <f t="shared" si="19"/>
        <v>193</v>
      </c>
      <c r="AI34" s="162">
        <f t="shared" si="20"/>
        <v>0</v>
      </c>
    </row>
    <row r="35" spans="3:35">
      <c r="C35" s="3">
        <v>2014</v>
      </c>
      <c r="D35" s="3">
        <v>12</v>
      </c>
      <c r="E35" s="42">
        <f>'GSD-Sec'!R79</f>
        <v>185255659</v>
      </c>
      <c r="F35" s="157">
        <f t="shared" si="3"/>
        <v>0.99333137100303304</v>
      </c>
      <c r="G35" s="42">
        <f>'GSD-Sec'!S79</f>
        <v>670335</v>
      </c>
      <c r="H35" s="157">
        <f t="shared" si="4"/>
        <v>0.99525485835098904</v>
      </c>
      <c r="I35" s="42">
        <f>'GSD-Sec'!K79</f>
        <v>175</v>
      </c>
      <c r="J35" s="157">
        <f t="shared" si="5"/>
        <v>1</v>
      </c>
      <c r="L35" s="42">
        <f>'GSD-Pri'!R79</f>
        <v>1243695</v>
      </c>
      <c r="M35" s="157">
        <f t="shared" si="6"/>
        <v>6.6686289969669276E-3</v>
      </c>
      <c r="N35" s="42">
        <f>'GSD-Pri'!S79</f>
        <v>3196</v>
      </c>
      <c r="O35" s="157">
        <f t="shared" si="7"/>
        <v>4.7451416490109583E-3</v>
      </c>
      <c r="P35" s="42">
        <f>'GSD-Pri'!K79</f>
        <v>0</v>
      </c>
      <c r="Q35" s="157">
        <f t="shared" si="8"/>
        <v>0</v>
      </c>
      <c r="S35" s="36">
        <f t="shared" si="9"/>
        <v>186499354</v>
      </c>
      <c r="T35" s="36">
        <f t="shared" si="10"/>
        <v>673531</v>
      </c>
      <c r="U35" s="36">
        <f t="shared" si="11"/>
        <v>175</v>
      </c>
      <c r="W35" s="36">
        <f>'ComLg kWh Forecast'!X38</f>
        <v>187976841</v>
      </c>
      <c r="X35" s="168">
        <v>-582647</v>
      </c>
      <c r="Y35" s="168">
        <v>0</v>
      </c>
      <c r="Z35" s="36">
        <f t="shared" si="12"/>
        <v>187394194</v>
      </c>
      <c r="AA35" s="160">
        <f t="shared" si="13"/>
        <v>186144532</v>
      </c>
      <c r="AB35" s="160">
        <f t="shared" si="14"/>
        <v>1249662</v>
      </c>
      <c r="AC35" s="155">
        <f t="shared" si="15"/>
        <v>4.7980863247387706E-3</v>
      </c>
      <c r="AD35" s="44">
        <f t="shared" si="0"/>
        <v>676762.6598803876</v>
      </c>
      <c r="AE35" s="162">
        <f t="shared" si="16"/>
        <v>673551</v>
      </c>
      <c r="AF35" s="162">
        <f t="shared" si="17"/>
        <v>3211</v>
      </c>
      <c r="AG35" s="44">
        <f t="shared" si="18"/>
        <v>175.83966510682927</v>
      </c>
      <c r="AH35" s="162">
        <f t="shared" si="19"/>
        <v>176</v>
      </c>
      <c r="AI35" s="162">
        <f t="shared" si="20"/>
        <v>0</v>
      </c>
    </row>
    <row r="36" spans="3:35">
      <c r="C36" s="3">
        <v>2015</v>
      </c>
      <c r="D36" s="3">
        <v>1</v>
      </c>
      <c r="E36" s="42">
        <f>'GSD-Sec'!R80</f>
        <v>192833564</v>
      </c>
      <c r="F36" s="157">
        <f t="shared" si="3"/>
        <v>0.99348404902816789</v>
      </c>
      <c r="G36" s="42">
        <f>'GSD-Sec'!S80</f>
        <v>682657</v>
      </c>
      <c r="H36" s="157">
        <f t="shared" si="4"/>
        <v>0.99534156056991885</v>
      </c>
      <c r="I36" s="42">
        <f>'GSD-Sec'!K80</f>
        <v>74</v>
      </c>
      <c r="J36" s="157">
        <f t="shared" si="5"/>
        <v>1</v>
      </c>
      <c r="L36" s="42">
        <f>'GSD-Pri'!R80</f>
        <v>1264735</v>
      </c>
      <c r="M36" s="157">
        <f t="shared" si="6"/>
        <v>6.5159509718320614E-3</v>
      </c>
      <c r="N36" s="42">
        <f>'GSD-Pri'!S80</f>
        <v>3195</v>
      </c>
      <c r="O36" s="157">
        <f t="shared" si="7"/>
        <v>4.6584394300811256E-3</v>
      </c>
      <c r="P36" s="42">
        <f>'GSD-Pri'!K80</f>
        <v>0</v>
      </c>
      <c r="Q36" s="157">
        <f t="shared" si="8"/>
        <v>0</v>
      </c>
      <c r="S36" s="36">
        <f t="shared" si="9"/>
        <v>194098299</v>
      </c>
      <c r="T36" s="36">
        <f t="shared" si="10"/>
        <v>685852</v>
      </c>
      <c r="U36" s="36">
        <f t="shared" si="11"/>
        <v>74</v>
      </c>
      <c r="W36" s="36">
        <f>'ComLg kWh Forecast'!X39</f>
        <v>197796192</v>
      </c>
      <c r="X36" s="168">
        <v>-1050522</v>
      </c>
      <c r="Y36" s="168">
        <v>0</v>
      </c>
      <c r="Z36" s="36">
        <f t="shared" si="12"/>
        <v>196745670</v>
      </c>
      <c r="AA36" s="160">
        <f t="shared" si="13"/>
        <v>195463685</v>
      </c>
      <c r="AB36" s="160">
        <f t="shared" si="14"/>
        <v>1281985</v>
      </c>
      <c r="AC36" s="155">
        <f t="shared" si="15"/>
        <v>1.3639331275128841E-2</v>
      </c>
      <c r="AD36" s="44">
        <f t="shared" si="0"/>
        <v>695206.56263370963</v>
      </c>
      <c r="AE36" s="162">
        <f t="shared" si="16"/>
        <v>691968</v>
      </c>
      <c r="AF36" s="162">
        <f t="shared" si="17"/>
        <v>3239</v>
      </c>
      <c r="AG36" s="44">
        <f t="shared" si="18"/>
        <v>75.009310514359541</v>
      </c>
      <c r="AH36" s="162">
        <f t="shared" si="19"/>
        <v>75</v>
      </c>
      <c r="AI36" s="162">
        <f t="shared" si="20"/>
        <v>0</v>
      </c>
    </row>
    <row r="37" spans="3:35">
      <c r="C37" s="3">
        <v>2015</v>
      </c>
      <c r="D37" s="3">
        <v>2</v>
      </c>
      <c r="E37" s="42">
        <f>'GSD-Sec'!R81</f>
        <v>181381669</v>
      </c>
      <c r="F37" s="157">
        <f t="shared" si="3"/>
        <v>0.99260256854921236</v>
      </c>
      <c r="G37" s="42">
        <f>'GSD-Sec'!S81</f>
        <v>679223</v>
      </c>
      <c r="H37" s="157">
        <f t="shared" si="4"/>
        <v>0.9951766627839681</v>
      </c>
      <c r="I37" s="42">
        <f>'GSD-Sec'!K81</f>
        <v>52</v>
      </c>
      <c r="J37" s="157">
        <f t="shared" si="5"/>
        <v>1</v>
      </c>
      <c r="L37" s="42">
        <f>'GSD-Pri'!R81</f>
        <v>1351758</v>
      </c>
      <c r="M37" s="157">
        <f t="shared" si="6"/>
        <v>7.3974314507876003E-3</v>
      </c>
      <c r="N37" s="42">
        <f>'GSD-Pri'!S81</f>
        <v>3292</v>
      </c>
      <c r="O37" s="157">
        <f t="shared" si="7"/>
        <v>4.8233372160318821E-3</v>
      </c>
      <c r="P37" s="42">
        <f>'GSD-Pri'!K81</f>
        <v>0</v>
      </c>
      <c r="Q37" s="157">
        <f t="shared" si="8"/>
        <v>0</v>
      </c>
      <c r="S37" s="36">
        <f t="shared" si="9"/>
        <v>182733427</v>
      </c>
      <c r="T37" s="36">
        <f t="shared" si="10"/>
        <v>682515</v>
      </c>
      <c r="U37" s="36">
        <f t="shared" si="11"/>
        <v>52</v>
      </c>
      <c r="W37" s="36">
        <f>'ComLg kWh Forecast'!X40</f>
        <v>186400059</v>
      </c>
      <c r="X37" s="168">
        <v>-729891</v>
      </c>
      <c r="Y37" s="168">
        <v>0</v>
      </c>
      <c r="Z37" s="36">
        <f t="shared" si="12"/>
        <v>185670168</v>
      </c>
      <c r="AA37" s="160">
        <f t="shared" si="13"/>
        <v>184296686</v>
      </c>
      <c r="AB37" s="160">
        <f t="shared" si="14"/>
        <v>1373482</v>
      </c>
      <c r="AC37" s="155">
        <f t="shared" si="15"/>
        <v>1.6071175636628299E-2</v>
      </c>
      <c r="AD37" s="44">
        <f t="shared" si="0"/>
        <v>693483.81843963335</v>
      </c>
      <c r="AE37" s="162">
        <f t="shared" si="16"/>
        <v>690139</v>
      </c>
      <c r="AF37" s="162">
        <f t="shared" si="17"/>
        <v>3345</v>
      </c>
      <c r="AG37" s="44">
        <f t="shared" si="18"/>
        <v>52.835701133104671</v>
      </c>
      <c r="AH37" s="162">
        <f t="shared" si="19"/>
        <v>53</v>
      </c>
      <c r="AI37" s="162">
        <f t="shared" si="20"/>
        <v>0</v>
      </c>
    </row>
    <row r="38" spans="3:35">
      <c r="C38" s="3">
        <v>2015</v>
      </c>
      <c r="D38" s="3">
        <v>3</v>
      </c>
      <c r="E38" s="42">
        <f>'GSD-Sec'!R82</f>
        <v>177616201</v>
      </c>
      <c r="F38" s="157">
        <f t="shared" si="3"/>
        <v>0.99384403909005048</v>
      </c>
      <c r="G38" s="42">
        <f>'GSD-Sec'!S82</f>
        <v>657816</v>
      </c>
      <c r="H38" s="157">
        <f t="shared" si="4"/>
        <v>0.9955641115283157</v>
      </c>
      <c r="I38" s="42">
        <f>'GSD-Sec'!K82</f>
        <v>82</v>
      </c>
      <c r="J38" s="157">
        <f t="shared" si="5"/>
        <v>1</v>
      </c>
      <c r="L38" s="42">
        <f>'GSD-Pri'!R82</f>
        <v>1100171</v>
      </c>
      <c r="M38" s="157">
        <f t="shared" si="6"/>
        <v>6.155960909949537E-3</v>
      </c>
      <c r="N38" s="42">
        <f>'GSD-Pri'!S82</f>
        <v>2931</v>
      </c>
      <c r="O38" s="157">
        <f t="shared" si="7"/>
        <v>4.4358884716843208E-3</v>
      </c>
      <c r="P38" s="42">
        <f>'GSD-Pri'!K82</f>
        <v>0</v>
      </c>
      <c r="Q38" s="157">
        <f t="shared" si="8"/>
        <v>0</v>
      </c>
      <c r="S38" s="36">
        <f t="shared" si="9"/>
        <v>178716372</v>
      </c>
      <c r="T38" s="36">
        <f t="shared" si="10"/>
        <v>660747</v>
      </c>
      <c r="U38" s="36">
        <f t="shared" si="11"/>
        <v>82</v>
      </c>
      <c r="W38" s="36">
        <f>'ComLg kWh Forecast'!X41</f>
        <v>179541670</v>
      </c>
      <c r="X38" s="168">
        <v>-700348</v>
      </c>
      <c r="Y38" s="168">
        <v>0</v>
      </c>
      <c r="Z38" s="36">
        <f t="shared" si="12"/>
        <v>178841322</v>
      </c>
      <c r="AA38" s="160">
        <f t="shared" si="13"/>
        <v>177740382</v>
      </c>
      <c r="AB38" s="160">
        <f t="shared" si="14"/>
        <v>1100940</v>
      </c>
      <c r="AC38" s="155">
        <f t="shared" si="15"/>
        <v>6.9915250965357778E-4</v>
      </c>
      <c r="AD38" s="44">
        <f t="shared" si="0"/>
        <v>661208.96292329603</v>
      </c>
      <c r="AE38" s="162">
        <f t="shared" si="16"/>
        <v>658276</v>
      </c>
      <c r="AF38" s="162">
        <f t="shared" si="17"/>
        <v>2933</v>
      </c>
      <c r="AG38" s="44">
        <f t="shared" si="18"/>
        <v>82.057330505791597</v>
      </c>
      <c r="AH38" s="162">
        <f t="shared" si="19"/>
        <v>82</v>
      </c>
      <c r="AI38" s="162">
        <f t="shared" si="20"/>
        <v>0</v>
      </c>
    </row>
    <row r="39" spans="3:35">
      <c r="C39" s="3">
        <v>2015</v>
      </c>
      <c r="D39" s="3">
        <v>4</v>
      </c>
      <c r="E39" s="42">
        <f>'GSD-Sec'!R83</f>
        <v>198865357</v>
      </c>
      <c r="F39" s="157">
        <f t="shared" si="3"/>
        <v>0.9940885814941024</v>
      </c>
      <c r="G39" s="42">
        <f>'GSD-Sec'!S83</f>
        <v>641003</v>
      </c>
      <c r="H39" s="157">
        <f t="shared" si="4"/>
        <v>0.99515156972393604</v>
      </c>
      <c r="I39" s="42">
        <f>'GSD-Sec'!K83</f>
        <v>131</v>
      </c>
      <c r="J39" s="157">
        <f t="shared" si="5"/>
        <v>1</v>
      </c>
      <c r="L39" s="42">
        <f>'GSD-Pri'!R83</f>
        <v>1182567</v>
      </c>
      <c r="M39" s="157">
        <f t="shared" si="6"/>
        <v>5.9114185058976171E-3</v>
      </c>
      <c r="N39" s="42">
        <f>'GSD-Pri'!S83</f>
        <v>3123</v>
      </c>
      <c r="O39" s="157">
        <f t="shared" si="7"/>
        <v>4.8484302760639997E-3</v>
      </c>
      <c r="P39" s="42">
        <f>'GSD-Pri'!K83</f>
        <v>0</v>
      </c>
      <c r="Q39" s="157">
        <f t="shared" si="8"/>
        <v>0</v>
      </c>
      <c r="S39" s="36">
        <f t="shared" si="9"/>
        <v>200047924</v>
      </c>
      <c r="T39" s="36">
        <f t="shared" si="10"/>
        <v>644126</v>
      </c>
      <c r="U39" s="36">
        <f t="shared" si="11"/>
        <v>131</v>
      </c>
      <c r="W39" s="36">
        <f>'ComLg kWh Forecast'!X42</f>
        <v>195608908</v>
      </c>
      <c r="X39" s="168">
        <v>-990567</v>
      </c>
      <c r="Y39" s="168">
        <v>0</v>
      </c>
      <c r="Z39" s="36">
        <f t="shared" si="12"/>
        <v>194618341</v>
      </c>
      <c r="AA39" s="160">
        <f t="shared" si="13"/>
        <v>193467871</v>
      </c>
      <c r="AB39" s="160">
        <f t="shared" si="14"/>
        <v>1150470</v>
      </c>
      <c r="AC39" s="155">
        <f t="shared" si="15"/>
        <v>-2.7141411375006363E-2</v>
      </c>
      <c r="AD39" s="44">
        <f t="shared" si="0"/>
        <v>626643.51125666266</v>
      </c>
      <c r="AE39" s="162">
        <f t="shared" si="16"/>
        <v>623605</v>
      </c>
      <c r="AF39" s="162">
        <f t="shared" si="17"/>
        <v>3038</v>
      </c>
      <c r="AG39" s="44">
        <f t="shared" si="18"/>
        <v>127.44447510987416</v>
      </c>
      <c r="AH39" s="162">
        <f t="shared" si="19"/>
        <v>127</v>
      </c>
      <c r="AI39" s="162">
        <f t="shared" si="20"/>
        <v>0</v>
      </c>
    </row>
    <row r="40" spans="3:35">
      <c r="C40" s="3">
        <v>2015</v>
      </c>
      <c r="D40" s="3">
        <v>5</v>
      </c>
      <c r="E40" s="42">
        <f>'GSD-Sec'!R84</f>
        <v>207300712</v>
      </c>
      <c r="F40" s="157">
        <f t="shared" si="3"/>
        <v>0.99425302144565708</v>
      </c>
      <c r="G40" s="42">
        <f>'GSD-Sec'!S84</f>
        <v>670653</v>
      </c>
      <c r="H40" s="157">
        <f t="shared" si="4"/>
        <v>0.99485552296991198</v>
      </c>
      <c r="I40" s="42">
        <f>'GSD-Sec'!K84</f>
        <v>372</v>
      </c>
      <c r="J40" s="157">
        <f t="shared" si="5"/>
        <v>1</v>
      </c>
      <c r="L40" s="42">
        <f>'GSD-Pri'!R84</f>
        <v>1198239</v>
      </c>
      <c r="M40" s="157">
        <f t="shared" si="6"/>
        <v>5.7469785543429429E-3</v>
      </c>
      <c r="N40" s="42">
        <f>'GSD-Pri'!S84</f>
        <v>3468</v>
      </c>
      <c r="O40" s="157">
        <f t="shared" si="7"/>
        <v>5.1444770300880707E-3</v>
      </c>
      <c r="P40" s="42">
        <f>'GSD-Pri'!K84</f>
        <v>0</v>
      </c>
      <c r="Q40" s="157">
        <f t="shared" si="8"/>
        <v>0</v>
      </c>
      <c r="S40" s="36">
        <f t="shared" si="9"/>
        <v>208498951</v>
      </c>
      <c r="T40" s="36">
        <f t="shared" si="10"/>
        <v>674121</v>
      </c>
      <c r="U40" s="36">
        <f t="shared" si="11"/>
        <v>372</v>
      </c>
      <c r="W40" s="36">
        <f>'ComLg kWh Forecast'!X43</f>
        <v>211164399</v>
      </c>
      <c r="X40" s="168">
        <v>-2006766</v>
      </c>
      <c r="Y40" s="168">
        <v>0</v>
      </c>
      <c r="Z40" s="36">
        <f t="shared" si="12"/>
        <v>209157633</v>
      </c>
      <c r="AA40" s="160">
        <f t="shared" si="13"/>
        <v>207955609</v>
      </c>
      <c r="AB40" s="160">
        <f t="shared" si="14"/>
        <v>1202024</v>
      </c>
      <c r="AC40" s="155">
        <f t="shared" si="15"/>
        <v>3.1591621772715239E-3</v>
      </c>
      <c r="AD40" s="44">
        <f t="shared" si="0"/>
        <v>676250.65756610443</v>
      </c>
      <c r="AE40" s="162">
        <f t="shared" si="16"/>
        <v>672772</v>
      </c>
      <c r="AF40" s="162">
        <f t="shared" si="17"/>
        <v>3479</v>
      </c>
      <c r="AG40" s="44">
        <f t="shared" si="18"/>
        <v>373.17520832994501</v>
      </c>
      <c r="AH40" s="162">
        <f t="shared" si="19"/>
        <v>373</v>
      </c>
      <c r="AI40" s="162">
        <f t="shared" si="20"/>
        <v>0</v>
      </c>
    </row>
    <row r="41" spans="3:35">
      <c r="C41" s="3">
        <v>2015</v>
      </c>
      <c r="D41" s="3">
        <v>6</v>
      </c>
      <c r="E41" s="42">
        <f>'GSD-Sec'!R85</f>
        <v>255015269</v>
      </c>
      <c r="F41" s="157">
        <f t="shared" si="3"/>
        <v>0.99392115245046775</v>
      </c>
      <c r="G41" s="42">
        <f>'GSD-Sec'!S85</f>
        <v>724949</v>
      </c>
      <c r="H41" s="157">
        <f t="shared" si="4"/>
        <v>0.99478421955403085</v>
      </c>
      <c r="I41" s="42">
        <f>'GSD-Sec'!K85</f>
        <v>361</v>
      </c>
      <c r="J41" s="157">
        <f t="shared" si="5"/>
        <v>1</v>
      </c>
      <c r="L41" s="42">
        <f>'GSD-Pri'!R85</f>
        <v>1559680</v>
      </c>
      <c r="M41" s="157">
        <f t="shared" si="6"/>
        <v>6.0788475495322028E-3</v>
      </c>
      <c r="N41" s="42">
        <f>'GSD-Pri'!S85</f>
        <v>3801</v>
      </c>
      <c r="O41" s="157">
        <f t="shared" si="7"/>
        <v>5.2157804459691251E-3</v>
      </c>
      <c r="P41" s="42">
        <f>'GSD-Pri'!K85</f>
        <v>0</v>
      </c>
      <c r="Q41" s="157">
        <f t="shared" si="8"/>
        <v>0</v>
      </c>
      <c r="S41" s="36">
        <f t="shared" si="9"/>
        <v>256574949</v>
      </c>
      <c r="T41" s="36">
        <f t="shared" si="10"/>
        <v>728750</v>
      </c>
      <c r="U41" s="36">
        <f t="shared" si="11"/>
        <v>361</v>
      </c>
      <c r="W41" s="36">
        <f>'ComLg kWh Forecast'!X44</f>
        <v>256107439</v>
      </c>
      <c r="X41" s="168">
        <v>-2763160</v>
      </c>
      <c r="Y41" s="168">
        <v>0</v>
      </c>
      <c r="Z41" s="36">
        <f t="shared" si="12"/>
        <v>253344279</v>
      </c>
      <c r="AA41" s="160">
        <f t="shared" si="13"/>
        <v>251804238</v>
      </c>
      <c r="AB41" s="160">
        <f t="shared" si="14"/>
        <v>1540041</v>
      </c>
      <c r="AC41" s="155">
        <f t="shared" si="15"/>
        <v>-1.2591525449353158E-2</v>
      </c>
      <c r="AD41" s="44">
        <f t="shared" si="0"/>
        <v>719573.92582878389</v>
      </c>
      <c r="AE41" s="162">
        <f t="shared" si="16"/>
        <v>715821</v>
      </c>
      <c r="AF41" s="162">
        <f t="shared" si="17"/>
        <v>3753</v>
      </c>
      <c r="AG41" s="44">
        <f t="shared" si="18"/>
        <v>356.45445931278351</v>
      </c>
      <c r="AH41" s="162">
        <f t="shared" si="19"/>
        <v>356</v>
      </c>
      <c r="AI41" s="162">
        <f t="shared" si="20"/>
        <v>0</v>
      </c>
    </row>
    <row r="42" spans="3:35">
      <c r="C42" s="3">
        <v>2015</v>
      </c>
      <c r="D42" s="3">
        <v>7</v>
      </c>
      <c r="E42" s="42">
        <f>'GSD-Sec'!R86</f>
        <v>271072868</v>
      </c>
      <c r="F42" s="157">
        <f t="shared" si="3"/>
        <v>0.99390687304428749</v>
      </c>
      <c r="G42" s="42">
        <f>'GSD-Sec'!S86</f>
        <v>728931</v>
      </c>
      <c r="H42" s="157">
        <f t="shared" si="4"/>
        <v>0.99481799521787073</v>
      </c>
      <c r="I42" s="42">
        <f>'GSD-Sec'!K86</f>
        <v>421</v>
      </c>
      <c r="J42" s="157">
        <f t="shared" si="5"/>
        <v>1</v>
      </c>
      <c r="L42" s="42">
        <f>'GSD-Pri'!R86</f>
        <v>1661807</v>
      </c>
      <c r="M42" s="157">
        <f t="shared" si="6"/>
        <v>6.0931269557125438E-3</v>
      </c>
      <c r="N42" s="42">
        <f>'GSD-Pri'!S86</f>
        <v>3797</v>
      </c>
      <c r="O42" s="157">
        <f t="shared" si="7"/>
        <v>5.1820047821292481E-3</v>
      </c>
      <c r="P42" s="42">
        <f>'GSD-Pri'!K86</f>
        <v>0</v>
      </c>
      <c r="Q42" s="157">
        <f t="shared" si="8"/>
        <v>0</v>
      </c>
      <c r="S42" s="36">
        <f t="shared" si="9"/>
        <v>272734675</v>
      </c>
      <c r="T42" s="36">
        <f t="shared" si="10"/>
        <v>732728</v>
      </c>
      <c r="U42" s="36">
        <f t="shared" si="11"/>
        <v>421</v>
      </c>
      <c r="W42" s="36">
        <f>'ComLg kWh Forecast'!X45</f>
        <v>276495382</v>
      </c>
      <c r="X42" s="168">
        <v>-3070757</v>
      </c>
      <c r="Y42" s="168">
        <v>0</v>
      </c>
      <c r="Z42" s="36">
        <f t="shared" si="12"/>
        <v>273424625</v>
      </c>
      <c r="AA42" s="160">
        <f t="shared" si="13"/>
        <v>271758614</v>
      </c>
      <c r="AB42" s="160">
        <f t="shared" si="14"/>
        <v>1666011</v>
      </c>
      <c r="AC42" s="155">
        <f t="shared" si="15"/>
        <v>2.5297480050896493E-3</v>
      </c>
      <c r="AD42" s="44">
        <f t="shared" si="0"/>
        <v>734581.61719627329</v>
      </c>
      <c r="AE42" s="162">
        <f t="shared" si="16"/>
        <v>730775</v>
      </c>
      <c r="AF42" s="162">
        <f t="shared" si="17"/>
        <v>3807</v>
      </c>
      <c r="AG42" s="44">
        <f t="shared" si="18"/>
        <v>422.06502391014277</v>
      </c>
      <c r="AH42" s="162">
        <f t="shared" si="19"/>
        <v>422</v>
      </c>
      <c r="AI42" s="162">
        <f t="shared" si="20"/>
        <v>0</v>
      </c>
    </row>
    <row r="43" spans="3:35">
      <c r="C43" s="3">
        <v>2015</v>
      </c>
      <c r="D43" s="3">
        <v>8</v>
      </c>
      <c r="E43" s="42">
        <f>'GSD-Sec'!R87</f>
        <v>275450251</v>
      </c>
      <c r="F43" s="157">
        <f t="shared" si="3"/>
        <v>0.99442512317962917</v>
      </c>
      <c r="G43" s="42">
        <f>'GSD-Sec'!S87</f>
        <v>742863</v>
      </c>
      <c r="H43" s="157">
        <f t="shared" si="4"/>
        <v>0.99513859492131196</v>
      </c>
      <c r="I43" s="42">
        <f>'GSD-Sec'!K87</f>
        <v>389</v>
      </c>
      <c r="J43" s="157">
        <f t="shared" si="5"/>
        <v>1</v>
      </c>
      <c r="L43" s="42">
        <f>'GSD-Pri'!R87</f>
        <v>1544210</v>
      </c>
      <c r="M43" s="157">
        <f t="shared" si="6"/>
        <v>5.5748768203707872E-3</v>
      </c>
      <c r="N43" s="42">
        <f>'GSD-Pri'!S87</f>
        <v>3629</v>
      </c>
      <c r="O43" s="157">
        <f t="shared" si="7"/>
        <v>4.8614050786880501E-3</v>
      </c>
      <c r="P43" s="42">
        <f>'GSD-Pri'!K87</f>
        <v>0</v>
      </c>
      <c r="Q43" s="157">
        <f t="shared" si="8"/>
        <v>0</v>
      </c>
      <c r="S43" s="36">
        <f t="shared" si="9"/>
        <v>276994461</v>
      </c>
      <c r="T43" s="36">
        <f t="shared" si="10"/>
        <v>746492</v>
      </c>
      <c r="U43" s="36">
        <f t="shared" si="11"/>
        <v>389</v>
      </c>
      <c r="W43" s="36">
        <f>'ComLg kWh Forecast'!X46</f>
        <v>276199654</v>
      </c>
      <c r="X43" s="168">
        <v>-2983213</v>
      </c>
      <c r="Y43" s="168">
        <v>0</v>
      </c>
      <c r="Z43" s="36">
        <f t="shared" si="12"/>
        <v>273216441</v>
      </c>
      <c r="AA43" s="160">
        <f t="shared" si="13"/>
        <v>271693293</v>
      </c>
      <c r="AB43" s="160">
        <f t="shared" si="14"/>
        <v>1523148</v>
      </c>
      <c r="AC43" s="155">
        <f t="shared" si="15"/>
        <v>-1.3639334109283863E-2</v>
      </c>
      <c r="AD43" s="44">
        <f t="shared" si="0"/>
        <v>736310.34620209248</v>
      </c>
      <c r="AE43" s="162">
        <f t="shared" si="16"/>
        <v>732731</v>
      </c>
      <c r="AF43" s="162">
        <f t="shared" si="17"/>
        <v>3580</v>
      </c>
      <c r="AG43" s="44">
        <f t="shared" si="18"/>
        <v>383.69429903148858</v>
      </c>
      <c r="AH43" s="162">
        <f t="shared" si="19"/>
        <v>384</v>
      </c>
      <c r="AI43" s="162">
        <f t="shared" si="20"/>
        <v>0</v>
      </c>
    </row>
    <row r="44" spans="3:35">
      <c r="C44" s="3">
        <v>2015</v>
      </c>
      <c r="D44" s="3">
        <v>9</v>
      </c>
      <c r="E44" s="42">
        <f>'GSD-Sec'!R88</f>
        <v>265354132</v>
      </c>
      <c r="F44" s="157">
        <f t="shared" si="3"/>
        <v>0.99409758737902121</v>
      </c>
      <c r="G44" s="42">
        <f>'GSD-Sec'!S88</f>
        <v>735825</v>
      </c>
      <c r="H44" s="157">
        <f t="shared" si="4"/>
        <v>0.99488781864938902</v>
      </c>
      <c r="I44" s="42">
        <f>'GSD-Sec'!K88</f>
        <v>305</v>
      </c>
      <c r="J44" s="157">
        <f t="shared" si="5"/>
        <v>1</v>
      </c>
      <c r="L44" s="42">
        <f>'GSD-Pri'!R88</f>
        <v>1575529</v>
      </c>
      <c r="M44" s="157">
        <f t="shared" si="6"/>
        <v>5.9024126209788275E-3</v>
      </c>
      <c r="N44" s="42">
        <f>'GSD-Pri'!S88</f>
        <v>3781</v>
      </c>
      <c r="O44" s="157">
        <f t="shared" si="7"/>
        <v>5.1121813506110007E-3</v>
      </c>
      <c r="P44" s="42">
        <f>'GSD-Pri'!K88</f>
        <v>0</v>
      </c>
      <c r="Q44" s="157">
        <f t="shared" si="8"/>
        <v>0</v>
      </c>
      <c r="S44" s="36">
        <f t="shared" si="9"/>
        <v>266929661</v>
      </c>
      <c r="T44" s="36">
        <f t="shared" si="10"/>
        <v>739606</v>
      </c>
      <c r="U44" s="36">
        <f t="shared" si="11"/>
        <v>305</v>
      </c>
      <c r="W44" s="36">
        <f>'ComLg kWh Forecast'!X47</f>
        <v>279247426</v>
      </c>
      <c r="X44" s="168">
        <v>-2385180</v>
      </c>
      <c r="Y44" s="168">
        <v>0</v>
      </c>
      <c r="Z44" s="36">
        <f t="shared" si="12"/>
        <v>276862246</v>
      </c>
      <c r="AA44" s="160">
        <f t="shared" si="13"/>
        <v>275228091</v>
      </c>
      <c r="AB44" s="160">
        <f t="shared" si="14"/>
        <v>1634155</v>
      </c>
      <c r="AC44" s="155">
        <f t="shared" si="15"/>
        <v>3.721049568934931E-2</v>
      </c>
      <c r="AD44" s="44">
        <f t="shared" si="0"/>
        <v>767127.10587481689</v>
      </c>
      <c r="AE44" s="162">
        <f t="shared" si="16"/>
        <v>763205</v>
      </c>
      <c r="AF44" s="162">
        <f t="shared" si="17"/>
        <v>3922</v>
      </c>
      <c r="AG44" s="44">
        <f t="shared" si="18"/>
        <v>316.34920118525156</v>
      </c>
      <c r="AH44" s="162">
        <f t="shared" si="19"/>
        <v>316</v>
      </c>
      <c r="AI44" s="162">
        <f t="shared" si="20"/>
        <v>0</v>
      </c>
    </row>
    <row r="45" spans="3:35">
      <c r="C45" s="3">
        <v>2015</v>
      </c>
      <c r="D45" s="3">
        <v>10</v>
      </c>
      <c r="E45" s="42">
        <f>'GSD-Sec'!R89</f>
        <v>226256707</v>
      </c>
      <c r="F45" s="157">
        <f t="shared" si="3"/>
        <v>0.99342458477378559</v>
      </c>
      <c r="G45" s="42">
        <f>'GSD-Sec'!S89</f>
        <v>695628</v>
      </c>
      <c r="H45" s="157">
        <f t="shared" si="4"/>
        <v>0.99469356063368408</v>
      </c>
      <c r="I45" s="42">
        <f>'GSD-Sec'!K89</f>
        <v>300</v>
      </c>
      <c r="J45" s="157">
        <f t="shared" si="5"/>
        <v>1</v>
      </c>
      <c r="L45" s="42">
        <f>'GSD-Pri'!R89</f>
        <v>1497579</v>
      </c>
      <c r="M45" s="157">
        <f t="shared" si="6"/>
        <v>6.5754152262144476E-3</v>
      </c>
      <c r="N45" s="42">
        <f>'GSD-Pri'!S89</f>
        <v>3711</v>
      </c>
      <c r="O45" s="157">
        <f t="shared" si="7"/>
        <v>5.3064393663159069E-3</v>
      </c>
      <c r="P45" s="42">
        <f>'GSD-Pri'!K89</f>
        <v>0</v>
      </c>
      <c r="Q45" s="157">
        <f t="shared" si="8"/>
        <v>0</v>
      </c>
      <c r="S45" s="36">
        <f t="shared" si="9"/>
        <v>227754286</v>
      </c>
      <c r="T45" s="36">
        <f t="shared" si="10"/>
        <v>699339</v>
      </c>
      <c r="U45" s="36">
        <f t="shared" si="11"/>
        <v>300</v>
      </c>
      <c r="W45" s="36">
        <f>'ComLg kWh Forecast'!X48</f>
        <v>250797076</v>
      </c>
      <c r="X45" s="168">
        <v>-1326621</v>
      </c>
      <c r="Y45" s="168">
        <v>0</v>
      </c>
      <c r="Z45" s="36">
        <f t="shared" si="12"/>
        <v>249470455</v>
      </c>
      <c r="AA45" s="160">
        <f t="shared" si="13"/>
        <v>247830083</v>
      </c>
      <c r="AB45" s="160">
        <f t="shared" si="14"/>
        <v>1640372</v>
      </c>
      <c r="AC45" s="155">
        <f t="shared" si="15"/>
        <v>9.5349112332401953E-2</v>
      </c>
      <c r="AD45" s="44">
        <f t="shared" si="0"/>
        <v>766020.35286942963</v>
      </c>
      <c r="AE45" s="162">
        <f t="shared" si="16"/>
        <v>761956</v>
      </c>
      <c r="AF45" s="162">
        <f t="shared" si="17"/>
        <v>4065</v>
      </c>
      <c r="AG45" s="44">
        <f t="shared" si="18"/>
        <v>328.60473369972061</v>
      </c>
      <c r="AH45" s="162">
        <f t="shared" si="19"/>
        <v>329</v>
      </c>
      <c r="AI45" s="162">
        <f t="shared" si="20"/>
        <v>0</v>
      </c>
    </row>
    <row r="46" spans="3:35">
      <c r="C46" s="3">
        <v>2015</v>
      </c>
      <c r="D46" s="3">
        <v>11</v>
      </c>
      <c r="E46" s="42">
        <f>'GSD-Sec'!R90</f>
        <v>180813296</v>
      </c>
      <c r="F46" s="157">
        <f t="shared" si="3"/>
        <v>0.99321189588758341</v>
      </c>
      <c r="G46" s="42">
        <f>'GSD-Sec'!S90</f>
        <v>648689</v>
      </c>
      <c r="H46" s="157">
        <f t="shared" si="4"/>
        <v>0.99477988569115139</v>
      </c>
      <c r="I46" s="42">
        <f>'GSD-Sec'!K90</f>
        <v>189</v>
      </c>
      <c r="J46" s="157">
        <f t="shared" si="5"/>
        <v>1</v>
      </c>
      <c r="L46" s="42">
        <f>'GSD-Pri'!R90</f>
        <v>1235768</v>
      </c>
      <c r="M46" s="157">
        <f t="shared" si="6"/>
        <v>6.7881041124166399E-3</v>
      </c>
      <c r="N46" s="42">
        <f>'GSD-Pri'!S90</f>
        <v>3404</v>
      </c>
      <c r="O46" s="157">
        <f t="shared" si="7"/>
        <v>5.2201143088485844E-3</v>
      </c>
      <c r="P46" s="42">
        <f>'GSD-Pri'!K90</f>
        <v>0</v>
      </c>
      <c r="Q46" s="157">
        <f t="shared" si="8"/>
        <v>0</v>
      </c>
      <c r="S46" s="36">
        <f t="shared" si="9"/>
        <v>182049064</v>
      </c>
      <c r="T46" s="36">
        <f t="shared" si="10"/>
        <v>652093</v>
      </c>
      <c r="U46" s="36">
        <f t="shared" si="11"/>
        <v>189</v>
      </c>
      <c r="W46" s="36">
        <f>'ComLg kWh Forecast'!X49</f>
        <v>193094195</v>
      </c>
      <c r="X46" s="168">
        <v>-742925</v>
      </c>
      <c r="Y46" s="168">
        <v>0</v>
      </c>
      <c r="Z46" s="36">
        <f t="shared" si="12"/>
        <v>192351270</v>
      </c>
      <c r="AA46" s="160">
        <f t="shared" si="13"/>
        <v>191045570</v>
      </c>
      <c r="AB46" s="160">
        <f t="shared" si="14"/>
        <v>1305700</v>
      </c>
      <c r="AC46" s="155">
        <f t="shared" si="15"/>
        <v>5.6590271730262875E-2</v>
      </c>
      <c r="AD46" s="44">
        <f t="shared" si="0"/>
        <v>688995.12006340234</v>
      </c>
      <c r="AE46" s="162">
        <f t="shared" si="16"/>
        <v>685398</v>
      </c>
      <c r="AF46" s="162">
        <f t="shared" si="17"/>
        <v>3597</v>
      </c>
      <c r="AG46" s="44">
        <f t="shared" si="18"/>
        <v>199.69556135701967</v>
      </c>
      <c r="AH46" s="162">
        <f t="shared" si="19"/>
        <v>200</v>
      </c>
      <c r="AI46" s="162">
        <f t="shared" si="20"/>
        <v>0</v>
      </c>
    </row>
    <row r="47" spans="3:35">
      <c r="C47" s="3">
        <v>2015</v>
      </c>
      <c r="D47" s="3">
        <v>12</v>
      </c>
      <c r="E47" s="42">
        <f>'GSD-Sec'!R91</f>
        <v>189219538</v>
      </c>
      <c r="F47" s="157">
        <f t="shared" si="3"/>
        <v>0.99347015704600583</v>
      </c>
      <c r="G47" s="42">
        <f>'GSD-Sec'!S91</f>
        <v>684678</v>
      </c>
      <c r="H47" s="157">
        <f t="shared" si="4"/>
        <v>0.99535380025993136</v>
      </c>
      <c r="I47" s="42">
        <f>'GSD-Sec'!K91</f>
        <v>179</v>
      </c>
      <c r="J47" s="157">
        <f t="shared" si="5"/>
        <v>1</v>
      </c>
      <c r="L47" s="42">
        <f>'GSD-Pri'!R91</f>
        <v>1243695</v>
      </c>
      <c r="M47" s="157">
        <f t="shared" si="6"/>
        <v>6.5298429539941702E-3</v>
      </c>
      <c r="N47" s="42">
        <f>'GSD-Pri'!S91</f>
        <v>3196</v>
      </c>
      <c r="O47" s="157">
        <f t="shared" si="7"/>
        <v>4.6461997400686758E-3</v>
      </c>
      <c r="P47" s="42">
        <f>'GSD-Pri'!K91</f>
        <v>0</v>
      </c>
      <c r="Q47" s="157">
        <f t="shared" si="8"/>
        <v>0</v>
      </c>
      <c r="S47" s="36">
        <f t="shared" si="9"/>
        <v>190463233</v>
      </c>
      <c r="T47" s="36">
        <f t="shared" si="10"/>
        <v>687874</v>
      </c>
      <c r="U47" s="36">
        <f t="shared" si="11"/>
        <v>179</v>
      </c>
      <c r="W47" s="36">
        <f>'ComLg kWh Forecast'!X50</f>
        <v>195866978</v>
      </c>
      <c r="X47" s="168">
        <v>-969713</v>
      </c>
      <c r="Y47" s="168">
        <v>0</v>
      </c>
      <c r="Z47" s="36">
        <f t="shared" si="12"/>
        <v>194897265</v>
      </c>
      <c r="AA47" s="160">
        <f t="shared" si="13"/>
        <v>193624616</v>
      </c>
      <c r="AB47" s="160">
        <f t="shared" si="14"/>
        <v>1272649</v>
      </c>
      <c r="AC47" s="155">
        <f t="shared" si="15"/>
        <v>2.3280251679860919E-2</v>
      </c>
      <c r="AD47" s="44">
        <f t="shared" si="0"/>
        <v>703887.87984403269</v>
      </c>
      <c r="AE47" s="162">
        <f t="shared" si="16"/>
        <v>700617</v>
      </c>
      <c r="AF47" s="162">
        <f t="shared" si="17"/>
        <v>3270</v>
      </c>
      <c r="AG47" s="44">
        <f t="shared" si="18"/>
        <v>183.1671650506951</v>
      </c>
      <c r="AH47" s="162">
        <f t="shared" si="19"/>
        <v>183</v>
      </c>
      <c r="AI47" s="162">
        <f t="shared" si="20"/>
        <v>0</v>
      </c>
    </row>
    <row r="48" spans="3:35">
      <c r="C48" s="3">
        <v>2016</v>
      </c>
      <c r="D48" s="3">
        <v>1</v>
      </c>
      <c r="E48" s="42">
        <f>'GSD-Sec'!R92</f>
        <v>196970334</v>
      </c>
      <c r="F48" s="157">
        <f t="shared" si="3"/>
        <v>0.99362002391211612</v>
      </c>
      <c r="G48" s="42">
        <f>'GSD-Sec'!S92</f>
        <v>697302</v>
      </c>
      <c r="H48" s="157">
        <f t="shared" si="4"/>
        <v>0.99543895262934745</v>
      </c>
      <c r="I48" s="42">
        <f>'GSD-Sec'!K92</f>
        <v>76</v>
      </c>
      <c r="J48" s="157">
        <f t="shared" si="5"/>
        <v>1</v>
      </c>
      <c r="L48" s="42">
        <f>'GSD-Pri'!R92</f>
        <v>1264735</v>
      </c>
      <c r="M48" s="157">
        <f t="shared" si="6"/>
        <v>6.3799760878838242E-3</v>
      </c>
      <c r="N48" s="42">
        <f>'GSD-Pri'!S92</f>
        <v>3195</v>
      </c>
      <c r="O48" s="157">
        <f t="shared" si="7"/>
        <v>4.5610473706525507E-3</v>
      </c>
      <c r="P48" s="42">
        <f>'GSD-Pri'!K92</f>
        <v>0</v>
      </c>
      <c r="Q48" s="157">
        <f t="shared" si="8"/>
        <v>0</v>
      </c>
      <c r="S48" s="36">
        <f t="shared" si="9"/>
        <v>198235069</v>
      </c>
      <c r="T48" s="36">
        <f t="shared" si="10"/>
        <v>700497</v>
      </c>
      <c r="U48" s="36">
        <f t="shared" si="11"/>
        <v>76</v>
      </c>
      <c r="W48" s="36">
        <f>'ComLg kWh Forecast'!X51</f>
        <v>206107539</v>
      </c>
      <c r="X48" s="168">
        <v>-1501893</v>
      </c>
      <c r="Y48" s="168">
        <v>0</v>
      </c>
      <c r="Z48" s="36">
        <f t="shared" si="12"/>
        <v>204605646</v>
      </c>
      <c r="AA48" s="160">
        <f t="shared" si="13"/>
        <v>203300267</v>
      </c>
      <c r="AB48" s="160">
        <f t="shared" si="14"/>
        <v>1305379</v>
      </c>
      <c r="AC48" s="155">
        <f t="shared" si="15"/>
        <v>3.2136478334214402E-2</v>
      </c>
      <c r="AD48" s="44">
        <f t="shared" si="0"/>
        <v>723008.50666368217</v>
      </c>
      <c r="AE48" s="162">
        <f t="shared" si="16"/>
        <v>719711</v>
      </c>
      <c r="AF48" s="162">
        <f t="shared" si="17"/>
        <v>3298</v>
      </c>
      <c r="AG48" s="44">
        <f t="shared" si="18"/>
        <v>78.442372353400287</v>
      </c>
      <c r="AH48" s="162">
        <f t="shared" si="19"/>
        <v>78</v>
      </c>
      <c r="AI48" s="162">
        <f t="shared" si="20"/>
        <v>0</v>
      </c>
    </row>
    <row r="49" spans="3:35">
      <c r="C49" s="3">
        <v>2016</v>
      </c>
      <c r="D49" s="3">
        <v>2</v>
      </c>
      <c r="E49" s="42">
        <f>'GSD-Sec'!R93</f>
        <v>188347409</v>
      </c>
      <c r="F49" s="157">
        <f t="shared" si="3"/>
        <v>0.99275554675202393</v>
      </c>
      <c r="G49" s="42">
        <f>'GSD-Sec'!S93</f>
        <v>693673</v>
      </c>
      <c r="H49" s="157">
        <f t="shared" si="4"/>
        <v>0.99527666382099533</v>
      </c>
      <c r="I49" s="42">
        <f>'GSD-Sec'!K93</f>
        <v>53</v>
      </c>
      <c r="J49" s="157">
        <f t="shared" si="5"/>
        <v>1</v>
      </c>
      <c r="L49" s="42">
        <f>'GSD-Pri'!R93</f>
        <v>1374431</v>
      </c>
      <c r="M49" s="157">
        <f t="shared" si="6"/>
        <v>7.2444532479760898E-3</v>
      </c>
      <c r="N49" s="42">
        <f>'GSD-Pri'!S93</f>
        <v>3292</v>
      </c>
      <c r="O49" s="157">
        <f t="shared" si="7"/>
        <v>4.7233361790046842E-3</v>
      </c>
      <c r="P49" s="42">
        <f>'GSD-Pri'!K93</f>
        <v>0</v>
      </c>
      <c r="Q49" s="157">
        <f t="shared" si="8"/>
        <v>0</v>
      </c>
      <c r="S49" s="36">
        <f t="shared" si="9"/>
        <v>189721840</v>
      </c>
      <c r="T49" s="36">
        <f t="shared" si="10"/>
        <v>696965</v>
      </c>
      <c r="U49" s="36">
        <f t="shared" si="11"/>
        <v>53</v>
      </c>
      <c r="W49" s="36">
        <f>'ComLg kWh Forecast'!X52</f>
        <v>197392549</v>
      </c>
      <c r="X49" s="168">
        <v>-1043499</v>
      </c>
      <c r="Y49" s="168">
        <v>0</v>
      </c>
      <c r="Z49" s="36">
        <f t="shared" si="12"/>
        <v>196349050</v>
      </c>
      <c r="AA49" s="160">
        <f t="shared" si="13"/>
        <v>194926608</v>
      </c>
      <c r="AB49" s="160">
        <f t="shared" si="14"/>
        <v>1422442</v>
      </c>
      <c r="AC49" s="155">
        <f t="shared" si="15"/>
        <v>3.493119189651539E-2</v>
      </c>
      <c r="AD49" s="44">
        <f t="shared" si="0"/>
        <v>721310.81816015486</v>
      </c>
      <c r="AE49" s="162">
        <f t="shared" si="16"/>
        <v>717904</v>
      </c>
      <c r="AF49" s="162">
        <f t="shared" si="17"/>
        <v>3407</v>
      </c>
      <c r="AG49" s="44">
        <f t="shared" si="18"/>
        <v>54.851353170515317</v>
      </c>
      <c r="AH49" s="162">
        <f t="shared" si="19"/>
        <v>55</v>
      </c>
      <c r="AI49" s="162">
        <f t="shared" si="20"/>
        <v>0</v>
      </c>
    </row>
    <row r="50" spans="3:35">
      <c r="C50" s="3">
        <v>2016</v>
      </c>
      <c r="D50" s="3">
        <v>3</v>
      </c>
      <c r="E50" s="42">
        <f>'GSD-Sec'!R94</f>
        <v>184479179</v>
      </c>
      <c r="F50" s="157">
        <f t="shared" si="3"/>
        <v>0.99397190105224309</v>
      </c>
      <c r="G50" s="42">
        <f>'GSD-Sec'!S94</f>
        <v>671856</v>
      </c>
      <c r="H50" s="157">
        <f t="shared" si="4"/>
        <v>0.99565640713291748</v>
      </c>
      <c r="I50" s="42">
        <f>'GSD-Sec'!K94</f>
        <v>83</v>
      </c>
      <c r="J50" s="157">
        <f t="shared" si="5"/>
        <v>1</v>
      </c>
      <c r="L50" s="42">
        <f>'GSD-Pri'!R94</f>
        <v>1118803</v>
      </c>
      <c r="M50" s="157">
        <f t="shared" si="6"/>
        <v>6.0280989477568781E-3</v>
      </c>
      <c r="N50" s="42">
        <f>'GSD-Pri'!S94</f>
        <v>2931</v>
      </c>
      <c r="O50" s="157">
        <f t="shared" si="7"/>
        <v>4.3435928670825016E-3</v>
      </c>
      <c r="P50" s="42">
        <f>'GSD-Pri'!K94</f>
        <v>0</v>
      </c>
      <c r="Q50" s="157">
        <f t="shared" si="8"/>
        <v>0</v>
      </c>
      <c r="S50" s="36">
        <f t="shared" si="9"/>
        <v>185597982</v>
      </c>
      <c r="T50" s="36">
        <f t="shared" si="10"/>
        <v>674787</v>
      </c>
      <c r="U50" s="36">
        <f t="shared" si="11"/>
        <v>83</v>
      </c>
      <c r="W50" s="36">
        <f>'ComLg kWh Forecast'!X53</f>
        <v>190247934</v>
      </c>
      <c r="X50" s="168">
        <v>-1001262</v>
      </c>
      <c r="Y50" s="168">
        <v>0</v>
      </c>
      <c r="Z50" s="36">
        <f t="shared" si="12"/>
        <v>189246672</v>
      </c>
      <c r="AA50" s="160">
        <f t="shared" si="13"/>
        <v>188105874</v>
      </c>
      <c r="AB50" s="160">
        <f t="shared" si="14"/>
        <v>1140798</v>
      </c>
      <c r="AC50" s="155">
        <f t="shared" si="15"/>
        <v>1.9659103836592307E-2</v>
      </c>
      <c r="AD50" s="44">
        <f t="shared" si="0"/>
        <v>688052.70770058257</v>
      </c>
      <c r="AE50" s="162">
        <f t="shared" si="16"/>
        <v>685064</v>
      </c>
      <c r="AF50" s="162">
        <f t="shared" si="17"/>
        <v>2989</v>
      </c>
      <c r="AG50" s="44">
        <f t="shared" si="18"/>
        <v>84.631705618437167</v>
      </c>
      <c r="AH50" s="162">
        <f t="shared" si="19"/>
        <v>85</v>
      </c>
      <c r="AI50" s="162">
        <f t="shared" si="20"/>
        <v>0</v>
      </c>
    </row>
    <row r="51" spans="3:35">
      <c r="C51" s="3">
        <v>2016</v>
      </c>
      <c r="D51" s="3">
        <v>4</v>
      </c>
      <c r="E51" s="42">
        <f>'GSD-Sec'!R95</f>
        <v>203135544</v>
      </c>
      <c r="F51" s="157">
        <f t="shared" si="3"/>
        <v>0.99421212836095574</v>
      </c>
      <c r="G51" s="42">
        <f>'GSD-Sec'!S95</f>
        <v>654767</v>
      </c>
      <c r="H51" s="157">
        <f t="shared" si="4"/>
        <v>0.99525300582164189</v>
      </c>
      <c r="I51" s="42">
        <f>'GSD-Sec'!K95</f>
        <v>134</v>
      </c>
      <c r="J51" s="157">
        <f t="shared" si="5"/>
        <v>1</v>
      </c>
      <c r="L51" s="42">
        <f>'GSD-Pri'!R95</f>
        <v>1182567</v>
      </c>
      <c r="M51" s="157">
        <f t="shared" si="6"/>
        <v>5.7878716390442741E-3</v>
      </c>
      <c r="N51" s="42">
        <f>'GSD-Pri'!S95</f>
        <v>3123</v>
      </c>
      <c r="O51" s="157">
        <f t="shared" si="7"/>
        <v>4.7469941783580844E-3</v>
      </c>
      <c r="P51" s="42">
        <f>'GSD-Pri'!K95</f>
        <v>0</v>
      </c>
      <c r="Q51" s="157">
        <f t="shared" si="8"/>
        <v>0</v>
      </c>
      <c r="S51" s="36">
        <f t="shared" si="9"/>
        <v>204318111</v>
      </c>
      <c r="T51" s="36">
        <f t="shared" si="10"/>
        <v>657890</v>
      </c>
      <c r="U51" s="36">
        <f t="shared" si="11"/>
        <v>134</v>
      </c>
      <c r="W51" s="36">
        <f>'ComLg kWh Forecast'!X54</f>
        <v>203103440</v>
      </c>
      <c r="X51" s="168">
        <v>-1416177</v>
      </c>
      <c r="Y51" s="168">
        <v>0</v>
      </c>
      <c r="Z51" s="36">
        <f t="shared" si="12"/>
        <v>201687263</v>
      </c>
      <c r="AA51" s="160">
        <f t="shared" si="13"/>
        <v>200519923</v>
      </c>
      <c r="AB51" s="160">
        <f t="shared" si="14"/>
        <v>1167340</v>
      </c>
      <c r="AC51" s="155">
        <f t="shared" si="15"/>
        <v>-1.2876234941306741E-2</v>
      </c>
      <c r="AD51" s="44">
        <f t="shared" si="0"/>
        <v>649418.85379446368</v>
      </c>
      <c r="AE51" s="162">
        <f t="shared" si="16"/>
        <v>646336</v>
      </c>
      <c r="AF51" s="162">
        <f t="shared" si="17"/>
        <v>3083</v>
      </c>
      <c r="AG51" s="44">
        <f t="shared" si="18"/>
        <v>132.27458451786489</v>
      </c>
      <c r="AH51" s="162">
        <f t="shared" si="19"/>
        <v>132</v>
      </c>
      <c r="AI51" s="162">
        <f t="shared" si="20"/>
        <v>0</v>
      </c>
    </row>
    <row r="52" spans="3:35">
      <c r="C52" s="3">
        <v>2016</v>
      </c>
      <c r="D52" s="3">
        <v>5</v>
      </c>
      <c r="E52" s="42">
        <f>'GSD-Sec'!R96</f>
        <v>211753766</v>
      </c>
      <c r="F52" s="157">
        <f t="shared" si="3"/>
        <v>0.99417341171790774</v>
      </c>
      <c r="G52" s="42">
        <f>'GSD-Sec'!S96</f>
        <v>685059</v>
      </c>
      <c r="H52" s="157">
        <f t="shared" si="4"/>
        <v>0.99478400525084554</v>
      </c>
      <c r="I52" s="42">
        <f>'GSD-Sec'!K96</f>
        <v>380</v>
      </c>
      <c r="J52" s="157">
        <f t="shared" si="5"/>
        <v>1</v>
      </c>
      <c r="L52" s="42">
        <f>'GSD-Pri'!R96</f>
        <v>1241033</v>
      </c>
      <c r="M52" s="157">
        <f t="shared" si="6"/>
        <v>5.8265882820922781E-3</v>
      </c>
      <c r="N52" s="42">
        <f>'GSD-Pri'!S96</f>
        <v>3592</v>
      </c>
      <c r="O52" s="157">
        <f t="shared" si="7"/>
        <v>5.2159947491545065E-3</v>
      </c>
      <c r="P52" s="42">
        <f>'GSD-Pri'!K96</f>
        <v>0</v>
      </c>
      <c r="Q52" s="157">
        <f t="shared" si="8"/>
        <v>0</v>
      </c>
      <c r="S52" s="36">
        <f t="shared" si="9"/>
        <v>212994799</v>
      </c>
      <c r="T52" s="36">
        <f t="shared" si="10"/>
        <v>688651</v>
      </c>
      <c r="U52" s="36">
        <f t="shared" si="11"/>
        <v>380</v>
      </c>
      <c r="W52" s="36">
        <f>'ComLg kWh Forecast'!X55</f>
        <v>219054332</v>
      </c>
      <c r="X52" s="168">
        <v>-2869001</v>
      </c>
      <c r="Y52" s="168">
        <v>0</v>
      </c>
      <c r="Z52" s="36">
        <f t="shared" si="12"/>
        <v>216185331</v>
      </c>
      <c r="AA52" s="160">
        <f t="shared" si="13"/>
        <v>214925708</v>
      </c>
      <c r="AB52" s="160">
        <f t="shared" si="14"/>
        <v>1259623</v>
      </c>
      <c r="AC52" s="155">
        <f t="shared" si="15"/>
        <v>1.4979389238513718E-2</v>
      </c>
      <c r="AD52" s="44">
        <f t="shared" si="0"/>
        <v>698966.5713784917</v>
      </c>
      <c r="AE52" s="162">
        <f t="shared" si="16"/>
        <v>695321</v>
      </c>
      <c r="AF52" s="162">
        <f t="shared" si="17"/>
        <v>3646</v>
      </c>
      <c r="AG52" s="44">
        <f t="shared" si="18"/>
        <v>385.69216791063519</v>
      </c>
      <c r="AH52" s="162">
        <f t="shared" si="19"/>
        <v>386</v>
      </c>
      <c r="AI52" s="162">
        <f t="shared" si="20"/>
        <v>0</v>
      </c>
    </row>
    <row r="53" spans="3:35">
      <c r="C53" s="3">
        <v>2016</v>
      </c>
      <c r="D53" s="3">
        <v>6</v>
      </c>
      <c r="E53" s="42">
        <f>'GSD-Sec'!R97</f>
        <v>260492167</v>
      </c>
      <c r="F53" s="157">
        <f t="shared" si="3"/>
        <v>0.9938369459407026</v>
      </c>
      <c r="G53" s="42">
        <f>'GSD-Sec'!S97</f>
        <v>740518</v>
      </c>
      <c r="H53" s="157">
        <f t="shared" si="4"/>
        <v>0.99471156752255008</v>
      </c>
      <c r="I53" s="42">
        <f>'GSD-Sec'!K97</f>
        <v>368</v>
      </c>
      <c r="J53" s="157">
        <f t="shared" si="5"/>
        <v>1</v>
      </c>
      <c r="L53" s="42">
        <f>'GSD-Pri'!R97</f>
        <v>1615383</v>
      </c>
      <c r="M53" s="157">
        <f t="shared" si="6"/>
        <v>6.1630540592974145E-3</v>
      </c>
      <c r="N53" s="42">
        <f>'GSD-Pri'!S97</f>
        <v>3937</v>
      </c>
      <c r="O53" s="157">
        <f t="shared" si="7"/>
        <v>5.2884324774499468E-3</v>
      </c>
      <c r="P53" s="42">
        <f>'GSD-Pri'!K97</f>
        <v>0</v>
      </c>
      <c r="Q53" s="157">
        <f t="shared" si="8"/>
        <v>0</v>
      </c>
      <c r="S53" s="36">
        <f t="shared" si="9"/>
        <v>262107550</v>
      </c>
      <c r="T53" s="36">
        <f t="shared" si="10"/>
        <v>744455</v>
      </c>
      <c r="U53" s="36">
        <f t="shared" si="11"/>
        <v>368</v>
      </c>
      <c r="W53" s="36">
        <f>'ComLg kWh Forecast'!X56</f>
        <v>265212884</v>
      </c>
      <c r="X53" s="168">
        <v>-3950388</v>
      </c>
      <c r="Y53" s="168">
        <v>0</v>
      </c>
      <c r="Z53" s="36">
        <f t="shared" si="12"/>
        <v>261262496</v>
      </c>
      <c r="AA53" s="160">
        <f t="shared" si="13"/>
        <v>259652321</v>
      </c>
      <c r="AB53" s="160">
        <f t="shared" si="14"/>
        <v>1610175</v>
      </c>
      <c r="AC53" s="155">
        <f t="shared" si="15"/>
        <v>-3.2240734767082779E-3</v>
      </c>
      <c r="AD53" s="44">
        <f t="shared" si="0"/>
        <v>742054.82237989712</v>
      </c>
      <c r="AE53" s="162">
        <f t="shared" si="16"/>
        <v>738131</v>
      </c>
      <c r="AF53" s="162">
        <f t="shared" si="17"/>
        <v>3924</v>
      </c>
      <c r="AG53" s="44">
        <f t="shared" si="18"/>
        <v>366.81354096057134</v>
      </c>
      <c r="AH53" s="162">
        <f t="shared" si="19"/>
        <v>367</v>
      </c>
      <c r="AI53" s="162">
        <f t="shared" si="20"/>
        <v>0</v>
      </c>
    </row>
    <row r="54" spans="3:35">
      <c r="C54" s="3">
        <v>2016</v>
      </c>
      <c r="D54" s="3">
        <v>7</v>
      </c>
      <c r="E54" s="42">
        <f>'GSD-Sec'!R98</f>
        <v>276914611</v>
      </c>
      <c r="F54" s="157">
        <f t="shared" si="3"/>
        <v>0.99382291436467696</v>
      </c>
      <c r="G54" s="42">
        <f>'GSD-Sec'!S98</f>
        <v>744640</v>
      </c>
      <c r="H54" s="157">
        <f t="shared" si="4"/>
        <v>0.99474600339579444</v>
      </c>
      <c r="I54" s="42">
        <f>'GSD-Sec'!K98</f>
        <v>430</v>
      </c>
      <c r="J54" s="157">
        <f t="shared" si="5"/>
        <v>1</v>
      </c>
      <c r="L54" s="42">
        <f>'GSD-Pri'!R98</f>
        <v>1721157</v>
      </c>
      <c r="M54" s="157">
        <f t="shared" si="6"/>
        <v>6.1770856353230283E-3</v>
      </c>
      <c r="N54" s="42">
        <f>'GSD-Pri'!S98</f>
        <v>3933</v>
      </c>
      <c r="O54" s="157">
        <f t="shared" si="7"/>
        <v>5.2539966042056017E-3</v>
      </c>
      <c r="P54" s="42">
        <f>'GSD-Pri'!K98</f>
        <v>0</v>
      </c>
      <c r="Q54" s="157">
        <f t="shared" si="8"/>
        <v>0</v>
      </c>
      <c r="S54" s="36">
        <f t="shared" si="9"/>
        <v>278635768</v>
      </c>
      <c r="T54" s="36">
        <f t="shared" si="10"/>
        <v>748573</v>
      </c>
      <c r="U54" s="36">
        <f t="shared" si="11"/>
        <v>430</v>
      </c>
      <c r="W54" s="36">
        <f>'ComLg kWh Forecast'!X57</f>
        <v>286011907</v>
      </c>
      <c r="X54" s="168">
        <v>-4390149</v>
      </c>
      <c r="Y54" s="168">
        <v>0</v>
      </c>
      <c r="Z54" s="36">
        <f t="shared" si="12"/>
        <v>281621758</v>
      </c>
      <c r="AA54" s="160">
        <f t="shared" si="13"/>
        <v>279882156</v>
      </c>
      <c r="AB54" s="160">
        <f t="shared" si="14"/>
        <v>1739602</v>
      </c>
      <c r="AC54" s="155">
        <f t="shared" si="15"/>
        <v>1.0716463365177065E-2</v>
      </c>
      <c r="AD54" s="44">
        <f t="shared" si="0"/>
        <v>756595.05513066065</v>
      </c>
      <c r="AE54" s="162">
        <f t="shared" si="16"/>
        <v>752620</v>
      </c>
      <c r="AF54" s="162">
        <f t="shared" si="17"/>
        <v>3975</v>
      </c>
      <c r="AG54" s="44">
        <f t="shared" si="18"/>
        <v>434.60807924702613</v>
      </c>
      <c r="AH54" s="162">
        <f t="shared" si="19"/>
        <v>435</v>
      </c>
      <c r="AI54" s="162">
        <f t="shared" si="20"/>
        <v>0</v>
      </c>
    </row>
    <row r="55" spans="3:35">
      <c r="C55" s="3">
        <v>2016</v>
      </c>
      <c r="D55" s="3">
        <v>8</v>
      </c>
      <c r="E55" s="42">
        <f>'GSD-Sec'!R99</f>
        <v>281360295</v>
      </c>
      <c r="F55" s="157">
        <f t="shared" si="3"/>
        <v>0.99434774544095339</v>
      </c>
      <c r="G55" s="42">
        <f>'GSD-Sec'!S99</f>
        <v>758802</v>
      </c>
      <c r="H55" s="157">
        <f t="shared" si="4"/>
        <v>0.9950705582897631</v>
      </c>
      <c r="I55" s="42">
        <f>'GSD-Sec'!K99</f>
        <v>397</v>
      </c>
      <c r="J55" s="157">
        <f t="shared" si="5"/>
        <v>1</v>
      </c>
      <c r="L55" s="42">
        <f>'GSD-Pri'!R99</f>
        <v>1599360</v>
      </c>
      <c r="M55" s="157">
        <f t="shared" si="6"/>
        <v>5.6522545590465892E-3</v>
      </c>
      <c r="N55" s="42">
        <f>'GSD-Pri'!S99</f>
        <v>3759</v>
      </c>
      <c r="O55" s="157">
        <f t="shared" si="7"/>
        <v>4.9294417102369514E-3</v>
      </c>
      <c r="P55" s="42">
        <f>'GSD-Pri'!K99</f>
        <v>0</v>
      </c>
      <c r="Q55" s="157">
        <f t="shared" si="8"/>
        <v>0</v>
      </c>
      <c r="S55" s="36">
        <f t="shared" si="9"/>
        <v>282959655</v>
      </c>
      <c r="T55" s="36">
        <f t="shared" si="10"/>
        <v>762561</v>
      </c>
      <c r="U55" s="36">
        <f t="shared" si="11"/>
        <v>397</v>
      </c>
      <c r="W55" s="36">
        <f>'ComLg kWh Forecast'!X58</f>
        <v>285271363</v>
      </c>
      <c r="X55" s="168">
        <v>-4264991</v>
      </c>
      <c r="Y55" s="168">
        <v>0</v>
      </c>
      <c r="Z55" s="36">
        <f t="shared" si="12"/>
        <v>281006372</v>
      </c>
      <c r="AA55" s="160">
        <f t="shared" si="13"/>
        <v>279418052</v>
      </c>
      <c r="AB55" s="160">
        <f t="shared" si="14"/>
        <v>1588320</v>
      </c>
      <c r="AC55" s="155">
        <f t="shared" si="15"/>
        <v>-6.9030441813339172E-3</v>
      </c>
      <c r="AD55" s="44">
        <f t="shared" si="0"/>
        <v>757297.00772603787</v>
      </c>
      <c r="AE55" s="162">
        <f t="shared" si="16"/>
        <v>753564</v>
      </c>
      <c r="AF55" s="162">
        <f t="shared" si="17"/>
        <v>3733</v>
      </c>
      <c r="AG55" s="44">
        <f t="shared" si="18"/>
        <v>394.25949146001045</v>
      </c>
      <c r="AH55" s="162">
        <f t="shared" si="19"/>
        <v>394</v>
      </c>
      <c r="AI55" s="162">
        <f t="shared" si="20"/>
        <v>0</v>
      </c>
    </row>
    <row r="56" spans="3:35">
      <c r="C56" s="3">
        <v>2016</v>
      </c>
      <c r="D56" s="3">
        <v>9</v>
      </c>
      <c r="E56" s="42">
        <f>'GSD-Sec'!R100</f>
        <v>271047554</v>
      </c>
      <c r="F56" s="157">
        <f t="shared" si="3"/>
        <v>0.9940156891673998</v>
      </c>
      <c r="G56" s="42">
        <f>'GSD-Sec'!S100</f>
        <v>751613</v>
      </c>
      <c r="H56" s="157">
        <f t="shared" si="4"/>
        <v>0.99481687665198826</v>
      </c>
      <c r="I56" s="42">
        <f>'GSD-Sec'!K100</f>
        <v>312</v>
      </c>
      <c r="J56" s="157">
        <f t="shared" si="5"/>
        <v>1</v>
      </c>
      <c r="L56" s="42">
        <f>'GSD-Pri'!R100</f>
        <v>1631798</v>
      </c>
      <c r="M56" s="157">
        <f t="shared" si="6"/>
        <v>5.9843108326001889E-3</v>
      </c>
      <c r="N56" s="42">
        <f>'GSD-Pri'!S100</f>
        <v>3916</v>
      </c>
      <c r="O56" s="157">
        <f t="shared" si="7"/>
        <v>5.1831233480117908E-3</v>
      </c>
      <c r="P56" s="42">
        <f>'GSD-Pri'!K100</f>
        <v>0</v>
      </c>
      <c r="Q56" s="157">
        <f t="shared" si="8"/>
        <v>0</v>
      </c>
      <c r="S56" s="36">
        <f t="shared" si="9"/>
        <v>272679352</v>
      </c>
      <c r="T56" s="36">
        <f t="shared" si="10"/>
        <v>755529</v>
      </c>
      <c r="U56" s="36">
        <f t="shared" si="11"/>
        <v>312</v>
      </c>
      <c r="W56" s="36">
        <f>'ComLg kWh Forecast'!X59</f>
        <v>287937520</v>
      </c>
      <c r="X56" s="168">
        <v>-3410005</v>
      </c>
      <c r="Y56" s="168">
        <v>0</v>
      </c>
      <c r="Z56" s="36">
        <f t="shared" si="12"/>
        <v>284527515</v>
      </c>
      <c r="AA56" s="160">
        <f t="shared" si="13"/>
        <v>282824814</v>
      </c>
      <c r="AB56" s="160">
        <f t="shared" si="14"/>
        <v>1702701</v>
      </c>
      <c r="AC56" s="155">
        <f t="shared" si="15"/>
        <v>4.3450899061840298E-2</v>
      </c>
      <c r="AD56" s="44">
        <f t="shared" si="0"/>
        <v>788357.41431729309</v>
      </c>
      <c r="AE56" s="162">
        <f t="shared" si="16"/>
        <v>784271</v>
      </c>
      <c r="AF56" s="162">
        <f t="shared" si="17"/>
        <v>4086</v>
      </c>
      <c r="AG56" s="44">
        <f t="shared" si="18"/>
        <v>325.55668050729417</v>
      </c>
      <c r="AH56" s="162">
        <f t="shared" si="19"/>
        <v>326</v>
      </c>
      <c r="AI56" s="162">
        <f t="shared" si="20"/>
        <v>0</v>
      </c>
    </row>
    <row r="57" spans="3:35">
      <c r="C57" s="3">
        <v>2016</v>
      </c>
      <c r="D57" s="3">
        <v>10</v>
      </c>
      <c r="E57" s="42">
        <f>'GSD-Sec'!R101</f>
        <v>231097064</v>
      </c>
      <c r="F57" s="157">
        <f t="shared" si="3"/>
        <v>0.99333300459653817</v>
      </c>
      <c r="G57" s="42">
        <f>'GSD-Sec'!S101</f>
        <v>710510</v>
      </c>
      <c r="H57" s="157">
        <f t="shared" si="4"/>
        <v>0.9946189144317803</v>
      </c>
      <c r="I57" s="42">
        <f>'GSD-Sec'!K101</f>
        <v>306</v>
      </c>
      <c r="J57" s="157">
        <f t="shared" si="5"/>
        <v>1</v>
      </c>
      <c r="L57" s="42">
        <f>'GSD-Pri'!R101</f>
        <v>1551064</v>
      </c>
      <c r="M57" s="157">
        <f t="shared" si="6"/>
        <v>6.6669954034618319E-3</v>
      </c>
      <c r="N57" s="42">
        <f>'GSD-Pri'!S101</f>
        <v>3844</v>
      </c>
      <c r="O57" s="157">
        <f t="shared" si="7"/>
        <v>5.3810855682196778E-3</v>
      </c>
      <c r="P57" s="42">
        <f>'GSD-Pri'!K101</f>
        <v>0</v>
      </c>
      <c r="Q57" s="157">
        <f t="shared" si="8"/>
        <v>0</v>
      </c>
      <c r="S57" s="36">
        <f t="shared" si="9"/>
        <v>232648128</v>
      </c>
      <c r="T57" s="36">
        <f t="shared" si="10"/>
        <v>714354</v>
      </c>
      <c r="U57" s="36">
        <f t="shared" si="11"/>
        <v>306</v>
      </c>
      <c r="W57" s="36">
        <f>'ComLg kWh Forecast'!X60</f>
        <v>259186535</v>
      </c>
      <c r="X57" s="168">
        <v>-1896621</v>
      </c>
      <c r="Y57" s="168">
        <v>0</v>
      </c>
      <c r="Z57" s="36">
        <f t="shared" si="12"/>
        <v>257289914</v>
      </c>
      <c r="AA57" s="160">
        <f t="shared" si="13"/>
        <v>255574563</v>
      </c>
      <c r="AB57" s="160">
        <f t="shared" si="14"/>
        <v>1715351</v>
      </c>
      <c r="AC57" s="155">
        <f t="shared" si="15"/>
        <v>0.10591869451878844</v>
      </c>
      <c r="AD57" s="44">
        <f t="shared" si="0"/>
        <v>790017.44310427457</v>
      </c>
      <c r="AE57" s="162">
        <f t="shared" si="16"/>
        <v>785766</v>
      </c>
      <c r="AF57" s="162">
        <f t="shared" si="17"/>
        <v>4251</v>
      </c>
      <c r="AG57" s="44">
        <f t="shared" si="18"/>
        <v>338.41112052274929</v>
      </c>
      <c r="AH57" s="162">
        <f t="shared" si="19"/>
        <v>338</v>
      </c>
      <c r="AI57" s="162">
        <f t="shared" si="20"/>
        <v>0</v>
      </c>
    </row>
    <row r="58" spans="3:35">
      <c r="C58" s="3">
        <v>2016</v>
      </c>
      <c r="D58" s="3">
        <v>11</v>
      </c>
      <c r="E58" s="42">
        <f>'GSD-Sec'!R102</f>
        <v>184668544</v>
      </c>
      <c r="F58" s="157">
        <f t="shared" si="3"/>
        <v>0.99311689864834907</v>
      </c>
      <c r="G58" s="42">
        <f>'GSD-Sec'!S102</f>
        <v>662521</v>
      </c>
      <c r="H58" s="157">
        <f t="shared" si="4"/>
        <v>0.99470757275023047</v>
      </c>
      <c r="I58" s="42">
        <f>'GSD-Sec'!K102</f>
        <v>193</v>
      </c>
      <c r="J58" s="157">
        <f t="shared" si="5"/>
        <v>1</v>
      </c>
      <c r="L58" s="42">
        <f>'GSD-Pri'!R102</f>
        <v>1279902</v>
      </c>
      <c r="M58" s="157">
        <f t="shared" si="6"/>
        <v>6.8831013516509843E-3</v>
      </c>
      <c r="N58" s="42">
        <f>'GSD-Pri'!S102</f>
        <v>3525</v>
      </c>
      <c r="O58" s="157">
        <f t="shared" si="7"/>
        <v>5.2924272497695355E-3</v>
      </c>
      <c r="P58" s="42">
        <f>'GSD-Pri'!K102</f>
        <v>0</v>
      </c>
      <c r="Q58" s="157">
        <f t="shared" si="8"/>
        <v>0</v>
      </c>
      <c r="S58" s="36">
        <f t="shared" si="9"/>
        <v>185948446</v>
      </c>
      <c r="T58" s="36">
        <f t="shared" si="10"/>
        <v>666046</v>
      </c>
      <c r="U58" s="36">
        <f t="shared" si="11"/>
        <v>193</v>
      </c>
      <c r="W58" s="36">
        <f>'ComLg kWh Forecast'!X61</f>
        <v>199689584</v>
      </c>
      <c r="X58" s="168">
        <v>-1062133</v>
      </c>
      <c r="Y58" s="168">
        <v>0</v>
      </c>
      <c r="Z58" s="36">
        <f t="shared" si="12"/>
        <v>198627451</v>
      </c>
      <c r="AA58" s="160">
        <f t="shared" si="13"/>
        <v>197260278</v>
      </c>
      <c r="AB58" s="160">
        <f t="shared" si="14"/>
        <v>1367173</v>
      </c>
      <c r="AC58" s="155">
        <f t="shared" si="15"/>
        <v>6.8185592688416508E-2</v>
      </c>
      <c r="AD58" s="44">
        <f t="shared" si="0"/>
        <v>711460.74126774911</v>
      </c>
      <c r="AE58" s="162">
        <f t="shared" si="16"/>
        <v>707695</v>
      </c>
      <c r="AF58" s="162">
        <f t="shared" si="17"/>
        <v>3765</v>
      </c>
      <c r="AG58" s="44">
        <f t="shared" si="18"/>
        <v>206.15981938886438</v>
      </c>
      <c r="AH58" s="162">
        <f t="shared" si="19"/>
        <v>206</v>
      </c>
      <c r="AI58" s="162">
        <f t="shared" si="20"/>
        <v>0</v>
      </c>
    </row>
    <row r="59" spans="3:35">
      <c r="C59" s="3">
        <v>2016</v>
      </c>
      <c r="D59" s="3">
        <v>12</v>
      </c>
      <c r="E59" s="42">
        <f>'GSD-Sec'!R103</f>
        <v>193294761</v>
      </c>
      <c r="F59" s="157">
        <f t="shared" si="3"/>
        <v>0.99338013680165982</v>
      </c>
      <c r="G59" s="42">
        <f>'GSD-Sec'!S103</f>
        <v>699424</v>
      </c>
      <c r="H59" s="157">
        <f t="shared" si="4"/>
        <v>0.99528840885966974</v>
      </c>
      <c r="I59" s="42">
        <f>'GSD-Sec'!K103</f>
        <v>183</v>
      </c>
      <c r="J59" s="157">
        <f t="shared" si="5"/>
        <v>1</v>
      </c>
      <c r="L59" s="42">
        <f>'GSD-Pri'!R103</f>
        <v>1288112</v>
      </c>
      <c r="M59" s="157">
        <f t="shared" si="6"/>
        <v>6.6198631983401743E-3</v>
      </c>
      <c r="N59" s="42">
        <f>'GSD-Pri'!S103</f>
        <v>3311</v>
      </c>
      <c r="O59" s="157">
        <f t="shared" si="7"/>
        <v>4.7115911403302806E-3</v>
      </c>
      <c r="P59" s="42">
        <f>'GSD-Pri'!K103</f>
        <v>0</v>
      </c>
      <c r="Q59" s="157">
        <f t="shared" si="8"/>
        <v>0</v>
      </c>
      <c r="S59" s="36">
        <f t="shared" si="9"/>
        <v>194582873</v>
      </c>
      <c r="T59" s="36">
        <f t="shared" si="10"/>
        <v>702735</v>
      </c>
      <c r="U59" s="36">
        <f t="shared" si="11"/>
        <v>183</v>
      </c>
      <c r="W59" s="36">
        <f>'ComLg kWh Forecast'!X62</f>
        <v>202551051</v>
      </c>
      <c r="X59" s="168">
        <v>-1386363</v>
      </c>
      <c r="Y59" s="168">
        <v>0</v>
      </c>
      <c r="Z59" s="36">
        <f t="shared" si="12"/>
        <v>201164688</v>
      </c>
      <c r="AA59" s="160">
        <f t="shared" si="13"/>
        <v>199833005</v>
      </c>
      <c r="AB59" s="160">
        <f t="shared" si="14"/>
        <v>1331683</v>
      </c>
      <c r="AC59" s="155">
        <f t="shared" si="15"/>
        <v>3.3825253469250693E-2</v>
      </c>
      <c r="AD59" s="44">
        <f t="shared" si="0"/>
        <v>726505.18949671392</v>
      </c>
      <c r="AE59" s="162">
        <f t="shared" si="16"/>
        <v>723082</v>
      </c>
      <c r="AF59" s="162">
        <f t="shared" si="17"/>
        <v>3423</v>
      </c>
      <c r="AG59" s="44">
        <f t="shared" si="18"/>
        <v>189.19002138487286</v>
      </c>
      <c r="AH59" s="162">
        <f t="shared" si="19"/>
        <v>189</v>
      </c>
      <c r="AI59" s="162">
        <f t="shared" si="20"/>
        <v>0</v>
      </c>
    </row>
    <row r="60" spans="3:35">
      <c r="C60" s="3">
        <v>2017</v>
      </c>
      <c r="D60" s="3">
        <v>1</v>
      </c>
      <c r="E60" s="42">
        <f>'GSD-Sec'!R104</f>
        <v>201176435</v>
      </c>
      <c r="F60" s="157">
        <f t="shared" si="3"/>
        <v>0.99353090185506288</v>
      </c>
      <c r="G60" s="42">
        <f>'GSD-Sec'!S104</f>
        <v>712192</v>
      </c>
      <c r="H60" s="157">
        <f t="shared" si="4"/>
        <v>0.99537526851814329</v>
      </c>
      <c r="I60" s="42">
        <f>'GSD-Sec'!K104</f>
        <v>77</v>
      </c>
      <c r="J60" s="157">
        <f t="shared" si="5"/>
        <v>1</v>
      </c>
      <c r="L60" s="42">
        <f>'GSD-Pri'!R104</f>
        <v>1309904</v>
      </c>
      <c r="M60" s="157">
        <f t="shared" si="6"/>
        <v>6.4690981449370766E-3</v>
      </c>
      <c r="N60" s="42">
        <f>'GSD-Pri'!S104</f>
        <v>3309</v>
      </c>
      <c r="O60" s="157">
        <f t="shared" si="7"/>
        <v>4.6247314818567689E-3</v>
      </c>
      <c r="P60" s="42">
        <f>'GSD-Pri'!K104</f>
        <v>0</v>
      </c>
      <c r="Q60" s="157">
        <f t="shared" si="8"/>
        <v>0</v>
      </c>
      <c r="S60" s="36">
        <f t="shared" si="9"/>
        <v>202486339</v>
      </c>
      <c r="T60" s="36">
        <f t="shared" si="10"/>
        <v>715501</v>
      </c>
      <c r="U60" s="36">
        <f t="shared" si="11"/>
        <v>77</v>
      </c>
      <c r="W60" s="36">
        <f>'ComLg kWh Forecast'!X63</f>
        <v>210324263</v>
      </c>
      <c r="X60" s="168">
        <v>-1949966</v>
      </c>
      <c r="Y60" s="168">
        <v>0</v>
      </c>
      <c r="Z60" s="36">
        <f t="shared" si="12"/>
        <v>208374297</v>
      </c>
      <c r="AA60" s="160">
        <f t="shared" si="13"/>
        <v>207026303</v>
      </c>
      <c r="AB60" s="160">
        <f t="shared" si="14"/>
        <v>1347994</v>
      </c>
      <c r="AC60" s="155">
        <f t="shared" si="15"/>
        <v>2.9078297474675496E-2</v>
      </c>
      <c r="AD60" s="44">
        <f t="shared" si="0"/>
        <v>736306.55092142778</v>
      </c>
      <c r="AE60" s="162">
        <f t="shared" si="16"/>
        <v>732901</v>
      </c>
      <c r="AF60" s="162">
        <f t="shared" si="17"/>
        <v>3405</v>
      </c>
      <c r="AG60" s="44">
        <f t="shared" si="18"/>
        <v>79.239028905550015</v>
      </c>
      <c r="AH60" s="162">
        <f t="shared" si="19"/>
        <v>79</v>
      </c>
      <c r="AI60" s="162">
        <f t="shared" si="20"/>
        <v>0</v>
      </c>
    </row>
    <row r="61" spans="3:35">
      <c r="C61" s="3">
        <v>2017</v>
      </c>
      <c r="D61" s="3">
        <v>2</v>
      </c>
      <c r="E61" s="42">
        <f>'GSD-Sec'!R105</f>
        <v>189174989</v>
      </c>
      <c r="F61" s="157">
        <f t="shared" si="3"/>
        <v>0.99265362810606284</v>
      </c>
      <c r="G61" s="42">
        <f>'GSD-Sec'!S105</f>
        <v>708407</v>
      </c>
      <c r="H61" s="157">
        <f t="shared" si="4"/>
        <v>0.99521084100385493</v>
      </c>
      <c r="I61" s="42">
        <f>'GSD-Sec'!K105</f>
        <v>54</v>
      </c>
      <c r="J61" s="157">
        <f t="shared" si="5"/>
        <v>1</v>
      </c>
      <c r="L61" s="42">
        <f>'GSD-Pri'!R105</f>
        <v>1400035</v>
      </c>
      <c r="M61" s="157">
        <f t="shared" si="6"/>
        <v>7.3463718939371613E-3</v>
      </c>
      <c r="N61" s="42">
        <f>'GSD-Pri'!S105</f>
        <v>3409</v>
      </c>
      <c r="O61" s="157">
        <f t="shared" si="7"/>
        <v>4.7891589961450709E-3</v>
      </c>
      <c r="P61" s="42">
        <f>'GSD-Pri'!K105</f>
        <v>0</v>
      </c>
      <c r="Q61" s="157">
        <f t="shared" si="8"/>
        <v>0</v>
      </c>
      <c r="S61" s="36">
        <f t="shared" si="9"/>
        <v>190575024</v>
      </c>
      <c r="T61" s="36">
        <f t="shared" si="10"/>
        <v>711816</v>
      </c>
      <c r="U61" s="36">
        <f t="shared" si="11"/>
        <v>54</v>
      </c>
      <c r="W61" s="36">
        <f>'ComLg kWh Forecast'!X64</f>
        <v>202571177</v>
      </c>
      <c r="X61" s="168">
        <v>-1354815</v>
      </c>
      <c r="Y61" s="168">
        <v>0</v>
      </c>
      <c r="Z61" s="36">
        <f t="shared" si="12"/>
        <v>201216362</v>
      </c>
      <c r="AA61" s="160">
        <f t="shared" si="13"/>
        <v>199738152</v>
      </c>
      <c r="AB61" s="160">
        <f t="shared" si="14"/>
        <v>1478210</v>
      </c>
      <c r="AC61" s="155">
        <f t="shared" si="15"/>
        <v>5.5838051475202821E-2</v>
      </c>
      <c r="AD61" s="44">
        <f t="shared" si="0"/>
        <v>751562.41844887298</v>
      </c>
      <c r="AE61" s="162">
        <f t="shared" si="16"/>
        <v>747963</v>
      </c>
      <c r="AF61" s="162">
        <f t="shared" si="17"/>
        <v>3599</v>
      </c>
      <c r="AG61" s="44">
        <f t="shared" si="18"/>
        <v>57.01525477966095</v>
      </c>
      <c r="AH61" s="162">
        <f t="shared" si="19"/>
        <v>57</v>
      </c>
      <c r="AI61" s="162">
        <f t="shared" si="20"/>
        <v>0</v>
      </c>
    </row>
    <row r="62" spans="3:35">
      <c r="C62" s="3">
        <v>2017</v>
      </c>
      <c r="D62" s="3">
        <v>3</v>
      </c>
      <c r="E62" s="42">
        <f>'GSD-Sec'!R106</f>
        <v>185208356</v>
      </c>
      <c r="F62" s="157">
        <f t="shared" si="3"/>
        <v>0.99388528931481623</v>
      </c>
      <c r="G62" s="42">
        <f>'GSD-Sec'!S106</f>
        <v>685935</v>
      </c>
      <c r="H62" s="157">
        <f t="shared" si="4"/>
        <v>0.99559342846070442</v>
      </c>
      <c r="I62" s="42">
        <f>'GSD-Sec'!K106</f>
        <v>85</v>
      </c>
      <c r="J62" s="157">
        <f t="shared" si="5"/>
        <v>1</v>
      </c>
      <c r="L62" s="42">
        <f>'GSD-Pri'!R106</f>
        <v>1139463</v>
      </c>
      <c r="M62" s="157">
        <f t="shared" si="6"/>
        <v>6.1147106851838174E-3</v>
      </c>
      <c r="N62" s="42">
        <f>'GSD-Pri'!S106</f>
        <v>3036</v>
      </c>
      <c r="O62" s="157">
        <f t="shared" si="7"/>
        <v>4.4065715392955585E-3</v>
      </c>
      <c r="P62" s="42">
        <f>'GSD-Pri'!K106</f>
        <v>0</v>
      </c>
      <c r="Q62" s="157">
        <f t="shared" si="8"/>
        <v>0</v>
      </c>
      <c r="S62" s="36">
        <f t="shared" si="9"/>
        <v>186347819</v>
      </c>
      <c r="T62" s="36">
        <f t="shared" si="10"/>
        <v>688971</v>
      </c>
      <c r="U62" s="36">
        <f t="shared" si="11"/>
        <v>85</v>
      </c>
      <c r="W62" s="36">
        <f>'ComLg kWh Forecast'!X65</f>
        <v>194989416</v>
      </c>
      <c r="X62" s="168">
        <v>-1299977</v>
      </c>
      <c r="Y62" s="168">
        <v>0</v>
      </c>
      <c r="Z62" s="36">
        <f t="shared" si="12"/>
        <v>193689439</v>
      </c>
      <c r="AA62" s="160">
        <f t="shared" si="13"/>
        <v>192505084</v>
      </c>
      <c r="AB62" s="160">
        <f t="shared" si="14"/>
        <v>1184355</v>
      </c>
      <c r="AC62" s="155">
        <f t="shared" si="15"/>
        <v>3.9397402338258614E-2</v>
      </c>
      <c r="AD62" s="44">
        <f t="shared" si="0"/>
        <v>716114.66768639232</v>
      </c>
      <c r="AE62" s="162">
        <f t="shared" si="16"/>
        <v>712959</v>
      </c>
      <c r="AF62" s="162">
        <f t="shared" si="17"/>
        <v>3156</v>
      </c>
      <c r="AG62" s="44">
        <f t="shared" si="18"/>
        <v>88.348779198751984</v>
      </c>
      <c r="AH62" s="162">
        <f t="shared" si="19"/>
        <v>88</v>
      </c>
      <c r="AI62" s="162">
        <f t="shared" si="20"/>
        <v>0</v>
      </c>
    </row>
    <row r="63" spans="3:35">
      <c r="C63" s="3">
        <v>2017</v>
      </c>
      <c r="D63" s="3">
        <v>4</v>
      </c>
      <c r="E63" s="42">
        <f>'GSD-Sec'!R107</f>
        <v>207334759</v>
      </c>
      <c r="F63" s="157">
        <f t="shared" si="3"/>
        <v>0.99412732749279231</v>
      </c>
      <c r="G63" s="42">
        <f>'GSD-Sec'!S107</f>
        <v>668302</v>
      </c>
      <c r="H63" s="157">
        <f t="shared" si="4"/>
        <v>0.99518269283747585</v>
      </c>
      <c r="I63" s="42">
        <f>'GSD-Sec'!K107</f>
        <v>137</v>
      </c>
      <c r="J63" s="157">
        <f t="shared" si="5"/>
        <v>1</v>
      </c>
      <c r="L63" s="42">
        <f>'GSD-Pri'!R107</f>
        <v>1224802</v>
      </c>
      <c r="M63" s="157">
        <f t="shared" si="6"/>
        <v>5.8726725072076654E-3</v>
      </c>
      <c r="N63" s="42">
        <f>'GSD-Pri'!S107</f>
        <v>3235</v>
      </c>
      <c r="O63" s="157">
        <f t="shared" si="7"/>
        <v>4.8173071625241797E-3</v>
      </c>
      <c r="P63" s="42">
        <f>'GSD-Pri'!K107</f>
        <v>0</v>
      </c>
      <c r="Q63" s="157">
        <f t="shared" si="8"/>
        <v>0</v>
      </c>
      <c r="S63" s="36">
        <f t="shared" si="9"/>
        <v>208559561</v>
      </c>
      <c r="T63" s="36">
        <f t="shared" si="10"/>
        <v>671537</v>
      </c>
      <c r="U63" s="36">
        <f t="shared" si="11"/>
        <v>137</v>
      </c>
      <c r="W63" s="36">
        <f>'ComLg kWh Forecast'!X66</f>
        <v>207041044</v>
      </c>
      <c r="X63" s="168">
        <v>-1838678</v>
      </c>
      <c r="Y63" s="168">
        <v>0</v>
      </c>
      <c r="Z63" s="36">
        <f t="shared" si="12"/>
        <v>205202366</v>
      </c>
      <c r="AA63" s="160">
        <f t="shared" si="13"/>
        <v>203997280</v>
      </c>
      <c r="AB63" s="160">
        <f t="shared" si="14"/>
        <v>1205086</v>
      </c>
      <c r="AC63" s="155">
        <f t="shared" si="15"/>
        <v>-1.6097056322438297E-2</v>
      </c>
      <c r="AD63" s="44">
        <f t="shared" si="0"/>
        <v>660727.23108839872</v>
      </c>
      <c r="AE63" s="162">
        <f t="shared" si="16"/>
        <v>657544</v>
      </c>
      <c r="AF63" s="162">
        <f t="shared" si="17"/>
        <v>3183</v>
      </c>
      <c r="AG63" s="44">
        <f t="shared" si="18"/>
        <v>134.79470328382595</v>
      </c>
      <c r="AH63" s="162">
        <f t="shared" si="19"/>
        <v>135</v>
      </c>
      <c r="AI63" s="162">
        <f t="shared" si="20"/>
        <v>0</v>
      </c>
    </row>
    <row r="64" spans="3:35">
      <c r="C64" s="3">
        <v>2017</v>
      </c>
      <c r="D64" s="3">
        <v>5</v>
      </c>
      <c r="E64" s="42">
        <f>'GSD-Sec'!R108</f>
        <v>216108409</v>
      </c>
      <c r="F64" s="157">
        <f t="shared" si="3"/>
        <v>0.99429014867220133</v>
      </c>
      <c r="G64" s="42">
        <f>'GSD-Sec'!S108</f>
        <v>699147</v>
      </c>
      <c r="H64" s="157">
        <f t="shared" si="4"/>
        <v>0.99488857171723788</v>
      </c>
      <c r="I64" s="42">
        <f>'GSD-Sec'!K108</f>
        <v>387</v>
      </c>
      <c r="J64" s="157">
        <f t="shared" si="5"/>
        <v>1</v>
      </c>
      <c r="L64" s="42">
        <f>'GSD-Pri'!R108</f>
        <v>1241033</v>
      </c>
      <c r="M64" s="157">
        <f t="shared" si="6"/>
        <v>5.7098513277986703E-3</v>
      </c>
      <c r="N64" s="42">
        <f>'GSD-Pri'!S108</f>
        <v>3592</v>
      </c>
      <c r="O64" s="157">
        <f t="shared" si="7"/>
        <v>5.1114282827621638E-3</v>
      </c>
      <c r="P64" s="42">
        <f>'GSD-Pri'!K108</f>
        <v>0</v>
      </c>
      <c r="Q64" s="157">
        <f t="shared" si="8"/>
        <v>0</v>
      </c>
      <c r="S64" s="36">
        <f t="shared" si="9"/>
        <v>217349442</v>
      </c>
      <c r="T64" s="36">
        <f t="shared" si="10"/>
        <v>702739</v>
      </c>
      <c r="U64" s="36">
        <f t="shared" si="11"/>
        <v>387</v>
      </c>
      <c r="W64" s="36">
        <f>'ComLg kWh Forecast'!X67</f>
        <v>223297866</v>
      </c>
      <c r="X64" s="168">
        <v>-3724935</v>
      </c>
      <c r="Y64" s="168">
        <v>0</v>
      </c>
      <c r="Z64" s="36">
        <f t="shared" si="12"/>
        <v>219572931</v>
      </c>
      <c r="AA64" s="160">
        <f t="shared" si="13"/>
        <v>218319202</v>
      </c>
      <c r="AB64" s="160">
        <f t="shared" si="14"/>
        <v>1253729</v>
      </c>
      <c r="AC64" s="155">
        <f t="shared" si="15"/>
        <v>1.0230019362092557E-2</v>
      </c>
      <c r="AD64" s="44">
        <f t="shared" si="0"/>
        <v>709928.03357649758</v>
      </c>
      <c r="AE64" s="162">
        <f t="shared" si="16"/>
        <v>706299</v>
      </c>
      <c r="AF64" s="162">
        <f t="shared" si="17"/>
        <v>3629</v>
      </c>
      <c r="AG64" s="44">
        <f t="shared" si="18"/>
        <v>390.95901749312981</v>
      </c>
      <c r="AH64" s="162">
        <f t="shared" si="19"/>
        <v>391</v>
      </c>
      <c r="AI64" s="162">
        <f t="shared" si="20"/>
        <v>0</v>
      </c>
    </row>
    <row r="65" spans="3:35">
      <c r="C65" s="3">
        <v>2017</v>
      </c>
      <c r="D65" s="3">
        <v>6</v>
      </c>
      <c r="E65" s="42">
        <f>'GSD-Sec'!R109</f>
        <v>265833275</v>
      </c>
      <c r="F65" s="157">
        <f t="shared" si="3"/>
        <v>0.99396002577810649</v>
      </c>
      <c r="G65" s="42">
        <f>'GSD-Sec'!S109</f>
        <v>755702</v>
      </c>
      <c r="H65" s="157">
        <f t="shared" si="4"/>
        <v>0.99481727504775297</v>
      </c>
      <c r="I65" s="42">
        <f>'GSD-Sec'!K109</f>
        <v>376</v>
      </c>
      <c r="J65" s="157">
        <f t="shared" si="5"/>
        <v>1</v>
      </c>
      <c r="L65" s="42">
        <f>'GSD-Pri'!R109</f>
        <v>1615383</v>
      </c>
      <c r="M65" s="157">
        <f t="shared" si="6"/>
        <v>6.0399742218934594E-3</v>
      </c>
      <c r="N65" s="42">
        <f>'GSD-Pri'!S109</f>
        <v>3937</v>
      </c>
      <c r="O65" s="157">
        <f t="shared" si="7"/>
        <v>5.1827249522470543E-3</v>
      </c>
      <c r="P65" s="42">
        <f>'GSD-Pri'!K109</f>
        <v>0</v>
      </c>
      <c r="Q65" s="157">
        <f t="shared" si="8"/>
        <v>0</v>
      </c>
      <c r="S65" s="36">
        <f t="shared" si="9"/>
        <v>267448658</v>
      </c>
      <c r="T65" s="36">
        <f t="shared" si="10"/>
        <v>759639</v>
      </c>
      <c r="U65" s="36">
        <f t="shared" si="11"/>
        <v>376</v>
      </c>
      <c r="W65" s="36">
        <f>'ComLg kWh Forecast'!X68</f>
        <v>270278638</v>
      </c>
      <c r="X65" s="168">
        <v>-5128943</v>
      </c>
      <c r="Y65" s="168">
        <v>0</v>
      </c>
      <c r="Z65" s="36">
        <f t="shared" si="12"/>
        <v>265149695</v>
      </c>
      <c r="AA65" s="160">
        <f t="shared" si="13"/>
        <v>263548198</v>
      </c>
      <c r="AB65" s="160">
        <f t="shared" si="14"/>
        <v>1601497</v>
      </c>
      <c r="AC65" s="155">
        <f t="shared" si="15"/>
        <v>-8.595904040767377E-3</v>
      </c>
      <c r="AD65" s="44">
        <f t="shared" si="0"/>
        <v>753109.21605037549</v>
      </c>
      <c r="AE65" s="162">
        <f t="shared" si="16"/>
        <v>749206</v>
      </c>
      <c r="AF65" s="162">
        <f t="shared" si="17"/>
        <v>3903</v>
      </c>
      <c r="AG65" s="44">
        <f t="shared" si="18"/>
        <v>372.76794008067145</v>
      </c>
      <c r="AH65" s="162">
        <f t="shared" si="19"/>
        <v>373</v>
      </c>
      <c r="AI65" s="162">
        <f t="shared" si="20"/>
        <v>0</v>
      </c>
    </row>
    <row r="66" spans="3:35">
      <c r="C66" s="3">
        <v>2017</v>
      </c>
      <c r="D66" s="3">
        <v>7</v>
      </c>
      <c r="E66" s="42">
        <f>'GSD-Sec'!R110</f>
        <v>282548292</v>
      </c>
      <c r="F66" s="157">
        <f t="shared" si="3"/>
        <v>0.99394533247925632</v>
      </c>
      <c r="G66" s="42">
        <f>'GSD-Sec'!S110</f>
        <v>759789</v>
      </c>
      <c r="H66" s="157">
        <f t="shared" si="4"/>
        <v>0.99485022036814441</v>
      </c>
      <c r="I66" s="42">
        <f>'GSD-Sec'!K110</f>
        <v>439</v>
      </c>
      <c r="J66" s="157">
        <f t="shared" si="5"/>
        <v>1</v>
      </c>
      <c r="L66" s="42">
        <f>'GSD-Pri'!R110</f>
        <v>1721157</v>
      </c>
      <c r="M66" s="157">
        <f t="shared" si="6"/>
        <v>6.0546675207436727E-3</v>
      </c>
      <c r="N66" s="42">
        <f>'GSD-Pri'!S110</f>
        <v>3933</v>
      </c>
      <c r="O66" s="157">
        <f t="shared" si="7"/>
        <v>5.1497796318555706E-3</v>
      </c>
      <c r="P66" s="42">
        <f>'GSD-Pri'!K110</f>
        <v>0</v>
      </c>
      <c r="Q66" s="157">
        <f t="shared" si="8"/>
        <v>0</v>
      </c>
      <c r="S66" s="36">
        <f t="shared" si="9"/>
        <v>284269449</v>
      </c>
      <c r="T66" s="36">
        <f t="shared" si="10"/>
        <v>763722</v>
      </c>
      <c r="U66" s="36">
        <f t="shared" si="11"/>
        <v>439</v>
      </c>
      <c r="W66" s="36">
        <f>'ComLg kWh Forecast'!X69</f>
        <v>291711380</v>
      </c>
      <c r="X66" s="168">
        <v>-5699900</v>
      </c>
      <c r="Y66" s="168">
        <v>0</v>
      </c>
      <c r="Z66" s="36">
        <f t="shared" si="12"/>
        <v>286011480</v>
      </c>
      <c r="AA66" s="160">
        <f t="shared" si="13"/>
        <v>284279776</v>
      </c>
      <c r="AB66" s="160">
        <f t="shared" si="14"/>
        <v>1731704</v>
      </c>
      <c r="AC66" s="155">
        <f t="shared" si="15"/>
        <v>6.1280978526820906E-3</v>
      </c>
      <c r="AD66" s="44">
        <f t="shared" si="0"/>
        <v>768402.16314824612</v>
      </c>
      <c r="AE66" s="162">
        <f t="shared" si="16"/>
        <v>764445</v>
      </c>
      <c r="AF66" s="162">
        <f t="shared" si="17"/>
        <v>3957</v>
      </c>
      <c r="AG66" s="44">
        <f t="shared" si="18"/>
        <v>441.69023495732745</v>
      </c>
      <c r="AH66" s="162">
        <f t="shared" si="19"/>
        <v>442</v>
      </c>
      <c r="AI66" s="162">
        <f t="shared" si="20"/>
        <v>0</v>
      </c>
    </row>
    <row r="67" spans="3:35">
      <c r="C67" s="3">
        <v>2017</v>
      </c>
      <c r="D67" s="3">
        <v>8</v>
      </c>
      <c r="E67" s="42">
        <f>'GSD-Sec'!R111</f>
        <v>287059265</v>
      </c>
      <c r="F67" s="157">
        <f t="shared" si="3"/>
        <v>0.99445933756526417</v>
      </c>
      <c r="G67" s="42">
        <f>'GSD-Sec'!S111</f>
        <v>774172</v>
      </c>
      <c r="H67" s="157">
        <f t="shared" si="4"/>
        <v>0.99516795191347307</v>
      </c>
      <c r="I67" s="42">
        <f>'GSD-Sec'!K111</f>
        <v>405</v>
      </c>
      <c r="J67" s="157">
        <f t="shared" si="5"/>
        <v>1</v>
      </c>
      <c r="L67" s="42">
        <f>'GSD-Pri'!R111</f>
        <v>1599360</v>
      </c>
      <c r="M67" s="157">
        <f t="shared" si="6"/>
        <v>5.5406624347358402E-3</v>
      </c>
      <c r="N67" s="42">
        <f>'GSD-Pri'!S111</f>
        <v>3759</v>
      </c>
      <c r="O67" s="157">
        <f t="shared" si="7"/>
        <v>4.8320480865269543E-3</v>
      </c>
      <c r="P67" s="42">
        <f>'GSD-Pri'!K111</f>
        <v>0</v>
      </c>
      <c r="Q67" s="157">
        <f t="shared" si="8"/>
        <v>0</v>
      </c>
      <c r="S67" s="36">
        <f t="shared" si="9"/>
        <v>288658625</v>
      </c>
      <c r="T67" s="36">
        <f t="shared" si="10"/>
        <v>777931</v>
      </c>
      <c r="U67" s="36">
        <f t="shared" si="11"/>
        <v>405</v>
      </c>
      <c r="W67" s="36">
        <f>'ComLg kWh Forecast'!X70</f>
        <v>290969568</v>
      </c>
      <c r="X67" s="168">
        <v>-5537403</v>
      </c>
      <c r="Y67" s="168">
        <v>0</v>
      </c>
      <c r="Z67" s="36">
        <f t="shared" si="12"/>
        <v>285432165</v>
      </c>
      <c r="AA67" s="160">
        <f t="shared" si="13"/>
        <v>283850682</v>
      </c>
      <c r="AB67" s="160">
        <f t="shared" si="14"/>
        <v>1581483</v>
      </c>
      <c r="AC67" s="155">
        <f t="shared" si="15"/>
        <v>-1.1177424544303816E-2</v>
      </c>
      <c r="AD67" s="44">
        <f t="shared" si="0"/>
        <v>769235.73494682519</v>
      </c>
      <c r="AE67" s="162">
        <f t="shared" si="16"/>
        <v>765519</v>
      </c>
      <c r="AF67" s="162">
        <f t="shared" si="17"/>
        <v>3717</v>
      </c>
      <c r="AG67" s="44">
        <f t="shared" si="18"/>
        <v>400.47314305955695</v>
      </c>
      <c r="AH67" s="162">
        <f t="shared" si="19"/>
        <v>400</v>
      </c>
      <c r="AI67" s="162">
        <f t="shared" si="20"/>
        <v>0</v>
      </c>
    </row>
    <row r="68" spans="3:35">
      <c r="C68" s="3">
        <v>2017</v>
      </c>
      <c r="D68" s="3">
        <v>9</v>
      </c>
      <c r="E68" s="42">
        <f>'GSD-Sec'!R112</f>
        <v>276537639</v>
      </c>
      <c r="F68" s="157">
        <f t="shared" si="3"/>
        <v>0.99413379838706006</v>
      </c>
      <c r="G68" s="42">
        <f>'GSD-Sec'!S112</f>
        <v>766837</v>
      </c>
      <c r="H68" s="157">
        <f t="shared" si="4"/>
        <v>0.99491925428769012</v>
      </c>
      <c r="I68" s="42">
        <f>'GSD-Sec'!K112</f>
        <v>318</v>
      </c>
      <c r="J68" s="157">
        <f t="shared" si="5"/>
        <v>1</v>
      </c>
      <c r="L68" s="42">
        <f>'GSD-Pri'!R112</f>
        <v>1631798</v>
      </c>
      <c r="M68" s="157">
        <f t="shared" si="6"/>
        <v>5.866201612939958E-3</v>
      </c>
      <c r="N68" s="42">
        <f>'GSD-Pri'!S112</f>
        <v>3916</v>
      </c>
      <c r="O68" s="157">
        <f t="shared" si="7"/>
        <v>5.0807457123099101E-3</v>
      </c>
      <c r="P68" s="42">
        <f>'GSD-Pri'!K112</f>
        <v>0</v>
      </c>
      <c r="Q68" s="157">
        <f t="shared" si="8"/>
        <v>0</v>
      </c>
      <c r="S68" s="36">
        <f t="shared" si="9"/>
        <v>278169437</v>
      </c>
      <c r="T68" s="36">
        <f t="shared" si="10"/>
        <v>770753</v>
      </c>
      <c r="U68" s="36">
        <f t="shared" si="11"/>
        <v>318</v>
      </c>
      <c r="W68" s="36">
        <f>'ComLg kWh Forecast'!X71</f>
        <v>293662308</v>
      </c>
      <c r="X68" s="168">
        <v>-4427342</v>
      </c>
      <c r="Y68" s="168">
        <v>0</v>
      </c>
      <c r="Z68" s="36">
        <f t="shared" si="12"/>
        <v>289234966</v>
      </c>
      <c r="AA68" s="160">
        <f t="shared" si="13"/>
        <v>287538255</v>
      </c>
      <c r="AB68" s="160">
        <f t="shared" si="14"/>
        <v>1696711</v>
      </c>
      <c r="AC68" s="155">
        <f t="shared" si="15"/>
        <v>3.9779815925643947E-2</v>
      </c>
      <c r="AD68" s="44">
        <f t="shared" si="0"/>
        <v>801413.41246413789</v>
      </c>
      <c r="AE68" s="162">
        <f t="shared" si="16"/>
        <v>797342</v>
      </c>
      <c r="AF68" s="162">
        <f t="shared" si="17"/>
        <v>4072</v>
      </c>
      <c r="AG68" s="44">
        <f t="shared" si="18"/>
        <v>330.64998146435477</v>
      </c>
      <c r="AH68" s="162">
        <f t="shared" si="19"/>
        <v>331</v>
      </c>
      <c r="AI68" s="162">
        <f t="shared" si="20"/>
        <v>0</v>
      </c>
    </row>
    <row r="69" spans="3:35">
      <c r="C69" s="3">
        <v>2017</v>
      </c>
      <c r="D69" s="3">
        <v>10</v>
      </c>
      <c r="E69" s="42">
        <f>'GSD-Sec'!R113</f>
        <v>235750741</v>
      </c>
      <c r="F69" s="157">
        <f t="shared" si="3"/>
        <v>0.99346374967522899</v>
      </c>
      <c r="G69" s="42">
        <f>'GSD-Sec'!S113</f>
        <v>724818</v>
      </c>
      <c r="H69" s="157">
        <f t="shared" si="4"/>
        <v>0.99472457737606734</v>
      </c>
      <c r="I69" s="42">
        <f>'GSD-Sec'!K113</f>
        <v>312</v>
      </c>
      <c r="J69" s="157">
        <f t="shared" si="5"/>
        <v>1</v>
      </c>
      <c r="L69" s="42">
        <f>'GSD-Pri'!R113</f>
        <v>1551064</v>
      </c>
      <c r="M69" s="157">
        <f t="shared" si="6"/>
        <v>6.536250324771023E-3</v>
      </c>
      <c r="N69" s="42">
        <f>'GSD-Pri'!S113</f>
        <v>3844</v>
      </c>
      <c r="O69" s="157">
        <f t="shared" si="7"/>
        <v>5.2754226239326331E-3</v>
      </c>
      <c r="P69" s="42">
        <f>'GSD-Pri'!K113</f>
        <v>0</v>
      </c>
      <c r="Q69" s="157">
        <f t="shared" si="8"/>
        <v>0</v>
      </c>
      <c r="S69" s="36">
        <f t="shared" si="9"/>
        <v>237301805</v>
      </c>
      <c r="T69" s="36">
        <f t="shared" si="10"/>
        <v>728662</v>
      </c>
      <c r="U69" s="36">
        <f t="shared" si="11"/>
        <v>312</v>
      </c>
      <c r="W69" s="36">
        <f>'ComLg kWh Forecast'!X72</f>
        <v>264138503</v>
      </c>
      <c r="X69" s="168">
        <v>-2462457</v>
      </c>
      <c r="Y69" s="168">
        <v>0</v>
      </c>
      <c r="Z69" s="36">
        <f t="shared" si="12"/>
        <v>261676046</v>
      </c>
      <c r="AA69" s="160">
        <f t="shared" si="13"/>
        <v>259965666</v>
      </c>
      <c r="AB69" s="160">
        <f t="shared" si="14"/>
        <v>1710380</v>
      </c>
      <c r="AC69" s="155">
        <f t="shared" si="15"/>
        <v>0.10271409861378844</v>
      </c>
      <c r="AD69" s="44">
        <f t="shared" ref="AD69:AD132" si="25">T69+(T69*AC69)</f>
        <v>803505.86052412027</v>
      </c>
      <c r="AE69" s="162">
        <f t="shared" si="16"/>
        <v>799267</v>
      </c>
      <c r="AF69" s="162">
        <f t="shared" si="17"/>
        <v>4239</v>
      </c>
      <c r="AG69" s="44">
        <f t="shared" si="18"/>
        <v>344.04679876750197</v>
      </c>
      <c r="AH69" s="162">
        <f t="shared" si="19"/>
        <v>344</v>
      </c>
      <c r="AI69" s="162">
        <f t="shared" si="20"/>
        <v>0</v>
      </c>
    </row>
    <row r="70" spans="3:35">
      <c r="C70" s="3">
        <v>2017</v>
      </c>
      <c r="D70" s="3">
        <v>11</v>
      </c>
      <c r="E70" s="42">
        <f>'GSD-Sec'!R114</f>
        <v>188417295</v>
      </c>
      <c r="F70" s="157">
        <f t="shared" ref="F70:F133" si="26">E70/S70</f>
        <v>0.99325292086419181</v>
      </c>
      <c r="G70" s="42">
        <f>'GSD-Sec'!S114</f>
        <v>675970</v>
      </c>
      <c r="H70" s="157">
        <f t="shared" ref="H70:H133" si="27">G70/T70</f>
        <v>0.99481232385815932</v>
      </c>
      <c r="I70" s="42">
        <f>'GSD-Sec'!K114</f>
        <v>197</v>
      </c>
      <c r="J70" s="157">
        <f t="shared" ref="J70:J133" si="28">I70/U70</f>
        <v>1</v>
      </c>
      <c r="L70" s="42">
        <f>'GSD-Pri'!R114</f>
        <v>1279902</v>
      </c>
      <c r="M70" s="157">
        <f t="shared" ref="M70:M133" si="29">L70/S70</f>
        <v>6.7470791358082115E-3</v>
      </c>
      <c r="N70" s="42">
        <f>'GSD-Pri'!S114</f>
        <v>3525</v>
      </c>
      <c r="O70" s="157">
        <f t="shared" ref="O70:O133" si="30">N70/T70</f>
        <v>5.1876761418406317E-3</v>
      </c>
      <c r="P70" s="42">
        <f>'GSD-Pri'!K114</f>
        <v>0</v>
      </c>
      <c r="Q70" s="157">
        <f t="shared" ref="Q70:Q133" si="31">P70/U70</f>
        <v>0</v>
      </c>
      <c r="S70" s="36">
        <f t="shared" ref="S70:S133" si="32">E70+L70</f>
        <v>189697197</v>
      </c>
      <c r="T70" s="36">
        <f t="shared" ref="T70:T133" si="33">G70+N70</f>
        <v>679495</v>
      </c>
      <c r="U70" s="36">
        <f t="shared" ref="U70:U133" si="34">I70+P70</f>
        <v>197</v>
      </c>
      <c r="W70" s="36">
        <f>'ComLg kWh Forecast'!X73</f>
        <v>203772114</v>
      </c>
      <c r="X70" s="168">
        <v>-1379008</v>
      </c>
      <c r="Y70" s="168">
        <v>0</v>
      </c>
      <c r="Z70" s="36">
        <f t="shared" ref="Z70:Z133" si="35">W70+X70+Y70</f>
        <v>202393106</v>
      </c>
      <c r="AA70" s="160">
        <f t="shared" ref="AA70:AA133" si="36">ROUND(Z70*F70,0)</f>
        <v>201027544</v>
      </c>
      <c r="AB70" s="160">
        <f t="shared" ref="AB70:AB133" si="37">ROUND(Z70*M70,0)</f>
        <v>1365562</v>
      </c>
      <c r="AC70" s="155">
        <f t="shared" ref="AC70:AC133" si="38">(Z70/S70-1)</f>
        <v>6.6927235619617553E-2</v>
      </c>
      <c r="AD70" s="44">
        <f t="shared" si="25"/>
        <v>724971.72196735209</v>
      </c>
      <c r="AE70" s="162">
        <f t="shared" ref="AE70:AE133" si="39">ROUND(AD70*H70,0)</f>
        <v>721211</v>
      </c>
      <c r="AF70" s="162">
        <f t="shared" ref="AF70:AF133" si="40">ROUND(AD70*O70,0)</f>
        <v>3761</v>
      </c>
      <c r="AG70" s="44">
        <f t="shared" ref="AG70:AG133" si="41">U70+(U70*AC70)</f>
        <v>210.18466541706465</v>
      </c>
      <c r="AH70" s="162">
        <f t="shared" ref="AH70:AH133" si="42">ROUND(AG70*J70,0)</f>
        <v>210</v>
      </c>
      <c r="AI70" s="162">
        <f t="shared" ref="AI70:AI133" si="43">ROUND(AG70*Q70,0)</f>
        <v>0</v>
      </c>
    </row>
    <row r="71" spans="3:35">
      <c r="C71" s="3">
        <v>2017</v>
      </c>
      <c r="D71" s="3">
        <v>12</v>
      </c>
      <c r="E71" s="42">
        <f>'GSD-Sec'!R115</f>
        <v>197147295</v>
      </c>
      <c r="F71" s="157">
        <f t="shared" si="26"/>
        <v>0.99350865846234793</v>
      </c>
      <c r="G71" s="42">
        <f>'GSD-Sec'!S115</f>
        <v>713364</v>
      </c>
      <c r="H71" s="157">
        <f t="shared" si="27"/>
        <v>0.99538005372030558</v>
      </c>
      <c r="I71" s="42">
        <f>'GSD-Sec'!K115</f>
        <v>187</v>
      </c>
      <c r="J71" s="157">
        <f t="shared" si="28"/>
        <v>1</v>
      </c>
      <c r="L71" s="42">
        <f>'GSD-Pri'!R115</f>
        <v>1288112</v>
      </c>
      <c r="M71" s="157">
        <f t="shared" si="29"/>
        <v>6.4913415376520985E-3</v>
      </c>
      <c r="N71" s="42">
        <f>'GSD-Pri'!S115</f>
        <v>3311</v>
      </c>
      <c r="O71" s="157">
        <f t="shared" si="30"/>
        <v>4.6199462796944219E-3</v>
      </c>
      <c r="P71" s="42">
        <f>'GSD-Pri'!K115</f>
        <v>0</v>
      </c>
      <c r="Q71" s="157">
        <f t="shared" si="31"/>
        <v>0</v>
      </c>
      <c r="S71" s="36">
        <f t="shared" si="32"/>
        <v>198435407</v>
      </c>
      <c r="T71" s="36">
        <f t="shared" si="33"/>
        <v>716675</v>
      </c>
      <c r="U71" s="36">
        <f t="shared" si="34"/>
        <v>187</v>
      </c>
      <c r="W71" s="36">
        <f>'ComLg kWh Forecast'!X74</f>
        <v>206508195</v>
      </c>
      <c r="X71" s="168">
        <v>-1799969</v>
      </c>
      <c r="Y71" s="168">
        <v>0</v>
      </c>
      <c r="Z71" s="36">
        <f t="shared" si="35"/>
        <v>204708226</v>
      </c>
      <c r="AA71" s="160">
        <f t="shared" si="36"/>
        <v>203379395</v>
      </c>
      <c r="AB71" s="160">
        <f t="shared" si="37"/>
        <v>1328831</v>
      </c>
      <c r="AC71" s="155">
        <f t="shared" si="38"/>
        <v>3.1611389795975331E-2</v>
      </c>
      <c r="AD71" s="44">
        <f t="shared" si="25"/>
        <v>739330.09278203058</v>
      </c>
      <c r="AE71" s="162">
        <f t="shared" si="39"/>
        <v>735914</v>
      </c>
      <c r="AF71" s="162">
        <f t="shared" si="40"/>
        <v>3416</v>
      </c>
      <c r="AG71" s="44">
        <f t="shared" si="41"/>
        <v>192.9113298918474</v>
      </c>
      <c r="AH71" s="162">
        <f t="shared" si="42"/>
        <v>193</v>
      </c>
      <c r="AI71" s="162">
        <f t="shared" si="43"/>
        <v>0</v>
      </c>
    </row>
    <row r="72" spans="3:35">
      <c r="C72" s="3">
        <v>2018</v>
      </c>
      <c r="D72" s="3">
        <v>1</v>
      </c>
      <c r="E72" s="42">
        <f>'GSD-Sec'!R116</f>
        <v>205151432</v>
      </c>
      <c r="F72" s="157">
        <f t="shared" si="26"/>
        <v>0.99365545130445154</v>
      </c>
      <c r="G72" s="42">
        <f>'GSD-Sec'!S116</f>
        <v>726264</v>
      </c>
      <c r="H72" s="157">
        <f t="shared" si="27"/>
        <v>0.99546447031345731</v>
      </c>
      <c r="I72" s="42">
        <f>'GSD-Sec'!K116</f>
        <v>79</v>
      </c>
      <c r="J72" s="157">
        <f t="shared" si="28"/>
        <v>1</v>
      </c>
      <c r="L72" s="42">
        <f>'GSD-Pri'!R116</f>
        <v>1309904</v>
      </c>
      <c r="M72" s="157">
        <f t="shared" si="29"/>
        <v>6.3445486955484975E-3</v>
      </c>
      <c r="N72" s="42">
        <f>'GSD-Pri'!S116</f>
        <v>3309</v>
      </c>
      <c r="O72" s="157">
        <f t="shared" si="30"/>
        <v>4.535529686542676E-3</v>
      </c>
      <c r="P72" s="42">
        <f>'GSD-Pri'!K116</f>
        <v>0</v>
      </c>
      <c r="Q72" s="157">
        <f t="shared" si="31"/>
        <v>0</v>
      </c>
      <c r="S72" s="36">
        <f t="shared" si="32"/>
        <v>206461336</v>
      </c>
      <c r="T72" s="36">
        <f t="shared" si="33"/>
        <v>729573</v>
      </c>
      <c r="U72" s="36">
        <f t="shared" si="34"/>
        <v>79</v>
      </c>
      <c r="W72" s="36">
        <f>'ComLg kWh Forecast'!X75</f>
        <v>212313832</v>
      </c>
      <c r="X72" s="168">
        <v>-2413090</v>
      </c>
      <c r="Y72" s="168">
        <v>0</v>
      </c>
      <c r="Z72" s="36">
        <f t="shared" si="35"/>
        <v>209900742</v>
      </c>
      <c r="AA72" s="160">
        <f t="shared" si="36"/>
        <v>208569017</v>
      </c>
      <c r="AB72" s="160">
        <f t="shared" si="37"/>
        <v>1331725</v>
      </c>
      <c r="AC72" s="155">
        <f t="shared" si="38"/>
        <v>1.6658838243689411E-2</v>
      </c>
      <c r="AD72" s="44">
        <f t="shared" si="25"/>
        <v>741726.83859396318</v>
      </c>
      <c r="AE72" s="162">
        <f t="shared" si="39"/>
        <v>738363</v>
      </c>
      <c r="AF72" s="162">
        <f t="shared" si="40"/>
        <v>3364</v>
      </c>
      <c r="AG72" s="44">
        <f t="shared" si="41"/>
        <v>80.316048221251464</v>
      </c>
      <c r="AH72" s="162">
        <f t="shared" si="42"/>
        <v>80</v>
      </c>
      <c r="AI72" s="162">
        <f t="shared" si="43"/>
        <v>0</v>
      </c>
    </row>
    <row r="73" spans="3:35">
      <c r="C73" s="3">
        <v>2018</v>
      </c>
      <c r="D73" s="3">
        <v>2</v>
      </c>
      <c r="E73" s="42">
        <f>'GSD-Sec'!R117</f>
        <v>192881964</v>
      </c>
      <c r="F73" s="157">
        <f t="shared" si="26"/>
        <v>0.99279379969731529</v>
      </c>
      <c r="G73" s="42">
        <f>'GSD-Sec'!S117</f>
        <v>722289</v>
      </c>
      <c r="H73" s="157">
        <f t="shared" si="27"/>
        <v>0.99530245363773906</v>
      </c>
      <c r="I73" s="42">
        <f>'GSD-Sec'!K117</f>
        <v>55</v>
      </c>
      <c r="J73" s="157">
        <f t="shared" si="28"/>
        <v>1</v>
      </c>
      <c r="L73" s="42">
        <f>'GSD-Pri'!R117</f>
        <v>1400035</v>
      </c>
      <c r="M73" s="157">
        <f t="shared" si="29"/>
        <v>7.2062003026847586E-3</v>
      </c>
      <c r="N73" s="42">
        <f>'GSD-Pri'!S117</f>
        <v>3409</v>
      </c>
      <c r="O73" s="157">
        <f t="shared" si="30"/>
        <v>4.6975463622608857E-3</v>
      </c>
      <c r="P73" s="42">
        <f>'GSD-Pri'!K117</f>
        <v>0</v>
      </c>
      <c r="Q73" s="157">
        <f t="shared" si="31"/>
        <v>0</v>
      </c>
      <c r="S73" s="36">
        <f t="shared" si="32"/>
        <v>194281999</v>
      </c>
      <c r="T73" s="36">
        <f t="shared" si="33"/>
        <v>725698</v>
      </c>
      <c r="U73" s="36">
        <f t="shared" si="34"/>
        <v>55</v>
      </c>
      <c r="W73" s="36">
        <f>'ComLg kWh Forecast'!X76</f>
        <v>204658337</v>
      </c>
      <c r="X73" s="168">
        <v>-1676588</v>
      </c>
      <c r="Y73" s="168">
        <v>0</v>
      </c>
      <c r="Z73" s="36">
        <f t="shared" si="35"/>
        <v>202981749</v>
      </c>
      <c r="AA73" s="160">
        <f t="shared" si="36"/>
        <v>201519022</v>
      </c>
      <c r="AB73" s="160">
        <f t="shared" si="37"/>
        <v>1462727</v>
      </c>
      <c r="AC73" s="155">
        <f t="shared" si="38"/>
        <v>4.4778981299240073E-2</v>
      </c>
      <c r="AD73" s="44">
        <f t="shared" si="25"/>
        <v>758194.01717089594</v>
      </c>
      <c r="AE73" s="162">
        <f t="shared" si="39"/>
        <v>754632</v>
      </c>
      <c r="AF73" s="162">
        <f t="shared" si="40"/>
        <v>3562</v>
      </c>
      <c r="AG73" s="44">
        <f t="shared" si="41"/>
        <v>57.462843971458206</v>
      </c>
      <c r="AH73" s="162">
        <f t="shared" si="42"/>
        <v>57</v>
      </c>
      <c r="AI73" s="162">
        <f t="shared" si="43"/>
        <v>0</v>
      </c>
    </row>
    <row r="74" spans="3:35">
      <c r="C74" s="3">
        <v>2018</v>
      </c>
      <c r="D74" s="3">
        <v>3</v>
      </c>
      <c r="E74" s="42">
        <f>'GSD-Sec'!R118</f>
        <v>188797953</v>
      </c>
      <c r="F74" s="157">
        <f t="shared" si="26"/>
        <v>0.99379527091181763</v>
      </c>
      <c r="G74" s="42">
        <f>'GSD-Sec'!S118</f>
        <v>699229</v>
      </c>
      <c r="H74" s="157">
        <f t="shared" si="27"/>
        <v>0.99552799806369863</v>
      </c>
      <c r="I74" s="42">
        <f>'GSD-Sec'!K118</f>
        <v>87</v>
      </c>
      <c r="J74" s="157">
        <f t="shared" si="28"/>
        <v>1</v>
      </c>
      <c r="L74" s="42">
        <f>'GSD-Pri'!R118</f>
        <v>1178754</v>
      </c>
      <c r="M74" s="157">
        <f t="shared" si="29"/>
        <v>6.2047290881823737E-3</v>
      </c>
      <c r="N74" s="42">
        <f>'GSD-Pri'!S118</f>
        <v>3141</v>
      </c>
      <c r="O74" s="157">
        <f t="shared" si="30"/>
        <v>4.4720019363013799E-3</v>
      </c>
      <c r="P74" s="42">
        <f>'GSD-Pri'!K118</f>
        <v>0</v>
      </c>
      <c r="Q74" s="157">
        <f t="shared" si="31"/>
        <v>0</v>
      </c>
      <c r="S74" s="36">
        <f t="shared" si="32"/>
        <v>189976707</v>
      </c>
      <c r="T74" s="36">
        <f t="shared" si="33"/>
        <v>702370</v>
      </c>
      <c r="U74" s="36">
        <f t="shared" si="34"/>
        <v>87</v>
      </c>
      <c r="W74" s="36">
        <f>'ComLg kWh Forecast'!X77</f>
        <v>197176580</v>
      </c>
      <c r="X74" s="168">
        <v>-1608727</v>
      </c>
      <c r="Y74" s="168">
        <v>0</v>
      </c>
      <c r="Z74" s="36">
        <f t="shared" si="35"/>
        <v>195567853</v>
      </c>
      <c r="AA74" s="160">
        <f t="shared" si="36"/>
        <v>194354407</v>
      </c>
      <c r="AB74" s="160">
        <f t="shared" si="37"/>
        <v>1213446</v>
      </c>
      <c r="AC74" s="155">
        <f t="shared" si="38"/>
        <v>2.9430692258498814E-2</v>
      </c>
      <c r="AD74" s="44">
        <f t="shared" si="25"/>
        <v>723041.23532160185</v>
      </c>
      <c r="AE74" s="162">
        <f t="shared" si="39"/>
        <v>719808</v>
      </c>
      <c r="AF74" s="162">
        <f t="shared" si="40"/>
        <v>3233</v>
      </c>
      <c r="AG74" s="44">
        <f t="shared" si="41"/>
        <v>89.5604702264894</v>
      </c>
      <c r="AH74" s="162">
        <f t="shared" si="42"/>
        <v>90</v>
      </c>
      <c r="AI74" s="162">
        <f t="shared" si="43"/>
        <v>0</v>
      </c>
    </row>
    <row r="75" spans="3:35">
      <c r="C75" s="3">
        <v>2018</v>
      </c>
      <c r="D75" s="3">
        <v>4</v>
      </c>
      <c r="E75" s="42">
        <f>'GSD-Sec'!R119</f>
        <v>211321056</v>
      </c>
      <c r="F75" s="157">
        <f t="shared" si="26"/>
        <v>0.99403994838995968</v>
      </c>
      <c r="G75" s="42">
        <f>'GSD-Sec'!S119</f>
        <v>681151</v>
      </c>
      <c r="H75" s="157">
        <f t="shared" si="27"/>
        <v>0.99511173898497729</v>
      </c>
      <c r="I75" s="42">
        <f>'GSD-Sec'!K119</f>
        <v>139</v>
      </c>
      <c r="J75" s="157">
        <f t="shared" si="28"/>
        <v>1</v>
      </c>
      <c r="L75" s="42">
        <f>'GSD-Pri'!R119</f>
        <v>1267036</v>
      </c>
      <c r="M75" s="157">
        <f t="shared" si="29"/>
        <v>5.9600516100403213E-3</v>
      </c>
      <c r="N75" s="42">
        <f>'GSD-Pri'!S119</f>
        <v>3346</v>
      </c>
      <c r="O75" s="157">
        <f t="shared" si="30"/>
        <v>4.8882610150227102E-3</v>
      </c>
      <c r="P75" s="42">
        <f>'GSD-Pri'!K119</f>
        <v>0</v>
      </c>
      <c r="Q75" s="157">
        <f t="shared" si="31"/>
        <v>0</v>
      </c>
      <c r="S75" s="36">
        <f t="shared" si="32"/>
        <v>212588092</v>
      </c>
      <c r="T75" s="36">
        <f t="shared" si="33"/>
        <v>684497</v>
      </c>
      <c r="U75" s="36">
        <f t="shared" si="34"/>
        <v>139</v>
      </c>
      <c r="W75" s="36">
        <f>'ComLg kWh Forecast'!X78</f>
        <v>208949158</v>
      </c>
      <c r="X75" s="168">
        <v>-2275370</v>
      </c>
      <c r="Y75" s="168">
        <v>0</v>
      </c>
      <c r="Z75" s="36">
        <f t="shared" si="35"/>
        <v>206673788</v>
      </c>
      <c r="AA75" s="160">
        <f t="shared" si="36"/>
        <v>205442002</v>
      </c>
      <c r="AB75" s="160">
        <f t="shared" si="37"/>
        <v>1231786</v>
      </c>
      <c r="AC75" s="155">
        <f t="shared" si="38"/>
        <v>-2.7820485824765817E-2</v>
      </c>
      <c r="AD75" s="44">
        <f t="shared" si="25"/>
        <v>665453.9609144053</v>
      </c>
      <c r="AE75" s="162">
        <f t="shared" si="39"/>
        <v>662201</v>
      </c>
      <c r="AF75" s="162">
        <f t="shared" si="40"/>
        <v>3253</v>
      </c>
      <c r="AG75" s="44">
        <f t="shared" si="41"/>
        <v>135.13295247035757</v>
      </c>
      <c r="AH75" s="162">
        <f t="shared" si="42"/>
        <v>135</v>
      </c>
      <c r="AI75" s="162">
        <f t="shared" si="43"/>
        <v>0</v>
      </c>
    </row>
    <row r="76" spans="3:35">
      <c r="C76" s="3">
        <v>2018</v>
      </c>
      <c r="D76" s="3">
        <v>5</v>
      </c>
      <c r="E76" s="42">
        <f>'GSD-Sec'!R120</f>
        <v>220204726</v>
      </c>
      <c r="F76" s="157">
        <f t="shared" si="26"/>
        <v>0.99420364175660125</v>
      </c>
      <c r="G76" s="42">
        <f>'GSD-Sec'!S120</f>
        <v>712400</v>
      </c>
      <c r="H76" s="157">
        <f t="shared" si="27"/>
        <v>0.99481089655865806</v>
      </c>
      <c r="I76" s="42">
        <f>'GSD-Sec'!K120</f>
        <v>395</v>
      </c>
      <c r="J76" s="157">
        <f t="shared" si="28"/>
        <v>1</v>
      </c>
      <c r="L76" s="42">
        <f>'GSD-Pri'!R120</f>
        <v>1283827</v>
      </c>
      <c r="M76" s="157">
        <f t="shared" si="29"/>
        <v>5.7963582433987002E-3</v>
      </c>
      <c r="N76" s="42">
        <f>'GSD-Pri'!S120</f>
        <v>3716</v>
      </c>
      <c r="O76" s="157">
        <f t="shared" si="30"/>
        <v>5.1891034413419053E-3</v>
      </c>
      <c r="P76" s="42">
        <f>'GSD-Pri'!K120</f>
        <v>0</v>
      </c>
      <c r="Q76" s="157">
        <f t="shared" si="31"/>
        <v>0</v>
      </c>
      <c r="S76" s="36">
        <f t="shared" si="32"/>
        <v>221488553</v>
      </c>
      <c r="T76" s="36">
        <f t="shared" si="33"/>
        <v>716116</v>
      </c>
      <c r="U76" s="36">
        <f t="shared" si="34"/>
        <v>395</v>
      </c>
      <c r="W76" s="36">
        <f>'ComLg kWh Forecast'!X79</f>
        <v>225383147</v>
      </c>
      <c r="X76" s="168">
        <v>-4609620</v>
      </c>
      <c r="Y76" s="168">
        <v>0</v>
      </c>
      <c r="Z76" s="36">
        <f t="shared" si="35"/>
        <v>220773527</v>
      </c>
      <c r="AA76" s="160">
        <f t="shared" si="36"/>
        <v>219493845</v>
      </c>
      <c r="AB76" s="160">
        <f t="shared" si="37"/>
        <v>1279682</v>
      </c>
      <c r="AC76" s="155">
        <f t="shared" si="38"/>
        <v>-3.2282751876572258E-3</v>
      </c>
      <c r="AD76" s="44">
        <f t="shared" si="25"/>
        <v>713804.18048571562</v>
      </c>
      <c r="AE76" s="162">
        <f t="shared" si="39"/>
        <v>710100</v>
      </c>
      <c r="AF76" s="162">
        <f t="shared" si="40"/>
        <v>3704</v>
      </c>
      <c r="AG76" s="44">
        <f t="shared" si="41"/>
        <v>393.72483130087539</v>
      </c>
      <c r="AH76" s="162">
        <f t="shared" si="42"/>
        <v>394</v>
      </c>
      <c r="AI76" s="162">
        <f t="shared" si="43"/>
        <v>0</v>
      </c>
    </row>
    <row r="77" spans="3:35">
      <c r="C77" s="3">
        <v>2018</v>
      </c>
      <c r="D77" s="3">
        <v>6</v>
      </c>
      <c r="E77" s="42">
        <f>'GSD-Sec'!R121</f>
        <v>270782098</v>
      </c>
      <c r="F77" s="157">
        <f t="shared" si="26"/>
        <v>0.99386652056890623</v>
      </c>
      <c r="G77" s="42">
        <f>'GSD-Sec'!S121</f>
        <v>769770</v>
      </c>
      <c r="H77" s="157">
        <f t="shared" si="27"/>
        <v>0.99473665846948278</v>
      </c>
      <c r="I77" s="42">
        <f>'GSD-Sec'!K121</f>
        <v>383</v>
      </c>
      <c r="J77" s="157">
        <f t="shared" si="28"/>
        <v>1</v>
      </c>
      <c r="L77" s="42">
        <f>'GSD-Pri'!R121</f>
        <v>1671086</v>
      </c>
      <c r="M77" s="157">
        <f t="shared" si="29"/>
        <v>6.1334794310937473E-3</v>
      </c>
      <c r="N77" s="42">
        <f>'GSD-Pri'!S121</f>
        <v>4073</v>
      </c>
      <c r="O77" s="157">
        <f t="shared" si="30"/>
        <v>5.2633415305171722E-3</v>
      </c>
      <c r="P77" s="42">
        <f>'GSD-Pri'!K121</f>
        <v>0</v>
      </c>
      <c r="Q77" s="157">
        <f t="shared" si="31"/>
        <v>0</v>
      </c>
      <c r="S77" s="36">
        <f t="shared" si="32"/>
        <v>272453184</v>
      </c>
      <c r="T77" s="36">
        <f t="shared" si="33"/>
        <v>773843</v>
      </c>
      <c r="U77" s="36">
        <f t="shared" si="34"/>
        <v>383</v>
      </c>
      <c r="W77" s="36">
        <f>'ComLg kWh Forecast'!X80</f>
        <v>272764759</v>
      </c>
      <c r="X77" s="168">
        <v>-6347085</v>
      </c>
      <c r="Y77" s="168">
        <v>0</v>
      </c>
      <c r="Z77" s="36">
        <f t="shared" si="35"/>
        <v>266417674</v>
      </c>
      <c r="AA77" s="160">
        <f t="shared" si="36"/>
        <v>264783607</v>
      </c>
      <c r="AB77" s="160">
        <f t="shared" si="37"/>
        <v>1634067</v>
      </c>
      <c r="AC77" s="155">
        <f t="shared" si="38"/>
        <v>-2.2152466384830372E-2</v>
      </c>
      <c r="AD77" s="44">
        <f t="shared" si="25"/>
        <v>756700.46895536373</v>
      </c>
      <c r="AE77" s="162">
        <f t="shared" si="39"/>
        <v>752718</v>
      </c>
      <c r="AF77" s="162">
        <f t="shared" si="40"/>
        <v>3983</v>
      </c>
      <c r="AG77" s="44">
        <f t="shared" si="41"/>
        <v>374.51560537460995</v>
      </c>
      <c r="AH77" s="162">
        <f t="shared" si="42"/>
        <v>375</v>
      </c>
      <c r="AI77" s="162">
        <f t="shared" si="43"/>
        <v>0</v>
      </c>
    </row>
    <row r="78" spans="3:35">
      <c r="C78" s="3">
        <v>2018</v>
      </c>
      <c r="D78" s="3">
        <v>7</v>
      </c>
      <c r="E78" s="42">
        <f>'GSD-Sec'!R122</f>
        <v>287797858</v>
      </c>
      <c r="F78" s="157">
        <f t="shared" si="26"/>
        <v>0.99385138112786842</v>
      </c>
      <c r="G78" s="42">
        <f>'GSD-Sec'!S122</f>
        <v>773906</v>
      </c>
      <c r="H78" s="157">
        <f t="shared" si="27"/>
        <v>0.99477103347926799</v>
      </c>
      <c r="I78" s="42">
        <f>'GSD-Sec'!K122</f>
        <v>447</v>
      </c>
      <c r="J78" s="157">
        <f t="shared" si="28"/>
        <v>1</v>
      </c>
      <c r="L78" s="42">
        <f>'GSD-Pri'!R122</f>
        <v>1780507</v>
      </c>
      <c r="M78" s="157">
        <f t="shared" si="29"/>
        <v>6.148618872131556E-3</v>
      </c>
      <c r="N78" s="42">
        <f>'GSD-Pri'!S122</f>
        <v>4068</v>
      </c>
      <c r="O78" s="157">
        <f t="shared" si="30"/>
        <v>5.2289665207320554E-3</v>
      </c>
      <c r="P78" s="42">
        <f>'GSD-Pri'!K122</f>
        <v>0</v>
      </c>
      <c r="Q78" s="157">
        <f t="shared" si="31"/>
        <v>0</v>
      </c>
      <c r="S78" s="36">
        <f t="shared" si="32"/>
        <v>289578365</v>
      </c>
      <c r="T78" s="36">
        <f t="shared" si="33"/>
        <v>777974</v>
      </c>
      <c r="U78" s="36">
        <f t="shared" si="34"/>
        <v>447</v>
      </c>
      <c r="W78" s="36">
        <f>'ComLg kWh Forecast'!X81</f>
        <v>294430233</v>
      </c>
      <c r="X78" s="168">
        <v>-7053647</v>
      </c>
      <c r="Y78" s="168">
        <v>0</v>
      </c>
      <c r="Z78" s="36">
        <f t="shared" si="35"/>
        <v>287376586</v>
      </c>
      <c r="AA78" s="160">
        <f t="shared" si="36"/>
        <v>285609617</v>
      </c>
      <c r="AB78" s="160">
        <f t="shared" si="37"/>
        <v>1766969</v>
      </c>
      <c r="AC78" s="155">
        <f t="shared" si="38"/>
        <v>-7.6033960617188923E-3</v>
      </c>
      <c r="AD78" s="44">
        <f t="shared" si="25"/>
        <v>772058.75555228035</v>
      </c>
      <c r="AE78" s="162">
        <f t="shared" si="39"/>
        <v>768022</v>
      </c>
      <c r="AF78" s="162">
        <f t="shared" si="40"/>
        <v>4037</v>
      </c>
      <c r="AG78" s="44">
        <f t="shared" si="41"/>
        <v>443.60128196041165</v>
      </c>
      <c r="AH78" s="162">
        <f t="shared" si="42"/>
        <v>444</v>
      </c>
      <c r="AI78" s="162">
        <f t="shared" si="43"/>
        <v>0</v>
      </c>
    </row>
    <row r="79" spans="3:35">
      <c r="C79" s="3">
        <v>2018</v>
      </c>
      <c r="D79" s="3">
        <v>8</v>
      </c>
      <c r="E79" s="42">
        <f>'GSD-Sec'!R123</f>
        <v>292368563</v>
      </c>
      <c r="F79" s="157">
        <f t="shared" si="26"/>
        <v>0.99437285319994984</v>
      </c>
      <c r="G79" s="42">
        <f>'GSD-Sec'!S123</f>
        <v>788490</v>
      </c>
      <c r="H79" s="157">
        <f t="shared" si="27"/>
        <v>0.99509325094841095</v>
      </c>
      <c r="I79" s="42">
        <f>'GSD-Sec'!K123</f>
        <v>413</v>
      </c>
      <c r="J79" s="157">
        <f t="shared" si="28"/>
        <v>1</v>
      </c>
      <c r="L79" s="42">
        <f>'GSD-Pri'!R123</f>
        <v>1654511</v>
      </c>
      <c r="M79" s="157">
        <f t="shared" si="29"/>
        <v>5.6271468000501212E-3</v>
      </c>
      <c r="N79" s="42">
        <f>'GSD-Pri'!S123</f>
        <v>3888</v>
      </c>
      <c r="O79" s="157">
        <f t="shared" si="30"/>
        <v>4.9067490515890145E-3</v>
      </c>
      <c r="P79" s="42">
        <f>'GSD-Pri'!K123</f>
        <v>0</v>
      </c>
      <c r="Q79" s="157">
        <f t="shared" si="31"/>
        <v>0</v>
      </c>
      <c r="S79" s="36">
        <f t="shared" si="32"/>
        <v>294023074</v>
      </c>
      <c r="T79" s="36">
        <f t="shared" si="33"/>
        <v>792378</v>
      </c>
      <c r="U79" s="36">
        <f t="shared" si="34"/>
        <v>413</v>
      </c>
      <c r="W79" s="36">
        <f>'ComLg kWh Forecast'!X82</f>
        <v>293668337</v>
      </c>
      <c r="X79" s="168">
        <v>-6852556</v>
      </c>
      <c r="Y79" s="168">
        <v>0</v>
      </c>
      <c r="Z79" s="36">
        <f t="shared" si="35"/>
        <v>286815781</v>
      </c>
      <c r="AA79" s="160">
        <f t="shared" si="36"/>
        <v>285201826</v>
      </c>
      <c r="AB79" s="160">
        <f t="shared" si="37"/>
        <v>1613955</v>
      </c>
      <c r="AC79" s="155">
        <f t="shared" si="38"/>
        <v>-2.4512678212458949E-2</v>
      </c>
      <c r="AD79" s="44">
        <f t="shared" si="25"/>
        <v>772954.69306336821</v>
      </c>
      <c r="AE79" s="162">
        <f t="shared" si="39"/>
        <v>769162</v>
      </c>
      <c r="AF79" s="162">
        <f t="shared" si="40"/>
        <v>3793</v>
      </c>
      <c r="AG79" s="44">
        <f t="shared" si="41"/>
        <v>402.87626389825448</v>
      </c>
      <c r="AH79" s="162">
        <f t="shared" si="42"/>
        <v>403</v>
      </c>
      <c r="AI79" s="162">
        <f t="shared" si="43"/>
        <v>0</v>
      </c>
    </row>
    <row r="80" spans="3:35">
      <c r="C80" s="3">
        <v>2018</v>
      </c>
      <c r="D80" s="3">
        <v>9</v>
      </c>
      <c r="E80" s="42">
        <f>'GSD-Sec'!R124</f>
        <v>281605411</v>
      </c>
      <c r="F80" s="157">
        <f t="shared" si="26"/>
        <v>0.99404127828174005</v>
      </c>
      <c r="G80" s="42">
        <f>'GSD-Sec'!S124</f>
        <v>780890</v>
      </c>
      <c r="H80" s="157">
        <f t="shared" si="27"/>
        <v>0.99483910255675267</v>
      </c>
      <c r="I80" s="42">
        <f>'GSD-Sec'!K124</f>
        <v>324</v>
      </c>
      <c r="J80" s="157">
        <f t="shared" si="28"/>
        <v>1</v>
      </c>
      <c r="L80" s="42">
        <f>'GSD-Pri'!R124</f>
        <v>1688067</v>
      </c>
      <c r="M80" s="157">
        <f t="shared" si="29"/>
        <v>5.9587217182599595E-3</v>
      </c>
      <c r="N80" s="42">
        <f>'GSD-Pri'!S124</f>
        <v>4051</v>
      </c>
      <c r="O80" s="157">
        <f t="shared" si="30"/>
        <v>5.1608974432473271E-3</v>
      </c>
      <c r="P80" s="42">
        <f>'GSD-Pri'!K124</f>
        <v>0</v>
      </c>
      <c r="Q80" s="157">
        <f t="shared" si="31"/>
        <v>0</v>
      </c>
      <c r="S80" s="36">
        <f t="shared" si="32"/>
        <v>283293478</v>
      </c>
      <c r="T80" s="36">
        <f t="shared" si="33"/>
        <v>784941</v>
      </c>
      <c r="U80" s="36">
        <f t="shared" si="34"/>
        <v>324</v>
      </c>
      <c r="W80" s="36">
        <f>'ComLg kWh Forecast'!X83</f>
        <v>296587792</v>
      </c>
      <c r="X80" s="168">
        <v>-5478852</v>
      </c>
      <c r="Y80" s="168">
        <v>0</v>
      </c>
      <c r="Z80" s="36">
        <f t="shared" si="35"/>
        <v>291108940</v>
      </c>
      <c r="AA80" s="160">
        <f t="shared" si="36"/>
        <v>289374303</v>
      </c>
      <c r="AB80" s="160">
        <f t="shared" si="37"/>
        <v>1734637</v>
      </c>
      <c r="AC80" s="155">
        <f t="shared" si="38"/>
        <v>2.7587864200671719E-2</v>
      </c>
      <c r="AD80" s="44">
        <f t="shared" si="25"/>
        <v>806595.84571353951</v>
      </c>
      <c r="AE80" s="162">
        <f t="shared" si="39"/>
        <v>802433</v>
      </c>
      <c r="AF80" s="162">
        <f t="shared" si="40"/>
        <v>4163</v>
      </c>
      <c r="AG80" s="44">
        <f t="shared" si="41"/>
        <v>332.93846800101761</v>
      </c>
      <c r="AH80" s="162">
        <f t="shared" si="42"/>
        <v>333</v>
      </c>
      <c r="AI80" s="162">
        <f t="shared" si="43"/>
        <v>0</v>
      </c>
    </row>
    <row r="81" spans="3:35">
      <c r="C81" s="3">
        <v>2018</v>
      </c>
      <c r="D81" s="3">
        <v>10</v>
      </c>
      <c r="E81" s="42">
        <f>'GSD-Sec'!R125</f>
        <v>240084394</v>
      </c>
      <c r="F81" s="157">
        <f t="shared" si="26"/>
        <v>0.99336109885672341</v>
      </c>
      <c r="G81" s="42">
        <f>'GSD-Sec'!S125</f>
        <v>738142</v>
      </c>
      <c r="H81" s="157">
        <f t="shared" si="27"/>
        <v>0.99464236145734242</v>
      </c>
      <c r="I81" s="42">
        <f>'GSD-Sec'!K125</f>
        <v>318</v>
      </c>
      <c r="J81" s="157">
        <f t="shared" si="28"/>
        <v>1</v>
      </c>
      <c r="L81" s="42">
        <f>'GSD-Pri'!R125</f>
        <v>1604549</v>
      </c>
      <c r="M81" s="157">
        <f t="shared" si="29"/>
        <v>6.638901143276546E-3</v>
      </c>
      <c r="N81" s="42">
        <f>'GSD-Pri'!S125</f>
        <v>3976</v>
      </c>
      <c r="O81" s="157">
        <f t="shared" si="30"/>
        <v>5.3576385426576363E-3</v>
      </c>
      <c r="P81" s="42">
        <f>'GSD-Pri'!K125</f>
        <v>0</v>
      </c>
      <c r="Q81" s="157">
        <f t="shared" si="31"/>
        <v>0</v>
      </c>
      <c r="S81" s="36">
        <f t="shared" si="32"/>
        <v>241688943</v>
      </c>
      <c r="T81" s="36">
        <f t="shared" si="33"/>
        <v>742118</v>
      </c>
      <c r="U81" s="36">
        <f t="shared" si="34"/>
        <v>318</v>
      </c>
      <c r="W81" s="36">
        <f>'ComLg kWh Forecast'!X84</f>
        <v>266793468</v>
      </c>
      <c r="X81" s="168">
        <v>-3047299</v>
      </c>
      <c r="Y81" s="168">
        <v>0</v>
      </c>
      <c r="Z81" s="36">
        <f t="shared" si="35"/>
        <v>263746169</v>
      </c>
      <c r="AA81" s="160">
        <f t="shared" si="36"/>
        <v>261995184</v>
      </c>
      <c r="AB81" s="160">
        <f t="shared" si="37"/>
        <v>1750985</v>
      </c>
      <c r="AC81" s="155">
        <f t="shared" si="38"/>
        <v>9.1262867577686313E-2</v>
      </c>
      <c r="AD81" s="44">
        <f t="shared" si="25"/>
        <v>809845.81676101743</v>
      </c>
      <c r="AE81" s="162">
        <f t="shared" si="39"/>
        <v>805507</v>
      </c>
      <c r="AF81" s="162">
        <f t="shared" si="40"/>
        <v>4339</v>
      </c>
      <c r="AG81" s="44">
        <f t="shared" si="41"/>
        <v>347.02159188970427</v>
      </c>
      <c r="AH81" s="162">
        <f t="shared" si="42"/>
        <v>347</v>
      </c>
      <c r="AI81" s="162">
        <f t="shared" si="43"/>
        <v>0</v>
      </c>
    </row>
    <row r="82" spans="3:35">
      <c r="C82" s="3">
        <v>2018</v>
      </c>
      <c r="D82" s="3">
        <v>11</v>
      </c>
      <c r="E82" s="42">
        <f>'GSD-Sec'!R126</f>
        <v>191867849</v>
      </c>
      <c r="F82" s="157">
        <f t="shared" si="26"/>
        <v>0.99314651858618952</v>
      </c>
      <c r="G82" s="42">
        <f>'GSD-Sec'!S126</f>
        <v>688349</v>
      </c>
      <c r="H82" s="157">
        <f t="shared" si="27"/>
        <v>0.99472973832218681</v>
      </c>
      <c r="I82" s="42">
        <f>'GSD-Sec'!K126</f>
        <v>200</v>
      </c>
      <c r="J82" s="157">
        <f t="shared" si="28"/>
        <v>1</v>
      </c>
      <c r="L82" s="42">
        <f>'GSD-Pri'!R126</f>
        <v>1324037</v>
      </c>
      <c r="M82" s="157">
        <f t="shared" si="29"/>
        <v>6.853481413810516E-3</v>
      </c>
      <c r="N82" s="42">
        <f>'GSD-Pri'!S126</f>
        <v>3647</v>
      </c>
      <c r="O82" s="157">
        <f t="shared" si="30"/>
        <v>5.2702616778131667E-3</v>
      </c>
      <c r="P82" s="42">
        <f>'GSD-Pri'!K126</f>
        <v>0</v>
      </c>
      <c r="Q82" s="157">
        <f t="shared" si="31"/>
        <v>0</v>
      </c>
      <c r="S82" s="36">
        <f t="shared" si="32"/>
        <v>193191886</v>
      </c>
      <c r="T82" s="36">
        <f t="shared" si="33"/>
        <v>691996</v>
      </c>
      <c r="U82" s="36">
        <f t="shared" si="34"/>
        <v>200</v>
      </c>
      <c r="W82" s="36">
        <f>'ComLg kWh Forecast'!X85</f>
        <v>205678744</v>
      </c>
      <c r="X82" s="168">
        <v>-1706528</v>
      </c>
      <c r="Y82" s="168">
        <v>0</v>
      </c>
      <c r="Z82" s="36">
        <f t="shared" si="35"/>
        <v>203972216</v>
      </c>
      <c r="AA82" s="160">
        <f t="shared" si="36"/>
        <v>202574296</v>
      </c>
      <c r="AB82" s="160">
        <f t="shared" si="37"/>
        <v>1397920</v>
      </c>
      <c r="AC82" s="155">
        <f t="shared" si="38"/>
        <v>5.580115305670752E-2</v>
      </c>
      <c r="AD82" s="44">
        <f t="shared" si="25"/>
        <v>730610.17471062939</v>
      </c>
      <c r="AE82" s="162">
        <f t="shared" si="39"/>
        <v>726760</v>
      </c>
      <c r="AF82" s="162">
        <f t="shared" si="40"/>
        <v>3851</v>
      </c>
      <c r="AG82" s="44">
        <f t="shared" si="41"/>
        <v>211.16023061134149</v>
      </c>
      <c r="AH82" s="162">
        <f t="shared" si="42"/>
        <v>211</v>
      </c>
      <c r="AI82" s="162">
        <f t="shared" si="43"/>
        <v>0</v>
      </c>
    </row>
    <row r="83" spans="3:35">
      <c r="C83" s="3">
        <v>2018</v>
      </c>
      <c r="D83" s="3">
        <v>12</v>
      </c>
      <c r="E83" s="42">
        <f>'GSD-Sec'!R127</f>
        <v>200721467</v>
      </c>
      <c r="F83" s="157">
        <f t="shared" si="26"/>
        <v>0.99340507973222625</v>
      </c>
      <c r="G83" s="42">
        <f>'GSD-Sec'!S127</f>
        <v>726297</v>
      </c>
      <c r="H83" s="157">
        <f t="shared" si="27"/>
        <v>0.99530643176442535</v>
      </c>
      <c r="I83" s="42">
        <f>'GSD-Sec'!K127</f>
        <v>190</v>
      </c>
      <c r="J83" s="157">
        <f t="shared" si="28"/>
        <v>1</v>
      </c>
      <c r="L83" s="42">
        <f>'GSD-Pri'!R127</f>
        <v>1332530</v>
      </c>
      <c r="M83" s="157">
        <f t="shared" si="29"/>
        <v>6.5949202677737673E-3</v>
      </c>
      <c r="N83" s="42">
        <f>'GSD-Pri'!S127</f>
        <v>3425</v>
      </c>
      <c r="O83" s="157">
        <f t="shared" si="30"/>
        <v>4.6935682355746435E-3</v>
      </c>
      <c r="P83" s="42">
        <f>'GSD-Pri'!K127</f>
        <v>0</v>
      </c>
      <c r="Q83" s="157">
        <f t="shared" si="31"/>
        <v>0</v>
      </c>
      <c r="S83" s="36">
        <f t="shared" si="32"/>
        <v>202053997</v>
      </c>
      <c r="T83" s="36">
        <f t="shared" si="33"/>
        <v>729722</v>
      </c>
      <c r="U83" s="36">
        <f t="shared" si="34"/>
        <v>190</v>
      </c>
      <c r="W83" s="36">
        <f>'ComLg kWh Forecast'!X86</f>
        <v>208444664</v>
      </c>
      <c r="X83" s="168">
        <v>-2227468</v>
      </c>
      <c r="Y83" s="168">
        <v>0</v>
      </c>
      <c r="Z83" s="36">
        <f t="shared" si="35"/>
        <v>206217196</v>
      </c>
      <c r="AA83" s="160">
        <f t="shared" si="36"/>
        <v>204857210</v>
      </c>
      <c r="AB83" s="160">
        <f t="shared" si="37"/>
        <v>1359986</v>
      </c>
      <c r="AC83" s="155">
        <f t="shared" si="38"/>
        <v>2.0604388241822313E-2</v>
      </c>
      <c r="AD83" s="44">
        <f t="shared" si="25"/>
        <v>744757.47539659904</v>
      </c>
      <c r="AE83" s="162">
        <f t="shared" si="39"/>
        <v>741262</v>
      </c>
      <c r="AF83" s="162">
        <f t="shared" si="40"/>
        <v>3496</v>
      </c>
      <c r="AG83" s="44">
        <f t="shared" si="41"/>
        <v>193.91483376594624</v>
      </c>
      <c r="AH83" s="162">
        <f t="shared" si="42"/>
        <v>194</v>
      </c>
      <c r="AI83" s="162">
        <f t="shared" si="43"/>
        <v>0</v>
      </c>
    </row>
    <row r="84" spans="3:35">
      <c r="C84" s="3">
        <v>2019</v>
      </c>
      <c r="D84" s="3">
        <v>1</v>
      </c>
      <c r="E84" s="42">
        <f>'GSD-Sec'!R128</f>
        <v>208814437</v>
      </c>
      <c r="F84" s="157">
        <f t="shared" si="26"/>
        <v>0.99355247580869366</v>
      </c>
      <c r="G84" s="42">
        <f>'GSD-Sec'!S128</f>
        <v>739232</v>
      </c>
      <c r="H84" s="157">
        <f t="shared" si="27"/>
        <v>0.99539086116702913</v>
      </c>
      <c r="I84" s="42">
        <f>'GSD-Sec'!K128</f>
        <v>80</v>
      </c>
      <c r="J84" s="157">
        <f t="shared" si="28"/>
        <v>1</v>
      </c>
      <c r="L84" s="42">
        <f>'GSD-Pri'!R128</f>
        <v>1355073</v>
      </c>
      <c r="M84" s="157">
        <f t="shared" si="29"/>
        <v>6.447524191306341E-3</v>
      </c>
      <c r="N84" s="42">
        <f>'GSD-Pri'!S128</f>
        <v>3423</v>
      </c>
      <c r="O84" s="157">
        <f t="shared" si="30"/>
        <v>4.609138832970895E-3</v>
      </c>
      <c r="P84" s="42">
        <f>'GSD-Pri'!K128</f>
        <v>0</v>
      </c>
      <c r="Q84" s="157">
        <f t="shared" si="31"/>
        <v>0</v>
      </c>
      <c r="S84" s="36">
        <f t="shared" si="32"/>
        <v>210169510</v>
      </c>
      <c r="T84" s="36">
        <f t="shared" si="33"/>
        <v>742655</v>
      </c>
      <c r="U84" s="36">
        <f t="shared" si="34"/>
        <v>80</v>
      </c>
      <c r="W84" s="36">
        <f>'ComLg kWh Forecast'!X87</f>
        <v>215296009</v>
      </c>
      <c r="X84" s="168">
        <v>-2838246</v>
      </c>
      <c r="Y84" s="168">
        <v>0</v>
      </c>
      <c r="Z84" s="36">
        <f t="shared" si="35"/>
        <v>212457763</v>
      </c>
      <c r="AA84" s="160">
        <f t="shared" si="36"/>
        <v>211087936</v>
      </c>
      <c r="AB84" s="160">
        <f t="shared" si="37"/>
        <v>1369827</v>
      </c>
      <c r="AC84" s="155">
        <f t="shared" si="38"/>
        <v>1.0887654446165795E-2</v>
      </c>
      <c r="AD84" s="44">
        <f t="shared" si="25"/>
        <v>750740.77101271728</v>
      </c>
      <c r="AE84" s="162">
        <f t="shared" si="39"/>
        <v>747281</v>
      </c>
      <c r="AF84" s="162">
        <f t="shared" si="40"/>
        <v>3460</v>
      </c>
      <c r="AG84" s="44">
        <f t="shared" si="41"/>
        <v>80.871012355693267</v>
      </c>
      <c r="AH84" s="162">
        <f t="shared" si="42"/>
        <v>81</v>
      </c>
      <c r="AI84" s="162">
        <f t="shared" si="43"/>
        <v>0</v>
      </c>
    </row>
    <row r="85" spans="3:35">
      <c r="C85" s="3">
        <v>2019</v>
      </c>
      <c r="D85" s="3">
        <v>2</v>
      </c>
      <c r="E85" s="42">
        <f>'GSD-Sec'!R129</f>
        <v>196307123</v>
      </c>
      <c r="F85" s="157">
        <f t="shared" si="26"/>
        <v>0.99267624679948741</v>
      </c>
      <c r="G85" s="42">
        <f>'GSD-Sec'!S129</f>
        <v>735115</v>
      </c>
      <c r="H85" s="157">
        <f t="shared" si="27"/>
        <v>0.99522502105214705</v>
      </c>
      <c r="I85" s="42">
        <f>'GSD-Sec'!K129</f>
        <v>56</v>
      </c>
      <c r="J85" s="157">
        <f t="shared" si="28"/>
        <v>1</v>
      </c>
      <c r="L85" s="42">
        <f>'GSD-Pri'!R129</f>
        <v>1448312</v>
      </c>
      <c r="M85" s="157">
        <f t="shared" si="29"/>
        <v>7.323753200512542E-3</v>
      </c>
      <c r="N85" s="42">
        <f>'GSD-Pri'!S129</f>
        <v>3527</v>
      </c>
      <c r="O85" s="157">
        <f t="shared" si="30"/>
        <v>4.7749789478529515E-3</v>
      </c>
      <c r="P85" s="42">
        <f>'GSD-Pri'!K129</f>
        <v>0</v>
      </c>
      <c r="Q85" s="157">
        <f t="shared" si="31"/>
        <v>0</v>
      </c>
      <c r="S85" s="36">
        <f t="shared" si="32"/>
        <v>197755435</v>
      </c>
      <c r="T85" s="36">
        <f t="shared" si="33"/>
        <v>738642</v>
      </c>
      <c r="U85" s="36">
        <f t="shared" si="34"/>
        <v>56</v>
      </c>
      <c r="W85" s="36">
        <f>'ComLg kWh Forecast'!X88</f>
        <v>207505034</v>
      </c>
      <c r="X85" s="168">
        <v>-1971982</v>
      </c>
      <c r="Y85" s="168">
        <v>0</v>
      </c>
      <c r="Z85" s="36">
        <f t="shared" si="35"/>
        <v>205533052</v>
      </c>
      <c r="AA85" s="160">
        <f t="shared" si="36"/>
        <v>204027779</v>
      </c>
      <c r="AB85" s="160">
        <f t="shared" si="37"/>
        <v>1505273</v>
      </c>
      <c r="AC85" s="155">
        <f t="shared" si="38"/>
        <v>3.9329472790469611E-2</v>
      </c>
      <c r="AD85" s="44">
        <f t="shared" si="25"/>
        <v>767692.40044089803</v>
      </c>
      <c r="AE85" s="162">
        <f t="shared" si="39"/>
        <v>764027</v>
      </c>
      <c r="AF85" s="162">
        <f t="shared" si="40"/>
        <v>3666</v>
      </c>
      <c r="AG85" s="44">
        <f t="shared" si="41"/>
        <v>58.2024504762663</v>
      </c>
      <c r="AH85" s="162">
        <f t="shared" si="42"/>
        <v>58</v>
      </c>
      <c r="AI85" s="162">
        <f t="shared" si="43"/>
        <v>0</v>
      </c>
    </row>
    <row r="86" spans="3:35">
      <c r="C86" s="3">
        <v>2019</v>
      </c>
      <c r="D86" s="3">
        <v>3</v>
      </c>
      <c r="E86" s="42">
        <f>'GSD-Sec'!R130</f>
        <v>192144007</v>
      </c>
      <c r="F86" s="157">
        <f t="shared" si="26"/>
        <v>0.99390266312201081</v>
      </c>
      <c r="G86" s="42">
        <f>'GSD-Sec'!S130</f>
        <v>711621</v>
      </c>
      <c r="H86" s="157">
        <f t="shared" si="27"/>
        <v>0.99560553023244103</v>
      </c>
      <c r="I86" s="42">
        <f>'GSD-Sec'!K130</f>
        <v>88</v>
      </c>
      <c r="J86" s="157">
        <f t="shared" si="28"/>
        <v>1</v>
      </c>
      <c r="L86" s="42">
        <f>'GSD-Pri'!R130</f>
        <v>1178754</v>
      </c>
      <c r="M86" s="157">
        <f t="shared" si="29"/>
        <v>6.0973368779892395E-3</v>
      </c>
      <c r="N86" s="42">
        <f>'GSD-Pri'!S130</f>
        <v>3141</v>
      </c>
      <c r="O86" s="157">
        <f t="shared" si="30"/>
        <v>4.3944697675589919E-3</v>
      </c>
      <c r="P86" s="42">
        <f>'GSD-Pri'!K130</f>
        <v>0</v>
      </c>
      <c r="Q86" s="157">
        <f t="shared" si="31"/>
        <v>0</v>
      </c>
      <c r="S86" s="36">
        <f t="shared" si="32"/>
        <v>193322761</v>
      </c>
      <c r="T86" s="36">
        <f t="shared" si="33"/>
        <v>714762</v>
      </c>
      <c r="U86" s="36">
        <f t="shared" si="34"/>
        <v>88</v>
      </c>
      <c r="W86" s="36">
        <f>'ComLg kWh Forecast'!X89</f>
        <v>200117692</v>
      </c>
      <c r="X86" s="168">
        <v>-1892164</v>
      </c>
      <c r="Y86" s="168">
        <v>0</v>
      </c>
      <c r="Z86" s="36">
        <f t="shared" si="35"/>
        <v>198225528</v>
      </c>
      <c r="AA86" s="160">
        <f t="shared" si="36"/>
        <v>197016880</v>
      </c>
      <c r="AB86" s="160">
        <f t="shared" si="37"/>
        <v>1208648</v>
      </c>
      <c r="AC86" s="155">
        <f t="shared" si="38"/>
        <v>2.5360526482445689E-2</v>
      </c>
      <c r="AD86" s="44">
        <f t="shared" si="25"/>
        <v>732888.74062964588</v>
      </c>
      <c r="AE86" s="162">
        <f t="shared" si="39"/>
        <v>729668</v>
      </c>
      <c r="AF86" s="162">
        <f t="shared" si="40"/>
        <v>3221</v>
      </c>
      <c r="AG86" s="44">
        <f t="shared" si="41"/>
        <v>90.231726330455217</v>
      </c>
      <c r="AH86" s="162">
        <f t="shared" si="42"/>
        <v>90</v>
      </c>
      <c r="AI86" s="162">
        <f t="shared" si="43"/>
        <v>0</v>
      </c>
    </row>
    <row r="87" spans="3:35">
      <c r="C87" s="3">
        <v>2019</v>
      </c>
      <c r="D87" s="3">
        <v>4</v>
      </c>
      <c r="E87" s="42">
        <f>'GSD-Sec'!R131</f>
        <v>215011634</v>
      </c>
      <c r="F87" s="157">
        <f t="shared" si="26"/>
        <v>0.9941416506768791</v>
      </c>
      <c r="G87" s="42">
        <f>'GSD-Sec'!S131</f>
        <v>693047</v>
      </c>
      <c r="H87" s="157">
        <f t="shared" si="27"/>
        <v>0.99519524176722052</v>
      </c>
      <c r="I87" s="42">
        <f>'GSD-Sec'!K131</f>
        <v>142</v>
      </c>
      <c r="J87" s="157">
        <f t="shared" si="28"/>
        <v>1</v>
      </c>
      <c r="L87" s="42">
        <f>'GSD-Pri'!R131</f>
        <v>1267036</v>
      </c>
      <c r="M87" s="157">
        <f t="shared" si="29"/>
        <v>5.8583493231209533E-3</v>
      </c>
      <c r="N87" s="42">
        <f>'GSD-Pri'!S131</f>
        <v>3346</v>
      </c>
      <c r="O87" s="157">
        <f t="shared" si="30"/>
        <v>4.804758232779479E-3</v>
      </c>
      <c r="P87" s="42">
        <f>'GSD-Pri'!K131</f>
        <v>0</v>
      </c>
      <c r="Q87" s="157">
        <f t="shared" si="31"/>
        <v>0</v>
      </c>
      <c r="S87" s="36">
        <f t="shared" si="32"/>
        <v>216278670</v>
      </c>
      <c r="T87" s="36">
        <f t="shared" si="33"/>
        <v>696393</v>
      </c>
      <c r="U87" s="36">
        <f t="shared" si="34"/>
        <v>142</v>
      </c>
      <c r="W87" s="36">
        <f>'ComLg kWh Forecast'!X90</f>
        <v>211651605</v>
      </c>
      <c r="X87" s="168">
        <v>-2676262</v>
      </c>
      <c r="Y87" s="168">
        <v>0</v>
      </c>
      <c r="Z87" s="36">
        <f t="shared" si="35"/>
        <v>208975343</v>
      </c>
      <c r="AA87" s="160">
        <f t="shared" si="36"/>
        <v>207751092</v>
      </c>
      <c r="AB87" s="160">
        <f t="shared" si="37"/>
        <v>1224251</v>
      </c>
      <c r="AC87" s="155">
        <f t="shared" si="38"/>
        <v>-3.3768133491851038E-2</v>
      </c>
      <c r="AD87" s="44">
        <f t="shared" si="25"/>
        <v>672877.10821320943</v>
      </c>
      <c r="AE87" s="162">
        <f t="shared" si="39"/>
        <v>669644</v>
      </c>
      <c r="AF87" s="162">
        <f t="shared" si="40"/>
        <v>3233</v>
      </c>
      <c r="AG87" s="44">
        <f t="shared" si="41"/>
        <v>137.20492504415716</v>
      </c>
      <c r="AH87" s="162">
        <f t="shared" si="42"/>
        <v>137</v>
      </c>
      <c r="AI87" s="162">
        <f t="shared" si="43"/>
        <v>0</v>
      </c>
    </row>
    <row r="88" spans="3:35">
      <c r="C88" s="3">
        <v>2019</v>
      </c>
      <c r="D88" s="3">
        <v>5</v>
      </c>
      <c r="E88" s="42">
        <f>'GSD-Sec'!R132</f>
        <v>224005813</v>
      </c>
      <c r="F88" s="157">
        <f t="shared" si="26"/>
        <v>0.99430143791787318</v>
      </c>
      <c r="G88" s="42">
        <f>'GSD-Sec'!S132</f>
        <v>724697</v>
      </c>
      <c r="H88" s="157">
        <f t="shared" si="27"/>
        <v>0.99489849851663825</v>
      </c>
      <c r="I88" s="42">
        <f>'GSD-Sec'!K132</f>
        <v>402</v>
      </c>
      <c r="J88" s="157">
        <f t="shared" si="28"/>
        <v>1</v>
      </c>
      <c r="L88" s="42">
        <f>'GSD-Pri'!R132</f>
        <v>1283827</v>
      </c>
      <c r="M88" s="157">
        <f t="shared" si="29"/>
        <v>5.6985620821268122E-3</v>
      </c>
      <c r="N88" s="42">
        <f>'GSD-Pri'!S132</f>
        <v>3716</v>
      </c>
      <c r="O88" s="157">
        <f t="shared" si="30"/>
        <v>5.1015014833617738E-3</v>
      </c>
      <c r="P88" s="42">
        <f>'GSD-Pri'!K132</f>
        <v>0</v>
      </c>
      <c r="Q88" s="157">
        <f t="shared" si="31"/>
        <v>0</v>
      </c>
      <c r="S88" s="36">
        <f t="shared" si="32"/>
        <v>225289640</v>
      </c>
      <c r="T88" s="36">
        <f t="shared" si="33"/>
        <v>728413</v>
      </c>
      <c r="U88" s="36">
        <f t="shared" si="34"/>
        <v>402</v>
      </c>
      <c r="W88" s="36">
        <f>'ComLg kWh Forecast'!X91</f>
        <v>228188721</v>
      </c>
      <c r="X88" s="168">
        <v>-5421778</v>
      </c>
      <c r="Y88" s="168">
        <v>0</v>
      </c>
      <c r="Z88" s="36">
        <f t="shared" si="35"/>
        <v>222766943</v>
      </c>
      <c r="AA88" s="160">
        <f t="shared" si="36"/>
        <v>221497492</v>
      </c>
      <c r="AB88" s="160">
        <f t="shared" si="37"/>
        <v>1269451</v>
      </c>
      <c r="AC88" s="155">
        <f t="shared" si="38"/>
        <v>-1.1197572156447122E-2</v>
      </c>
      <c r="AD88" s="44">
        <f t="shared" si="25"/>
        <v>720256.54287280585</v>
      </c>
      <c r="AE88" s="162">
        <f t="shared" si="39"/>
        <v>716582</v>
      </c>
      <c r="AF88" s="162">
        <f t="shared" si="40"/>
        <v>3674</v>
      </c>
      <c r="AG88" s="44">
        <f t="shared" si="41"/>
        <v>397.49857599310826</v>
      </c>
      <c r="AH88" s="162">
        <f t="shared" si="42"/>
        <v>397</v>
      </c>
      <c r="AI88" s="162">
        <f t="shared" si="43"/>
        <v>0</v>
      </c>
    </row>
    <row r="89" spans="3:35">
      <c r="C89" s="3">
        <v>2019</v>
      </c>
      <c r="D89" s="3">
        <v>6</v>
      </c>
      <c r="E89" s="42">
        <f>'GSD-Sec'!R133</f>
        <v>275414076</v>
      </c>
      <c r="F89" s="157">
        <f t="shared" si="26"/>
        <v>0.99396905273476899</v>
      </c>
      <c r="G89" s="42">
        <f>'GSD-Sec'!S133</f>
        <v>782938</v>
      </c>
      <c r="H89" s="157">
        <f t="shared" si="27"/>
        <v>0.99482472290730373</v>
      </c>
      <c r="I89" s="42">
        <f>'GSD-Sec'!K133</f>
        <v>390</v>
      </c>
      <c r="J89" s="157">
        <f t="shared" si="28"/>
        <v>1</v>
      </c>
      <c r="L89" s="42">
        <f>'GSD-Pri'!R133</f>
        <v>1671086</v>
      </c>
      <c r="M89" s="157">
        <f t="shared" si="29"/>
        <v>6.0309472652310412E-3</v>
      </c>
      <c r="N89" s="42">
        <f>'GSD-Pri'!S133</f>
        <v>4073</v>
      </c>
      <c r="O89" s="157">
        <f t="shared" si="30"/>
        <v>5.1752770926962897E-3</v>
      </c>
      <c r="P89" s="42">
        <f>'GSD-Pri'!K133</f>
        <v>0</v>
      </c>
      <c r="Q89" s="157">
        <f t="shared" si="31"/>
        <v>0</v>
      </c>
      <c r="S89" s="36">
        <f t="shared" si="32"/>
        <v>277085162</v>
      </c>
      <c r="T89" s="36">
        <f t="shared" si="33"/>
        <v>787011</v>
      </c>
      <c r="U89" s="36">
        <f t="shared" si="34"/>
        <v>390</v>
      </c>
      <c r="W89" s="36">
        <f>'ComLg kWh Forecast'!X92</f>
        <v>276148416</v>
      </c>
      <c r="X89" s="168">
        <v>-7465362</v>
      </c>
      <c r="Y89" s="168">
        <v>0</v>
      </c>
      <c r="Z89" s="36">
        <f t="shared" si="35"/>
        <v>268683054</v>
      </c>
      <c r="AA89" s="160">
        <f t="shared" si="36"/>
        <v>267062641</v>
      </c>
      <c r="AB89" s="160">
        <f t="shared" si="37"/>
        <v>1620413</v>
      </c>
      <c r="AC89" s="155">
        <f t="shared" si="38"/>
        <v>-3.032319716925147E-2</v>
      </c>
      <c r="AD89" s="44">
        <f t="shared" si="25"/>
        <v>763146.31027263019</v>
      </c>
      <c r="AE89" s="162">
        <f t="shared" si="39"/>
        <v>759197</v>
      </c>
      <c r="AF89" s="162">
        <f t="shared" si="40"/>
        <v>3949</v>
      </c>
      <c r="AG89" s="44">
        <f t="shared" si="41"/>
        <v>378.17395310399195</v>
      </c>
      <c r="AH89" s="162">
        <f t="shared" si="42"/>
        <v>378</v>
      </c>
      <c r="AI89" s="162">
        <f t="shared" si="43"/>
        <v>0</v>
      </c>
    </row>
    <row r="90" spans="3:35">
      <c r="C90" s="3">
        <v>2019</v>
      </c>
      <c r="D90" s="3">
        <v>7</v>
      </c>
      <c r="E90" s="42">
        <f>'GSD-Sec'!R134</f>
        <v>292663309</v>
      </c>
      <c r="F90" s="157">
        <f t="shared" si="26"/>
        <v>0.99395298218794992</v>
      </c>
      <c r="G90" s="42">
        <f>'GSD-Sec'!S134</f>
        <v>786989</v>
      </c>
      <c r="H90" s="157">
        <f t="shared" si="27"/>
        <v>0.99485751342823592</v>
      </c>
      <c r="I90" s="42">
        <f>'GSD-Sec'!K134</f>
        <v>455</v>
      </c>
      <c r="J90" s="157">
        <f t="shared" si="28"/>
        <v>1</v>
      </c>
      <c r="L90" s="42">
        <f>'GSD-Pri'!R134</f>
        <v>1780507</v>
      </c>
      <c r="M90" s="157">
        <f t="shared" si="29"/>
        <v>6.0470178120500921E-3</v>
      </c>
      <c r="N90" s="42">
        <f>'GSD-Pri'!S134</f>
        <v>4068</v>
      </c>
      <c r="O90" s="157">
        <f t="shared" si="30"/>
        <v>5.1424865717641082E-3</v>
      </c>
      <c r="P90" s="42">
        <f>'GSD-Pri'!K134</f>
        <v>0</v>
      </c>
      <c r="Q90" s="157">
        <f t="shared" si="31"/>
        <v>0</v>
      </c>
      <c r="S90" s="36">
        <f t="shared" si="32"/>
        <v>294443816</v>
      </c>
      <c r="T90" s="36">
        <f t="shared" si="33"/>
        <v>791057</v>
      </c>
      <c r="U90" s="36">
        <f t="shared" si="34"/>
        <v>455</v>
      </c>
      <c r="W90" s="36">
        <f>'ComLg kWh Forecast'!X93</f>
        <v>298119480</v>
      </c>
      <c r="X90" s="168">
        <v>-8296412</v>
      </c>
      <c r="Y90" s="168">
        <v>0</v>
      </c>
      <c r="Z90" s="36">
        <f t="shared" si="35"/>
        <v>289823068</v>
      </c>
      <c r="AA90" s="160">
        <f t="shared" si="36"/>
        <v>288070503</v>
      </c>
      <c r="AB90" s="160">
        <f t="shared" si="37"/>
        <v>1752565</v>
      </c>
      <c r="AC90" s="155">
        <f t="shared" si="38"/>
        <v>-1.5693139909584652E-2</v>
      </c>
      <c r="AD90" s="44">
        <f t="shared" si="25"/>
        <v>778642.83182254364</v>
      </c>
      <c r="AE90" s="162">
        <f t="shared" si="39"/>
        <v>774639</v>
      </c>
      <c r="AF90" s="162">
        <f t="shared" si="40"/>
        <v>4004</v>
      </c>
      <c r="AG90" s="44">
        <f t="shared" si="41"/>
        <v>447.85962134113896</v>
      </c>
      <c r="AH90" s="162">
        <f t="shared" si="42"/>
        <v>448</v>
      </c>
      <c r="AI90" s="162">
        <f t="shared" si="43"/>
        <v>0</v>
      </c>
    </row>
    <row r="91" spans="3:35">
      <c r="C91" s="3">
        <v>2019</v>
      </c>
      <c r="D91" s="3">
        <v>8</v>
      </c>
      <c r="E91" s="42">
        <f>'GSD-Sec'!R135</f>
        <v>297255714</v>
      </c>
      <c r="F91" s="157">
        <f t="shared" si="26"/>
        <v>0.99446485646317384</v>
      </c>
      <c r="G91" s="42">
        <f>'GSD-Sec'!S135</f>
        <v>801670</v>
      </c>
      <c r="H91" s="157">
        <f t="shared" si="27"/>
        <v>0.99517353188721358</v>
      </c>
      <c r="I91" s="42">
        <f>'GSD-Sec'!K135</f>
        <v>420</v>
      </c>
      <c r="J91" s="157">
        <f t="shared" si="28"/>
        <v>1</v>
      </c>
      <c r="L91" s="42">
        <f>'GSD-Pri'!R135</f>
        <v>1654511</v>
      </c>
      <c r="M91" s="157">
        <f t="shared" si="29"/>
        <v>5.5351435368261488E-3</v>
      </c>
      <c r="N91" s="42">
        <f>'GSD-Pri'!S135</f>
        <v>3888</v>
      </c>
      <c r="O91" s="157">
        <f t="shared" si="30"/>
        <v>4.826468112786416E-3</v>
      </c>
      <c r="P91" s="42">
        <f>'GSD-Pri'!K135</f>
        <v>0</v>
      </c>
      <c r="Q91" s="157">
        <f t="shared" si="31"/>
        <v>0</v>
      </c>
      <c r="S91" s="36">
        <f t="shared" si="32"/>
        <v>298910225</v>
      </c>
      <c r="T91" s="36">
        <f t="shared" si="33"/>
        <v>805558</v>
      </c>
      <c r="U91" s="36">
        <f t="shared" si="34"/>
        <v>420</v>
      </c>
      <c r="W91" s="36">
        <f>'ComLg kWh Forecast'!X94</f>
        <v>297324150</v>
      </c>
      <c r="X91" s="168">
        <v>-8059891</v>
      </c>
      <c r="Y91" s="168">
        <v>0</v>
      </c>
      <c r="Z91" s="36">
        <f t="shared" si="35"/>
        <v>289264259</v>
      </c>
      <c r="AA91" s="160">
        <f t="shared" si="36"/>
        <v>287663140</v>
      </c>
      <c r="AB91" s="160">
        <f t="shared" si="37"/>
        <v>1601119</v>
      </c>
      <c r="AC91" s="155">
        <f t="shared" si="38"/>
        <v>-3.227044508096033E-2</v>
      </c>
      <c r="AD91" s="44">
        <f t="shared" si="25"/>
        <v>779562.28480147175</v>
      </c>
      <c r="AE91" s="162">
        <f t="shared" si="39"/>
        <v>775800</v>
      </c>
      <c r="AF91" s="162">
        <f t="shared" si="40"/>
        <v>3763</v>
      </c>
      <c r="AG91" s="44">
        <f t="shared" si="41"/>
        <v>406.44641306599664</v>
      </c>
      <c r="AH91" s="162">
        <f t="shared" si="42"/>
        <v>406</v>
      </c>
      <c r="AI91" s="162">
        <f t="shared" si="43"/>
        <v>0</v>
      </c>
    </row>
    <row r="92" spans="3:35">
      <c r="C92" s="3">
        <v>2019</v>
      </c>
      <c r="D92" s="3">
        <v>9</v>
      </c>
      <c r="E92" s="42">
        <f>'GSD-Sec'!R136</f>
        <v>286329074</v>
      </c>
      <c r="F92" s="157">
        <f t="shared" si="26"/>
        <v>0.9941390050809511</v>
      </c>
      <c r="G92" s="42">
        <f>'GSD-Sec'!S136</f>
        <v>793989</v>
      </c>
      <c r="H92" s="157">
        <f t="shared" si="27"/>
        <v>0.99492381334268964</v>
      </c>
      <c r="I92" s="42">
        <f>'GSD-Sec'!K136</f>
        <v>329</v>
      </c>
      <c r="J92" s="157">
        <f t="shared" si="28"/>
        <v>1</v>
      </c>
      <c r="L92" s="42">
        <f>'GSD-Pri'!R136</f>
        <v>1688067</v>
      </c>
      <c r="M92" s="157">
        <f t="shared" si="29"/>
        <v>5.8609949190489329E-3</v>
      </c>
      <c r="N92" s="42">
        <f>'GSD-Pri'!S136</f>
        <v>4051</v>
      </c>
      <c r="O92" s="157">
        <f t="shared" si="30"/>
        <v>5.0761866573104109E-3</v>
      </c>
      <c r="P92" s="42">
        <f>'GSD-Pri'!K136</f>
        <v>0</v>
      </c>
      <c r="Q92" s="157">
        <f t="shared" si="31"/>
        <v>0</v>
      </c>
      <c r="S92" s="36">
        <f t="shared" si="32"/>
        <v>288017141</v>
      </c>
      <c r="T92" s="36">
        <f t="shared" si="33"/>
        <v>798040</v>
      </c>
      <c r="U92" s="36">
        <f t="shared" si="34"/>
        <v>329</v>
      </c>
      <c r="W92" s="36">
        <f>'ComLg kWh Forecast'!X95</f>
        <v>300250925</v>
      </c>
      <c r="X92" s="168">
        <v>-6444157</v>
      </c>
      <c r="Y92" s="168">
        <v>0</v>
      </c>
      <c r="Z92" s="36">
        <f t="shared" si="35"/>
        <v>293806768</v>
      </c>
      <c r="AA92" s="160">
        <f t="shared" si="36"/>
        <v>292084768</v>
      </c>
      <c r="AB92" s="160">
        <f t="shared" si="37"/>
        <v>1722000</v>
      </c>
      <c r="AC92" s="155">
        <f t="shared" si="38"/>
        <v>2.0101675129120089E-2</v>
      </c>
      <c r="AD92" s="44">
        <f t="shared" si="25"/>
        <v>814081.94082004298</v>
      </c>
      <c r="AE92" s="162">
        <f t="shared" si="39"/>
        <v>809950</v>
      </c>
      <c r="AF92" s="162">
        <f t="shared" si="40"/>
        <v>4132</v>
      </c>
      <c r="AG92" s="44">
        <f t="shared" si="41"/>
        <v>335.61345111748051</v>
      </c>
      <c r="AH92" s="162">
        <f t="shared" si="42"/>
        <v>336</v>
      </c>
      <c r="AI92" s="162">
        <f t="shared" si="43"/>
        <v>0</v>
      </c>
    </row>
    <row r="93" spans="3:35">
      <c r="C93" s="3">
        <v>2019</v>
      </c>
      <c r="D93" s="3">
        <v>10</v>
      </c>
      <c r="E93" s="42">
        <f>'GSD-Sec'!R137</f>
        <v>244124693</v>
      </c>
      <c r="F93" s="157">
        <f t="shared" si="26"/>
        <v>0.99347025617732543</v>
      </c>
      <c r="G93" s="42">
        <f>'GSD-Sec'!S137</f>
        <v>750564</v>
      </c>
      <c r="H93" s="157">
        <f t="shared" si="27"/>
        <v>0.99473056431733242</v>
      </c>
      <c r="I93" s="42">
        <f>'GSD-Sec'!K137</f>
        <v>323</v>
      </c>
      <c r="J93" s="157">
        <f t="shared" si="28"/>
        <v>1</v>
      </c>
      <c r="L93" s="42">
        <f>'GSD-Pri'!R137</f>
        <v>1604549</v>
      </c>
      <c r="M93" s="157">
        <f t="shared" si="29"/>
        <v>6.5297438226745519E-3</v>
      </c>
      <c r="N93" s="42">
        <f>'GSD-Pri'!S137</f>
        <v>3976</v>
      </c>
      <c r="O93" s="157">
        <f t="shared" si="30"/>
        <v>5.2694356826675859E-3</v>
      </c>
      <c r="P93" s="42">
        <f>'GSD-Pri'!K137</f>
        <v>0</v>
      </c>
      <c r="Q93" s="157">
        <f t="shared" si="31"/>
        <v>0</v>
      </c>
      <c r="S93" s="36">
        <f t="shared" si="32"/>
        <v>245729242</v>
      </c>
      <c r="T93" s="36">
        <f t="shared" si="33"/>
        <v>754540</v>
      </c>
      <c r="U93" s="36">
        <f t="shared" si="34"/>
        <v>323</v>
      </c>
      <c r="W93" s="36">
        <f>'ComLg kWh Forecast'!X96</f>
        <v>270087975</v>
      </c>
      <c r="X93" s="168">
        <v>-3584196</v>
      </c>
      <c r="Y93" s="168">
        <v>0</v>
      </c>
      <c r="Z93" s="36">
        <f t="shared" si="35"/>
        <v>266503779</v>
      </c>
      <c r="AA93" s="160">
        <f t="shared" si="36"/>
        <v>264763578</v>
      </c>
      <c r="AB93" s="160">
        <f t="shared" si="37"/>
        <v>1740201</v>
      </c>
      <c r="AC93" s="155">
        <f t="shared" si="38"/>
        <v>8.4542388325114404E-2</v>
      </c>
      <c r="AD93" s="44">
        <f t="shared" si="25"/>
        <v>818330.61368683178</v>
      </c>
      <c r="AE93" s="162">
        <f t="shared" si="39"/>
        <v>814018</v>
      </c>
      <c r="AF93" s="162">
        <f t="shared" si="40"/>
        <v>4312</v>
      </c>
      <c r="AG93" s="44">
        <f t="shared" si="41"/>
        <v>350.30719142901194</v>
      </c>
      <c r="AH93" s="162">
        <f t="shared" si="42"/>
        <v>350</v>
      </c>
      <c r="AI93" s="162">
        <f t="shared" si="43"/>
        <v>0</v>
      </c>
    </row>
    <row r="94" spans="3:35">
      <c r="C94" s="3">
        <v>2019</v>
      </c>
      <c r="D94" s="3">
        <v>11</v>
      </c>
      <c r="E94" s="42">
        <f>'GSD-Sec'!R138</f>
        <v>195062806</v>
      </c>
      <c r="F94" s="157">
        <f t="shared" si="26"/>
        <v>0.99325801576228812</v>
      </c>
      <c r="G94" s="42">
        <f>'GSD-Sec'!S138</f>
        <v>699811</v>
      </c>
      <c r="H94" s="157">
        <f t="shared" si="27"/>
        <v>0.99481561088224169</v>
      </c>
      <c r="I94" s="42">
        <f>'GSD-Sec'!K138</f>
        <v>203</v>
      </c>
      <c r="J94" s="157">
        <f t="shared" si="28"/>
        <v>1</v>
      </c>
      <c r="L94" s="42">
        <f>'GSD-Pri'!R138</f>
        <v>1324037</v>
      </c>
      <c r="M94" s="157">
        <f t="shared" si="29"/>
        <v>6.7419842377118922E-3</v>
      </c>
      <c r="N94" s="42">
        <f>'GSD-Pri'!S138</f>
        <v>3647</v>
      </c>
      <c r="O94" s="157">
        <f t="shared" si="30"/>
        <v>5.1843891177582738E-3</v>
      </c>
      <c r="P94" s="42">
        <f>'GSD-Pri'!K138</f>
        <v>0</v>
      </c>
      <c r="Q94" s="157">
        <f t="shared" si="31"/>
        <v>0</v>
      </c>
      <c r="S94" s="36">
        <f t="shared" si="32"/>
        <v>196386843</v>
      </c>
      <c r="T94" s="36">
        <f t="shared" si="33"/>
        <v>703458</v>
      </c>
      <c r="U94" s="36">
        <f t="shared" si="34"/>
        <v>203</v>
      </c>
      <c r="W94" s="36">
        <f>'ComLg kWh Forecast'!X97</f>
        <v>208196687</v>
      </c>
      <c r="X94" s="168">
        <v>-2007196</v>
      </c>
      <c r="Y94" s="168">
        <v>0</v>
      </c>
      <c r="Z94" s="36">
        <f t="shared" si="35"/>
        <v>206189491</v>
      </c>
      <c r="AA94" s="160">
        <f t="shared" si="36"/>
        <v>204799365</v>
      </c>
      <c r="AB94" s="160">
        <f t="shared" si="37"/>
        <v>1390126</v>
      </c>
      <c r="AC94" s="155">
        <f t="shared" si="38"/>
        <v>4.9914993541599006E-2</v>
      </c>
      <c r="AD94" s="44">
        <f t="shared" si="25"/>
        <v>738571.10152678611</v>
      </c>
      <c r="AE94" s="162">
        <f t="shared" si="39"/>
        <v>734742</v>
      </c>
      <c r="AF94" s="162">
        <f t="shared" si="40"/>
        <v>3829</v>
      </c>
      <c r="AG94" s="44">
        <f t="shared" si="41"/>
        <v>213.1327436889446</v>
      </c>
      <c r="AH94" s="162">
        <f t="shared" si="42"/>
        <v>213</v>
      </c>
      <c r="AI94" s="162">
        <f t="shared" si="43"/>
        <v>0</v>
      </c>
    </row>
    <row r="95" spans="3:35">
      <c r="C95" s="3">
        <v>2019</v>
      </c>
      <c r="D95" s="3">
        <v>12</v>
      </c>
      <c r="E95" s="42">
        <f>'GSD-Sec'!R139</f>
        <v>204072949</v>
      </c>
      <c r="F95" s="157">
        <f t="shared" si="26"/>
        <v>0.99351268521907343</v>
      </c>
      <c r="G95" s="42">
        <f>'GSD-Sec'!S139</f>
        <v>738424</v>
      </c>
      <c r="H95" s="157">
        <f t="shared" si="27"/>
        <v>0.99538315748892292</v>
      </c>
      <c r="I95" s="42">
        <f>'GSD-Sec'!K139</f>
        <v>193</v>
      </c>
      <c r="J95" s="157">
        <f t="shared" si="28"/>
        <v>1</v>
      </c>
      <c r="L95" s="42">
        <f>'GSD-Pri'!R139</f>
        <v>1332530</v>
      </c>
      <c r="M95" s="157">
        <f t="shared" si="29"/>
        <v>6.4873147809265596E-3</v>
      </c>
      <c r="N95" s="42">
        <f>'GSD-Pri'!S139</f>
        <v>3425</v>
      </c>
      <c r="O95" s="157">
        <f t="shared" si="30"/>
        <v>4.6168425110770517E-3</v>
      </c>
      <c r="P95" s="42">
        <f>'GSD-Pri'!K139</f>
        <v>0</v>
      </c>
      <c r="Q95" s="157">
        <f t="shared" si="31"/>
        <v>0</v>
      </c>
      <c r="S95" s="36">
        <f t="shared" si="32"/>
        <v>205405479</v>
      </c>
      <c r="T95" s="36">
        <f t="shared" si="33"/>
        <v>741849</v>
      </c>
      <c r="U95" s="36">
        <f t="shared" si="34"/>
        <v>193</v>
      </c>
      <c r="W95" s="36">
        <f>'ComLg kWh Forecast'!X98</f>
        <v>210993816</v>
      </c>
      <c r="X95" s="168">
        <v>-2619920</v>
      </c>
      <c r="Y95" s="168">
        <v>0</v>
      </c>
      <c r="Z95" s="36">
        <f t="shared" si="35"/>
        <v>208373896</v>
      </c>
      <c r="AA95" s="160">
        <f t="shared" si="36"/>
        <v>207022109</v>
      </c>
      <c r="AB95" s="160">
        <f t="shared" si="37"/>
        <v>1351787</v>
      </c>
      <c r="AC95" s="155">
        <f t="shared" si="38"/>
        <v>1.4451498637969573E-2</v>
      </c>
      <c r="AD95" s="44">
        <f t="shared" si="25"/>
        <v>752569.82981307909</v>
      </c>
      <c r="AE95" s="162">
        <f t="shared" si="39"/>
        <v>749095</v>
      </c>
      <c r="AF95" s="162">
        <f t="shared" si="40"/>
        <v>3474</v>
      </c>
      <c r="AG95" s="44">
        <f t="shared" si="41"/>
        <v>195.78913923712813</v>
      </c>
      <c r="AH95" s="162">
        <f t="shared" si="42"/>
        <v>196</v>
      </c>
      <c r="AI95" s="162">
        <f t="shared" si="43"/>
        <v>0</v>
      </c>
    </row>
    <row r="96" spans="3:35">
      <c r="C96" s="3">
        <v>2020</v>
      </c>
      <c r="D96" s="3">
        <v>1</v>
      </c>
      <c r="E96" s="42">
        <f>'GSD-Sec'!R140</f>
        <v>212281004</v>
      </c>
      <c r="F96" s="157">
        <f t="shared" si="26"/>
        <v>0.99365709659609602</v>
      </c>
      <c r="G96" s="42">
        <f>'GSD-Sec'!S140</f>
        <v>751504</v>
      </c>
      <c r="H96" s="157">
        <f t="shared" si="27"/>
        <v>0.99546578675818986</v>
      </c>
      <c r="I96" s="42">
        <f>'GSD-Sec'!K140</f>
        <v>82</v>
      </c>
      <c r="J96" s="157">
        <f t="shared" si="28"/>
        <v>1</v>
      </c>
      <c r="L96" s="42">
        <f>'GSD-Pri'!R140</f>
        <v>1355073</v>
      </c>
      <c r="M96" s="157">
        <f t="shared" si="29"/>
        <v>6.342903403904014E-3</v>
      </c>
      <c r="N96" s="42">
        <f>'GSD-Pri'!S140</f>
        <v>3423</v>
      </c>
      <c r="O96" s="157">
        <f t="shared" si="30"/>
        <v>4.5342132418101349E-3</v>
      </c>
      <c r="P96" s="42">
        <f>'GSD-Pri'!K140</f>
        <v>0</v>
      </c>
      <c r="Q96" s="157">
        <f t="shared" si="31"/>
        <v>0</v>
      </c>
      <c r="S96" s="36">
        <f t="shared" si="32"/>
        <v>213636077</v>
      </c>
      <c r="T96" s="36">
        <f t="shared" si="33"/>
        <v>754927</v>
      </c>
      <c r="U96" s="36">
        <f t="shared" si="34"/>
        <v>82</v>
      </c>
      <c r="W96" s="36">
        <f>'ComLg kWh Forecast'!X99</f>
        <v>217426268</v>
      </c>
      <c r="X96" s="168">
        <v>-2838246</v>
      </c>
      <c r="Y96" s="168">
        <v>0</v>
      </c>
      <c r="Z96" s="36">
        <f t="shared" si="35"/>
        <v>214588022</v>
      </c>
      <c r="AA96" s="160">
        <f t="shared" si="36"/>
        <v>213226911</v>
      </c>
      <c r="AB96" s="160">
        <f t="shared" si="37"/>
        <v>1361111</v>
      </c>
      <c r="AC96" s="155">
        <f t="shared" si="38"/>
        <v>4.4559187444730419E-3</v>
      </c>
      <c r="AD96" s="44">
        <f t="shared" si="25"/>
        <v>758290.89337000879</v>
      </c>
      <c r="AE96" s="162">
        <f t="shared" si="39"/>
        <v>754853</v>
      </c>
      <c r="AF96" s="162">
        <f t="shared" si="40"/>
        <v>3438</v>
      </c>
      <c r="AG96" s="44">
        <f t="shared" si="41"/>
        <v>82.365385337046789</v>
      </c>
      <c r="AH96" s="162">
        <f t="shared" si="42"/>
        <v>82</v>
      </c>
      <c r="AI96" s="162">
        <f t="shared" si="43"/>
        <v>0</v>
      </c>
    </row>
    <row r="97" spans="3:35">
      <c r="C97" s="3">
        <v>2020</v>
      </c>
      <c r="D97" s="3">
        <v>2</v>
      </c>
      <c r="E97" s="42">
        <f>'GSD-Sec'!R141</f>
        <v>202861952</v>
      </c>
      <c r="F97" s="157">
        <f t="shared" si="26"/>
        <v>0.99279316713912469</v>
      </c>
      <c r="G97" s="42">
        <f>'GSD-Sec'!S141</f>
        <v>747130</v>
      </c>
      <c r="H97" s="157">
        <f t="shared" si="27"/>
        <v>0.99530144926377828</v>
      </c>
      <c r="I97" s="42">
        <f>'GSD-Sec'!K141</f>
        <v>57</v>
      </c>
      <c r="J97" s="157">
        <f t="shared" si="28"/>
        <v>1</v>
      </c>
      <c r="L97" s="42">
        <f>'GSD-Pri'!R141</f>
        <v>1472605</v>
      </c>
      <c r="M97" s="157">
        <f t="shared" si="29"/>
        <v>7.2068328608753144E-3</v>
      </c>
      <c r="N97" s="42">
        <f>'GSD-Pri'!S141</f>
        <v>3527</v>
      </c>
      <c r="O97" s="157">
        <f t="shared" si="30"/>
        <v>4.6985507362217365E-3</v>
      </c>
      <c r="P97" s="42">
        <f>'GSD-Pri'!K141</f>
        <v>0</v>
      </c>
      <c r="Q97" s="157">
        <f t="shared" si="31"/>
        <v>0</v>
      </c>
      <c r="S97" s="36">
        <f t="shared" si="32"/>
        <v>204334557</v>
      </c>
      <c r="T97" s="36">
        <f t="shared" si="33"/>
        <v>750657</v>
      </c>
      <c r="U97" s="36">
        <f t="shared" si="34"/>
        <v>57</v>
      </c>
      <c r="W97" s="36">
        <f>'ComLg kWh Forecast'!X100</f>
        <v>208503505</v>
      </c>
      <c r="X97" s="168">
        <v>-1971982</v>
      </c>
      <c r="Y97" s="168">
        <v>0</v>
      </c>
      <c r="Z97" s="36">
        <f t="shared" si="35"/>
        <v>206531523</v>
      </c>
      <c r="AA97" s="160">
        <f t="shared" si="36"/>
        <v>205043085</v>
      </c>
      <c r="AB97" s="160">
        <f t="shared" si="37"/>
        <v>1488438</v>
      </c>
      <c r="AC97" s="155">
        <f t="shared" si="38"/>
        <v>1.0751808368860472E-2</v>
      </c>
      <c r="AD97" s="44">
        <f t="shared" si="25"/>
        <v>758727.9202147437</v>
      </c>
      <c r="AE97" s="162">
        <f t="shared" si="39"/>
        <v>755163</v>
      </c>
      <c r="AF97" s="162">
        <f t="shared" si="40"/>
        <v>3565</v>
      </c>
      <c r="AG97" s="44">
        <f t="shared" si="41"/>
        <v>57.612853077025044</v>
      </c>
      <c r="AH97" s="162">
        <f t="shared" si="42"/>
        <v>58</v>
      </c>
      <c r="AI97" s="162">
        <f t="shared" si="43"/>
        <v>0</v>
      </c>
    </row>
    <row r="98" spans="3:35">
      <c r="C98" s="3">
        <v>2020</v>
      </c>
      <c r="D98" s="3">
        <v>3</v>
      </c>
      <c r="E98" s="42">
        <f>'GSD-Sec'!R142</f>
        <v>198553093</v>
      </c>
      <c r="F98" s="157">
        <f t="shared" si="26"/>
        <v>0.9938001749591614</v>
      </c>
      <c r="G98" s="42">
        <f>'GSD-Sec'!S142</f>
        <v>723112</v>
      </c>
      <c r="H98" s="157">
        <f t="shared" si="27"/>
        <v>0.99553249985888481</v>
      </c>
      <c r="I98" s="42">
        <f>'GSD-Sec'!K142</f>
        <v>90</v>
      </c>
      <c r="J98" s="157">
        <f t="shared" si="28"/>
        <v>1</v>
      </c>
      <c r="L98" s="42">
        <f>'GSD-Pri'!R142</f>
        <v>1238674</v>
      </c>
      <c r="M98" s="157">
        <f t="shared" si="29"/>
        <v>6.1998250408386449E-3</v>
      </c>
      <c r="N98" s="42">
        <f>'GSD-Pri'!S142</f>
        <v>3245</v>
      </c>
      <c r="O98" s="157">
        <f t="shared" si="30"/>
        <v>4.4675001411151813E-3</v>
      </c>
      <c r="P98" s="42">
        <f>'GSD-Pri'!K142</f>
        <v>0</v>
      </c>
      <c r="Q98" s="157">
        <f t="shared" si="31"/>
        <v>0</v>
      </c>
      <c r="S98" s="36">
        <f t="shared" si="32"/>
        <v>199791767</v>
      </c>
      <c r="T98" s="36">
        <f t="shared" si="33"/>
        <v>726357</v>
      </c>
      <c r="U98" s="36">
        <f t="shared" si="34"/>
        <v>90</v>
      </c>
      <c r="W98" s="36">
        <f>'ComLg kWh Forecast'!X101</f>
        <v>200987808</v>
      </c>
      <c r="X98" s="168">
        <v>-1892164</v>
      </c>
      <c r="Y98" s="168">
        <v>0</v>
      </c>
      <c r="Z98" s="36">
        <f t="shared" si="35"/>
        <v>199095644</v>
      </c>
      <c r="AA98" s="160">
        <f t="shared" si="36"/>
        <v>197861286</v>
      </c>
      <c r="AB98" s="160">
        <f t="shared" si="37"/>
        <v>1234358</v>
      </c>
      <c r="AC98" s="155">
        <f t="shared" si="38"/>
        <v>-3.4842426715211428E-3</v>
      </c>
      <c r="AD98" s="44">
        <f t="shared" si="25"/>
        <v>723826.19594584196</v>
      </c>
      <c r="AE98" s="162">
        <f t="shared" si="39"/>
        <v>720593</v>
      </c>
      <c r="AF98" s="162">
        <f t="shared" si="40"/>
        <v>3234</v>
      </c>
      <c r="AG98" s="44">
        <f t="shared" si="41"/>
        <v>89.686418159563104</v>
      </c>
      <c r="AH98" s="162">
        <f t="shared" si="42"/>
        <v>90</v>
      </c>
      <c r="AI98" s="162">
        <f t="shared" si="43"/>
        <v>0</v>
      </c>
    </row>
    <row r="99" spans="3:35">
      <c r="C99" s="3">
        <v>2020</v>
      </c>
      <c r="D99" s="3">
        <v>4</v>
      </c>
      <c r="E99" s="42">
        <f>'GSD-Sec'!R143</f>
        <v>218453807</v>
      </c>
      <c r="F99" s="157">
        <f t="shared" si="26"/>
        <v>0.99404235228267057</v>
      </c>
      <c r="G99" s="42">
        <f>'GSD-Sec'!S143</f>
        <v>704142</v>
      </c>
      <c r="H99" s="157">
        <f t="shared" si="27"/>
        <v>0.99511305822498586</v>
      </c>
      <c r="I99" s="42">
        <f>'GSD-Sec'!K143</f>
        <v>144</v>
      </c>
      <c r="J99" s="157">
        <f t="shared" si="28"/>
        <v>1</v>
      </c>
      <c r="L99" s="42">
        <f>'GSD-Pri'!R143</f>
        <v>1309271</v>
      </c>
      <c r="M99" s="157">
        <f t="shared" si="29"/>
        <v>5.9576477173294779E-3</v>
      </c>
      <c r="N99" s="42">
        <f>'GSD-Pri'!S143</f>
        <v>3458</v>
      </c>
      <c r="O99" s="157">
        <f t="shared" si="30"/>
        <v>4.8869417750141324E-3</v>
      </c>
      <c r="P99" s="42">
        <f>'GSD-Pri'!K143</f>
        <v>0</v>
      </c>
      <c r="Q99" s="157">
        <f t="shared" si="31"/>
        <v>0</v>
      </c>
      <c r="S99" s="36">
        <f t="shared" si="32"/>
        <v>219763078</v>
      </c>
      <c r="T99" s="36">
        <f t="shared" si="33"/>
        <v>707600</v>
      </c>
      <c r="U99" s="36">
        <f t="shared" si="34"/>
        <v>144</v>
      </c>
      <c r="W99" s="36">
        <f>'ComLg kWh Forecast'!X102</f>
        <v>214085017</v>
      </c>
      <c r="X99" s="168">
        <v>-2676262</v>
      </c>
      <c r="Y99" s="168">
        <v>0</v>
      </c>
      <c r="Z99" s="36">
        <f t="shared" si="35"/>
        <v>211408755</v>
      </c>
      <c r="AA99" s="160">
        <f t="shared" si="36"/>
        <v>210149256</v>
      </c>
      <c r="AB99" s="160">
        <f t="shared" si="37"/>
        <v>1259499</v>
      </c>
      <c r="AC99" s="155">
        <f t="shared" si="38"/>
        <v>-3.8015134644228121E-2</v>
      </c>
      <c r="AD99" s="44">
        <f t="shared" si="25"/>
        <v>680700.49072574417</v>
      </c>
      <c r="AE99" s="162">
        <f t="shared" si="39"/>
        <v>677374</v>
      </c>
      <c r="AF99" s="162">
        <f t="shared" si="40"/>
        <v>3327</v>
      </c>
      <c r="AG99" s="44">
        <f t="shared" si="41"/>
        <v>138.52582061123115</v>
      </c>
      <c r="AH99" s="162">
        <f t="shared" si="42"/>
        <v>139</v>
      </c>
      <c r="AI99" s="162">
        <f t="shared" si="43"/>
        <v>0</v>
      </c>
    </row>
    <row r="100" spans="3:35">
      <c r="C100" s="3">
        <v>2020</v>
      </c>
      <c r="D100" s="3">
        <v>5</v>
      </c>
      <c r="E100" s="42">
        <f>'GSD-Sec'!R144</f>
        <v>227585478</v>
      </c>
      <c r="F100" s="157">
        <f t="shared" si="26"/>
        <v>0.9942046706757951</v>
      </c>
      <c r="G100" s="42">
        <f>'GSD-Sec'!S144</f>
        <v>736278</v>
      </c>
      <c r="H100" s="157">
        <f t="shared" si="27"/>
        <v>0.99481163814418783</v>
      </c>
      <c r="I100" s="42">
        <f>'GSD-Sec'!K144</f>
        <v>408</v>
      </c>
      <c r="J100" s="157">
        <f t="shared" si="28"/>
        <v>1</v>
      </c>
      <c r="L100" s="42">
        <f>'GSD-Pri'!R144</f>
        <v>1326621</v>
      </c>
      <c r="M100" s="157">
        <f t="shared" si="29"/>
        <v>5.7953293242049208E-3</v>
      </c>
      <c r="N100" s="42">
        <f>'GSD-Pri'!S144</f>
        <v>3840</v>
      </c>
      <c r="O100" s="157">
        <f t="shared" si="30"/>
        <v>5.1883618558121814E-3</v>
      </c>
      <c r="P100" s="42">
        <f>'GSD-Pri'!K144</f>
        <v>0</v>
      </c>
      <c r="Q100" s="157">
        <f t="shared" si="31"/>
        <v>0</v>
      </c>
      <c r="S100" s="36">
        <f t="shared" si="32"/>
        <v>228912099</v>
      </c>
      <c r="T100" s="36">
        <f t="shared" si="33"/>
        <v>740118</v>
      </c>
      <c r="U100" s="36">
        <f t="shared" si="34"/>
        <v>408</v>
      </c>
      <c r="W100" s="36">
        <f>'ComLg kWh Forecast'!X103</f>
        <v>230825917</v>
      </c>
      <c r="X100" s="168">
        <v>-5421778</v>
      </c>
      <c r="Y100" s="168">
        <v>0</v>
      </c>
      <c r="Z100" s="36">
        <f t="shared" si="35"/>
        <v>225404139</v>
      </c>
      <c r="AA100" s="160">
        <f t="shared" si="36"/>
        <v>224097848</v>
      </c>
      <c r="AB100" s="160">
        <f t="shared" si="37"/>
        <v>1306291</v>
      </c>
      <c r="AC100" s="155">
        <f t="shared" si="38"/>
        <v>-1.5324484880111067E-2</v>
      </c>
      <c r="AD100" s="44">
        <f t="shared" si="25"/>
        <v>728776.072899502</v>
      </c>
      <c r="AE100" s="162">
        <f t="shared" si="39"/>
        <v>724995</v>
      </c>
      <c r="AF100" s="162">
        <f t="shared" si="40"/>
        <v>3781</v>
      </c>
      <c r="AG100" s="44">
        <f t="shared" si="41"/>
        <v>401.74761016891466</v>
      </c>
      <c r="AH100" s="162">
        <f t="shared" si="42"/>
        <v>402</v>
      </c>
      <c r="AI100" s="162">
        <f t="shared" si="43"/>
        <v>0</v>
      </c>
    </row>
    <row r="101" spans="3:35">
      <c r="C101" s="3">
        <v>2020</v>
      </c>
      <c r="D101" s="3">
        <v>6</v>
      </c>
      <c r="E101" s="42">
        <f>'GSD-Sec'!R145</f>
        <v>279744296</v>
      </c>
      <c r="F101" s="157">
        <f t="shared" si="26"/>
        <v>0.99386513180870828</v>
      </c>
      <c r="G101" s="42">
        <f>'GSD-Sec'!S145</f>
        <v>795248</v>
      </c>
      <c r="H101" s="157">
        <f t="shared" si="27"/>
        <v>0.99473642076612101</v>
      </c>
      <c r="I101" s="42">
        <f>'GSD-Sec'!K145</f>
        <v>396</v>
      </c>
      <c r="J101" s="157">
        <f t="shared" si="28"/>
        <v>1</v>
      </c>
      <c r="L101" s="42">
        <f>'GSD-Pri'!R145</f>
        <v>1726788</v>
      </c>
      <c r="M101" s="157">
        <f t="shared" si="29"/>
        <v>6.1348681912917211E-3</v>
      </c>
      <c r="N101" s="42">
        <f>'GSD-Pri'!S145</f>
        <v>4208</v>
      </c>
      <c r="O101" s="157">
        <f t="shared" si="30"/>
        <v>5.2635792338790377E-3</v>
      </c>
      <c r="P101" s="42">
        <f>'GSD-Pri'!K145</f>
        <v>0</v>
      </c>
      <c r="Q101" s="157">
        <f t="shared" si="31"/>
        <v>0</v>
      </c>
      <c r="S101" s="36">
        <f t="shared" si="32"/>
        <v>281471084</v>
      </c>
      <c r="T101" s="36">
        <f t="shared" si="33"/>
        <v>799456</v>
      </c>
      <c r="U101" s="36">
        <f t="shared" si="34"/>
        <v>396</v>
      </c>
      <c r="W101" s="36">
        <f>'ComLg kWh Forecast'!X104</f>
        <v>279287092</v>
      </c>
      <c r="X101" s="168">
        <v>-7465362</v>
      </c>
      <c r="Y101" s="168">
        <v>0</v>
      </c>
      <c r="Z101" s="36">
        <f t="shared" si="35"/>
        <v>271821730</v>
      </c>
      <c r="AA101" s="160">
        <f t="shared" si="36"/>
        <v>270154140</v>
      </c>
      <c r="AB101" s="160">
        <f t="shared" si="37"/>
        <v>1667590</v>
      </c>
      <c r="AC101" s="155">
        <f t="shared" si="38"/>
        <v>-3.4281866054844956E-2</v>
      </c>
      <c r="AD101" s="44">
        <f t="shared" si="25"/>
        <v>772049.15649125783</v>
      </c>
      <c r="AE101" s="162">
        <f t="shared" si="39"/>
        <v>767985</v>
      </c>
      <c r="AF101" s="162">
        <f t="shared" si="40"/>
        <v>4064</v>
      </c>
      <c r="AG101" s="44">
        <f t="shared" si="41"/>
        <v>382.42438104228142</v>
      </c>
      <c r="AH101" s="162">
        <f t="shared" si="42"/>
        <v>382</v>
      </c>
      <c r="AI101" s="162">
        <f t="shared" si="43"/>
        <v>0</v>
      </c>
    </row>
    <row r="102" spans="3:35">
      <c r="C102" s="3">
        <v>2020</v>
      </c>
      <c r="D102" s="3">
        <v>7</v>
      </c>
      <c r="E102" s="42">
        <f>'GSD-Sec'!R146</f>
        <v>297240675</v>
      </c>
      <c r="F102" s="157">
        <f t="shared" si="26"/>
        <v>0.99384828899528643</v>
      </c>
      <c r="G102" s="42">
        <f>'GSD-Sec'!S146</f>
        <v>799298</v>
      </c>
      <c r="H102" s="157">
        <f t="shared" si="27"/>
        <v>0.99476790350241817</v>
      </c>
      <c r="I102" s="42">
        <f>'GSD-Sec'!K146</f>
        <v>462</v>
      </c>
      <c r="J102" s="157">
        <f t="shared" si="28"/>
        <v>1</v>
      </c>
      <c r="L102" s="42">
        <f>'GSD-Pri'!R146</f>
        <v>1839857</v>
      </c>
      <c r="M102" s="157">
        <f t="shared" si="29"/>
        <v>6.1517110047136069E-3</v>
      </c>
      <c r="N102" s="42">
        <f>'GSD-Pri'!S146</f>
        <v>4204</v>
      </c>
      <c r="O102" s="157">
        <f t="shared" si="30"/>
        <v>5.2320964975818354E-3</v>
      </c>
      <c r="P102" s="42">
        <f>'GSD-Pri'!K146</f>
        <v>0</v>
      </c>
      <c r="Q102" s="157">
        <f t="shared" si="31"/>
        <v>0</v>
      </c>
      <c r="S102" s="36">
        <f t="shared" si="32"/>
        <v>299080532</v>
      </c>
      <c r="T102" s="36">
        <f t="shared" si="33"/>
        <v>803502</v>
      </c>
      <c r="U102" s="36">
        <f t="shared" si="34"/>
        <v>462</v>
      </c>
      <c r="W102" s="36">
        <f>'ComLg kWh Forecast'!X105</f>
        <v>301531417</v>
      </c>
      <c r="X102" s="168">
        <v>-8296412</v>
      </c>
      <c r="Y102" s="168">
        <v>0</v>
      </c>
      <c r="Z102" s="36">
        <f t="shared" si="35"/>
        <v>293235005</v>
      </c>
      <c r="AA102" s="160">
        <f t="shared" si="36"/>
        <v>291431108</v>
      </c>
      <c r="AB102" s="160">
        <f t="shared" si="37"/>
        <v>1803897</v>
      </c>
      <c r="AC102" s="155">
        <f t="shared" si="38"/>
        <v>-1.9544993319725701E-2</v>
      </c>
      <c r="AD102" s="44">
        <f t="shared" si="25"/>
        <v>787797.5587776138</v>
      </c>
      <c r="AE102" s="162">
        <f t="shared" si="39"/>
        <v>783676</v>
      </c>
      <c r="AF102" s="162">
        <f t="shared" si="40"/>
        <v>4122</v>
      </c>
      <c r="AG102" s="44">
        <f t="shared" si="41"/>
        <v>452.97021308628672</v>
      </c>
      <c r="AH102" s="162">
        <f t="shared" si="42"/>
        <v>453</v>
      </c>
      <c r="AI102" s="162">
        <f t="shared" si="43"/>
        <v>0</v>
      </c>
    </row>
    <row r="103" spans="3:35">
      <c r="C103" s="3">
        <v>2020</v>
      </c>
      <c r="D103" s="3">
        <v>8</v>
      </c>
      <c r="E103" s="42">
        <f>'GSD-Sec'!R147</f>
        <v>301915557</v>
      </c>
      <c r="F103" s="157">
        <f t="shared" si="26"/>
        <v>0.99436917324831697</v>
      </c>
      <c r="G103" s="42">
        <f>'GSD-Sec'!S147</f>
        <v>814238</v>
      </c>
      <c r="H103" s="157">
        <f t="shared" si="27"/>
        <v>0.995089556324671</v>
      </c>
      <c r="I103" s="42">
        <f>'GSD-Sec'!K147</f>
        <v>426</v>
      </c>
      <c r="J103" s="157">
        <f t="shared" si="28"/>
        <v>1</v>
      </c>
      <c r="L103" s="42">
        <f>'GSD-Pri'!R147</f>
        <v>1709661</v>
      </c>
      <c r="M103" s="157">
        <f t="shared" si="29"/>
        <v>5.6308267516830572E-3</v>
      </c>
      <c r="N103" s="42">
        <f>'GSD-Pri'!S147</f>
        <v>4018</v>
      </c>
      <c r="O103" s="157">
        <f t="shared" si="30"/>
        <v>4.9104436753289928E-3</v>
      </c>
      <c r="P103" s="42">
        <f>'GSD-Pri'!K147</f>
        <v>0</v>
      </c>
      <c r="Q103" s="157">
        <f t="shared" si="31"/>
        <v>0</v>
      </c>
      <c r="S103" s="36">
        <f t="shared" si="32"/>
        <v>303625218</v>
      </c>
      <c r="T103" s="36">
        <f t="shared" si="33"/>
        <v>818256</v>
      </c>
      <c r="U103" s="36">
        <f t="shared" si="34"/>
        <v>426</v>
      </c>
      <c r="W103" s="36">
        <f>'ComLg kWh Forecast'!X106</f>
        <v>300748199</v>
      </c>
      <c r="X103" s="168">
        <v>-8059891</v>
      </c>
      <c r="Y103" s="168">
        <v>0</v>
      </c>
      <c r="Z103" s="36">
        <f t="shared" si="35"/>
        <v>292688308</v>
      </c>
      <c r="AA103" s="160">
        <f t="shared" si="36"/>
        <v>291040231</v>
      </c>
      <c r="AB103" s="160">
        <f t="shared" si="37"/>
        <v>1648077</v>
      </c>
      <c r="AC103" s="155">
        <f t="shared" si="38"/>
        <v>-3.602108570573348E-2</v>
      </c>
      <c r="AD103" s="44">
        <f t="shared" si="25"/>
        <v>788781.53049476934</v>
      </c>
      <c r="AE103" s="162">
        <f t="shared" si="39"/>
        <v>784908</v>
      </c>
      <c r="AF103" s="162">
        <f t="shared" si="40"/>
        <v>3873</v>
      </c>
      <c r="AG103" s="44">
        <f t="shared" si="41"/>
        <v>410.65501748935753</v>
      </c>
      <c r="AH103" s="162">
        <f t="shared" si="42"/>
        <v>411</v>
      </c>
      <c r="AI103" s="162">
        <f t="shared" si="43"/>
        <v>0</v>
      </c>
    </row>
    <row r="104" spans="3:35">
      <c r="C104" s="3">
        <v>2020</v>
      </c>
      <c r="D104" s="3">
        <v>9</v>
      </c>
      <c r="E104" s="42">
        <f>'GSD-Sec'!R148</f>
        <v>290802477</v>
      </c>
      <c r="F104" s="157">
        <f t="shared" si="26"/>
        <v>0.99403741239867827</v>
      </c>
      <c r="G104" s="42">
        <f>'GSD-Sec'!S148</f>
        <v>806393</v>
      </c>
      <c r="H104" s="157">
        <f t="shared" si="27"/>
        <v>0.9948357902190903</v>
      </c>
      <c r="I104" s="42">
        <f>'GSD-Sec'!K148</f>
        <v>334</v>
      </c>
      <c r="J104" s="157">
        <f t="shared" si="28"/>
        <v>1</v>
      </c>
      <c r="L104" s="42">
        <f>'GSD-Pri'!R148</f>
        <v>1744336</v>
      </c>
      <c r="M104" s="157">
        <f t="shared" si="29"/>
        <v>5.9625876013217755E-3</v>
      </c>
      <c r="N104" s="42">
        <f>'GSD-Pri'!S148</f>
        <v>4186</v>
      </c>
      <c r="O104" s="157">
        <f t="shared" si="30"/>
        <v>5.1642097809096957E-3</v>
      </c>
      <c r="P104" s="42">
        <f>'GSD-Pri'!K148</f>
        <v>0</v>
      </c>
      <c r="Q104" s="157">
        <f t="shared" si="31"/>
        <v>0</v>
      </c>
      <c r="S104" s="36">
        <f t="shared" si="32"/>
        <v>292546813</v>
      </c>
      <c r="T104" s="36">
        <f t="shared" si="33"/>
        <v>810579</v>
      </c>
      <c r="U104" s="36">
        <f t="shared" si="34"/>
        <v>334</v>
      </c>
      <c r="W104" s="36">
        <f>'ComLg kWh Forecast'!X107</f>
        <v>303445431</v>
      </c>
      <c r="X104" s="168">
        <v>-6444157</v>
      </c>
      <c r="Y104" s="168">
        <v>0</v>
      </c>
      <c r="Z104" s="36">
        <f t="shared" si="35"/>
        <v>297001274</v>
      </c>
      <c r="AA104" s="160">
        <f t="shared" si="36"/>
        <v>295230378</v>
      </c>
      <c r="AB104" s="160">
        <f t="shared" si="37"/>
        <v>1770896</v>
      </c>
      <c r="AC104" s="155">
        <f t="shared" si="38"/>
        <v>1.522648958066064E-2</v>
      </c>
      <c r="AD104" s="44">
        <f t="shared" si="25"/>
        <v>822921.27269780228</v>
      </c>
      <c r="AE104" s="162">
        <f t="shared" si="39"/>
        <v>818672</v>
      </c>
      <c r="AF104" s="162">
        <f t="shared" si="40"/>
        <v>4250</v>
      </c>
      <c r="AG104" s="44">
        <f t="shared" si="41"/>
        <v>339.08564751994066</v>
      </c>
      <c r="AH104" s="162">
        <f t="shared" si="42"/>
        <v>339</v>
      </c>
      <c r="AI104" s="162">
        <f t="shared" si="43"/>
        <v>0</v>
      </c>
    </row>
    <row r="105" spans="3:35">
      <c r="C105" s="3">
        <v>2020</v>
      </c>
      <c r="D105" s="3">
        <v>10</v>
      </c>
      <c r="E105" s="42">
        <f>'GSD-Sec'!R149</f>
        <v>247924973</v>
      </c>
      <c r="F105" s="157">
        <f t="shared" si="26"/>
        <v>0.99335678330055543</v>
      </c>
      <c r="G105" s="42">
        <f>'GSD-Sec'!S149</f>
        <v>762248</v>
      </c>
      <c r="H105" s="157">
        <f t="shared" si="27"/>
        <v>0.99463826910956643</v>
      </c>
      <c r="I105" s="42">
        <f>'GSD-Sec'!K149</f>
        <v>328</v>
      </c>
      <c r="J105" s="157">
        <f t="shared" si="28"/>
        <v>1</v>
      </c>
      <c r="L105" s="42">
        <f>'GSD-Pri'!R149</f>
        <v>1658034</v>
      </c>
      <c r="M105" s="157">
        <f t="shared" si="29"/>
        <v>6.6432166994446059E-3</v>
      </c>
      <c r="N105" s="42">
        <f>'GSD-Pri'!S149</f>
        <v>4109</v>
      </c>
      <c r="O105" s="157">
        <f t="shared" si="30"/>
        <v>5.3617308904335709E-3</v>
      </c>
      <c r="P105" s="42">
        <f>'GSD-Pri'!K149</f>
        <v>0</v>
      </c>
      <c r="Q105" s="157">
        <f t="shared" si="31"/>
        <v>0</v>
      </c>
      <c r="S105" s="36">
        <f t="shared" si="32"/>
        <v>249583007</v>
      </c>
      <c r="T105" s="36">
        <f t="shared" si="33"/>
        <v>766357</v>
      </c>
      <c r="U105" s="36">
        <f t="shared" si="34"/>
        <v>328</v>
      </c>
      <c r="W105" s="36">
        <f>'ComLg kWh Forecast'!X108</f>
        <v>273198885</v>
      </c>
      <c r="X105" s="168">
        <v>-3584196</v>
      </c>
      <c r="Y105" s="168">
        <v>0</v>
      </c>
      <c r="Z105" s="36">
        <f t="shared" si="35"/>
        <v>269614689</v>
      </c>
      <c r="AA105" s="160">
        <f t="shared" si="36"/>
        <v>267823580</v>
      </c>
      <c r="AB105" s="160">
        <f t="shared" si="37"/>
        <v>1791109</v>
      </c>
      <c r="AC105" s="155">
        <f t="shared" si="38"/>
        <v>8.0260600434227447E-2</v>
      </c>
      <c r="AD105" s="44">
        <f t="shared" si="25"/>
        <v>827865.27296697325</v>
      </c>
      <c r="AE105" s="162">
        <f t="shared" si="39"/>
        <v>823426</v>
      </c>
      <c r="AF105" s="162">
        <f t="shared" si="40"/>
        <v>4439</v>
      </c>
      <c r="AG105" s="44">
        <f t="shared" si="41"/>
        <v>354.32547694242658</v>
      </c>
      <c r="AH105" s="162">
        <f t="shared" si="42"/>
        <v>354</v>
      </c>
      <c r="AI105" s="162">
        <f t="shared" si="43"/>
        <v>0</v>
      </c>
    </row>
    <row r="106" spans="3:35">
      <c r="C106" s="3">
        <v>2020</v>
      </c>
      <c r="D106" s="3">
        <v>11</v>
      </c>
      <c r="E106" s="42">
        <f>'GSD-Sec'!R150</f>
        <v>198087366</v>
      </c>
      <c r="F106" s="157">
        <f t="shared" si="26"/>
        <v>0.99314046622260244</v>
      </c>
      <c r="G106" s="42">
        <f>'GSD-Sec'!S150</f>
        <v>710662</v>
      </c>
      <c r="H106" s="157">
        <f t="shared" si="27"/>
        <v>0.99472447304218325</v>
      </c>
      <c r="I106" s="42">
        <f>'GSD-Sec'!K150</f>
        <v>207</v>
      </c>
      <c r="J106" s="157">
        <f t="shared" si="28"/>
        <v>1</v>
      </c>
      <c r="L106" s="42">
        <f>'GSD-Pri'!R150</f>
        <v>1368172</v>
      </c>
      <c r="M106" s="157">
        <f t="shared" si="29"/>
        <v>6.8595337773975475E-3</v>
      </c>
      <c r="N106" s="42">
        <f>'GSD-Pri'!S150</f>
        <v>3769</v>
      </c>
      <c r="O106" s="157">
        <f t="shared" si="30"/>
        <v>5.2755269578167799E-3</v>
      </c>
      <c r="P106" s="42">
        <f>'GSD-Pri'!K150</f>
        <v>0</v>
      </c>
      <c r="Q106" s="157">
        <f t="shared" si="31"/>
        <v>0</v>
      </c>
      <c r="S106" s="36">
        <f t="shared" si="32"/>
        <v>199455538</v>
      </c>
      <c r="T106" s="36">
        <f t="shared" si="33"/>
        <v>714431</v>
      </c>
      <c r="U106" s="36">
        <f t="shared" si="34"/>
        <v>207</v>
      </c>
      <c r="W106" s="36">
        <f>'ComLg kWh Forecast'!X109</f>
        <v>210629520</v>
      </c>
      <c r="X106" s="168">
        <v>-2007196</v>
      </c>
      <c r="Y106" s="168">
        <v>0</v>
      </c>
      <c r="Z106" s="36">
        <f t="shared" si="35"/>
        <v>208622324</v>
      </c>
      <c r="AA106" s="160">
        <f t="shared" si="36"/>
        <v>207191272</v>
      </c>
      <c r="AB106" s="160">
        <f t="shared" si="37"/>
        <v>1431052</v>
      </c>
      <c r="AC106" s="155">
        <f t="shared" si="38"/>
        <v>4.5959044767160062E-2</v>
      </c>
      <c r="AD106" s="44">
        <f t="shared" si="25"/>
        <v>747265.56631204695</v>
      </c>
      <c r="AE106" s="162">
        <f t="shared" si="39"/>
        <v>743323</v>
      </c>
      <c r="AF106" s="162">
        <f t="shared" si="40"/>
        <v>3942</v>
      </c>
      <c r="AG106" s="44">
        <f t="shared" si="41"/>
        <v>216.51352226680214</v>
      </c>
      <c r="AH106" s="162">
        <f t="shared" si="42"/>
        <v>217</v>
      </c>
      <c r="AI106" s="162">
        <f t="shared" si="43"/>
        <v>0</v>
      </c>
    </row>
    <row r="107" spans="3:35">
      <c r="C107" s="3">
        <v>2020</v>
      </c>
      <c r="D107" s="3">
        <v>12</v>
      </c>
      <c r="E107" s="42">
        <f>'GSD-Sec'!R151</f>
        <v>207235144</v>
      </c>
      <c r="F107" s="157">
        <f t="shared" si="26"/>
        <v>0.99339948136851053</v>
      </c>
      <c r="G107" s="42">
        <f>'GSD-Sec'!S151</f>
        <v>749866</v>
      </c>
      <c r="H107" s="157">
        <f t="shared" si="27"/>
        <v>0.9953026592602916</v>
      </c>
      <c r="I107" s="42">
        <f>'GSD-Sec'!K151</f>
        <v>196</v>
      </c>
      <c r="J107" s="157">
        <f t="shared" si="28"/>
        <v>1</v>
      </c>
      <c r="L107" s="42">
        <f>'GSD-Pri'!R151</f>
        <v>1376948</v>
      </c>
      <c r="M107" s="157">
        <f t="shared" si="29"/>
        <v>6.6005186314894923E-3</v>
      </c>
      <c r="N107" s="42">
        <f>'GSD-Pri'!S151</f>
        <v>3539</v>
      </c>
      <c r="O107" s="157">
        <f t="shared" si="30"/>
        <v>4.6973407397083904E-3</v>
      </c>
      <c r="P107" s="42">
        <f>'GSD-Pri'!K151</f>
        <v>0</v>
      </c>
      <c r="Q107" s="157">
        <f t="shared" si="31"/>
        <v>0</v>
      </c>
      <c r="S107" s="36">
        <f t="shared" si="32"/>
        <v>208612092</v>
      </c>
      <c r="T107" s="36">
        <f t="shared" si="33"/>
        <v>753405</v>
      </c>
      <c r="U107" s="36">
        <f t="shared" si="34"/>
        <v>196</v>
      </c>
      <c r="W107" s="36">
        <f>'ComLg kWh Forecast'!X110</f>
        <v>213477215</v>
      </c>
      <c r="X107" s="168">
        <v>-2619920</v>
      </c>
      <c r="Y107" s="168">
        <v>0</v>
      </c>
      <c r="Z107" s="36">
        <f t="shared" si="35"/>
        <v>210857295</v>
      </c>
      <c r="AA107" s="160">
        <f t="shared" si="36"/>
        <v>209465527</v>
      </c>
      <c r="AB107" s="160">
        <f t="shared" si="37"/>
        <v>1391768</v>
      </c>
      <c r="AC107" s="155">
        <f t="shared" si="38"/>
        <v>1.0762573628761762E-2</v>
      </c>
      <c r="AD107" s="44">
        <f t="shared" si="25"/>
        <v>761513.57678477722</v>
      </c>
      <c r="AE107" s="162">
        <f t="shared" si="39"/>
        <v>757936</v>
      </c>
      <c r="AF107" s="162">
        <f t="shared" si="40"/>
        <v>3577</v>
      </c>
      <c r="AG107" s="44">
        <f t="shared" si="41"/>
        <v>198.10946443123731</v>
      </c>
      <c r="AH107" s="162">
        <f t="shared" si="42"/>
        <v>198</v>
      </c>
      <c r="AI107" s="162">
        <f t="shared" si="43"/>
        <v>0</v>
      </c>
    </row>
    <row r="108" spans="3:35">
      <c r="C108" s="3">
        <v>2021</v>
      </c>
      <c r="D108" s="3">
        <v>1</v>
      </c>
      <c r="E108" s="42">
        <f>'GSD-Sec'!R152</f>
        <v>215470246</v>
      </c>
      <c r="F108" s="157">
        <f t="shared" si="26"/>
        <v>0.99354341841108418</v>
      </c>
      <c r="G108" s="42">
        <f>'GSD-Sec'!S152</f>
        <v>762794</v>
      </c>
      <c r="H108" s="157">
        <f t="shared" si="27"/>
        <v>0.99538450095324349</v>
      </c>
      <c r="I108" s="42">
        <f>'GSD-Sec'!K152</f>
        <v>83</v>
      </c>
      <c r="J108" s="157">
        <f t="shared" si="28"/>
        <v>1</v>
      </c>
      <c r="L108" s="42">
        <f>'GSD-Pri'!R152</f>
        <v>1400242</v>
      </c>
      <c r="M108" s="157">
        <f t="shared" si="29"/>
        <v>6.4565815889158695E-3</v>
      </c>
      <c r="N108" s="42">
        <f>'GSD-Pri'!S152</f>
        <v>3537</v>
      </c>
      <c r="O108" s="157">
        <f t="shared" si="30"/>
        <v>4.6154990467565582E-3</v>
      </c>
      <c r="P108" s="42">
        <f>'GSD-Pri'!K152</f>
        <v>0</v>
      </c>
      <c r="Q108" s="157">
        <f t="shared" si="31"/>
        <v>0</v>
      </c>
      <c r="S108" s="36">
        <f t="shared" si="32"/>
        <v>216870488</v>
      </c>
      <c r="T108" s="36">
        <f t="shared" si="33"/>
        <v>766331</v>
      </c>
      <c r="U108" s="36">
        <f t="shared" si="34"/>
        <v>83</v>
      </c>
      <c r="W108" s="36">
        <f>'ComLg kWh Forecast'!X111</f>
        <v>220037281</v>
      </c>
      <c r="X108" s="168">
        <v>-2838246</v>
      </c>
      <c r="Y108" s="168">
        <v>0</v>
      </c>
      <c r="Z108" s="36">
        <f t="shared" si="35"/>
        <v>217199035</v>
      </c>
      <c r="AA108" s="160">
        <f t="shared" si="36"/>
        <v>215796672</v>
      </c>
      <c r="AB108" s="160">
        <f t="shared" si="37"/>
        <v>1402363</v>
      </c>
      <c r="AC108" s="155">
        <f t="shared" si="38"/>
        <v>1.5149456388920957E-3</v>
      </c>
      <c r="AD108" s="44">
        <f t="shared" si="25"/>
        <v>767491.94980639778</v>
      </c>
      <c r="AE108" s="162">
        <f t="shared" si="39"/>
        <v>763950</v>
      </c>
      <c r="AF108" s="162">
        <f t="shared" si="40"/>
        <v>3542</v>
      </c>
      <c r="AG108" s="44">
        <f t="shared" si="41"/>
        <v>83.125740488028043</v>
      </c>
      <c r="AH108" s="162">
        <f t="shared" si="42"/>
        <v>83</v>
      </c>
      <c r="AI108" s="162">
        <f t="shared" si="43"/>
        <v>0</v>
      </c>
    </row>
    <row r="109" spans="3:35">
      <c r="C109" s="3">
        <v>2021</v>
      </c>
      <c r="D109" s="3">
        <v>2</v>
      </c>
      <c r="E109" s="42">
        <f>'GSD-Sec'!R153</f>
        <v>202485416</v>
      </c>
      <c r="F109" s="157">
        <f t="shared" si="26"/>
        <v>0.99266312735447848</v>
      </c>
      <c r="G109" s="42">
        <f>'GSD-Sec'!S153</f>
        <v>758251</v>
      </c>
      <c r="H109" s="157">
        <f t="shared" si="27"/>
        <v>0.99521718872023046</v>
      </c>
      <c r="I109" s="42">
        <f>'GSD-Sec'!K153</f>
        <v>58</v>
      </c>
      <c r="J109" s="157">
        <f t="shared" si="28"/>
        <v>1</v>
      </c>
      <c r="L109" s="42">
        <f>'GSD-Pri'!R153</f>
        <v>1496590</v>
      </c>
      <c r="M109" s="157">
        <f t="shared" si="29"/>
        <v>7.3368726455214882E-3</v>
      </c>
      <c r="N109" s="42">
        <f>'GSD-Pri'!S153</f>
        <v>3644</v>
      </c>
      <c r="O109" s="157">
        <f t="shared" si="30"/>
        <v>4.7828112797695223E-3</v>
      </c>
      <c r="P109" s="42">
        <f>'GSD-Pri'!K153</f>
        <v>0</v>
      </c>
      <c r="Q109" s="157">
        <f t="shared" si="31"/>
        <v>0</v>
      </c>
      <c r="S109" s="36">
        <f t="shared" si="32"/>
        <v>203982006</v>
      </c>
      <c r="T109" s="36">
        <f t="shared" si="33"/>
        <v>761895</v>
      </c>
      <c r="U109" s="36">
        <f t="shared" si="34"/>
        <v>58</v>
      </c>
      <c r="W109" s="36">
        <f>'ComLg kWh Forecast'!X112</f>
        <v>212062865</v>
      </c>
      <c r="X109" s="168">
        <v>-1971982</v>
      </c>
      <c r="Y109" s="168">
        <v>0</v>
      </c>
      <c r="Z109" s="36">
        <f t="shared" si="35"/>
        <v>210090883</v>
      </c>
      <c r="AA109" s="160">
        <f t="shared" si="36"/>
        <v>208549473</v>
      </c>
      <c r="AB109" s="160">
        <f t="shared" si="37"/>
        <v>1541410</v>
      </c>
      <c r="AC109" s="155">
        <f t="shared" si="38"/>
        <v>2.9948117090288884E-2</v>
      </c>
      <c r="AD109" s="44">
        <f t="shared" si="25"/>
        <v>784712.32067050564</v>
      </c>
      <c r="AE109" s="162">
        <f t="shared" si="39"/>
        <v>780959</v>
      </c>
      <c r="AF109" s="162">
        <f t="shared" si="40"/>
        <v>3753</v>
      </c>
      <c r="AG109" s="44">
        <f t="shared" si="41"/>
        <v>59.736990791236757</v>
      </c>
      <c r="AH109" s="162">
        <f t="shared" si="42"/>
        <v>60</v>
      </c>
      <c r="AI109" s="162">
        <f t="shared" si="43"/>
        <v>0</v>
      </c>
    </row>
    <row r="110" spans="3:35">
      <c r="C110" s="3">
        <v>2021</v>
      </c>
      <c r="D110" s="3">
        <v>3</v>
      </c>
      <c r="E110" s="42">
        <f>'GSD-Sec'!R154</f>
        <v>198094902</v>
      </c>
      <c r="F110" s="157">
        <f t="shared" si="26"/>
        <v>0.9938887763578711</v>
      </c>
      <c r="G110" s="42">
        <f>'GSD-Sec'!S154</f>
        <v>733661</v>
      </c>
      <c r="H110" s="157">
        <f t="shared" si="27"/>
        <v>0.99559645327897994</v>
      </c>
      <c r="I110" s="42">
        <f>'GSD-Sec'!K154</f>
        <v>91</v>
      </c>
      <c r="J110" s="157">
        <f t="shared" si="28"/>
        <v>1</v>
      </c>
      <c r="L110" s="42">
        <f>'GSD-Pri'!R154</f>
        <v>1218046</v>
      </c>
      <c r="M110" s="157">
        <f t="shared" si="29"/>
        <v>6.1112236421288595E-3</v>
      </c>
      <c r="N110" s="42">
        <f>'GSD-Pri'!S154</f>
        <v>3245</v>
      </c>
      <c r="O110" s="157">
        <f t="shared" si="30"/>
        <v>4.4035467210200487E-3</v>
      </c>
      <c r="P110" s="42">
        <f>'GSD-Pri'!K154</f>
        <v>0</v>
      </c>
      <c r="Q110" s="157">
        <f t="shared" si="31"/>
        <v>0</v>
      </c>
      <c r="S110" s="36">
        <f t="shared" si="32"/>
        <v>199312948</v>
      </c>
      <c r="T110" s="36">
        <f t="shared" si="33"/>
        <v>736906</v>
      </c>
      <c r="U110" s="36">
        <f t="shared" si="34"/>
        <v>91</v>
      </c>
      <c r="W110" s="36">
        <f>'ComLg kWh Forecast'!X113</f>
        <v>204282176</v>
      </c>
      <c r="X110" s="168">
        <v>-1892164</v>
      </c>
      <c r="Y110" s="168">
        <v>0</v>
      </c>
      <c r="Z110" s="36">
        <f t="shared" si="35"/>
        <v>202390012</v>
      </c>
      <c r="AA110" s="160">
        <f t="shared" si="36"/>
        <v>201153161</v>
      </c>
      <c r="AB110" s="160">
        <f t="shared" si="37"/>
        <v>1236851</v>
      </c>
      <c r="AC110" s="155">
        <f t="shared" si="38"/>
        <v>1.5438354762581596E-2</v>
      </c>
      <c r="AD110" s="44">
        <f t="shared" si="25"/>
        <v>748282.61625467497</v>
      </c>
      <c r="AE110" s="162">
        <f t="shared" si="39"/>
        <v>744988</v>
      </c>
      <c r="AF110" s="162">
        <f t="shared" si="40"/>
        <v>3295</v>
      </c>
      <c r="AG110" s="44">
        <f t="shared" si="41"/>
        <v>92.40489028339492</v>
      </c>
      <c r="AH110" s="162">
        <f t="shared" si="42"/>
        <v>92</v>
      </c>
      <c r="AI110" s="162">
        <f t="shared" si="43"/>
        <v>0</v>
      </c>
    </row>
    <row r="111" spans="3:35">
      <c r="C111" s="3">
        <v>2021</v>
      </c>
      <c r="D111" s="3">
        <v>4</v>
      </c>
      <c r="E111" s="42">
        <f>'GSD-Sec'!R155</f>
        <v>221612090</v>
      </c>
      <c r="F111" s="157">
        <f t="shared" si="26"/>
        <v>0.99412675844913756</v>
      </c>
      <c r="G111" s="42">
        <f>'GSD-Sec'!S155</f>
        <v>714322</v>
      </c>
      <c r="H111" s="157">
        <f t="shared" si="27"/>
        <v>0.99518236785644631</v>
      </c>
      <c r="I111" s="42">
        <f>'GSD-Sec'!K155</f>
        <v>146</v>
      </c>
      <c r="J111" s="157">
        <f t="shared" si="28"/>
        <v>1</v>
      </c>
      <c r="L111" s="42">
        <f>'GSD-Pri'!R155</f>
        <v>1309271</v>
      </c>
      <c r="M111" s="157">
        <f t="shared" si="29"/>
        <v>5.8732415508624134E-3</v>
      </c>
      <c r="N111" s="42">
        <f>'GSD-Pri'!S155</f>
        <v>3458</v>
      </c>
      <c r="O111" s="157">
        <f t="shared" si="30"/>
        <v>4.8176321435537354E-3</v>
      </c>
      <c r="P111" s="42">
        <f>'GSD-Pri'!K155</f>
        <v>0</v>
      </c>
      <c r="Q111" s="157">
        <f t="shared" si="31"/>
        <v>0</v>
      </c>
      <c r="S111" s="36">
        <f t="shared" si="32"/>
        <v>222921361</v>
      </c>
      <c r="T111" s="36">
        <f t="shared" si="33"/>
        <v>717780</v>
      </c>
      <c r="U111" s="36">
        <f t="shared" si="34"/>
        <v>146</v>
      </c>
      <c r="W111" s="36">
        <f>'ComLg kWh Forecast'!X114</f>
        <v>216590855</v>
      </c>
      <c r="X111" s="168">
        <v>-2676262</v>
      </c>
      <c r="Y111" s="168">
        <v>0</v>
      </c>
      <c r="Z111" s="36">
        <f t="shared" si="35"/>
        <v>213914593</v>
      </c>
      <c r="AA111" s="160">
        <f t="shared" si="36"/>
        <v>212658221</v>
      </c>
      <c r="AB111" s="160">
        <f t="shared" si="37"/>
        <v>1256372</v>
      </c>
      <c r="AC111" s="155">
        <f t="shared" si="38"/>
        <v>-4.040334205567675E-2</v>
      </c>
      <c r="AD111" s="44">
        <f t="shared" si="25"/>
        <v>688779.28913927637</v>
      </c>
      <c r="AE111" s="162">
        <f t="shared" si="39"/>
        <v>685461</v>
      </c>
      <c r="AF111" s="162">
        <f t="shared" si="40"/>
        <v>3318</v>
      </c>
      <c r="AG111" s="44">
        <f t="shared" si="41"/>
        <v>140.10111205987118</v>
      </c>
      <c r="AH111" s="162">
        <f t="shared" si="42"/>
        <v>140</v>
      </c>
      <c r="AI111" s="162">
        <f t="shared" si="43"/>
        <v>0</v>
      </c>
    </row>
    <row r="112" spans="3:35">
      <c r="C112" s="3">
        <v>2021</v>
      </c>
      <c r="D112" s="3">
        <v>5</v>
      </c>
      <c r="E112" s="42">
        <f>'GSD-Sec'!R156</f>
        <v>230796105</v>
      </c>
      <c r="F112" s="157">
        <f t="shared" si="26"/>
        <v>0.99428482931050877</v>
      </c>
      <c r="G112" s="42">
        <f>'GSD-Sec'!S156</f>
        <v>746665</v>
      </c>
      <c r="H112" s="157">
        <f t="shared" si="27"/>
        <v>0.99488344514693439</v>
      </c>
      <c r="I112" s="42">
        <f>'GSD-Sec'!K156</f>
        <v>414</v>
      </c>
      <c r="J112" s="157">
        <f t="shared" si="28"/>
        <v>1</v>
      </c>
      <c r="L112" s="42">
        <f>'GSD-Pri'!R156</f>
        <v>1326621</v>
      </c>
      <c r="M112" s="157">
        <f t="shared" si="29"/>
        <v>5.7151706894912136E-3</v>
      </c>
      <c r="N112" s="42">
        <f>'GSD-Pri'!S156</f>
        <v>3840</v>
      </c>
      <c r="O112" s="157">
        <f t="shared" si="30"/>
        <v>5.1165548530656023E-3</v>
      </c>
      <c r="P112" s="42">
        <f>'GSD-Pri'!K156</f>
        <v>0</v>
      </c>
      <c r="Q112" s="157">
        <f t="shared" si="31"/>
        <v>0</v>
      </c>
      <c r="S112" s="36">
        <f t="shared" si="32"/>
        <v>232122726</v>
      </c>
      <c r="T112" s="36">
        <f t="shared" si="33"/>
        <v>750505</v>
      </c>
      <c r="U112" s="36">
        <f t="shared" si="34"/>
        <v>414</v>
      </c>
      <c r="W112" s="36">
        <f>'ComLg kWh Forecast'!X115</f>
        <v>233541393</v>
      </c>
      <c r="X112" s="168">
        <v>-5421778</v>
      </c>
      <c r="Y112" s="168">
        <v>0</v>
      </c>
      <c r="Z112" s="36">
        <f t="shared" si="35"/>
        <v>228119615</v>
      </c>
      <c r="AA112" s="160">
        <f t="shared" si="36"/>
        <v>226815872</v>
      </c>
      <c r="AB112" s="160">
        <f t="shared" si="37"/>
        <v>1303743</v>
      </c>
      <c r="AC112" s="155">
        <f t="shared" si="38"/>
        <v>-1.7245665984467196E-2</v>
      </c>
      <c r="AD112" s="44">
        <f t="shared" si="25"/>
        <v>737562.0414503275</v>
      </c>
      <c r="AE112" s="162">
        <f t="shared" si="39"/>
        <v>733788</v>
      </c>
      <c r="AF112" s="162">
        <f t="shared" si="40"/>
        <v>3774</v>
      </c>
      <c r="AG112" s="44">
        <f t="shared" si="41"/>
        <v>406.86029428243057</v>
      </c>
      <c r="AH112" s="162">
        <f t="shared" si="42"/>
        <v>407</v>
      </c>
      <c r="AI112" s="162">
        <f t="shared" si="43"/>
        <v>0</v>
      </c>
    </row>
    <row r="113" spans="3:35">
      <c r="C113" s="3">
        <v>2021</v>
      </c>
      <c r="D113" s="3">
        <v>6</v>
      </c>
      <c r="E113" s="42">
        <f>'GSD-Sec'!R157</f>
        <v>283621880</v>
      </c>
      <c r="F113" s="157">
        <f t="shared" si="26"/>
        <v>0.99394849812300512</v>
      </c>
      <c r="G113" s="42">
        <f>'GSD-Sec'!S157</f>
        <v>806271</v>
      </c>
      <c r="H113" s="157">
        <f t="shared" si="27"/>
        <v>0.99480800859738505</v>
      </c>
      <c r="I113" s="42">
        <f>'GSD-Sec'!K157</f>
        <v>401</v>
      </c>
      <c r="J113" s="157">
        <f t="shared" si="28"/>
        <v>1</v>
      </c>
      <c r="L113" s="42">
        <f>'GSD-Pri'!R157</f>
        <v>1726788</v>
      </c>
      <c r="M113" s="157">
        <f t="shared" si="29"/>
        <v>6.0515018769949193E-3</v>
      </c>
      <c r="N113" s="42">
        <f>'GSD-Pri'!S157</f>
        <v>4208</v>
      </c>
      <c r="O113" s="157">
        <f t="shared" si="30"/>
        <v>5.1919914026149969E-3</v>
      </c>
      <c r="P113" s="42">
        <f>'GSD-Pri'!K157</f>
        <v>0</v>
      </c>
      <c r="Q113" s="157">
        <f t="shared" si="31"/>
        <v>0</v>
      </c>
      <c r="S113" s="36">
        <f t="shared" si="32"/>
        <v>285348668</v>
      </c>
      <c r="T113" s="36">
        <f t="shared" si="33"/>
        <v>810479</v>
      </c>
      <c r="U113" s="36">
        <f t="shared" si="34"/>
        <v>401</v>
      </c>
      <c r="W113" s="36">
        <f>'ComLg kWh Forecast'!X116</f>
        <v>282537651</v>
      </c>
      <c r="X113" s="168">
        <v>-7465362</v>
      </c>
      <c r="Y113" s="168">
        <v>0</v>
      </c>
      <c r="Z113" s="36">
        <f t="shared" si="35"/>
        <v>275072289</v>
      </c>
      <c r="AA113" s="160">
        <f t="shared" si="36"/>
        <v>273407689</v>
      </c>
      <c r="AB113" s="160">
        <f t="shared" si="37"/>
        <v>1664600</v>
      </c>
      <c r="AC113" s="155">
        <f t="shared" si="38"/>
        <v>-3.601341149417947E-2</v>
      </c>
      <c r="AD113" s="44">
        <f t="shared" si="25"/>
        <v>781290.88626560895</v>
      </c>
      <c r="AE113" s="162">
        <f t="shared" si="39"/>
        <v>777234</v>
      </c>
      <c r="AF113" s="162">
        <f t="shared" si="40"/>
        <v>4056</v>
      </c>
      <c r="AG113" s="44">
        <f t="shared" si="41"/>
        <v>386.55862199083401</v>
      </c>
      <c r="AH113" s="162">
        <f t="shared" si="42"/>
        <v>387</v>
      </c>
      <c r="AI113" s="162">
        <f t="shared" si="43"/>
        <v>0</v>
      </c>
    </row>
    <row r="114" spans="3:35">
      <c r="C114" s="3">
        <v>2021</v>
      </c>
      <c r="D114" s="3">
        <v>7</v>
      </c>
      <c r="E114" s="42">
        <f>'GSD-Sec'!R158</f>
        <v>301289883</v>
      </c>
      <c r="F114" s="157">
        <f t="shared" si="26"/>
        <v>0.99393046356982329</v>
      </c>
      <c r="G114" s="42">
        <f>'GSD-Sec'!S158</f>
        <v>810187</v>
      </c>
      <c r="H114" s="157">
        <f t="shared" si="27"/>
        <v>0.99483786043804512</v>
      </c>
      <c r="I114" s="42">
        <f>'GSD-Sec'!K158</f>
        <v>468</v>
      </c>
      <c r="J114" s="157">
        <f t="shared" si="28"/>
        <v>1</v>
      </c>
      <c r="L114" s="42">
        <f>'GSD-Pri'!R158</f>
        <v>1839857</v>
      </c>
      <c r="M114" s="157">
        <f t="shared" si="29"/>
        <v>6.0695364301767288E-3</v>
      </c>
      <c r="N114" s="42">
        <f>'GSD-Pri'!S158</f>
        <v>4204</v>
      </c>
      <c r="O114" s="157">
        <f t="shared" si="30"/>
        <v>5.1621395619548842E-3</v>
      </c>
      <c r="P114" s="42">
        <f>'GSD-Pri'!K158</f>
        <v>0</v>
      </c>
      <c r="Q114" s="157">
        <f t="shared" si="31"/>
        <v>0</v>
      </c>
      <c r="S114" s="36">
        <f t="shared" si="32"/>
        <v>303129740</v>
      </c>
      <c r="T114" s="36">
        <f t="shared" si="33"/>
        <v>814391</v>
      </c>
      <c r="U114" s="36">
        <f t="shared" si="34"/>
        <v>468</v>
      </c>
      <c r="W114" s="36">
        <f>'ComLg kWh Forecast'!X117</f>
        <v>304816956</v>
      </c>
      <c r="X114" s="168">
        <v>-8296412</v>
      </c>
      <c r="Y114" s="168">
        <v>0</v>
      </c>
      <c r="Z114" s="36">
        <f t="shared" si="35"/>
        <v>296520544</v>
      </c>
      <c r="AA114" s="160">
        <f t="shared" si="36"/>
        <v>294720802</v>
      </c>
      <c r="AB114" s="160">
        <f t="shared" si="37"/>
        <v>1799742</v>
      </c>
      <c r="AC114" s="155">
        <f t="shared" si="38"/>
        <v>-2.1803192256886428E-2</v>
      </c>
      <c r="AD114" s="44">
        <f t="shared" si="25"/>
        <v>796634.67645472195</v>
      </c>
      <c r="AE114" s="162">
        <f t="shared" si="39"/>
        <v>792522</v>
      </c>
      <c r="AF114" s="162">
        <f t="shared" si="40"/>
        <v>4112</v>
      </c>
      <c r="AG114" s="44">
        <f t="shared" si="41"/>
        <v>457.79610602377716</v>
      </c>
      <c r="AH114" s="162">
        <f t="shared" si="42"/>
        <v>458</v>
      </c>
      <c r="AI114" s="162">
        <f t="shared" si="43"/>
        <v>0</v>
      </c>
    </row>
    <row r="115" spans="3:35">
      <c r="C115" s="3">
        <v>2021</v>
      </c>
      <c r="D115" s="3">
        <v>8</v>
      </c>
      <c r="E115" s="42">
        <f>'GSD-Sec'!R159</f>
        <v>305942180</v>
      </c>
      <c r="F115" s="157">
        <f t="shared" si="26"/>
        <v>0.99444287089444072</v>
      </c>
      <c r="G115" s="42">
        <f>'GSD-Sec'!S159</f>
        <v>825097</v>
      </c>
      <c r="H115" s="157">
        <f t="shared" si="27"/>
        <v>0.99515386888429225</v>
      </c>
      <c r="I115" s="42">
        <f>'GSD-Sec'!K159</f>
        <v>432</v>
      </c>
      <c r="J115" s="157">
        <f t="shared" si="28"/>
        <v>1</v>
      </c>
      <c r="L115" s="42">
        <f>'GSD-Pri'!R159</f>
        <v>1709661</v>
      </c>
      <c r="M115" s="157">
        <f t="shared" si="29"/>
        <v>5.5571291055592931E-3</v>
      </c>
      <c r="N115" s="42">
        <f>'GSD-Pri'!S159</f>
        <v>4018</v>
      </c>
      <c r="O115" s="157">
        <f t="shared" si="30"/>
        <v>4.8461311157077126E-3</v>
      </c>
      <c r="P115" s="42">
        <f>'GSD-Pri'!K159</f>
        <v>0</v>
      </c>
      <c r="Q115" s="157">
        <f t="shared" si="31"/>
        <v>0</v>
      </c>
      <c r="S115" s="36">
        <f t="shared" si="32"/>
        <v>307651841</v>
      </c>
      <c r="T115" s="36">
        <f t="shared" si="33"/>
        <v>829115</v>
      </c>
      <c r="U115" s="36">
        <f t="shared" si="34"/>
        <v>432</v>
      </c>
      <c r="W115" s="36">
        <f>'ComLg kWh Forecast'!X118</f>
        <v>304220918</v>
      </c>
      <c r="X115" s="168">
        <v>-8059891</v>
      </c>
      <c r="Y115" s="168">
        <v>0</v>
      </c>
      <c r="Z115" s="36">
        <f t="shared" si="35"/>
        <v>296161027</v>
      </c>
      <c r="AA115" s="160">
        <f t="shared" si="36"/>
        <v>294515222</v>
      </c>
      <c r="AB115" s="160">
        <f t="shared" si="37"/>
        <v>1645805</v>
      </c>
      <c r="AC115" s="155">
        <f t="shared" si="38"/>
        <v>-3.7350057658195546E-2</v>
      </c>
      <c r="AD115" s="44">
        <f t="shared" si="25"/>
        <v>798147.50694472517</v>
      </c>
      <c r="AE115" s="162">
        <f t="shared" si="39"/>
        <v>794280</v>
      </c>
      <c r="AF115" s="162">
        <f t="shared" si="40"/>
        <v>3868</v>
      </c>
      <c r="AG115" s="44">
        <f t="shared" si="41"/>
        <v>415.86477509165951</v>
      </c>
      <c r="AH115" s="162">
        <f t="shared" si="42"/>
        <v>416</v>
      </c>
      <c r="AI115" s="162">
        <f t="shared" si="43"/>
        <v>0</v>
      </c>
    </row>
    <row r="116" spans="3:35">
      <c r="C116" s="3">
        <v>2021</v>
      </c>
      <c r="D116" s="3">
        <v>9</v>
      </c>
      <c r="E116" s="42">
        <f>'GSD-Sec'!R160</f>
        <v>294681512</v>
      </c>
      <c r="F116" s="157">
        <f t="shared" si="26"/>
        <v>0.99411543894782073</v>
      </c>
      <c r="G116" s="42">
        <f>'GSD-Sec'!S160</f>
        <v>817150</v>
      </c>
      <c r="H116" s="157">
        <f t="shared" si="27"/>
        <v>0.99490342563822842</v>
      </c>
      <c r="I116" s="42">
        <f>'GSD-Sec'!K160</f>
        <v>339</v>
      </c>
      <c r="J116" s="157">
        <f t="shared" si="28"/>
        <v>1</v>
      </c>
      <c r="L116" s="42">
        <f>'GSD-Pri'!R160</f>
        <v>1744336</v>
      </c>
      <c r="M116" s="157">
        <f t="shared" si="29"/>
        <v>5.8845610521792279E-3</v>
      </c>
      <c r="N116" s="42">
        <f>'GSD-Pri'!S160</f>
        <v>4186</v>
      </c>
      <c r="O116" s="157">
        <f t="shared" si="30"/>
        <v>5.0965743617715524E-3</v>
      </c>
      <c r="P116" s="42">
        <f>'GSD-Pri'!K160</f>
        <v>0</v>
      </c>
      <c r="Q116" s="157">
        <f t="shared" si="31"/>
        <v>0</v>
      </c>
      <c r="S116" s="36">
        <f t="shared" si="32"/>
        <v>296425848</v>
      </c>
      <c r="T116" s="36">
        <f t="shared" si="33"/>
        <v>821336</v>
      </c>
      <c r="U116" s="36">
        <f t="shared" si="34"/>
        <v>339</v>
      </c>
      <c r="W116" s="36">
        <f>'ComLg kWh Forecast'!X119</f>
        <v>306943994</v>
      </c>
      <c r="X116" s="168">
        <v>-6444157</v>
      </c>
      <c r="Y116" s="168">
        <v>0</v>
      </c>
      <c r="Z116" s="36">
        <f t="shared" si="35"/>
        <v>300499837</v>
      </c>
      <c r="AA116" s="160">
        <f t="shared" si="36"/>
        <v>298731527</v>
      </c>
      <c r="AB116" s="160">
        <f t="shared" si="37"/>
        <v>1768310</v>
      </c>
      <c r="AC116" s="155">
        <f t="shared" si="38"/>
        <v>1.3743703619260694E-2</v>
      </c>
      <c r="AD116" s="44">
        <f t="shared" si="25"/>
        <v>832624.19855582912</v>
      </c>
      <c r="AE116" s="162">
        <f t="shared" si="39"/>
        <v>828381</v>
      </c>
      <c r="AF116" s="162">
        <f t="shared" si="40"/>
        <v>4244</v>
      </c>
      <c r="AG116" s="44">
        <f t="shared" si="41"/>
        <v>343.65911552692938</v>
      </c>
      <c r="AH116" s="162">
        <f t="shared" si="42"/>
        <v>344</v>
      </c>
      <c r="AI116" s="162">
        <f t="shared" si="43"/>
        <v>0</v>
      </c>
    </row>
    <row r="117" spans="3:35">
      <c r="C117" s="3">
        <v>2021</v>
      </c>
      <c r="D117" s="3">
        <v>10</v>
      </c>
      <c r="E117" s="42">
        <f>'GSD-Sec'!R161</f>
        <v>251218550</v>
      </c>
      <c r="F117" s="157">
        <f t="shared" si="26"/>
        <v>0.9934433075068746</v>
      </c>
      <c r="G117" s="42">
        <f>'GSD-Sec'!S161</f>
        <v>772374</v>
      </c>
      <c r="H117" s="157">
        <f t="shared" si="27"/>
        <v>0.99470819064937677</v>
      </c>
      <c r="I117" s="42">
        <f>'GSD-Sec'!K161</f>
        <v>333</v>
      </c>
      <c r="J117" s="157">
        <f t="shared" si="28"/>
        <v>1</v>
      </c>
      <c r="L117" s="42">
        <f>'GSD-Pri'!R161</f>
        <v>1658034</v>
      </c>
      <c r="M117" s="157">
        <f t="shared" si="29"/>
        <v>6.556692493125421E-3</v>
      </c>
      <c r="N117" s="42">
        <f>'GSD-Pri'!S161</f>
        <v>4109</v>
      </c>
      <c r="O117" s="157">
        <f t="shared" si="30"/>
        <v>5.2918093506232593E-3</v>
      </c>
      <c r="P117" s="42">
        <f>'GSD-Pri'!K161</f>
        <v>0</v>
      </c>
      <c r="Q117" s="157">
        <f t="shared" si="31"/>
        <v>0</v>
      </c>
      <c r="S117" s="36">
        <f t="shared" si="32"/>
        <v>252876584</v>
      </c>
      <c r="T117" s="36">
        <f t="shared" si="33"/>
        <v>776483</v>
      </c>
      <c r="U117" s="36">
        <f t="shared" si="34"/>
        <v>333</v>
      </c>
      <c r="W117" s="36">
        <f>'ComLg kWh Forecast'!X120</f>
        <v>276360408</v>
      </c>
      <c r="X117" s="168">
        <v>-3584196</v>
      </c>
      <c r="Y117" s="168">
        <v>0</v>
      </c>
      <c r="Z117" s="36">
        <f t="shared" si="35"/>
        <v>272776212</v>
      </c>
      <c r="AA117" s="160">
        <f t="shared" si="36"/>
        <v>270987702</v>
      </c>
      <c r="AB117" s="160">
        <f t="shared" si="37"/>
        <v>1788510</v>
      </c>
      <c r="AC117" s="155">
        <f t="shared" si="38"/>
        <v>7.8693043401756757E-2</v>
      </c>
      <c r="AD117" s="44">
        <f t="shared" si="25"/>
        <v>837586.8104197263</v>
      </c>
      <c r="AE117" s="162">
        <f t="shared" si="39"/>
        <v>833154</v>
      </c>
      <c r="AF117" s="162">
        <f t="shared" si="40"/>
        <v>4432</v>
      </c>
      <c r="AG117" s="44">
        <f t="shared" si="41"/>
        <v>359.20478345278502</v>
      </c>
      <c r="AH117" s="162">
        <f t="shared" si="42"/>
        <v>359</v>
      </c>
      <c r="AI117" s="162">
        <f t="shared" si="43"/>
        <v>0</v>
      </c>
    </row>
    <row r="118" spans="3:35">
      <c r="C118" s="3">
        <v>2021</v>
      </c>
      <c r="D118" s="3">
        <v>11</v>
      </c>
      <c r="E118" s="42">
        <f>'GSD-Sec'!R162</f>
        <v>200707231</v>
      </c>
      <c r="F118" s="157">
        <f t="shared" si="26"/>
        <v>0.99322939863195525</v>
      </c>
      <c r="G118" s="42">
        <f>'GSD-Sec'!S162</f>
        <v>720061</v>
      </c>
      <c r="H118" s="157">
        <f t="shared" si="27"/>
        <v>0.99479297625132979</v>
      </c>
      <c r="I118" s="42">
        <f>'GSD-Sec'!K162</f>
        <v>209</v>
      </c>
      <c r="J118" s="157">
        <f t="shared" si="28"/>
        <v>1</v>
      </c>
      <c r="L118" s="42">
        <f>'GSD-Pri'!R162</f>
        <v>1368172</v>
      </c>
      <c r="M118" s="157">
        <f t="shared" si="29"/>
        <v>6.7706013680447789E-3</v>
      </c>
      <c r="N118" s="42">
        <f>'GSD-Pri'!S162</f>
        <v>3769</v>
      </c>
      <c r="O118" s="157">
        <f t="shared" si="30"/>
        <v>5.207023748670268E-3</v>
      </c>
      <c r="P118" s="42">
        <f>'GSD-Pri'!K162</f>
        <v>0</v>
      </c>
      <c r="Q118" s="157">
        <f t="shared" si="31"/>
        <v>0</v>
      </c>
      <c r="S118" s="36">
        <f t="shared" si="32"/>
        <v>202075403</v>
      </c>
      <c r="T118" s="36">
        <f t="shared" si="33"/>
        <v>723830</v>
      </c>
      <c r="U118" s="36">
        <f t="shared" si="34"/>
        <v>209</v>
      </c>
      <c r="W118" s="36">
        <f>'ComLg kWh Forecast'!X121</f>
        <v>212941490</v>
      </c>
      <c r="X118" s="168">
        <v>-2007196</v>
      </c>
      <c r="Y118" s="168">
        <v>0</v>
      </c>
      <c r="Z118" s="36">
        <f t="shared" si="35"/>
        <v>210934294</v>
      </c>
      <c r="AA118" s="160">
        <f t="shared" si="36"/>
        <v>209506142</v>
      </c>
      <c r="AB118" s="160">
        <f t="shared" si="37"/>
        <v>1428152</v>
      </c>
      <c r="AC118" s="155">
        <f t="shared" si="38"/>
        <v>4.3839531523784725E-2</v>
      </c>
      <c r="AD118" s="44">
        <f t="shared" si="25"/>
        <v>755562.3681028611</v>
      </c>
      <c r="AE118" s="162">
        <f t="shared" si="39"/>
        <v>751628</v>
      </c>
      <c r="AF118" s="162">
        <f t="shared" si="40"/>
        <v>3934</v>
      </c>
      <c r="AG118" s="44">
        <f t="shared" si="41"/>
        <v>218.16246208847102</v>
      </c>
      <c r="AH118" s="162">
        <f t="shared" si="42"/>
        <v>218</v>
      </c>
      <c r="AI118" s="162">
        <f t="shared" si="43"/>
        <v>0</v>
      </c>
    </row>
    <row r="119" spans="3:35">
      <c r="C119" s="3">
        <v>2021</v>
      </c>
      <c r="D119" s="3">
        <v>12</v>
      </c>
      <c r="E119" s="42">
        <f>'GSD-Sec'!R163</f>
        <v>209963094</v>
      </c>
      <c r="F119" s="157">
        <f t="shared" si="26"/>
        <v>0.99348468001156165</v>
      </c>
      <c r="G119" s="42">
        <f>'GSD-Sec'!S163</f>
        <v>759737</v>
      </c>
      <c r="H119" s="157">
        <f t="shared" si="27"/>
        <v>0.99536340720787764</v>
      </c>
      <c r="I119" s="42">
        <f>'GSD-Sec'!K163</f>
        <v>199</v>
      </c>
      <c r="J119" s="157">
        <f t="shared" si="28"/>
        <v>1</v>
      </c>
      <c r="L119" s="42">
        <f>'GSD-Pri'!R163</f>
        <v>1376948</v>
      </c>
      <c r="M119" s="157">
        <f t="shared" si="29"/>
        <v>6.515319988438348E-3</v>
      </c>
      <c r="N119" s="42">
        <f>'GSD-Pri'!S163</f>
        <v>3539</v>
      </c>
      <c r="O119" s="157">
        <f t="shared" si="30"/>
        <v>4.6365927921223774E-3</v>
      </c>
      <c r="P119" s="42">
        <f>'GSD-Pri'!K163</f>
        <v>0</v>
      </c>
      <c r="Q119" s="157">
        <f t="shared" si="31"/>
        <v>0</v>
      </c>
      <c r="S119" s="36">
        <f t="shared" si="32"/>
        <v>211340042</v>
      </c>
      <c r="T119" s="36">
        <f t="shared" si="33"/>
        <v>763276</v>
      </c>
      <c r="U119" s="36">
        <f t="shared" si="34"/>
        <v>199</v>
      </c>
      <c r="W119" s="36">
        <f>'ComLg kWh Forecast'!X122</f>
        <v>216021372</v>
      </c>
      <c r="X119" s="168">
        <v>-2619920</v>
      </c>
      <c r="Y119" s="168">
        <v>0</v>
      </c>
      <c r="Z119" s="36">
        <f t="shared" si="35"/>
        <v>213401452</v>
      </c>
      <c r="AA119" s="160">
        <f t="shared" si="36"/>
        <v>212011073</v>
      </c>
      <c r="AB119" s="160">
        <f t="shared" si="37"/>
        <v>1390379</v>
      </c>
      <c r="AC119" s="155">
        <f t="shared" si="38"/>
        <v>9.7539963581534384E-3</v>
      </c>
      <c r="AD119" s="44">
        <f t="shared" si="25"/>
        <v>770720.99132426595</v>
      </c>
      <c r="AE119" s="162">
        <f t="shared" si="39"/>
        <v>767147</v>
      </c>
      <c r="AF119" s="162">
        <f t="shared" si="40"/>
        <v>3574</v>
      </c>
      <c r="AG119" s="44">
        <f t="shared" si="41"/>
        <v>200.94104527527253</v>
      </c>
      <c r="AH119" s="162">
        <f t="shared" si="42"/>
        <v>201</v>
      </c>
      <c r="AI119" s="162">
        <f t="shared" si="43"/>
        <v>0</v>
      </c>
    </row>
    <row r="120" spans="3:35">
      <c r="C120" s="3">
        <v>2022</v>
      </c>
      <c r="D120" s="3">
        <v>1</v>
      </c>
      <c r="E120" s="42">
        <f>'GSD-Sec'!R164</f>
        <v>218278165</v>
      </c>
      <c r="F120" s="157">
        <f t="shared" si="26"/>
        <v>0.99362594613133737</v>
      </c>
      <c r="G120" s="42">
        <f>'GSD-Sec'!S164</f>
        <v>772734</v>
      </c>
      <c r="H120" s="157">
        <f t="shared" si="27"/>
        <v>0.99544360152575584</v>
      </c>
      <c r="I120" s="42">
        <f>'GSD-Sec'!K164</f>
        <v>84</v>
      </c>
      <c r="J120" s="157">
        <f t="shared" si="28"/>
        <v>1</v>
      </c>
      <c r="L120" s="42">
        <f>'GSD-Pri'!R164</f>
        <v>1400242</v>
      </c>
      <c r="M120" s="157">
        <f t="shared" si="29"/>
        <v>6.3740538686626585E-3</v>
      </c>
      <c r="N120" s="42">
        <f>'GSD-Pri'!S164</f>
        <v>3537</v>
      </c>
      <c r="O120" s="157">
        <f t="shared" si="30"/>
        <v>4.5563984742441749E-3</v>
      </c>
      <c r="P120" s="42">
        <f>'GSD-Pri'!K164</f>
        <v>0</v>
      </c>
      <c r="Q120" s="157">
        <f t="shared" si="31"/>
        <v>0</v>
      </c>
      <c r="S120" s="36">
        <f t="shared" si="32"/>
        <v>219678407</v>
      </c>
      <c r="T120" s="36">
        <f t="shared" si="33"/>
        <v>776271</v>
      </c>
      <c r="U120" s="36">
        <f t="shared" si="34"/>
        <v>84</v>
      </c>
      <c r="W120" s="36">
        <f>'ComLg kWh Forecast'!X123</f>
        <v>222192757</v>
      </c>
      <c r="X120" s="168">
        <v>-2838246</v>
      </c>
      <c r="Y120" s="168">
        <v>0</v>
      </c>
      <c r="Z120" s="36">
        <f t="shared" si="35"/>
        <v>219354511</v>
      </c>
      <c r="AA120" s="160">
        <f t="shared" si="36"/>
        <v>217956334</v>
      </c>
      <c r="AB120" s="160">
        <f t="shared" si="37"/>
        <v>1398177</v>
      </c>
      <c r="AC120" s="155">
        <f t="shared" si="38"/>
        <v>-1.4744098176203702E-3</v>
      </c>
      <c r="AD120" s="44">
        <f t="shared" si="25"/>
        <v>775126.45841646602</v>
      </c>
      <c r="AE120" s="162">
        <f t="shared" si="39"/>
        <v>771595</v>
      </c>
      <c r="AF120" s="162">
        <f t="shared" si="40"/>
        <v>3532</v>
      </c>
      <c r="AG120" s="44">
        <f t="shared" si="41"/>
        <v>83.876149575319886</v>
      </c>
      <c r="AH120" s="162">
        <f t="shared" si="42"/>
        <v>84</v>
      </c>
      <c r="AI120" s="162">
        <f t="shared" si="43"/>
        <v>0</v>
      </c>
    </row>
    <row r="121" spans="3:35">
      <c r="C121" s="3">
        <v>2022</v>
      </c>
      <c r="D121" s="3">
        <v>2</v>
      </c>
      <c r="E121" s="42">
        <f>'GSD-Sec'!R165</f>
        <v>205032607</v>
      </c>
      <c r="F121" s="157">
        <f t="shared" si="26"/>
        <v>0.99275361536412698</v>
      </c>
      <c r="G121" s="42">
        <f>'GSD-Sec'!S165</f>
        <v>767790</v>
      </c>
      <c r="H121" s="157">
        <f t="shared" si="27"/>
        <v>0.99527632953694034</v>
      </c>
      <c r="I121" s="42">
        <f>'GSD-Sec'!K165</f>
        <v>59</v>
      </c>
      <c r="J121" s="157">
        <f t="shared" si="28"/>
        <v>1</v>
      </c>
      <c r="L121" s="42">
        <f>'GSD-Pri'!R165</f>
        <v>1496590</v>
      </c>
      <c r="M121" s="157">
        <f t="shared" si="29"/>
        <v>7.246384635873058E-3</v>
      </c>
      <c r="N121" s="42">
        <f>'GSD-Pri'!S165</f>
        <v>3644</v>
      </c>
      <c r="O121" s="157">
        <f t="shared" si="30"/>
        <v>4.7236704630597044E-3</v>
      </c>
      <c r="P121" s="42">
        <f>'GSD-Pri'!K165</f>
        <v>0</v>
      </c>
      <c r="Q121" s="157">
        <f t="shared" si="31"/>
        <v>0</v>
      </c>
      <c r="S121" s="36">
        <f t="shared" si="32"/>
        <v>206529197</v>
      </c>
      <c r="T121" s="36">
        <f t="shared" si="33"/>
        <v>771434</v>
      </c>
      <c r="U121" s="36">
        <f t="shared" si="34"/>
        <v>59</v>
      </c>
      <c r="W121" s="36">
        <f>'ComLg kWh Forecast'!X124</f>
        <v>213940502</v>
      </c>
      <c r="X121" s="168">
        <v>-1971982</v>
      </c>
      <c r="Y121" s="168">
        <v>0</v>
      </c>
      <c r="Z121" s="36">
        <f t="shared" si="35"/>
        <v>211968520</v>
      </c>
      <c r="AA121" s="160">
        <f t="shared" si="36"/>
        <v>210432515</v>
      </c>
      <c r="AB121" s="160">
        <f t="shared" si="37"/>
        <v>1536005</v>
      </c>
      <c r="AC121" s="155">
        <f t="shared" si="38"/>
        <v>2.6336823456491798E-2</v>
      </c>
      <c r="AD121" s="44">
        <f t="shared" si="25"/>
        <v>791751.12106633524</v>
      </c>
      <c r="AE121" s="162">
        <f t="shared" si="39"/>
        <v>788011</v>
      </c>
      <c r="AF121" s="162">
        <f t="shared" si="40"/>
        <v>3740</v>
      </c>
      <c r="AG121" s="44">
        <f t="shared" si="41"/>
        <v>60.553872583933014</v>
      </c>
      <c r="AH121" s="162">
        <f t="shared" si="42"/>
        <v>61</v>
      </c>
      <c r="AI121" s="162">
        <f t="shared" si="43"/>
        <v>0</v>
      </c>
    </row>
    <row r="122" spans="3:35">
      <c r="C122" s="3">
        <v>2022</v>
      </c>
      <c r="D122" s="3">
        <v>3</v>
      </c>
      <c r="E122" s="42">
        <f>'GSD-Sec'!R166</f>
        <v>200551499</v>
      </c>
      <c r="F122" s="157">
        <f t="shared" si="26"/>
        <v>0.99396318210461343</v>
      </c>
      <c r="G122" s="42">
        <f>'GSD-Sec'!S166</f>
        <v>742759</v>
      </c>
      <c r="H122" s="157">
        <f t="shared" si="27"/>
        <v>0.99565015737181028</v>
      </c>
      <c r="I122" s="42">
        <f>'GSD-Sec'!K166</f>
        <v>92</v>
      </c>
      <c r="J122" s="157">
        <f t="shared" si="28"/>
        <v>1</v>
      </c>
      <c r="L122" s="42">
        <f>'GSD-Pri'!R166</f>
        <v>1218046</v>
      </c>
      <c r="M122" s="157">
        <f t="shared" si="29"/>
        <v>6.0368178953865408E-3</v>
      </c>
      <c r="N122" s="42">
        <f>'GSD-Pri'!S166</f>
        <v>3245</v>
      </c>
      <c r="O122" s="157">
        <f t="shared" si="30"/>
        <v>4.3498426281896613E-3</v>
      </c>
      <c r="P122" s="42">
        <f>'GSD-Pri'!K166</f>
        <v>0</v>
      </c>
      <c r="Q122" s="157">
        <f t="shared" si="31"/>
        <v>0</v>
      </c>
      <c r="S122" s="36">
        <f t="shared" si="32"/>
        <v>201769545</v>
      </c>
      <c r="T122" s="36">
        <f t="shared" si="33"/>
        <v>746004</v>
      </c>
      <c r="U122" s="36">
        <f t="shared" si="34"/>
        <v>92</v>
      </c>
      <c r="W122" s="36">
        <f>'ComLg kWh Forecast'!X125</f>
        <v>206078287</v>
      </c>
      <c r="X122" s="168">
        <v>-1892164</v>
      </c>
      <c r="Y122" s="168">
        <v>0</v>
      </c>
      <c r="Z122" s="36">
        <f t="shared" si="35"/>
        <v>204186123</v>
      </c>
      <c r="AA122" s="160">
        <f t="shared" si="36"/>
        <v>202953489</v>
      </c>
      <c r="AB122" s="160">
        <f t="shared" si="37"/>
        <v>1232634</v>
      </c>
      <c r="AC122" s="155">
        <f t="shared" si="38"/>
        <v>1.1976921492289572E-2</v>
      </c>
      <c r="AD122" s="44">
        <f t="shared" si="25"/>
        <v>754938.83134093403</v>
      </c>
      <c r="AE122" s="162">
        <f t="shared" si="39"/>
        <v>751655</v>
      </c>
      <c r="AF122" s="162">
        <f t="shared" si="40"/>
        <v>3284</v>
      </c>
      <c r="AG122" s="44">
        <f t="shared" si="41"/>
        <v>93.101876777290641</v>
      </c>
      <c r="AH122" s="162">
        <f t="shared" si="42"/>
        <v>93</v>
      </c>
      <c r="AI122" s="162">
        <f t="shared" si="43"/>
        <v>0</v>
      </c>
    </row>
    <row r="123" spans="3:35">
      <c r="C123" s="3">
        <v>2022</v>
      </c>
      <c r="D123" s="3">
        <v>4</v>
      </c>
      <c r="E123" s="42">
        <f>'GSD-Sec'!R167</f>
        <v>224332708</v>
      </c>
      <c r="F123" s="157">
        <f t="shared" si="26"/>
        <v>0.99419757349318405</v>
      </c>
      <c r="G123" s="42">
        <f>'GSD-Sec'!S167</f>
        <v>723092</v>
      </c>
      <c r="H123" s="157">
        <f t="shared" si="27"/>
        <v>0.99524052026701537</v>
      </c>
      <c r="I123" s="42">
        <f>'GSD-Sec'!K167</f>
        <v>148</v>
      </c>
      <c r="J123" s="157">
        <f t="shared" si="28"/>
        <v>1</v>
      </c>
      <c r="L123" s="42">
        <f>'GSD-Pri'!R167</f>
        <v>1309271</v>
      </c>
      <c r="M123" s="157">
        <f t="shared" si="29"/>
        <v>5.802426506815915E-3</v>
      </c>
      <c r="N123" s="42">
        <f>'GSD-Pri'!S167</f>
        <v>3458</v>
      </c>
      <c r="O123" s="157">
        <f t="shared" si="30"/>
        <v>4.7594797329846535E-3</v>
      </c>
      <c r="P123" s="42">
        <f>'GSD-Pri'!K167</f>
        <v>0</v>
      </c>
      <c r="Q123" s="157">
        <f t="shared" si="31"/>
        <v>0</v>
      </c>
      <c r="S123" s="36">
        <f t="shared" si="32"/>
        <v>225641979</v>
      </c>
      <c r="T123" s="36">
        <f t="shared" si="33"/>
        <v>726550</v>
      </c>
      <c r="U123" s="36">
        <f t="shared" si="34"/>
        <v>148</v>
      </c>
      <c r="W123" s="36">
        <f>'ComLg kWh Forecast'!X126</f>
        <v>218065677</v>
      </c>
      <c r="X123" s="168">
        <v>-2676262</v>
      </c>
      <c r="Y123" s="168">
        <v>0</v>
      </c>
      <c r="Z123" s="36">
        <f t="shared" si="35"/>
        <v>215389415</v>
      </c>
      <c r="AA123" s="160">
        <f t="shared" si="36"/>
        <v>214139634</v>
      </c>
      <c r="AB123" s="160">
        <f t="shared" si="37"/>
        <v>1249781</v>
      </c>
      <c r="AC123" s="155">
        <f t="shared" si="38"/>
        <v>-4.5437307567666729E-2</v>
      </c>
      <c r="AD123" s="44">
        <f t="shared" si="25"/>
        <v>693537.52418671176</v>
      </c>
      <c r="AE123" s="162">
        <f t="shared" si="39"/>
        <v>690237</v>
      </c>
      <c r="AF123" s="162">
        <f t="shared" si="40"/>
        <v>3301</v>
      </c>
      <c r="AG123" s="44">
        <f t="shared" si="41"/>
        <v>141.27527847998533</v>
      </c>
      <c r="AH123" s="162">
        <f t="shared" si="42"/>
        <v>141</v>
      </c>
      <c r="AI123" s="162">
        <f t="shared" si="43"/>
        <v>0</v>
      </c>
    </row>
    <row r="124" spans="3:35">
      <c r="C124" s="3">
        <v>2022</v>
      </c>
      <c r="D124" s="3">
        <v>5</v>
      </c>
      <c r="E124" s="42">
        <f>'GSD-Sec'!R168</f>
        <v>233600790</v>
      </c>
      <c r="F124" s="157">
        <f t="shared" si="26"/>
        <v>0.9943530599756194</v>
      </c>
      <c r="G124" s="42">
        <f>'GSD-Sec'!S168</f>
        <v>755738</v>
      </c>
      <c r="H124" s="157">
        <f t="shared" si="27"/>
        <v>0.99494456132220788</v>
      </c>
      <c r="I124" s="42">
        <f>'GSD-Sec'!K168</f>
        <v>419</v>
      </c>
      <c r="J124" s="157">
        <f t="shared" si="28"/>
        <v>1</v>
      </c>
      <c r="L124" s="42">
        <f>'GSD-Pri'!R168</f>
        <v>1326621</v>
      </c>
      <c r="M124" s="157">
        <f t="shared" si="29"/>
        <v>5.6469400243805519E-3</v>
      </c>
      <c r="N124" s="42">
        <f>'GSD-Pri'!S168</f>
        <v>3840</v>
      </c>
      <c r="O124" s="157">
        <f t="shared" si="30"/>
        <v>5.0554386777921425E-3</v>
      </c>
      <c r="P124" s="42">
        <f>'GSD-Pri'!K168</f>
        <v>0</v>
      </c>
      <c r="Q124" s="157">
        <f t="shared" si="31"/>
        <v>0</v>
      </c>
      <c r="S124" s="36">
        <f t="shared" si="32"/>
        <v>234927411</v>
      </c>
      <c r="T124" s="36">
        <f t="shared" si="33"/>
        <v>759578</v>
      </c>
      <c r="U124" s="36">
        <f t="shared" si="34"/>
        <v>419</v>
      </c>
      <c r="W124" s="36">
        <f>'ComLg kWh Forecast'!X127</f>
        <v>235443858</v>
      </c>
      <c r="X124" s="168">
        <v>-5421778</v>
      </c>
      <c r="Y124" s="168">
        <v>0</v>
      </c>
      <c r="Z124" s="36">
        <f t="shared" si="35"/>
        <v>230022080</v>
      </c>
      <c r="AA124" s="160">
        <f t="shared" si="36"/>
        <v>228723159</v>
      </c>
      <c r="AB124" s="160">
        <f t="shared" si="37"/>
        <v>1298921</v>
      </c>
      <c r="AC124" s="155">
        <f t="shared" si="38"/>
        <v>-2.088019860739021E-2</v>
      </c>
      <c r="AD124" s="44">
        <f t="shared" si="25"/>
        <v>743717.86050219578</v>
      </c>
      <c r="AE124" s="162">
        <f t="shared" si="39"/>
        <v>739958</v>
      </c>
      <c r="AF124" s="162">
        <f t="shared" si="40"/>
        <v>3760</v>
      </c>
      <c r="AG124" s="44">
        <f t="shared" si="41"/>
        <v>410.25119678350347</v>
      </c>
      <c r="AH124" s="162">
        <f t="shared" si="42"/>
        <v>410</v>
      </c>
      <c r="AI124" s="162">
        <f t="shared" si="43"/>
        <v>0</v>
      </c>
    </row>
    <row r="125" spans="3:35">
      <c r="C125" s="3">
        <v>2022</v>
      </c>
      <c r="D125" s="3">
        <v>6</v>
      </c>
      <c r="E125" s="42">
        <f>'GSD-Sec'!R169</f>
        <v>286956301</v>
      </c>
      <c r="F125" s="157">
        <f t="shared" si="26"/>
        <v>0.99401839572251494</v>
      </c>
      <c r="G125" s="42">
        <f>'GSD-Sec'!S169</f>
        <v>815750</v>
      </c>
      <c r="H125" s="157">
        <f t="shared" si="27"/>
        <v>0.99486802982591793</v>
      </c>
      <c r="I125" s="42">
        <f>'GSD-Sec'!K169</f>
        <v>406</v>
      </c>
      <c r="J125" s="157">
        <f t="shared" si="28"/>
        <v>1</v>
      </c>
      <c r="L125" s="42">
        <f>'GSD-Pri'!R169</f>
        <v>1726788</v>
      </c>
      <c r="M125" s="157">
        <f t="shared" si="29"/>
        <v>5.981604277485059E-3</v>
      </c>
      <c r="N125" s="42">
        <f>'GSD-Pri'!S169</f>
        <v>4208</v>
      </c>
      <c r="O125" s="157">
        <f t="shared" si="30"/>
        <v>5.1319701740820869E-3</v>
      </c>
      <c r="P125" s="42">
        <f>'GSD-Pri'!K169</f>
        <v>0</v>
      </c>
      <c r="Q125" s="157">
        <f t="shared" si="31"/>
        <v>0</v>
      </c>
      <c r="S125" s="36">
        <f t="shared" si="32"/>
        <v>288683089</v>
      </c>
      <c r="T125" s="36">
        <f t="shared" si="33"/>
        <v>819958</v>
      </c>
      <c r="U125" s="36">
        <f t="shared" si="34"/>
        <v>406</v>
      </c>
      <c r="W125" s="36">
        <f>'ComLg kWh Forecast'!X128</f>
        <v>284600247</v>
      </c>
      <c r="X125" s="168">
        <v>-7465362</v>
      </c>
      <c r="Y125" s="168">
        <v>0</v>
      </c>
      <c r="Z125" s="36">
        <f t="shared" si="35"/>
        <v>277134885</v>
      </c>
      <c r="AA125" s="160">
        <f t="shared" si="36"/>
        <v>275477174</v>
      </c>
      <c r="AB125" s="160">
        <f t="shared" si="37"/>
        <v>1657711</v>
      </c>
      <c r="AC125" s="155">
        <f t="shared" si="38"/>
        <v>-4.0003049849587802E-2</v>
      </c>
      <c r="AD125" s="44">
        <f t="shared" si="25"/>
        <v>787157.17925143172</v>
      </c>
      <c r="AE125" s="162">
        <f t="shared" si="39"/>
        <v>783118</v>
      </c>
      <c r="AF125" s="162">
        <f t="shared" si="40"/>
        <v>4040</v>
      </c>
      <c r="AG125" s="44">
        <f t="shared" si="41"/>
        <v>389.75876176106738</v>
      </c>
      <c r="AH125" s="162">
        <f t="shared" si="42"/>
        <v>390</v>
      </c>
      <c r="AI125" s="162">
        <f t="shared" si="43"/>
        <v>0</v>
      </c>
    </row>
    <row r="126" spans="3:35">
      <c r="C126" s="3">
        <v>2022</v>
      </c>
      <c r="D126" s="3">
        <v>7</v>
      </c>
      <c r="E126" s="42">
        <f>'GSD-Sec'!R170</f>
        <v>304746914</v>
      </c>
      <c r="F126" s="157">
        <f t="shared" si="26"/>
        <v>0.99380651551171417</v>
      </c>
      <c r="G126" s="42">
        <f>'GSD-Sec'!S170</f>
        <v>819483</v>
      </c>
      <c r="H126" s="157">
        <f t="shared" si="27"/>
        <v>0.99473187808546248</v>
      </c>
      <c r="I126" s="42">
        <f>'GSD-Sec'!K170</f>
        <v>474</v>
      </c>
      <c r="J126" s="157">
        <f t="shared" si="28"/>
        <v>1</v>
      </c>
      <c r="L126" s="42">
        <f>'GSD-Pri'!R170</f>
        <v>1899208</v>
      </c>
      <c r="M126" s="157">
        <f t="shared" si="29"/>
        <v>6.1934844882858163E-3</v>
      </c>
      <c r="N126" s="42">
        <f>'GSD-Pri'!S170</f>
        <v>4340</v>
      </c>
      <c r="O126" s="157">
        <f t="shared" si="30"/>
        <v>5.2681219145374672E-3</v>
      </c>
      <c r="P126" s="42">
        <f>'GSD-Pri'!K170</f>
        <v>0</v>
      </c>
      <c r="Q126" s="157">
        <f t="shared" si="31"/>
        <v>0</v>
      </c>
      <c r="S126" s="36">
        <f t="shared" si="32"/>
        <v>306646122</v>
      </c>
      <c r="T126" s="36">
        <f t="shared" si="33"/>
        <v>823823</v>
      </c>
      <c r="U126" s="36">
        <f t="shared" si="34"/>
        <v>474</v>
      </c>
      <c r="W126" s="36">
        <f>'ComLg kWh Forecast'!X129</f>
        <v>307340155</v>
      </c>
      <c r="X126" s="168">
        <v>-8296412</v>
      </c>
      <c r="Y126" s="168">
        <v>0</v>
      </c>
      <c r="Z126" s="36">
        <f t="shared" si="35"/>
        <v>299043743</v>
      </c>
      <c r="AA126" s="160">
        <f t="shared" si="36"/>
        <v>297191620</v>
      </c>
      <c r="AB126" s="160">
        <f t="shared" si="37"/>
        <v>1852123</v>
      </c>
      <c r="AC126" s="155">
        <f t="shared" si="38"/>
        <v>-2.4792027208483614E-2</v>
      </c>
      <c r="AD126" s="44">
        <f t="shared" si="25"/>
        <v>803398.7577690254</v>
      </c>
      <c r="AE126" s="162">
        <f t="shared" si="39"/>
        <v>799166</v>
      </c>
      <c r="AF126" s="162">
        <f t="shared" si="40"/>
        <v>4232</v>
      </c>
      <c r="AG126" s="44">
        <f t="shared" si="41"/>
        <v>462.24857910317877</v>
      </c>
      <c r="AH126" s="162">
        <f t="shared" si="42"/>
        <v>462</v>
      </c>
      <c r="AI126" s="162">
        <f t="shared" si="43"/>
        <v>0</v>
      </c>
    </row>
    <row r="127" spans="3:35">
      <c r="C127" s="3">
        <v>2022</v>
      </c>
      <c r="D127" s="3">
        <v>8</v>
      </c>
      <c r="E127" s="42">
        <f>'GSD-Sec'!R171</f>
        <v>309416766</v>
      </c>
      <c r="F127" s="157">
        <f t="shared" si="26"/>
        <v>0.99432867775459599</v>
      </c>
      <c r="G127" s="42">
        <f>'GSD-Sec'!S171</f>
        <v>834468</v>
      </c>
      <c r="H127" s="157">
        <f t="shared" si="27"/>
        <v>0.99505494177900466</v>
      </c>
      <c r="I127" s="42">
        <f>'GSD-Sec'!K171</f>
        <v>437</v>
      </c>
      <c r="J127" s="157">
        <f t="shared" si="28"/>
        <v>1</v>
      </c>
      <c r="L127" s="42">
        <f>'GSD-Pri'!R171</f>
        <v>1764811</v>
      </c>
      <c r="M127" s="157">
        <f t="shared" si="29"/>
        <v>5.6713222454040074E-3</v>
      </c>
      <c r="N127" s="42">
        <f>'GSD-Pri'!S171</f>
        <v>4147</v>
      </c>
      <c r="O127" s="157">
        <f t="shared" si="30"/>
        <v>4.9450582209953318E-3</v>
      </c>
      <c r="P127" s="42">
        <f>'GSD-Pri'!K171</f>
        <v>0</v>
      </c>
      <c r="Q127" s="157">
        <f t="shared" si="31"/>
        <v>0</v>
      </c>
      <c r="S127" s="36">
        <f t="shared" si="32"/>
        <v>311181577</v>
      </c>
      <c r="T127" s="36">
        <f t="shared" si="33"/>
        <v>838615</v>
      </c>
      <c r="U127" s="36">
        <f t="shared" si="34"/>
        <v>437</v>
      </c>
      <c r="W127" s="36">
        <f>'ComLg kWh Forecast'!X130</f>
        <v>306470877</v>
      </c>
      <c r="X127" s="168">
        <v>-8059891</v>
      </c>
      <c r="Y127" s="168">
        <v>0</v>
      </c>
      <c r="Z127" s="36">
        <f t="shared" si="35"/>
        <v>298410986</v>
      </c>
      <c r="AA127" s="160">
        <f t="shared" si="36"/>
        <v>296718601</v>
      </c>
      <c r="AB127" s="160">
        <f t="shared" si="37"/>
        <v>1692385</v>
      </c>
      <c r="AC127" s="155">
        <f t="shared" si="38"/>
        <v>-4.1039032975914269E-2</v>
      </c>
      <c r="AD127" s="44">
        <f t="shared" si="25"/>
        <v>804199.05136090366</v>
      </c>
      <c r="AE127" s="162">
        <f t="shared" si="39"/>
        <v>800222</v>
      </c>
      <c r="AF127" s="162">
        <f t="shared" si="40"/>
        <v>3977</v>
      </c>
      <c r="AG127" s="44">
        <f t="shared" si="41"/>
        <v>419.06594258952543</v>
      </c>
      <c r="AH127" s="162">
        <f t="shared" si="42"/>
        <v>419</v>
      </c>
      <c r="AI127" s="162">
        <f t="shared" si="43"/>
        <v>0</v>
      </c>
    </row>
    <row r="128" spans="3:35">
      <c r="C128" s="3">
        <v>2022</v>
      </c>
      <c r="D128" s="3">
        <v>9</v>
      </c>
      <c r="E128" s="42">
        <f>'GSD-Sec'!R172</f>
        <v>298028743</v>
      </c>
      <c r="F128" s="157">
        <f t="shared" si="26"/>
        <v>0.9939945672029411</v>
      </c>
      <c r="G128" s="42">
        <f>'GSD-Sec'!S172</f>
        <v>826432</v>
      </c>
      <c r="H128" s="157">
        <f t="shared" si="27"/>
        <v>0.99479869467820159</v>
      </c>
      <c r="I128" s="42">
        <f>'GSD-Sec'!K172</f>
        <v>343</v>
      </c>
      <c r="J128" s="157">
        <f t="shared" si="28"/>
        <v>1</v>
      </c>
      <c r="L128" s="42">
        <f>'GSD-Pri'!R172</f>
        <v>1800605</v>
      </c>
      <c r="M128" s="157">
        <f t="shared" si="29"/>
        <v>6.0054327970589455E-3</v>
      </c>
      <c r="N128" s="42">
        <f>'GSD-Pri'!S172</f>
        <v>4321</v>
      </c>
      <c r="O128" s="157">
        <f t="shared" si="30"/>
        <v>5.2013053217984167E-3</v>
      </c>
      <c r="P128" s="42">
        <f>'GSD-Pri'!K172</f>
        <v>0</v>
      </c>
      <c r="Q128" s="157">
        <f t="shared" si="31"/>
        <v>0</v>
      </c>
      <c r="S128" s="36">
        <f t="shared" si="32"/>
        <v>299829348</v>
      </c>
      <c r="T128" s="36">
        <f t="shared" si="33"/>
        <v>830753</v>
      </c>
      <c r="U128" s="36">
        <f t="shared" si="34"/>
        <v>343</v>
      </c>
      <c r="W128" s="36">
        <f>'ComLg kWh Forecast'!X131</f>
        <v>309436885</v>
      </c>
      <c r="X128" s="168">
        <v>-6444157</v>
      </c>
      <c r="Y128" s="168">
        <v>0</v>
      </c>
      <c r="Z128" s="36">
        <f t="shared" si="35"/>
        <v>302992728</v>
      </c>
      <c r="AA128" s="160">
        <f t="shared" si="36"/>
        <v>301173126</v>
      </c>
      <c r="AB128" s="160">
        <f t="shared" si="37"/>
        <v>1819602</v>
      </c>
      <c r="AC128" s="155">
        <f t="shared" si="38"/>
        <v>1.0550601604216503E-2</v>
      </c>
      <c r="AD128" s="44">
        <f t="shared" si="25"/>
        <v>839517.94393450767</v>
      </c>
      <c r="AE128" s="162">
        <f t="shared" si="39"/>
        <v>835151</v>
      </c>
      <c r="AF128" s="162">
        <f t="shared" si="40"/>
        <v>4367</v>
      </c>
      <c r="AG128" s="44">
        <f t="shared" si="41"/>
        <v>346.61885635024623</v>
      </c>
      <c r="AH128" s="162">
        <f t="shared" si="42"/>
        <v>347</v>
      </c>
      <c r="AI128" s="162">
        <f t="shared" si="43"/>
        <v>0</v>
      </c>
    </row>
    <row r="129" spans="3:35">
      <c r="C129" s="3">
        <v>2022</v>
      </c>
      <c r="D129" s="3">
        <v>10</v>
      </c>
      <c r="E129" s="42">
        <f>'GSD-Sec'!R173</f>
        <v>254058759</v>
      </c>
      <c r="F129" s="157">
        <f t="shared" si="26"/>
        <v>0.99330837416535156</v>
      </c>
      <c r="G129" s="42">
        <f>'GSD-Sec'!S173</f>
        <v>781106</v>
      </c>
      <c r="H129" s="157">
        <f t="shared" si="27"/>
        <v>0.99459857286196696</v>
      </c>
      <c r="I129" s="42">
        <f>'GSD-Sec'!K173</f>
        <v>337</v>
      </c>
      <c r="J129" s="157">
        <f t="shared" si="28"/>
        <v>1</v>
      </c>
      <c r="L129" s="42">
        <f>'GSD-Pri'!R173</f>
        <v>1711519</v>
      </c>
      <c r="M129" s="157">
        <f t="shared" si="29"/>
        <v>6.6916258346483874E-3</v>
      </c>
      <c r="N129" s="42">
        <f>'GSD-Pri'!S173</f>
        <v>4242</v>
      </c>
      <c r="O129" s="157">
        <f t="shared" si="30"/>
        <v>5.4014271380330757E-3</v>
      </c>
      <c r="P129" s="42">
        <f>'GSD-Pri'!K173</f>
        <v>0</v>
      </c>
      <c r="Q129" s="157">
        <f t="shared" si="31"/>
        <v>0</v>
      </c>
      <c r="S129" s="36">
        <f t="shared" si="32"/>
        <v>255770278</v>
      </c>
      <c r="T129" s="36">
        <f t="shared" si="33"/>
        <v>785348</v>
      </c>
      <c r="U129" s="36">
        <f t="shared" si="34"/>
        <v>337</v>
      </c>
      <c r="W129" s="36">
        <f>'ComLg kWh Forecast'!X132</f>
        <v>278190490</v>
      </c>
      <c r="X129" s="168">
        <v>-3584196</v>
      </c>
      <c r="Y129" s="168">
        <v>0</v>
      </c>
      <c r="Z129" s="36">
        <f t="shared" si="35"/>
        <v>274606294</v>
      </c>
      <c r="AA129" s="160">
        <f t="shared" si="36"/>
        <v>272768731</v>
      </c>
      <c r="AB129" s="160">
        <f t="shared" si="37"/>
        <v>1837563</v>
      </c>
      <c r="AC129" s="155">
        <f t="shared" si="38"/>
        <v>7.3644272302820113E-2</v>
      </c>
      <c r="AD129" s="44">
        <f t="shared" si="25"/>
        <v>843184.38196447515</v>
      </c>
      <c r="AE129" s="162">
        <f t="shared" si="39"/>
        <v>838630</v>
      </c>
      <c r="AF129" s="162">
        <f t="shared" si="40"/>
        <v>4554</v>
      </c>
      <c r="AG129" s="44">
        <f t="shared" si="41"/>
        <v>361.81811976605036</v>
      </c>
      <c r="AH129" s="162">
        <f t="shared" si="42"/>
        <v>362</v>
      </c>
      <c r="AI129" s="162">
        <f t="shared" si="43"/>
        <v>0</v>
      </c>
    </row>
    <row r="130" spans="3:35">
      <c r="C130" s="3">
        <v>2022</v>
      </c>
      <c r="D130" s="3">
        <v>11</v>
      </c>
      <c r="E130" s="42">
        <f>'GSD-Sec'!R174</f>
        <v>202996951</v>
      </c>
      <c r="F130" s="157">
        <f t="shared" si="26"/>
        <v>0.99309079236073927</v>
      </c>
      <c r="G130" s="42">
        <f>'GSD-Sec'!S174</f>
        <v>728276</v>
      </c>
      <c r="H130" s="157">
        <f t="shared" si="27"/>
        <v>0.99468699721101494</v>
      </c>
      <c r="I130" s="42">
        <f>'GSD-Sec'!K174</f>
        <v>212</v>
      </c>
      <c r="J130" s="157">
        <f t="shared" si="28"/>
        <v>1</v>
      </c>
      <c r="L130" s="42">
        <f>'GSD-Pri'!R174</f>
        <v>1412306</v>
      </c>
      <c r="M130" s="157">
        <f t="shared" si="29"/>
        <v>6.9092076392606814E-3</v>
      </c>
      <c r="N130" s="42">
        <f>'GSD-Pri'!S174</f>
        <v>3890</v>
      </c>
      <c r="O130" s="157">
        <f t="shared" si="30"/>
        <v>5.3130027889850117E-3</v>
      </c>
      <c r="P130" s="42">
        <f>'GSD-Pri'!K174</f>
        <v>0</v>
      </c>
      <c r="Q130" s="157">
        <f t="shared" si="31"/>
        <v>0</v>
      </c>
      <c r="S130" s="36">
        <f t="shared" si="32"/>
        <v>204409257</v>
      </c>
      <c r="T130" s="36">
        <f t="shared" si="33"/>
        <v>732166</v>
      </c>
      <c r="U130" s="36">
        <f t="shared" si="34"/>
        <v>212</v>
      </c>
      <c r="W130" s="36">
        <f>'ComLg kWh Forecast'!X133</f>
        <v>214661043</v>
      </c>
      <c r="X130" s="168">
        <v>-2007196</v>
      </c>
      <c r="Y130" s="168">
        <v>0</v>
      </c>
      <c r="Z130" s="36">
        <f t="shared" si="35"/>
        <v>212653847</v>
      </c>
      <c r="AA130" s="160">
        <f t="shared" si="36"/>
        <v>211184577</v>
      </c>
      <c r="AB130" s="160">
        <f t="shared" si="37"/>
        <v>1469270</v>
      </c>
      <c r="AC130" s="155">
        <f t="shared" si="38"/>
        <v>4.0333740854016309E-2</v>
      </c>
      <c r="AD130" s="44">
        <f t="shared" si="25"/>
        <v>761696.99370612169</v>
      </c>
      <c r="AE130" s="162">
        <f t="shared" si="39"/>
        <v>757650</v>
      </c>
      <c r="AF130" s="162">
        <f t="shared" si="40"/>
        <v>4047</v>
      </c>
      <c r="AG130" s="44">
        <f t="shared" si="41"/>
        <v>220.55075306105147</v>
      </c>
      <c r="AH130" s="162">
        <f t="shared" si="42"/>
        <v>221</v>
      </c>
      <c r="AI130" s="162">
        <f t="shared" si="43"/>
        <v>0</v>
      </c>
    </row>
    <row r="131" spans="3:35">
      <c r="C131" s="3">
        <v>2022</v>
      </c>
      <c r="D131" s="3">
        <v>12</v>
      </c>
      <c r="E131" s="42">
        <f>'GSD-Sec'!R175</f>
        <v>212334741</v>
      </c>
      <c r="F131" s="157">
        <f t="shared" si="26"/>
        <v>0.99335052913061583</v>
      </c>
      <c r="G131" s="42">
        <f>'GSD-Sec'!S175</f>
        <v>768319</v>
      </c>
      <c r="H131" s="157">
        <f t="shared" si="27"/>
        <v>0.99526796308674403</v>
      </c>
      <c r="I131" s="42">
        <f>'GSD-Sec'!K175</f>
        <v>201</v>
      </c>
      <c r="J131" s="157">
        <f t="shared" si="28"/>
        <v>1</v>
      </c>
      <c r="L131" s="42">
        <f>'GSD-Pri'!R175</f>
        <v>1421365</v>
      </c>
      <c r="M131" s="157">
        <f t="shared" si="29"/>
        <v>6.6494708693841942E-3</v>
      </c>
      <c r="N131" s="42">
        <f>'GSD-Pri'!S175</f>
        <v>3653</v>
      </c>
      <c r="O131" s="157">
        <f t="shared" si="30"/>
        <v>4.7320369132559208E-3</v>
      </c>
      <c r="P131" s="42">
        <f>'GSD-Pri'!K175</f>
        <v>0</v>
      </c>
      <c r="Q131" s="157">
        <f t="shared" si="31"/>
        <v>0</v>
      </c>
      <c r="S131" s="36">
        <f t="shared" si="32"/>
        <v>213756106</v>
      </c>
      <c r="T131" s="36">
        <f t="shared" si="33"/>
        <v>771972</v>
      </c>
      <c r="U131" s="36">
        <f t="shared" si="34"/>
        <v>201</v>
      </c>
      <c r="W131" s="36">
        <f>'ComLg kWh Forecast'!X134</f>
        <v>217744671</v>
      </c>
      <c r="X131" s="168">
        <v>-2619920</v>
      </c>
      <c r="Y131" s="168">
        <v>0</v>
      </c>
      <c r="Z131" s="36">
        <f t="shared" si="35"/>
        <v>215124751</v>
      </c>
      <c r="AA131" s="160">
        <f t="shared" si="36"/>
        <v>213694285</v>
      </c>
      <c r="AB131" s="160">
        <f t="shared" si="37"/>
        <v>1430466</v>
      </c>
      <c r="AC131" s="155">
        <f t="shared" si="38"/>
        <v>6.4028346399611635E-3</v>
      </c>
      <c r="AD131" s="44">
        <f t="shared" si="25"/>
        <v>776914.80906268011</v>
      </c>
      <c r="AE131" s="162">
        <f t="shared" si="39"/>
        <v>773238</v>
      </c>
      <c r="AF131" s="162">
        <f t="shared" si="40"/>
        <v>3676</v>
      </c>
      <c r="AG131" s="44">
        <f t="shared" si="41"/>
        <v>202.2869697626322</v>
      </c>
      <c r="AH131" s="162">
        <f t="shared" si="42"/>
        <v>202</v>
      </c>
      <c r="AI131" s="162">
        <f t="shared" si="43"/>
        <v>0</v>
      </c>
    </row>
    <row r="132" spans="3:35">
      <c r="C132" s="3">
        <v>2023</v>
      </c>
      <c r="D132" s="3">
        <v>1</v>
      </c>
      <c r="E132" s="42">
        <f>'GSD-Sec'!R176</f>
        <v>220670096</v>
      </c>
      <c r="F132" s="157">
        <f t="shared" si="26"/>
        <v>0.99349252549035216</v>
      </c>
      <c r="G132" s="42">
        <f>'GSD-Sec'!S176</f>
        <v>781202</v>
      </c>
      <c r="H132" s="157">
        <f t="shared" si="27"/>
        <v>0.99534817347961979</v>
      </c>
      <c r="I132" s="42">
        <f>'GSD-Sec'!K176</f>
        <v>85</v>
      </c>
      <c r="J132" s="157">
        <f t="shared" si="28"/>
        <v>1</v>
      </c>
      <c r="L132" s="42">
        <f>'GSD-Pri'!R176</f>
        <v>1445411</v>
      </c>
      <c r="M132" s="157">
        <f t="shared" si="29"/>
        <v>6.507474509647811E-3</v>
      </c>
      <c r="N132" s="42">
        <f>'GSD-Pri'!S176</f>
        <v>3651</v>
      </c>
      <c r="O132" s="157">
        <f t="shared" si="30"/>
        <v>4.6518265203802497E-3</v>
      </c>
      <c r="P132" s="42">
        <f>'GSD-Pri'!K176</f>
        <v>0</v>
      </c>
      <c r="Q132" s="157">
        <f t="shared" si="31"/>
        <v>0</v>
      </c>
      <c r="S132" s="36">
        <f t="shared" si="32"/>
        <v>222115507</v>
      </c>
      <c r="T132" s="36">
        <f t="shared" si="33"/>
        <v>784853</v>
      </c>
      <c r="U132" s="36">
        <f t="shared" si="34"/>
        <v>85</v>
      </c>
      <c r="W132" s="36">
        <f>'ComLg kWh Forecast'!X135</f>
        <v>223430413</v>
      </c>
      <c r="X132" s="168">
        <v>-2838246</v>
      </c>
      <c r="Y132" s="168">
        <v>0</v>
      </c>
      <c r="Z132" s="36">
        <f t="shared" si="35"/>
        <v>220592167</v>
      </c>
      <c r="AA132" s="160">
        <f t="shared" si="36"/>
        <v>219156669</v>
      </c>
      <c r="AB132" s="160">
        <f t="shared" si="37"/>
        <v>1435498</v>
      </c>
      <c r="AC132" s="155">
        <f t="shared" si="38"/>
        <v>-6.8583234938207616E-3</v>
      </c>
      <c r="AD132" s="44">
        <f t="shared" si="25"/>
        <v>779470.22423090425</v>
      </c>
      <c r="AE132" s="162">
        <f t="shared" si="39"/>
        <v>775844</v>
      </c>
      <c r="AF132" s="162">
        <f t="shared" si="40"/>
        <v>3626</v>
      </c>
      <c r="AG132" s="44">
        <f t="shared" si="41"/>
        <v>84.417042503025229</v>
      </c>
      <c r="AH132" s="162">
        <f t="shared" si="42"/>
        <v>84</v>
      </c>
      <c r="AI132" s="162">
        <f t="shared" si="43"/>
        <v>0</v>
      </c>
    </row>
    <row r="133" spans="3:35">
      <c r="C133" s="3">
        <v>2023</v>
      </c>
      <c r="D133" s="3">
        <v>2</v>
      </c>
      <c r="E133" s="42">
        <f>'GSD-Sec'!R177</f>
        <v>207276303</v>
      </c>
      <c r="F133" s="157">
        <f t="shared" si="26"/>
        <v>0.99260196176470039</v>
      </c>
      <c r="G133" s="42">
        <f>'GSD-Sec'!S177</f>
        <v>776192</v>
      </c>
      <c r="H133" s="157">
        <f t="shared" si="27"/>
        <v>0.99517663862227768</v>
      </c>
      <c r="I133" s="42">
        <f>'GSD-Sec'!K177</f>
        <v>60</v>
      </c>
      <c r="J133" s="157">
        <f t="shared" si="28"/>
        <v>1</v>
      </c>
      <c r="L133" s="42">
        <f>'GSD-Pri'!R177</f>
        <v>1544867</v>
      </c>
      <c r="M133" s="157">
        <f t="shared" si="29"/>
        <v>7.3980382352996105E-3</v>
      </c>
      <c r="N133" s="42">
        <f>'GSD-Pri'!S177</f>
        <v>3762</v>
      </c>
      <c r="O133" s="157">
        <f t="shared" si="30"/>
        <v>4.8233613777222762E-3</v>
      </c>
      <c r="P133" s="42">
        <f>'GSD-Pri'!K177</f>
        <v>0</v>
      </c>
      <c r="Q133" s="157">
        <f t="shared" si="31"/>
        <v>0</v>
      </c>
      <c r="S133" s="36">
        <f t="shared" si="32"/>
        <v>208821170</v>
      </c>
      <c r="T133" s="36">
        <f t="shared" si="33"/>
        <v>779954</v>
      </c>
      <c r="U133" s="36">
        <f t="shared" si="34"/>
        <v>60</v>
      </c>
      <c r="W133" s="36">
        <f>'ComLg kWh Forecast'!X136</f>
        <v>215313769</v>
      </c>
      <c r="X133" s="168">
        <v>-1971982</v>
      </c>
      <c r="Y133" s="168">
        <v>0</v>
      </c>
      <c r="Z133" s="36">
        <f t="shared" si="35"/>
        <v>213341787</v>
      </c>
      <c r="AA133" s="160">
        <f t="shared" si="36"/>
        <v>211763476</v>
      </c>
      <c r="AB133" s="160">
        <f t="shared" si="37"/>
        <v>1578311</v>
      </c>
      <c r="AC133" s="155">
        <f t="shared" si="38"/>
        <v>2.1648269665379249E-2</v>
      </c>
      <c r="AD133" s="44">
        <f t="shared" ref="AD133:AD196" si="44">T133+(T133*AC133)</f>
        <v>796838.65451859124</v>
      </c>
      <c r="AE133" s="162">
        <f t="shared" si="39"/>
        <v>792995</v>
      </c>
      <c r="AF133" s="162">
        <f t="shared" si="40"/>
        <v>3843</v>
      </c>
      <c r="AG133" s="44">
        <f t="shared" si="41"/>
        <v>61.298896179922757</v>
      </c>
      <c r="AH133" s="162">
        <f t="shared" si="42"/>
        <v>61</v>
      </c>
      <c r="AI133" s="162">
        <f t="shared" si="43"/>
        <v>0</v>
      </c>
    </row>
    <row r="134" spans="3:35">
      <c r="C134" s="3">
        <v>2023</v>
      </c>
      <c r="D134" s="3">
        <v>3</v>
      </c>
      <c r="E134" s="42">
        <f>'GSD-Sec'!R178</f>
        <v>202732788</v>
      </c>
      <c r="F134" s="157">
        <f t="shared" ref="F134:F197" si="45">E134/S134</f>
        <v>0.99383628009524339</v>
      </c>
      <c r="G134" s="42">
        <f>'GSD-Sec'!S178</f>
        <v>750838</v>
      </c>
      <c r="H134" s="157">
        <f t="shared" ref="H134:H197" si="46">G134/T134</f>
        <v>0.99555813669801163</v>
      </c>
      <c r="I134" s="42">
        <f>'GSD-Sec'!K178</f>
        <v>93</v>
      </c>
      <c r="J134" s="157">
        <f t="shared" ref="J134:J197" si="47">I134/U134</f>
        <v>1</v>
      </c>
      <c r="L134" s="42">
        <f>'GSD-Pri'!R178</f>
        <v>1257338</v>
      </c>
      <c r="M134" s="157">
        <f t="shared" ref="M134:M197" si="48">L134/S134</f>
        <v>6.1637199047565663E-3</v>
      </c>
      <c r="N134" s="42">
        <f>'GSD-Pri'!S178</f>
        <v>3350</v>
      </c>
      <c r="O134" s="157">
        <f t="shared" ref="O134:O197" si="49">N134/T134</f>
        <v>4.4418633019883639E-3</v>
      </c>
      <c r="P134" s="42">
        <f>'GSD-Pri'!K178</f>
        <v>0</v>
      </c>
      <c r="Q134" s="157">
        <f t="shared" ref="Q134:Q197" si="50">P134/U134</f>
        <v>0</v>
      </c>
      <c r="S134" s="36">
        <f t="shared" ref="S134:S197" si="51">E134+L134</f>
        <v>203990126</v>
      </c>
      <c r="T134" s="36">
        <f t="shared" ref="T134:T197" si="52">G134+N134</f>
        <v>754188</v>
      </c>
      <c r="U134" s="36">
        <f t="shared" ref="U134:U197" si="53">I134+P134</f>
        <v>93</v>
      </c>
      <c r="W134" s="36">
        <f>'ComLg kWh Forecast'!X137</f>
        <v>207353528</v>
      </c>
      <c r="X134" s="168">
        <v>-1892164</v>
      </c>
      <c r="Y134" s="168">
        <v>0</v>
      </c>
      <c r="Z134" s="36">
        <f t="shared" ref="Z134:Z197" si="54">W134+X134+Y134</f>
        <v>205461364</v>
      </c>
      <c r="AA134" s="160">
        <f t="shared" ref="AA134:AA197" si="55">ROUND(Z134*F134,0)</f>
        <v>204194958</v>
      </c>
      <c r="AB134" s="160">
        <f t="shared" ref="AB134:AB197" si="56">ROUND(Z134*M134,0)</f>
        <v>1266406</v>
      </c>
      <c r="AC134" s="155">
        <f t="shared" ref="AC134:AC197" si="57">(Z134/S134-1)</f>
        <v>7.2123000698574025E-3</v>
      </c>
      <c r="AD134" s="44">
        <f t="shared" si="44"/>
        <v>759627.43016508559</v>
      </c>
      <c r="AE134" s="162">
        <f t="shared" ref="AE134:AE197" si="58">ROUND(AD134*H134,0)</f>
        <v>756253</v>
      </c>
      <c r="AF134" s="162">
        <f t="shared" ref="AF134:AF197" si="59">ROUND(AD134*O134,0)</f>
        <v>3374</v>
      </c>
      <c r="AG134" s="44">
        <f t="shared" ref="AG134:AG197" si="60">U134+(U134*AC134)</f>
        <v>93.670743906496739</v>
      </c>
      <c r="AH134" s="162">
        <f t="shared" ref="AH134:AH197" si="61">ROUND(AG134*J134,0)</f>
        <v>94</v>
      </c>
      <c r="AI134" s="162">
        <f t="shared" ref="AI134:AI197" si="62">ROUND(AG134*Q134,0)</f>
        <v>0</v>
      </c>
    </row>
    <row r="135" spans="3:35">
      <c r="C135" s="3">
        <v>2023</v>
      </c>
      <c r="D135" s="3">
        <v>4</v>
      </c>
      <c r="E135" s="42">
        <f>'GSD-Sec'!R179</f>
        <v>226722121</v>
      </c>
      <c r="F135" s="157">
        <f t="shared" si="45"/>
        <v>0.99407426003741439</v>
      </c>
      <c r="G135" s="42">
        <f>'GSD-Sec'!S179</f>
        <v>730794</v>
      </c>
      <c r="H135" s="157">
        <f t="shared" si="46"/>
        <v>0.99514000569200789</v>
      </c>
      <c r="I135" s="42">
        <f>'GSD-Sec'!K179</f>
        <v>149</v>
      </c>
      <c r="J135" s="157">
        <f t="shared" si="47"/>
        <v>1</v>
      </c>
      <c r="L135" s="42">
        <f>'GSD-Pri'!R179</f>
        <v>1351505</v>
      </c>
      <c r="M135" s="157">
        <f t="shared" si="48"/>
        <v>5.9257399625855904E-3</v>
      </c>
      <c r="N135" s="42">
        <f>'GSD-Pri'!S179</f>
        <v>3569</v>
      </c>
      <c r="O135" s="157">
        <f t="shared" si="49"/>
        <v>4.8599943079920965E-3</v>
      </c>
      <c r="P135" s="42">
        <f>'GSD-Pri'!K179</f>
        <v>0</v>
      </c>
      <c r="Q135" s="157">
        <f t="shared" si="50"/>
        <v>0</v>
      </c>
      <c r="S135" s="36">
        <f t="shared" si="51"/>
        <v>228073626</v>
      </c>
      <c r="T135" s="36">
        <f t="shared" si="52"/>
        <v>734363</v>
      </c>
      <c r="U135" s="36">
        <f t="shared" si="53"/>
        <v>149</v>
      </c>
      <c r="W135" s="36">
        <f>'ComLg kWh Forecast'!X138</f>
        <v>219989027</v>
      </c>
      <c r="X135" s="168">
        <v>-2676262</v>
      </c>
      <c r="Y135" s="168">
        <v>0</v>
      </c>
      <c r="Z135" s="36">
        <f t="shared" si="54"/>
        <v>217312765</v>
      </c>
      <c r="AA135" s="160">
        <f t="shared" si="55"/>
        <v>216025026</v>
      </c>
      <c r="AB135" s="160">
        <f t="shared" si="56"/>
        <v>1287739</v>
      </c>
      <c r="AC135" s="155">
        <f t="shared" si="57"/>
        <v>-4.7181522864901515E-2</v>
      </c>
      <c r="AD135" s="44">
        <f t="shared" si="44"/>
        <v>699714.63532436232</v>
      </c>
      <c r="AE135" s="162">
        <f t="shared" si="58"/>
        <v>696314</v>
      </c>
      <c r="AF135" s="162">
        <f t="shared" si="59"/>
        <v>3401</v>
      </c>
      <c r="AG135" s="44">
        <f t="shared" si="60"/>
        <v>141.96995309312967</v>
      </c>
      <c r="AH135" s="162">
        <f t="shared" si="61"/>
        <v>142</v>
      </c>
      <c r="AI135" s="162">
        <f t="shared" si="62"/>
        <v>0</v>
      </c>
    </row>
    <row r="136" spans="3:35">
      <c r="C136" s="3">
        <v>2023</v>
      </c>
      <c r="D136" s="3">
        <v>5</v>
      </c>
      <c r="E136" s="42">
        <f>'GSD-Sec'!R180</f>
        <v>236048740</v>
      </c>
      <c r="F136" s="157">
        <f t="shared" si="45"/>
        <v>0.99423205022281447</v>
      </c>
      <c r="G136" s="42">
        <f>'GSD-Sec'!S180</f>
        <v>763658</v>
      </c>
      <c r="H136" s="157">
        <f t="shared" si="46"/>
        <v>0.99483600001042183</v>
      </c>
      <c r="I136" s="42">
        <f>'GSD-Sec'!K180</f>
        <v>423</v>
      </c>
      <c r="J136" s="157">
        <f t="shared" si="47"/>
        <v>1</v>
      </c>
      <c r="L136" s="42">
        <f>'GSD-Pri'!R180</f>
        <v>1369416</v>
      </c>
      <c r="M136" s="157">
        <f t="shared" si="48"/>
        <v>5.7679497771855326E-3</v>
      </c>
      <c r="N136" s="42">
        <f>'GSD-Pri'!S180</f>
        <v>3964</v>
      </c>
      <c r="O136" s="157">
        <f t="shared" si="49"/>
        <v>5.1639999895782039E-3</v>
      </c>
      <c r="P136" s="42">
        <f>'GSD-Pri'!K180</f>
        <v>0</v>
      </c>
      <c r="Q136" s="157">
        <f t="shared" si="50"/>
        <v>0</v>
      </c>
      <c r="S136" s="36">
        <f t="shared" si="51"/>
        <v>237418156</v>
      </c>
      <c r="T136" s="36">
        <f t="shared" si="52"/>
        <v>767622</v>
      </c>
      <c r="U136" s="36">
        <f t="shared" si="53"/>
        <v>423</v>
      </c>
      <c r="W136" s="36">
        <f>'ComLg kWh Forecast'!X139</f>
        <v>237351577</v>
      </c>
      <c r="X136" s="168">
        <v>-5421778</v>
      </c>
      <c r="Y136" s="168">
        <v>0</v>
      </c>
      <c r="Z136" s="36">
        <f t="shared" si="54"/>
        <v>231929799</v>
      </c>
      <c r="AA136" s="160">
        <f t="shared" si="55"/>
        <v>230592040</v>
      </c>
      <c r="AB136" s="160">
        <f t="shared" si="56"/>
        <v>1337759</v>
      </c>
      <c r="AC136" s="155">
        <f t="shared" si="57"/>
        <v>-2.3116837787249933E-2</v>
      </c>
      <c r="AD136" s="44">
        <f t="shared" si="44"/>
        <v>749877.00674407568</v>
      </c>
      <c r="AE136" s="162">
        <f t="shared" si="58"/>
        <v>746005</v>
      </c>
      <c r="AF136" s="162">
        <f t="shared" si="59"/>
        <v>3872</v>
      </c>
      <c r="AG136" s="44">
        <f t="shared" si="60"/>
        <v>413.22157761599328</v>
      </c>
      <c r="AH136" s="162">
        <f t="shared" si="61"/>
        <v>413</v>
      </c>
      <c r="AI136" s="162">
        <f t="shared" si="62"/>
        <v>0</v>
      </c>
    </row>
    <row r="137" spans="3:35">
      <c r="C137" s="3">
        <v>2023</v>
      </c>
      <c r="D137" s="3">
        <v>6</v>
      </c>
      <c r="E137" s="42">
        <f>'GSD-Sec'!R181</f>
        <v>289943700</v>
      </c>
      <c r="F137" s="157">
        <f t="shared" si="45"/>
        <v>0.99388984926622514</v>
      </c>
      <c r="G137" s="42">
        <f>'GSD-Sec'!S181</f>
        <v>824242</v>
      </c>
      <c r="H137" s="157">
        <f t="shared" si="46"/>
        <v>0.99475733357792673</v>
      </c>
      <c r="I137" s="42">
        <f>'GSD-Sec'!K181</f>
        <v>410</v>
      </c>
      <c r="J137" s="157">
        <f t="shared" si="47"/>
        <v>1</v>
      </c>
      <c r="L137" s="42">
        <f>'GSD-Pri'!R181</f>
        <v>1782491</v>
      </c>
      <c r="M137" s="157">
        <f t="shared" si="48"/>
        <v>6.1101507337748776E-3</v>
      </c>
      <c r="N137" s="42">
        <f>'GSD-Pri'!S181</f>
        <v>4344</v>
      </c>
      <c r="O137" s="157">
        <f t="shared" si="49"/>
        <v>5.242666422073267E-3</v>
      </c>
      <c r="P137" s="42">
        <f>'GSD-Pri'!K181</f>
        <v>0</v>
      </c>
      <c r="Q137" s="157">
        <f t="shared" si="50"/>
        <v>0</v>
      </c>
      <c r="S137" s="36">
        <f t="shared" si="51"/>
        <v>291726191</v>
      </c>
      <c r="T137" s="36">
        <f t="shared" si="52"/>
        <v>828586</v>
      </c>
      <c r="U137" s="36">
        <f t="shared" si="53"/>
        <v>410</v>
      </c>
      <c r="W137" s="36">
        <f>'ComLg kWh Forecast'!X140</f>
        <v>286889114</v>
      </c>
      <c r="X137" s="168">
        <v>-7465362</v>
      </c>
      <c r="Y137" s="168">
        <v>0</v>
      </c>
      <c r="Z137" s="36">
        <f t="shared" si="54"/>
        <v>279423752</v>
      </c>
      <c r="AA137" s="160">
        <f t="shared" si="55"/>
        <v>277716431</v>
      </c>
      <c r="AB137" s="160">
        <f t="shared" si="56"/>
        <v>1707321</v>
      </c>
      <c r="AC137" s="155">
        <f t="shared" si="57"/>
        <v>-4.2171184417240104E-2</v>
      </c>
      <c r="AD137" s="44">
        <f t="shared" si="44"/>
        <v>793643.54698845674</v>
      </c>
      <c r="AE137" s="162">
        <f t="shared" si="58"/>
        <v>789483</v>
      </c>
      <c r="AF137" s="162">
        <f t="shared" si="59"/>
        <v>4161</v>
      </c>
      <c r="AG137" s="44">
        <f t="shared" si="60"/>
        <v>392.70981438893153</v>
      </c>
      <c r="AH137" s="162">
        <f t="shared" si="61"/>
        <v>393</v>
      </c>
      <c r="AI137" s="162">
        <f t="shared" si="62"/>
        <v>0</v>
      </c>
    </row>
    <row r="138" spans="3:35">
      <c r="C138" s="3">
        <v>2023</v>
      </c>
      <c r="D138" s="3">
        <v>7</v>
      </c>
      <c r="E138" s="42">
        <f>'GSD-Sec'!R182</f>
        <v>307899855</v>
      </c>
      <c r="F138" s="157">
        <f t="shared" si="45"/>
        <v>0.9938695489211341</v>
      </c>
      <c r="G138" s="42">
        <f>'GSD-Sec'!S182</f>
        <v>827961</v>
      </c>
      <c r="H138" s="157">
        <f t="shared" si="46"/>
        <v>0.99478554032735755</v>
      </c>
      <c r="I138" s="42">
        <f>'GSD-Sec'!K182</f>
        <v>479</v>
      </c>
      <c r="J138" s="157">
        <f t="shared" si="47"/>
        <v>1</v>
      </c>
      <c r="L138" s="42">
        <f>'GSD-Pri'!R182</f>
        <v>1899208</v>
      </c>
      <c r="M138" s="157">
        <f t="shared" si="48"/>
        <v>6.1304510788659167E-3</v>
      </c>
      <c r="N138" s="42">
        <f>'GSD-Pri'!S182</f>
        <v>4340</v>
      </c>
      <c r="O138" s="157">
        <f t="shared" si="49"/>
        <v>5.2144596726424698E-3</v>
      </c>
      <c r="P138" s="42">
        <f>'GSD-Pri'!K182</f>
        <v>0</v>
      </c>
      <c r="Q138" s="157">
        <f t="shared" si="50"/>
        <v>0</v>
      </c>
      <c r="S138" s="36">
        <f t="shared" si="51"/>
        <v>309799063</v>
      </c>
      <c r="T138" s="36">
        <f t="shared" si="52"/>
        <v>832301</v>
      </c>
      <c r="U138" s="36">
        <f t="shared" si="53"/>
        <v>479</v>
      </c>
      <c r="W138" s="36">
        <f>'ComLg kWh Forecast'!X141</f>
        <v>309849217</v>
      </c>
      <c r="X138" s="168">
        <v>-8296412</v>
      </c>
      <c r="Y138" s="168">
        <v>0</v>
      </c>
      <c r="Z138" s="36">
        <f t="shared" si="54"/>
        <v>301552805</v>
      </c>
      <c r="AA138" s="160">
        <f t="shared" si="55"/>
        <v>299704150</v>
      </c>
      <c r="AB138" s="160">
        <f t="shared" si="56"/>
        <v>1848655</v>
      </c>
      <c r="AC138" s="155">
        <f t="shared" si="57"/>
        <v>-2.6618085671873071E-2</v>
      </c>
      <c r="AD138" s="44">
        <f t="shared" si="44"/>
        <v>810146.74067721434</v>
      </c>
      <c r="AE138" s="162">
        <f t="shared" si="58"/>
        <v>805922</v>
      </c>
      <c r="AF138" s="162">
        <f t="shared" si="59"/>
        <v>4224</v>
      </c>
      <c r="AG138" s="44">
        <f t="shared" si="60"/>
        <v>466.24993696317279</v>
      </c>
      <c r="AH138" s="162">
        <f t="shared" si="61"/>
        <v>466</v>
      </c>
      <c r="AI138" s="162">
        <f t="shared" si="62"/>
        <v>0</v>
      </c>
    </row>
    <row r="139" spans="3:35">
      <c r="C139" s="3">
        <v>2023</v>
      </c>
      <c r="D139" s="3">
        <v>8</v>
      </c>
      <c r="E139" s="42">
        <f>'GSD-Sec'!R183</f>
        <v>312582861</v>
      </c>
      <c r="F139" s="157">
        <f t="shared" si="45"/>
        <v>0.9943857990460957</v>
      </c>
      <c r="G139" s="42">
        <f>'GSD-Sec'!S183</f>
        <v>843006</v>
      </c>
      <c r="H139" s="157">
        <f t="shared" si="46"/>
        <v>0.99510478036434979</v>
      </c>
      <c r="I139" s="42">
        <f>'GSD-Sec'!K183</f>
        <v>441</v>
      </c>
      <c r="J139" s="157">
        <f t="shared" si="47"/>
        <v>1</v>
      </c>
      <c r="L139" s="42">
        <f>'GSD-Pri'!R183</f>
        <v>1764811</v>
      </c>
      <c r="M139" s="157">
        <f t="shared" si="48"/>
        <v>5.6142009539043129E-3</v>
      </c>
      <c r="N139" s="42">
        <f>'GSD-Pri'!S183</f>
        <v>4147</v>
      </c>
      <c r="O139" s="157">
        <f t="shared" si="49"/>
        <v>4.8952196356502305E-3</v>
      </c>
      <c r="P139" s="42">
        <f>'GSD-Pri'!K183</f>
        <v>0</v>
      </c>
      <c r="Q139" s="157">
        <f t="shared" si="50"/>
        <v>0</v>
      </c>
      <c r="S139" s="36">
        <f t="shared" si="51"/>
        <v>314347672</v>
      </c>
      <c r="T139" s="36">
        <f t="shared" si="52"/>
        <v>847153</v>
      </c>
      <c r="U139" s="36">
        <f t="shared" si="53"/>
        <v>441</v>
      </c>
      <c r="W139" s="36">
        <f>'ComLg kWh Forecast'!X142</f>
        <v>308950446</v>
      </c>
      <c r="X139" s="168">
        <v>-8059891</v>
      </c>
      <c r="Y139" s="168">
        <v>0</v>
      </c>
      <c r="Z139" s="36">
        <f t="shared" si="54"/>
        <v>300890555</v>
      </c>
      <c r="AA139" s="160">
        <f t="shared" si="55"/>
        <v>299201295</v>
      </c>
      <c r="AB139" s="160">
        <f t="shared" si="56"/>
        <v>1689260</v>
      </c>
      <c r="AC139" s="155">
        <f t="shared" si="57"/>
        <v>-4.2809660126892912E-2</v>
      </c>
      <c r="AD139" s="44">
        <f t="shared" si="44"/>
        <v>810886.66799452226</v>
      </c>
      <c r="AE139" s="162">
        <f t="shared" si="58"/>
        <v>806917</v>
      </c>
      <c r="AF139" s="162">
        <f t="shared" si="59"/>
        <v>3969</v>
      </c>
      <c r="AG139" s="44">
        <f t="shared" si="60"/>
        <v>422.12093988404024</v>
      </c>
      <c r="AH139" s="162">
        <f t="shared" si="61"/>
        <v>422</v>
      </c>
      <c r="AI139" s="162">
        <f t="shared" si="62"/>
        <v>0</v>
      </c>
    </row>
    <row r="140" spans="3:35">
      <c r="C140" s="3">
        <v>2023</v>
      </c>
      <c r="D140" s="3">
        <v>9</v>
      </c>
      <c r="E140" s="42">
        <f>'GSD-Sec'!R184</f>
        <v>301078791</v>
      </c>
      <c r="F140" s="157">
        <f t="shared" si="45"/>
        <v>0.99405504295181568</v>
      </c>
      <c r="G140" s="42">
        <f>'GSD-Sec'!S184</f>
        <v>834889</v>
      </c>
      <c r="H140" s="157">
        <f t="shared" si="46"/>
        <v>0.99485110997247417</v>
      </c>
      <c r="I140" s="42">
        <f>'GSD-Sec'!K184</f>
        <v>346</v>
      </c>
      <c r="J140" s="157">
        <f t="shared" si="47"/>
        <v>1</v>
      </c>
      <c r="L140" s="42">
        <f>'GSD-Pri'!R184</f>
        <v>1800605</v>
      </c>
      <c r="M140" s="157">
        <f t="shared" si="48"/>
        <v>5.944957048184288E-3</v>
      </c>
      <c r="N140" s="42">
        <f>'GSD-Pri'!S184</f>
        <v>4321</v>
      </c>
      <c r="O140" s="157">
        <f t="shared" si="49"/>
        <v>5.1488900275258875E-3</v>
      </c>
      <c r="P140" s="42">
        <f>'GSD-Pri'!K184</f>
        <v>0</v>
      </c>
      <c r="Q140" s="157">
        <f t="shared" si="50"/>
        <v>0</v>
      </c>
      <c r="S140" s="36">
        <f t="shared" si="51"/>
        <v>302879396</v>
      </c>
      <c r="T140" s="36">
        <f t="shared" si="52"/>
        <v>839210</v>
      </c>
      <c r="U140" s="36">
        <f t="shared" si="53"/>
        <v>346</v>
      </c>
      <c r="W140" s="36">
        <f>'ComLg kWh Forecast'!X143</f>
        <v>311697264</v>
      </c>
      <c r="X140" s="168">
        <v>-6444157</v>
      </c>
      <c r="Y140" s="168">
        <v>0</v>
      </c>
      <c r="Z140" s="36">
        <f t="shared" si="54"/>
        <v>305253107</v>
      </c>
      <c r="AA140" s="160">
        <f t="shared" si="55"/>
        <v>303438390</v>
      </c>
      <c r="AB140" s="160">
        <f t="shared" si="56"/>
        <v>1814717</v>
      </c>
      <c r="AC140" s="155">
        <f t="shared" si="57"/>
        <v>7.837149146982636E-3</v>
      </c>
      <c r="AD140" s="44">
        <f t="shared" si="44"/>
        <v>845787.01393563929</v>
      </c>
      <c r="AE140" s="162">
        <f t="shared" si="58"/>
        <v>841432</v>
      </c>
      <c r="AF140" s="162">
        <f t="shared" si="59"/>
        <v>4355</v>
      </c>
      <c r="AG140" s="44">
        <f t="shared" si="60"/>
        <v>348.711653604856</v>
      </c>
      <c r="AH140" s="162">
        <f t="shared" si="61"/>
        <v>349</v>
      </c>
      <c r="AI140" s="162">
        <f t="shared" si="62"/>
        <v>0</v>
      </c>
    </row>
    <row r="141" spans="3:35">
      <c r="C141" s="3">
        <v>2023</v>
      </c>
      <c r="D141" s="3">
        <v>10</v>
      </c>
      <c r="E141" s="42">
        <f>'GSD-Sec'!R185</f>
        <v>256658951</v>
      </c>
      <c r="F141" s="157">
        <f t="shared" si="45"/>
        <v>0.99337571743396214</v>
      </c>
      <c r="G141" s="42">
        <f>'GSD-Sec'!S185</f>
        <v>789100</v>
      </c>
      <c r="H141" s="157">
        <f t="shared" si="46"/>
        <v>0.99465299958908016</v>
      </c>
      <c r="I141" s="42">
        <f>'GSD-Sec'!K185</f>
        <v>340</v>
      </c>
      <c r="J141" s="157">
        <f t="shared" si="47"/>
        <v>1</v>
      </c>
      <c r="L141" s="42">
        <f>'GSD-Pri'!R185</f>
        <v>1711519</v>
      </c>
      <c r="M141" s="157">
        <f t="shared" si="48"/>
        <v>6.624282566037829E-3</v>
      </c>
      <c r="N141" s="42">
        <f>'GSD-Pri'!S185</f>
        <v>4242</v>
      </c>
      <c r="O141" s="157">
        <f t="shared" si="49"/>
        <v>5.3470004109198808E-3</v>
      </c>
      <c r="P141" s="42">
        <f>'GSD-Pri'!K185</f>
        <v>0</v>
      </c>
      <c r="Q141" s="157">
        <f t="shared" si="50"/>
        <v>0</v>
      </c>
      <c r="S141" s="36">
        <f t="shared" si="51"/>
        <v>258370470</v>
      </c>
      <c r="T141" s="36">
        <f t="shared" si="52"/>
        <v>793342</v>
      </c>
      <c r="U141" s="36">
        <f t="shared" si="53"/>
        <v>340</v>
      </c>
      <c r="W141" s="36">
        <f>'ComLg kWh Forecast'!X144</f>
        <v>280672383</v>
      </c>
      <c r="X141" s="168">
        <v>-3584196</v>
      </c>
      <c r="Y141" s="168">
        <v>0</v>
      </c>
      <c r="Z141" s="36">
        <f t="shared" si="54"/>
        <v>277088187</v>
      </c>
      <c r="AA141" s="160">
        <f t="shared" si="55"/>
        <v>275252677</v>
      </c>
      <c r="AB141" s="160">
        <f t="shared" si="56"/>
        <v>1835510</v>
      </c>
      <c r="AC141" s="155">
        <f t="shared" si="57"/>
        <v>7.2445264352385186E-2</v>
      </c>
      <c r="AD141" s="44">
        <f t="shared" si="44"/>
        <v>850815.87091185001</v>
      </c>
      <c r="AE141" s="162">
        <f t="shared" si="58"/>
        <v>846267</v>
      </c>
      <c r="AF141" s="162">
        <f t="shared" si="59"/>
        <v>4549</v>
      </c>
      <c r="AG141" s="44">
        <f t="shared" si="60"/>
        <v>364.63138987981097</v>
      </c>
      <c r="AH141" s="162">
        <f t="shared" si="61"/>
        <v>365</v>
      </c>
      <c r="AI141" s="162">
        <f t="shared" si="62"/>
        <v>0</v>
      </c>
    </row>
    <row r="142" spans="3:35">
      <c r="C142" s="3">
        <v>2023</v>
      </c>
      <c r="D142" s="3">
        <v>11</v>
      </c>
      <c r="E142" s="42">
        <f>'GSD-Sec'!R186</f>
        <v>205041724</v>
      </c>
      <c r="F142" s="157">
        <f t="shared" si="45"/>
        <v>0.9931592229030356</v>
      </c>
      <c r="G142" s="42">
        <f>'GSD-Sec'!S186</f>
        <v>735612</v>
      </c>
      <c r="H142" s="157">
        <f t="shared" si="46"/>
        <v>0.99473970320567084</v>
      </c>
      <c r="I142" s="42">
        <f>'GSD-Sec'!K186</f>
        <v>214</v>
      </c>
      <c r="J142" s="157">
        <f t="shared" si="47"/>
        <v>1</v>
      </c>
      <c r="L142" s="42">
        <f>'GSD-Pri'!R186</f>
        <v>1412306</v>
      </c>
      <c r="M142" s="157">
        <f t="shared" si="48"/>
        <v>6.8407770969643941E-3</v>
      </c>
      <c r="N142" s="42">
        <f>'GSD-Pri'!S186</f>
        <v>3890</v>
      </c>
      <c r="O142" s="157">
        <f t="shared" si="49"/>
        <v>5.2602967943291565E-3</v>
      </c>
      <c r="P142" s="42">
        <f>'GSD-Pri'!K186</f>
        <v>0</v>
      </c>
      <c r="Q142" s="157">
        <f t="shared" si="50"/>
        <v>0</v>
      </c>
      <c r="S142" s="36">
        <f t="shared" si="51"/>
        <v>206454030</v>
      </c>
      <c r="T142" s="36">
        <f t="shared" si="52"/>
        <v>739502</v>
      </c>
      <c r="U142" s="36">
        <f t="shared" si="53"/>
        <v>214</v>
      </c>
      <c r="W142" s="36">
        <f>'ComLg kWh Forecast'!X145</f>
        <v>216566890</v>
      </c>
      <c r="X142" s="168">
        <v>-2007196</v>
      </c>
      <c r="Y142" s="168">
        <v>0</v>
      </c>
      <c r="Z142" s="36">
        <f t="shared" si="54"/>
        <v>214559694</v>
      </c>
      <c r="AA142" s="160">
        <f t="shared" si="55"/>
        <v>213091939</v>
      </c>
      <c r="AB142" s="160">
        <f t="shared" si="56"/>
        <v>1467755</v>
      </c>
      <c r="AC142" s="155">
        <f t="shared" si="57"/>
        <v>3.9261350335471734E-2</v>
      </c>
      <c r="AD142" s="44">
        <f t="shared" si="44"/>
        <v>768535.84709578205</v>
      </c>
      <c r="AE142" s="162">
        <f t="shared" si="58"/>
        <v>764493</v>
      </c>
      <c r="AF142" s="162">
        <f t="shared" si="59"/>
        <v>4043</v>
      </c>
      <c r="AG142" s="44">
        <f t="shared" si="60"/>
        <v>222.40192897179094</v>
      </c>
      <c r="AH142" s="162">
        <f t="shared" si="61"/>
        <v>222</v>
      </c>
      <c r="AI142" s="162">
        <f t="shared" si="62"/>
        <v>0</v>
      </c>
    </row>
    <row r="143" spans="3:35">
      <c r="C143" s="3">
        <v>2023</v>
      </c>
      <c r="D143" s="3">
        <v>12</v>
      </c>
      <c r="E143" s="42">
        <f>'GSD-Sec'!R187</f>
        <v>214450294</v>
      </c>
      <c r="F143" s="157">
        <f t="shared" si="45"/>
        <v>0.99341569427601428</v>
      </c>
      <c r="G143" s="42">
        <f>'GSD-Sec'!S187</f>
        <v>775974</v>
      </c>
      <c r="H143" s="157">
        <f t="shared" si="46"/>
        <v>0.99531442600115183</v>
      </c>
      <c r="I143" s="42">
        <f>'GSD-Sec'!K187</f>
        <v>203</v>
      </c>
      <c r="J143" s="157">
        <f t="shared" si="47"/>
        <v>1</v>
      </c>
      <c r="L143" s="42">
        <f>'GSD-Pri'!R187</f>
        <v>1421365</v>
      </c>
      <c r="M143" s="157">
        <f t="shared" si="48"/>
        <v>6.5843057239857502E-3</v>
      </c>
      <c r="N143" s="42">
        <f>'GSD-Pri'!S187</f>
        <v>3653</v>
      </c>
      <c r="O143" s="157">
        <f t="shared" si="49"/>
        <v>4.6855739988481675E-3</v>
      </c>
      <c r="P143" s="42">
        <f>'GSD-Pri'!K187</f>
        <v>0</v>
      </c>
      <c r="Q143" s="157">
        <f t="shared" si="50"/>
        <v>0</v>
      </c>
      <c r="S143" s="36">
        <f t="shared" si="51"/>
        <v>215871659</v>
      </c>
      <c r="T143" s="36">
        <f t="shared" si="52"/>
        <v>779627</v>
      </c>
      <c r="U143" s="36">
        <f t="shared" si="53"/>
        <v>203</v>
      </c>
      <c r="W143" s="36">
        <f>'ComLg kWh Forecast'!X146</f>
        <v>219332196</v>
      </c>
      <c r="X143" s="168">
        <v>-2619920</v>
      </c>
      <c r="Y143" s="168">
        <v>0</v>
      </c>
      <c r="Z143" s="36">
        <f t="shared" si="54"/>
        <v>216712276</v>
      </c>
      <c r="AA143" s="160">
        <f t="shared" si="55"/>
        <v>215285376</v>
      </c>
      <c r="AB143" s="160">
        <f t="shared" si="56"/>
        <v>1426900</v>
      </c>
      <c r="AC143" s="155">
        <f t="shared" si="57"/>
        <v>3.8940591085188103E-3</v>
      </c>
      <c r="AD143" s="44">
        <f t="shared" si="44"/>
        <v>782662.91362059722</v>
      </c>
      <c r="AE143" s="162">
        <f t="shared" si="58"/>
        <v>778996</v>
      </c>
      <c r="AF143" s="162">
        <f t="shared" si="59"/>
        <v>3667</v>
      </c>
      <c r="AG143" s="44">
        <f t="shared" si="60"/>
        <v>203.79049399902931</v>
      </c>
      <c r="AH143" s="162">
        <f t="shared" si="61"/>
        <v>204</v>
      </c>
      <c r="AI143" s="162">
        <f t="shared" si="62"/>
        <v>0</v>
      </c>
    </row>
    <row r="144" spans="3:35">
      <c r="C144" s="3">
        <v>2024</v>
      </c>
      <c r="D144" s="3">
        <v>1</v>
      </c>
      <c r="E144" s="42">
        <f>'GSD-Sec'!R188</f>
        <v>222865589</v>
      </c>
      <c r="F144" s="157">
        <f t="shared" si="45"/>
        <v>0.99355621882119027</v>
      </c>
      <c r="G144" s="42">
        <f>'GSD-Sec'!S188</f>
        <v>788975</v>
      </c>
      <c r="H144" s="157">
        <f t="shared" si="46"/>
        <v>0.99539379228034408</v>
      </c>
      <c r="I144" s="42">
        <f>'GSD-Sec'!K188</f>
        <v>86</v>
      </c>
      <c r="J144" s="157">
        <f t="shared" si="47"/>
        <v>1</v>
      </c>
      <c r="L144" s="42">
        <f>'GSD-Pri'!R188</f>
        <v>1445411</v>
      </c>
      <c r="M144" s="157">
        <f t="shared" si="48"/>
        <v>6.4437811788097777E-3</v>
      </c>
      <c r="N144" s="42">
        <f>'GSD-Pri'!S188</f>
        <v>3651</v>
      </c>
      <c r="O144" s="157">
        <f t="shared" si="49"/>
        <v>4.6062077196559288E-3</v>
      </c>
      <c r="P144" s="42">
        <f>'GSD-Pri'!K188</f>
        <v>0</v>
      </c>
      <c r="Q144" s="157">
        <f t="shared" si="50"/>
        <v>0</v>
      </c>
      <c r="S144" s="36">
        <f t="shared" si="51"/>
        <v>224311000</v>
      </c>
      <c r="T144" s="36">
        <f t="shared" si="52"/>
        <v>792626</v>
      </c>
      <c r="U144" s="36">
        <f t="shared" si="53"/>
        <v>86</v>
      </c>
      <c r="W144" s="36">
        <f>'ComLg kWh Forecast'!X147</f>
        <v>225414024</v>
      </c>
      <c r="X144" s="168">
        <v>-2838246</v>
      </c>
      <c r="Y144" s="168">
        <v>0</v>
      </c>
      <c r="Z144" s="36">
        <f t="shared" si="54"/>
        <v>222575778</v>
      </c>
      <c r="AA144" s="160">
        <f t="shared" si="55"/>
        <v>221141548</v>
      </c>
      <c r="AB144" s="160">
        <f t="shared" si="56"/>
        <v>1434230</v>
      </c>
      <c r="AC144" s="155">
        <f t="shared" si="57"/>
        <v>-7.7357864750279282E-3</v>
      </c>
      <c r="AD144" s="44">
        <f t="shared" si="44"/>
        <v>786494.4145094445</v>
      </c>
      <c r="AE144" s="162">
        <f t="shared" si="58"/>
        <v>782872</v>
      </c>
      <c r="AF144" s="162">
        <f t="shared" si="59"/>
        <v>3623</v>
      </c>
      <c r="AG144" s="44">
        <f t="shared" si="60"/>
        <v>85.334722363147591</v>
      </c>
      <c r="AH144" s="162">
        <f t="shared" si="61"/>
        <v>85</v>
      </c>
      <c r="AI144" s="162">
        <f t="shared" si="62"/>
        <v>0</v>
      </c>
    </row>
    <row r="145" spans="3:35">
      <c r="C145" s="3">
        <v>2024</v>
      </c>
      <c r="D145" s="3">
        <v>2</v>
      </c>
      <c r="E145" s="42">
        <f>'GSD-Sec'!R189</f>
        <v>212791795</v>
      </c>
      <c r="F145" s="157">
        <f t="shared" si="45"/>
        <v>0.9926723262802396</v>
      </c>
      <c r="G145" s="42">
        <f>'GSD-Sec'!S189</f>
        <v>783701</v>
      </c>
      <c r="H145" s="157">
        <f t="shared" si="46"/>
        <v>0.99522263268242439</v>
      </c>
      <c r="I145" s="42">
        <f>'GSD-Sec'!K189</f>
        <v>60</v>
      </c>
      <c r="J145" s="157">
        <f t="shared" si="47"/>
        <v>1</v>
      </c>
      <c r="L145" s="42">
        <f>'GSD-Pri'!R189</f>
        <v>1570779</v>
      </c>
      <c r="M145" s="157">
        <f t="shared" si="48"/>
        <v>7.3276737197604282E-3</v>
      </c>
      <c r="N145" s="42">
        <f>'GSD-Pri'!S189</f>
        <v>3762</v>
      </c>
      <c r="O145" s="157">
        <f t="shared" si="49"/>
        <v>4.7773673175755555E-3</v>
      </c>
      <c r="P145" s="42">
        <f>'GSD-Pri'!K189</f>
        <v>0</v>
      </c>
      <c r="Q145" s="157">
        <f t="shared" si="50"/>
        <v>0</v>
      </c>
      <c r="S145" s="36">
        <f t="shared" si="51"/>
        <v>214362574</v>
      </c>
      <c r="T145" s="36">
        <f t="shared" si="52"/>
        <v>787463</v>
      </c>
      <c r="U145" s="36">
        <f t="shared" si="53"/>
        <v>60</v>
      </c>
      <c r="W145" s="36">
        <f>'ComLg kWh Forecast'!X148</f>
        <v>215879267</v>
      </c>
      <c r="X145" s="168">
        <v>-1971982</v>
      </c>
      <c r="Y145" s="168">
        <v>0</v>
      </c>
      <c r="Z145" s="36">
        <f t="shared" si="54"/>
        <v>213907285</v>
      </c>
      <c r="AA145" s="160">
        <f t="shared" si="55"/>
        <v>212339842</v>
      </c>
      <c r="AB145" s="160">
        <f t="shared" si="56"/>
        <v>1567443</v>
      </c>
      <c r="AC145" s="155">
        <f t="shared" si="57"/>
        <v>-2.1239201951362974E-3</v>
      </c>
      <c r="AD145" s="44">
        <f t="shared" si="44"/>
        <v>785790.49143137736</v>
      </c>
      <c r="AE145" s="162">
        <f t="shared" si="58"/>
        <v>782036</v>
      </c>
      <c r="AF145" s="162">
        <f t="shared" si="59"/>
        <v>3754</v>
      </c>
      <c r="AG145" s="44">
        <f t="shared" si="60"/>
        <v>59.872564788291825</v>
      </c>
      <c r="AH145" s="162">
        <f t="shared" si="61"/>
        <v>60</v>
      </c>
      <c r="AI145" s="162">
        <f t="shared" si="62"/>
        <v>0</v>
      </c>
    </row>
    <row r="146" spans="3:35">
      <c r="C146" s="3">
        <v>2024</v>
      </c>
      <c r="D146" s="3">
        <v>3</v>
      </c>
      <c r="E146" s="42">
        <f>'GSD-Sec'!R190</f>
        <v>208125939</v>
      </c>
      <c r="F146" s="157">
        <f t="shared" si="45"/>
        <v>0.99389396327934021</v>
      </c>
      <c r="G146" s="42">
        <f>'GSD-Sec'!S190</f>
        <v>757975</v>
      </c>
      <c r="H146" s="157">
        <f t="shared" si="46"/>
        <v>0.99559977670508648</v>
      </c>
      <c r="I146" s="42">
        <f>'GSD-Sec'!K190</f>
        <v>94</v>
      </c>
      <c r="J146" s="157">
        <f t="shared" si="47"/>
        <v>1</v>
      </c>
      <c r="L146" s="42">
        <f>'GSD-Pri'!R190</f>
        <v>1278632</v>
      </c>
      <c r="M146" s="157">
        <f t="shared" si="48"/>
        <v>6.1060367206597415E-3</v>
      </c>
      <c r="N146" s="42">
        <f>'GSD-Pri'!S190</f>
        <v>3350</v>
      </c>
      <c r="O146" s="157">
        <f t="shared" si="49"/>
        <v>4.400223294913473E-3</v>
      </c>
      <c r="P146" s="42">
        <f>'GSD-Pri'!K190</f>
        <v>0</v>
      </c>
      <c r="Q146" s="157">
        <f t="shared" si="50"/>
        <v>0</v>
      </c>
      <c r="S146" s="36">
        <f t="shared" si="51"/>
        <v>209404571</v>
      </c>
      <c r="T146" s="36">
        <f t="shared" si="52"/>
        <v>761325</v>
      </c>
      <c r="U146" s="36">
        <f t="shared" si="53"/>
        <v>94</v>
      </c>
      <c r="W146" s="36">
        <f>'ComLg kWh Forecast'!X149</f>
        <v>207800664</v>
      </c>
      <c r="X146" s="168">
        <v>-1892164</v>
      </c>
      <c r="Y146" s="168">
        <v>0</v>
      </c>
      <c r="Z146" s="36">
        <f t="shared" si="54"/>
        <v>205908500</v>
      </c>
      <c r="AA146" s="160">
        <f t="shared" si="55"/>
        <v>204651215</v>
      </c>
      <c r="AB146" s="160">
        <f t="shared" si="56"/>
        <v>1257285</v>
      </c>
      <c r="AC146" s="155">
        <f t="shared" si="57"/>
        <v>-1.6695294583612519E-2</v>
      </c>
      <c r="AD146" s="44">
        <f t="shared" si="44"/>
        <v>748614.45485113119</v>
      </c>
      <c r="AE146" s="162">
        <f t="shared" si="58"/>
        <v>745320</v>
      </c>
      <c r="AF146" s="162">
        <f t="shared" si="59"/>
        <v>3294</v>
      </c>
      <c r="AG146" s="44">
        <f t="shared" si="60"/>
        <v>92.430642309140424</v>
      </c>
      <c r="AH146" s="162">
        <f t="shared" si="61"/>
        <v>92</v>
      </c>
      <c r="AI146" s="162">
        <f t="shared" si="62"/>
        <v>0</v>
      </c>
    </row>
    <row r="147" spans="3:35">
      <c r="C147" s="3">
        <v>2024</v>
      </c>
      <c r="D147" s="3">
        <v>4</v>
      </c>
      <c r="E147" s="42">
        <f>'GSD-Sec'!R191</f>
        <v>228839471</v>
      </c>
      <c r="F147" s="157">
        <f t="shared" si="45"/>
        <v>0.99412876636832193</v>
      </c>
      <c r="G147" s="42">
        <f>'GSD-Sec'!S191</f>
        <v>737618</v>
      </c>
      <c r="H147" s="157">
        <f t="shared" si="46"/>
        <v>0.99518475094679215</v>
      </c>
      <c r="I147" s="42">
        <f>'GSD-Sec'!K191</f>
        <v>151</v>
      </c>
      <c r="J147" s="157">
        <f t="shared" si="47"/>
        <v>1</v>
      </c>
      <c r="L147" s="42">
        <f>'GSD-Pri'!R191</f>
        <v>1351505</v>
      </c>
      <c r="M147" s="157">
        <f t="shared" si="48"/>
        <v>5.8712336316780727E-3</v>
      </c>
      <c r="N147" s="42">
        <f>'GSD-Pri'!S191</f>
        <v>3569</v>
      </c>
      <c r="O147" s="157">
        <f t="shared" si="49"/>
        <v>4.8152490532078953E-3</v>
      </c>
      <c r="P147" s="42">
        <f>'GSD-Pri'!K191</f>
        <v>0</v>
      </c>
      <c r="Q147" s="157">
        <f t="shared" si="50"/>
        <v>0</v>
      </c>
      <c r="S147" s="36">
        <f t="shared" si="51"/>
        <v>230190976</v>
      </c>
      <c r="T147" s="36">
        <f t="shared" si="52"/>
        <v>741187</v>
      </c>
      <c r="U147" s="36">
        <f t="shared" si="53"/>
        <v>151</v>
      </c>
      <c r="W147" s="36">
        <f>'ComLg kWh Forecast'!X150</f>
        <v>221655122</v>
      </c>
      <c r="X147" s="168">
        <v>-2676262</v>
      </c>
      <c r="Y147" s="168">
        <v>0</v>
      </c>
      <c r="Z147" s="36">
        <f t="shared" si="54"/>
        <v>218978860</v>
      </c>
      <c r="AA147" s="160">
        <f t="shared" si="55"/>
        <v>217693184</v>
      </c>
      <c r="AB147" s="160">
        <f t="shared" si="56"/>
        <v>1285676</v>
      </c>
      <c r="AC147" s="155">
        <f t="shared" si="57"/>
        <v>-4.8707886793963651E-2</v>
      </c>
      <c r="AD147" s="44">
        <f t="shared" si="44"/>
        <v>705085.34751084249</v>
      </c>
      <c r="AE147" s="162">
        <f t="shared" si="58"/>
        <v>701690</v>
      </c>
      <c r="AF147" s="162">
        <f t="shared" si="59"/>
        <v>3395</v>
      </c>
      <c r="AG147" s="44">
        <f t="shared" si="60"/>
        <v>143.64510909411149</v>
      </c>
      <c r="AH147" s="162">
        <f t="shared" si="61"/>
        <v>144</v>
      </c>
      <c r="AI147" s="162">
        <f t="shared" si="62"/>
        <v>0</v>
      </c>
    </row>
    <row r="148" spans="3:35">
      <c r="C148" s="3">
        <v>2024</v>
      </c>
      <c r="D148" s="3">
        <v>5</v>
      </c>
      <c r="E148" s="42">
        <f>'GSD-Sec'!R192</f>
        <v>238213760</v>
      </c>
      <c r="F148" s="157">
        <f t="shared" si="45"/>
        <v>0.99428417294209337</v>
      </c>
      <c r="G148" s="42">
        <f>'GSD-Sec'!S192</f>
        <v>770662</v>
      </c>
      <c r="H148" s="157">
        <f t="shared" si="46"/>
        <v>0.99488269177641853</v>
      </c>
      <c r="I148" s="42">
        <f>'GSD-Sec'!K192</f>
        <v>427</v>
      </c>
      <c r="J148" s="157">
        <f t="shared" si="47"/>
        <v>1</v>
      </c>
      <c r="L148" s="42">
        <f>'GSD-Pri'!R192</f>
        <v>1369416</v>
      </c>
      <c r="M148" s="157">
        <f t="shared" si="48"/>
        <v>5.7158270579066037E-3</v>
      </c>
      <c r="N148" s="42">
        <f>'GSD-Pri'!S192</f>
        <v>3964</v>
      </c>
      <c r="O148" s="157">
        <f t="shared" si="49"/>
        <v>5.1173082235814443E-3</v>
      </c>
      <c r="P148" s="42">
        <f>'GSD-Pri'!K192</f>
        <v>0</v>
      </c>
      <c r="Q148" s="157">
        <f t="shared" si="50"/>
        <v>0</v>
      </c>
      <c r="S148" s="36">
        <f t="shared" si="51"/>
        <v>239583176</v>
      </c>
      <c r="T148" s="36">
        <f t="shared" si="52"/>
        <v>774626</v>
      </c>
      <c r="U148" s="36">
        <f t="shared" si="53"/>
        <v>427</v>
      </c>
      <c r="W148" s="36">
        <f>'ComLg kWh Forecast'!X151</f>
        <v>239187893</v>
      </c>
      <c r="X148" s="168">
        <v>-5421778</v>
      </c>
      <c r="Y148" s="168">
        <v>0</v>
      </c>
      <c r="Z148" s="36">
        <f t="shared" si="54"/>
        <v>233766115</v>
      </c>
      <c r="AA148" s="160">
        <f t="shared" si="55"/>
        <v>232429948</v>
      </c>
      <c r="AB148" s="160">
        <f t="shared" si="56"/>
        <v>1336167</v>
      </c>
      <c r="AC148" s="155">
        <f t="shared" si="57"/>
        <v>-2.4279922727128422E-2</v>
      </c>
      <c r="AD148" s="44">
        <f t="shared" si="44"/>
        <v>755818.14057757542</v>
      </c>
      <c r="AE148" s="162">
        <f t="shared" si="58"/>
        <v>751950</v>
      </c>
      <c r="AF148" s="162">
        <f t="shared" si="59"/>
        <v>3868</v>
      </c>
      <c r="AG148" s="44">
        <f t="shared" si="60"/>
        <v>416.63247299551614</v>
      </c>
      <c r="AH148" s="162">
        <f t="shared" si="61"/>
        <v>417</v>
      </c>
      <c r="AI148" s="162">
        <f t="shared" si="62"/>
        <v>0</v>
      </c>
    </row>
    <row r="149" spans="3:35">
      <c r="C149" s="3">
        <v>2024</v>
      </c>
      <c r="D149" s="3">
        <v>6</v>
      </c>
      <c r="E149" s="42">
        <f>'GSD-Sec'!R193</f>
        <v>292553902</v>
      </c>
      <c r="F149" s="157">
        <f t="shared" si="45"/>
        <v>0.99394403464066372</v>
      </c>
      <c r="G149" s="42">
        <f>'GSD-Sec'!S193</f>
        <v>831662</v>
      </c>
      <c r="H149" s="157">
        <f t="shared" si="46"/>
        <v>0.99480386504403073</v>
      </c>
      <c r="I149" s="42">
        <f>'GSD-Sec'!K193</f>
        <v>414</v>
      </c>
      <c r="J149" s="157">
        <f t="shared" si="47"/>
        <v>1</v>
      </c>
      <c r="L149" s="42">
        <f>'GSD-Pri'!R193</f>
        <v>1782491</v>
      </c>
      <c r="M149" s="157">
        <f t="shared" si="48"/>
        <v>6.0559653593363159E-3</v>
      </c>
      <c r="N149" s="42">
        <f>'GSD-Pri'!S193</f>
        <v>4344</v>
      </c>
      <c r="O149" s="157">
        <f t="shared" si="49"/>
        <v>5.1961349559692159E-3</v>
      </c>
      <c r="P149" s="42">
        <f>'GSD-Pri'!K193</f>
        <v>0</v>
      </c>
      <c r="Q149" s="157">
        <f t="shared" si="50"/>
        <v>0</v>
      </c>
      <c r="S149" s="36">
        <f t="shared" si="51"/>
        <v>294336393</v>
      </c>
      <c r="T149" s="36">
        <f t="shared" si="52"/>
        <v>836006</v>
      </c>
      <c r="U149" s="36">
        <f t="shared" si="53"/>
        <v>414</v>
      </c>
      <c r="W149" s="36">
        <f>'ComLg kWh Forecast'!X152</f>
        <v>289323039</v>
      </c>
      <c r="X149" s="168">
        <v>-7465362</v>
      </c>
      <c r="Y149" s="168">
        <v>0</v>
      </c>
      <c r="Z149" s="36">
        <f t="shared" si="54"/>
        <v>281857677</v>
      </c>
      <c r="AA149" s="160">
        <f t="shared" si="55"/>
        <v>280150757</v>
      </c>
      <c r="AB149" s="160">
        <f t="shared" si="56"/>
        <v>1706920</v>
      </c>
      <c r="AC149" s="155">
        <f t="shared" si="57"/>
        <v>-4.239610288354656E-2</v>
      </c>
      <c r="AD149" s="44">
        <f t="shared" si="44"/>
        <v>800562.60361273773</v>
      </c>
      <c r="AE149" s="162">
        <f t="shared" si="58"/>
        <v>796403</v>
      </c>
      <c r="AF149" s="162">
        <f t="shared" si="59"/>
        <v>4160</v>
      </c>
      <c r="AG149" s="44">
        <f t="shared" si="60"/>
        <v>396.44801340621171</v>
      </c>
      <c r="AH149" s="162">
        <f t="shared" si="61"/>
        <v>396</v>
      </c>
      <c r="AI149" s="162">
        <f t="shared" si="62"/>
        <v>0</v>
      </c>
    </row>
    <row r="150" spans="3:35">
      <c r="C150" s="3">
        <v>2024</v>
      </c>
      <c r="D150" s="3">
        <v>7</v>
      </c>
      <c r="E150" s="42">
        <f>'GSD-Sec'!R194</f>
        <v>310620667</v>
      </c>
      <c r="F150" s="157">
        <f t="shared" si="45"/>
        <v>0.99392292090223067</v>
      </c>
      <c r="G150" s="42">
        <f>'GSD-Sec'!S194</f>
        <v>835278</v>
      </c>
      <c r="H150" s="157">
        <f t="shared" si="46"/>
        <v>0.99483098266116254</v>
      </c>
      <c r="I150" s="42">
        <f>'GSD-Sec'!K194</f>
        <v>483</v>
      </c>
      <c r="J150" s="157">
        <f t="shared" si="47"/>
        <v>1</v>
      </c>
      <c r="L150" s="42">
        <f>'GSD-Pri'!R194</f>
        <v>1899208</v>
      </c>
      <c r="M150" s="157">
        <f t="shared" si="48"/>
        <v>6.077079097769382E-3</v>
      </c>
      <c r="N150" s="42">
        <f>'GSD-Pri'!S194</f>
        <v>4340</v>
      </c>
      <c r="O150" s="157">
        <f t="shared" si="49"/>
        <v>5.169017338837424E-3</v>
      </c>
      <c r="P150" s="42">
        <f>'GSD-Pri'!K194</f>
        <v>0</v>
      </c>
      <c r="Q150" s="157">
        <f t="shared" si="50"/>
        <v>0</v>
      </c>
      <c r="S150" s="36">
        <f t="shared" si="51"/>
        <v>312519875</v>
      </c>
      <c r="T150" s="36">
        <f t="shared" si="52"/>
        <v>839618</v>
      </c>
      <c r="U150" s="36">
        <f t="shared" si="53"/>
        <v>483</v>
      </c>
      <c r="W150" s="36">
        <f>'ComLg kWh Forecast'!X153</f>
        <v>312038867</v>
      </c>
      <c r="X150" s="168">
        <v>-8296412</v>
      </c>
      <c r="Y150" s="168">
        <v>0</v>
      </c>
      <c r="Z150" s="36">
        <f t="shared" si="54"/>
        <v>303742455</v>
      </c>
      <c r="AA150" s="160">
        <f t="shared" si="55"/>
        <v>301896588</v>
      </c>
      <c r="AB150" s="160">
        <f t="shared" si="56"/>
        <v>1845867</v>
      </c>
      <c r="AC150" s="155">
        <f t="shared" si="57"/>
        <v>-2.8085957733088196E-2</v>
      </c>
      <c r="AD150" s="44">
        <f t="shared" si="44"/>
        <v>816036.52434005996</v>
      </c>
      <c r="AE150" s="162">
        <f t="shared" si="58"/>
        <v>811818</v>
      </c>
      <c r="AF150" s="162">
        <f t="shared" si="59"/>
        <v>4218</v>
      </c>
      <c r="AG150" s="44">
        <f t="shared" si="60"/>
        <v>469.43448241491842</v>
      </c>
      <c r="AH150" s="162">
        <f t="shared" si="61"/>
        <v>469</v>
      </c>
      <c r="AI150" s="162">
        <f t="shared" si="62"/>
        <v>0</v>
      </c>
    </row>
    <row r="151" spans="3:35">
      <c r="C151" s="3">
        <v>2024</v>
      </c>
      <c r="D151" s="3">
        <v>8</v>
      </c>
      <c r="E151" s="42">
        <f>'GSD-Sec'!R195</f>
        <v>315326810</v>
      </c>
      <c r="F151" s="157">
        <f t="shared" si="45"/>
        <v>0.99443438147487351</v>
      </c>
      <c r="G151" s="42">
        <f>'GSD-Sec'!S195</f>
        <v>850407</v>
      </c>
      <c r="H151" s="157">
        <f t="shared" si="46"/>
        <v>0.99514717618781257</v>
      </c>
      <c r="I151" s="42">
        <f>'GSD-Sec'!K195</f>
        <v>445</v>
      </c>
      <c r="J151" s="157">
        <f t="shared" si="47"/>
        <v>1</v>
      </c>
      <c r="L151" s="42">
        <f>'GSD-Pri'!R195</f>
        <v>1764811</v>
      </c>
      <c r="M151" s="157">
        <f t="shared" si="48"/>
        <v>5.5656185251265278E-3</v>
      </c>
      <c r="N151" s="42">
        <f>'GSD-Pri'!S195</f>
        <v>4147</v>
      </c>
      <c r="O151" s="157">
        <f t="shared" si="49"/>
        <v>4.8528238121874102E-3</v>
      </c>
      <c r="P151" s="42">
        <f>'GSD-Pri'!K195</f>
        <v>0</v>
      </c>
      <c r="Q151" s="157">
        <f t="shared" si="50"/>
        <v>0</v>
      </c>
      <c r="S151" s="36">
        <f t="shared" si="51"/>
        <v>317091621</v>
      </c>
      <c r="T151" s="36">
        <f t="shared" si="52"/>
        <v>854554</v>
      </c>
      <c r="U151" s="36">
        <f t="shared" si="53"/>
        <v>445</v>
      </c>
      <c r="W151" s="36">
        <f>'ComLg kWh Forecast'!X154</f>
        <v>311360552</v>
      </c>
      <c r="X151" s="168">
        <v>-8059891</v>
      </c>
      <c r="Y151" s="168">
        <v>0</v>
      </c>
      <c r="Z151" s="36">
        <f t="shared" si="54"/>
        <v>303300661</v>
      </c>
      <c r="AA151" s="160">
        <f t="shared" si="55"/>
        <v>301612605</v>
      </c>
      <c r="AB151" s="160">
        <f t="shared" si="56"/>
        <v>1688056</v>
      </c>
      <c r="AC151" s="155">
        <f t="shared" si="57"/>
        <v>-4.3492035382417082E-2</v>
      </c>
      <c r="AD151" s="44">
        <f t="shared" si="44"/>
        <v>817387.707195814</v>
      </c>
      <c r="AE151" s="162">
        <f t="shared" si="58"/>
        <v>813421</v>
      </c>
      <c r="AF151" s="162">
        <f t="shared" si="59"/>
        <v>3967</v>
      </c>
      <c r="AG151" s="44">
        <f t="shared" si="60"/>
        <v>425.6460442548244</v>
      </c>
      <c r="AH151" s="162">
        <f t="shared" si="61"/>
        <v>426</v>
      </c>
      <c r="AI151" s="162">
        <f t="shared" si="62"/>
        <v>0</v>
      </c>
    </row>
    <row r="152" spans="3:35">
      <c r="C152" s="3">
        <v>2024</v>
      </c>
      <c r="D152" s="3">
        <v>9</v>
      </c>
      <c r="E152" s="42">
        <f>'GSD-Sec'!R196</f>
        <v>303753448</v>
      </c>
      <c r="F152" s="157">
        <f t="shared" si="45"/>
        <v>0.99410708193093411</v>
      </c>
      <c r="G152" s="42">
        <f>'GSD-Sec'!S196</f>
        <v>842306</v>
      </c>
      <c r="H152" s="157">
        <f t="shared" si="46"/>
        <v>0.99489621757869762</v>
      </c>
      <c r="I152" s="42">
        <f>'GSD-Sec'!K196</f>
        <v>349</v>
      </c>
      <c r="J152" s="157">
        <f t="shared" si="47"/>
        <v>1</v>
      </c>
      <c r="L152" s="42">
        <f>'GSD-Pri'!R196</f>
        <v>1800605</v>
      </c>
      <c r="M152" s="157">
        <f t="shared" si="48"/>
        <v>5.892918069065836E-3</v>
      </c>
      <c r="N152" s="42">
        <f>'GSD-Pri'!S196</f>
        <v>4321</v>
      </c>
      <c r="O152" s="157">
        <f t="shared" si="49"/>
        <v>5.1037824213024151E-3</v>
      </c>
      <c r="P152" s="42">
        <f>'GSD-Pri'!K196</f>
        <v>0</v>
      </c>
      <c r="Q152" s="157">
        <f t="shared" si="50"/>
        <v>0</v>
      </c>
      <c r="S152" s="36">
        <f t="shared" si="51"/>
        <v>305554053</v>
      </c>
      <c r="T152" s="36">
        <f t="shared" si="52"/>
        <v>846627</v>
      </c>
      <c r="U152" s="36">
        <f t="shared" si="53"/>
        <v>349</v>
      </c>
      <c r="W152" s="36">
        <f>'ComLg kWh Forecast'!X155</f>
        <v>314380059</v>
      </c>
      <c r="X152" s="168">
        <v>-6444157</v>
      </c>
      <c r="Y152" s="168">
        <v>0</v>
      </c>
      <c r="Z152" s="36">
        <f t="shared" si="54"/>
        <v>307935902</v>
      </c>
      <c r="AA152" s="160">
        <f t="shared" si="55"/>
        <v>306121261</v>
      </c>
      <c r="AB152" s="160">
        <f t="shared" si="56"/>
        <v>1814641</v>
      </c>
      <c r="AC152" s="155">
        <f t="shared" si="57"/>
        <v>7.7951805142639774E-3</v>
      </c>
      <c r="AD152" s="44">
        <f t="shared" si="44"/>
        <v>853226.61029324972</v>
      </c>
      <c r="AE152" s="162">
        <f t="shared" si="58"/>
        <v>848872</v>
      </c>
      <c r="AF152" s="162">
        <f t="shared" si="59"/>
        <v>4355</v>
      </c>
      <c r="AG152" s="44">
        <f t="shared" si="60"/>
        <v>351.72051799947815</v>
      </c>
      <c r="AH152" s="162">
        <f t="shared" si="61"/>
        <v>352</v>
      </c>
      <c r="AI152" s="162">
        <f t="shared" si="62"/>
        <v>0</v>
      </c>
    </row>
    <row r="153" spans="3:35">
      <c r="C153" s="3">
        <v>2024</v>
      </c>
      <c r="D153" s="3">
        <v>10</v>
      </c>
      <c r="E153" s="42">
        <f>'GSD-Sec'!R197</f>
        <v>258899117</v>
      </c>
      <c r="F153" s="157">
        <f t="shared" si="45"/>
        <v>0.99343265867322472</v>
      </c>
      <c r="G153" s="42">
        <f>'GSD-Sec'!S197</f>
        <v>795988</v>
      </c>
      <c r="H153" s="157">
        <f t="shared" si="46"/>
        <v>0.99469902403059118</v>
      </c>
      <c r="I153" s="42">
        <f>'GSD-Sec'!K197</f>
        <v>343</v>
      </c>
      <c r="J153" s="157">
        <f t="shared" si="47"/>
        <v>1</v>
      </c>
      <c r="L153" s="42">
        <f>'GSD-Pri'!R197</f>
        <v>1711519</v>
      </c>
      <c r="M153" s="157">
        <f t="shared" si="48"/>
        <v>6.5673413267753203E-3</v>
      </c>
      <c r="N153" s="42">
        <f>'GSD-Pri'!S197</f>
        <v>4242</v>
      </c>
      <c r="O153" s="157">
        <f t="shared" si="49"/>
        <v>5.3009759694087949E-3</v>
      </c>
      <c r="P153" s="42">
        <f>'GSD-Pri'!K197</f>
        <v>0</v>
      </c>
      <c r="Q153" s="157">
        <f t="shared" si="50"/>
        <v>0</v>
      </c>
      <c r="S153" s="36">
        <f t="shared" si="51"/>
        <v>260610636</v>
      </c>
      <c r="T153" s="36">
        <f t="shared" si="52"/>
        <v>800230</v>
      </c>
      <c r="U153" s="36">
        <f t="shared" si="53"/>
        <v>343</v>
      </c>
      <c r="W153" s="36">
        <f>'ComLg kWh Forecast'!X156</f>
        <v>282675310</v>
      </c>
      <c r="X153" s="168">
        <v>-3584196</v>
      </c>
      <c r="Y153" s="168">
        <v>0</v>
      </c>
      <c r="Z153" s="36">
        <f t="shared" si="54"/>
        <v>279091114</v>
      </c>
      <c r="AA153" s="160">
        <f t="shared" si="55"/>
        <v>277258227</v>
      </c>
      <c r="AB153" s="160">
        <f t="shared" si="56"/>
        <v>1832887</v>
      </c>
      <c r="AC153" s="155">
        <f t="shared" si="57"/>
        <v>7.091221710536777E-2</v>
      </c>
      <c r="AD153" s="44">
        <f t="shared" si="44"/>
        <v>856976.08349422843</v>
      </c>
      <c r="AE153" s="162">
        <f t="shared" si="58"/>
        <v>852433</v>
      </c>
      <c r="AF153" s="162">
        <f t="shared" si="59"/>
        <v>4543</v>
      </c>
      <c r="AG153" s="44">
        <f t="shared" si="60"/>
        <v>367.32289046714112</v>
      </c>
      <c r="AH153" s="162">
        <f t="shared" si="61"/>
        <v>367</v>
      </c>
      <c r="AI153" s="162">
        <f t="shared" si="62"/>
        <v>0</v>
      </c>
    </row>
    <row r="154" spans="3:35">
      <c r="C154" s="3">
        <v>2024</v>
      </c>
      <c r="D154" s="3">
        <v>11</v>
      </c>
      <c r="E154" s="42">
        <f>'GSD-Sec'!R198</f>
        <v>206830900</v>
      </c>
      <c r="F154" s="157">
        <f t="shared" si="45"/>
        <v>0.9932179972296431</v>
      </c>
      <c r="G154" s="42">
        <f>'GSD-Sec'!S198</f>
        <v>742031</v>
      </c>
      <c r="H154" s="157">
        <f t="shared" si="46"/>
        <v>0.99478497052636938</v>
      </c>
      <c r="I154" s="42">
        <f>'GSD-Sec'!K198</f>
        <v>216</v>
      </c>
      <c r="J154" s="157">
        <f t="shared" si="47"/>
        <v>1</v>
      </c>
      <c r="L154" s="42">
        <f>'GSD-Pri'!R198</f>
        <v>1412306</v>
      </c>
      <c r="M154" s="157">
        <f t="shared" si="48"/>
        <v>6.7820027703568873E-3</v>
      </c>
      <c r="N154" s="42">
        <f>'GSD-Pri'!S198</f>
        <v>3890</v>
      </c>
      <c r="O154" s="157">
        <f t="shared" si="49"/>
        <v>5.2150294736305856E-3</v>
      </c>
      <c r="P154" s="42">
        <f>'GSD-Pri'!K198</f>
        <v>0</v>
      </c>
      <c r="Q154" s="157">
        <f t="shared" si="50"/>
        <v>0</v>
      </c>
      <c r="S154" s="36">
        <f t="shared" si="51"/>
        <v>208243206</v>
      </c>
      <c r="T154" s="36">
        <f t="shared" si="52"/>
        <v>745921</v>
      </c>
      <c r="U154" s="36">
        <f t="shared" si="53"/>
        <v>216</v>
      </c>
      <c r="W154" s="36">
        <f>'ComLg kWh Forecast'!X157</f>
        <v>218109417</v>
      </c>
      <c r="X154" s="168">
        <v>-2007196</v>
      </c>
      <c r="Y154" s="168">
        <v>0</v>
      </c>
      <c r="Z154" s="36">
        <f t="shared" si="54"/>
        <v>216102221</v>
      </c>
      <c r="AA154" s="160">
        <f t="shared" si="55"/>
        <v>214636615</v>
      </c>
      <c r="AB154" s="160">
        <f t="shared" si="56"/>
        <v>1465606</v>
      </c>
      <c r="AC154" s="155">
        <f t="shared" si="57"/>
        <v>3.7739598573026223E-2</v>
      </c>
      <c r="AD154" s="44">
        <f t="shared" si="44"/>
        <v>774071.7591071903</v>
      </c>
      <c r="AE154" s="162">
        <f t="shared" si="58"/>
        <v>770035</v>
      </c>
      <c r="AF154" s="162">
        <f t="shared" si="59"/>
        <v>4037</v>
      </c>
      <c r="AG154" s="44">
        <f t="shared" si="60"/>
        <v>224.15175329177367</v>
      </c>
      <c r="AH154" s="162">
        <f t="shared" si="61"/>
        <v>224</v>
      </c>
      <c r="AI154" s="162">
        <f t="shared" si="62"/>
        <v>0</v>
      </c>
    </row>
    <row r="155" spans="3:35">
      <c r="C155" s="3">
        <v>2024</v>
      </c>
      <c r="D155" s="3">
        <v>12</v>
      </c>
      <c r="E155" s="42">
        <f>'GSD-Sec'!R199</f>
        <v>216309754</v>
      </c>
      <c r="F155" s="157">
        <f t="shared" si="45"/>
        <v>0.99347192534292716</v>
      </c>
      <c r="G155" s="42">
        <f>'GSD-Sec'!S199</f>
        <v>782702</v>
      </c>
      <c r="H155" s="157">
        <f t="shared" si="46"/>
        <v>0.99535451545421594</v>
      </c>
      <c r="I155" s="42">
        <f>'GSD-Sec'!K199</f>
        <v>205</v>
      </c>
      <c r="J155" s="157">
        <f t="shared" si="47"/>
        <v>1</v>
      </c>
      <c r="L155" s="42">
        <f>'GSD-Pri'!R199</f>
        <v>1421365</v>
      </c>
      <c r="M155" s="157">
        <f t="shared" si="48"/>
        <v>6.5280746570727912E-3</v>
      </c>
      <c r="N155" s="42">
        <f>'GSD-Pri'!S199</f>
        <v>3653</v>
      </c>
      <c r="O155" s="157">
        <f t="shared" si="49"/>
        <v>4.6454845457840292E-3</v>
      </c>
      <c r="P155" s="42">
        <f>'GSD-Pri'!K199</f>
        <v>0</v>
      </c>
      <c r="Q155" s="157">
        <f t="shared" si="50"/>
        <v>0</v>
      </c>
      <c r="S155" s="36">
        <f t="shared" si="51"/>
        <v>217731119</v>
      </c>
      <c r="T155" s="36">
        <f t="shared" si="52"/>
        <v>786355</v>
      </c>
      <c r="U155" s="36">
        <f t="shared" si="53"/>
        <v>205</v>
      </c>
      <c r="W155" s="36">
        <f>'ComLg kWh Forecast'!X158</f>
        <v>221083076</v>
      </c>
      <c r="X155" s="168">
        <v>-2619920</v>
      </c>
      <c r="Y155" s="168">
        <v>0</v>
      </c>
      <c r="Z155" s="36">
        <f t="shared" si="54"/>
        <v>218463156</v>
      </c>
      <c r="AA155" s="160">
        <f t="shared" si="55"/>
        <v>217037012</v>
      </c>
      <c r="AB155" s="160">
        <f t="shared" si="56"/>
        <v>1426144</v>
      </c>
      <c r="AC155" s="155">
        <f t="shared" si="57"/>
        <v>3.3621147191182921E-3</v>
      </c>
      <c r="AD155" s="44">
        <f t="shared" si="44"/>
        <v>788998.81571995222</v>
      </c>
      <c r="AE155" s="162">
        <f t="shared" si="58"/>
        <v>785334</v>
      </c>
      <c r="AF155" s="162">
        <f t="shared" si="59"/>
        <v>3665</v>
      </c>
      <c r="AG155" s="44">
        <f t="shared" si="60"/>
        <v>205.68923351741924</v>
      </c>
      <c r="AH155" s="162">
        <f t="shared" si="61"/>
        <v>206</v>
      </c>
      <c r="AI155" s="162">
        <f t="shared" si="62"/>
        <v>0</v>
      </c>
    </row>
    <row r="156" spans="3:35">
      <c r="C156" s="3">
        <v>2025</v>
      </c>
      <c r="D156" s="3">
        <v>1</v>
      </c>
      <c r="E156" s="42">
        <f>'GSD-Sec'!R200</f>
        <v>224749090</v>
      </c>
      <c r="F156" s="157">
        <f t="shared" si="45"/>
        <v>0.99360987559993774</v>
      </c>
      <c r="G156" s="42">
        <f>'GSD-Sec'!S200</f>
        <v>795642</v>
      </c>
      <c r="H156" s="157">
        <f t="shared" si="46"/>
        <v>0.99543221321843178</v>
      </c>
      <c r="I156" s="42">
        <f>'GSD-Sec'!K200</f>
        <v>86</v>
      </c>
      <c r="J156" s="157">
        <f t="shared" si="47"/>
        <v>1</v>
      </c>
      <c r="L156" s="42">
        <f>'GSD-Pri'!R200</f>
        <v>1445411</v>
      </c>
      <c r="M156" s="157">
        <f t="shared" si="48"/>
        <v>6.3901244000622278E-3</v>
      </c>
      <c r="N156" s="42">
        <f>'GSD-Pri'!S200</f>
        <v>3651</v>
      </c>
      <c r="O156" s="157">
        <f t="shared" si="49"/>
        <v>4.5677867815682111E-3</v>
      </c>
      <c r="P156" s="42">
        <f>'GSD-Pri'!K200</f>
        <v>0</v>
      </c>
      <c r="Q156" s="157">
        <f t="shared" si="50"/>
        <v>0</v>
      </c>
      <c r="S156" s="36">
        <f t="shared" si="51"/>
        <v>226194501</v>
      </c>
      <c r="T156" s="36">
        <f t="shared" si="52"/>
        <v>799293</v>
      </c>
      <c r="U156" s="36">
        <f t="shared" si="53"/>
        <v>86</v>
      </c>
      <c r="W156" s="36">
        <f>'ComLg kWh Forecast'!X159</f>
        <v>226546458</v>
      </c>
      <c r="X156" s="168">
        <v>-2838246</v>
      </c>
      <c r="Y156" s="168">
        <v>0</v>
      </c>
      <c r="Z156" s="36">
        <f t="shared" si="54"/>
        <v>223708212</v>
      </c>
      <c r="AA156" s="160">
        <f t="shared" si="55"/>
        <v>222278689</v>
      </c>
      <c r="AB156" s="160">
        <f t="shared" si="56"/>
        <v>1429523</v>
      </c>
      <c r="AC156" s="155">
        <f t="shared" si="57"/>
        <v>-1.099181893904666E-2</v>
      </c>
      <c r="AD156" s="44">
        <f t="shared" si="44"/>
        <v>790507.31606475252</v>
      </c>
      <c r="AE156" s="162">
        <f t="shared" si="58"/>
        <v>786896</v>
      </c>
      <c r="AF156" s="162">
        <f t="shared" si="59"/>
        <v>3611</v>
      </c>
      <c r="AG156" s="44">
        <f t="shared" si="60"/>
        <v>85.054703571241987</v>
      </c>
      <c r="AH156" s="162">
        <f t="shared" si="61"/>
        <v>85</v>
      </c>
      <c r="AI156" s="162">
        <f t="shared" si="62"/>
        <v>0</v>
      </c>
    </row>
    <row r="157" spans="3:35">
      <c r="C157" s="3">
        <v>2025</v>
      </c>
      <c r="D157" s="3">
        <v>2</v>
      </c>
      <c r="E157" s="42">
        <f>'GSD-Sec'!R201</f>
        <v>211026635</v>
      </c>
      <c r="F157" s="157">
        <f t="shared" si="45"/>
        <v>0.9927324830211719</v>
      </c>
      <c r="G157" s="42">
        <f>'GSD-Sec'!S201</f>
        <v>790236</v>
      </c>
      <c r="H157" s="157">
        <f t="shared" si="46"/>
        <v>0.99526195280088869</v>
      </c>
      <c r="I157" s="42">
        <f>'GSD-Sec'!K201</f>
        <v>61</v>
      </c>
      <c r="J157" s="157">
        <f t="shared" si="47"/>
        <v>1</v>
      </c>
      <c r="L157" s="42">
        <f>'GSD-Pri'!R201</f>
        <v>1544867</v>
      </c>
      <c r="M157" s="157">
        <f t="shared" si="48"/>
        <v>7.26751697882814E-3</v>
      </c>
      <c r="N157" s="42">
        <f>'GSD-Pri'!S201</f>
        <v>3762</v>
      </c>
      <c r="O157" s="157">
        <f t="shared" si="49"/>
        <v>4.7380471991113329E-3</v>
      </c>
      <c r="P157" s="42">
        <f>'GSD-Pri'!K201</f>
        <v>0</v>
      </c>
      <c r="Q157" s="157">
        <f t="shared" si="50"/>
        <v>0</v>
      </c>
      <c r="S157" s="36">
        <f t="shared" si="51"/>
        <v>212571502</v>
      </c>
      <c r="T157" s="36">
        <f t="shared" si="52"/>
        <v>793998</v>
      </c>
      <c r="U157" s="36">
        <f t="shared" si="53"/>
        <v>61</v>
      </c>
      <c r="W157" s="36">
        <f>'ComLg kWh Forecast'!X160</f>
        <v>218301637</v>
      </c>
      <c r="X157" s="168">
        <v>-1971982</v>
      </c>
      <c r="Y157" s="168">
        <v>0</v>
      </c>
      <c r="Z157" s="36">
        <f t="shared" si="54"/>
        <v>216329655</v>
      </c>
      <c r="AA157" s="160">
        <f t="shared" si="55"/>
        <v>214757476</v>
      </c>
      <c r="AB157" s="160">
        <f t="shared" si="56"/>
        <v>1572179</v>
      </c>
      <c r="AC157" s="155">
        <f t="shared" si="57"/>
        <v>1.7679477091901097E-2</v>
      </c>
      <c r="AD157" s="44">
        <f t="shared" si="44"/>
        <v>808035.46945201524</v>
      </c>
      <c r="AE157" s="162">
        <f t="shared" si="58"/>
        <v>804207</v>
      </c>
      <c r="AF157" s="162">
        <f t="shared" si="59"/>
        <v>3829</v>
      </c>
      <c r="AG157" s="44">
        <f t="shared" si="60"/>
        <v>62.078448102605968</v>
      </c>
      <c r="AH157" s="162">
        <f t="shared" si="61"/>
        <v>62</v>
      </c>
      <c r="AI157" s="162">
        <f t="shared" si="62"/>
        <v>0</v>
      </c>
    </row>
    <row r="158" spans="3:35">
      <c r="C158" s="3">
        <v>2025</v>
      </c>
      <c r="D158" s="3">
        <v>3</v>
      </c>
      <c r="E158" s="42">
        <f>'GSD-Sec'!R202</f>
        <v>206322384</v>
      </c>
      <c r="F158" s="157">
        <f t="shared" si="45"/>
        <v>0.99394286692415934</v>
      </c>
      <c r="G158" s="42">
        <f>'GSD-Sec'!S202</f>
        <v>764132</v>
      </c>
      <c r="H158" s="157">
        <f t="shared" si="46"/>
        <v>0.99563507678355978</v>
      </c>
      <c r="I158" s="42">
        <f>'GSD-Sec'!K202</f>
        <v>95</v>
      </c>
      <c r="J158" s="157">
        <f t="shared" si="47"/>
        <v>1</v>
      </c>
      <c r="L158" s="42">
        <f>'GSD-Pri'!R202</f>
        <v>1257338</v>
      </c>
      <c r="M158" s="157">
        <f t="shared" si="48"/>
        <v>6.057133075840616E-3</v>
      </c>
      <c r="N158" s="42">
        <f>'GSD-Pri'!S202</f>
        <v>3350</v>
      </c>
      <c r="O158" s="157">
        <f t="shared" si="49"/>
        <v>4.3649232164402552E-3</v>
      </c>
      <c r="P158" s="42">
        <f>'GSD-Pri'!K202</f>
        <v>0</v>
      </c>
      <c r="Q158" s="157">
        <f t="shared" si="50"/>
        <v>0</v>
      </c>
      <c r="S158" s="36">
        <f t="shared" si="51"/>
        <v>207579722</v>
      </c>
      <c r="T158" s="36">
        <f t="shared" si="52"/>
        <v>767482</v>
      </c>
      <c r="U158" s="36">
        <f t="shared" si="53"/>
        <v>95</v>
      </c>
      <c r="W158" s="36">
        <f>'ComLg kWh Forecast'!X161</f>
        <v>210140053</v>
      </c>
      <c r="X158" s="168">
        <v>-1892164</v>
      </c>
      <c r="Y158" s="168">
        <v>0</v>
      </c>
      <c r="Z158" s="36">
        <f t="shared" si="54"/>
        <v>208247889</v>
      </c>
      <c r="AA158" s="160">
        <f t="shared" si="55"/>
        <v>206986504</v>
      </c>
      <c r="AB158" s="160">
        <f t="shared" si="56"/>
        <v>1261385</v>
      </c>
      <c r="AC158" s="155">
        <f t="shared" si="57"/>
        <v>3.2188452396135769E-3</v>
      </c>
      <c r="AD158" s="44">
        <f t="shared" si="44"/>
        <v>769952.4057821891</v>
      </c>
      <c r="AE158" s="162">
        <f t="shared" si="58"/>
        <v>766592</v>
      </c>
      <c r="AF158" s="162">
        <f t="shared" si="59"/>
        <v>3361</v>
      </c>
      <c r="AG158" s="44">
        <f t="shared" si="60"/>
        <v>95.305790297763295</v>
      </c>
      <c r="AH158" s="162">
        <f t="shared" si="61"/>
        <v>95</v>
      </c>
      <c r="AI158" s="162">
        <f t="shared" si="62"/>
        <v>0</v>
      </c>
    </row>
    <row r="159" spans="3:35">
      <c r="C159" s="3">
        <v>2025</v>
      </c>
      <c r="D159" s="3">
        <v>4</v>
      </c>
      <c r="E159" s="42">
        <f>'GSD-Sec'!R203</f>
        <v>230684760</v>
      </c>
      <c r="F159" s="157">
        <f t="shared" si="45"/>
        <v>0.99417545787508688</v>
      </c>
      <c r="G159" s="42">
        <f>'GSD-Sec'!S203</f>
        <v>743566</v>
      </c>
      <c r="H159" s="157">
        <f t="shared" si="46"/>
        <v>0.99522308552001981</v>
      </c>
      <c r="I159" s="42">
        <f>'GSD-Sec'!K203</f>
        <v>152</v>
      </c>
      <c r="J159" s="157">
        <f t="shared" si="47"/>
        <v>1</v>
      </c>
      <c r="L159" s="42">
        <f>'GSD-Pri'!R203</f>
        <v>1351505</v>
      </c>
      <c r="M159" s="157">
        <f t="shared" si="48"/>
        <v>5.8245421249131036E-3</v>
      </c>
      <c r="N159" s="42">
        <f>'GSD-Pri'!S203</f>
        <v>3569</v>
      </c>
      <c r="O159" s="157">
        <f t="shared" si="49"/>
        <v>4.7769144799801912E-3</v>
      </c>
      <c r="P159" s="42">
        <f>'GSD-Pri'!K203</f>
        <v>0</v>
      </c>
      <c r="Q159" s="157">
        <f t="shared" si="50"/>
        <v>0</v>
      </c>
      <c r="S159" s="36">
        <f t="shared" si="51"/>
        <v>232036265</v>
      </c>
      <c r="T159" s="36">
        <f t="shared" si="52"/>
        <v>747135</v>
      </c>
      <c r="U159" s="36">
        <f t="shared" si="53"/>
        <v>152</v>
      </c>
      <c r="W159" s="36">
        <f>'ComLg kWh Forecast'!X162</f>
        <v>222689485</v>
      </c>
      <c r="X159" s="168">
        <v>-2676262</v>
      </c>
      <c r="Y159" s="168">
        <v>0</v>
      </c>
      <c r="Z159" s="36">
        <f t="shared" si="54"/>
        <v>220013223</v>
      </c>
      <c r="AA159" s="160">
        <f t="shared" si="55"/>
        <v>218731747</v>
      </c>
      <c r="AB159" s="160">
        <f t="shared" si="56"/>
        <v>1281476</v>
      </c>
      <c r="AC159" s="155">
        <f t="shared" si="57"/>
        <v>-5.1815357396827633E-2</v>
      </c>
      <c r="AD159" s="44">
        <f t="shared" si="44"/>
        <v>708421.93295132113</v>
      </c>
      <c r="AE159" s="162">
        <f t="shared" si="58"/>
        <v>705038</v>
      </c>
      <c r="AF159" s="162">
        <f t="shared" si="59"/>
        <v>3384</v>
      </c>
      <c r="AG159" s="44">
        <f t="shared" si="60"/>
        <v>144.1240656756822</v>
      </c>
      <c r="AH159" s="162">
        <f t="shared" si="61"/>
        <v>144</v>
      </c>
      <c r="AI159" s="162">
        <f t="shared" si="62"/>
        <v>0</v>
      </c>
    </row>
    <row r="160" spans="3:35">
      <c r="C160" s="3">
        <v>2025</v>
      </c>
      <c r="D160" s="3">
        <v>5</v>
      </c>
      <c r="E160" s="42">
        <f>'GSD-Sec'!R204</f>
        <v>240108153</v>
      </c>
      <c r="F160" s="157">
        <f t="shared" si="45"/>
        <v>0.99432901364018622</v>
      </c>
      <c r="G160" s="42">
        <f>'GSD-Sec'!S204</f>
        <v>776791</v>
      </c>
      <c r="H160" s="157">
        <f t="shared" si="46"/>
        <v>0.9949228631260767</v>
      </c>
      <c r="I160" s="42">
        <f>'GSD-Sec'!K204</f>
        <v>430</v>
      </c>
      <c r="J160" s="157">
        <f t="shared" si="47"/>
        <v>1</v>
      </c>
      <c r="L160" s="42">
        <f>'GSD-Pri'!R204</f>
        <v>1369416</v>
      </c>
      <c r="M160" s="157">
        <f t="shared" si="48"/>
        <v>5.6709863598138179E-3</v>
      </c>
      <c r="N160" s="42">
        <f>'GSD-Pri'!S204</f>
        <v>3964</v>
      </c>
      <c r="O160" s="157">
        <f t="shared" si="49"/>
        <v>5.0771368739233177E-3</v>
      </c>
      <c r="P160" s="42">
        <f>'GSD-Pri'!K204</f>
        <v>0</v>
      </c>
      <c r="Q160" s="157">
        <f t="shared" si="50"/>
        <v>0</v>
      </c>
      <c r="S160" s="36">
        <f t="shared" si="51"/>
        <v>241477569</v>
      </c>
      <c r="T160" s="36">
        <f t="shared" si="52"/>
        <v>780755</v>
      </c>
      <c r="U160" s="36">
        <f t="shared" si="53"/>
        <v>430</v>
      </c>
      <c r="W160" s="36">
        <f>'ComLg kWh Forecast'!X163</f>
        <v>240429697</v>
      </c>
      <c r="X160" s="168">
        <v>-5421778</v>
      </c>
      <c r="Y160" s="168">
        <v>0</v>
      </c>
      <c r="Z160" s="36">
        <f t="shared" si="54"/>
        <v>235007919</v>
      </c>
      <c r="AA160" s="160">
        <f t="shared" si="55"/>
        <v>233675192</v>
      </c>
      <c r="AB160" s="160">
        <f t="shared" si="56"/>
        <v>1332727</v>
      </c>
      <c r="AC160" s="155">
        <f t="shared" si="57"/>
        <v>-2.679192948145015E-2</v>
      </c>
      <c r="AD160" s="44">
        <f t="shared" si="44"/>
        <v>759837.06709771045</v>
      </c>
      <c r="AE160" s="162">
        <f t="shared" si="58"/>
        <v>755979</v>
      </c>
      <c r="AF160" s="162">
        <f t="shared" si="59"/>
        <v>3858</v>
      </c>
      <c r="AG160" s="44">
        <f t="shared" si="60"/>
        <v>418.47947032297645</v>
      </c>
      <c r="AH160" s="162">
        <f t="shared" si="61"/>
        <v>418</v>
      </c>
      <c r="AI160" s="162">
        <f t="shared" si="62"/>
        <v>0</v>
      </c>
    </row>
    <row r="161" spans="3:35">
      <c r="C161" s="3">
        <v>2025</v>
      </c>
      <c r="D161" s="3">
        <v>6</v>
      </c>
      <c r="E161" s="42">
        <f>'GSD-Sec'!R205</f>
        <v>294832172</v>
      </c>
      <c r="F161" s="157">
        <f t="shared" si="45"/>
        <v>0.9939905499547067</v>
      </c>
      <c r="G161" s="42">
        <f>'GSD-Sec'!S205</f>
        <v>838139</v>
      </c>
      <c r="H161" s="157">
        <f t="shared" si="46"/>
        <v>0.99484381287218848</v>
      </c>
      <c r="I161" s="42">
        <f>'GSD-Sec'!K205</f>
        <v>417</v>
      </c>
      <c r="J161" s="157">
        <f t="shared" si="47"/>
        <v>1</v>
      </c>
      <c r="L161" s="42">
        <f>'GSD-Pri'!R205</f>
        <v>1782491</v>
      </c>
      <c r="M161" s="157">
        <f t="shared" si="48"/>
        <v>6.0094500452932765E-3</v>
      </c>
      <c r="N161" s="42">
        <f>'GSD-Pri'!S205</f>
        <v>4344</v>
      </c>
      <c r="O161" s="157">
        <f t="shared" si="49"/>
        <v>5.1561871278114815E-3</v>
      </c>
      <c r="P161" s="42">
        <f>'GSD-Pri'!K205</f>
        <v>0</v>
      </c>
      <c r="Q161" s="157">
        <f t="shared" si="50"/>
        <v>0</v>
      </c>
      <c r="S161" s="36">
        <f t="shared" si="51"/>
        <v>296614663</v>
      </c>
      <c r="T161" s="36">
        <f t="shared" si="52"/>
        <v>842483</v>
      </c>
      <c r="U161" s="36">
        <f t="shared" si="53"/>
        <v>417</v>
      </c>
      <c r="W161" s="36">
        <f>'ComLg kWh Forecast'!X164</f>
        <v>290843467</v>
      </c>
      <c r="X161" s="168">
        <v>-7465362</v>
      </c>
      <c r="Y161" s="168">
        <v>0</v>
      </c>
      <c r="Z161" s="36">
        <f t="shared" si="54"/>
        <v>283378105</v>
      </c>
      <c r="AA161" s="160">
        <f t="shared" si="55"/>
        <v>281675158</v>
      </c>
      <c r="AB161" s="160">
        <f t="shared" si="56"/>
        <v>1702947</v>
      </c>
      <c r="AC161" s="155">
        <f t="shared" si="57"/>
        <v>-4.4625433773649914E-2</v>
      </c>
      <c r="AD161" s="44">
        <f t="shared" si="44"/>
        <v>804886.83067807416</v>
      </c>
      <c r="AE161" s="162">
        <f t="shared" si="58"/>
        <v>800737</v>
      </c>
      <c r="AF161" s="162">
        <f t="shared" si="59"/>
        <v>4150</v>
      </c>
      <c r="AG161" s="44">
        <f t="shared" si="60"/>
        <v>398.39119411638796</v>
      </c>
      <c r="AH161" s="162">
        <f t="shared" si="61"/>
        <v>398</v>
      </c>
      <c r="AI161" s="162">
        <f t="shared" si="62"/>
        <v>0</v>
      </c>
    </row>
    <row r="162" spans="3:35">
      <c r="C162" s="3">
        <v>2025</v>
      </c>
      <c r="D162" s="3">
        <v>7</v>
      </c>
      <c r="E162" s="42">
        <f>'GSD-Sec'!R206</f>
        <v>313005378</v>
      </c>
      <c r="F162" s="157">
        <f t="shared" si="45"/>
        <v>0.99396894143675629</v>
      </c>
      <c r="G162" s="42">
        <f>'GSD-Sec'!S206</f>
        <v>841690</v>
      </c>
      <c r="H162" s="157">
        <f t="shared" si="46"/>
        <v>0.99487015826861935</v>
      </c>
      <c r="I162" s="42">
        <f>'GSD-Sec'!K206</f>
        <v>487</v>
      </c>
      <c r="J162" s="157">
        <f t="shared" si="47"/>
        <v>1</v>
      </c>
      <c r="L162" s="42">
        <f>'GSD-Pri'!R206</f>
        <v>1899208</v>
      </c>
      <c r="M162" s="157">
        <f t="shared" si="48"/>
        <v>6.0310585632436615E-3</v>
      </c>
      <c r="N162" s="42">
        <f>'GSD-Pri'!S206</f>
        <v>4340</v>
      </c>
      <c r="O162" s="157">
        <f t="shared" si="49"/>
        <v>5.1298417313806839E-3</v>
      </c>
      <c r="P162" s="42">
        <f>'GSD-Pri'!K206</f>
        <v>0</v>
      </c>
      <c r="Q162" s="157">
        <f t="shared" si="50"/>
        <v>0</v>
      </c>
      <c r="S162" s="36">
        <f t="shared" si="51"/>
        <v>314904586</v>
      </c>
      <c r="T162" s="36">
        <f t="shared" si="52"/>
        <v>846030</v>
      </c>
      <c r="U162" s="36">
        <f t="shared" si="53"/>
        <v>487</v>
      </c>
      <c r="W162" s="36">
        <f>'ComLg kWh Forecast'!X165</f>
        <v>314210471</v>
      </c>
      <c r="X162" s="168">
        <v>-8296412</v>
      </c>
      <c r="Y162" s="168">
        <v>0</v>
      </c>
      <c r="Z162" s="36">
        <f t="shared" si="54"/>
        <v>305914059</v>
      </c>
      <c r="AA162" s="160">
        <f t="shared" si="55"/>
        <v>304069073</v>
      </c>
      <c r="AB162" s="160">
        <f t="shared" si="56"/>
        <v>1844986</v>
      </c>
      <c r="AC162" s="155">
        <f t="shared" si="57"/>
        <v>-2.8550003396901946E-2</v>
      </c>
      <c r="AD162" s="44">
        <f t="shared" si="44"/>
        <v>821875.84062611905</v>
      </c>
      <c r="AE162" s="162">
        <f t="shared" si="58"/>
        <v>817660</v>
      </c>
      <c r="AF162" s="162">
        <f t="shared" si="59"/>
        <v>4216</v>
      </c>
      <c r="AG162" s="44">
        <f t="shared" si="60"/>
        <v>473.09614834570874</v>
      </c>
      <c r="AH162" s="162">
        <f t="shared" si="61"/>
        <v>473</v>
      </c>
      <c r="AI162" s="162">
        <f t="shared" si="62"/>
        <v>0</v>
      </c>
    </row>
    <row r="163" spans="3:35">
      <c r="C163" s="3">
        <v>2025</v>
      </c>
      <c r="D163" s="3">
        <v>8</v>
      </c>
      <c r="E163" s="42">
        <f>'GSD-Sec'!R207</f>
        <v>317729794</v>
      </c>
      <c r="F163" s="157">
        <f t="shared" si="45"/>
        <v>0.99447624162542592</v>
      </c>
      <c r="G163" s="42">
        <f>'GSD-Sec'!S207</f>
        <v>856887</v>
      </c>
      <c r="H163" s="157">
        <f t="shared" si="46"/>
        <v>0.99518369774015891</v>
      </c>
      <c r="I163" s="42">
        <f>'GSD-Sec'!K207</f>
        <v>449</v>
      </c>
      <c r="J163" s="157">
        <f t="shared" si="47"/>
        <v>1</v>
      </c>
      <c r="L163" s="42">
        <f>'GSD-Pri'!R207</f>
        <v>1764811</v>
      </c>
      <c r="M163" s="157">
        <f t="shared" si="48"/>
        <v>5.5237583745741184E-3</v>
      </c>
      <c r="N163" s="42">
        <f>'GSD-Pri'!S207</f>
        <v>4147</v>
      </c>
      <c r="O163" s="157">
        <f t="shared" si="49"/>
        <v>4.8163022598410746E-3</v>
      </c>
      <c r="P163" s="42">
        <f>'GSD-Pri'!K207</f>
        <v>0</v>
      </c>
      <c r="Q163" s="157">
        <f t="shared" si="50"/>
        <v>0</v>
      </c>
      <c r="S163" s="36">
        <f t="shared" si="51"/>
        <v>319494605</v>
      </c>
      <c r="T163" s="36">
        <f t="shared" si="52"/>
        <v>861034</v>
      </c>
      <c r="U163" s="36">
        <f t="shared" si="53"/>
        <v>449</v>
      </c>
      <c r="W163" s="36">
        <f>'ComLg kWh Forecast'!X166</f>
        <v>313011042</v>
      </c>
      <c r="X163" s="168">
        <v>-8059891</v>
      </c>
      <c r="Y163" s="168">
        <v>0</v>
      </c>
      <c r="Z163" s="36">
        <f t="shared" si="54"/>
        <v>304951151</v>
      </c>
      <c r="AA163" s="160">
        <f t="shared" si="55"/>
        <v>303266675</v>
      </c>
      <c r="AB163" s="160">
        <f t="shared" si="56"/>
        <v>1684476</v>
      </c>
      <c r="AC163" s="155">
        <f t="shared" si="57"/>
        <v>-4.5520186483274161E-2</v>
      </c>
      <c r="AD163" s="44">
        <f t="shared" si="44"/>
        <v>821839.57175156055</v>
      </c>
      <c r="AE163" s="162">
        <f t="shared" si="58"/>
        <v>817881</v>
      </c>
      <c r="AF163" s="162">
        <f t="shared" si="59"/>
        <v>3958</v>
      </c>
      <c r="AG163" s="44">
        <f t="shared" si="60"/>
        <v>428.5614362690099</v>
      </c>
      <c r="AH163" s="162">
        <f t="shared" si="61"/>
        <v>429</v>
      </c>
      <c r="AI163" s="162">
        <f t="shared" si="62"/>
        <v>0</v>
      </c>
    </row>
    <row r="164" spans="3:35">
      <c r="C164" s="3">
        <v>2025</v>
      </c>
      <c r="D164" s="3">
        <v>9</v>
      </c>
      <c r="E164" s="42">
        <f>'GSD-Sec'!R208</f>
        <v>306037073</v>
      </c>
      <c r="F164" s="157">
        <f t="shared" si="45"/>
        <v>0.9941507972263226</v>
      </c>
      <c r="G164" s="42">
        <f>'GSD-Sec'!S208</f>
        <v>848639</v>
      </c>
      <c r="H164" s="157">
        <f t="shared" si="46"/>
        <v>0.994934111798912</v>
      </c>
      <c r="I164" s="42">
        <f>'GSD-Sec'!K208</f>
        <v>352</v>
      </c>
      <c r="J164" s="157">
        <f t="shared" si="47"/>
        <v>1</v>
      </c>
      <c r="L164" s="42">
        <f>'GSD-Pri'!R208</f>
        <v>1800605</v>
      </c>
      <c r="M164" s="157">
        <f t="shared" si="48"/>
        <v>5.8492027736773665E-3</v>
      </c>
      <c r="N164" s="42">
        <f>'GSD-Pri'!S208</f>
        <v>4321</v>
      </c>
      <c r="O164" s="157">
        <f t="shared" si="49"/>
        <v>5.0658882010879763E-3</v>
      </c>
      <c r="P164" s="42">
        <f>'GSD-Pri'!K208</f>
        <v>0</v>
      </c>
      <c r="Q164" s="157">
        <f t="shared" si="50"/>
        <v>0</v>
      </c>
      <c r="S164" s="36">
        <f t="shared" si="51"/>
        <v>307837678</v>
      </c>
      <c r="T164" s="36">
        <f t="shared" si="52"/>
        <v>852960</v>
      </c>
      <c r="U164" s="36">
        <f t="shared" si="53"/>
        <v>352</v>
      </c>
      <c r="W164" s="36">
        <f>'ComLg kWh Forecast'!X167</f>
        <v>316057764</v>
      </c>
      <c r="X164" s="168">
        <v>-6444157</v>
      </c>
      <c r="Y164" s="168">
        <v>0</v>
      </c>
      <c r="Z164" s="36">
        <f t="shared" si="54"/>
        <v>309613607</v>
      </c>
      <c r="AA164" s="160">
        <f t="shared" si="55"/>
        <v>307802614</v>
      </c>
      <c r="AB164" s="160">
        <f t="shared" si="56"/>
        <v>1810993</v>
      </c>
      <c r="AC164" s="155">
        <f t="shared" si="57"/>
        <v>5.7690436451383054E-3</v>
      </c>
      <c r="AD164" s="44">
        <f t="shared" si="44"/>
        <v>857880.76346755715</v>
      </c>
      <c r="AE164" s="162">
        <f t="shared" si="58"/>
        <v>853535</v>
      </c>
      <c r="AF164" s="162">
        <f t="shared" si="59"/>
        <v>4346</v>
      </c>
      <c r="AG164" s="44">
        <f t="shared" si="60"/>
        <v>354.03070336308866</v>
      </c>
      <c r="AH164" s="162">
        <f t="shared" si="61"/>
        <v>354</v>
      </c>
      <c r="AI164" s="162">
        <f t="shared" si="62"/>
        <v>0</v>
      </c>
    </row>
    <row r="165" spans="3:35">
      <c r="C165" s="3">
        <v>2025</v>
      </c>
      <c r="D165" s="3">
        <v>10</v>
      </c>
      <c r="E165" s="42">
        <f>'GSD-Sec'!R209</f>
        <v>260872596</v>
      </c>
      <c r="F165" s="157">
        <f t="shared" si="45"/>
        <v>0.99348201622935184</v>
      </c>
      <c r="G165" s="42">
        <f>'GSD-Sec'!S209</f>
        <v>802055</v>
      </c>
      <c r="H165" s="157">
        <f t="shared" si="46"/>
        <v>0.99473891134408288</v>
      </c>
      <c r="I165" s="42">
        <f>'GSD-Sec'!K209</f>
        <v>346</v>
      </c>
      <c r="J165" s="157">
        <f t="shared" si="47"/>
        <v>1</v>
      </c>
      <c r="L165" s="42">
        <f>'GSD-Pri'!R209</f>
        <v>1711519</v>
      </c>
      <c r="M165" s="157">
        <f t="shared" si="48"/>
        <v>6.5179837706481215E-3</v>
      </c>
      <c r="N165" s="42">
        <f>'GSD-Pri'!S209</f>
        <v>4242</v>
      </c>
      <c r="O165" s="157">
        <f t="shared" si="49"/>
        <v>5.2610886559171129E-3</v>
      </c>
      <c r="P165" s="42">
        <f>'GSD-Pri'!K209</f>
        <v>0</v>
      </c>
      <c r="Q165" s="157">
        <f t="shared" si="50"/>
        <v>0</v>
      </c>
      <c r="S165" s="36">
        <f t="shared" si="51"/>
        <v>262584115</v>
      </c>
      <c r="T165" s="36">
        <f t="shared" si="52"/>
        <v>806297</v>
      </c>
      <c r="U165" s="36">
        <f t="shared" si="53"/>
        <v>346</v>
      </c>
      <c r="W165" s="36">
        <f>'ComLg kWh Forecast'!X168</f>
        <v>284416265</v>
      </c>
      <c r="X165" s="168">
        <v>-3584196</v>
      </c>
      <c r="Y165" s="168">
        <v>0</v>
      </c>
      <c r="Z165" s="36">
        <f t="shared" si="54"/>
        <v>280832069</v>
      </c>
      <c r="AA165" s="160">
        <f t="shared" si="55"/>
        <v>279001610</v>
      </c>
      <c r="AB165" s="160">
        <f t="shared" si="56"/>
        <v>1830459</v>
      </c>
      <c r="AC165" s="155">
        <f t="shared" si="57"/>
        <v>6.9493746794241584E-2</v>
      </c>
      <c r="AD165" s="44">
        <f t="shared" si="44"/>
        <v>862329.59955895657</v>
      </c>
      <c r="AE165" s="162">
        <f t="shared" si="58"/>
        <v>857793</v>
      </c>
      <c r="AF165" s="162">
        <f t="shared" si="59"/>
        <v>4537</v>
      </c>
      <c r="AG165" s="44">
        <f t="shared" si="60"/>
        <v>370.04483639080757</v>
      </c>
      <c r="AH165" s="162">
        <f t="shared" si="61"/>
        <v>370</v>
      </c>
      <c r="AI165" s="162">
        <f t="shared" si="62"/>
        <v>0</v>
      </c>
    </row>
    <row r="166" spans="3:35">
      <c r="C166" s="3">
        <v>2025</v>
      </c>
      <c r="D166" s="3">
        <v>11</v>
      </c>
      <c r="E166" s="42">
        <f>'GSD-Sec'!R210</f>
        <v>208375129</v>
      </c>
      <c r="F166" s="157">
        <f t="shared" si="45"/>
        <v>0.99326791902479761</v>
      </c>
      <c r="G166" s="42">
        <f>'GSD-Sec'!S210</f>
        <v>747571</v>
      </c>
      <c r="H166" s="157">
        <f t="shared" si="46"/>
        <v>0.994823417316401</v>
      </c>
      <c r="I166" s="42">
        <f>'GSD-Sec'!K210</f>
        <v>217</v>
      </c>
      <c r="J166" s="157">
        <f t="shared" si="47"/>
        <v>1</v>
      </c>
      <c r="L166" s="42">
        <f>'GSD-Pri'!R210</f>
        <v>1412306</v>
      </c>
      <c r="M166" s="157">
        <f t="shared" si="48"/>
        <v>6.7320809752023517E-3</v>
      </c>
      <c r="N166" s="42">
        <f>'GSD-Pri'!S210</f>
        <v>3890</v>
      </c>
      <c r="O166" s="157">
        <f t="shared" si="49"/>
        <v>5.1765826835990158E-3</v>
      </c>
      <c r="P166" s="42">
        <f>'GSD-Pri'!K210</f>
        <v>0</v>
      </c>
      <c r="Q166" s="157">
        <f t="shared" si="50"/>
        <v>0</v>
      </c>
      <c r="S166" s="36">
        <f t="shared" si="51"/>
        <v>209787435</v>
      </c>
      <c r="T166" s="36">
        <f t="shared" si="52"/>
        <v>751461</v>
      </c>
      <c r="U166" s="36">
        <f t="shared" si="53"/>
        <v>217</v>
      </c>
      <c r="W166" s="36">
        <f>'ComLg kWh Forecast'!X169</f>
        <v>219212111</v>
      </c>
      <c r="X166" s="168">
        <v>-2007196</v>
      </c>
      <c r="Y166" s="168">
        <v>0</v>
      </c>
      <c r="Z166" s="36">
        <f t="shared" si="54"/>
        <v>217204915</v>
      </c>
      <c r="AA166" s="160">
        <f t="shared" si="55"/>
        <v>215742674</v>
      </c>
      <c r="AB166" s="160">
        <f t="shared" si="56"/>
        <v>1462241</v>
      </c>
      <c r="AC166" s="155">
        <f t="shared" si="57"/>
        <v>3.5357122317644984E-2</v>
      </c>
      <c r="AD166" s="44">
        <f t="shared" si="44"/>
        <v>778030.49849393987</v>
      </c>
      <c r="AE166" s="162">
        <f t="shared" si="58"/>
        <v>774003</v>
      </c>
      <c r="AF166" s="162">
        <f t="shared" si="59"/>
        <v>4028</v>
      </c>
      <c r="AG166" s="44">
        <f t="shared" si="60"/>
        <v>224.67249554292897</v>
      </c>
      <c r="AH166" s="162">
        <f t="shared" si="61"/>
        <v>225</v>
      </c>
      <c r="AI166" s="162">
        <f t="shared" si="62"/>
        <v>0</v>
      </c>
    </row>
    <row r="167" spans="3:35">
      <c r="C167" s="3">
        <v>2025</v>
      </c>
      <c r="D167" s="3">
        <v>12</v>
      </c>
      <c r="E167" s="42">
        <f>'GSD-Sec'!R211</f>
        <v>217946524</v>
      </c>
      <c r="F167" s="157">
        <f t="shared" si="45"/>
        <v>0.99352063327737083</v>
      </c>
      <c r="G167" s="42">
        <f>'GSD-Sec'!S211</f>
        <v>788625</v>
      </c>
      <c r="H167" s="157">
        <f t="shared" si="46"/>
        <v>0.99538924468431533</v>
      </c>
      <c r="I167" s="42">
        <f>'GSD-Sec'!K211</f>
        <v>206</v>
      </c>
      <c r="J167" s="157">
        <f t="shared" si="47"/>
        <v>1</v>
      </c>
      <c r="L167" s="42">
        <f>'GSD-Pri'!R211</f>
        <v>1421365</v>
      </c>
      <c r="M167" s="157">
        <f t="shared" si="48"/>
        <v>6.4793667226291261E-3</v>
      </c>
      <c r="N167" s="42">
        <f>'GSD-Pri'!S211</f>
        <v>3653</v>
      </c>
      <c r="O167" s="157">
        <f t="shared" si="49"/>
        <v>4.6107553156846462E-3</v>
      </c>
      <c r="P167" s="42">
        <f>'GSD-Pri'!K211</f>
        <v>0</v>
      </c>
      <c r="Q167" s="157">
        <f t="shared" si="50"/>
        <v>0</v>
      </c>
      <c r="S167" s="36">
        <f t="shared" si="51"/>
        <v>219367889</v>
      </c>
      <c r="T167" s="36">
        <f t="shared" si="52"/>
        <v>792278</v>
      </c>
      <c r="U167" s="36">
        <f t="shared" si="53"/>
        <v>206</v>
      </c>
      <c r="W167" s="36">
        <f>'ComLg kWh Forecast'!X170</f>
        <v>222386010</v>
      </c>
      <c r="X167" s="168">
        <v>-2619920</v>
      </c>
      <c r="Y167" s="168">
        <v>0</v>
      </c>
      <c r="Z167" s="36">
        <f t="shared" si="54"/>
        <v>219766090</v>
      </c>
      <c r="AA167" s="160">
        <f t="shared" si="55"/>
        <v>218342145</v>
      </c>
      <c r="AB167" s="160">
        <f t="shared" si="56"/>
        <v>1423945</v>
      </c>
      <c r="AC167" s="155">
        <f t="shared" si="57"/>
        <v>1.8152200935843688E-3</v>
      </c>
      <c r="AD167" s="44">
        <f t="shared" si="44"/>
        <v>793716.15894530481</v>
      </c>
      <c r="AE167" s="162">
        <f t="shared" si="58"/>
        <v>790057</v>
      </c>
      <c r="AF167" s="162">
        <f t="shared" si="59"/>
        <v>3660</v>
      </c>
      <c r="AG167" s="44">
        <f t="shared" si="60"/>
        <v>206.37393533927838</v>
      </c>
      <c r="AH167" s="162">
        <f t="shared" si="61"/>
        <v>206</v>
      </c>
      <c r="AI167" s="162">
        <f t="shared" si="62"/>
        <v>0</v>
      </c>
    </row>
    <row r="168" spans="3:35">
      <c r="C168" s="3">
        <v>2026</v>
      </c>
      <c r="D168" s="3">
        <v>1</v>
      </c>
      <c r="E168" s="42">
        <f>'GSD-Sec'!R212</f>
        <v>226389932</v>
      </c>
      <c r="F168" s="157">
        <f t="shared" si="45"/>
        <v>0.99365589648661312</v>
      </c>
      <c r="G168" s="42">
        <f>'GSD-Sec'!S212</f>
        <v>801451</v>
      </c>
      <c r="H168" s="157">
        <f t="shared" si="46"/>
        <v>0.99546517087275899</v>
      </c>
      <c r="I168" s="42">
        <f>'GSD-Sec'!K212</f>
        <v>87</v>
      </c>
      <c r="J168" s="157">
        <f t="shared" si="47"/>
        <v>1</v>
      </c>
      <c r="L168" s="42">
        <f>'GSD-Pri'!R212</f>
        <v>1445411</v>
      </c>
      <c r="M168" s="157">
        <f t="shared" si="48"/>
        <v>6.3441035133868584E-3</v>
      </c>
      <c r="N168" s="42">
        <f>'GSD-Pri'!S212</f>
        <v>3651</v>
      </c>
      <c r="O168" s="157">
        <f t="shared" si="49"/>
        <v>4.5348291272410204E-3</v>
      </c>
      <c r="P168" s="42">
        <f>'GSD-Pri'!K212</f>
        <v>0</v>
      </c>
      <c r="Q168" s="157">
        <f t="shared" si="50"/>
        <v>0</v>
      </c>
      <c r="S168" s="36">
        <f t="shared" si="51"/>
        <v>227835343</v>
      </c>
      <c r="T168" s="36">
        <f t="shared" si="52"/>
        <v>805102</v>
      </c>
      <c r="U168" s="36">
        <f t="shared" si="53"/>
        <v>87</v>
      </c>
      <c r="W168" s="36">
        <f>'ComLg kWh Forecast'!X171</f>
        <v>228206818</v>
      </c>
      <c r="X168" s="168">
        <v>-2838246</v>
      </c>
      <c r="Y168" s="168">
        <v>0</v>
      </c>
      <c r="Z168" s="36">
        <f t="shared" si="54"/>
        <v>225368572</v>
      </c>
      <c r="AA168" s="160">
        <f t="shared" si="55"/>
        <v>223938810</v>
      </c>
      <c r="AB168" s="160">
        <f t="shared" si="56"/>
        <v>1429762</v>
      </c>
      <c r="AC168" s="155">
        <f t="shared" si="57"/>
        <v>-1.0826990086432731E-2</v>
      </c>
      <c r="AD168" s="44">
        <f t="shared" si="44"/>
        <v>796385.16862743278</v>
      </c>
      <c r="AE168" s="162">
        <f t="shared" si="58"/>
        <v>792774</v>
      </c>
      <c r="AF168" s="162">
        <f t="shared" si="59"/>
        <v>3611</v>
      </c>
      <c r="AG168" s="44">
        <f t="shared" si="60"/>
        <v>86.058051862480355</v>
      </c>
      <c r="AH168" s="162">
        <f t="shared" si="61"/>
        <v>86</v>
      </c>
      <c r="AI168" s="162">
        <f t="shared" si="62"/>
        <v>0</v>
      </c>
    </row>
    <row r="169" spans="3:35">
      <c r="C169" s="3">
        <v>2026</v>
      </c>
      <c r="D169" s="3">
        <v>2</v>
      </c>
      <c r="E169" s="42">
        <f>'GSD-Sec'!R213</f>
        <v>212554949</v>
      </c>
      <c r="F169" s="157">
        <f t="shared" si="45"/>
        <v>0.99278436091696598</v>
      </c>
      <c r="G169" s="42">
        <f>'GSD-Sec'!S213</f>
        <v>795959</v>
      </c>
      <c r="H169" s="157">
        <f t="shared" si="46"/>
        <v>0.99529585943097654</v>
      </c>
      <c r="I169" s="42">
        <f>'GSD-Sec'!K213</f>
        <v>61</v>
      </c>
      <c r="J169" s="157">
        <f t="shared" si="47"/>
        <v>1</v>
      </c>
      <c r="L169" s="42">
        <f>'GSD-Pri'!R213</f>
        <v>1544867</v>
      </c>
      <c r="M169" s="157">
        <f t="shared" si="48"/>
        <v>7.2156390830340556E-3</v>
      </c>
      <c r="N169" s="42">
        <f>'GSD-Pri'!S213</f>
        <v>3762</v>
      </c>
      <c r="O169" s="157">
        <f t="shared" si="49"/>
        <v>4.7041405690234472E-3</v>
      </c>
      <c r="P169" s="42">
        <f>'GSD-Pri'!K213</f>
        <v>0</v>
      </c>
      <c r="Q169" s="157">
        <f t="shared" si="50"/>
        <v>0</v>
      </c>
      <c r="S169" s="36">
        <f t="shared" si="51"/>
        <v>214099816</v>
      </c>
      <c r="T169" s="36">
        <f t="shared" si="52"/>
        <v>799721</v>
      </c>
      <c r="U169" s="36">
        <f t="shared" si="53"/>
        <v>61</v>
      </c>
      <c r="W169" s="36">
        <f>'ComLg kWh Forecast'!X172</f>
        <v>219715602</v>
      </c>
      <c r="X169" s="168">
        <v>-1971982</v>
      </c>
      <c r="Y169" s="168">
        <v>0</v>
      </c>
      <c r="Z169" s="36">
        <f t="shared" si="54"/>
        <v>217743620</v>
      </c>
      <c r="AA169" s="160">
        <f t="shared" si="55"/>
        <v>216172461</v>
      </c>
      <c r="AB169" s="160">
        <f t="shared" si="56"/>
        <v>1571159</v>
      </c>
      <c r="AC169" s="155">
        <f t="shared" si="57"/>
        <v>1.7019183239279423E-2</v>
      </c>
      <c r="AD169" s="44">
        <f t="shared" si="44"/>
        <v>813331.59823929972</v>
      </c>
      <c r="AE169" s="162">
        <f t="shared" si="58"/>
        <v>809506</v>
      </c>
      <c r="AF169" s="162">
        <f t="shared" si="59"/>
        <v>3826</v>
      </c>
      <c r="AG169" s="44">
        <f t="shared" si="60"/>
        <v>62.038170177596044</v>
      </c>
      <c r="AH169" s="162">
        <f t="shared" si="61"/>
        <v>62</v>
      </c>
      <c r="AI169" s="162">
        <f t="shared" si="62"/>
        <v>0</v>
      </c>
    </row>
    <row r="170" spans="3:35">
      <c r="C170" s="3">
        <v>2026</v>
      </c>
      <c r="D170" s="3">
        <v>3</v>
      </c>
      <c r="E170" s="42">
        <f>'GSD-Sec'!R214</f>
        <v>207794225</v>
      </c>
      <c r="F170" s="157">
        <f t="shared" si="45"/>
        <v>0.99398551255988454</v>
      </c>
      <c r="G170" s="42">
        <f>'GSD-Sec'!S214</f>
        <v>769583</v>
      </c>
      <c r="H170" s="157">
        <f t="shared" si="46"/>
        <v>0.99566585978344824</v>
      </c>
      <c r="I170" s="42">
        <f>'GSD-Sec'!K214</f>
        <v>95</v>
      </c>
      <c r="J170" s="157">
        <f t="shared" si="47"/>
        <v>1</v>
      </c>
      <c r="L170" s="42">
        <f>'GSD-Pri'!R214</f>
        <v>1257338</v>
      </c>
      <c r="M170" s="157">
        <f t="shared" si="48"/>
        <v>6.0144874401154326E-3</v>
      </c>
      <c r="N170" s="42">
        <f>'GSD-Pri'!S214</f>
        <v>3350</v>
      </c>
      <c r="O170" s="157">
        <f t="shared" si="49"/>
        <v>4.3341402165517576E-3</v>
      </c>
      <c r="P170" s="42">
        <f>'GSD-Pri'!K214</f>
        <v>0</v>
      </c>
      <c r="Q170" s="157">
        <f t="shared" si="50"/>
        <v>0</v>
      </c>
      <c r="S170" s="36">
        <f t="shared" si="51"/>
        <v>209051563</v>
      </c>
      <c r="T170" s="36">
        <f t="shared" si="52"/>
        <v>772933</v>
      </c>
      <c r="U170" s="36">
        <f t="shared" si="53"/>
        <v>95</v>
      </c>
      <c r="W170" s="36">
        <f>'ComLg kWh Forecast'!X173</f>
        <v>211465163</v>
      </c>
      <c r="X170" s="168">
        <v>-1892164</v>
      </c>
      <c r="Y170" s="168">
        <v>0</v>
      </c>
      <c r="Z170" s="36">
        <f t="shared" si="54"/>
        <v>209572999</v>
      </c>
      <c r="AA170" s="160">
        <f t="shared" si="55"/>
        <v>208312525</v>
      </c>
      <c r="AB170" s="160">
        <f t="shared" si="56"/>
        <v>1260474</v>
      </c>
      <c r="AC170" s="155">
        <f t="shared" si="57"/>
        <v>2.4942937164262879E-3</v>
      </c>
      <c r="AD170" s="44">
        <f t="shared" si="44"/>
        <v>774860.92192511854</v>
      </c>
      <c r="AE170" s="162">
        <f t="shared" si="58"/>
        <v>771503</v>
      </c>
      <c r="AF170" s="162">
        <f t="shared" si="59"/>
        <v>3358</v>
      </c>
      <c r="AG170" s="44">
        <f t="shared" si="60"/>
        <v>95.2369579030605</v>
      </c>
      <c r="AH170" s="162">
        <f t="shared" si="61"/>
        <v>95</v>
      </c>
      <c r="AI170" s="162">
        <f t="shared" si="62"/>
        <v>0</v>
      </c>
    </row>
    <row r="171" spans="3:35">
      <c r="C171" s="3">
        <v>2026</v>
      </c>
      <c r="D171" s="3">
        <v>4</v>
      </c>
      <c r="E171" s="42">
        <f>'GSD-Sec'!R215</f>
        <v>232305302</v>
      </c>
      <c r="F171" s="157">
        <f t="shared" si="45"/>
        <v>0.99403617580939851</v>
      </c>
      <c r="G171" s="42">
        <f>'GSD-Sec'!S215</f>
        <v>748790</v>
      </c>
      <c r="H171" s="157">
        <f t="shared" si="46"/>
        <v>0.9951081171234506</v>
      </c>
      <c r="I171" s="42">
        <f>'GSD-Sec'!K215</f>
        <v>153</v>
      </c>
      <c r="J171" s="157">
        <f t="shared" si="47"/>
        <v>1</v>
      </c>
      <c r="L171" s="42">
        <f>'GSD-Pri'!R215</f>
        <v>1393740</v>
      </c>
      <c r="M171" s="157">
        <f t="shared" si="48"/>
        <v>5.9638241906015176E-3</v>
      </c>
      <c r="N171" s="42">
        <f>'GSD-Pri'!S215</f>
        <v>3681</v>
      </c>
      <c r="O171" s="157">
        <f t="shared" si="49"/>
        <v>4.8918828765493949E-3</v>
      </c>
      <c r="P171" s="42">
        <f>'GSD-Pri'!K215</f>
        <v>0</v>
      </c>
      <c r="Q171" s="157">
        <f t="shared" si="50"/>
        <v>0</v>
      </c>
      <c r="S171" s="36">
        <f t="shared" si="51"/>
        <v>233699042</v>
      </c>
      <c r="T171" s="36">
        <f t="shared" si="52"/>
        <v>752471</v>
      </c>
      <c r="U171" s="36">
        <f t="shared" si="53"/>
        <v>153</v>
      </c>
      <c r="W171" s="36">
        <f>'ComLg kWh Forecast'!X174</f>
        <v>224229916</v>
      </c>
      <c r="X171" s="168">
        <v>-2676262</v>
      </c>
      <c r="Y171" s="168">
        <v>0</v>
      </c>
      <c r="Z171" s="36">
        <f t="shared" si="54"/>
        <v>221553654</v>
      </c>
      <c r="AA171" s="160">
        <f t="shared" si="55"/>
        <v>220232347</v>
      </c>
      <c r="AB171" s="160">
        <f t="shared" si="56"/>
        <v>1321307</v>
      </c>
      <c r="AC171" s="155">
        <f t="shared" si="57"/>
        <v>-5.1970208761061176E-2</v>
      </c>
      <c r="AD171" s="44">
        <f t="shared" si="44"/>
        <v>713364.92504335556</v>
      </c>
      <c r="AE171" s="162">
        <f t="shared" si="58"/>
        <v>709875</v>
      </c>
      <c r="AF171" s="162">
        <f t="shared" si="59"/>
        <v>3490</v>
      </c>
      <c r="AG171" s="44">
        <f t="shared" si="60"/>
        <v>145.04855805955765</v>
      </c>
      <c r="AH171" s="162">
        <f t="shared" si="61"/>
        <v>145</v>
      </c>
      <c r="AI171" s="162">
        <f t="shared" si="62"/>
        <v>0</v>
      </c>
    </row>
    <row r="172" spans="3:35">
      <c r="C172" s="3">
        <v>2026</v>
      </c>
      <c r="D172" s="3">
        <v>5</v>
      </c>
      <c r="E172" s="42">
        <f>'GSD-Sec'!R216</f>
        <v>241744220</v>
      </c>
      <c r="F172" s="157">
        <f t="shared" si="45"/>
        <v>0.99419217497147827</v>
      </c>
      <c r="G172" s="42">
        <f>'GSD-Sec'!S216</f>
        <v>782084</v>
      </c>
      <c r="H172" s="157">
        <f t="shared" si="46"/>
        <v>0.99480012007550511</v>
      </c>
      <c r="I172" s="42">
        <f>'GSD-Sec'!K216</f>
        <v>433</v>
      </c>
      <c r="J172" s="157">
        <f t="shared" si="47"/>
        <v>1</v>
      </c>
      <c r="L172" s="42">
        <f>'GSD-Pri'!R216</f>
        <v>1412210</v>
      </c>
      <c r="M172" s="157">
        <f t="shared" si="48"/>
        <v>5.807825028521763E-3</v>
      </c>
      <c r="N172" s="42">
        <f>'GSD-Pri'!S216</f>
        <v>4088</v>
      </c>
      <c r="O172" s="157">
        <f t="shared" si="49"/>
        <v>5.199879924494894E-3</v>
      </c>
      <c r="P172" s="42">
        <f>'GSD-Pri'!K216</f>
        <v>0</v>
      </c>
      <c r="Q172" s="157">
        <f t="shared" si="50"/>
        <v>0</v>
      </c>
      <c r="S172" s="36">
        <f t="shared" si="51"/>
        <v>243156430</v>
      </c>
      <c r="T172" s="36">
        <f t="shared" si="52"/>
        <v>786172</v>
      </c>
      <c r="U172" s="36">
        <f t="shared" si="53"/>
        <v>433</v>
      </c>
      <c r="W172" s="36">
        <f>'ComLg kWh Forecast'!X175</f>
        <v>241939354</v>
      </c>
      <c r="X172" s="168">
        <v>-5421778</v>
      </c>
      <c r="Y172" s="168">
        <v>0</v>
      </c>
      <c r="Z172" s="36">
        <f t="shared" si="54"/>
        <v>236517576</v>
      </c>
      <c r="AA172" s="160">
        <f t="shared" si="55"/>
        <v>235143923</v>
      </c>
      <c r="AB172" s="160">
        <f t="shared" si="56"/>
        <v>1373653</v>
      </c>
      <c r="AC172" s="155">
        <f t="shared" si="57"/>
        <v>-2.730281078727792E-2</v>
      </c>
      <c r="AD172" s="44">
        <f t="shared" si="44"/>
        <v>764707.2946377442</v>
      </c>
      <c r="AE172" s="162">
        <f t="shared" si="58"/>
        <v>760731</v>
      </c>
      <c r="AF172" s="162">
        <f t="shared" si="59"/>
        <v>3976</v>
      </c>
      <c r="AG172" s="44">
        <f t="shared" si="60"/>
        <v>421.17788292910865</v>
      </c>
      <c r="AH172" s="162">
        <f t="shared" si="61"/>
        <v>421</v>
      </c>
      <c r="AI172" s="162">
        <f t="shared" si="62"/>
        <v>0</v>
      </c>
    </row>
    <row r="173" spans="3:35">
      <c r="C173" s="3">
        <v>2026</v>
      </c>
      <c r="D173" s="3">
        <v>6</v>
      </c>
      <c r="E173" s="42">
        <f>'GSD-Sec'!R217</f>
        <v>296823771</v>
      </c>
      <c r="F173" s="157">
        <f t="shared" si="45"/>
        <v>0.99384523569983207</v>
      </c>
      <c r="G173" s="42">
        <f>'GSD-Sec'!S217</f>
        <v>843801</v>
      </c>
      <c r="H173" s="157">
        <f t="shared" si="46"/>
        <v>0.99471873117516485</v>
      </c>
      <c r="I173" s="42">
        <f>'GSD-Sec'!K217</f>
        <v>420</v>
      </c>
      <c r="J173" s="157">
        <f t="shared" si="47"/>
        <v>1</v>
      </c>
      <c r="L173" s="42">
        <f>'GSD-Pri'!R217</f>
        <v>1838194</v>
      </c>
      <c r="M173" s="157">
        <f t="shared" si="48"/>
        <v>6.1547643001679175E-3</v>
      </c>
      <c r="N173" s="42">
        <f>'GSD-Pri'!S217</f>
        <v>4480</v>
      </c>
      <c r="O173" s="157">
        <f t="shared" si="49"/>
        <v>5.2812688248351667E-3</v>
      </c>
      <c r="P173" s="42">
        <f>'GSD-Pri'!K217</f>
        <v>0</v>
      </c>
      <c r="Q173" s="157">
        <f t="shared" si="50"/>
        <v>0</v>
      </c>
      <c r="S173" s="36">
        <f t="shared" si="51"/>
        <v>298661965</v>
      </c>
      <c r="T173" s="36">
        <f t="shared" si="52"/>
        <v>848281</v>
      </c>
      <c r="U173" s="36">
        <f t="shared" si="53"/>
        <v>420</v>
      </c>
      <c r="W173" s="36">
        <f>'ComLg kWh Forecast'!X176</f>
        <v>292660106</v>
      </c>
      <c r="X173" s="168">
        <v>-7465362</v>
      </c>
      <c r="Y173" s="168">
        <v>0</v>
      </c>
      <c r="Z173" s="36">
        <f t="shared" si="54"/>
        <v>285194744</v>
      </c>
      <c r="AA173" s="160">
        <f t="shared" si="55"/>
        <v>283439438</v>
      </c>
      <c r="AB173" s="160">
        <f t="shared" si="56"/>
        <v>1755306</v>
      </c>
      <c r="AC173" s="155">
        <f t="shared" si="57"/>
        <v>-4.5091851585453813E-2</v>
      </c>
      <c r="AD173" s="44">
        <f t="shared" si="44"/>
        <v>810030.43904523971</v>
      </c>
      <c r="AE173" s="162">
        <f t="shared" si="58"/>
        <v>805752</v>
      </c>
      <c r="AF173" s="162">
        <f t="shared" si="59"/>
        <v>4278</v>
      </c>
      <c r="AG173" s="44">
        <f t="shared" si="60"/>
        <v>401.06142233410941</v>
      </c>
      <c r="AH173" s="162">
        <f t="shared" si="61"/>
        <v>401</v>
      </c>
      <c r="AI173" s="162">
        <f t="shared" si="62"/>
        <v>0</v>
      </c>
    </row>
    <row r="174" spans="3:35">
      <c r="C174" s="3">
        <v>2026</v>
      </c>
      <c r="D174" s="3">
        <v>7</v>
      </c>
      <c r="E174" s="42">
        <f>'GSD-Sec'!R218</f>
        <v>315069994</v>
      </c>
      <c r="F174" s="157">
        <f t="shared" si="45"/>
        <v>0.99382214003235902</v>
      </c>
      <c r="G174" s="42">
        <f>'GSD-Sec'!S218</f>
        <v>847242</v>
      </c>
      <c r="H174" s="157">
        <f t="shared" si="46"/>
        <v>0.9947459073847299</v>
      </c>
      <c r="I174" s="42">
        <f>'GSD-Sec'!K218</f>
        <v>490</v>
      </c>
      <c r="J174" s="157">
        <f t="shared" si="47"/>
        <v>1</v>
      </c>
      <c r="L174" s="42">
        <f>'GSD-Pri'!R218</f>
        <v>1958558</v>
      </c>
      <c r="M174" s="157">
        <f t="shared" si="48"/>
        <v>6.177859967641022E-3</v>
      </c>
      <c r="N174" s="42">
        <f>'GSD-Pri'!S218</f>
        <v>4475</v>
      </c>
      <c r="O174" s="157">
        <f t="shared" si="49"/>
        <v>5.2540926152700954E-3</v>
      </c>
      <c r="P174" s="42">
        <f>'GSD-Pri'!K218</f>
        <v>0</v>
      </c>
      <c r="Q174" s="157">
        <f t="shared" si="50"/>
        <v>0</v>
      </c>
      <c r="S174" s="36">
        <f t="shared" si="51"/>
        <v>317028552</v>
      </c>
      <c r="T174" s="36">
        <f t="shared" si="52"/>
        <v>851717</v>
      </c>
      <c r="U174" s="36">
        <f t="shared" si="53"/>
        <v>490</v>
      </c>
      <c r="W174" s="36">
        <f>'ComLg kWh Forecast'!X177</f>
        <v>316215788</v>
      </c>
      <c r="X174" s="168">
        <v>-8296412</v>
      </c>
      <c r="Y174" s="168">
        <v>0</v>
      </c>
      <c r="Z174" s="36">
        <f t="shared" si="54"/>
        <v>307919376</v>
      </c>
      <c r="AA174" s="160">
        <f t="shared" si="55"/>
        <v>306017093</v>
      </c>
      <c r="AB174" s="160">
        <f t="shared" si="56"/>
        <v>1902283</v>
      </c>
      <c r="AC174" s="155">
        <f t="shared" si="57"/>
        <v>-2.8732983015359426E-2</v>
      </c>
      <c r="AD174" s="44">
        <f t="shared" si="44"/>
        <v>827244.62990510708</v>
      </c>
      <c r="AE174" s="162">
        <f t="shared" si="58"/>
        <v>822898</v>
      </c>
      <c r="AF174" s="162">
        <f t="shared" si="59"/>
        <v>4346</v>
      </c>
      <c r="AG174" s="44">
        <f t="shared" si="60"/>
        <v>475.92083832247386</v>
      </c>
      <c r="AH174" s="162">
        <f t="shared" si="61"/>
        <v>476</v>
      </c>
      <c r="AI174" s="162">
        <f t="shared" si="62"/>
        <v>0</v>
      </c>
    </row>
    <row r="175" spans="3:35">
      <c r="C175" s="3">
        <v>2026</v>
      </c>
      <c r="D175" s="3">
        <v>8</v>
      </c>
      <c r="E175" s="42">
        <f>'GSD-Sec'!R219</f>
        <v>319775579</v>
      </c>
      <c r="F175" s="157">
        <f t="shared" si="45"/>
        <v>0.99434083571451015</v>
      </c>
      <c r="G175" s="42">
        <f>'GSD-Sec'!S219</f>
        <v>862404</v>
      </c>
      <c r="H175" s="157">
        <f t="shared" si="46"/>
        <v>0.99506508161595786</v>
      </c>
      <c r="I175" s="42">
        <f>'GSD-Sec'!K219</f>
        <v>452</v>
      </c>
      <c r="J175" s="157">
        <f t="shared" si="47"/>
        <v>1</v>
      </c>
      <c r="L175" s="42">
        <f>'GSD-Pri'!R219</f>
        <v>1819962</v>
      </c>
      <c r="M175" s="157">
        <f t="shared" si="48"/>
        <v>5.6591642854898908E-3</v>
      </c>
      <c r="N175" s="42">
        <f>'GSD-Pri'!S219</f>
        <v>4277</v>
      </c>
      <c r="O175" s="157">
        <f t="shared" si="49"/>
        <v>4.9349183840421097E-3</v>
      </c>
      <c r="P175" s="42">
        <f>'GSD-Pri'!K219</f>
        <v>0</v>
      </c>
      <c r="Q175" s="157">
        <f t="shared" si="50"/>
        <v>0</v>
      </c>
      <c r="S175" s="36">
        <f t="shared" si="51"/>
        <v>321595541</v>
      </c>
      <c r="T175" s="36">
        <f t="shared" si="52"/>
        <v>866681</v>
      </c>
      <c r="U175" s="36">
        <f t="shared" si="53"/>
        <v>452</v>
      </c>
      <c r="W175" s="36">
        <f>'ComLg kWh Forecast'!X178</f>
        <v>314975004</v>
      </c>
      <c r="X175" s="168">
        <v>-8059891</v>
      </c>
      <c r="Y175" s="168">
        <v>0</v>
      </c>
      <c r="Z175" s="36">
        <f t="shared" si="54"/>
        <v>306915113</v>
      </c>
      <c r="AA175" s="160">
        <f t="shared" si="55"/>
        <v>305178230</v>
      </c>
      <c r="AB175" s="160">
        <f t="shared" si="56"/>
        <v>1736883</v>
      </c>
      <c r="AC175" s="155">
        <f t="shared" si="57"/>
        <v>-4.5648729936836996E-2</v>
      </c>
      <c r="AD175" s="44">
        <f t="shared" si="44"/>
        <v>827118.11308961222</v>
      </c>
      <c r="AE175" s="162">
        <f t="shared" si="58"/>
        <v>823036</v>
      </c>
      <c r="AF175" s="162">
        <f t="shared" si="59"/>
        <v>4082</v>
      </c>
      <c r="AG175" s="44">
        <f t="shared" si="60"/>
        <v>431.36677406854966</v>
      </c>
      <c r="AH175" s="162">
        <f t="shared" si="61"/>
        <v>431</v>
      </c>
      <c r="AI175" s="162">
        <f t="shared" si="62"/>
        <v>0</v>
      </c>
    </row>
    <row r="176" spans="3:35">
      <c r="C176" s="3">
        <v>2026</v>
      </c>
      <c r="D176" s="3">
        <v>9</v>
      </c>
      <c r="E176" s="42">
        <f>'GSD-Sec'!R220</f>
        <v>308023514</v>
      </c>
      <c r="F176" s="157">
        <f t="shared" si="45"/>
        <v>0.99400777179871092</v>
      </c>
      <c r="G176" s="42">
        <f>'GSD-Sec'!S220</f>
        <v>854147</v>
      </c>
      <c r="H176" s="157">
        <f t="shared" si="46"/>
        <v>0.99481017420158091</v>
      </c>
      <c r="I176" s="42">
        <f>'GSD-Sec'!K220</f>
        <v>354</v>
      </c>
      <c r="J176" s="157">
        <f t="shared" si="47"/>
        <v>1</v>
      </c>
      <c r="L176" s="42">
        <f>'GSD-Pri'!R220</f>
        <v>1856874</v>
      </c>
      <c r="M176" s="157">
        <f t="shared" si="48"/>
        <v>5.9922282012890727E-3</v>
      </c>
      <c r="N176" s="42">
        <f>'GSD-Pri'!S220</f>
        <v>4456</v>
      </c>
      <c r="O176" s="157">
        <f t="shared" si="49"/>
        <v>5.1898257984190595E-3</v>
      </c>
      <c r="P176" s="42">
        <f>'GSD-Pri'!K220</f>
        <v>0</v>
      </c>
      <c r="Q176" s="157">
        <f t="shared" si="50"/>
        <v>0</v>
      </c>
      <c r="S176" s="36">
        <f t="shared" si="51"/>
        <v>309880388</v>
      </c>
      <c r="T176" s="36">
        <f t="shared" si="52"/>
        <v>858603</v>
      </c>
      <c r="U176" s="36">
        <f t="shared" si="53"/>
        <v>354</v>
      </c>
      <c r="W176" s="36">
        <f>'ComLg kWh Forecast'!X179</f>
        <v>318038601</v>
      </c>
      <c r="X176" s="168">
        <v>-6444157</v>
      </c>
      <c r="Y176" s="168">
        <v>0</v>
      </c>
      <c r="Z176" s="36">
        <f t="shared" si="54"/>
        <v>311594444</v>
      </c>
      <c r="AA176" s="160">
        <f t="shared" si="55"/>
        <v>309727299</v>
      </c>
      <c r="AB176" s="160">
        <f t="shared" si="56"/>
        <v>1867145</v>
      </c>
      <c r="AC176" s="155">
        <f t="shared" si="57"/>
        <v>5.5313471467577369E-3</v>
      </c>
      <c r="AD176" s="44">
        <f t="shared" si="44"/>
        <v>863352.2312542476</v>
      </c>
      <c r="AE176" s="162">
        <f t="shared" si="58"/>
        <v>858872</v>
      </c>
      <c r="AF176" s="162">
        <f t="shared" si="59"/>
        <v>4481</v>
      </c>
      <c r="AG176" s="44">
        <f t="shared" si="60"/>
        <v>355.95809688995223</v>
      </c>
      <c r="AH176" s="162">
        <f t="shared" si="61"/>
        <v>356</v>
      </c>
      <c r="AI176" s="162">
        <f t="shared" si="62"/>
        <v>0</v>
      </c>
    </row>
    <row r="177" spans="3:35">
      <c r="C177" s="3">
        <v>2026</v>
      </c>
      <c r="D177" s="3">
        <v>10</v>
      </c>
      <c r="E177" s="42">
        <f>'GSD-Sec'!R221</f>
        <v>262579389</v>
      </c>
      <c r="F177" s="157">
        <f t="shared" si="45"/>
        <v>0.99332308894480692</v>
      </c>
      <c r="G177" s="42">
        <f>'GSD-Sec'!S221</f>
        <v>807303</v>
      </c>
      <c r="H177" s="157">
        <f t="shared" si="46"/>
        <v>0.99461115690108259</v>
      </c>
      <c r="I177" s="42">
        <f>'GSD-Sec'!K221</f>
        <v>348</v>
      </c>
      <c r="J177" s="157">
        <f t="shared" si="47"/>
        <v>1</v>
      </c>
      <c r="L177" s="42">
        <f>'GSD-Pri'!R221</f>
        <v>1765004</v>
      </c>
      <c r="M177" s="157">
        <f t="shared" si="48"/>
        <v>6.6769110551930643E-3</v>
      </c>
      <c r="N177" s="42">
        <f>'GSD-Pri'!S221</f>
        <v>4374</v>
      </c>
      <c r="O177" s="157">
        <f t="shared" si="49"/>
        <v>5.3888430989174263E-3</v>
      </c>
      <c r="P177" s="42">
        <f>'GSD-Pri'!K221</f>
        <v>0</v>
      </c>
      <c r="Q177" s="157">
        <f t="shared" si="50"/>
        <v>0</v>
      </c>
      <c r="S177" s="36">
        <f t="shared" si="51"/>
        <v>264344393</v>
      </c>
      <c r="T177" s="36">
        <f t="shared" si="52"/>
        <v>811677</v>
      </c>
      <c r="U177" s="36">
        <f t="shared" si="53"/>
        <v>348</v>
      </c>
      <c r="W177" s="36">
        <f>'ComLg kWh Forecast'!X180</f>
        <v>286241755</v>
      </c>
      <c r="X177" s="168">
        <v>-3584196</v>
      </c>
      <c r="Y177" s="168">
        <v>0</v>
      </c>
      <c r="Z177" s="36">
        <f t="shared" si="54"/>
        <v>282657559</v>
      </c>
      <c r="AA177" s="160">
        <f t="shared" si="55"/>
        <v>280770280</v>
      </c>
      <c r="AB177" s="160">
        <f t="shared" si="56"/>
        <v>1887279</v>
      </c>
      <c r="AC177" s="155">
        <f t="shared" si="57"/>
        <v>6.9277678985988578E-2</v>
      </c>
      <c r="AD177" s="44">
        <f t="shared" si="44"/>
        <v>867908.09864631027</v>
      </c>
      <c r="AE177" s="162">
        <f t="shared" si="58"/>
        <v>863231</v>
      </c>
      <c r="AF177" s="162">
        <f t="shared" si="59"/>
        <v>4677</v>
      </c>
      <c r="AG177" s="44">
        <f t="shared" si="60"/>
        <v>372.10863228712401</v>
      </c>
      <c r="AH177" s="162">
        <f t="shared" si="61"/>
        <v>372</v>
      </c>
      <c r="AI177" s="162">
        <f t="shared" si="62"/>
        <v>0</v>
      </c>
    </row>
    <row r="178" spans="3:35">
      <c r="C178" s="3">
        <v>2026</v>
      </c>
      <c r="D178" s="3">
        <v>11</v>
      </c>
      <c r="E178" s="42">
        <f>'GSD-Sec'!R222</f>
        <v>209717011</v>
      </c>
      <c r="F178" s="157">
        <f t="shared" si="45"/>
        <v>0.99310310559302695</v>
      </c>
      <c r="G178" s="42">
        <f>'GSD-Sec'!S222</f>
        <v>752385</v>
      </c>
      <c r="H178" s="157">
        <f t="shared" si="46"/>
        <v>0.9946959070435234</v>
      </c>
      <c r="I178" s="42">
        <f>'GSD-Sec'!K222</f>
        <v>219</v>
      </c>
      <c r="J178" s="157">
        <f t="shared" si="47"/>
        <v>1</v>
      </c>
      <c r="L178" s="42">
        <f>'GSD-Pri'!R222</f>
        <v>1456441</v>
      </c>
      <c r="M178" s="157">
        <f t="shared" si="48"/>
        <v>6.8968944069730887E-3</v>
      </c>
      <c r="N178" s="42">
        <f>'GSD-Pri'!S222</f>
        <v>4012</v>
      </c>
      <c r="O178" s="157">
        <f t="shared" si="49"/>
        <v>5.3040929564765592E-3</v>
      </c>
      <c r="P178" s="42">
        <f>'GSD-Pri'!K222</f>
        <v>0</v>
      </c>
      <c r="Q178" s="157">
        <f t="shared" si="50"/>
        <v>0</v>
      </c>
      <c r="S178" s="36">
        <f t="shared" si="51"/>
        <v>211173452</v>
      </c>
      <c r="T178" s="36">
        <f t="shared" si="52"/>
        <v>756397</v>
      </c>
      <c r="U178" s="36">
        <f t="shared" si="53"/>
        <v>219</v>
      </c>
      <c r="W178" s="36">
        <f>'ComLg kWh Forecast'!X181</f>
        <v>220609773</v>
      </c>
      <c r="X178" s="168">
        <v>-2007196</v>
      </c>
      <c r="Y178" s="168">
        <v>0</v>
      </c>
      <c r="Z178" s="36">
        <f t="shared" si="54"/>
        <v>218602577</v>
      </c>
      <c r="AA178" s="160">
        <f t="shared" si="55"/>
        <v>217094898</v>
      </c>
      <c r="AB178" s="160">
        <f t="shared" si="56"/>
        <v>1507679</v>
      </c>
      <c r="AC178" s="155">
        <f t="shared" si="57"/>
        <v>3.5180203428222701E-2</v>
      </c>
      <c r="AD178" s="44">
        <f t="shared" si="44"/>
        <v>783007.20033249736</v>
      </c>
      <c r="AE178" s="162">
        <f t="shared" si="58"/>
        <v>778854</v>
      </c>
      <c r="AF178" s="162">
        <f t="shared" si="59"/>
        <v>4153</v>
      </c>
      <c r="AG178" s="44">
        <f t="shared" si="60"/>
        <v>226.70446455078078</v>
      </c>
      <c r="AH178" s="162">
        <f t="shared" si="61"/>
        <v>227</v>
      </c>
      <c r="AI178" s="162">
        <f t="shared" si="62"/>
        <v>0</v>
      </c>
    </row>
    <row r="179" spans="3:35">
      <c r="C179" s="3">
        <v>2026</v>
      </c>
      <c r="D179" s="3">
        <v>12</v>
      </c>
      <c r="E179" s="42">
        <f>'GSD-Sec'!R223</f>
        <v>219327201</v>
      </c>
      <c r="F179" s="157">
        <f t="shared" si="45"/>
        <v>0.99336127908846961</v>
      </c>
      <c r="G179" s="42">
        <f>'GSD-Sec'!S223</f>
        <v>793620</v>
      </c>
      <c r="H179" s="157">
        <f t="shared" si="46"/>
        <v>0.99527581964591849</v>
      </c>
      <c r="I179" s="42">
        <f>'GSD-Sec'!K223</f>
        <v>208</v>
      </c>
      <c r="J179" s="157">
        <f t="shared" si="47"/>
        <v>1</v>
      </c>
      <c r="L179" s="42">
        <f>'GSD-Pri'!R223</f>
        <v>1465783</v>
      </c>
      <c r="M179" s="157">
        <f t="shared" si="48"/>
        <v>6.6387209115304135E-3</v>
      </c>
      <c r="N179" s="42">
        <f>'GSD-Pri'!S223</f>
        <v>3767</v>
      </c>
      <c r="O179" s="157">
        <f t="shared" si="49"/>
        <v>4.724180354081519E-3</v>
      </c>
      <c r="P179" s="42">
        <f>'GSD-Pri'!K223</f>
        <v>0</v>
      </c>
      <c r="Q179" s="157">
        <f t="shared" si="50"/>
        <v>0</v>
      </c>
      <c r="S179" s="36">
        <f t="shared" si="51"/>
        <v>220792984</v>
      </c>
      <c r="T179" s="36">
        <f t="shared" si="52"/>
        <v>797387</v>
      </c>
      <c r="U179" s="36">
        <f t="shared" si="53"/>
        <v>208</v>
      </c>
      <c r="W179" s="36">
        <f>'ComLg kWh Forecast'!X182</f>
        <v>223798983</v>
      </c>
      <c r="X179" s="168">
        <v>-2619920</v>
      </c>
      <c r="Y179" s="168">
        <v>0</v>
      </c>
      <c r="Z179" s="36">
        <f t="shared" si="54"/>
        <v>221179063</v>
      </c>
      <c r="AA179" s="160">
        <f t="shared" si="55"/>
        <v>219710717</v>
      </c>
      <c r="AB179" s="160">
        <f t="shared" si="56"/>
        <v>1468346</v>
      </c>
      <c r="AC179" s="155">
        <f t="shared" si="57"/>
        <v>1.7486017581065383E-3</v>
      </c>
      <c r="AD179" s="44">
        <f t="shared" si="44"/>
        <v>798781.31231009134</v>
      </c>
      <c r="AE179" s="162">
        <f t="shared" si="58"/>
        <v>795008</v>
      </c>
      <c r="AF179" s="162">
        <f t="shared" si="59"/>
        <v>3774</v>
      </c>
      <c r="AG179" s="44">
        <f t="shared" si="60"/>
        <v>208.36370916568615</v>
      </c>
      <c r="AH179" s="162">
        <f t="shared" si="61"/>
        <v>208</v>
      </c>
      <c r="AI179" s="162">
        <f t="shared" si="62"/>
        <v>0</v>
      </c>
    </row>
    <row r="180" spans="3:35">
      <c r="C180" s="3">
        <v>2027</v>
      </c>
      <c r="D180" s="3">
        <v>1</v>
      </c>
      <c r="E180" s="42">
        <f>'GSD-Sec'!R224</f>
        <v>227811224</v>
      </c>
      <c r="F180" s="157">
        <f t="shared" si="45"/>
        <v>0.99349947986671971</v>
      </c>
      <c r="G180" s="42">
        <f>'GSD-Sec'!S224</f>
        <v>806483</v>
      </c>
      <c r="H180" s="157">
        <f t="shared" si="46"/>
        <v>0.9953532745529764</v>
      </c>
      <c r="I180" s="42">
        <f>'GSD-Sec'!K224</f>
        <v>87</v>
      </c>
      <c r="J180" s="157">
        <f t="shared" si="47"/>
        <v>1</v>
      </c>
      <c r="L180" s="42">
        <f>'GSD-Pri'!R224</f>
        <v>1490581</v>
      </c>
      <c r="M180" s="157">
        <f t="shared" si="48"/>
        <v>6.500520133280242E-3</v>
      </c>
      <c r="N180" s="42">
        <f>'GSD-Pri'!S224</f>
        <v>3765</v>
      </c>
      <c r="O180" s="157">
        <f t="shared" si="49"/>
        <v>4.6467254470236273E-3</v>
      </c>
      <c r="P180" s="42">
        <f>'GSD-Pri'!K224</f>
        <v>0</v>
      </c>
      <c r="Q180" s="157">
        <f t="shared" si="50"/>
        <v>0</v>
      </c>
      <c r="S180" s="36">
        <f t="shared" si="51"/>
        <v>229301805</v>
      </c>
      <c r="T180" s="36">
        <f t="shared" si="52"/>
        <v>810248</v>
      </c>
      <c r="U180" s="36">
        <f t="shared" si="53"/>
        <v>87</v>
      </c>
      <c r="W180" s="36">
        <f>'ComLg kWh Forecast'!X183</f>
        <v>229710076</v>
      </c>
      <c r="X180" s="168">
        <v>-2838246</v>
      </c>
      <c r="Y180" s="168">
        <v>0</v>
      </c>
      <c r="Z180" s="36">
        <f t="shared" si="54"/>
        <v>226871830</v>
      </c>
      <c r="AA180" s="160">
        <f t="shared" si="55"/>
        <v>225397045</v>
      </c>
      <c r="AB180" s="160">
        <f t="shared" si="56"/>
        <v>1474785</v>
      </c>
      <c r="AC180" s="155">
        <f t="shared" si="57"/>
        <v>-1.059727811562583E-2</v>
      </c>
      <c r="AD180" s="44">
        <f t="shared" si="44"/>
        <v>801661.57660137035</v>
      </c>
      <c r="AE180" s="162">
        <f t="shared" si="58"/>
        <v>797936</v>
      </c>
      <c r="AF180" s="162">
        <f t="shared" si="59"/>
        <v>3725</v>
      </c>
      <c r="AG180" s="44">
        <f t="shared" si="60"/>
        <v>86.078036803940549</v>
      </c>
      <c r="AH180" s="162">
        <f t="shared" si="61"/>
        <v>86</v>
      </c>
      <c r="AI180" s="162">
        <f t="shared" si="62"/>
        <v>0</v>
      </c>
    </row>
    <row r="181" spans="3:35">
      <c r="C181" s="3">
        <v>2027</v>
      </c>
      <c r="D181" s="3">
        <v>2</v>
      </c>
      <c r="E181" s="42">
        <f>'GSD-Sec'!R225</f>
        <v>213888160</v>
      </c>
      <c r="F181" s="157">
        <f t="shared" si="45"/>
        <v>0.99260657899118709</v>
      </c>
      <c r="G181" s="42">
        <f>'GSD-Sec'!S225</f>
        <v>800951</v>
      </c>
      <c r="H181" s="157">
        <f t="shared" si="46"/>
        <v>0.99518034864505545</v>
      </c>
      <c r="I181" s="42">
        <f>'GSD-Sec'!K225</f>
        <v>62</v>
      </c>
      <c r="J181" s="157">
        <f t="shared" si="47"/>
        <v>1</v>
      </c>
      <c r="L181" s="42">
        <f>'GSD-Pri'!R225</f>
        <v>1593144</v>
      </c>
      <c r="M181" s="157">
        <f t="shared" si="48"/>
        <v>7.3934210088129034E-3</v>
      </c>
      <c r="N181" s="42">
        <f>'GSD-Pri'!S225</f>
        <v>3879</v>
      </c>
      <c r="O181" s="157">
        <f t="shared" si="49"/>
        <v>4.8196513549445229E-3</v>
      </c>
      <c r="P181" s="42">
        <f>'GSD-Pri'!K225</f>
        <v>0</v>
      </c>
      <c r="Q181" s="157">
        <f t="shared" si="50"/>
        <v>0</v>
      </c>
      <c r="S181" s="36">
        <f t="shared" si="51"/>
        <v>215481304</v>
      </c>
      <c r="T181" s="36">
        <f t="shared" si="52"/>
        <v>804830</v>
      </c>
      <c r="U181" s="36">
        <f t="shared" si="53"/>
        <v>62</v>
      </c>
      <c r="W181" s="36">
        <f>'ComLg kWh Forecast'!X184</f>
        <v>221320766</v>
      </c>
      <c r="X181" s="168">
        <v>-1971982</v>
      </c>
      <c r="Y181" s="168">
        <v>0</v>
      </c>
      <c r="Z181" s="36">
        <f t="shared" si="54"/>
        <v>219348784</v>
      </c>
      <c r="AA181" s="160">
        <f t="shared" si="55"/>
        <v>217727046</v>
      </c>
      <c r="AB181" s="160">
        <f t="shared" si="56"/>
        <v>1621738</v>
      </c>
      <c r="AC181" s="155">
        <f t="shared" si="57"/>
        <v>1.7948100035630077E-2</v>
      </c>
      <c r="AD181" s="44">
        <f t="shared" si="44"/>
        <v>819275.16935167613</v>
      </c>
      <c r="AE181" s="162">
        <f t="shared" si="58"/>
        <v>815327</v>
      </c>
      <c r="AF181" s="162">
        <f t="shared" si="59"/>
        <v>3949</v>
      </c>
      <c r="AG181" s="44">
        <f t="shared" si="60"/>
        <v>63.112782202209061</v>
      </c>
      <c r="AH181" s="162">
        <f t="shared" si="61"/>
        <v>63</v>
      </c>
      <c r="AI181" s="162">
        <f t="shared" si="62"/>
        <v>0</v>
      </c>
    </row>
    <row r="182" spans="3:35">
      <c r="C182" s="3">
        <v>2027</v>
      </c>
      <c r="D182" s="3">
        <v>3</v>
      </c>
      <c r="E182" s="42">
        <f>'GSD-Sec'!R226</f>
        <v>209086056</v>
      </c>
      <c r="F182" s="157">
        <f t="shared" si="45"/>
        <v>0.9938368027110368</v>
      </c>
      <c r="G182" s="42">
        <f>'GSD-Sec'!S226</f>
        <v>774368</v>
      </c>
      <c r="H182" s="157">
        <f t="shared" si="46"/>
        <v>0.99555811540671846</v>
      </c>
      <c r="I182" s="42">
        <f>'GSD-Sec'!K226</f>
        <v>96</v>
      </c>
      <c r="J182" s="157">
        <f t="shared" si="47"/>
        <v>1</v>
      </c>
      <c r="L182" s="42">
        <f>'GSD-Pri'!R226</f>
        <v>1296630</v>
      </c>
      <c r="M182" s="157">
        <f t="shared" si="48"/>
        <v>6.1631972889632184E-3</v>
      </c>
      <c r="N182" s="42">
        <f>'GSD-Pri'!S226</f>
        <v>3455</v>
      </c>
      <c r="O182" s="157">
        <f t="shared" si="49"/>
        <v>4.4418845932815048E-3</v>
      </c>
      <c r="P182" s="42">
        <f>'GSD-Pri'!K226</f>
        <v>0</v>
      </c>
      <c r="Q182" s="157">
        <f t="shared" si="50"/>
        <v>0</v>
      </c>
      <c r="S182" s="36">
        <f t="shared" si="51"/>
        <v>210382686</v>
      </c>
      <c r="T182" s="36">
        <f t="shared" si="52"/>
        <v>777823</v>
      </c>
      <c r="U182" s="36">
        <f t="shared" si="53"/>
        <v>96</v>
      </c>
      <c r="W182" s="36">
        <f>'ComLg kWh Forecast'!X185</f>
        <v>212816181</v>
      </c>
      <c r="X182" s="168">
        <v>-1892164</v>
      </c>
      <c r="Y182" s="168">
        <v>0</v>
      </c>
      <c r="Z182" s="36">
        <f t="shared" si="54"/>
        <v>210924017</v>
      </c>
      <c r="AA182" s="160">
        <f t="shared" si="55"/>
        <v>209624051</v>
      </c>
      <c r="AB182" s="160">
        <f t="shared" si="56"/>
        <v>1299966</v>
      </c>
      <c r="AC182" s="155">
        <f t="shared" si="57"/>
        <v>2.5730777103967206E-3</v>
      </c>
      <c r="AD182" s="44">
        <f t="shared" si="44"/>
        <v>779824.39902393392</v>
      </c>
      <c r="AE182" s="162">
        <f t="shared" si="58"/>
        <v>776361</v>
      </c>
      <c r="AF182" s="162">
        <f t="shared" si="59"/>
        <v>3464</v>
      </c>
      <c r="AG182" s="44">
        <f t="shared" si="60"/>
        <v>96.247015460198085</v>
      </c>
      <c r="AH182" s="162">
        <f t="shared" si="61"/>
        <v>96</v>
      </c>
      <c r="AI182" s="162">
        <f t="shared" si="62"/>
        <v>0</v>
      </c>
    </row>
    <row r="183" spans="3:35">
      <c r="C183" s="3">
        <v>2027</v>
      </c>
      <c r="D183" s="3">
        <v>4</v>
      </c>
      <c r="E183" s="42">
        <f>'GSD-Sec'!R227</f>
        <v>233760241</v>
      </c>
      <c r="F183" s="157">
        <f t="shared" si="45"/>
        <v>0.99407307503758569</v>
      </c>
      <c r="G183" s="42">
        <f>'GSD-Sec'!S227</f>
        <v>753480</v>
      </c>
      <c r="H183" s="157">
        <f t="shared" si="46"/>
        <v>0.99513841838129535</v>
      </c>
      <c r="I183" s="42">
        <f>'GSD-Sec'!K227</f>
        <v>154</v>
      </c>
      <c r="J183" s="157">
        <f t="shared" si="47"/>
        <v>1</v>
      </c>
      <c r="L183" s="42">
        <f>'GSD-Pri'!R227</f>
        <v>1393740</v>
      </c>
      <c r="M183" s="157">
        <f t="shared" si="48"/>
        <v>5.9269249624143081E-3</v>
      </c>
      <c r="N183" s="42">
        <f>'GSD-Pri'!S227</f>
        <v>3681</v>
      </c>
      <c r="O183" s="157">
        <f t="shared" si="49"/>
        <v>4.8615816187046086E-3</v>
      </c>
      <c r="P183" s="42">
        <f>'GSD-Pri'!K227</f>
        <v>0</v>
      </c>
      <c r="Q183" s="157">
        <f t="shared" si="50"/>
        <v>0</v>
      </c>
      <c r="S183" s="36">
        <f t="shared" si="51"/>
        <v>235153981</v>
      </c>
      <c r="T183" s="36">
        <f t="shared" si="52"/>
        <v>757161</v>
      </c>
      <c r="U183" s="36">
        <f t="shared" si="53"/>
        <v>154</v>
      </c>
      <c r="W183" s="36">
        <f>'ComLg kWh Forecast'!X186</f>
        <v>225617409</v>
      </c>
      <c r="X183" s="168">
        <v>-2676262</v>
      </c>
      <c r="Y183" s="168">
        <v>0</v>
      </c>
      <c r="Z183" s="36">
        <f t="shared" si="54"/>
        <v>222941147</v>
      </c>
      <c r="AA183" s="160">
        <f t="shared" si="55"/>
        <v>221619792</v>
      </c>
      <c r="AB183" s="160">
        <f t="shared" si="56"/>
        <v>1321355</v>
      </c>
      <c r="AC183" s="155">
        <f t="shared" si="57"/>
        <v>-5.1935476269908465E-2</v>
      </c>
      <c r="AD183" s="44">
        <f t="shared" si="44"/>
        <v>717837.48285199981</v>
      </c>
      <c r="AE183" s="162">
        <f t="shared" si="58"/>
        <v>714348</v>
      </c>
      <c r="AF183" s="162">
        <f t="shared" si="59"/>
        <v>3490</v>
      </c>
      <c r="AG183" s="44">
        <f t="shared" si="60"/>
        <v>146.0019366544341</v>
      </c>
      <c r="AH183" s="162">
        <f t="shared" si="61"/>
        <v>146</v>
      </c>
      <c r="AI183" s="162">
        <f t="shared" si="62"/>
        <v>0</v>
      </c>
    </row>
    <row r="184" spans="3:35">
      <c r="C184" s="3">
        <v>2027</v>
      </c>
      <c r="D184" s="3">
        <v>5</v>
      </c>
      <c r="E184" s="42">
        <f>'GSD-Sec'!R228</f>
        <v>243257274</v>
      </c>
      <c r="F184" s="157">
        <f t="shared" si="45"/>
        <v>0.99422809098661447</v>
      </c>
      <c r="G184" s="42">
        <f>'GSD-Sec'!S228</f>
        <v>786979</v>
      </c>
      <c r="H184" s="157">
        <f t="shared" si="46"/>
        <v>0.99483229612662394</v>
      </c>
      <c r="I184" s="42">
        <f>'GSD-Sec'!K228</f>
        <v>436</v>
      </c>
      <c r="J184" s="157">
        <f t="shared" si="47"/>
        <v>1</v>
      </c>
      <c r="L184" s="42">
        <f>'GSD-Pri'!R228</f>
        <v>1412210</v>
      </c>
      <c r="M184" s="157">
        <f t="shared" si="48"/>
        <v>5.7719090133855839E-3</v>
      </c>
      <c r="N184" s="42">
        <f>'GSD-Pri'!S228</f>
        <v>4088</v>
      </c>
      <c r="O184" s="157">
        <f t="shared" si="49"/>
        <v>5.1677038733760859E-3</v>
      </c>
      <c r="P184" s="42">
        <f>'GSD-Pri'!K228</f>
        <v>0</v>
      </c>
      <c r="Q184" s="157">
        <f t="shared" si="50"/>
        <v>0</v>
      </c>
      <c r="S184" s="36">
        <f t="shared" si="51"/>
        <v>244669484</v>
      </c>
      <c r="T184" s="36">
        <f t="shared" si="52"/>
        <v>791067</v>
      </c>
      <c r="U184" s="36">
        <f t="shared" si="53"/>
        <v>436</v>
      </c>
      <c r="W184" s="36">
        <f>'ComLg kWh Forecast'!X187</f>
        <v>243687654</v>
      </c>
      <c r="X184" s="168">
        <v>-5421778</v>
      </c>
      <c r="Y184" s="168">
        <v>0</v>
      </c>
      <c r="Z184" s="36">
        <f t="shared" si="54"/>
        <v>238265876</v>
      </c>
      <c r="AA184" s="160">
        <f t="shared" si="55"/>
        <v>236890627</v>
      </c>
      <c r="AB184" s="160">
        <f t="shared" si="56"/>
        <v>1375249</v>
      </c>
      <c r="AC184" s="155">
        <f t="shared" si="57"/>
        <v>-2.6172483365355048E-2</v>
      </c>
      <c r="AD184" s="44">
        <f t="shared" si="44"/>
        <v>770362.81210161862</v>
      </c>
      <c r="AE184" s="162">
        <f t="shared" si="58"/>
        <v>766382</v>
      </c>
      <c r="AF184" s="162">
        <f t="shared" si="59"/>
        <v>3981</v>
      </c>
      <c r="AG184" s="44">
        <f t="shared" si="60"/>
        <v>424.58879725270521</v>
      </c>
      <c r="AH184" s="162">
        <f t="shared" si="61"/>
        <v>425</v>
      </c>
      <c r="AI184" s="162">
        <f t="shared" si="62"/>
        <v>0</v>
      </c>
    </row>
    <row r="185" spans="3:35">
      <c r="C185" s="3">
        <v>2027</v>
      </c>
      <c r="D185" s="3">
        <v>6</v>
      </c>
      <c r="E185" s="42">
        <f>'GSD-Sec'!R229</f>
        <v>298634316</v>
      </c>
      <c r="F185" s="157">
        <f t="shared" si="45"/>
        <v>0.99388232221310358</v>
      </c>
      <c r="G185" s="42">
        <f>'GSD-Sec'!S229</f>
        <v>848948</v>
      </c>
      <c r="H185" s="157">
        <f t="shared" si="46"/>
        <v>0.99475058235726976</v>
      </c>
      <c r="I185" s="42">
        <f>'GSD-Sec'!K229</f>
        <v>422</v>
      </c>
      <c r="J185" s="157">
        <f t="shared" si="47"/>
        <v>1</v>
      </c>
      <c r="L185" s="42">
        <f>'GSD-Pri'!R229</f>
        <v>1838194</v>
      </c>
      <c r="M185" s="157">
        <f t="shared" si="48"/>
        <v>6.117677786896379E-3</v>
      </c>
      <c r="N185" s="42">
        <f>'GSD-Pri'!S229</f>
        <v>4480</v>
      </c>
      <c r="O185" s="157">
        <f t="shared" si="49"/>
        <v>5.2494176427302598E-3</v>
      </c>
      <c r="P185" s="42">
        <f>'GSD-Pri'!K229</f>
        <v>0</v>
      </c>
      <c r="Q185" s="157">
        <f t="shared" si="50"/>
        <v>0</v>
      </c>
      <c r="S185" s="36">
        <f t="shared" si="51"/>
        <v>300472510</v>
      </c>
      <c r="T185" s="36">
        <f t="shared" si="52"/>
        <v>853428</v>
      </c>
      <c r="U185" s="36">
        <f t="shared" si="53"/>
        <v>422</v>
      </c>
      <c r="W185" s="36">
        <f>'ComLg kWh Forecast'!X188</f>
        <v>294524465</v>
      </c>
      <c r="X185" s="168">
        <v>-7465362</v>
      </c>
      <c r="Y185" s="168">
        <v>0</v>
      </c>
      <c r="Z185" s="36">
        <f t="shared" si="54"/>
        <v>287059103</v>
      </c>
      <c r="AA185" s="160">
        <f t="shared" si="55"/>
        <v>285302968</v>
      </c>
      <c r="AB185" s="160">
        <f t="shared" si="56"/>
        <v>1756135</v>
      </c>
      <c r="AC185" s="155">
        <f t="shared" si="57"/>
        <v>-4.4641045531919055E-2</v>
      </c>
      <c r="AD185" s="44">
        <f t="shared" si="44"/>
        <v>815330.08179378533</v>
      </c>
      <c r="AE185" s="162">
        <f t="shared" si="58"/>
        <v>811050</v>
      </c>
      <c r="AF185" s="162">
        <f t="shared" si="59"/>
        <v>4280</v>
      </c>
      <c r="AG185" s="44">
        <f t="shared" si="60"/>
        <v>403.16147878553016</v>
      </c>
      <c r="AH185" s="162">
        <f t="shared" si="61"/>
        <v>403</v>
      </c>
      <c r="AI185" s="162">
        <f t="shared" si="62"/>
        <v>0</v>
      </c>
    </row>
    <row r="186" spans="3:35">
      <c r="C186" s="3">
        <v>2027</v>
      </c>
      <c r="D186" s="3">
        <v>7</v>
      </c>
      <c r="E186" s="42">
        <f>'GSD-Sec'!R230</f>
        <v>317006572</v>
      </c>
      <c r="F186" s="157">
        <f t="shared" si="45"/>
        <v>0.99385964854528142</v>
      </c>
      <c r="G186" s="42">
        <f>'GSD-Sec'!S230</f>
        <v>852450</v>
      </c>
      <c r="H186" s="157">
        <f t="shared" si="46"/>
        <v>0.99477783936750586</v>
      </c>
      <c r="I186" s="42">
        <f>'GSD-Sec'!K230</f>
        <v>493</v>
      </c>
      <c r="J186" s="157">
        <f t="shared" si="47"/>
        <v>1</v>
      </c>
      <c r="L186" s="42">
        <f>'GSD-Pri'!R230</f>
        <v>1958558</v>
      </c>
      <c r="M186" s="157">
        <f t="shared" si="48"/>
        <v>6.1403514547185767E-3</v>
      </c>
      <c r="N186" s="42">
        <f>'GSD-Pri'!S230</f>
        <v>4475</v>
      </c>
      <c r="O186" s="157">
        <f t="shared" si="49"/>
        <v>5.2221606324940918E-3</v>
      </c>
      <c r="P186" s="42">
        <f>'GSD-Pri'!K230</f>
        <v>0</v>
      </c>
      <c r="Q186" s="157">
        <f t="shared" si="50"/>
        <v>0</v>
      </c>
      <c r="S186" s="36">
        <f t="shared" si="51"/>
        <v>318965130</v>
      </c>
      <c r="T186" s="36">
        <f t="shared" si="52"/>
        <v>856925</v>
      </c>
      <c r="U186" s="36">
        <f t="shared" si="53"/>
        <v>493</v>
      </c>
      <c r="W186" s="36">
        <f>'ComLg kWh Forecast'!X189</f>
        <v>317658450</v>
      </c>
      <c r="X186" s="168">
        <v>-8296412</v>
      </c>
      <c r="Y186" s="168">
        <v>0</v>
      </c>
      <c r="Z186" s="36">
        <f t="shared" si="54"/>
        <v>309362038</v>
      </c>
      <c r="AA186" s="160">
        <f t="shared" si="55"/>
        <v>307462446</v>
      </c>
      <c r="AB186" s="160">
        <f t="shared" si="56"/>
        <v>1899592</v>
      </c>
      <c r="AC186" s="155">
        <f t="shared" si="57"/>
        <v>-3.0107027686694154E-2</v>
      </c>
      <c r="AD186" s="44">
        <f t="shared" si="44"/>
        <v>831125.53529957961</v>
      </c>
      <c r="AE186" s="162">
        <f t="shared" si="58"/>
        <v>826785</v>
      </c>
      <c r="AF186" s="162">
        <f t="shared" si="59"/>
        <v>4340</v>
      </c>
      <c r="AG186" s="44">
        <f t="shared" si="60"/>
        <v>478.15723535045976</v>
      </c>
      <c r="AH186" s="162">
        <f t="shared" si="61"/>
        <v>478</v>
      </c>
      <c r="AI186" s="162">
        <f t="shared" si="62"/>
        <v>0</v>
      </c>
    </row>
    <row r="187" spans="3:35">
      <c r="C187" s="3">
        <v>2027</v>
      </c>
      <c r="D187" s="3">
        <v>8</v>
      </c>
      <c r="E187" s="42">
        <f>'GSD-Sec'!R231</f>
        <v>321723945</v>
      </c>
      <c r="F187" s="157">
        <f t="shared" si="45"/>
        <v>0.9943749149323341</v>
      </c>
      <c r="G187" s="42">
        <f>'GSD-Sec'!S231</f>
        <v>867659</v>
      </c>
      <c r="H187" s="157">
        <f t="shared" si="46"/>
        <v>0.99509482347328249</v>
      </c>
      <c r="I187" s="42">
        <f>'GSD-Sec'!K231</f>
        <v>454</v>
      </c>
      <c r="J187" s="157">
        <f t="shared" si="47"/>
        <v>1</v>
      </c>
      <c r="L187" s="42">
        <f>'GSD-Pri'!R231</f>
        <v>1819962</v>
      </c>
      <c r="M187" s="157">
        <f t="shared" si="48"/>
        <v>5.6250850676659477E-3</v>
      </c>
      <c r="N187" s="42">
        <f>'GSD-Pri'!S231</f>
        <v>4277</v>
      </c>
      <c r="O187" s="157">
        <f t="shared" si="49"/>
        <v>4.9051765267175574E-3</v>
      </c>
      <c r="P187" s="42">
        <f>'GSD-Pri'!K231</f>
        <v>0</v>
      </c>
      <c r="Q187" s="157">
        <f t="shared" si="50"/>
        <v>0</v>
      </c>
      <c r="S187" s="36">
        <f t="shared" si="51"/>
        <v>323543907</v>
      </c>
      <c r="T187" s="36">
        <f t="shared" si="52"/>
        <v>871936</v>
      </c>
      <c r="U187" s="36">
        <f t="shared" si="53"/>
        <v>454</v>
      </c>
      <c r="W187" s="36">
        <f>'ComLg kWh Forecast'!X190</f>
        <v>316861727</v>
      </c>
      <c r="X187" s="168">
        <v>-8059891</v>
      </c>
      <c r="Y187" s="168">
        <v>0</v>
      </c>
      <c r="Z187" s="36">
        <f t="shared" si="54"/>
        <v>308801836</v>
      </c>
      <c r="AA187" s="160">
        <f t="shared" si="55"/>
        <v>307064799</v>
      </c>
      <c r="AB187" s="160">
        <f t="shared" si="56"/>
        <v>1737037</v>
      </c>
      <c r="AC187" s="155">
        <f t="shared" si="57"/>
        <v>-4.5564359832002688E-2</v>
      </c>
      <c r="AD187" s="44">
        <f t="shared" si="44"/>
        <v>832206.79434552288</v>
      </c>
      <c r="AE187" s="162">
        <f t="shared" si="58"/>
        <v>828125</v>
      </c>
      <c r="AF187" s="162">
        <f t="shared" si="59"/>
        <v>4082</v>
      </c>
      <c r="AG187" s="44">
        <f t="shared" si="60"/>
        <v>433.31378063627079</v>
      </c>
      <c r="AH187" s="162">
        <f t="shared" si="61"/>
        <v>433</v>
      </c>
      <c r="AI187" s="162">
        <f t="shared" si="62"/>
        <v>0</v>
      </c>
    </row>
    <row r="188" spans="3:35">
      <c r="C188" s="3">
        <v>2027</v>
      </c>
      <c r="D188" s="3">
        <v>9</v>
      </c>
      <c r="E188" s="42">
        <f>'GSD-Sec'!R232</f>
        <v>309869184</v>
      </c>
      <c r="F188" s="157">
        <f t="shared" si="45"/>
        <v>0.99404325062872989</v>
      </c>
      <c r="G188" s="42">
        <f>'GSD-Sec'!S232</f>
        <v>859265</v>
      </c>
      <c r="H188" s="157">
        <f t="shared" si="46"/>
        <v>0.99484092664182067</v>
      </c>
      <c r="I188" s="42">
        <f>'GSD-Sec'!K232</f>
        <v>356</v>
      </c>
      <c r="J188" s="157">
        <f t="shared" si="47"/>
        <v>1</v>
      </c>
      <c r="L188" s="42">
        <f>'GSD-Pri'!R232</f>
        <v>1856874</v>
      </c>
      <c r="M188" s="157">
        <f t="shared" si="48"/>
        <v>5.9567493712700788E-3</v>
      </c>
      <c r="N188" s="42">
        <f>'GSD-Pri'!S232</f>
        <v>4456</v>
      </c>
      <c r="O188" s="157">
        <f t="shared" si="49"/>
        <v>5.1590733581793197E-3</v>
      </c>
      <c r="P188" s="42">
        <f>'GSD-Pri'!K232</f>
        <v>0</v>
      </c>
      <c r="Q188" s="157">
        <f t="shared" si="50"/>
        <v>0</v>
      </c>
      <c r="S188" s="36">
        <f t="shared" si="51"/>
        <v>311726058</v>
      </c>
      <c r="T188" s="36">
        <f t="shared" si="52"/>
        <v>863721</v>
      </c>
      <c r="U188" s="36">
        <f t="shared" si="53"/>
        <v>356</v>
      </c>
      <c r="W188" s="36">
        <f>'ComLg kWh Forecast'!X191</f>
        <v>319684819</v>
      </c>
      <c r="X188" s="168">
        <v>-6444157</v>
      </c>
      <c r="Y188" s="168">
        <v>0</v>
      </c>
      <c r="Z188" s="36">
        <f t="shared" si="54"/>
        <v>313240662</v>
      </c>
      <c r="AA188" s="160">
        <f t="shared" si="55"/>
        <v>311374766</v>
      </c>
      <c r="AB188" s="160">
        <f t="shared" si="56"/>
        <v>1865896</v>
      </c>
      <c r="AC188" s="155">
        <f t="shared" si="57"/>
        <v>4.8587660900649698E-3</v>
      </c>
      <c r="AD188" s="44">
        <f t="shared" si="44"/>
        <v>867917.61830607697</v>
      </c>
      <c r="AE188" s="162">
        <f t="shared" si="58"/>
        <v>863440</v>
      </c>
      <c r="AF188" s="162">
        <f t="shared" si="59"/>
        <v>4478</v>
      </c>
      <c r="AG188" s="44">
        <f t="shared" si="60"/>
        <v>357.72972072806311</v>
      </c>
      <c r="AH188" s="162">
        <f t="shared" si="61"/>
        <v>358</v>
      </c>
      <c r="AI188" s="162">
        <f t="shared" si="62"/>
        <v>0</v>
      </c>
    </row>
    <row r="189" spans="3:35">
      <c r="C189" s="3">
        <v>2027</v>
      </c>
      <c r="D189" s="3">
        <v>10</v>
      </c>
      <c r="E189" s="42">
        <f>'GSD-Sec'!R233</f>
        <v>264139504</v>
      </c>
      <c r="F189" s="157">
        <f t="shared" si="45"/>
        <v>0.99336226371912428</v>
      </c>
      <c r="G189" s="42">
        <f>'GSD-Sec'!S233</f>
        <v>812099</v>
      </c>
      <c r="H189" s="157">
        <f t="shared" si="46"/>
        <v>0.99464281121359799</v>
      </c>
      <c r="I189" s="42">
        <f>'GSD-Sec'!K233</f>
        <v>350</v>
      </c>
      <c r="J189" s="157">
        <f t="shared" si="47"/>
        <v>1</v>
      </c>
      <c r="L189" s="42">
        <f>'GSD-Pri'!R233</f>
        <v>1765004</v>
      </c>
      <c r="M189" s="157">
        <f t="shared" si="48"/>
        <v>6.637736280875689E-3</v>
      </c>
      <c r="N189" s="42">
        <f>'GSD-Pri'!S233</f>
        <v>4374</v>
      </c>
      <c r="O189" s="157">
        <f t="shared" si="49"/>
        <v>5.3571887864019997E-3</v>
      </c>
      <c r="P189" s="42">
        <f>'GSD-Pri'!K233</f>
        <v>0</v>
      </c>
      <c r="Q189" s="157">
        <f t="shared" si="50"/>
        <v>0</v>
      </c>
      <c r="S189" s="36">
        <f t="shared" si="51"/>
        <v>265904508</v>
      </c>
      <c r="T189" s="36">
        <f t="shared" si="52"/>
        <v>816473</v>
      </c>
      <c r="U189" s="36">
        <f t="shared" si="53"/>
        <v>350</v>
      </c>
      <c r="W189" s="36">
        <f>'ComLg kWh Forecast'!X192</f>
        <v>287714979</v>
      </c>
      <c r="X189" s="168">
        <v>-3584196</v>
      </c>
      <c r="Y189" s="168">
        <v>0</v>
      </c>
      <c r="Z189" s="36">
        <f t="shared" si="54"/>
        <v>284130783</v>
      </c>
      <c r="AA189" s="160">
        <f t="shared" si="55"/>
        <v>282244798</v>
      </c>
      <c r="AB189" s="160">
        <f t="shared" si="56"/>
        <v>1885985</v>
      </c>
      <c r="AC189" s="155">
        <f t="shared" si="57"/>
        <v>6.8544437764853638E-2</v>
      </c>
      <c r="AD189" s="44">
        <f t="shared" si="44"/>
        <v>872437.68273518339</v>
      </c>
      <c r="AE189" s="162">
        <f t="shared" si="58"/>
        <v>867764</v>
      </c>
      <c r="AF189" s="162">
        <f t="shared" si="59"/>
        <v>4674</v>
      </c>
      <c r="AG189" s="44">
        <f t="shared" si="60"/>
        <v>373.99055321769879</v>
      </c>
      <c r="AH189" s="162">
        <f t="shared" si="61"/>
        <v>374</v>
      </c>
      <c r="AI189" s="162">
        <f t="shared" si="62"/>
        <v>0</v>
      </c>
    </row>
    <row r="190" spans="3:35">
      <c r="C190" s="3">
        <v>2027</v>
      </c>
      <c r="D190" s="3">
        <v>11</v>
      </c>
      <c r="E190" s="42">
        <f>'GSD-Sec'!R234</f>
        <v>210973695</v>
      </c>
      <c r="F190" s="157">
        <f t="shared" si="45"/>
        <v>0.99314390590984702</v>
      </c>
      <c r="G190" s="42">
        <f>'GSD-Sec'!S234</f>
        <v>756894</v>
      </c>
      <c r="H190" s="157">
        <f t="shared" si="46"/>
        <v>0.99472733819946224</v>
      </c>
      <c r="I190" s="42">
        <f>'GSD-Sec'!K234</f>
        <v>220</v>
      </c>
      <c r="J190" s="157">
        <f t="shared" si="47"/>
        <v>1</v>
      </c>
      <c r="L190" s="42">
        <f>'GSD-Pri'!R234</f>
        <v>1456441</v>
      </c>
      <c r="M190" s="157">
        <f t="shared" si="48"/>
        <v>6.8560940901530093E-3</v>
      </c>
      <c r="N190" s="42">
        <f>'GSD-Pri'!S234</f>
        <v>4012</v>
      </c>
      <c r="O190" s="157">
        <f t="shared" si="49"/>
        <v>5.2726618005377798E-3</v>
      </c>
      <c r="P190" s="42">
        <f>'GSD-Pri'!K234</f>
        <v>0</v>
      </c>
      <c r="Q190" s="157">
        <f t="shared" si="50"/>
        <v>0</v>
      </c>
      <c r="S190" s="36">
        <f t="shared" si="51"/>
        <v>212430136</v>
      </c>
      <c r="T190" s="36">
        <f t="shared" si="52"/>
        <v>760906</v>
      </c>
      <c r="U190" s="36">
        <f t="shared" si="53"/>
        <v>220</v>
      </c>
      <c r="W190" s="36">
        <f>'ComLg kWh Forecast'!X193</f>
        <v>221846878</v>
      </c>
      <c r="X190" s="168">
        <v>-2007196</v>
      </c>
      <c r="Y190" s="168">
        <v>0</v>
      </c>
      <c r="Z190" s="36">
        <f t="shared" si="54"/>
        <v>219839682</v>
      </c>
      <c r="AA190" s="160">
        <f t="shared" si="55"/>
        <v>218332440</v>
      </c>
      <c r="AB190" s="160">
        <f t="shared" si="56"/>
        <v>1507242</v>
      </c>
      <c r="AC190" s="155">
        <f t="shared" si="57"/>
        <v>3.4879919297326145E-2</v>
      </c>
      <c r="AD190" s="44">
        <f t="shared" si="44"/>
        <v>787446.33987285127</v>
      </c>
      <c r="AE190" s="162">
        <f t="shared" si="58"/>
        <v>783294</v>
      </c>
      <c r="AF190" s="162">
        <f t="shared" si="59"/>
        <v>4152</v>
      </c>
      <c r="AG190" s="44">
        <f t="shared" si="60"/>
        <v>227.67358224541175</v>
      </c>
      <c r="AH190" s="162">
        <f t="shared" si="61"/>
        <v>228</v>
      </c>
      <c r="AI190" s="162">
        <f t="shared" si="62"/>
        <v>0</v>
      </c>
    </row>
    <row r="191" spans="3:35">
      <c r="C191" s="3">
        <v>2027</v>
      </c>
      <c r="D191" s="3">
        <v>12</v>
      </c>
      <c r="E191" s="42">
        <f>'GSD-Sec'!R235</f>
        <v>220618802</v>
      </c>
      <c r="F191" s="157">
        <f t="shared" si="45"/>
        <v>0.99339988860550588</v>
      </c>
      <c r="G191" s="42">
        <f>'GSD-Sec'!S235</f>
        <v>798294</v>
      </c>
      <c r="H191" s="157">
        <f t="shared" si="46"/>
        <v>0.99530334974521883</v>
      </c>
      <c r="I191" s="42">
        <f>'GSD-Sec'!K235</f>
        <v>209</v>
      </c>
      <c r="J191" s="157">
        <f t="shared" si="47"/>
        <v>1</v>
      </c>
      <c r="L191" s="42">
        <f>'GSD-Pri'!R235</f>
        <v>1465783</v>
      </c>
      <c r="M191" s="157">
        <f t="shared" si="48"/>
        <v>6.6001113944941297E-3</v>
      </c>
      <c r="N191" s="42">
        <f>'GSD-Pri'!S235</f>
        <v>3767</v>
      </c>
      <c r="O191" s="157">
        <f t="shared" si="49"/>
        <v>4.6966502547811199E-3</v>
      </c>
      <c r="P191" s="42">
        <f>'GSD-Pri'!K235</f>
        <v>0</v>
      </c>
      <c r="Q191" s="157">
        <f t="shared" si="50"/>
        <v>0</v>
      </c>
      <c r="S191" s="36">
        <f t="shared" si="51"/>
        <v>222084585</v>
      </c>
      <c r="T191" s="36">
        <f t="shared" si="52"/>
        <v>802061</v>
      </c>
      <c r="U191" s="36">
        <f t="shared" si="53"/>
        <v>209</v>
      </c>
      <c r="W191" s="36">
        <f>'ComLg kWh Forecast'!X194</f>
        <v>224687098</v>
      </c>
      <c r="X191" s="168">
        <v>-2619920</v>
      </c>
      <c r="Y191" s="168">
        <v>0</v>
      </c>
      <c r="Z191" s="36">
        <f t="shared" si="54"/>
        <v>222067178</v>
      </c>
      <c r="AA191" s="160">
        <f t="shared" si="55"/>
        <v>220601510</v>
      </c>
      <c r="AB191" s="160">
        <f t="shared" si="56"/>
        <v>1465668</v>
      </c>
      <c r="AC191" s="155">
        <f t="shared" si="57"/>
        <v>-7.838004605320581E-5</v>
      </c>
      <c r="AD191" s="44">
        <f t="shared" si="44"/>
        <v>801998.13442188257</v>
      </c>
      <c r="AE191" s="162">
        <f t="shared" si="58"/>
        <v>798231</v>
      </c>
      <c r="AF191" s="162">
        <f t="shared" si="59"/>
        <v>3767</v>
      </c>
      <c r="AG191" s="44">
        <f t="shared" si="60"/>
        <v>208.98361857037489</v>
      </c>
      <c r="AH191" s="162">
        <f t="shared" si="61"/>
        <v>209</v>
      </c>
      <c r="AI191" s="162">
        <f t="shared" si="62"/>
        <v>0</v>
      </c>
    </row>
    <row r="192" spans="3:35">
      <c r="C192" s="3">
        <v>2028</v>
      </c>
      <c r="D192" s="3">
        <v>1</v>
      </c>
      <c r="E192" s="42">
        <f>'GSD-Sec'!R236</f>
        <v>229163185</v>
      </c>
      <c r="F192" s="157">
        <f t="shared" si="45"/>
        <v>0.99353758221316013</v>
      </c>
      <c r="G192" s="42">
        <f>'GSD-Sec'!S236</f>
        <v>811269</v>
      </c>
      <c r="H192" s="157">
        <f t="shared" si="46"/>
        <v>0.99538056081096005</v>
      </c>
      <c r="I192" s="42">
        <f>'GSD-Sec'!K236</f>
        <v>88</v>
      </c>
      <c r="J192" s="157">
        <f t="shared" si="47"/>
        <v>1</v>
      </c>
      <c r="L192" s="42">
        <f>'GSD-Pri'!R236</f>
        <v>1490581</v>
      </c>
      <c r="M192" s="157">
        <f t="shared" si="48"/>
        <v>6.4624177868398648E-3</v>
      </c>
      <c r="N192" s="42">
        <f>'GSD-Pri'!S236</f>
        <v>3765</v>
      </c>
      <c r="O192" s="157">
        <f t="shared" si="49"/>
        <v>4.6194391890399663E-3</v>
      </c>
      <c r="P192" s="42">
        <f>'GSD-Pri'!K236</f>
        <v>0</v>
      </c>
      <c r="Q192" s="157">
        <f t="shared" si="50"/>
        <v>0</v>
      </c>
      <c r="S192" s="36">
        <f t="shared" si="51"/>
        <v>230653766</v>
      </c>
      <c r="T192" s="36">
        <f t="shared" si="52"/>
        <v>815034</v>
      </c>
      <c r="U192" s="36">
        <f t="shared" si="53"/>
        <v>88</v>
      </c>
      <c r="W192" s="36">
        <f>'ComLg kWh Forecast'!X195</f>
        <v>230807005</v>
      </c>
      <c r="X192" s="168">
        <v>-2838246</v>
      </c>
      <c r="Y192" s="168">
        <v>0</v>
      </c>
      <c r="Z192" s="36">
        <f t="shared" si="54"/>
        <v>227968759</v>
      </c>
      <c r="AA192" s="160">
        <f t="shared" si="55"/>
        <v>226495530</v>
      </c>
      <c r="AB192" s="160">
        <f t="shared" si="56"/>
        <v>1473229</v>
      </c>
      <c r="AC192" s="155">
        <f t="shared" si="57"/>
        <v>-1.164085480399224E-2</v>
      </c>
      <c r="AD192" s="44">
        <f t="shared" si="44"/>
        <v>805546.307545683</v>
      </c>
      <c r="AE192" s="162">
        <f t="shared" si="58"/>
        <v>801825</v>
      </c>
      <c r="AF192" s="162">
        <f t="shared" si="59"/>
        <v>3721</v>
      </c>
      <c r="AG192" s="44">
        <f t="shared" si="60"/>
        <v>86.975604777248677</v>
      </c>
      <c r="AH192" s="162">
        <f t="shared" si="61"/>
        <v>87</v>
      </c>
      <c r="AI192" s="162">
        <f t="shared" si="62"/>
        <v>0</v>
      </c>
    </row>
    <row r="193" spans="3:35">
      <c r="C193" s="3">
        <v>2028</v>
      </c>
      <c r="D193" s="3">
        <v>2</v>
      </c>
      <c r="E193" s="42">
        <f>'GSD-Sec'!R237</f>
        <v>218765130</v>
      </c>
      <c r="F193" s="157">
        <f t="shared" si="45"/>
        <v>0.99264983988587785</v>
      </c>
      <c r="G193" s="42">
        <f>'GSD-Sec'!S237</f>
        <v>805700</v>
      </c>
      <c r="H193" s="157">
        <f t="shared" si="46"/>
        <v>0.9952086207769717</v>
      </c>
      <c r="I193" s="42">
        <f>'GSD-Sec'!K237</f>
        <v>62</v>
      </c>
      <c r="J193" s="157">
        <f t="shared" si="47"/>
        <v>1</v>
      </c>
      <c r="L193" s="42">
        <f>'GSD-Pri'!R237</f>
        <v>1619865</v>
      </c>
      <c r="M193" s="157">
        <f t="shared" si="48"/>
        <v>7.3501601141221073E-3</v>
      </c>
      <c r="N193" s="42">
        <f>'GSD-Pri'!S237</f>
        <v>3879</v>
      </c>
      <c r="O193" s="157">
        <f t="shared" si="49"/>
        <v>4.7913792230282653E-3</v>
      </c>
      <c r="P193" s="42">
        <f>'GSD-Pri'!K237</f>
        <v>0</v>
      </c>
      <c r="Q193" s="157">
        <f t="shared" si="50"/>
        <v>0</v>
      </c>
      <c r="S193" s="36">
        <f t="shared" si="51"/>
        <v>220384995</v>
      </c>
      <c r="T193" s="36">
        <f t="shared" si="52"/>
        <v>809579</v>
      </c>
      <c r="U193" s="36">
        <f t="shared" si="53"/>
        <v>62</v>
      </c>
      <c r="W193" s="36">
        <f>'ComLg kWh Forecast'!X196</f>
        <v>221109210</v>
      </c>
      <c r="X193" s="168">
        <v>-1971982</v>
      </c>
      <c r="Y193" s="168">
        <v>0</v>
      </c>
      <c r="Z193" s="36">
        <f t="shared" si="54"/>
        <v>219137228</v>
      </c>
      <c r="AA193" s="160">
        <f t="shared" si="55"/>
        <v>217526534</v>
      </c>
      <c r="AB193" s="160">
        <f t="shared" si="56"/>
        <v>1610694</v>
      </c>
      <c r="AC193" s="155">
        <f t="shared" si="57"/>
        <v>-5.6617602300919057E-3</v>
      </c>
      <c r="AD193" s="44">
        <f t="shared" si="44"/>
        <v>804995.35781468241</v>
      </c>
      <c r="AE193" s="162">
        <f t="shared" si="58"/>
        <v>801138</v>
      </c>
      <c r="AF193" s="162">
        <f t="shared" si="59"/>
        <v>3857</v>
      </c>
      <c r="AG193" s="44">
        <f t="shared" si="60"/>
        <v>61.648970865734299</v>
      </c>
      <c r="AH193" s="162">
        <f t="shared" si="61"/>
        <v>62</v>
      </c>
      <c r="AI193" s="162">
        <f t="shared" si="62"/>
        <v>0</v>
      </c>
    </row>
    <row r="194" spans="3:35">
      <c r="C194" s="3">
        <v>2028</v>
      </c>
      <c r="D194" s="3">
        <v>3</v>
      </c>
      <c r="E194" s="42">
        <f>'GSD-Sec'!R238</f>
        <v>213876107</v>
      </c>
      <c r="F194" s="157">
        <f t="shared" si="45"/>
        <v>0.99387257667354401</v>
      </c>
      <c r="G194" s="42">
        <f>'GSD-Sec'!S238</f>
        <v>778917</v>
      </c>
      <c r="H194" s="157">
        <f t="shared" si="46"/>
        <v>0.99558394216561941</v>
      </c>
      <c r="I194" s="42">
        <f>'GSD-Sec'!K238</f>
        <v>97</v>
      </c>
      <c r="J194" s="157">
        <f t="shared" si="47"/>
        <v>1</v>
      </c>
      <c r="L194" s="42">
        <f>'GSD-Pri'!R238</f>
        <v>1318589</v>
      </c>
      <c r="M194" s="157">
        <f t="shared" si="48"/>
        <v>6.1274233264559646E-3</v>
      </c>
      <c r="N194" s="42">
        <f>'GSD-Pri'!S238</f>
        <v>3455</v>
      </c>
      <c r="O194" s="157">
        <f t="shared" si="49"/>
        <v>4.4160578343805761E-3</v>
      </c>
      <c r="P194" s="42">
        <f>'GSD-Pri'!K238</f>
        <v>0</v>
      </c>
      <c r="Q194" s="157">
        <f t="shared" si="50"/>
        <v>0</v>
      </c>
      <c r="S194" s="36">
        <f t="shared" si="51"/>
        <v>215194696</v>
      </c>
      <c r="T194" s="36">
        <f t="shared" si="52"/>
        <v>782372</v>
      </c>
      <c r="U194" s="36">
        <f t="shared" si="53"/>
        <v>97</v>
      </c>
      <c r="W194" s="36">
        <f>'ComLg kWh Forecast'!X197</f>
        <v>212459840</v>
      </c>
      <c r="X194" s="168">
        <v>-1892164</v>
      </c>
      <c r="Y194" s="168">
        <v>0</v>
      </c>
      <c r="Z194" s="36">
        <f t="shared" si="54"/>
        <v>210567676</v>
      </c>
      <c r="AA194" s="160">
        <f t="shared" si="55"/>
        <v>209277439</v>
      </c>
      <c r="AB194" s="160">
        <f t="shared" si="56"/>
        <v>1290237</v>
      </c>
      <c r="AC194" s="155">
        <f t="shared" si="57"/>
        <v>-2.1501552250153932E-2</v>
      </c>
      <c r="AD194" s="44">
        <f t="shared" si="44"/>
        <v>765549.7875629426</v>
      </c>
      <c r="AE194" s="162">
        <f t="shared" si="58"/>
        <v>762169</v>
      </c>
      <c r="AF194" s="162">
        <f t="shared" si="59"/>
        <v>3381</v>
      </c>
      <c r="AG194" s="44">
        <f t="shared" si="60"/>
        <v>94.914349431735076</v>
      </c>
      <c r="AH194" s="162">
        <f t="shared" si="61"/>
        <v>95</v>
      </c>
      <c r="AI194" s="162">
        <f t="shared" si="62"/>
        <v>0</v>
      </c>
    </row>
    <row r="195" spans="3:35">
      <c r="C195" s="3">
        <v>2028</v>
      </c>
      <c r="D195" s="3">
        <v>4</v>
      </c>
      <c r="E195" s="42">
        <f>'GSD-Sec'!R239</f>
        <v>235085064</v>
      </c>
      <c r="F195" s="157">
        <f t="shared" si="45"/>
        <v>0.99410627939407203</v>
      </c>
      <c r="G195" s="42">
        <f>'GSD-Sec'!S239</f>
        <v>757750</v>
      </c>
      <c r="H195" s="157">
        <f t="shared" si="46"/>
        <v>0.99516568146030304</v>
      </c>
      <c r="I195" s="42">
        <f>'GSD-Sec'!K239</f>
        <v>155</v>
      </c>
      <c r="J195" s="157">
        <f t="shared" si="47"/>
        <v>1</v>
      </c>
      <c r="L195" s="42">
        <f>'GSD-Pri'!R239</f>
        <v>1393740</v>
      </c>
      <c r="M195" s="157">
        <f t="shared" si="48"/>
        <v>5.893720605927963E-3</v>
      </c>
      <c r="N195" s="42">
        <f>'GSD-Pri'!S239</f>
        <v>3681</v>
      </c>
      <c r="O195" s="157">
        <f t="shared" si="49"/>
        <v>4.8343185396969657E-3</v>
      </c>
      <c r="P195" s="42">
        <f>'GSD-Pri'!K239</f>
        <v>0</v>
      </c>
      <c r="Q195" s="157">
        <f t="shared" si="50"/>
        <v>0</v>
      </c>
      <c r="S195" s="36">
        <f t="shared" si="51"/>
        <v>236478804</v>
      </c>
      <c r="T195" s="36">
        <f t="shared" si="52"/>
        <v>761431</v>
      </c>
      <c r="U195" s="36">
        <f t="shared" si="53"/>
        <v>155</v>
      </c>
      <c r="W195" s="36">
        <f>'ComLg kWh Forecast'!X198</f>
        <v>226396829</v>
      </c>
      <c r="X195" s="168">
        <v>-2676262</v>
      </c>
      <c r="Y195" s="168">
        <v>0</v>
      </c>
      <c r="Z195" s="36">
        <f t="shared" si="54"/>
        <v>223720567</v>
      </c>
      <c r="AA195" s="160">
        <f t="shared" si="55"/>
        <v>222402020</v>
      </c>
      <c r="AB195" s="160">
        <f t="shared" si="56"/>
        <v>1318547</v>
      </c>
      <c r="AC195" s="155">
        <f t="shared" si="57"/>
        <v>-5.3950869101993648E-2</v>
      </c>
      <c r="AD195" s="44">
        <f t="shared" si="44"/>
        <v>720351.13578879985</v>
      </c>
      <c r="AE195" s="162">
        <f t="shared" si="58"/>
        <v>716869</v>
      </c>
      <c r="AF195" s="162">
        <f t="shared" si="59"/>
        <v>3482</v>
      </c>
      <c r="AG195" s="44">
        <f t="shared" si="60"/>
        <v>146.63761528919099</v>
      </c>
      <c r="AH195" s="162">
        <f t="shared" si="61"/>
        <v>147</v>
      </c>
      <c r="AI195" s="162">
        <f t="shared" si="62"/>
        <v>0</v>
      </c>
    </row>
    <row r="196" spans="3:35">
      <c r="C196" s="3">
        <v>2028</v>
      </c>
      <c r="D196" s="3">
        <v>5</v>
      </c>
      <c r="E196" s="42">
        <f>'GSD-Sec'!R240</f>
        <v>244647315</v>
      </c>
      <c r="F196" s="157">
        <f t="shared" si="45"/>
        <v>0.99426069769093472</v>
      </c>
      <c r="G196" s="42">
        <f>'GSD-Sec'!S240</f>
        <v>791476</v>
      </c>
      <c r="H196" s="157">
        <f t="shared" si="46"/>
        <v>0.99486150705662901</v>
      </c>
      <c r="I196" s="42">
        <f>'GSD-Sec'!K240</f>
        <v>439</v>
      </c>
      <c r="J196" s="157">
        <f t="shared" si="47"/>
        <v>1</v>
      </c>
      <c r="L196" s="42">
        <f>'GSD-Pri'!R240</f>
        <v>1412210</v>
      </c>
      <c r="M196" s="157">
        <f t="shared" si="48"/>
        <v>5.739302309065256E-3</v>
      </c>
      <c r="N196" s="42">
        <f>'GSD-Pri'!S240</f>
        <v>4088</v>
      </c>
      <c r="O196" s="157">
        <f t="shared" si="49"/>
        <v>5.1384929433709921E-3</v>
      </c>
      <c r="P196" s="42">
        <f>'GSD-Pri'!K240</f>
        <v>0</v>
      </c>
      <c r="Q196" s="157">
        <f t="shared" si="50"/>
        <v>0</v>
      </c>
      <c r="S196" s="36">
        <f t="shared" si="51"/>
        <v>246059525</v>
      </c>
      <c r="T196" s="36">
        <f t="shared" si="52"/>
        <v>795564</v>
      </c>
      <c r="U196" s="36">
        <f t="shared" si="53"/>
        <v>439</v>
      </c>
      <c r="W196" s="36">
        <f>'ComLg kWh Forecast'!X199</f>
        <v>244671180</v>
      </c>
      <c r="X196" s="168">
        <v>-5421778</v>
      </c>
      <c r="Y196" s="168">
        <v>0</v>
      </c>
      <c r="Z196" s="36">
        <f t="shared" si="54"/>
        <v>239249402</v>
      </c>
      <c r="AA196" s="160">
        <f t="shared" si="55"/>
        <v>237876277</v>
      </c>
      <c r="AB196" s="160">
        <f t="shared" si="56"/>
        <v>1373125</v>
      </c>
      <c r="AC196" s="155">
        <f t="shared" si="57"/>
        <v>-2.7676729848194248E-2</v>
      </c>
      <c r="AD196" s="44">
        <f t="shared" si="44"/>
        <v>773545.39009505115</v>
      </c>
      <c r="AE196" s="162">
        <f t="shared" si="58"/>
        <v>769571</v>
      </c>
      <c r="AF196" s="162">
        <f t="shared" si="59"/>
        <v>3975</v>
      </c>
      <c r="AG196" s="44">
        <f t="shared" si="60"/>
        <v>426.84991559664275</v>
      </c>
      <c r="AH196" s="162">
        <f t="shared" si="61"/>
        <v>427</v>
      </c>
      <c r="AI196" s="162">
        <f t="shared" si="62"/>
        <v>0</v>
      </c>
    </row>
    <row r="197" spans="3:35">
      <c r="C197" s="3">
        <v>2028</v>
      </c>
      <c r="D197" s="3">
        <v>6</v>
      </c>
      <c r="E197" s="42">
        <f>'GSD-Sec'!R241</f>
        <v>300339246</v>
      </c>
      <c r="F197" s="157">
        <f t="shared" si="45"/>
        <v>0.99391683905985839</v>
      </c>
      <c r="G197" s="42">
        <f>'GSD-Sec'!S241</f>
        <v>853794</v>
      </c>
      <c r="H197" s="157">
        <f t="shared" si="46"/>
        <v>0.99478022170076219</v>
      </c>
      <c r="I197" s="42">
        <f>'GSD-Sec'!K241</f>
        <v>425</v>
      </c>
      <c r="J197" s="157">
        <f t="shared" si="47"/>
        <v>1</v>
      </c>
      <c r="L197" s="42">
        <f>'GSD-Pri'!R241</f>
        <v>1838194</v>
      </c>
      <c r="M197" s="157">
        <f t="shared" si="48"/>
        <v>6.0831609401416596E-3</v>
      </c>
      <c r="N197" s="42">
        <f>'GSD-Pri'!S241</f>
        <v>4480</v>
      </c>
      <c r="O197" s="157">
        <f t="shared" si="49"/>
        <v>5.2197782992377722E-3</v>
      </c>
      <c r="P197" s="42">
        <f>'GSD-Pri'!K241</f>
        <v>0</v>
      </c>
      <c r="Q197" s="157">
        <f t="shared" si="50"/>
        <v>0</v>
      </c>
      <c r="S197" s="36">
        <f t="shared" si="51"/>
        <v>302177440</v>
      </c>
      <c r="T197" s="36">
        <f t="shared" si="52"/>
        <v>858274</v>
      </c>
      <c r="U197" s="36">
        <f t="shared" si="53"/>
        <v>425</v>
      </c>
      <c r="W197" s="36">
        <f>'ComLg kWh Forecast'!X200</f>
        <v>295974891</v>
      </c>
      <c r="X197" s="168">
        <v>-7465362</v>
      </c>
      <c r="Y197" s="168">
        <v>0</v>
      </c>
      <c r="Z197" s="36">
        <f t="shared" si="54"/>
        <v>288509529</v>
      </c>
      <c r="AA197" s="160">
        <f t="shared" si="55"/>
        <v>286754479</v>
      </c>
      <c r="AB197" s="160">
        <f t="shared" si="56"/>
        <v>1755050</v>
      </c>
      <c r="AC197" s="155">
        <f t="shared" si="57"/>
        <v>-4.5231407745065288E-2</v>
      </c>
      <c r="AD197" s="44">
        <f t="shared" ref="AD197:AD260" si="63">T197+(T197*AC197)</f>
        <v>819453.05874901183</v>
      </c>
      <c r="AE197" s="162">
        <f t="shared" si="58"/>
        <v>815176</v>
      </c>
      <c r="AF197" s="162">
        <f t="shared" si="59"/>
        <v>4277</v>
      </c>
      <c r="AG197" s="44">
        <f t="shared" si="60"/>
        <v>405.77665170834723</v>
      </c>
      <c r="AH197" s="162">
        <f t="shared" si="61"/>
        <v>406</v>
      </c>
      <c r="AI197" s="162">
        <f t="shared" si="62"/>
        <v>0</v>
      </c>
    </row>
    <row r="198" spans="3:35">
      <c r="C198" s="3">
        <v>2028</v>
      </c>
      <c r="D198" s="3">
        <v>7</v>
      </c>
      <c r="E198" s="42">
        <f>'GSD-Sec'!R242</f>
        <v>318799106</v>
      </c>
      <c r="F198" s="157">
        <f t="shared" ref="F198:F261" si="64">E198/S198</f>
        <v>0.99389396351259118</v>
      </c>
      <c r="G198" s="42">
        <f>'GSD-Sec'!S242</f>
        <v>857270</v>
      </c>
      <c r="H198" s="157">
        <f t="shared" ref="H198:H261" si="65">G198/T198</f>
        <v>0.99480704848882207</v>
      </c>
      <c r="I198" s="42">
        <f>'GSD-Sec'!K242</f>
        <v>496</v>
      </c>
      <c r="J198" s="157">
        <f t="shared" ref="J198:J261" si="66">I198/U198</f>
        <v>1</v>
      </c>
      <c r="L198" s="42">
        <f>'GSD-Pri'!R242</f>
        <v>1958558</v>
      </c>
      <c r="M198" s="157">
        <f t="shared" ref="M198:M261" si="67">L198/S198</f>
        <v>6.1060364874087622E-3</v>
      </c>
      <c r="N198" s="42">
        <f>'GSD-Pri'!S242</f>
        <v>4475</v>
      </c>
      <c r="O198" s="157">
        <f t="shared" ref="O198:O261" si="68">N198/T198</f>
        <v>5.1929515111779007E-3</v>
      </c>
      <c r="P198" s="42">
        <f>'GSD-Pri'!K242</f>
        <v>0</v>
      </c>
      <c r="Q198" s="157">
        <f t="shared" ref="Q198:Q261" si="69">P198/U198</f>
        <v>0</v>
      </c>
      <c r="S198" s="36">
        <f t="shared" ref="S198:S261" si="70">E198+L198</f>
        <v>320757664</v>
      </c>
      <c r="T198" s="36">
        <f t="shared" ref="T198:T261" si="71">G198+N198</f>
        <v>861745</v>
      </c>
      <c r="U198" s="36">
        <f t="shared" ref="U198:U261" si="72">I198+P198</f>
        <v>496</v>
      </c>
      <c r="W198" s="36">
        <f>'ComLg kWh Forecast'!X201</f>
        <v>319694907</v>
      </c>
      <c r="X198" s="168">
        <v>-8296412</v>
      </c>
      <c r="Y198" s="168">
        <v>0</v>
      </c>
      <c r="Z198" s="36">
        <f t="shared" ref="Z198:Z261" si="73">W198+X198+Y198</f>
        <v>311398495</v>
      </c>
      <c r="AA198" s="160">
        <f t="shared" ref="AA198:AA261" si="74">ROUND(Z198*F198,0)</f>
        <v>309497084</v>
      </c>
      <c r="AB198" s="160">
        <f t="shared" ref="AB198:AB261" si="75">ROUND(Z198*M198,0)</f>
        <v>1901411</v>
      </c>
      <c r="AC198" s="155">
        <f t="shared" ref="AC198:AC261" si="76">(Z198/S198-1)</f>
        <v>-2.9178317622365557E-2</v>
      </c>
      <c r="AD198" s="44">
        <f t="shared" si="63"/>
        <v>836600.73068051459</v>
      </c>
      <c r="AE198" s="162">
        <f t="shared" ref="AE198:AE261" si="77">ROUND(AD198*H198,0)</f>
        <v>832256</v>
      </c>
      <c r="AF198" s="162">
        <f t="shared" ref="AF198:AF261" si="78">ROUND(AD198*O198,0)</f>
        <v>4344</v>
      </c>
      <c r="AG198" s="44">
        <f t="shared" ref="AG198:AG261" si="79">U198+(U198*AC198)</f>
        <v>481.52755445930666</v>
      </c>
      <c r="AH198" s="162">
        <f t="shared" ref="AH198:AH261" si="80">ROUND(AG198*J198,0)</f>
        <v>482</v>
      </c>
      <c r="AI198" s="162">
        <f t="shared" ref="AI198:AI261" si="81">ROUND(AG198*Q198,0)</f>
        <v>0</v>
      </c>
    </row>
    <row r="199" spans="3:35">
      <c r="C199" s="3">
        <v>2028</v>
      </c>
      <c r="D199" s="3">
        <v>8</v>
      </c>
      <c r="E199" s="42">
        <f>'GSD-Sec'!R243</f>
        <v>323558656</v>
      </c>
      <c r="F199" s="157">
        <f t="shared" si="64"/>
        <v>0.99440663307507193</v>
      </c>
      <c r="G199" s="42">
        <f>'GSD-Sec'!S243</f>
        <v>872607</v>
      </c>
      <c r="H199" s="157">
        <f t="shared" si="65"/>
        <v>0.99512250195008689</v>
      </c>
      <c r="I199" s="42">
        <f>'GSD-Sec'!K243</f>
        <v>457</v>
      </c>
      <c r="J199" s="157">
        <f t="shared" si="66"/>
        <v>1</v>
      </c>
      <c r="L199" s="42">
        <f>'GSD-Pri'!R243</f>
        <v>1819962</v>
      </c>
      <c r="M199" s="157">
        <f t="shared" si="67"/>
        <v>5.5933669249280541E-3</v>
      </c>
      <c r="N199" s="42">
        <f>'GSD-Pri'!S243</f>
        <v>4277</v>
      </c>
      <c r="O199" s="157">
        <f t="shared" si="68"/>
        <v>4.8774980499131015E-3</v>
      </c>
      <c r="P199" s="42">
        <f>'GSD-Pri'!K243</f>
        <v>0</v>
      </c>
      <c r="Q199" s="157">
        <f t="shared" si="69"/>
        <v>0</v>
      </c>
      <c r="S199" s="36">
        <f t="shared" si="70"/>
        <v>325378618</v>
      </c>
      <c r="T199" s="36">
        <f t="shared" si="71"/>
        <v>876884</v>
      </c>
      <c r="U199" s="36">
        <f t="shared" si="72"/>
        <v>457</v>
      </c>
      <c r="W199" s="36">
        <f>'ComLg kWh Forecast'!X202</f>
        <v>318620735</v>
      </c>
      <c r="X199" s="168">
        <v>-8059891</v>
      </c>
      <c r="Y199" s="168">
        <v>0</v>
      </c>
      <c r="Z199" s="36">
        <f t="shared" si="73"/>
        <v>310560844</v>
      </c>
      <c r="AA199" s="160">
        <f t="shared" si="74"/>
        <v>308823763</v>
      </c>
      <c r="AB199" s="160">
        <f t="shared" si="75"/>
        <v>1737081</v>
      </c>
      <c r="AC199" s="155">
        <f t="shared" si="76"/>
        <v>-4.5540097536464375E-2</v>
      </c>
      <c r="AD199" s="44">
        <f t="shared" si="63"/>
        <v>836950.61711183493</v>
      </c>
      <c r="AE199" s="162">
        <f t="shared" si="77"/>
        <v>832868</v>
      </c>
      <c r="AF199" s="162">
        <f t="shared" si="78"/>
        <v>4082</v>
      </c>
      <c r="AG199" s="44">
        <f t="shared" si="79"/>
        <v>436.18817542583577</v>
      </c>
      <c r="AH199" s="162">
        <f t="shared" si="80"/>
        <v>436</v>
      </c>
      <c r="AI199" s="162">
        <f t="shared" si="81"/>
        <v>0</v>
      </c>
    </row>
    <row r="200" spans="3:35">
      <c r="C200" s="3">
        <v>2028</v>
      </c>
      <c r="D200" s="3">
        <v>9</v>
      </c>
      <c r="E200" s="42">
        <f>'GSD-Sec'!R244</f>
        <v>311636648</v>
      </c>
      <c r="F200" s="157">
        <f t="shared" si="64"/>
        <v>0.9940768345446066</v>
      </c>
      <c r="G200" s="42">
        <f>'GSD-Sec'!S244</f>
        <v>864166</v>
      </c>
      <c r="H200" s="157">
        <f t="shared" si="65"/>
        <v>0.99487003552753672</v>
      </c>
      <c r="I200" s="42">
        <f>'GSD-Sec'!K244</f>
        <v>358</v>
      </c>
      <c r="J200" s="157">
        <f t="shared" si="66"/>
        <v>1</v>
      </c>
      <c r="L200" s="42">
        <f>'GSD-Pri'!R244</f>
        <v>1856874</v>
      </c>
      <c r="M200" s="157">
        <f t="shared" si="67"/>
        <v>5.9231654553933656E-3</v>
      </c>
      <c r="N200" s="42">
        <f>'GSD-Pri'!S244</f>
        <v>4456</v>
      </c>
      <c r="O200" s="157">
        <f t="shared" si="68"/>
        <v>5.129964472463281E-3</v>
      </c>
      <c r="P200" s="42">
        <f>'GSD-Pri'!K244</f>
        <v>0</v>
      </c>
      <c r="Q200" s="157">
        <f t="shared" si="69"/>
        <v>0</v>
      </c>
      <c r="S200" s="36">
        <f t="shared" si="70"/>
        <v>313493522</v>
      </c>
      <c r="T200" s="36">
        <f t="shared" si="71"/>
        <v>868622</v>
      </c>
      <c r="U200" s="36">
        <f t="shared" si="72"/>
        <v>358</v>
      </c>
      <c r="W200" s="36">
        <f>'ComLg kWh Forecast'!X203</f>
        <v>321498200</v>
      </c>
      <c r="X200" s="168">
        <v>-6444157</v>
      </c>
      <c r="Y200" s="168">
        <v>0</v>
      </c>
      <c r="Z200" s="36">
        <f t="shared" si="73"/>
        <v>315054043</v>
      </c>
      <c r="AA200" s="160">
        <f t="shared" si="74"/>
        <v>313187926</v>
      </c>
      <c r="AB200" s="160">
        <f t="shared" si="75"/>
        <v>1866117</v>
      </c>
      <c r="AC200" s="155">
        <f t="shared" si="76"/>
        <v>4.9778412965100216E-3</v>
      </c>
      <c r="AD200" s="44">
        <f t="shared" si="63"/>
        <v>872945.86246265715</v>
      </c>
      <c r="AE200" s="162">
        <f t="shared" si="77"/>
        <v>868468</v>
      </c>
      <c r="AF200" s="162">
        <f t="shared" si="78"/>
        <v>4478</v>
      </c>
      <c r="AG200" s="44">
        <f t="shared" si="79"/>
        <v>359.78206718415061</v>
      </c>
      <c r="AH200" s="162">
        <f t="shared" si="80"/>
        <v>360</v>
      </c>
      <c r="AI200" s="162">
        <f t="shared" si="81"/>
        <v>0</v>
      </c>
    </row>
    <row r="201" spans="3:35">
      <c r="C201" s="3">
        <v>2028</v>
      </c>
      <c r="D201" s="3">
        <v>10</v>
      </c>
      <c r="E201" s="42">
        <f>'GSD-Sec'!R245</f>
        <v>265646282</v>
      </c>
      <c r="F201" s="157">
        <f t="shared" si="64"/>
        <v>0.99339966526319312</v>
      </c>
      <c r="G201" s="42">
        <f>'GSD-Sec'!S245</f>
        <v>816732</v>
      </c>
      <c r="H201" s="157">
        <f t="shared" si="65"/>
        <v>0.99467303856018585</v>
      </c>
      <c r="I201" s="42">
        <f>'GSD-Sec'!K245</f>
        <v>352</v>
      </c>
      <c r="J201" s="157">
        <f t="shared" si="66"/>
        <v>1</v>
      </c>
      <c r="L201" s="42">
        <f>'GSD-Pri'!R245</f>
        <v>1765004</v>
      </c>
      <c r="M201" s="157">
        <f t="shared" si="67"/>
        <v>6.6003347368068822E-3</v>
      </c>
      <c r="N201" s="42">
        <f>'GSD-Pri'!S245</f>
        <v>4374</v>
      </c>
      <c r="O201" s="157">
        <f t="shared" si="68"/>
        <v>5.3269614398141043E-3</v>
      </c>
      <c r="P201" s="42">
        <f>'GSD-Pri'!K245</f>
        <v>0</v>
      </c>
      <c r="Q201" s="157">
        <f t="shared" si="69"/>
        <v>0</v>
      </c>
      <c r="S201" s="36">
        <f t="shared" si="70"/>
        <v>267411286</v>
      </c>
      <c r="T201" s="36">
        <f t="shared" si="71"/>
        <v>821106</v>
      </c>
      <c r="U201" s="36">
        <f t="shared" si="72"/>
        <v>352</v>
      </c>
      <c r="W201" s="36">
        <f>'ComLg kWh Forecast'!X204</f>
        <v>289595573</v>
      </c>
      <c r="X201" s="168">
        <v>-3584196</v>
      </c>
      <c r="Y201" s="168">
        <v>0</v>
      </c>
      <c r="Z201" s="36">
        <f t="shared" si="73"/>
        <v>286011377</v>
      </c>
      <c r="AA201" s="160">
        <f t="shared" si="74"/>
        <v>284123606</v>
      </c>
      <c r="AB201" s="160">
        <f t="shared" si="75"/>
        <v>1887771</v>
      </c>
      <c r="AC201" s="155">
        <f t="shared" si="76"/>
        <v>6.9556118136315348E-2</v>
      </c>
      <c r="AD201" s="44">
        <f t="shared" si="63"/>
        <v>878218.94593843736</v>
      </c>
      <c r="AE201" s="162">
        <f t="shared" si="77"/>
        <v>873541</v>
      </c>
      <c r="AF201" s="162">
        <f t="shared" si="78"/>
        <v>4678</v>
      </c>
      <c r="AG201" s="44">
        <f t="shared" si="79"/>
        <v>376.483753583983</v>
      </c>
      <c r="AH201" s="162">
        <f t="shared" si="80"/>
        <v>376</v>
      </c>
      <c r="AI201" s="162">
        <f t="shared" si="81"/>
        <v>0</v>
      </c>
    </row>
    <row r="202" spans="3:35">
      <c r="C202" s="3">
        <v>2028</v>
      </c>
      <c r="D202" s="3">
        <v>11</v>
      </c>
      <c r="E202" s="42">
        <f>'GSD-Sec'!R246</f>
        <v>212177129</v>
      </c>
      <c r="F202" s="157">
        <f t="shared" si="64"/>
        <v>0.99318252744641211</v>
      </c>
      <c r="G202" s="42">
        <f>'GSD-Sec'!S246</f>
        <v>761211</v>
      </c>
      <c r="H202" s="157">
        <f t="shared" si="65"/>
        <v>0.99475708388273743</v>
      </c>
      <c r="I202" s="42">
        <f>'GSD-Sec'!K246</f>
        <v>221</v>
      </c>
      <c r="J202" s="157">
        <f t="shared" si="66"/>
        <v>1</v>
      </c>
      <c r="L202" s="42">
        <f>'GSD-Pri'!R246</f>
        <v>1456441</v>
      </c>
      <c r="M202" s="157">
        <f t="shared" si="67"/>
        <v>6.8174725535879027E-3</v>
      </c>
      <c r="N202" s="42">
        <f>'GSD-Pri'!S246</f>
        <v>4012</v>
      </c>
      <c r="O202" s="157">
        <f t="shared" si="68"/>
        <v>5.2429161172625497E-3</v>
      </c>
      <c r="P202" s="42">
        <f>'GSD-Pri'!K246</f>
        <v>0</v>
      </c>
      <c r="Q202" s="157">
        <f t="shared" si="69"/>
        <v>0</v>
      </c>
      <c r="S202" s="36">
        <f t="shared" si="70"/>
        <v>213633570</v>
      </c>
      <c r="T202" s="36">
        <f t="shared" si="71"/>
        <v>765223</v>
      </c>
      <c r="U202" s="36">
        <f t="shared" si="72"/>
        <v>221</v>
      </c>
      <c r="W202" s="36">
        <f>'ComLg kWh Forecast'!X205</f>
        <v>223115515</v>
      </c>
      <c r="X202" s="168">
        <v>-2007196</v>
      </c>
      <c r="Y202" s="168">
        <v>0</v>
      </c>
      <c r="Z202" s="36">
        <f t="shared" si="73"/>
        <v>221108319</v>
      </c>
      <c r="AA202" s="160">
        <f t="shared" si="74"/>
        <v>219600919</v>
      </c>
      <c r="AB202" s="160">
        <f t="shared" si="75"/>
        <v>1507400</v>
      </c>
      <c r="AC202" s="155">
        <f t="shared" si="76"/>
        <v>3.4988644340868236E-2</v>
      </c>
      <c r="AD202" s="44">
        <f t="shared" si="63"/>
        <v>791997.11538845219</v>
      </c>
      <c r="AE202" s="162">
        <f t="shared" si="77"/>
        <v>787845</v>
      </c>
      <c r="AF202" s="162">
        <f t="shared" si="78"/>
        <v>4152</v>
      </c>
      <c r="AG202" s="44">
        <f t="shared" si="79"/>
        <v>228.73249039933188</v>
      </c>
      <c r="AH202" s="162">
        <f t="shared" si="80"/>
        <v>229</v>
      </c>
      <c r="AI202" s="162">
        <f t="shared" si="81"/>
        <v>0</v>
      </c>
    </row>
    <row r="203" spans="3:35">
      <c r="C203" s="3">
        <v>2028</v>
      </c>
      <c r="D203" s="3">
        <v>12</v>
      </c>
      <c r="E203" s="42">
        <f>'GSD-Sec'!R247</f>
        <v>221876999</v>
      </c>
      <c r="F203" s="157">
        <f t="shared" si="64"/>
        <v>0.99343707019822114</v>
      </c>
      <c r="G203" s="42">
        <f>'GSD-Sec'!S247</f>
        <v>802847</v>
      </c>
      <c r="H203" s="157">
        <f t="shared" si="65"/>
        <v>0.99532986037931404</v>
      </c>
      <c r="I203" s="42">
        <f>'GSD-Sec'!K247</f>
        <v>210</v>
      </c>
      <c r="J203" s="157">
        <f t="shared" si="66"/>
        <v>1</v>
      </c>
      <c r="L203" s="42">
        <f>'GSD-Pri'!R247</f>
        <v>1465783</v>
      </c>
      <c r="M203" s="157">
        <f t="shared" si="67"/>
        <v>6.5629298017788641E-3</v>
      </c>
      <c r="N203" s="42">
        <f>'GSD-Pri'!S247</f>
        <v>3767</v>
      </c>
      <c r="O203" s="157">
        <f t="shared" si="68"/>
        <v>4.6701396206859785E-3</v>
      </c>
      <c r="P203" s="42">
        <f>'GSD-Pri'!K247</f>
        <v>0</v>
      </c>
      <c r="Q203" s="157">
        <f t="shared" si="69"/>
        <v>0</v>
      </c>
      <c r="S203" s="36">
        <f t="shared" si="70"/>
        <v>223342782</v>
      </c>
      <c r="T203" s="36">
        <f t="shared" si="71"/>
        <v>806614</v>
      </c>
      <c r="U203" s="36">
        <f t="shared" si="72"/>
        <v>210</v>
      </c>
      <c r="W203" s="36">
        <f>'ComLg kWh Forecast'!X206</f>
        <v>226161347</v>
      </c>
      <c r="X203" s="168">
        <v>-2619920</v>
      </c>
      <c r="Y203" s="168">
        <v>0</v>
      </c>
      <c r="Z203" s="36">
        <f t="shared" si="73"/>
        <v>223541427</v>
      </c>
      <c r="AA203" s="160">
        <f t="shared" si="74"/>
        <v>222074340</v>
      </c>
      <c r="AB203" s="160">
        <f t="shared" si="75"/>
        <v>1467087</v>
      </c>
      <c r="AC203" s="155">
        <f t="shared" si="76"/>
        <v>8.8941759487881633E-4</v>
      </c>
      <c r="AD203" s="44">
        <f t="shared" si="63"/>
        <v>807331.41668387561</v>
      </c>
      <c r="AE203" s="162">
        <f t="shared" si="77"/>
        <v>803561</v>
      </c>
      <c r="AF203" s="162">
        <f t="shared" si="78"/>
        <v>3770</v>
      </c>
      <c r="AG203" s="44">
        <f t="shared" si="79"/>
        <v>210.18677769492456</v>
      </c>
      <c r="AH203" s="162">
        <f t="shared" si="80"/>
        <v>210</v>
      </c>
      <c r="AI203" s="162">
        <f t="shared" si="81"/>
        <v>0</v>
      </c>
    </row>
    <row r="204" spans="3:35">
      <c r="C204" s="3">
        <v>2029</v>
      </c>
      <c r="D204" s="3">
        <v>1</v>
      </c>
      <c r="E204" s="42">
        <f>'GSD-Sec'!R248</f>
        <v>230468925</v>
      </c>
      <c r="F204" s="157">
        <f t="shared" si="64"/>
        <v>0.99357396027563538</v>
      </c>
      <c r="G204" s="42">
        <f>'GSD-Sec'!S248</f>
        <v>815891</v>
      </c>
      <c r="H204" s="157">
        <f t="shared" si="65"/>
        <v>0.99540660960207694</v>
      </c>
      <c r="I204" s="42">
        <f>'GSD-Sec'!K248</f>
        <v>89</v>
      </c>
      <c r="J204" s="157">
        <f t="shared" si="66"/>
        <v>1</v>
      </c>
      <c r="L204" s="42">
        <f>'GSD-Pri'!R248</f>
        <v>1490581</v>
      </c>
      <c r="M204" s="157">
        <f t="shared" si="67"/>
        <v>6.4260397243646487E-3</v>
      </c>
      <c r="N204" s="42">
        <f>'GSD-Pri'!S248</f>
        <v>3765</v>
      </c>
      <c r="O204" s="157">
        <f t="shared" si="68"/>
        <v>4.5933903979230315E-3</v>
      </c>
      <c r="P204" s="42">
        <f>'GSD-Pri'!K248</f>
        <v>0</v>
      </c>
      <c r="Q204" s="157">
        <f t="shared" si="69"/>
        <v>0</v>
      </c>
      <c r="S204" s="36">
        <f t="shared" si="70"/>
        <v>231959506</v>
      </c>
      <c r="T204" s="36">
        <f t="shared" si="71"/>
        <v>819656</v>
      </c>
      <c r="U204" s="36">
        <f t="shared" si="72"/>
        <v>89</v>
      </c>
      <c r="W204" s="36">
        <f>'ComLg kWh Forecast'!X207</f>
        <v>232222625</v>
      </c>
      <c r="X204" s="168">
        <v>-2838246</v>
      </c>
      <c r="Y204" s="168">
        <v>0</v>
      </c>
      <c r="Z204" s="36">
        <f t="shared" si="73"/>
        <v>229384379</v>
      </c>
      <c r="AA204" s="160">
        <f t="shared" si="74"/>
        <v>227910346</v>
      </c>
      <c r="AB204" s="160">
        <f t="shared" si="75"/>
        <v>1474033</v>
      </c>
      <c r="AC204" s="155">
        <f t="shared" si="76"/>
        <v>-1.1101623056569143E-2</v>
      </c>
      <c r="AD204" s="44">
        <f t="shared" si="63"/>
        <v>810556.48805194476</v>
      </c>
      <c r="AE204" s="162">
        <f t="shared" si="77"/>
        <v>806833</v>
      </c>
      <c r="AF204" s="162">
        <f t="shared" si="78"/>
        <v>3723</v>
      </c>
      <c r="AG204" s="44">
        <f t="shared" si="79"/>
        <v>88.011955547965343</v>
      </c>
      <c r="AH204" s="162">
        <f t="shared" si="80"/>
        <v>88</v>
      </c>
      <c r="AI204" s="162">
        <f t="shared" si="81"/>
        <v>0</v>
      </c>
    </row>
    <row r="205" spans="3:35">
      <c r="C205" s="3">
        <v>2029</v>
      </c>
      <c r="D205" s="3">
        <v>2</v>
      </c>
      <c r="E205" s="42">
        <f>'GSD-Sec'!R249</f>
        <v>216359477</v>
      </c>
      <c r="F205" s="157">
        <f t="shared" si="64"/>
        <v>0.99269041137156133</v>
      </c>
      <c r="G205" s="42">
        <f>'GSD-Sec'!S249</f>
        <v>810206</v>
      </c>
      <c r="H205" s="157">
        <f t="shared" si="65"/>
        <v>0.99523514129359958</v>
      </c>
      <c r="I205" s="42">
        <f>'GSD-Sec'!K249</f>
        <v>62</v>
      </c>
      <c r="J205" s="157">
        <f t="shared" si="66"/>
        <v>1</v>
      </c>
      <c r="L205" s="42">
        <f>'GSD-Pri'!R249</f>
        <v>1593144</v>
      </c>
      <c r="M205" s="157">
        <f t="shared" si="67"/>
        <v>7.309588628438655E-3</v>
      </c>
      <c r="N205" s="42">
        <f>'GSD-Pri'!S249</f>
        <v>3879</v>
      </c>
      <c r="O205" s="157">
        <f t="shared" si="68"/>
        <v>4.7648587064004376E-3</v>
      </c>
      <c r="P205" s="42">
        <f>'GSD-Pri'!K249</f>
        <v>0</v>
      </c>
      <c r="Q205" s="157">
        <f t="shared" si="69"/>
        <v>0</v>
      </c>
      <c r="S205" s="36">
        <f t="shared" si="70"/>
        <v>217952621</v>
      </c>
      <c r="T205" s="36">
        <f t="shared" si="71"/>
        <v>814085</v>
      </c>
      <c r="U205" s="36">
        <f t="shared" si="72"/>
        <v>62</v>
      </c>
      <c r="W205" s="36">
        <f>'ComLg kWh Forecast'!X208</f>
        <v>223548433</v>
      </c>
      <c r="X205" s="168">
        <v>-1971982</v>
      </c>
      <c r="Y205" s="168">
        <v>0</v>
      </c>
      <c r="Z205" s="36">
        <f t="shared" si="73"/>
        <v>221576451</v>
      </c>
      <c r="AA205" s="160">
        <f t="shared" si="74"/>
        <v>219956818</v>
      </c>
      <c r="AB205" s="160">
        <f t="shared" si="75"/>
        <v>1619633</v>
      </c>
      <c r="AC205" s="155">
        <f t="shared" si="76"/>
        <v>1.6626686953216341E-2</v>
      </c>
      <c r="AD205" s="44">
        <f t="shared" si="63"/>
        <v>827620.53644830908</v>
      </c>
      <c r="AE205" s="162">
        <f t="shared" si="77"/>
        <v>823677</v>
      </c>
      <c r="AF205" s="162">
        <f t="shared" si="78"/>
        <v>3943</v>
      </c>
      <c r="AG205" s="44">
        <f t="shared" si="79"/>
        <v>63.030854591099413</v>
      </c>
      <c r="AH205" s="162">
        <f t="shared" si="80"/>
        <v>63</v>
      </c>
      <c r="AI205" s="162">
        <f t="shared" si="81"/>
        <v>0</v>
      </c>
    </row>
    <row r="206" spans="3:35">
      <c r="C206" s="3">
        <v>2029</v>
      </c>
      <c r="D206" s="3">
        <v>3</v>
      </c>
      <c r="E206" s="42">
        <f>'GSD-Sec'!R250</f>
        <v>211521475</v>
      </c>
      <c r="F206" s="157">
        <f t="shared" si="64"/>
        <v>0.99390733227325745</v>
      </c>
      <c r="G206" s="42">
        <f>'GSD-Sec'!S250</f>
        <v>783387</v>
      </c>
      <c r="H206" s="157">
        <f t="shared" si="65"/>
        <v>0.99560902951291363</v>
      </c>
      <c r="I206" s="42">
        <f>'GSD-Sec'!K250</f>
        <v>97</v>
      </c>
      <c r="J206" s="157">
        <f t="shared" si="66"/>
        <v>1</v>
      </c>
      <c r="L206" s="42">
        <f>'GSD-Pri'!R250</f>
        <v>1296630</v>
      </c>
      <c r="M206" s="157">
        <f t="shared" si="67"/>
        <v>6.0926677267425155E-3</v>
      </c>
      <c r="N206" s="42">
        <f>'GSD-Pri'!S250</f>
        <v>3455</v>
      </c>
      <c r="O206" s="157">
        <f t="shared" si="68"/>
        <v>4.3909704870863531E-3</v>
      </c>
      <c r="P206" s="42">
        <f>'GSD-Pri'!K250</f>
        <v>0</v>
      </c>
      <c r="Q206" s="157">
        <f t="shared" si="69"/>
        <v>0</v>
      </c>
      <c r="S206" s="36">
        <f t="shared" si="70"/>
        <v>212818105</v>
      </c>
      <c r="T206" s="36">
        <f t="shared" si="71"/>
        <v>786842</v>
      </c>
      <c r="U206" s="36">
        <f t="shared" si="72"/>
        <v>97</v>
      </c>
      <c r="W206" s="36">
        <f>'ComLg kWh Forecast'!X209</f>
        <v>215194404</v>
      </c>
      <c r="X206" s="168">
        <v>-1892164</v>
      </c>
      <c r="Y206" s="168">
        <v>0</v>
      </c>
      <c r="Z206" s="36">
        <f t="shared" si="73"/>
        <v>213302240</v>
      </c>
      <c r="AA206" s="160">
        <f t="shared" si="74"/>
        <v>212002660</v>
      </c>
      <c r="AB206" s="160">
        <f t="shared" si="75"/>
        <v>1299580</v>
      </c>
      <c r="AC206" s="155">
        <f t="shared" si="76"/>
        <v>2.2748769424481008E-3</v>
      </c>
      <c r="AD206" s="44">
        <f t="shared" si="63"/>
        <v>788631.96872314974</v>
      </c>
      <c r="AE206" s="162">
        <f t="shared" si="77"/>
        <v>785169</v>
      </c>
      <c r="AF206" s="162">
        <f t="shared" si="78"/>
        <v>3463</v>
      </c>
      <c r="AG206" s="44">
        <f t="shared" si="79"/>
        <v>97.220663063417462</v>
      </c>
      <c r="AH206" s="162">
        <f t="shared" si="80"/>
        <v>97</v>
      </c>
      <c r="AI206" s="162">
        <f t="shared" si="81"/>
        <v>0</v>
      </c>
    </row>
    <row r="207" spans="3:35">
      <c r="C207" s="3">
        <v>2029</v>
      </c>
      <c r="D207" s="3">
        <v>4</v>
      </c>
      <c r="E207" s="42">
        <f>'GSD-Sec'!R251</f>
        <v>236457202</v>
      </c>
      <c r="F207" s="157">
        <f t="shared" si="64"/>
        <v>0.99414027967145913</v>
      </c>
      <c r="G207" s="42">
        <f>'GSD-Sec'!S251</f>
        <v>762173</v>
      </c>
      <c r="H207" s="157">
        <f t="shared" si="65"/>
        <v>0.99519360086909514</v>
      </c>
      <c r="I207" s="42">
        <f>'GSD-Sec'!K251</f>
        <v>156</v>
      </c>
      <c r="J207" s="157">
        <f t="shared" si="66"/>
        <v>1</v>
      </c>
      <c r="L207" s="42">
        <f>'GSD-Pri'!R251</f>
        <v>1393740</v>
      </c>
      <c r="M207" s="157">
        <f t="shared" si="67"/>
        <v>5.8597203285408895E-3</v>
      </c>
      <c r="N207" s="42">
        <f>'GSD-Pri'!S251</f>
        <v>3681</v>
      </c>
      <c r="O207" s="157">
        <f t="shared" si="68"/>
        <v>4.8063991309048463E-3</v>
      </c>
      <c r="P207" s="42">
        <f>'GSD-Pri'!K251</f>
        <v>0</v>
      </c>
      <c r="Q207" s="157">
        <f t="shared" si="69"/>
        <v>0</v>
      </c>
      <c r="S207" s="36">
        <f t="shared" si="70"/>
        <v>237850942</v>
      </c>
      <c r="T207" s="36">
        <f t="shared" si="71"/>
        <v>765854</v>
      </c>
      <c r="U207" s="36">
        <f t="shared" si="72"/>
        <v>156</v>
      </c>
      <c r="W207" s="36">
        <f>'ComLg kWh Forecast'!X210</f>
        <v>227852325</v>
      </c>
      <c r="X207" s="168">
        <v>-2676262</v>
      </c>
      <c r="Y207" s="168">
        <v>0</v>
      </c>
      <c r="Z207" s="36">
        <f t="shared" si="73"/>
        <v>225176063</v>
      </c>
      <c r="AA207" s="160">
        <f t="shared" si="74"/>
        <v>223856594</v>
      </c>
      <c r="AB207" s="160">
        <f t="shared" si="75"/>
        <v>1319469</v>
      </c>
      <c r="AC207" s="155">
        <f t="shared" si="76"/>
        <v>-5.3289168810607412E-2</v>
      </c>
      <c r="AD207" s="44">
        <f t="shared" si="63"/>
        <v>725042.27690972108</v>
      </c>
      <c r="AE207" s="162">
        <f t="shared" si="77"/>
        <v>721557</v>
      </c>
      <c r="AF207" s="162">
        <f t="shared" si="78"/>
        <v>3485</v>
      </c>
      <c r="AG207" s="44">
        <f t="shared" si="79"/>
        <v>147.68688966554524</v>
      </c>
      <c r="AH207" s="162">
        <f t="shared" si="80"/>
        <v>148</v>
      </c>
      <c r="AI207" s="162">
        <f t="shared" si="81"/>
        <v>0</v>
      </c>
    </row>
    <row r="208" spans="3:35">
      <c r="C208" s="3">
        <v>2029</v>
      </c>
      <c r="D208" s="3">
        <v>5</v>
      </c>
      <c r="E208" s="42">
        <f>'GSD-Sec'!R252</f>
        <v>246049658</v>
      </c>
      <c r="F208" s="157">
        <f t="shared" si="64"/>
        <v>0.99429322177427348</v>
      </c>
      <c r="G208" s="42">
        <f>'GSD-Sec'!S252</f>
        <v>796012</v>
      </c>
      <c r="H208" s="157">
        <f t="shared" si="65"/>
        <v>0.99489063867016625</v>
      </c>
      <c r="I208" s="42">
        <f>'GSD-Sec'!K252</f>
        <v>441</v>
      </c>
      <c r="J208" s="157">
        <f t="shared" si="66"/>
        <v>1</v>
      </c>
      <c r="L208" s="42">
        <f>'GSD-Pri'!R252</f>
        <v>1412210</v>
      </c>
      <c r="M208" s="157">
        <f t="shared" si="67"/>
        <v>5.7067782257264783E-3</v>
      </c>
      <c r="N208" s="42">
        <f>'GSD-Pri'!S252</f>
        <v>4088</v>
      </c>
      <c r="O208" s="157">
        <f t="shared" si="68"/>
        <v>5.1093613298337712E-3</v>
      </c>
      <c r="P208" s="42">
        <f>'GSD-Pri'!K252</f>
        <v>0</v>
      </c>
      <c r="Q208" s="157">
        <f t="shared" si="69"/>
        <v>0</v>
      </c>
      <c r="S208" s="36">
        <f t="shared" si="70"/>
        <v>247461868</v>
      </c>
      <c r="T208" s="36">
        <f t="shared" si="71"/>
        <v>800100</v>
      </c>
      <c r="U208" s="36">
        <f t="shared" si="72"/>
        <v>441</v>
      </c>
      <c r="W208" s="36">
        <f>'ComLg kWh Forecast'!X211</f>
        <v>246095629</v>
      </c>
      <c r="X208" s="168">
        <v>-5421778</v>
      </c>
      <c r="Y208" s="168">
        <v>0</v>
      </c>
      <c r="Z208" s="36">
        <f t="shared" si="73"/>
        <v>240673851</v>
      </c>
      <c r="AA208" s="160">
        <f t="shared" si="74"/>
        <v>239300379</v>
      </c>
      <c r="AB208" s="160">
        <f t="shared" si="75"/>
        <v>1373472</v>
      </c>
      <c r="AC208" s="155">
        <f t="shared" si="76"/>
        <v>-2.7430557503105857E-2</v>
      </c>
      <c r="AD208" s="44">
        <f t="shared" si="63"/>
        <v>778152.81094176497</v>
      </c>
      <c r="AE208" s="162">
        <f t="shared" si="77"/>
        <v>774177</v>
      </c>
      <c r="AF208" s="162">
        <f t="shared" si="78"/>
        <v>3976</v>
      </c>
      <c r="AG208" s="44">
        <f t="shared" si="79"/>
        <v>428.90312414113032</v>
      </c>
      <c r="AH208" s="162">
        <f t="shared" si="80"/>
        <v>429</v>
      </c>
      <c r="AI208" s="162">
        <f t="shared" si="81"/>
        <v>0</v>
      </c>
    </row>
    <row r="209" spans="3:35">
      <c r="C209" s="3">
        <v>2029</v>
      </c>
      <c r="D209" s="3">
        <v>6</v>
      </c>
      <c r="E209" s="42">
        <f>'GSD-Sec'!R253</f>
        <v>302104528</v>
      </c>
      <c r="F209" s="157">
        <f t="shared" si="64"/>
        <v>0.99395216971176559</v>
      </c>
      <c r="G209" s="42">
        <f>'GSD-Sec'!S253</f>
        <v>858813</v>
      </c>
      <c r="H209" s="157">
        <f t="shared" si="65"/>
        <v>0.99481056837018256</v>
      </c>
      <c r="I209" s="42">
        <f>'GSD-Sec'!K253</f>
        <v>427</v>
      </c>
      <c r="J209" s="157">
        <f t="shared" si="66"/>
        <v>1</v>
      </c>
      <c r="L209" s="42">
        <f>'GSD-Pri'!R253</f>
        <v>1838194</v>
      </c>
      <c r="M209" s="157">
        <f t="shared" si="67"/>
        <v>6.0478302882343736E-3</v>
      </c>
      <c r="N209" s="42">
        <f>'GSD-Pri'!S253</f>
        <v>4480</v>
      </c>
      <c r="O209" s="157">
        <f t="shared" si="68"/>
        <v>5.1894316298174547E-3</v>
      </c>
      <c r="P209" s="42">
        <f>'GSD-Pri'!K253</f>
        <v>0</v>
      </c>
      <c r="Q209" s="157">
        <f t="shared" si="69"/>
        <v>0</v>
      </c>
      <c r="S209" s="36">
        <f t="shared" si="70"/>
        <v>303942722</v>
      </c>
      <c r="T209" s="36">
        <f t="shared" si="71"/>
        <v>863293</v>
      </c>
      <c r="U209" s="36">
        <f t="shared" si="72"/>
        <v>427</v>
      </c>
      <c r="W209" s="36">
        <f>'ComLg kWh Forecast'!X212</f>
        <v>297697156</v>
      </c>
      <c r="X209" s="168">
        <v>-7465362</v>
      </c>
      <c r="Y209" s="168">
        <v>0</v>
      </c>
      <c r="Z209" s="36">
        <f t="shared" si="73"/>
        <v>290231794</v>
      </c>
      <c r="AA209" s="160">
        <f t="shared" si="74"/>
        <v>288476521</v>
      </c>
      <c r="AB209" s="160">
        <f t="shared" si="75"/>
        <v>1755273</v>
      </c>
      <c r="AC209" s="155">
        <f t="shared" si="76"/>
        <v>-4.5110236263528614E-2</v>
      </c>
      <c r="AD209" s="44">
        <f t="shared" si="63"/>
        <v>824349.6488053496</v>
      </c>
      <c r="AE209" s="162">
        <f t="shared" si="77"/>
        <v>820072</v>
      </c>
      <c r="AF209" s="162">
        <f t="shared" si="78"/>
        <v>4278</v>
      </c>
      <c r="AG209" s="44">
        <f t="shared" si="79"/>
        <v>407.73792911547326</v>
      </c>
      <c r="AH209" s="162">
        <f t="shared" si="80"/>
        <v>408</v>
      </c>
      <c r="AI209" s="162">
        <f t="shared" si="81"/>
        <v>0</v>
      </c>
    </row>
    <row r="210" spans="3:35">
      <c r="C210" s="3">
        <v>2029</v>
      </c>
      <c r="D210" s="3">
        <v>7</v>
      </c>
      <c r="E210" s="42">
        <f>'GSD-Sec'!R254</f>
        <v>320671665</v>
      </c>
      <c r="F210" s="157">
        <f t="shared" si="64"/>
        <v>0.99392940319791434</v>
      </c>
      <c r="G210" s="42">
        <f>'GSD-Sec'!S254</f>
        <v>862306</v>
      </c>
      <c r="H210" s="157">
        <f t="shared" si="65"/>
        <v>0.99483721955142068</v>
      </c>
      <c r="I210" s="42">
        <f>'GSD-Sec'!K254</f>
        <v>498</v>
      </c>
      <c r="J210" s="157">
        <f t="shared" si="66"/>
        <v>1</v>
      </c>
      <c r="L210" s="42">
        <f>'GSD-Pri'!R254</f>
        <v>1958558</v>
      </c>
      <c r="M210" s="157">
        <f t="shared" si="67"/>
        <v>6.0705968020857114E-3</v>
      </c>
      <c r="N210" s="42">
        <f>'GSD-Pri'!S254</f>
        <v>4475</v>
      </c>
      <c r="O210" s="157">
        <f t="shared" si="68"/>
        <v>5.1627804485792836E-3</v>
      </c>
      <c r="P210" s="42">
        <f>'GSD-Pri'!K254</f>
        <v>0</v>
      </c>
      <c r="Q210" s="157">
        <f t="shared" si="69"/>
        <v>0</v>
      </c>
      <c r="S210" s="36">
        <f t="shared" si="70"/>
        <v>322630223</v>
      </c>
      <c r="T210" s="36">
        <f t="shared" si="71"/>
        <v>866781</v>
      </c>
      <c r="U210" s="36">
        <f t="shared" si="72"/>
        <v>498</v>
      </c>
      <c r="W210" s="36">
        <f>'ComLg kWh Forecast'!X213</f>
        <v>321817153</v>
      </c>
      <c r="X210" s="168">
        <v>-8296412</v>
      </c>
      <c r="Y210" s="168">
        <v>0</v>
      </c>
      <c r="Z210" s="36">
        <f t="shared" si="73"/>
        <v>313520741</v>
      </c>
      <c r="AA210" s="160">
        <f t="shared" si="74"/>
        <v>311617483</v>
      </c>
      <c r="AB210" s="160">
        <f t="shared" si="75"/>
        <v>1903258</v>
      </c>
      <c r="AC210" s="155">
        <f t="shared" si="76"/>
        <v>-2.8235054717734909E-2</v>
      </c>
      <c r="AD210" s="44">
        <f t="shared" si="63"/>
        <v>842307.39103670698</v>
      </c>
      <c r="AE210" s="162">
        <f t="shared" si="77"/>
        <v>837959</v>
      </c>
      <c r="AF210" s="162">
        <f t="shared" si="78"/>
        <v>4349</v>
      </c>
      <c r="AG210" s="44">
        <f t="shared" si="79"/>
        <v>483.938942750568</v>
      </c>
      <c r="AH210" s="162">
        <f t="shared" si="80"/>
        <v>484</v>
      </c>
      <c r="AI210" s="162">
        <f t="shared" si="81"/>
        <v>0</v>
      </c>
    </row>
    <row r="211" spans="3:35">
      <c r="C211" s="3">
        <v>2029</v>
      </c>
      <c r="D211" s="3">
        <v>8</v>
      </c>
      <c r="E211" s="42">
        <f>'GSD-Sec'!R255</f>
        <v>325425840</v>
      </c>
      <c r="F211" s="157">
        <f t="shared" si="64"/>
        <v>0.99443854745002958</v>
      </c>
      <c r="G211" s="42">
        <f>'GSD-Sec'!S255</f>
        <v>877643</v>
      </c>
      <c r="H211" s="157">
        <f t="shared" si="65"/>
        <v>0.99515035377358485</v>
      </c>
      <c r="I211" s="42">
        <f>'GSD-Sec'!K255</f>
        <v>460</v>
      </c>
      <c r="J211" s="157">
        <f t="shared" si="66"/>
        <v>1</v>
      </c>
      <c r="L211" s="42">
        <f>'GSD-Pri'!R255</f>
        <v>1819962</v>
      </c>
      <c r="M211" s="157">
        <f t="shared" si="67"/>
        <v>5.5614525499703736E-3</v>
      </c>
      <c r="N211" s="42">
        <f>'GSD-Pri'!S255</f>
        <v>4277</v>
      </c>
      <c r="O211" s="157">
        <f t="shared" si="68"/>
        <v>4.8496462264150941E-3</v>
      </c>
      <c r="P211" s="42">
        <f>'GSD-Pri'!K255</f>
        <v>0</v>
      </c>
      <c r="Q211" s="157">
        <f t="shared" si="69"/>
        <v>0</v>
      </c>
      <c r="S211" s="36">
        <f t="shared" si="70"/>
        <v>327245802</v>
      </c>
      <c r="T211" s="36">
        <f t="shared" si="71"/>
        <v>881920</v>
      </c>
      <c r="U211" s="36">
        <f t="shared" si="72"/>
        <v>460</v>
      </c>
      <c r="W211" s="36">
        <f>'ComLg kWh Forecast'!X214</f>
        <v>320466040</v>
      </c>
      <c r="X211" s="168">
        <v>-8059891</v>
      </c>
      <c r="Y211" s="168">
        <v>0</v>
      </c>
      <c r="Z211" s="36">
        <f t="shared" si="73"/>
        <v>312406149</v>
      </c>
      <c r="AA211" s="160">
        <f t="shared" si="74"/>
        <v>310668717</v>
      </c>
      <c r="AB211" s="160">
        <f t="shared" si="75"/>
        <v>1737432</v>
      </c>
      <c r="AC211" s="155">
        <f t="shared" si="76"/>
        <v>-4.5347114949392031E-2</v>
      </c>
      <c r="AD211" s="44">
        <f t="shared" si="63"/>
        <v>841927.47238383221</v>
      </c>
      <c r="AE211" s="162">
        <f t="shared" si="77"/>
        <v>837844</v>
      </c>
      <c r="AF211" s="162">
        <f t="shared" si="78"/>
        <v>4083</v>
      </c>
      <c r="AG211" s="44">
        <f t="shared" si="79"/>
        <v>439.14032712327969</v>
      </c>
      <c r="AH211" s="162">
        <f t="shared" si="80"/>
        <v>439</v>
      </c>
      <c r="AI211" s="162">
        <f t="shared" si="81"/>
        <v>0</v>
      </c>
    </row>
    <row r="212" spans="3:35">
      <c r="C212" s="3">
        <v>2029</v>
      </c>
      <c r="D212" s="3">
        <v>9</v>
      </c>
      <c r="E212" s="42">
        <f>'GSD-Sec'!R256</f>
        <v>313451035</v>
      </c>
      <c r="F212" s="157">
        <f t="shared" si="64"/>
        <v>0.99411091841657551</v>
      </c>
      <c r="G212" s="42">
        <f>'GSD-Sec'!S256</f>
        <v>869198</v>
      </c>
      <c r="H212" s="157">
        <f t="shared" si="65"/>
        <v>0.99489958267231648</v>
      </c>
      <c r="I212" s="42">
        <f>'GSD-Sec'!K256</f>
        <v>360</v>
      </c>
      <c r="J212" s="157">
        <f t="shared" si="66"/>
        <v>1</v>
      </c>
      <c r="L212" s="42">
        <f>'GSD-Pri'!R256</f>
        <v>1856874</v>
      </c>
      <c r="M212" s="157">
        <f t="shared" si="67"/>
        <v>5.8890815834245379E-3</v>
      </c>
      <c r="N212" s="42">
        <f>'GSD-Pri'!S256</f>
        <v>4456</v>
      </c>
      <c r="O212" s="157">
        <f t="shared" si="68"/>
        <v>5.1004173276834996E-3</v>
      </c>
      <c r="P212" s="42">
        <f>'GSD-Pri'!K256</f>
        <v>0</v>
      </c>
      <c r="Q212" s="157">
        <f t="shared" si="69"/>
        <v>0</v>
      </c>
      <c r="S212" s="36">
        <f t="shared" si="70"/>
        <v>315307909</v>
      </c>
      <c r="T212" s="36">
        <f t="shared" si="71"/>
        <v>873654</v>
      </c>
      <c r="U212" s="36">
        <f t="shared" si="72"/>
        <v>360</v>
      </c>
      <c r="W212" s="36">
        <f>'ComLg kWh Forecast'!X215</f>
        <v>323602966</v>
      </c>
      <c r="X212" s="168">
        <v>-6444157</v>
      </c>
      <c r="Y212" s="168">
        <v>0</v>
      </c>
      <c r="Z212" s="36">
        <f t="shared" si="73"/>
        <v>317158809</v>
      </c>
      <c r="AA212" s="160">
        <f t="shared" si="74"/>
        <v>315291035</v>
      </c>
      <c r="AB212" s="160">
        <f t="shared" si="75"/>
        <v>1867774</v>
      </c>
      <c r="AC212" s="155">
        <f t="shared" si="76"/>
        <v>5.870135024110601E-3</v>
      </c>
      <c r="AD212" s="44">
        <f t="shared" si="63"/>
        <v>878782.46694435435</v>
      </c>
      <c r="AE212" s="162">
        <f t="shared" si="77"/>
        <v>874300</v>
      </c>
      <c r="AF212" s="162">
        <f t="shared" si="78"/>
        <v>4482</v>
      </c>
      <c r="AG212" s="44">
        <f t="shared" si="79"/>
        <v>362.11324860867984</v>
      </c>
      <c r="AH212" s="162">
        <f t="shared" si="80"/>
        <v>362</v>
      </c>
      <c r="AI212" s="162">
        <f t="shared" si="81"/>
        <v>0</v>
      </c>
    </row>
    <row r="213" spans="3:35">
      <c r="C213" s="3">
        <v>2029</v>
      </c>
      <c r="D213" s="3">
        <v>10</v>
      </c>
      <c r="E213" s="42">
        <f>'GSD-Sec'!R257</f>
        <v>267193063</v>
      </c>
      <c r="F213" s="157">
        <f t="shared" si="64"/>
        <v>0.99343762386573076</v>
      </c>
      <c r="G213" s="42">
        <f>'GSD-Sec'!S257</f>
        <v>821488</v>
      </c>
      <c r="H213" s="157">
        <f t="shared" si="65"/>
        <v>0.99470371563287818</v>
      </c>
      <c r="I213" s="42">
        <f>'GSD-Sec'!K257</f>
        <v>354</v>
      </c>
      <c r="J213" s="157">
        <f t="shared" si="66"/>
        <v>1</v>
      </c>
      <c r="L213" s="42">
        <f>'GSD-Pri'!R257</f>
        <v>1765004</v>
      </c>
      <c r="M213" s="157">
        <f t="shared" si="67"/>
        <v>6.5623761342692875E-3</v>
      </c>
      <c r="N213" s="42">
        <f>'GSD-Pri'!S257</f>
        <v>4374</v>
      </c>
      <c r="O213" s="157">
        <f t="shared" si="68"/>
        <v>5.2962843671218677E-3</v>
      </c>
      <c r="P213" s="42">
        <f>'GSD-Pri'!K257</f>
        <v>0</v>
      </c>
      <c r="Q213" s="157">
        <f t="shared" si="69"/>
        <v>0</v>
      </c>
      <c r="S213" s="36">
        <f t="shared" si="70"/>
        <v>268958067</v>
      </c>
      <c r="T213" s="36">
        <f t="shared" si="71"/>
        <v>825862</v>
      </c>
      <c r="U213" s="36">
        <f t="shared" si="72"/>
        <v>354</v>
      </c>
      <c r="W213" s="36">
        <f>'ComLg kWh Forecast'!X216</f>
        <v>291301366</v>
      </c>
      <c r="X213" s="168">
        <v>-3584196</v>
      </c>
      <c r="Y213" s="168">
        <v>0</v>
      </c>
      <c r="Z213" s="36">
        <f t="shared" si="73"/>
        <v>287717170</v>
      </c>
      <c r="AA213" s="160">
        <f t="shared" si="74"/>
        <v>285829062</v>
      </c>
      <c r="AB213" s="160">
        <f t="shared" si="75"/>
        <v>1888108</v>
      </c>
      <c r="AC213" s="155">
        <f t="shared" si="76"/>
        <v>6.9747314922515402E-2</v>
      </c>
      <c r="AD213" s="44">
        <f t="shared" si="63"/>
        <v>883463.6569965384</v>
      </c>
      <c r="AE213" s="162">
        <f t="shared" si="77"/>
        <v>878785</v>
      </c>
      <c r="AF213" s="162">
        <f t="shared" si="78"/>
        <v>4679</v>
      </c>
      <c r="AG213" s="44">
        <f t="shared" si="79"/>
        <v>378.69054948257047</v>
      </c>
      <c r="AH213" s="162">
        <f t="shared" si="80"/>
        <v>379</v>
      </c>
      <c r="AI213" s="162">
        <f t="shared" si="81"/>
        <v>0</v>
      </c>
    </row>
    <row r="214" spans="3:35">
      <c r="C214" s="3">
        <v>2029</v>
      </c>
      <c r="D214" s="3">
        <v>11</v>
      </c>
      <c r="E214" s="42">
        <f>'GSD-Sec'!R258</f>
        <v>213412512</v>
      </c>
      <c r="F214" s="157">
        <f t="shared" si="64"/>
        <v>0.99322172431305145</v>
      </c>
      <c r="G214" s="42">
        <f>'GSD-Sec'!S258</f>
        <v>765643</v>
      </c>
      <c r="H214" s="157">
        <f t="shared" si="65"/>
        <v>0.99478727481793794</v>
      </c>
      <c r="I214" s="42">
        <f>'GSD-Sec'!K258</f>
        <v>223</v>
      </c>
      <c r="J214" s="157">
        <f t="shared" si="66"/>
        <v>1</v>
      </c>
      <c r="L214" s="42">
        <f>'GSD-Pri'!R258</f>
        <v>1456441</v>
      </c>
      <c r="M214" s="157">
        <f t="shared" si="67"/>
        <v>6.7782756869485929E-3</v>
      </c>
      <c r="N214" s="42">
        <f>'GSD-Pri'!S258</f>
        <v>4012</v>
      </c>
      <c r="O214" s="157">
        <f t="shared" si="68"/>
        <v>5.2127251820620925E-3</v>
      </c>
      <c r="P214" s="42">
        <f>'GSD-Pri'!K258</f>
        <v>0</v>
      </c>
      <c r="Q214" s="157">
        <f t="shared" si="69"/>
        <v>0</v>
      </c>
      <c r="S214" s="36">
        <f t="shared" si="70"/>
        <v>214868953</v>
      </c>
      <c r="T214" s="36">
        <f t="shared" si="71"/>
        <v>769655</v>
      </c>
      <c r="U214" s="36">
        <f t="shared" si="72"/>
        <v>223</v>
      </c>
      <c r="W214" s="36">
        <f>'ComLg kWh Forecast'!X217</f>
        <v>224420234</v>
      </c>
      <c r="X214" s="168">
        <v>-2007196</v>
      </c>
      <c r="Y214" s="168">
        <v>0</v>
      </c>
      <c r="Z214" s="36">
        <f t="shared" si="73"/>
        <v>222413038</v>
      </c>
      <c r="AA214" s="160">
        <f t="shared" si="74"/>
        <v>220905461</v>
      </c>
      <c r="AB214" s="160">
        <f t="shared" si="75"/>
        <v>1507577</v>
      </c>
      <c r="AC214" s="155">
        <f t="shared" si="76"/>
        <v>3.5110167824013105E-2</v>
      </c>
      <c r="AD214" s="44">
        <f t="shared" si="63"/>
        <v>796677.71621659084</v>
      </c>
      <c r="AE214" s="162">
        <f t="shared" si="77"/>
        <v>792525</v>
      </c>
      <c r="AF214" s="162">
        <f t="shared" si="78"/>
        <v>4153</v>
      </c>
      <c r="AG214" s="44">
        <f t="shared" si="79"/>
        <v>230.82956742475491</v>
      </c>
      <c r="AH214" s="162">
        <f t="shared" si="80"/>
        <v>231</v>
      </c>
      <c r="AI214" s="162">
        <f t="shared" si="81"/>
        <v>0</v>
      </c>
    </row>
    <row r="215" spans="3:35">
      <c r="C215" s="3">
        <v>2029</v>
      </c>
      <c r="D215" s="3">
        <v>12</v>
      </c>
      <c r="E215" s="42">
        <f>'GSD-Sec'!R259</f>
        <v>223168600</v>
      </c>
      <c r="F215" s="157">
        <f t="shared" si="64"/>
        <v>0.99347480568012603</v>
      </c>
      <c r="G215" s="42">
        <f>'GSD-Sec'!S259</f>
        <v>807520</v>
      </c>
      <c r="H215" s="157">
        <f t="shared" si="65"/>
        <v>0.99535676030800446</v>
      </c>
      <c r="I215" s="42">
        <f>'GSD-Sec'!K259</f>
        <v>211</v>
      </c>
      <c r="J215" s="157">
        <f t="shared" si="66"/>
        <v>1</v>
      </c>
      <c r="L215" s="42">
        <f>'GSD-Pri'!R259</f>
        <v>1465783</v>
      </c>
      <c r="M215" s="157">
        <f t="shared" si="67"/>
        <v>6.5251943198739969E-3</v>
      </c>
      <c r="N215" s="42">
        <f>'GSD-Pri'!S259</f>
        <v>3767</v>
      </c>
      <c r="O215" s="157">
        <f t="shared" si="68"/>
        <v>4.6432396919955576E-3</v>
      </c>
      <c r="P215" s="42">
        <f>'GSD-Pri'!K259</f>
        <v>0</v>
      </c>
      <c r="Q215" s="157">
        <f t="shared" si="69"/>
        <v>0</v>
      </c>
      <c r="S215" s="36">
        <f t="shared" si="70"/>
        <v>224634383</v>
      </c>
      <c r="T215" s="36">
        <f t="shared" si="71"/>
        <v>811287</v>
      </c>
      <c r="U215" s="36">
        <f t="shared" si="72"/>
        <v>211</v>
      </c>
      <c r="W215" s="36">
        <f>'ComLg kWh Forecast'!X218</f>
        <v>227671225</v>
      </c>
      <c r="X215" s="168">
        <v>-2619920</v>
      </c>
      <c r="Y215" s="168">
        <v>0</v>
      </c>
      <c r="Z215" s="36">
        <f t="shared" si="73"/>
        <v>225051305</v>
      </c>
      <c r="AA215" s="160">
        <f t="shared" si="74"/>
        <v>223582802</v>
      </c>
      <c r="AB215" s="160">
        <f t="shared" si="75"/>
        <v>1468503</v>
      </c>
      <c r="AC215" s="155">
        <f t="shared" si="76"/>
        <v>1.8560026049083689E-3</v>
      </c>
      <c r="AD215" s="44">
        <f t="shared" si="63"/>
        <v>812792.75078532833</v>
      </c>
      <c r="AE215" s="162">
        <f t="shared" si="77"/>
        <v>809019</v>
      </c>
      <c r="AF215" s="162">
        <f t="shared" si="78"/>
        <v>3774</v>
      </c>
      <c r="AG215" s="44">
        <f t="shared" si="79"/>
        <v>211.39161654963567</v>
      </c>
      <c r="AH215" s="162">
        <f t="shared" si="80"/>
        <v>211</v>
      </c>
      <c r="AI215" s="162">
        <f t="shared" si="81"/>
        <v>0</v>
      </c>
    </row>
    <row r="216" spans="3:35">
      <c r="C216" s="3">
        <v>2030</v>
      </c>
      <c r="D216" s="3">
        <v>1</v>
      </c>
      <c r="E216" s="42">
        <f>'GSD-Sec'!R260</f>
        <v>231797776</v>
      </c>
      <c r="F216" s="157">
        <f t="shared" si="64"/>
        <v>0.99361056411400761</v>
      </c>
      <c r="G216" s="42">
        <f>'GSD-Sec'!S260</f>
        <v>820596</v>
      </c>
      <c r="H216" s="157">
        <f t="shared" si="65"/>
        <v>0.99543282615262008</v>
      </c>
      <c r="I216" s="42">
        <f>'GSD-Sec'!K260</f>
        <v>89</v>
      </c>
      <c r="J216" s="157">
        <f t="shared" si="66"/>
        <v>1</v>
      </c>
      <c r="L216" s="42">
        <f>'GSD-Pri'!R260</f>
        <v>1490581</v>
      </c>
      <c r="M216" s="157">
        <f t="shared" si="67"/>
        <v>6.389435885992373E-3</v>
      </c>
      <c r="N216" s="42">
        <f>'GSD-Pri'!S260</f>
        <v>3765</v>
      </c>
      <c r="O216" s="157">
        <f t="shared" si="68"/>
        <v>4.5671738473799708E-3</v>
      </c>
      <c r="P216" s="42">
        <f>'GSD-Pri'!K260</f>
        <v>0</v>
      </c>
      <c r="Q216" s="157">
        <f t="shared" si="69"/>
        <v>0</v>
      </c>
      <c r="S216" s="36">
        <f t="shared" si="70"/>
        <v>233288357</v>
      </c>
      <c r="T216" s="36">
        <f t="shared" si="71"/>
        <v>824361</v>
      </c>
      <c r="U216" s="36">
        <f t="shared" si="72"/>
        <v>89</v>
      </c>
      <c r="W216" s="36">
        <f>'ComLg kWh Forecast'!X219</f>
        <v>233224711</v>
      </c>
      <c r="X216" s="168">
        <v>-2838246</v>
      </c>
      <c r="Y216" s="168">
        <v>0</v>
      </c>
      <c r="Z216" s="36">
        <f t="shared" si="73"/>
        <v>230386465</v>
      </c>
      <c r="AA216" s="160">
        <f t="shared" si="74"/>
        <v>228914425</v>
      </c>
      <c r="AB216" s="160">
        <f t="shared" si="75"/>
        <v>1472040</v>
      </c>
      <c r="AC216" s="155">
        <f t="shared" si="76"/>
        <v>-1.2439077703307766E-2</v>
      </c>
      <c r="AD216" s="44">
        <f t="shared" si="63"/>
        <v>814106.70946542348</v>
      </c>
      <c r="AE216" s="162">
        <f t="shared" si="77"/>
        <v>810389</v>
      </c>
      <c r="AF216" s="162">
        <f t="shared" si="78"/>
        <v>3718</v>
      </c>
      <c r="AG216" s="44">
        <f t="shared" si="79"/>
        <v>87.892922084405612</v>
      </c>
      <c r="AH216" s="162">
        <f t="shared" si="80"/>
        <v>88</v>
      </c>
      <c r="AI216" s="162">
        <f t="shared" si="81"/>
        <v>0</v>
      </c>
    </row>
    <row r="217" spans="3:35">
      <c r="C217" s="3">
        <v>2030</v>
      </c>
      <c r="D217" s="3">
        <v>2</v>
      </c>
      <c r="E217" s="42">
        <f>'GSD-Sec'!R261</f>
        <v>217616814</v>
      </c>
      <c r="F217" s="157">
        <f t="shared" si="64"/>
        <v>0.99273233746069145</v>
      </c>
      <c r="G217" s="42">
        <f>'GSD-Sec'!S261</f>
        <v>814914</v>
      </c>
      <c r="H217" s="157">
        <f t="shared" si="65"/>
        <v>0.99526253888345406</v>
      </c>
      <c r="I217" s="42">
        <f>'GSD-Sec'!K261</f>
        <v>63</v>
      </c>
      <c r="J217" s="157">
        <f t="shared" si="66"/>
        <v>1</v>
      </c>
      <c r="L217" s="42">
        <f>'GSD-Pri'!R261</f>
        <v>1593144</v>
      </c>
      <c r="M217" s="157">
        <f t="shared" si="67"/>
        <v>7.2676625393085469E-3</v>
      </c>
      <c r="N217" s="42">
        <f>'GSD-Pri'!S261</f>
        <v>3879</v>
      </c>
      <c r="O217" s="157">
        <f t="shared" si="68"/>
        <v>4.7374611165459405E-3</v>
      </c>
      <c r="P217" s="42">
        <f>'GSD-Pri'!K261</f>
        <v>0</v>
      </c>
      <c r="Q217" s="157">
        <f t="shared" si="69"/>
        <v>0</v>
      </c>
      <c r="S217" s="36">
        <f t="shared" si="70"/>
        <v>219209958</v>
      </c>
      <c r="T217" s="36">
        <f t="shared" si="71"/>
        <v>818793</v>
      </c>
      <c r="U217" s="36">
        <f t="shared" si="72"/>
        <v>63</v>
      </c>
      <c r="W217" s="36">
        <f>'ComLg kWh Forecast'!X220</f>
        <v>224524274</v>
      </c>
      <c r="X217" s="168">
        <v>-1971982</v>
      </c>
      <c r="Y217" s="168">
        <v>0</v>
      </c>
      <c r="Z217" s="36">
        <f t="shared" si="73"/>
        <v>222552292</v>
      </c>
      <c r="AA217" s="160">
        <f t="shared" si="74"/>
        <v>220934857</v>
      </c>
      <c r="AB217" s="160">
        <f t="shared" si="75"/>
        <v>1617435</v>
      </c>
      <c r="AC217" s="155">
        <f t="shared" si="76"/>
        <v>1.5247181425946055E-2</v>
      </c>
      <c r="AD217" s="44">
        <f t="shared" si="63"/>
        <v>831277.28542129463</v>
      </c>
      <c r="AE217" s="162">
        <f t="shared" si="77"/>
        <v>827339</v>
      </c>
      <c r="AF217" s="162">
        <f t="shared" si="78"/>
        <v>3938</v>
      </c>
      <c r="AG217" s="44">
        <f t="shared" si="79"/>
        <v>63.960572429834599</v>
      </c>
      <c r="AH217" s="162">
        <f t="shared" si="80"/>
        <v>64</v>
      </c>
      <c r="AI217" s="162">
        <f t="shared" si="81"/>
        <v>0</v>
      </c>
    </row>
    <row r="218" spans="3:35">
      <c r="C218" s="3">
        <v>2030</v>
      </c>
      <c r="D218" s="3">
        <v>3</v>
      </c>
      <c r="E218" s="42">
        <f>'GSD-Sec'!R262</f>
        <v>212739185</v>
      </c>
      <c r="F218" s="157">
        <f t="shared" si="64"/>
        <v>0.9939419951749664</v>
      </c>
      <c r="G218" s="42">
        <f>'GSD-Sec'!S262</f>
        <v>787897</v>
      </c>
      <c r="H218" s="157">
        <f t="shared" si="65"/>
        <v>0.9956340541250922</v>
      </c>
      <c r="I218" s="42">
        <f>'GSD-Sec'!K262</f>
        <v>98</v>
      </c>
      <c r="J218" s="157">
        <f t="shared" si="66"/>
        <v>1</v>
      </c>
      <c r="L218" s="42">
        <f>'GSD-Pri'!R262</f>
        <v>1296630</v>
      </c>
      <c r="M218" s="157">
        <f t="shared" si="67"/>
        <v>6.0580048250336044E-3</v>
      </c>
      <c r="N218" s="42">
        <f>'GSD-Pri'!S262</f>
        <v>3455</v>
      </c>
      <c r="O218" s="157">
        <f t="shared" si="68"/>
        <v>4.3659458749077526E-3</v>
      </c>
      <c r="P218" s="42">
        <f>'GSD-Pri'!K262</f>
        <v>0</v>
      </c>
      <c r="Q218" s="157">
        <f t="shared" si="69"/>
        <v>0</v>
      </c>
      <c r="S218" s="36">
        <f t="shared" si="70"/>
        <v>214035815</v>
      </c>
      <c r="T218" s="36">
        <f t="shared" si="71"/>
        <v>791352</v>
      </c>
      <c r="U218" s="36">
        <f t="shared" si="72"/>
        <v>98</v>
      </c>
      <c r="W218" s="36">
        <f>'ComLg kWh Forecast'!X221</f>
        <v>216064948</v>
      </c>
      <c r="X218" s="168">
        <v>-1892164</v>
      </c>
      <c r="Y218" s="168">
        <v>0</v>
      </c>
      <c r="Z218" s="36">
        <f t="shared" si="73"/>
        <v>214172784</v>
      </c>
      <c r="AA218" s="160">
        <f t="shared" si="74"/>
        <v>212875324</v>
      </c>
      <c r="AB218" s="160">
        <f t="shared" si="75"/>
        <v>1297460</v>
      </c>
      <c r="AC218" s="155">
        <f t="shared" si="76"/>
        <v>6.3993495668013267E-4</v>
      </c>
      <c r="AD218" s="44">
        <f t="shared" si="63"/>
        <v>791858.41380783869</v>
      </c>
      <c r="AE218" s="162">
        <f t="shared" si="77"/>
        <v>788401</v>
      </c>
      <c r="AF218" s="162">
        <f t="shared" si="78"/>
        <v>3457</v>
      </c>
      <c r="AG218" s="44">
        <f t="shared" si="79"/>
        <v>98.062713625754654</v>
      </c>
      <c r="AH218" s="162">
        <f t="shared" si="80"/>
        <v>98</v>
      </c>
      <c r="AI218" s="162">
        <f t="shared" si="81"/>
        <v>0</v>
      </c>
    </row>
    <row r="219" spans="3:35">
      <c r="C219" s="3">
        <v>2030</v>
      </c>
      <c r="D219" s="3">
        <v>4</v>
      </c>
      <c r="E219" s="42">
        <f>'GSD-Sec'!R263</f>
        <v>237817511</v>
      </c>
      <c r="F219" s="157">
        <f t="shared" si="64"/>
        <v>0.99417360180938985</v>
      </c>
      <c r="G219" s="42">
        <f>'GSD-Sec'!S263</f>
        <v>766557</v>
      </c>
      <c r="H219" s="157">
        <f t="shared" si="65"/>
        <v>0.99522095767801644</v>
      </c>
      <c r="I219" s="42">
        <f>'GSD-Sec'!K263</f>
        <v>157</v>
      </c>
      <c r="J219" s="157">
        <f t="shared" si="66"/>
        <v>1</v>
      </c>
      <c r="L219" s="42">
        <f>'GSD-Pri'!R263</f>
        <v>1393740</v>
      </c>
      <c r="M219" s="157">
        <f t="shared" si="67"/>
        <v>5.82639819061019E-3</v>
      </c>
      <c r="N219" s="42">
        <f>'GSD-Pri'!S263</f>
        <v>3681</v>
      </c>
      <c r="O219" s="157">
        <f t="shared" si="68"/>
        <v>4.779042321983595E-3</v>
      </c>
      <c r="P219" s="42">
        <f>'GSD-Pri'!K263</f>
        <v>0</v>
      </c>
      <c r="Q219" s="157">
        <f t="shared" si="69"/>
        <v>0</v>
      </c>
      <c r="S219" s="36">
        <f t="shared" si="70"/>
        <v>239211251</v>
      </c>
      <c r="T219" s="36">
        <f t="shared" si="71"/>
        <v>770238</v>
      </c>
      <c r="U219" s="36">
        <f t="shared" si="72"/>
        <v>157</v>
      </c>
      <c r="W219" s="36">
        <f>'ComLg kWh Forecast'!X222</f>
        <v>228755472</v>
      </c>
      <c r="X219" s="168">
        <v>-2676262</v>
      </c>
      <c r="Y219" s="168">
        <v>0</v>
      </c>
      <c r="Z219" s="36">
        <f t="shared" si="73"/>
        <v>226079210</v>
      </c>
      <c r="AA219" s="160">
        <f t="shared" si="74"/>
        <v>224761982</v>
      </c>
      <c r="AB219" s="160">
        <f t="shared" si="75"/>
        <v>1317228</v>
      </c>
      <c r="AC219" s="155">
        <f t="shared" si="76"/>
        <v>-5.4897254811814844E-2</v>
      </c>
      <c r="AD219" s="44">
        <f t="shared" si="63"/>
        <v>727954.04824825737</v>
      </c>
      <c r="AE219" s="162">
        <f t="shared" si="77"/>
        <v>724475</v>
      </c>
      <c r="AF219" s="162">
        <f t="shared" si="78"/>
        <v>3479</v>
      </c>
      <c r="AG219" s="44">
        <f t="shared" si="79"/>
        <v>148.38113099454506</v>
      </c>
      <c r="AH219" s="162">
        <f t="shared" si="80"/>
        <v>148</v>
      </c>
      <c r="AI219" s="162">
        <f t="shared" si="81"/>
        <v>0</v>
      </c>
    </row>
    <row r="220" spans="3:35">
      <c r="C220" s="3">
        <v>2030</v>
      </c>
      <c r="D220" s="3">
        <v>5</v>
      </c>
      <c r="E220" s="42">
        <f>'GSD-Sec'!R264</f>
        <v>247488905</v>
      </c>
      <c r="F220" s="157">
        <f t="shared" si="64"/>
        <v>0.99432622067603027</v>
      </c>
      <c r="G220" s="42">
        <f>'GSD-Sec'!S264</f>
        <v>800669</v>
      </c>
      <c r="H220" s="157">
        <f t="shared" si="65"/>
        <v>0.99492020572669759</v>
      </c>
      <c r="I220" s="42">
        <f>'GSD-Sec'!K264</f>
        <v>444</v>
      </c>
      <c r="J220" s="157">
        <f t="shared" si="66"/>
        <v>1</v>
      </c>
      <c r="L220" s="42">
        <f>'GSD-Pri'!R264</f>
        <v>1412210</v>
      </c>
      <c r="M220" s="157">
        <f t="shared" si="67"/>
        <v>5.6737793239696813E-3</v>
      </c>
      <c r="N220" s="42">
        <f>'GSD-Pri'!S264</f>
        <v>4088</v>
      </c>
      <c r="O220" s="157">
        <f t="shared" si="68"/>
        <v>5.0797942733023758E-3</v>
      </c>
      <c r="P220" s="42">
        <f>'GSD-Pri'!K264</f>
        <v>0</v>
      </c>
      <c r="Q220" s="157">
        <f t="shared" si="69"/>
        <v>0</v>
      </c>
      <c r="S220" s="36">
        <f t="shared" si="70"/>
        <v>248901115</v>
      </c>
      <c r="T220" s="36">
        <f t="shared" si="71"/>
        <v>804757</v>
      </c>
      <c r="U220" s="36">
        <f t="shared" si="72"/>
        <v>444</v>
      </c>
      <c r="W220" s="36">
        <f>'ComLg kWh Forecast'!X223</f>
        <v>247408907</v>
      </c>
      <c r="X220" s="168">
        <v>-5421778</v>
      </c>
      <c r="Y220" s="168">
        <v>0</v>
      </c>
      <c r="Z220" s="36">
        <f t="shared" si="73"/>
        <v>241987129</v>
      </c>
      <c r="AA220" s="160">
        <f t="shared" si="74"/>
        <v>240614147</v>
      </c>
      <c r="AB220" s="160">
        <f t="shared" si="75"/>
        <v>1372982</v>
      </c>
      <c r="AC220" s="155">
        <f t="shared" si="76"/>
        <v>-2.7778043501331839E-2</v>
      </c>
      <c r="AD220" s="44">
        <f t="shared" si="63"/>
        <v>782402.42504599865</v>
      </c>
      <c r="AE220" s="162">
        <f t="shared" si="77"/>
        <v>778428</v>
      </c>
      <c r="AF220" s="162">
        <f t="shared" si="78"/>
        <v>3974</v>
      </c>
      <c r="AG220" s="44">
        <f t="shared" si="79"/>
        <v>431.66654868540866</v>
      </c>
      <c r="AH220" s="162">
        <f t="shared" si="80"/>
        <v>432</v>
      </c>
      <c r="AI220" s="162">
        <f t="shared" si="81"/>
        <v>0</v>
      </c>
    </row>
    <row r="221" spans="3:35">
      <c r="C221" s="3">
        <v>2030</v>
      </c>
      <c r="D221" s="3">
        <v>6</v>
      </c>
      <c r="E221" s="42">
        <f>'GSD-Sec'!R265</f>
        <v>303824545</v>
      </c>
      <c r="F221" s="157">
        <f t="shared" si="64"/>
        <v>0.99398620189685605</v>
      </c>
      <c r="G221" s="42">
        <f>'GSD-Sec'!S265</f>
        <v>863702</v>
      </c>
      <c r="H221" s="157">
        <f t="shared" si="65"/>
        <v>0.99483979165658809</v>
      </c>
      <c r="I221" s="42">
        <f>'GSD-Sec'!K265</f>
        <v>430</v>
      </c>
      <c r="J221" s="157">
        <f t="shared" si="66"/>
        <v>1</v>
      </c>
      <c r="L221" s="42">
        <f>'GSD-Pri'!R265</f>
        <v>1838194</v>
      </c>
      <c r="M221" s="157">
        <f t="shared" si="67"/>
        <v>6.013798103144001E-3</v>
      </c>
      <c r="N221" s="42">
        <f>'GSD-Pri'!S265</f>
        <v>4480</v>
      </c>
      <c r="O221" s="157">
        <f t="shared" si="68"/>
        <v>5.1602083434118652E-3</v>
      </c>
      <c r="P221" s="42">
        <f>'GSD-Pri'!K265</f>
        <v>0</v>
      </c>
      <c r="Q221" s="157">
        <f t="shared" si="69"/>
        <v>0</v>
      </c>
      <c r="S221" s="36">
        <f t="shared" si="70"/>
        <v>305662739</v>
      </c>
      <c r="T221" s="36">
        <f t="shared" si="71"/>
        <v>868182</v>
      </c>
      <c r="U221" s="36">
        <f t="shared" si="72"/>
        <v>430</v>
      </c>
      <c r="W221" s="36">
        <f>'ComLg kWh Forecast'!X224</f>
        <v>299068703</v>
      </c>
      <c r="X221" s="168">
        <v>-7465362</v>
      </c>
      <c r="Y221" s="168">
        <v>0</v>
      </c>
      <c r="Z221" s="36">
        <f t="shared" si="73"/>
        <v>291603341</v>
      </c>
      <c r="AA221" s="160">
        <f t="shared" si="74"/>
        <v>289849697</v>
      </c>
      <c r="AB221" s="160">
        <f t="shared" si="75"/>
        <v>1753644</v>
      </c>
      <c r="AC221" s="155">
        <f t="shared" si="76"/>
        <v>-4.5996440540958416E-2</v>
      </c>
      <c r="AD221" s="44">
        <f t="shared" si="63"/>
        <v>828248.7182582696</v>
      </c>
      <c r="AE221" s="162">
        <f t="shared" si="77"/>
        <v>823975</v>
      </c>
      <c r="AF221" s="162">
        <f t="shared" si="78"/>
        <v>4274</v>
      </c>
      <c r="AG221" s="44">
        <f t="shared" si="79"/>
        <v>410.2215305673879</v>
      </c>
      <c r="AH221" s="162">
        <f t="shared" si="80"/>
        <v>410</v>
      </c>
      <c r="AI221" s="162">
        <f t="shared" si="81"/>
        <v>0</v>
      </c>
    </row>
    <row r="222" spans="3:35">
      <c r="C222" s="3">
        <v>2030</v>
      </c>
      <c r="D222" s="3">
        <v>7</v>
      </c>
      <c r="E222" s="42">
        <f>'GSD-Sec'!R266</f>
        <v>322496209</v>
      </c>
      <c r="F222" s="157">
        <f t="shared" si="64"/>
        <v>0.99396354068670534</v>
      </c>
      <c r="G222" s="42">
        <f>'GSD-Sec'!S266</f>
        <v>867212</v>
      </c>
      <c r="H222" s="157">
        <f t="shared" si="65"/>
        <v>0.99486627654192383</v>
      </c>
      <c r="I222" s="42">
        <f>'GSD-Sec'!K266</f>
        <v>501</v>
      </c>
      <c r="J222" s="157">
        <f t="shared" si="66"/>
        <v>1</v>
      </c>
      <c r="L222" s="42">
        <f>'GSD-Pri'!R266</f>
        <v>1958558</v>
      </c>
      <c r="M222" s="157">
        <f t="shared" si="67"/>
        <v>6.0364593132946637E-3</v>
      </c>
      <c r="N222" s="42">
        <f>'GSD-Pri'!S266</f>
        <v>4475</v>
      </c>
      <c r="O222" s="157">
        <f t="shared" si="68"/>
        <v>5.1337234580761211E-3</v>
      </c>
      <c r="P222" s="42">
        <f>'GSD-Pri'!K266</f>
        <v>0</v>
      </c>
      <c r="Q222" s="157">
        <f t="shared" si="69"/>
        <v>0</v>
      </c>
      <c r="S222" s="36">
        <f t="shared" si="70"/>
        <v>324454767</v>
      </c>
      <c r="T222" s="36">
        <f t="shared" si="71"/>
        <v>871687</v>
      </c>
      <c r="U222" s="36">
        <f t="shared" si="72"/>
        <v>501</v>
      </c>
      <c r="W222" s="36">
        <f>'ComLg kWh Forecast'!X225</f>
        <v>323137889</v>
      </c>
      <c r="X222" s="168">
        <v>-8296412</v>
      </c>
      <c r="Y222" s="168">
        <v>0</v>
      </c>
      <c r="Z222" s="36">
        <f t="shared" si="73"/>
        <v>314841477</v>
      </c>
      <c r="AA222" s="160">
        <f t="shared" si="74"/>
        <v>312940949</v>
      </c>
      <c r="AB222" s="160">
        <f t="shared" si="75"/>
        <v>1900528</v>
      </c>
      <c r="AC222" s="155">
        <f t="shared" si="76"/>
        <v>-2.9629060743619817E-2</v>
      </c>
      <c r="AD222" s="44">
        <f t="shared" si="63"/>
        <v>845859.73292757629</v>
      </c>
      <c r="AE222" s="162">
        <f t="shared" si="77"/>
        <v>841517</v>
      </c>
      <c r="AF222" s="162">
        <f t="shared" si="78"/>
        <v>4342</v>
      </c>
      <c r="AG222" s="44">
        <f t="shared" si="79"/>
        <v>486.15584056744649</v>
      </c>
      <c r="AH222" s="162">
        <f t="shared" si="80"/>
        <v>486</v>
      </c>
      <c r="AI222" s="162">
        <f t="shared" si="81"/>
        <v>0</v>
      </c>
    </row>
    <row r="223" spans="3:35">
      <c r="C223" s="3">
        <v>2030</v>
      </c>
      <c r="D223" s="3">
        <v>8</v>
      </c>
      <c r="E223" s="42">
        <f>'GSD-Sec'!R267</f>
        <v>327341734</v>
      </c>
      <c r="F223" s="157">
        <f t="shared" si="64"/>
        <v>0.99447091802565024</v>
      </c>
      <c r="G223" s="42">
        <f>'GSD-Sec'!S267</f>
        <v>882810</v>
      </c>
      <c r="H223" s="157">
        <f t="shared" si="65"/>
        <v>0.99517860142240844</v>
      </c>
      <c r="I223" s="42">
        <f>'GSD-Sec'!K267</f>
        <v>462</v>
      </c>
      <c r="J223" s="157">
        <f t="shared" si="66"/>
        <v>1</v>
      </c>
      <c r="L223" s="42">
        <f>'GSD-Pri'!R267</f>
        <v>1819962</v>
      </c>
      <c r="M223" s="157">
        <f t="shared" si="67"/>
        <v>5.5290819743497735E-3</v>
      </c>
      <c r="N223" s="42">
        <f>'GSD-Pri'!S267</f>
        <v>4277</v>
      </c>
      <c r="O223" s="157">
        <f t="shared" si="68"/>
        <v>4.8213985775916006E-3</v>
      </c>
      <c r="P223" s="42">
        <f>'GSD-Pri'!K267</f>
        <v>0</v>
      </c>
      <c r="Q223" s="157">
        <f t="shared" si="69"/>
        <v>0</v>
      </c>
      <c r="S223" s="36">
        <f t="shared" si="70"/>
        <v>329161696</v>
      </c>
      <c r="T223" s="36">
        <f t="shared" si="71"/>
        <v>887087</v>
      </c>
      <c r="U223" s="36">
        <f t="shared" si="72"/>
        <v>462</v>
      </c>
      <c r="W223" s="36">
        <f>'ComLg kWh Forecast'!X226</f>
        <v>322230754</v>
      </c>
      <c r="X223" s="168">
        <v>-8059891</v>
      </c>
      <c r="Y223" s="168">
        <v>0</v>
      </c>
      <c r="Z223" s="36">
        <f t="shared" si="73"/>
        <v>314170863</v>
      </c>
      <c r="AA223" s="160">
        <f t="shared" si="74"/>
        <v>312433787</v>
      </c>
      <c r="AB223" s="160">
        <f t="shared" si="75"/>
        <v>1737076</v>
      </c>
      <c r="AC223" s="155">
        <f t="shared" si="76"/>
        <v>-4.5542458864958557E-2</v>
      </c>
      <c r="AD223" s="44">
        <f t="shared" si="63"/>
        <v>846686.87679286045</v>
      </c>
      <c r="AE223" s="162">
        <f t="shared" si="77"/>
        <v>842605</v>
      </c>
      <c r="AF223" s="162">
        <f t="shared" si="78"/>
        <v>4082</v>
      </c>
      <c r="AG223" s="44">
        <f t="shared" si="79"/>
        <v>440.95938400438916</v>
      </c>
      <c r="AH223" s="162">
        <f t="shared" si="80"/>
        <v>441</v>
      </c>
      <c r="AI223" s="162">
        <f t="shared" si="81"/>
        <v>0</v>
      </c>
    </row>
    <row r="224" spans="3:35">
      <c r="C224" s="3">
        <v>2030</v>
      </c>
      <c r="D224" s="3">
        <v>9</v>
      </c>
      <c r="E224" s="42">
        <f>'GSD-Sec'!R268</f>
        <v>315249781</v>
      </c>
      <c r="F224" s="157">
        <f t="shared" si="64"/>
        <v>0.99414432346113957</v>
      </c>
      <c r="G224" s="42">
        <f>'GSD-Sec'!S268</f>
        <v>874186</v>
      </c>
      <c r="H224" s="157">
        <f t="shared" si="65"/>
        <v>0.99492853744756116</v>
      </c>
      <c r="I224" s="42">
        <f>'GSD-Sec'!K268</f>
        <v>362</v>
      </c>
      <c r="J224" s="157">
        <f t="shared" si="66"/>
        <v>1</v>
      </c>
      <c r="L224" s="42">
        <f>'GSD-Pri'!R268</f>
        <v>1856874</v>
      </c>
      <c r="M224" s="157">
        <f t="shared" si="67"/>
        <v>5.8556765388604031E-3</v>
      </c>
      <c r="N224" s="42">
        <f>'GSD-Pri'!S268</f>
        <v>4456</v>
      </c>
      <c r="O224" s="157">
        <f t="shared" si="68"/>
        <v>5.0714625524388773E-3</v>
      </c>
      <c r="P224" s="42">
        <f>'GSD-Pri'!K268</f>
        <v>0</v>
      </c>
      <c r="Q224" s="157">
        <f t="shared" si="69"/>
        <v>0</v>
      </c>
      <c r="S224" s="36">
        <f t="shared" si="70"/>
        <v>317106655</v>
      </c>
      <c r="T224" s="36">
        <f t="shared" si="71"/>
        <v>878642</v>
      </c>
      <c r="U224" s="36">
        <f t="shared" si="72"/>
        <v>362</v>
      </c>
      <c r="W224" s="36">
        <f>'ComLg kWh Forecast'!X227</f>
        <v>325128313</v>
      </c>
      <c r="X224" s="168">
        <v>-6444157</v>
      </c>
      <c r="Y224" s="168">
        <v>0</v>
      </c>
      <c r="Z224" s="36">
        <f t="shared" si="73"/>
        <v>318684156</v>
      </c>
      <c r="AA224" s="160">
        <f t="shared" si="74"/>
        <v>316818045</v>
      </c>
      <c r="AB224" s="160">
        <f t="shared" si="75"/>
        <v>1866111</v>
      </c>
      <c r="AC224" s="155">
        <f t="shared" si="76"/>
        <v>4.9746701153277062E-3</v>
      </c>
      <c r="AD224" s="44">
        <f t="shared" si="63"/>
        <v>883012.9540994718</v>
      </c>
      <c r="AE224" s="162">
        <f t="shared" si="77"/>
        <v>878535</v>
      </c>
      <c r="AF224" s="162">
        <f t="shared" si="78"/>
        <v>4478</v>
      </c>
      <c r="AG224" s="44">
        <f t="shared" si="79"/>
        <v>363.80083058174864</v>
      </c>
      <c r="AH224" s="162">
        <f t="shared" si="80"/>
        <v>364</v>
      </c>
      <c r="AI224" s="162">
        <f t="shared" si="81"/>
        <v>0</v>
      </c>
    </row>
    <row r="225" spans="3:35">
      <c r="C225" s="3">
        <v>2030</v>
      </c>
      <c r="D225" s="3">
        <v>10</v>
      </c>
      <c r="E225" s="42">
        <f>'GSD-Sec'!R269</f>
        <v>268686506</v>
      </c>
      <c r="F225" s="157">
        <f t="shared" si="64"/>
        <v>0.99347386154360906</v>
      </c>
      <c r="G225" s="42">
        <f>'GSD-Sec'!S269</f>
        <v>826079</v>
      </c>
      <c r="H225" s="157">
        <f t="shared" si="65"/>
        <v>0.99473299512434776</v>
      </c>
      <c r="I225" s="42">
        <f>'GSD-Sec'!K269</f>
        <v>356</v>
      </c>
      <c r="J225" s="157">
        <f t="shared" si="66"/>
        <v>1</v>
      </c>
      <c r="L225" s="42">
        <f>'GSD-Pri'!R269</f>
        <v>1765004</v>
      </c>
      <c r="M225" s="157">
        <f t="shared" si="67"/>
        <v>6.526138456390944E-3</v>
      </c>
      <c r="N225" s="42">
        <f>'GSD-Pri'!S269</f>
        <v>4374</v>
      </c>
      <c r="O225" s="157">
        <f t="shared" si="68"/>
        <v>5.267004875652204E-3</v>
      </c>
      <c r="P225" s="42">
        <f>'GSD-Pri'!K269</f>
        <v>0</v>
      </c>
      <c r="Q225" s="157">
        <f t="shared" si="69"/>
        <v>0</v>
      </c>
      <c r="S225" s="36">
        <f t="shared" si="70"/>
        <v>270451510</v>
      </c>
      <c r="T225" s="36">
        <f t="shared" si="71"/>
        <v>830453</v>
      </c>
      <c r="U225" s="36">
        <f t="shared" si="72"/>
        <v>356</v>
      </c>
      <c r="W225" s="36">
        <f>'ComLg kWh Forecast'!X228</f>
        <v>292476372</v>
      </c>
      <c r="X225" s="168">
        <v>-3584196</v>
      </c>
      <c r="Y225" s="168">
        <v>0</v>
      </c>
      <c r="Z225" s="36">
        <f t="shared" si="73"/>
        <v>288892176</v>
      </c>
      <c r="AA225" s="160">
        <f t="shared" si="74"/>
        <v>287006826</v>
      </c>
      <c r="AB225" s="160">
        <f t="shared" si="75"/>
        <v>1885350</v>
      </c>
      <c r="AC225" s="155">
        <f t="shared" si="76"/>
        <v>6.8184740399489741E-2</v>
      </c>
      <c r="AD225" s="44">
        <f t="shared" si="63"/>
        <v>887077.2222189774</v>
      </c>
      <c r="AE225" s="162">
        <f t="shared" si="77"/>
        <v>882405</v>
      </c>
      <c r="AF225" s="162">
        <f t="shared" si="78"/>
        <v>4672</v>
      </c>
      <c r="AG225" s="44">
        <f t="shared" si="79"/>
        <v>380.27376758221834</v>
      </c>
      <c r="AH225" s="162">
        <f t="shared" si="80"/>
        <v>380</v>
      </c>
      <c r="AI225" s="162">
        <f t="shared" si="81"/>
        <v>0</v>
      </c>
    </row>
    <row r="226" spans="3:35">
      <c r="C226" s="3">
        <v>2030</v>
      </c>
      <c r="D226" s="3">
        <v>11</v>
      </c>
      <c r="E226" s="42">
        <f>'GSD-Sec'!R270</f>
        <v>214615946</v>
      </c>
      <c r="F226" s="157">
        <f t="shared" si="64"/>
        <v>0.99325947651052704</v>
      </c>
      <c r="G226" s="42">
        <f>'GSD-Sec'!S270</f>
        <v>769961</v>
      </c>
      <c r="H226" s="157">
        <f t="shared" si="65"/>
        <v>0.994816356642932</v>
      </c>
      <c r="I226" s="42">
        <f>'GSD-Sec'!K270</f>
        <v>224</v>
      </c>
      <c r="J226" s="157">
        <f t="shared" si="66"/>
        <v>1</v>
      </c>
      <c r="L226" s="42">
        <f>'GSD-Pri'!R270</f>
        <v>1456441</v>
      </c>
      <c r="M226" s="157">
        <f t="shared" si="67"/>
        <v>6.7405234894729977E-3</v>
      </c>
      <c r="N226" s="42">
        <f>'GSD-Pri'!S270</f>
        <v>4012</v>
      </c>
      <c r="O226" s="157">
        <f t="shared" si="68"/>
        <v>5.1836433570680114E-3</v>
      </c>
      <c r="P226" s="42">
        <f>'GSD-Pri'!K270</f>
        <v>0</v>
      </c>
      <c r="Q226" s="157">
        <f t="shared" si="69"/>
        <v>0</v>
      </c>
      <c r="S226" s="36">
        <f t="shared" si="70"/>
        <v>216072387</v>
      </c>
      <c r="T226" s="36">
        <f t="shared" si="71"/>
        <v>773973</v>
      </c>
      <c r="U226" s="36">
        <f t="shared" si="72"/>
        <v>224</v>
      </c>
      <c r="W226" s="36">
        <f>'ComLg kWh Forecast'!X229</f>
        <v>225404334</v>
      </c>
      <c r="X226" s="168">
        <v>-2007196</v>
      </c>
      <c r="Y226" s="168">
        <v>0</v>
      </c>
      <c r="Z226" s="36">
        <f t="shared" si="73"/>
        <v>223397138</v>
      </c>
      <c r="AA226" s="160">
        <f t="shared" si="74"/>
        <v>221891324</v>
      </c>
      <c r="AB226" s="160">
        <f t="shared" si="75"/>
        <v>1505814</v>
      </c>
      <c r="AC226" s="155">
        <f t="shared" si="76"/>
        <v>3.3899523681385491E-2</v>
      </c>
      <c r="AD226" s="44">
        <f t="shared" si="63"/>
        <v>800210.31604225293</v>
      </c>
      <c r="AE226" s="162">
        <f t="shared" si="77"/>
        <v>796062</v>
      </c>
      <c r="AF226" s="162">
        <f t="shared" si="78"/>
        <v>4148</v>
      </c>
      <c r="AG226" s="44">
        <f t="shared" si="79"/>
        <v>231.59349330463036</v>
      </c>
      <c r="AH226" s="162">
        <f t="shared" si="80"/>
        <v>232</v>
      </c>
      <c r="AI226" s="162">
        <f t="shared" si="81"/>
        <v>0</v>
      </c>
    </row>
    <row r="227" spans="3:35">
      <c r="C227" s="3">
        <v>2030</v>
      </c>
      <c r="D227" s="3">
        <v>12</v>
      </c>
      <c r="E227" s="42">
        <f>'GSD-Sec'!R271</f>
        <v>224426798</v>
      </c>
      <c r="F227" s="157">
        <f t="shared" si="64"/>
        <v>0.9935111503285714</v>
      </c>
      <c r="G227" s="42">
        <f>'GSD-Sec'!S271</f>
        <v>812073</v>
      </c>
      <c r="H227" s="157">
        <f t="shared" si="65"/>
        <v>0.99538267307315165</v>
      </c>
      <c r="I227" s="42">
        <f>'GSD-Sec'!K271</f>
        <v>212</v>
      </c>
      <c r="J227" s="157">
        <f t="shared" si="66"/>
        <v>1</v>
      </c>
      <c r="L227" s="42">
        <f>'GSD-Pri'!R271</f>
        <v>1465783</v>
      </c>
      <c r="M227" s="157">
        <f t="shared" si="67"/>
        <v>6.4888496714285626E-3</v>
      </c>
      <c r="N227" s="42">
        <f>'GSD-Pri'!S271</f>
        <v>3767</v>
      </c>
      <c r="O227" s="157">
        <f t="shared" si="68"/>
        <v>4.6173269268484016E-3</v>
      </c>
      <c r="P227" s="42">
        <f>'GSD-Pri'!K271</f>
        <v>0</v>
      </c>
      <c r="Q227" s="157">
        <f t="shared" si="69"/>
        <v>0</v>
      </c>
      <c r="S227" s="36">
        <f t="shared" si="70"/>
        <v>225892581</v>
      </c>
      <c r="T227" s="36">
        <f t="shared" si="71"/>
        <v>815840</v>
      </c>
      <c r="U227" s="36">
        <f t="shared" si="72"/>
        <v>212</v>
      </c>
      <c r="W227" s="36">
        <f>'ComLg kWh Forecast'!X230</f>
        <v>228495367</v>
      </c>
      <c r="X227" s="168">
        <v>-2619920</v>
      </c>
      <c r="Y227" s="168">
        <v>0</v>
      </c>
      <c r="Z227" s="36">
        <f t="shared" si="73"/>
        <v>225875447</v>
      </c>
      <c r="AA227" s="160">
        <f t="shared" si="74"/>
        <v>224409775</v>
      </c>
      <c r="AB227" s="160">
        <f t="shared" si="75"/>
        <v>1465672</v>
      </c>
      <c r="AC227" s="155">
        <f t="shared" si="76"/>
        <v>-7.5850211300187986E-5</v>
      </c>
      <c r="AD227" s="44">
        <f t="shared" si="63"/>
        <v>815778.1183636128</v>
      </c>
      <c r="AE227" s="162">
        <f t="shared" si="77"/>
        <v>812011</v>
      </c>
      <c r="AF227" s="162">
        <f t="shared" si="78"/>
        <v>3767</v>
      </c>
      <c r="AG227" s="44">
        <f t="shared" si="79"/>
        <v>211.98391975520437</v>
      </c>
      <c r="AH227" s="162">
        <f t="shared" si="80"/>
        <v>212</v>
      </c>
      <c r="AI227" s="162">
        <f t="shared" si="81"/>
        <v>0</v>
      </c>
    </row>
    <row r="228" spans="3:35">
      <c r="C228" s="3">
        <v>2031</v>
      </c>
      <c r="D228" s="3">
        <v>1</v>
      </c>
      <c r="E228" s="42">
        <f>'GSD-Sec'!R272</f>
        <v>233115072</v>
      </c>
      <c r="F228" s="157">
        <f t="shared" si="64"/>
        <v>0.99364644039502326</v>
      </c>
      <c r="G228" s="42">
        <f>'GSD-Sec'!S272</f>
        <v>825259</v>
      </c>
      <c r="H228" s="157">
        <f t="shared" si="65"/>
        <v>0.9954585150731462</v>
      </c>
      <c r="I228" s="42">
        <f>'GSD-Sec'!K272</f>
        <v>90</v>
      </c>
      <c r="J228" s="157">
        <f t="shared" si="66"/>
        <v>1</v>
      </c>
      <c r="L228" s="42">
        <f>'GSD-Pri'!R272</f>
        <v>1490581</v>
      </c>
      <c r="M228" s="157">
        <f t="shared" si="67"/>
        <v>6.3535596049767822E-3</v>
      </c>
      <c r="N228" s="42">
        <f>'GSD-Pri'!S272</f>
        <v>3765</v>
      </c>
      <c r="O228" s="157">
        <f t="shared" si="68"/>
        <v>4.5414849268537458E-3</v>
      </c>
      <c r="P228" s="42">
        <f>'GSD-Pri'!K272</f>
        <v>0</v>
      </c>
      <c r="Q228" s="157">
        <f t="shared" si="69"/>
        <v>0</v>
      </c>
      <c r="S228" s="36">
        <f t="shared" si="70"/>
        <v>234605653</v>
      </c>
      <c r="T228" s="36">
        <f t="shared" si="71"/>
        <v>829024</v>
      </c>
      <c r="U228" s="36">
        <f t="shared" si="72"/>
        <v>90</v>
      </c>
      <c r="W228" s="36">
        <f>'ComLg kWh Forecast'!X231</f>
        <v>234566236</v>
      </c>
      <c r="X228" s="168">
        <v>-2838246</v>
      </c>
      <c r="Y228" s="168">
        <v>0</v>
      </c>
      <c r="Z228" s="36">
        <f t="shared" si="73"/>
        <v>231727990</v>
      </c>
      <c r="AA228" s="160">
        <f t="shared" si="74"/>
        <v>230255692</v>
      </c>
      <c r="AB228" s="160">
        <f t="shared" si="75"/>
        <v>1472298</v>
      </c>
      <c r="AC228" s="155">
        <f t="shared" si="76"/>
        <v>-1.2265957632316749E-2</v>
      </c>
      <c r="AD228" s="44">
        <f t="shared" si="63"/>
        <v>818855.22673982626</v>
      </c>
      <c r="AE228" s="162">
        <f t="shared" si="77"/>
        <v>815136</v>
      </c>
      <c r="AF228" s="162">
        <f t="shared" si="78"/>
        <v>3719</v>
      </c>
      <c r="AG228" s="44">
        <f t="shared" si="79"/>
        <v>88.896063813091487</v>
      </c>
      <c r="AH228" s="162">
        <f t="shared" si="80"/>
        <v>89</v>
      </c>
      <c r="AI228" s="162">
        <f t="shared" si="81"/>
        <v>0</v>
      </c>
    </row>
    <row r="229" spans="3:35">
      <c r="C229" s="3">
        <v>2031</v>
      </c>
      <c r="D229" s="3">
        <v>2</v>
      </c>
      <c r="E229" s="42">
        <f>'GSD-Sec'!R273</f>
        <v>218852472</v>
      </c>
      <c r="F229" s="157">
        <f t="shared" si="64"/>
        <v>0.99277307469793363</v>
      </c>
      <c r="G229" s="42">
        <f>'GSD-Sec'!S273</f>
        <v>819541</v>
      </c>
      <c r="H229" s="157">
        <f t="shared" si="65"/>
        <v>0.99528915984552235</v>
      </c>
      <c r="I229" s="42">
        <f>'GSD-Sec'!K273</f>
        <v>63</v>
      </c>
      <c r="J229" s="157">
        <f t="shared" si="66"/>
        <v>1</v>
      </c>
      <c r="L229" s="42">
        <f>'GSD-Pri'!R273</f>
        <v>1593144</v>
      </c>
      <c r="M229" s="157">
        <f t="shared" si="67"/>
        <v>7.2269253020663385E-3</v>
      </c>
      <c r="N229" s="42">
        <f>'GSD-Pri'!S273</f>
        <v>3879</v>
      </c>
      <c r="O229" s="157">
        <f t="shared" si="68"/>
        <v>4.7108401544776659E-3</v>
      </c>
      <c r="P229" s="42">
        <f>'GSD-Pri'!K273</f>
        <v>0</v>
      </c>
      <c r="Q229" s="157">
        <f t="shared" si="69"/>
        <v>0</v>
      </c>
      <c r="S229" s="36">
        <f t="shared" si="70"/>
        <v>220445616</v>
      </c>
      <c r="T229" s="36">
        <f t="shared" si="71"/>
        <v>823420</v>
      </c>
      <c r="U229" s="36">
        <f t="shared" si="72"/>
        <v>63</v>
      </c>
      <c r="W229" s="36">
        <f>'ComLg kWh Forecast'!X232</f>
        <v>225799264</v>
      </c>
      <c r="X229" s="168">
        <v>-1971982</v>
      </c>
      <c r="Y229" s="168">
        <v>0</v>
      </c>
      <c r="Z229" s="36">
        <f t="shared" si="73"/>
        <v>223827282</v>
      </c>
      <c r="AA229" s="160">
        <f t="shared" si="74"/>
        <v>222209699</v>
      </c>
      <c r="AB229" s="160">
        <f t="shared" si="75"/>
        <v>1617583</v>
      </c>
      <c r="AC229" s="155">
        <f t="shared" si="76"/>
        <v>1.5340137224593375E-2</v>
      </c>
      <c r="AD229" s="44">
        <f t="shared" si="63"/>
        <v>836051.37579347473</v>
      </c>
      <c r="AE229" s="162">
        <f t="shared" si="77"/>
        <v>832113</v>
      </c>
      <c r="AF229" s="162">
        <f t="shared" si="78"/>
        <v>3939</v>
      </c>
      <c r="AG229" s="44">
        <f t="shared" si="79"/>
        <v>63.966428645149385</v>
      </c>
      <c r="AH229" s="162">
        <f t="shared" si="80"/>
        <v>64</v>
      </c>
      <c r="AI229" s="162">
        <f t="shared" si="81"/>
        <v>0</v>
      </c>
    </row>
    <row r="230" spans="3:35">
      <c r="C230" s="3">
        <v>2031</v>
      </c>
      <c r="D230" s="3">
        <v>3</v>
      </c>
      <c r="E230" s="42">
        <f>'GSD-Sec'!R274</f>
        <v>213914540</v>
      </c>
      <c r="F230" s="157">
        <f t="shared" si="64"/>
        <v>0.99397508038267712</v>
      </c>
      <c r="G230" s="42">
        <f>'GSD-Sec'!S274</f>
        <v>792250</v>
      </c>
      <c r="H230" s="157">
        <f t="shared" si="65"/>
        <v>0.99565793855763129</v>
      </c>
      <c r="I230" s="42">
        <f>'GSD-Sec'!K274</f>
        <v>98</v>
      </c>
      <c r="J230" s="157">
        <f t="shared" si="66"/>
        <v>1</v>
      </c>
      <c r="L230" s="42">
        <f>'GSD-Pri'!R274</f>
        <v>1296630</v>
      </c>
      <c r="M230" s="157">
        <f t="shared" si="67"/>
        <v>6.0249196173228371E-3</v>
      </c>
      <c r="N230" s="42">
        <f>'GSD-Pri'!S274</f>
        <v>3455</v>
      </c>
      <c r="O230" s="157">
        <f t="shared" si="68"/>
        <v>4.3420614423687167E-3</v>
      </c>
      <c r="P230" s="42">
        <f>'GSD-Pri'!K274</f>
        <v>0</v>
      </c>
      <c r="Q230" s="157">
        <f t="shared" si="69"/>
        <v>0</v>
      </c>
      <c r="S230" s="36">
        <f t="shared" si="70"/>
        <v>215211170</v>
      </c>
      <c r="T230" s="36">
        <f t="shared" si="71"/>
        <v>795705</v>
      </c>
      <c r="U230" s="36">
        <f t="shared" si="72"/>
        <v>98</v>
      </c>
      <c r="W230" s="36">
        <f>'ComLg kWh Forecast'!X233</f>
        <v>217062939</v>
      </c>
      <c r="X230" s="168">
        <v>-1892164</v>
      </c>
      <c r="Y230" s="168">
        <v>0</v>
      </c>
      <c r="Z230" s="36">
        <f t="shared" si="73"/>
        <v>215170775</v>
      </c>
      <c r="AA230" s="160">
        <f t="shared" si="74"/>
        <v>213874388</v>
      </c>
      <c r="AB230" s="160">
        <f t="shared" si="75"/>
        <v>1296387</v>
      </c>
      <c r="AC230" s="155">
        <f t="shared" si="76"/>
        <v>-1.8769936523277408E-4</v>
      </c>
      <c r="AD230" s="44">
        <f t="shared" si="63"/>
        <v>795555.64667658741</v>
      </c>
      <c r="AE230" s="162">
        <f t="shared" si="77"/>
        <v>792101</v>
      </c>
      <c r="AF230" s="162">
        <f t="shared" si="78"/>
        <v>3454</v>
      </c>
      <c r="AG230" s="44">
        <f t="shared" si="79"/>
        <v>97.981605462207185</v>
      </c>
      <c r="AH230" s="162">
        <f t="shared" si="80"/>
        <v>98</v>
      </c>
      <c r="AI230" s="162">
        <f t="shared" si="81"/>
        <v>0</v>
      </c>
    </row>
    <row r="231" spans="3:35">
      <c r="C231" s="3">
        <v>2031</v>
      </c>
      <c r="D231" s="3">
        <v>4</v>
      </c>
      <c r="E231" s="42">
        <f>'GSD-Sec'!R275</f>
        <v>239118676</v>
      </c>
      <c r="F231" s="157">
        <f t="shared" si="64"/>
        <v>0.99420512244989467</v>
      </c>
      <c r="G231" s="42">
        <f>'GSD-Sec'!S275</f>
        <v>770751</v>
      </c>
      <c r="H231" s="157">
        <f t="shared" si="65"/>
        <v>0.99524683897359612</v>
      </c>
      <c r="I231" s="42">
        <f>'GSD-Sec'!K275</f>
        <v>158</v>
      </c>
      <c r="J231" s="157">
        <f t="shared" si="66"/>
        <v>1</v>
      </c>
      <c r="L231" s="42">
        <f>'GSD-Pri'!R275</f>
        <v>1393740</v>
      </c>
      <c r="M231" s="157">
        <f t="shared" si="67"/>
        <v>5.7948775501053549E-3</v>
      </c>
      <c r="N231" s="42">
        <f>'GSD-Pri'!S275</f>
        <v>3681</v>
      </c>
      <c r="O231" s="157">
        <f t="shared" si="68"/>
        <v>4.7531610264038675E-3</v>
      </c>
      <c r="P231" s="42">
        <f>'GSD-Pri'!K275</f>
        <v>0</v>
      </c>
      <c r="Q231" s="157">
        <f t="shared" si="69"/>
        <v>0</v>
      </c>
      <c r="S231" s="36">
        <f t="shared" si="70"/>
        <v>240512416</v>
      </c>
      <c r="T231" s="36">
        <f t="shared" si="71"/>
        <v>774432</v>
      </c>
      <c r="U231" s="36">
        <f t="shared" si="72"/>
        <v>158</v>
      </c>
      <c r="W231" s="36">
        <f>'ComLg kWh Forecast'!X234</f>
        <v>229928364</v>
      </c>
      <c r="X231" s="168">
        <v>-2676262</v>
      </c>
      <c r="Y231" s="168">
        <v>0</v>
      </c>
      <c r="Z231" s="36">
        <f t="shared" si="73"/>
        <v>227252102</v>
      </c>
      <c r="AA231" s="160">
        <f t="shared" si="74"/>
        <v>225935204</v>
      </c>
      <c r="AB231" s="160">
        <f t="shared" si="75"/>
        <v>1316898</v>
      </c>
      <c r="AC231" s="155">
        <f t="shared" si="76"/>
        <v>-5.5133594433644517E-2</v>
      </c>
      <c r="AD231" s="44">
        <f t="shared" si="63"/>
        <v>731734.7801955638</v>
      </c>
      <c r="AE231" s="162">
        <f t="shared" si="77"/>
        <v>728257</v>
      </c>
      <c r="AF231" s="162">
        <f t="shared" si="78"/>
        <v>3478</v>
      </c>
      <c r="AG231" s="44">
        <f t="shared" si="79"/>
        <v>149.28889207948416</v>
      </c>
      <c r="AH231" s="162">
        <f t="shared" si="80"/>
        <v>149</v>
      </c>
      <c r="AI231" s="162">
        <f t="shared" si="81"/>
        <v>0</v>
      </c>
    </row>
    <row r="232" spans="3:35">
      <c r="C232" s="3">
        <v>2031</v>
      </c>
      <c r="D232" s="3">
        <v>5</v>
      </c>
      <c r="E232" s="42">
        <f>'GSD-Sec'!R276</f>
        <v>248805139</v>
      </c>
      <c r="F232" s="157">
        <f t="shared" si="64"/>
        <v>0.99435606681293709</v>
      </c>
      <c r="G232" s="42">
        <f>'GSD-Sec'!S276</f>
        <v>804927</v>
      </c>
      <c r="H232" s="157">
        <f t="shared" si="65"/>
        <v>0.99494694165126729</v>
      </c>
      <c r="I232" s="42">
        <f>'GSD-Sec'!K276</f>
        <v>446</v>
      </c>
      <c r="J232" s="157">
        <f t="shared" si="66"/>
        <v>1</v>
      </c>
      <c r="L232" s="42">
        <f>'GSD-Pri'!R276</f>
        <v>1412210</v>
      </c>
      <c r="M232" s="157">
        <f t="shared" si="67"/>
        <v>5.6439331870629002E-3</v>
      </c>
      <c r="N232" s="42">
        <f>'GSD-Pri'!S276</f>
        <v>4088</v>
      </c>
      <c r="O232" s="157">
        <f t="shared" si="68"/>
        <v>5.0530583487327181E-3</v>
      </c>
      <c r="P232" s="42">
        <f>'GSD-Pri'!K276</f>
        <v>0</v>
      </c>
      <c r="Q232" s="157">
        <f t="shared" si="69"/>
        <v>0</v>
      </c>
      <c r="S232" s="36">
        <f t="shared" si="70"/>
        <v>250217349</v>
      </c>
      <c r="T232" s="36">
        <f t="shared" si="71"/>
        <v>809015</v>
      </c>
      <c r="U232" s="36">
        <f t="shared" si="72"/>
        <v>446</v>
      </c>
      <c r="W232" s="36">
        <f>'ComLg kWh Forecast'!X235</f>
        <v>248541814</v>
      </c>
      <c r="X232" s="168">
        <v>-5421778</v>
      </c>
      <c r="Y232" s="168">
        <v>0</v>
      </c>
      <c r="Z232" s="36">
        <f t="shared" si="73"/>
        <v>243120036</v>
      </c>
      <c r="AA232" s="160">
        <f t="shared" si="74"/>
        <v>241747883</v>
      </c>
      <c r="AB232" s="160">
        <f t="shared" si="75"/>
        <v>1372153</v>
      </c>
      <c r="AC232" s="155">
        <f t="shared" si="76"/>
        <v>-2.8364591937228179E-2</v>
      </c>
      <c r="AD232" s="44">
        <f t="shared" si="63"/>
        <v>786067.6196539033</v>
      </c>
      <c r="AE232" s="162">
        <f t="shared" si="77"/>
        <v>782096</v>
      </c>
      <c r="AF232" s="162">
        <f t="shared" si="78"/>
        <v>3972</v>
      </c>
      <c r="AG232" s="44">
        <f t="shared" si="79"/>
        <v>433.34939199599626</v>
      </c>
      <c r="AH232" s="162">
        <f t="shared" si="80"/>
        <v>433</v>
      </c>
      <c r="AI232" s="162">
        <f t="shared" si="81"/>
        <v>0</v>
      </c>
    </row>
    <row r="233" spans="3:35">
      <c r="C233" s="3">
        <v>2031</v>
      </c>
      <c r="D233" s="3">
        <v>6</v>
      </c>
      <c r="E233" s="42">
        <f>'GSD-Sec'!R277</f>
        <v>305408772</v>
      </c>
      <c r="F233" s="157">
        <f t="shared" si="64"/>
        <v>0.99383703042292804</v>
      </c>
      <c r="G233" s="42">
        <f>'GSD-Sec'!S277</f>
        <v>868206</v>
      </c>
      <c r="H233" s="157">
        <f t="shared" si="65"/>
        <v>0.99471140736599217</v>
      </c>
      <c r="I233" s="42">
        <f>'GSD-Sec'!K277</f>
        <v>432</v>
      </c>
      <c r="J233" s="157">
        <f t="shared" si="66"/>
        <v>1</v>
      </c>
      <c r="L233" s="42">
        <f>'GSD-Pri'!R277</f>
        <v>1893897</v>
      </c>
      <c r="M233" s="157">
        <f t="shared" si="67"/>
        <v>6.1629695770719127E-3</v>
      </c>
      <c r="N233" s="42">
        <f>'GSD-Pri'!S277</f>
        <v>4616</v>
      </c>
      <c r="O233" s="157">
        <f t="shared" si="68"/>
        <v>5.2885926340078505E-3</v>
      </c>
      <c r="P233" s="42">
        <f>'GSD-Pri'!K277</f>
        <v>0</v>
      </c>
      <c r="Q233" s="157">
        <f t="shared" si="69"/>
        <v>0</v>
      </c>
      <c r="S233" s="36">
        <f t="shared" si="70"/>
        <v>307302669</v>
      </c>
      <c r="T233" s="36">
        <f t="shared" si="71"/>
        <v>872822</v>
      </c>
      <c r="U233" s="36">
        <f t="shared" si="72"/>
        <v>432</v>
      </c>
      <c r="W233" s="36">
        <f>'ComLg kWh Forecast'!X236</f>
        <v>300440511</v>
      </c>
      <c r="X233" s="168">
        <v>-7465362</v>
      </c>
      <c r="Y233" s="168">
        <v>0</v>
      </c>
      <c r="Z233" s="36">
        <f t="shared" si="73"/>
        <v>292975149</v>
      </c>
      <c r="AA233" s="160">
        <f t="shared" si="74"/>
        <v>291169552</v>
      </c>
      <c r="AB233" s="160">
        <f t="shared" si="75"/>
        <v>1805597</v>
      </c>
      <c r="AC233" s="155">
        <f t="shared" si="76"/>
        <v>-4.6623480513929394E-2</v>
      </c>
      <c r="AD233" s="44">
        <f t="shared" si="63"/>
        <v>832128.00049087114</v>
      </c>
      <c r="AE233" s="162">
        <f t="shared" si="77"/>
        <v>827727</v>
      </c>
      <c r="AF233" s="162">
        <f t="shared" si="78"/>
        <v>4401</v>
      </c>
      <c r="AG233" s="44">
        <f t="shared" si="79"/>
        <v>411.8586564179825</v>
      </c>
      <c r="AH233" s="162">
        <f t="shared" si="80"/>
        <v>412</v>
      </c>
      <c r="AI233" s="162">
        <f t="shared" si="81"/>
        <v>0</v>
      </c>
    </row>
    <row r="234" spans="3:35">
      <c r="C234" s="3">
        <v>2031</v>
      </c>
      <c r="D234" s="3">
        <v>7</v>
      </c>
      <c r="E234" s="42">
        <f>'GSD-Sec'!R278</f>
        <v>324176711</v>
      </c>
      <c r="F234" s="157">
        <f t="shared" si="64"/>
        <v>0.99381379126919323</v>
      </c>
      <c r="G234" s="42">
        <f>'GSD-Sec'!S278</f>
        <v>871731</v>
      </c>
      <c r="H234" s="157">
        <f t="shared" si="65"/>
        <v>0.99473835557350898</v>
      </c>
      <c r="I234" s="42">
        <f>'GSD-Sec'!K278</f>
        <v>504</v>
      </c>
      <c r="J234" s="157">
        <f t="shared" si="66"/>
        <v>1</v>
      </c>
      <c r="L234" s="42">
        <f>'GSD-Pri'!R278</f>
        <v>2017908</v>
      </c>
      <c r="M234" s="157">
        <f t="shared" si="67"/>
        <v>6.1862087308068069E-3</v>
      </c>
      <c r="N234" s="42">
        <f>'GSD-Pri'!S278</f>
        <v>4611</v>
      </c>
      <c r="O234" s="157">
        <f t="shared" si="68"/>
        <v>5.2616444264910276E-3</v>
      </c>
      <c r="P234" s="42">
        <f>'GSD-Pri'!K278</f>
        <v>0</v>
      </c>
      <c r="Q234" s="157">
        <f t="shared" si="69"/>
        <v>0</v>
      </c>
      <c r="S234" s="36">
        <f t="shared" si="70"/>
        <v>326194619</v>
      </c>
      <c r="T234" s="36">
        <f t="shared" si="71"/>
        <v>876342</v>
      </c>
      <c r="U234" s="36">
        <f t="shared" si="72"/>
        <v>504</v>
      </c>
      <c r="W234" s="36">
        <f>'ComLg kWh Forecast'!X237</f>
        <v>324921753</v>
      </c>
      <c r="X234" s="168">
        <v>-8296412</v>
      </c>
      <c r="Y234" s="168">
        <v>0</v>
      </c>
      <c r="Z234" s="36">
        <f t="shared" si="73"/>
        <v>316625341</v>
      </c>
      <c r="AA234" s="160">
        <f t="shared" si="74"/>
        <v>314666631</v>
      </c>
      <c r="AB234" s="160">
        <f t="shared" si="75"/>
        <v>1958710</v>
      </c>
      <c r="AC234" s="155">
        <f t="shared" si="76"/>
        <v>-2.9336100115127883E-2</v>
      </c>
      <c r="AD234" s="44">
        <f t="shared" si="63"/>
        <v>850633.54335290857</v>
      </c>
      <c r="AE234" s="162">
        <f t="shared" si="77"/>
        <v>846158</v>
      </c>
      <c r="AF234" s="162">
        <f t="shared" si="78"/>
        <v>4476</v>
      </c>
      <c r="AG234" s="44">
        <f t="shared" si="79"/>
        <v>489.21460554197557</v>
      </c>
      <c r="AH234" s="162">
        <f t="shared" si="80"/>
        <v>489</v>
      </c>
      <c r="AI234" s="162">
        <f t="shared" si="81"/>
        <v>0</v>
      </c>
    </row>
    <row r="235" spans="3:35">
      <c r="C235" s="3">
        <v>2031</v>
      </c>
      <c r="D235" s="3">
        <v>8</v>
      </c>
      <c r="E235" s="42">
        <f>'GSD-Sec'!R279</f>
        <v>329014081</v>
      </c>
      <c r="F235" s="157">
        <f t="shared" si="64"/>
        <v>0.99433311199136076</v>
      </c>
      <c r="G235" s="42">
        <f>'GSD-Sec'!S279</f>
        <v>887320</v>
      </c>
      <c r="H235" s="157">
        <f t="shared" si="65"/>
        <v>0.99505790449319131</v>
      </c>
      <c r="I235" s="42">
        <f>'GSD-Sec'!K279</f>
        <v>465</v>
      </c>
      <c r="J235" s="157">
        <f t="shared" si="66"/>
        <v>1</v>
      </c>
      <c r="L235" s="42">
        <f>'GSD-Pri'!R279</f>
        <v>1875112</v>
      </c>
      <c r="M235" s="157">
        <f t="shared" si="67"/>
        <v>5.6668880086391945E-3</v>
      </c>
      <c r="N235" s="42">
        <f>'GSD-Pri'!S279</f>
        <v>4407</v>
      </c>
      <c r="O235" s="157">
        <f t="shared" si="68"/>
        <v>4.942095506808698E-3</v>
      </c>
      <c r="P235" s="42">
        <f>'GSD-Pri'!K279</f>
        <v>0</v>
      </c>
      <c r="Q235" s="157">
        <f t="shared" si="69"/>
        <v>0</v>
      </c>
      <c r="S235" s="36">
        <f t="shared" si="70"/>
        <v>330889193</v>
      </c>
      <c r="T235" s="36">
        <f t="shared" si="71"/>
        <v>891727</v>
      </c>
      <c r="U235" s="36">
        <f t="shared" si="72"/>
        <v>465</v>
      </c>
      <c r="W235" s="36">
        <f>'ComLg kWh Forecast'!X238</f>
        <v>323777242</v>
      </c>
      <c r="X235" s="168">
        <v>-8059891</v>
      </c>
      <c r="Y235" s="168">
        <v>0</v>
      </c>
      <c r="Z235" s="36">
        <f t="shared" si="73"/>
        <v>315717351</v>
      </c>
      <c r="AA235" s="160">
        <f t="shared" si="74"/>
        <v>313928216</v>
      </c>
      <c r="AB235" s="160">
        <f t="shared" si="75"/>
        <v>1789135</v>
      </c>
      <c r="AC235" s="155">
        <f t="shared" si="76"/>
        <v>-4.5851730189326534E-2</v>
      </c>
      <c r="AD235" s="44">
        <f t="shared" si="63"/>
        <v>850839.77419346245</v>
      </c>
      <c r="AE235" s="162">
        <f t="shared" si="77"/>
        <v>846635</v>
      </c>
      <c r="AF235" s="162">
        <f t="shared" si="78"/>
        <v>4205</v>
      </c>
      <c r="AG235" s="44">
        <f t="shared" si="79"/>
        <v>443.67894546196317</v>
      </c>
      <c r="AH235" s="162">
        <f t="shared" si="80"/>
        <v>444</v>
      </c>
      <c r="AI235" s="162">
        <f t="shared" si="81"/>
        <v>0</v>
      </c>
    </row>
    <row r="236" spans="3:35">
      <c r="C236" s="3">
        <v>2031</v>
      </c>
      <c r="D236" s="3">
        <v>9</v>
      </c>
      <c r="E236" s="42">
        <f>'GSD-Sec'!R280</f>
        <v>316876473</v>
      </c>
      <c r="F236" s="157">
        <f t="shared" si="64"/>
        <v>0.99399872861605376</v>
      </c>
      <c r="G236" s="42">
        <f>'GSD-Sec'!S280</f>
        <v>878696</v>
      </c>
      <c r="H236" s="157">
        <f t="shared" si="65"/>
        <v>0.99480236887897133</v>
      </c>
      <c r="I236" s="42">
        <f>'GSD-Sec'!K280</f>
        <v>364</v>
      </c>
      <c r="J236" s="157">
        <f t="shared" si="66"/>
        <v>1</v>
      </c>
      <c r="L236" s="42">
        <f>'GSD-Pri'!R280</f>
        <v>1913143</v>
      </c>
      <c r="M236" s="157">
        <f t="shared" si="67"/>
        <v>6.0012713839462072E-3</v>
      </c>
      <c r="N236" s="42">
        <f>'GSD-Pri'!S280</f>
        <v>4591</v>
      </c>
      <c r="O236" s="157">
        <f t="shared" si="68"/>
        <v>5.1976311210286128E-3</v>
      </c>
      <c r="P236" s="42">
        <f>'GSD-Pri'!K280</f>
        <v>0</v>
      </c>
      <c r="Q236" s="157">
        <f t="shared" si="69"/>
        <v>0</v>
      </c>
      <c r="S236" s="36">
        <f t="shared" si="70"/>
        <v>318789616</v>
      </c>
      <c r="T236" s="36">
        <f t="shared" si="71"/>
        <v>883287</v>
      </c>
      <c r="U236" s="36">
        <f t="shared" si="72"/>
        <v>364</v>
      </c>
      <c r="W236" s="36">
        <f>'ComLg kWh Forecast'!X239</f>
        <v>326717729</v>
      </c>
      <c r="X236" s="168">
        <v>-6444157</v>
      </c>
      <c r="Y236" s="168">
        <v>0</v>
      </c>
      <c r="Z236" s="36">
        <f t="shared" si="73"/>
        <v>320273572</v>
      </c>
      <c r="AA236" s="160">
        <f t="shared" si="74"/>
        <v>318351523</v>
      </c>
      <c r="AB236" s="160">
        <f t="shared" si="75"/>
        <v>1922049</v>
      </c>
      <c r="AC236" s="155">
        <f t="shared" si="76"/>
        <v>4.6549696901043713E-3</v>
      </c>
      <c r="AD236" s="44">
        <f t="shared" si="63"/>
        <v>887398.6742126632</v>
      </c>
      <c r="AE236" s="162">
        <f t="shared" si="77"/>
        <v>882786</v>
      </c>
      <c r="AF236" s="162">
        <f t="shared" si="78"/>
        <v>4612</v>
      </c>
      <c r="AG236" s="44">
        <f t="shared" si="79"/>
        <v>365.694408967198</v>
      </c>
      <c r="AH236" s="162">
        <f t="shared" si="80"/>
        <v>366</v>
      </c>
      <c r="AI236" s="162">
        <f t="shared" si="81"/>
        <v>0</v>
      </c>
    </row>
    <row r="237" spans="3:35">
      <c r="C237" s="3">
        <v>2031</v>
      </c>
      <c r="D237" s="3">
        <v>10</v>
      </c>
      <c r="E237" s="42">
        <f>'GSD-Sec'!R281</f>
        <v>270086610</v>
      </c>
      <c r="F237" s="157">
        <f t="shared" si="64"/>
        <v>0.99331204524413863</v>
      </c>
      <c r="G237" s="42">
        <f>'GSD-Sec'!S281</f>
        <v>830384</v>
      </c>
      <c r="H237" s="157">
        <f t="shared" si="65"/>
        <v>0.99460169052007985</v>
      </c>
      <c r="I237" s="42">
        <f>'GSD-Sec'!K281</f>
        <v>358</v>
      </c>
      <c r="J237" s="157">
        <f t="shared" si="66"/>
        <v>1</v>
      </c>
      <c r="L237" s="42">
        <f>'GSD-Pri'!R281</f>
        <v>1818489</v>
      </c>
      <c r="M237" s="157">
        <f t="shared" si="67"/>
        <v>6.6879547558613452E-3</v>
      </c>
      <c r="N237" s="42">
        <f>'GSD-Pri'!S281</f>
        <v>4507</v>
      </c>
      <c r="O237" s="157">
        <f t="shared" si="68"/>
        <v>5.3983094799201336E-3</v>
      </c>
      <c r="P237" s="42">
        <f>'GSD-Pri'!K281</f>
        <v>0</v>
      </c>
      <c r="Q237" s="157">
        <f t="shared" si="69"/>
        <v>0</v>
      </c>
      <c r="S237" s="36">
        <f t="shared" si="70"/>
        <v>271905099</v>
      </c>
      <c r="T237" s="36">
        <f t="shared" si="71"/>
        <v>834891</v>
      </c>
      <c r="U237" s="36">
        <f t="shared" si="72"/>
        <v>358</v>
      </c>
      <c r="W237" s="36">
        <f>'ComLg kWh Forecast'!X240</f>
        <v>294148062</v>
      </c>
      <c r="X237" s="168">
        <v>-3584196</v>
      </c>
      <c r="Y237" s="168">
        <v>0</v>
      </c>
      <c r="Z237" s="36">
        <f t="shared" si="73"/>
        <v>290563866</v>
      </c>
      <c r="AA237" s="160">
        <f t="shared" si="74"/>
        <v>288620588</v>
      </c>
      <c r="AB237" s="160">
        <f t="shared" si="75"/>
        <v>1943278</v>
      </c>
      <c r="AC237" s="155">
        <f t="shared" si="76"/>
        <v>6.862235047677423E-2</v>
      </c>
      <c r="AD237" s="44">
        <f t="shared" si="63"/>
        <v>892183.18281190447</v>
      </c>
      <c r="AE237" s="162">
        <f t="shared" si="77"/>
        <v>887367</v>
      </c>
      <c r="AF237" s="162">
        <f t="shared" si="78"/>
        <v>4816</v>
      </c>
      <c r="AG237" s="44">
        <f t="shared" si="79"/>
        <v>382.56680147068516</v>
      </c>
      <c r="AH237" s="162">
        <f t="shared" si="80"/>
        <v>383</v>
      </c>
      <c r="AI237" s="162">
        <f t="shared" si="81"/>
        <v>0</v>
      </c>
    </row>
    <row r="238" spans="3:35">
      <c r="C238" s="3">
        <v>2031</v>
      </c>
      <c r="D238" s="3">
        <v>11</v>
      </c>
      <c r="E238" s="42">
        <f>'GSD-Sec'!R282</f>
        <v>215723532</v>
      </c>
      <c r="F238" s="157">
        <f t="shared" si="64"/>
        <v>0.99309204203564749</v>
      </c>
      <c r="G238" s="42">
        <f>'GSD-Sec'!S282</f>
        <v>773934</v>
      </c>
      <c r="H238" s="157">
        <f t="shared" si="65"/>
        <v>0.99468811811836255</v>
      </c>
      <c r="I238" s="42">
        <f>'GSD-Sec'!K282</f>
        <v>225</v>
      </c>
      <c r="J238" s="157">
        <f t="shared" si="66"/>
        <v>1</v>
      </c>
      <c r="L238" s="42">
        <f>'GSD-Pri'!R282</f>
        <v>1500575</v>
      </c>
      <c r="M238" s="157">
        <f t="shared" si="67"/>
        <v>6.9079579643524557E-3</v>
      </c>
      <c r="N238" s="42">
        <f>'GSD-Pri'!S282</f>
        <v>4133</v>
      </c>
      <c r="O238" s="157">
        <f t="shared" si="68"/>
        <v>5.3118818816374428E-3</v>
      </c>
      <c r="P238" s="42">
        <f>'GSD-Pri'!K282</f>
        <v>0</v>
      </c>
      <c r="Q238" s="157">
        <f t="shared" si="69"/>
        <v>0</v>
      </c>
      <c r="S238" s="36">
        <f t="shared" si="70"/>
        <v>217224107</v>
      </c>
      <c r="T238" s="36">
        <f t="shared" si="71"/>
        <v>778067</v>
      </c>
      <c r="U238" s="36">
        <f t="shared" si="72"/>
        <v>225</v>
      </c>
      <c r="W238" s="36">
        <f>'ComLg kWh Forecast'!X241</f>
        <v>226500698</v>
      </c>
      <c r="X238" s="168">
        <v>-2007196</v>
      </c>
      <c r="Y238" s="168">
        <v>0</v>
      </c>
      <c r="Z238" s="36">
        <f t="shared" si="73"/>
        <v>224493502</v>
      </c>
      <c r="AA238" s="160">
        <f t="shared" si="74"/>
        <v>222942710</v>
      </c>
      <c r="AB238" s="160">
        <f t="shared" si="75"/>
        <v>1550792</v>
      </c>
      <c r="AC238" s="155">
        <f t="shared" si="76"/>
        <v>3.3464955158038601E-2</v>
      </c>
      <c r="AD238" s="44">
        <f t="shared" si="63"/>
        <v>804104.97726494959</v>
      </c>
      <c r="AE238" s="162">
        <f t="shared" si="77"/>
        <v>799834</v>
      </c>
      <c r="AF238" s="162">
        <f t="shared" si="78"/>
        <v>4271</v>
      </c>
      <c r="AG238" s="44">
        <f t="shared" si="79"/>
        <v>232.52961491055868</v>
      </c>
      <c r="AH238" s="162">
        <f t="shared" si="80"/>
        <v>233</v>
      </c>
      <c r="AI238" s="162">
        <f t="shared" si="81"/>
        <v>0</v>
      </c>
    </row>
    <row r="239" spans="3:35">
      <c r="C239" s="3">
        <v>2031</v>
      </c>
      <c r="D239" s="3">
        <v>12</v>
      </c>
      <c r="E239" s="42">
        <f>'GSD-Sec'!R283</f>
        <v>225584785</v>
      </c>
      <c r="F239" s="157">
        <f t="shared" si="64"/>
        <v>0.9933499148237469</v>
      </c>
      <c r="G239" s="42">
        <f>'GSD-Sec'!S283</f>
        <v>816263</v>
      </c>
      <c r="H239" s="157">
        <f t="shared" si="65"/>
        <v>0.99526790417292577</v>
      </c>
      <c r="I239" s="42">
        <f>'GSD-Sec'!K283</f>
        <v>214</v>
      </c>
      <c r="J239" s="157">
        <f t="shared" si="66"/>
        <v>1</v>
      </c>
      <c r="L239" s="42">
        <f>'GSD-Pri'!R283</f>
        <v>1510201</v>
      </c>
      <c r="M239" s="157">
        <f t="shared" si="67"/>
        <v>6.6500851762530764E-3</v>
      </c>
      <c r="N239" s="42">
        <f>'GSD-Pri'!S283</f>
        <v>3881</v>
      </c>
      <c r="O239" s="157">
        <f t="shared" si="68"/>
        <v>4.7320958270742697E-3</v>
      </c>
      <c r="P239" s="42">
        <f>'GSD-Pri'!K283</f>
        <v>0</v>
      </c>
      <c r="Q239" s="157">
        <f t="shared" si="69"/>
        <v>0</v>
      </c>
      <c r="S239" s="36">
        <f t="shared" si="70"/>
        <v>227094986</v>
      </c>
      <c r="T239" s="36">
        <f t="shared" si="71"/>
        <v>820144</v>
      </c>
      <c r="U239" s="36">
        <f t="shared" si="72"/>
        <v>214</v>
      </c>
      <c r="W239" s="36">
        <f>'ComLg kWh Forecast'!X242</f>
        <v>229787393</v>
      </c>
      <c r="X239" s="168">
        <v>-2619920</v>
      </c>
      <c r="Y239" s="168">
        <v>0</v>
      </c>
      <c r="Z239" s="36">
        <f t="shared" si="73"/>
        <v>227167473</v>
      </c>
      <c r="AA239" s="160">
        <f t="shared" si="74"/>
        <v>225656790</v>
      </c>
      <c r="AB239" s="160">
        <f t="shared" si="75"/>
        <v>1510683</v>
      </c>
      <c r="AC239" s="155">
        <f t="shared" si="76"/>
        <v>3.1919242814115734E-4</v>
      </c>
      <c r="AD239" s="44">
        <f t="shared" si="63"/>
        <v>820405.78375478543</v>
      </c>
      <c r="AE239" s="162">
        <f t="shared" si="77"/>
        <v>816524</v>
      </c>
      <c r="AF239" s="162">
        <f t="shared" si="78"/>
        <v>3882</v>
      </c>
      <c r="AG239" s="44">
        <f t="shared" si="79"/>
        <v>214.0683071796222</v>
      </c>
      <c r="AH239" s="162">
        <f t="shared" si="80"/>
        <v>214</v>
      </c>
      <c r="AI239" s="162">
        <f t="shared" si="81"/>
        <v>0</v>
      </c>
    </row>
    <row r="240" spans="3:35">
      <c r="C240" s="3">
        <v>2032</v>
      </c>
      <c r="D240" s="3">
        <v>1</v>
      </c>
      <c r="E240" s="42">
        <f>'GSD-Sec'!R284</f>
        <v>234270594</v>
      </c>
      <c r="F240" s="157">
        <f t="shared" si="64"/>
        <v>0.99348724052988158</v>
      </c>
      <c r="G240" s="42">
        <f>'GSD-Sec'!S284</f>
        <v>829350</v>
      </c>
      <c r="H240" s="157">
        <f t="shared" si="65"/>
        <v>0.9953446171460667</v>
      </c>
      <c r="I240" s="42">
        <f>'GSD-Sec'!K284</f>
        <v>90</v>
      </c>
      <c r="J240" s="157">
        <f t="shared" si="66"/>
        <v>1</v>
      </c>
      <c r="L240" s="42">
        <f>'GSD-Pri'!R284</f>
        <v>1535750</v>
      </c>
      <c r="M240" s="157">
        <f t="shared" si="67"/>
        <v>6.512759470118412E-3</v>
      </c>
      <c r="N240" s="42">
        <f>'GSD-Pri'!S284</f>
        <v>3879</v>
      </c>
      <c r="O240" s="157">
        <f t="shared" si="68"/>
        <v>4.6553828539333125E-3</v>
      </c>
      <c r="P240" s="42">
        <f>'GSD-Pri'!K284</f>
        <v>0</v>
      </c>
      <c r="Q240" s="157">
        <f t="shared" si="69"/>
        <v>0</v>
      </c>
      <c r="S240" s="36">
        <f t="shared" si="70"/>
        <v>235806344</v>
      </c>
      <c r="T240" s="36">
        <f t="shared" si="71"/>
        <v>833229</v>
      </c>
      <c r="U240" s="36">
        <f t="shared" si="72"/>
        <v>90</v>
      </c>
      <c r="W240" s="36">
        <f>'ComLg kWh Forecast'!X243</f>
        <v>235303467</v>
      </c>
      <c r="X240" s="168">
        <v>-2838246</v>
      </c>
      <c r="Y240" s="168">
        <v>0</v>
      </c>
      <c r="Z240" s="36">
        <f t="shared" si="73"/>
        <v>232465221</v>
      </c>
      <c r="AA240" s="160">
        <f t="shared" si="74"/>
        <v>230951231</v>
      </c>
      <c r="AB240" s="160">
        <f t="shared" si="75"/>
        <v>1513990</v>
      </c>
      <c r="AC240" s="155">
        <f t="shared" si="76"/>
        <v>-1.4168927533179554E-2</v>
      </c>
      <c r="AD240" s="44">
        <f t="shared" si="63"/>
        <v>821423.03868045635</v>
      </c>
      <c r="AE240" s="162">
        <f t="shared" si="77"/>
        <v>817599</v>
      </c>
      <c r="AF240" s="162">
        <f t="shared" si="78"/>
        <v>3824</v>
      </c>
      <c r="AG240" s="44">
        <f t="shared" si="79"/>
        <v>88.724796522013847</v>
      </c>
      <c r="AH240" s="162">
        <f t="shared" si="80"/>
        <v>89</v>
      </c>
      <c r="AI240" s="162">
        <f t="shared" si="81"/>
        <v>0</v>
      </c>
    </row>
    <row r="241" spans="3:35">
      <c r="C241" s="3">
        <v>2032</v>
      </c>
      <c r="D241" s="3">
        <v>2</v>
      </c>
      <c r="E241" s="42">
        <f>'GSD-Sec'!R285</f>
        <v>223559228</v>
      </c>
      <c r="F241" s="157">
        <f t="shared" si="64"/>
        <v>0.99258995033392361</v>
      </c>
      <c r="G241" s="42">
        <f>'GSD-Sec'!S285</f>
        <v>823357</v>
      </c>
      <c r="H241" s="157">
        <f t="shared" si="65"/>
        <v>0.99516893615066826</v>
      </c>
      <c r="I241" s="42">
        <f>'GSD-Sec'!K285</f>
        <v>63</v>
      </c>
      <c r="J241" s="157">
        <f t="shared" si="66"/>
        <v>1</v>
      </c>
      <c r="L241" s="42">
        <f>'GSD-Pri'!R285</f>
        <v>1668952</v>
      </c>
      <c r="M241" s="157">
        <f t="shared" si="67"/>
        <v>7.4100496660764207E-3</v>
      </c>
      <c r="N241" s="42">
        <f>'GSD-Pri'!S285</f>
        <v>3997</v>
      </c>
      <c r="O241" s="157">
        <f t="shared" si="68"/>
        <v>4.8310638493317248E-3</v>
      </c>
      <c r="P241" s="42">
        <f>'GSD-Pri'!K285</f>
        <v>0</v>
      </c>
      <c r="Q241" s="157">
        <f t="shared" si="69"/>
        <v>0</v>
      </c>
      <c r="S241" s="36">
        <f t="shared" si="70"/>
        <v>225228180</v>
      </c>
      <c r="T241" s="36">
        <f t="shared" si="71"/>
        <v>827354</v>
      </c>
      <c r="U241" s="36">
        <f t="shared" si="72"/>
        <v>63</v>
      </c>
      <c r="W241" s="36">
        <f>'ComLg kWh Forecast'!X244</f>
        <v>225085433</v>
      </c>
      <c r="X241" s="168">
        <v>-1971982</v>
      </c>
      <c r="Y241" s="168">
        <v>0</v>
      </c>
      <c r="Z241" s="36">
        <f t="shared" si="73"/>
        <v>223113451</v>
      </c>
      <c r="AA241" s="160">
        <f t="shared" si="74"/>
        <v>221460169</v>
      </c>
      <c r="AB241" s="160">
        <f t="shared" si="75"/>
        <v>1653282</v>
      </c>
      <c r="AC241" s="155">
        <f t="shared" si="76"/>
        <v>-9.3892735802419969E-3</v>
      </c>
      <c r="AD241" s="44">
        <f t="shared" si="63"/>
        <v>819585.74694629246</v>
      </c>
      <c r="AE241" s="162">
        <f t="shared" si="77"/>
        <v>815626</v>
      </c>
      <c r="AF241" s="162">
        <f t="shared" si="78"/>
        <v>3959</v>
      </c>
      <c r="AG241" s="44">
        <f t="shared" si="79"/>
        <v>62.408475764444752</v>
      </c>
      <c r="AH241" s="162">
        <f t="shared" si="80"/>
        <v>62</v>
      </c>
      <c r="AI241" s="162">
        <f t="shared" si="81"/>
        <v>0</v>
      </c>
    </row>
    <row r="242" spans="3:35">
      <c r="C242" s="3">
        <v>2032</v>
      </c>
      <c r="D242" s="3">
        <v>3</v>
      </c>
      <c r="E242" s="42">
        <f>'GSD-Sec'!R286</f>
        <v>218560233</v>
      </c>
      <c r="F242" s="157">
        <f t="shared" si="64"/>
        <v>0.99382251026411894</v>
      </c>
      <c r="G242" s="42">
        <f>'GSD-Sec'!S286</f>
        <v>795976</v>
      </c>
      <c r="H242" s="157">
        <f t="shared" si="65"/>
        <v>0.99554741750215126</v>
      </c>
      <c r="I242" s="42">
        <f>'GSD-Sec'!K286</f>
        <v>99</v>
      </c>
      <c r="J242" s="157">
        <f t="shared" si="66"/>
        <v>1</v>
      </c>
      <c r="L242" s="42">
        <f>'GSD-Pri'!R286</f>
        <v>1358546</v>
      </c>
      <c r="M242" s="157">
        <f t="shared" si="67"/>
        <v>6.1774897358810822E-3</v>
      </c>
      <c r="N242" s="42">
        <f>'GSD-Pri'!S286</f>
        <v>3560</v>
      </c>
      <c r="O242" s="157">
        <f t="shared" si="68"/>
        <v>4.4525824978487519E-3</v>
      </c>
      <c r="P242" s="42">
        <f>'GSD-Pri'!K286</f>
        <v>0</v>
      </c>
      <c r="Q242" s="157">
        <f t="shared" si="69"/>
        <v>0</v>
      </c>
      <c r="S242" s="36">
        <f t="shared" si="70"/>
        <v>219918779</v>
      </c>
      <c r="T242" s="36">
        <f t="shared" si="71"/>
        <v>799536</v>
      </c>
      <c r="U242" s="36">
        <f t="shared" si="72"/>
        <v>99</v>
      </c>
      <c r="W242" s="36">
        <f>'ComLg kWh Forecast'!X245</f>
        <v>216380187</v>
      </c>
      <c r="X242" s="168">
        <v>-1892164</v>
      </c>
      <c r="Y242" s="168">
        <v>0</v>
      </c>
      <c r="Z242" s="36">
        <f t="shared" si="73"/>
        <v>214488023</v>
      </c>
      <c r="AA242" s="160">
        <f t="shared" si="74"/>
        <v>213163025</v>
      </c>
      <c r="AB242" s="160">
        <f t="shared" si="75"/>
        <v>1324998</v>
      </c>
      <c r="AC242" s="155">
        <f t="shared" si="76"/>
        <v>-2.4694371370623136E-2</v>
      </c>
      <c r="AD242" s="44">
        <f t="shared" si="63"/>
        <v>779791.96109181747</v>
      </c>
      <c r="AE242" s="162">
        <f t="shared" si="77"/>
        <v>776320</v>
      </c>
      <c r="AF242" s="162">
        <f t="shared" si="78"/>
        <v>3472</v>
      </c>
      <c r="AG242" s="44">
        <f t="shared" si="79"/>
        <v>96.555257234308314</v>
      </c>
      <c r="AH242" s="162">
        <f t="shared" si="80"/>
        <v>97</v>
      </c>
      <c r="AI242" s="162">
        <f t="shared" si="81"/>
        <v>0</v>
      </c>
    </row>
    <row r="243" spans="3:35">
      <c r="C243" s="3">
        <v>2032</v>
      </c>
      <c r="D243" s="3">
        <v>4</v>
      </c>
      <c r="E243" s="42">
        <f>'GSD-Sec'!R287</f>
        <v>240218752</v>
      </c>
      <c r="F243" s="157">
        <f t="shared" si="64"/>
        <v>0.99405774501591992</v>
      </c>
      <c r="G243" s="42">
        <f>'GSD-Sec'!S287</f>
        <v>774297</v>
      </c>
      <c r="H243" s="157">
        <f t="shared" si="65"/>
        <v>0.9951265215161762</v>
      </c>
      <c r="I243" s="42">
        <f>'GSD-Sec'!K287</f>
        <v>158</v>
      </c>
      <c r="J243" s="157">
        <f t="shared" si="66"/>
        <v>1</v>
      </c>
      <c r="L243" s="42">
        <f>'GSD-Pri'!R287</f>
        <v>1435974</v>
      </c>
      <c r="M243" s="157">
        <f t="shared" si="67"/>
        <v>5.9422549840800545E-3</v>
      </c>
      <c r="N243" s="42">
        <f>'GSD-Pri'!S287</f>
        <v>3792</v>
      </c>
      <c r="O243" s="157">
        <f t="shared" si="68"/>
        <v>4.8734784838238296E-3</v>
      </c>
      <c r="P243" s="42">
        <f>'GSD-Pri'!K287</f>
        <v>0</v>
      </c>
      <c r="Q243" s="157">
        <f t="shared" si="69"/>
        <v>0</v>
      </c>
      <c r="S243" s="36">
        <f t="shared" si="70"/>
        <v>241654726</v>
      </c>
      <c r="T243" s="36">
        <f t="shared" si="71"/>
        <v>778089</v>
      </c>
      <c r="U243" s="36">
        <f t="shared" si="72"/>
        <v>158</v>
      </c>
      <c r="W243" s="36">
        <f>'ComLg kWh Forecast'!X246</f>
        <v>230530104</v>
      </c>
      <c r="X243" s="168">
        <v>-2676262</v>
      </c>
      <c r="Y243" s="168">
        <v>0</v>
      </c>
      <c r="Z243" s="36">
        <f t="shared" si="73"/>
        <v>227853842</v>
      </c>
      <c r="AA243" s="160">
        <f t="shared" si="74"/>
        <v>226499876</v>
      </c>
      <c r="AB243" s="160">
        <f t="shared" si="75"/>
        <v>1353966</v>
      </c>
      <c r="AC243" s="155">
        <f t="shared" si="76"/>
        <v>-5.7109927988745368E-2</v>
      </c>
      <c r="AD243" s="44">
        <f t="shared" si="63"/>
        <v>733652.39324116509</v>
      </c>
      <c r="AE243" s="162">
        <f t="shared" si="77"/>
        <v>730077</v>
      </c>
      <c r="AF243" s="162">
        <f t="shared" si="78"/>
        <v>3575</v>
      </c>
      <c r="AG243" s="44">
        <f t="shared" si="79"/>
        <v>148.97663137777823</v>
      </c>
      <c r="AH243" s="162">
        <f t="shared" si="80"/>
        <v>149</v>
      </c>
      <c r="AI243" s="162">
        <f t="shared" si="81"/>
        <v>0</v>
      </c>
    </row>
    <row r="244" spans="3:35">
      <c r="C244" s="3">
        <v>2032</v>
      </c>
      <c r="D244" s="3">
        <v>5</v>
      </c>
      <c r="E244" s="42">
        <f>'GSD-Sec'!R288</f>
        <v>249961457</v>
      </c>
      <c r="F244" s="157">
        <f t="shared" si="64"/>
        <v>0.99421277352241466</v>
      </c>
      <c r="G244" s="42">
        <f>'GSD-Sec'!S288</f>
        <v>808668</v>
      </c>
      <c r="H244" s="157">
        <f t="shared" si="65"/>
        <v>0.9948196472045655</v>
      </c>
      <c r="I244" s="42">
        <f>'GSD-Sec'!K288</f>
        <v>448</v>
      </c>
      <c r="J244" s="157">
        <f t="shared" si="66"/>
        <v>1</v>
      </c>
      <c r="L244" s="42">
        <f>'GSD-Pri'!R288</f>
        <v>1455004</v>
      </c>
      <c r="M244" s="157">
        <f t="shared" si="67"/>
        <v>5.7872264775853319E-3</v>
      </c>
      <c r="N244" s="42">
        <f>'GSD-Pri'!S288</f>
        <v>4211</v>
      </c>
      <c r="O244" s="157">
        <f t="shared" si="68"/>
        <v>5.1803527954344987E-3</v>
      </c>
      <c r="P244" s="42">
        <f>'GSD-Pri'!K288</f>
        <v>0</v>
      </c>
      <c r="Q244" s="157">
        <f t="shared" si="69"/>
        <v>0</v>
      </c>
      <c r="S244" s="36">
        <f t="shared" si="70"/>
        <v>251416461</v>
      </c>
      <c r="T244" s="36">
        <f t="shared" si="71"/>
        <v>812879</v>
      </c>
      <c r="U244" s="36">
        <f t="shared" si="72"/>
        <v>448</v>
      </c>
      <c r="W244" s="36">
        <f>'ComLg kWh Forecast'!X247</f>
        <v>249540511</v>
      </c>
      <c r="X244" s="168">
        <v>-5421778</v>
      </c>
      <c r="Y244" s="168">
        <v>0</v>
      </c>
      <c r="Z244" s="36">
        <f t="shared" si="73"/>
        <v>244118733</v>
      </c>
      <c r="AA244" s="160">
        <f t="shared" si="74"/>
        <v>242705963</v>
      </c>
      <c r="AB244" s="160">
        <f t="shared" si="75"/>
        <v>1412770</v>
      </c>
      <c r="AC244" s="155">
        <f t="shared" si="76"/>
        <v>-2.9026452647426315E-2</v>
      </c>
      <c r="AD244" s="44">
        <f t="shared" si="63"/>
        <v>789284.00619841274</v>
      </c>
      <c r="AE244" s="162">
        <f t="shared" si="77"/>
        <v>785195</v>
      </c>
      <c r="AF244" s="162">
        <f t="shared" si="78"/>
        <v>4089</v>
      </c>
      <c r="AG244" s="44">
        <f t="shared" si="79"/>
        <v>434.996149213953</v>
      </c>
      <c r="AH244" s="162">
        <f t="shared" si="80"/>
        <v>435</v>
      </c>
      <c r="AI244" s="162">
        <f t="shared" si="81"/>
        <v>0</v>
      </c>
    </row>
    <row r="245" spans="3:35">
      <c r="C245" s="3">
        <v>2032</v>
      </c>
      <c r="D245" s="3">
        <v>6</v>
      </c>
      <c r="E245" s="42">
        <f>'GSD-Sec'!R289</f>
        <v>306766681</v>
      </c>
      <c r="F245" s="157">
        <f t="shared" si="64"/>
        <v>0.99386414354475805</v>
      </c>
      <c r="G245" s="42">
        <f>'GSD-Sec'!S289</f>
        <v>872066</v>
      </c>
      <c r="H245" s="157">
        <f t="shared" si="65"/>
        <v>0.99473469285328087</v>
      </c>
      <c r="I245" s="42">
        <f>'GSD-Sec'!K289</f>
        <v>434</v>
      </c>
      <c r="J245" s="157">
        <f t="shared" si="66"/>
        <v>1</v>
      </c>
      <c r="L245" s="42">
        <f>'GSD-Pri'!R289</f>
        <v>1893897</v>
      </c>
      <c r="M245" s="157">
        <f t="shared" si="67"/>
        <v>6.135856455241913E-3</v>
      </c>
      <c r="N245" s="42">
        <f>'GSD-Pri'!S289</f>
        <v>4616</v>
      </c>
      <c r="O245" s="157">
        <f t="shared" si="68"/>
        <v>5.2653071467191068E-3</v>
      </c>
      <c r="P245" s="42">
        <f>'GSD-Pri'!K289</f>
        <v>0</v>
      </c>
      <c r="Q245" s="157">
        <f t="shared" si="69"/>
        <v>0</v>
      </c>
      <c r="S245" s="36">
        <f t="shared" si="70"/>
        <v>308660578</v>
      </c>
      <c r="T245" s="36">
        <f t="shared" si="71"/>
        <v>876682</v>
      </c>
      <c r="U245" s="36">
        <f t="shared" si="72"/>
        <v>434</v>
      </c>
      <c r="W245" s="36">
        <f>'ComLg kWh Forecast'!X248</f>
        <v>301443068</v>
      </c>
      <c r="X245" s="168">
        <v>-7465362</v>
      </c>
      <c r="Y245" s="168">
        <v>0</v>
      </c>
      <c r="Z245" s="36">
        <f t="shared" si="73"/>
        <v>293977706</v>
      </c>
      <c r="AA245" s="160">
        <f t="shared" si="74"/>
        <v>292173901</v>
      </c>
      <c r="AB245" s="160">
        <f t="shared" si="75"/>
        <v>1803805</v>
      </c>
      <c r="AC245" s="155">
        <f t="shared" si="76"/>
        <v>-4.7569638128520553E-2</v>
      </c>
      <c r="AD245" s="44">
        <f t="shared" si="63"/>
        <v>834978.55450621236</v>
      </c>
      <c r="AE245" s="162">
        <f t="shared" si="77"/>
        <v>830582</v>
      </c>
      <c r="AF245" s="162">
        <f t="shared" si="78"/>
        <v>4396</v>
      </c>
      <c r="AG245" s="44">
        <f t="shared" si="79"/>
        <v>413.35477705222206</v>
      </c>
      <c r="AH245" s="162">
        <f t="shared" si="80"/>
        <v>413</v>
      </c>
      <c r="AI245" s="162">
        <f t="shared" si="81"/>
        <v>0</v>
      </c>
    </row>
    <row r="246" spans="3:35">
      <c r="C246" s="3">
        <v>2032</v>
      </c>
      <c r="D246" s="3">
        <v>7</v>
      </c>
      <c r="E246" s="42">
        <f>'GSD-Sec'!R290</f>
        <v>325585131</v>
      </c>
      <c r="F246" s="157">
        <f t="shared" si="64"/>
        <v>0.99384038681033116</v>
      </c>
      <c r="G246" s="42">
        <f>'GSD-Sec'!S290</f>
        <v>875518</v>
      </c>
      <c r="H246" s="157">
        <f t="shared" si="65"/>
        <v>0.99476099526319439</v>
      </c>
      <c r="I246" s="42">
        <f>'GSD-Sec'!K290</f>
        <v>506</v>
      </c>
      <c r="J246" s="157">
        <f t="shared" si="66"/>
        <v>1</v>
      </c>
      <c r="L246" s="42">
        <f>'GSD-Pri'!R290</f>
        <v>2017908</v>
      </c>
      <c r="M246" s="157">
        <f t="shared" si="67"/>
        <v>6.159613189668854E-3</v>
      </c>
      <c r="N246" s="42">
        <f>'GSD-Pri'!S290</f>
        <v>4611</v>
      </c>
      <c r="O246" s="157">
        <f t="shared" si="68"/>
        <v>5.2390047368056272E-3</v>
      </c>
      <c r="P246" s="42">
        <f>'GSD-Pri'!K290</f>
        <v>0</v>
      </c>
      <c r="Q246" s="157">
        <f t="shared" si="69"/>
        <v>0</v>
      </c>
      <c r="S246" s="36">
        <f t="shared" si="70"/>
        <v>327603039</v>
      </c>
      <c r="T246" s="36">
        <f t="shared" si="71"/>
        <v>880129</v>
      </c>
      <c r="U246" s="36">
        <f t="shared" si="72"/>
        <v>506</v>
      </c>
      <c r="W246" s="36">
        <f>'ComLg kWh Forecast'!X249</f>
        <v>326095136</v>
      </c>
      <c r="X246" s="168">
        <v>-8296412</v>
      </c>
      <c r="Y246" s="168">
        <v>0</v>
      </c>
      <c r="Z246" s="36">
        <f t="shared" si="73"/>
        <v>317798724</v>
      </c>
      <c r="AA246" s="160">
        <f t="shared" si="74"/>
        <v>315841207</v>
      </c>
      <c r="AB246" s="160">
        <f t="shared" si="75"/>
        <v>1957517</v>
      </c>
      <c r="AC246" s="155">
        <f t="shared" si="76"/>
        <v>-2.9927423841755063E-2</v>
      </c>
      <c r="AD246" s="44">
        <f t="shared" si="63"/>
        <v>853789.00638157991</v>
      </c>
      <c r="AE246" s="162">
        <f t="shared" si="77"/>
        <v>849316</v>
      </c>
      <c r="AF246" s="162">
        <f t="shared" si="78"/>
        <v>4473</v>
      </c>
      <c r="AG246" s="44">
        <f t="shared" si="79"/>
        <v>490.85672353607191</v>
      </c>
      <c r="AH246" s="162">
        <f t="shared" si="80"/>
        <v>491</v>
      </c>
      <c r="AI246" s="162">
        <f t="shared" si="81"/>
        <v>0</v>
      </c>
    </row>
    <row r="247" spans="3:35">
      <c r="C247" s="3">
        <v>2032</v>
      </c>
      <c r="D247" s="3">
        <v>8</v>
      </c>
      <c r="E247" s="42">
        <f>'GSD-Sec'!R291</f>
        <v>330426647</v>
      </c>
      <c r="F247" s="157">
        <f t="shared" si="64"/>
        <v>0.99435720110046122</v>
      </c>
      <c r="G247" s="42">
        <f>'GSD-Sec'!S291</f>
        <v>891129</v>
      </c>
      <c r="H247" s="157">
        <f t="shared" si="65"/>
        <v>0.99507892480034299</v>
      </c>
      <c r="I247" s="42">
        <f>'GSD-Sec'!K291</f>
        <v>467</v>
      </c>
      <c r="J247" s="157">
        <f t="shared" si="66"/>
        <v>1</v>
      </c>
      <c r="L247" s="42">
        <f>'GSD-Pri'!R291</f>
        <v>1875112</v>
      </c>
      <c r="M247" s="157">
        <f t="shared" si="67"/>
        <v>5.6427988995387778E-3</v>
      </c>
      <c r="N247" s="42">
        <f>'GSD-Pri'!S291</f>
        <v>4407</v>
      </c>
      <c r="O247" s="157">
        <f t="shared" si="68"/>
        <v>4.921075199656965E-3</v>
      </c>
      <c r="P247" s="42">
        <f>'GSD-Pri'!K291</f>
        <v>0</v>
      </c>
      <c r="Q247" s="157">
        <f t="shared" si="69"/>
        <v>0</v>
      </c>
      <c r="S247" s="36">
        <f t="shared" si="70"/>
        <v>332301759</v>
      </c>
      <c r="T247" s="36">
        <f t="shared" si="71"/>
        <v>895536</v>
      </c>
      <c r="U247" s="36">
        <f t="shared" si="72"/>
        <v>467</v>
      </c>
      <c r="W247" s="36">
        <f>'ComLg kWh Forecast'!X250</f>
        <v>325093281</v>
      </c>
      <c r="X247" s="168">
        <v>-8059891</v>
      </c>
      <c r="Y247" s="168">
        <v>0</v>
      </c>
      <c r="Z247" s="36">
        <f t="shared" si="73"/>
        <v>317033390</v>
      </c>
      <c r="AA247" s="160">
        <f t="shared" si="74"/>
        <v>315244434</v>
      </c>
      <c r="AB247" s="160">
        <f t="shared" si="75"/>
        <v>1788956</v>
      </c>
      <c r="AC247" s="155">
        <f t="shared" si="76"/>
        <v>-4.5947301169717902E-2</v>
      </c>
      <c r="AD247" s="44">
        <f t="shared" si="63"/>
        <v>854388.53769967554</v>
      </c>
      <c r="AE247" s="162">
        <f t="shared" si="77"/>
        <v>850184</v>
      </c>
      <c r="AF247" s="162">
        <f t="shared" si="78"/>
        <v>4205</v>
      </c>
      <c r="AG247" s="44">
        <f t="shared" si="79"/>
        <v>445.54261035374174</v>
      </c>
      <c r="AH247" s="162">
        <f t="shared" si="80"/>
        <v>446</v>
      </c>
      <c r="AI247" s="162">
        <f t="shared" si="81"/>
        <v>0</v>
      </c>
    </row>
    <row r="248" spans="3:35">
      <c r="C248" s="3">
        <v>2032</v>
      </c>
      <c r="D248" s="3">
        <v>9</v>
      </c>
      <c r="E248" s="42">
        <f>'GSD-Sec'!R292</f>
        <v>318190339</v>
      </c>
      <c r="F248" s="157">
        <f t="shared" si="64"/>
        <v>0.99402336085803655</v>
      </c>
      <c r="G248" s="42">
        <f>'GSD-Sec'!S292</f>
        <v>882340</v>
      </c>
      <c r="H248" s="157">
        <f t="shared" si="65"/>
        <v>0.99482372360420368</v>
      </c>
      <c r="I248" s="42">
        <f>'GSD-Sec'!K292</f>
        <v>366</v>
      </c>
      <c r="J248" s="157">
        <f t="shared" si="66"/>
        <v>1</v>
      </c>
      <c r="L248" s="42">
        <f>'GSD-Pri'!R292</f>
        <v>1913143</v>
      </c>
      <c r="M248" s="157">
        <f t="shared" si="67"/>
        <v>5.9766391419634728E-3</v>
      </c>
      <c r="N248" s="42">
        <f>'GSD-Pri'!S292</f>
        <v>4591</v>
      </c>
      <c r="O248" s="157">
        <f t="shared" si="68"/>
        <v>5.1762763957962912E-3</v>
      </c>
      <c r="P248" s="42">
        <f>'GSD-Pri'!K292</f>
        <v>0</v>
      </c>
      <c r="Q248" s="157">
        <f t="shared" si="69"/>
        <v>0</v>
      </c>
      <c r="S248" s="36">
        <f t="shared" si="70"/>
        <v>320103482</v>
      </c>
      <c r="T248" s="36">
        <f t="shared" si="71"/>
        <v>886931</v>
      </c>
      <c r="U248" s="36">
        <f t="shared" si="72"/>
        <v>366</v>
      </c>
      <c r="W248" s="36">
        <f>'ComLg kWh Forecast'!X251</f>
        <v>327565441</v>
      </c>
      <c r="X248" s="168">
        <v>-6444157</v>
      </c>
      <c r="Y248" s="168">
        <v>0</v>
      </c>
      <c r="Z248" s="36">
        <f t="shared" si="73"/>
        <v>321121284</v>
      </c>
      <c r="AA248" s="160">
        <f t="shared" si="74"/>
        <v>319202058</v>
      </c>
      <c r="AB248" s="160">
        <f t="shared" si="75"/>
        <v>1919226</v>
      </c>
      <c r="AC248" s="155">
        <f t="shared" si="76"/>
        <v>3.1796030259989561E-3</v>
      </c>
      <c r="AD248" s="44">
        <f t="shared" si="63"/>
        <v>889751.08849145228</v>
      </c>
      <c r="AE248" s="162">
        <f t="shared" si="77"/>
        <v>885145</v>
      </c>
      <c r="AF248" s="162">
        <f t="shared" si="78"/>
        <v>4606</v>
      </c>
      <c r="AG248" s="44">
        <f t="shared" si="79"/>
        <v>367.16373470751563</v>
      </c>
      <c r="AH248" s="162">
        <f t="shared" si="80"/>
        <v>367</v>
      </c>
      <c r="AI248" s="162">
        <f t="shared" si="81"/>
        <v>0</v>
      </c>
    </row>
    <row r="249" spans="3:35">
      <c r="C249" s="3">
        <v>2032</v>
      </c>
      <c r="D249" s="3">
        <v>10</v>
      </c>
      <c r="E249" s="42">
        <f>'GSD-Sec'!R293</f>
        <v>271220027</v>
      </c>
      <c r="F249" s="157">
        <f t="shared" si="64"/>
        <v>0.99333980778008624</v>
      </c>
      <c r="G249" s="42">
        <f>'GSD-Sec'!S293</f>
        <v>833869</v>
      </c>
      <c r="H249" s="157">
        <f t="shared" si="65"/>
        <v>0.99462413046174991</v>
      </c>
      <c r="I249" s="42">
        <f>'GSD-Sec'!K293</f>
        <v>359</v>
      </c>
      <c r="J249" s="157">
        <f t="shared" si="66"/>
        <v>1</v>
      </c>
      <c r="L249" s="42">
        <f>'GSD-Pri'!R293</f>
        <v>1818489</v>
      </c>
      <c r="M249" s="157">
        <f t="shared" si="67"/>
        <v>6.6601922199137648E-3</v>
      </c>
      <c r="N249" s="42">
        <f>'GSD-Pri'!S293</f>
        <v>4507</v>
      </c>
      <c r="O249" s="157">
        <f t="shared" si="68"/>
        <v>5.3758695382501408E-3</v>
      </c>
      <c r="P249" s="42">
        <f>'GSD-Pri'!K293</f>
        <v>0</v>
      </c>
      <c r="Q249" s="157">
        <f t="shared" si="69"/>
        <v>0</v>
      </c>
      <c r="S249" s="36">
        <f t="shared" si="70"/>
        <v>273038516</v>
      </c>
      <c r="T249" s="36">
        <f t="shared" si="71"/>
        <v>838376</v>
      </c>
      <c r="U249" s="36">
        <f t="shared" si="72"/>
        <v>359</v>
      </c>
      <c r="W249" s="36">
        <f>'ComLg kWh Forecast'!X252</f>
        <v>295154623</v>
      </c>
      <c r="X249" s="168">
        <v>-3584196</v>
      </c>
      <c r="Y249" s="168">
        <v>0</v>
      </c>
      <c r="Z249" s="36">
        <f t="shared" si="73"/>
        <v>291570427</v>
      </c>
      <c r="AA249" s="160">
        <f t="shared" si="74"/>
        <v>289628512</v>
      </c>
      <c r="AB249" s="160">
        <f t="shared" si="75"/>
        <v>1941915</v>
      </c>
      <c r="AC249" s="155">
        <f t="shared" si="76"/>
        <v>6.7872882080856289E-2</v>
      </c>
      <c r="AD249" s="44">
        <f t="shared" si="63"/>
        <v>895278.99538741994</v>
      </c>
      <c r="AE249" s="162">
        <f t="shared" si="77"/>
        <v>890466</v>
      </c>
      <c r="AF249" s="162">
        <f t="shared" si="78"/>
        <v>4813</v>
      </c>
      <c r="AG249" s="44">
        <f t="shared" si="79"/>
        <v>383.36636466702743</v>
      </c>
      <c r="AH249" s="162">
        <f t="shared" si="80"/>
        <v>383</v>
      </c>
      <c r="AI249" s="162">
        <f t="shared" si="81"/>
        <v>0</v>
      </c>
    </row>
    <row r="250" spans="3:35">
      <c r="C250" s="3">
        <v>2032</v>
      </c>
      <c r="D250" s="3">
        <v>11</v>
      </c>
      <c r="E250" s="42">
        <f>'GSD-Sec'!R294</f>
        <v>216618120</v>
      </c>
      <c r="F250" s="157">
        <f t="shared" si="64"/>
        <v>0.99312037420726362</v>
      </c>
      <c r="G250" s="42">
        <f>'GSD-Sec'!S294</f>
        <v>777144</v>
      </c>
      <c r="H250" s="157">
        <f t="shared" si="65"/>
        <v>0.99470994282437597</v>
      </c>
      <c r="I250" s="42">
        <f>'GSD-Sec'!K294</f>
        <v>226</v>
      </c>
      <c r="J250" s="157">
        <f t="shared" si="66"/>
        <v>1</v>
      </c>
      <c r="L250" s="42">
        <f>'GSD-Pri'!R294</f>
        <v>1500575</v>
      </c>
      <c r="M250" s="157">
        <f t="shared" si="67"/>
        <v>6.8796257927363812E-3</v>
      </c>
      <c r="N250" s="42">
        <f>'GSD-Pri'!S294</f>
        <v>4133</v>
      </c>
      <c r="O250" s="157">
        <f t="shared" si="68"/>
        <v>5.29005717562401E-3</v>
      </c>
      <c r="P250" s="42">
        <f>'GSD-Pri'!K294</f>
        <v>0</v>
      </c>
      <c r="Q250" s="157">
        <f t="shared" si="69"/>
        <v>0</v>
      </c>
      <c r="S250" s="36">
        <f t="shared" si="70"/>
        <v>218118695</v>
      </c>
      <c r="T250" s="36">
        <f t="shared" si="71"/>
        <v>781277</v>
      </c>
      <c r="U250" s="36">
        <f t="shared" si="72"/>
        <v>226</v>
      </c>
      <c r="W250" s="36">
        <f>'ComLg kWh Forecast'!X253</f>
        <v>227178322</v>
      </c>
      <c r="X250" s="168">
        <v>-2007196</v>
      </c>
      <c r="Y250" s="168">
        <v>0</v>
      </c>
      <c r="Z250" s="36">
        <f t="shared" si="73"/>
        <v>225171126</v>
      </c>
      <c r="AA250" s="160">
        <f t="shared" si="74"/>
        <v>223622033</v>
      </c>
      <c r="AB250" s="160">
        <f t="shared" si="75"/>
        <v>1549093</v>
      </c>
      <c r="AC250" s="155">
        <f t="shared" si="76"/>
        <v>3.2332996490741062E-2</v>
      </c>
      <c r="AD250" s="44">
        <f t="shared" si="63"/>
        <v>806538.02649929665</v>
      </c>
      <c r="AE250" s="162">
        <f t="shared" si="77"/>
        <v>802271</v>
      </c>
      <c r="AF250" s="162">
        <f t="shared" si="78"/>
        <v>4267</v>
      </c>
      <c r="AG250" s="44">
        <f t="shared" si="79"/>
        <v>233.30725720690748</v>
      </c>
      <c r="AH250" s="162">
        <f t="shared" si="80"/>
        <v>233</v>
      </c>
      <c r="AI250" s="162">
        <f t="shared" si="81"/>
        <v>0</v>
      </c>
    </row>
    <row r="251" spans="3:35">
      <c r="C251" s="3">
        <v>2032</v>
      </c>
      <c r="D251" s="3">
        <v>12</v>
      </c>
      <c r="E251" s="42">
        <f>'GSD-Sec'!R295</f>
        <v>226497813</v>
      </c>
      <c r="F251" s="157">
        <f t="shared" si="64"/>
        <v>0.9933765442121697</v>
      </c>
      <c r="G251" s="42">
        <f>'GSD-Sec'!S295</f>
        <v>819567</v>
      </c>
      <c r="H251" s="157">
        <f t="shared" si="65"/>
        <v>0.99528689121838898</v>
      </c>
      <c r="I251" s="42">
        <f>'GSD-Sec'!K295</f>
        <v>214</v>
      </c>
      <c r="J251" s="157">
        <f t="shared" si="66"/>
        <v>1</v>
      </c>
      <c r="L251" s="42">
        <f>'GSD-Pri'!R295</f>
        <v>1510201</v>
      </c>
      <c r="M251" s="157">
        <f t="shared" si="67"/>
        <v>6.6234557878303351E-3</v>
      </c>
      <c r="N251" s="42">
        <f>'GSD-Pri'!S295</f>
        <v>3881</v>
      </c>
      <c r="O251" s="157">
        <f t="shared" si="68"/>
        <v>4.7131087816109822E-3</v>
      </c>
      <c r="P251" s="42">
        <f>'GSD-Pri'!K295</f>
        <v>0</v>
      </c>
      <c r="Q251" s="157">
        <f t="shared" si="69"/>
        <v>0</v>
      </c>
      <c r="S251" s="36">
        <f t="shared" si="70"/>
        <v>228008014</v>
      </c>
      <c r="T251" s="36">
        <f t="shared" si="71"/>
        <v>823448</v>
      </c>
      <c r="U251" s="36">
        <f t="shared" si="72"/>
        <v>214</v>
      </c>
      <c r="W251" s="36">
        <f>'ComLg kWh Forecast'!X254</f>
        <v>230456691</v>
      </c>
      <c r="X251" s="168">
        <v>-2619920</v>
      </c>
      <c r="Y251" s="168">
        <v>0</v>
      </c>
      <c r="Z251" s="36">
        <f t="shared" si="73"/>
        <v>227836771</v>
      </c>
      <c r="AA251" s="160">
        <f t="shared" si="74"/>
        <v>226327704</v>
      </c>
      <c r="AB251" s="160">
        <f t="shared" si="75"/>
        <v>1509067</v>
      </c>
      <c r="AC251" s="155">
        <f t="shared" si="76"/>
        <v>-7.510393910978852E-4</v>
      </c>
      <c r="AD251" s="44">
        <f t="shared" si="63"/>
        <v>822829.55811547919</v>
      </c>
      <c r="AE251" s="162">
        <f t="shared" si="77"/>
        <v>818951</v>
      </c>
      <c r="AF251" s="162">
        <f t="shared" si="78"/>
        <v>3878</v>
      </c>
      <c r="AG251" s="44">
        <f t="shared" si="79"/>
        <v>213.83927757030506</v>
      </c>
      <c r="AH251" s="162">
        <f t="shared" si="80"/>
        <v>214</v>
      </c>
      <c r="AI251" s="162">
        <f t="shared" si="81"/>
        <v>0</v>
      </c>
    </row>
    <row r="252" spans="3:35">
      <c r="C252" s="3">
        <v>2033</v>
      </c>
      <c r="D252" s="3">
        <v>1</v>
      </c>
      <c r="E252" s="42">
        <f>'GSD-Sec'!R296</f>
        <v>235206567</v>
      </c>
      <c r="F252" s="157">
        <f t="shared" si="64"/>
        <v>0.99351298906143592</v>
      </c>
      <c r="G252" s="42">
        <f>'GSD-Sec'!S296</f>
        <v>832663</v>
      </c>
      <c r="H252" s="157">
        <f t="shared" si="65"/>
        <v>0.99536305409650683</v>
      </c>
      <c r="I252" s="42">
        <f>'GSD-Sec'!K296</f>
        <v>90</v>
      </c>
      <c r="J252" s="157">
        <f t="shared" si="66"/>
        <v>1</v>
      </c>
      <c r="L252" s="42">
        <f>'GSD-Pri'!R296</f>
        <v>1535750</v>
      </c>
      <c r="M252" s="157">
        <f t="shared" si="67"/>
        <v>6.4870109385640595E-3</v>
      </c>
      <c r="N252" s="42">
        <f>'GSD-Pri'!S296</f>
        <v>3879</v>
      </c>
      <c r="O252" s="157">
        <f t="shared" si="68"/>
        <v>4.6369459034931899E-3</v>
      </c>
      <c r="P252" s="42">
        <f>'GSD-Pri'!K296</f>
        <v>0</v>
      </c>
      <c r="Q252" s="157">
        <f t="shared" si="69"/>
        <v>0</v>
      </c>
      <c r="S252" s="36">
        <f t="shared" si="70"/>
        <v>236742317</v>
      </c>
      <c r="T252" s="36">
        <f t="shared" si="71"/>
        <v>836542</v>
      </c>
      <c r="U252" s="36">
        <f t="shared" si="72"/>
        <v>90</v>
      </c>
      <c r="W252" s="36">
        <f>'ComLg kWh Forecast'!X255</f>
        <v>236314001</v>
      </c>
      <c r="X252" s="168">
        <v>-2838246</v>
      </c>
      <c r="Y252" s="168">
        <v>0</v>
      </c>
      <c r="Z252" s="36">
        <f t="shared" si="73"/>
        <v>233475755</v>
      </c>
      <c r="AA252" s="160">
        <f t="shared" si="74"/>
        <v>231961195</v>
      </c>
      <c r="AB252" s="160">
        <f t="shared" si="75"/>
        <v>1514560</v>
      </c>
      <c r="AC252" s="155">
        <f t="shared" si="76"/>
        <v>-1.3797964138367425E-2</v>
      </c>
      <c r="AD252" s="44">
        <f t="shared" si="63"/>
        <v>824999.42348376184</v>
      </c>
      <c r="AE252" s="162">
        <f t="shared" si="77"/>
        <v>821174</v>
      </c>
      <c r="AF252" s="162">
        <f t="shared" si="78"/>
        <v>3825</v>
      </c>
      <c r="AG252" s="44">
        <f t="shared" si="79"/>
        <v>88.758183227546937</v>
      </c>
      <c r="AH252" s="162">
        <f t="shared" si="80"/>
        <v>89</v>
      </c>
      <c r="AI252" s="162">
        <f t="shared" si="81"/>
        <v>0</v>
      </c>
    </row>
    <row r="253" spans="3:35">
      <c r="C253" s="3">
        <v>2033</v>
      </c>
      <c r="D253" s="3">
        <v>2</v>
      </c>
      <c r="E253" s="42">
        <f>'GSD-Sec'!R297</f>
        <v>220770995</v>
      </c>
      <c r="F253" s="157">
        <f t="shared" si="64"/>
        <v>0.99261992190220172</v>
      </c>
      <c r="G253" s="42">
        <f>'GSD-Sec'!S297</f>
        <v>826725</v>
      </c>
      <c r="H253" s="157">
        <f t="shared" si="65"/>
        <v>0.99518852275490477</v>
      </c>
      <c r="I253" s="42">
        <f>'GSD-Sec'!K297</f>
        <v>64</v>
      </c>
      <c r="J253" s="157">
        <f t="shared" si="66"/>
        <v>1</v>
      </c>
      <c r="L253" s="42">
        <f>'GSD-Pri'!R297</f>
        <v>1641421</v>
      </c>
      <c r="M253" s="157">
        <f t="shared" si="67"/>
        <v>7.3800780977982816E-3</v>
      </c>
      <c r="N253" s="42">
        <f>'GSD-Pri'!S297</f>
        <v>3997</v>
      </c>
      <c r="O253" s="157">
        <f t="shared" si="68"/>
        <v>4.8114772450952303E-3</v>
      </c>
      <c r="P253" s="42">
        <f>'GSD-Pri'!K297</f>
        <v>0</v>
      </c>
      <c r="Q253" s="157">
        <f t="shared" si="69"/>
        <v>0</v>
      </c>
      <c r="S253" s="36">
        <f t="shared" si="70"/>
        <v>222412416</v>
      </c>
      <c r="T253" s="36">
        <f t="shared" si="71"/>
        <v>830722</v>
      </c>
      <c r="U253" s="36">
        <f t="shared" si="72"/>
        <v>64</v>
      </c>
      <c r="W253" s="36">
        <f>'ComLg kWh Forecast'!X256</f>
        <v>227468551</v>
      </c>
      <c r="X253" s="168">
        <v>-1971982</v>
      </c>
      <c r="Y253" s="168">
        <v>0</v>
      </c>
      <c r="Z253" s="36">
        <f t="shared" si="73"/>
        <v>225496569</v>
      </c>
      <c r="AA253" s="160">
        <f t="shared" si="74"/>
        <v>223832387</v>
      </c>
      <c r="AB253" s="160">
        <f t="shared" si="75"/>
        <v>1664182</v>
      </c>
      <c r="AC253" s="155">
        <f t="shared" si="76"/>
        <v>1.3866820276795977E-2</v>
      </c>
      <c r="AD253" s="44">
        <f t="shared" si="63"/>
        <v>842241.47267398052</v>
      </c>
      <c r="AE253" s="162">
        <f t="shared" si="77"/>
        <v>838189</v>
      </c>
      <c r="AF253" s="162">
        <f t="shared" si="78"/>
        <v>4052</v>
      </c>
      <c r="AG253" s="44">
        <f t="shared" si="79"/>
        <v>64.887476497714943</v>
      </c>
      <c r="AH253" s="162">
        <f t="shared" si="80"/>
        <v>65</v>
      </c>
      <c r="AI253" s="162">
        <f t="shared" si="81"/>
        <v>0</v>
      </c>
    </row>
    <row r="254" spans="3:35">
      <c r="C254" s="3">
        <v>2033</v>
      </c>
      <c r="D254" s="3">
        <v>3</v>
      </c>
      <c r="E254" s="42">
        <f>'GSD-Sec'!R298</f>
        <v>215778165</v>
      </c>
      <c r="F254" s="157">
        <f t="shared" si="64"/>
        <v>0.99384691238390255</v>
      </c>
      <c r="G254" s="42">
        <f>'GSD-Sec'!S298</f>
        <v>799152</v>
      </c>
      <c r="H254" s="157">
        <f t="shared" si="65"/>
        <v>0.99556503453293332</v>
      </c>
      <c r="I254" s="42">
        <f>'GSD-Sec'!K298</f>
        <v>99</v>
      </c>
      <c r="J254" s="157">
        <f t="shared" si="66"/>
        <v>1</v>
      </c>
      <c r="L254" s="42">
        <f>'GSD-Pri'!R298</f>
        <v>1335922</v>
      </c>
      <c r="M254" s="157">
        <f t="shared" si="67"/>
        <v>6.1530876160974298E-3</v>
      </c>
      <c r="N254" s="42">
        <f>'GSD-Pri'!S298</f>
        <v>3560</v>
      </c>
      <c r="O254" s="157">
        <f t="shared" si="68"/>
        <v>4.434965467066644E-3</v>
      </c>
      <c r="P254" s="42">
        <f>'GSD-Pri'!K298</f>
        <v>0</v>
      </c>
      <c r="Q254" s="157">
        <f t="shared" si="69"/>
        <v>0</v>
      </c>
      <c r="S254" s="36">
        <f t="shared" si="70"/>
        <v>217114087</v>
      </c>
      <c r="T254" s="36">
        <f t="shared" si="71"/>
        <v>802712</v>
      </c>
      <c r="U254" s="36">
        <f t="shared" si="72"/>
        <v>99</v>
      </c>
      <c r="W254" s="36">
        <f>'ComLg kWh Forecast'!X257</f>
        <v>218709981</v>
      </c>
      <c r="X254" s="168">
        <v>-1892164</v>
      </c>
      <c r="Y254" s="168">
        <v>0</v>
      </c>
      <c r="Z254" s="36">
        <f t="shared" si="73"/>
        <v>216817817</v>
      </c>
      <c r="AA254" s="160">
        <f t="shared" si="74"/>
        <v>215483718</v>
      </c>
      <c r="AB254" s="160">
        <f t="shared" si="75"/>
        <v>1334099</v>
      </c>
      <c r="AC254" s="155">
        <f t="shared" si="76"/>
        <v>-1.3645821148399184E-3</v>
      </c>
      <c r="AD254" s="44">
        <f t="shared" si="63"/>
        <v>801616.63356143259</v>
      </c>
      <c r="AE254" s="162">
        <f t="shared" si="77"/>
        <v>798061</v>
      </c>
      <c r="AF254" s="162">
        <f t="shared" si="78"/>
        <v>3555</v>
      </c>
      <c r="AG254" s="44">
        <f t="shared" si="79"/>
        <v>98.864906370630848</v>
      </c>
      <c r="AH254" s="162">
        <f t="shared" si="80"/>
        <v>99</v>
      </c>
      <c r="AI254" s="162">
        <f t="shared" si="81"/>
        <v>0</v>
      </c>
    </row>
    <row r="255" spans="3:35">
      <c r="C255" s="3">
        <v>2033</v>
      </c>
      <c r="D255" s="3">
        <v>4</v>
      </c>
      <c r="E255" s="42">
        <f>'GSD-Sec'!R299</f>
        <v>241165054</v>
      </c>
      <c r="F255" s="157">
        <f t="shared" si="64"/>
        <v>0.99408092368017498</v>
      </c>
      <c r="G255" s="42">
        <f>'GSD-Sec'!S299</f>
        <v>777348</v>
      </c>
      <c r="H255" s="157">
        <f t="shared" si="65"/>
        <v>0.99514555649435443</v>
      </c>
      <c r="I255" s="42">
        <f>'GSD-Sec'!K299</f>
        <v>159</v>
      </c>
      <c r="J255" s="157">
        <f t="shared" si="66"/>
        <v>1</v>
      </c>
      <c r="L255" s="42">
        <f>'GSD-Pri'!R299</f>
        <v>1435974</v>
      </c>
      <c r="M255" s="157">
        <f t="shared" si="67"/>
        <v>5.9190763198249926E-3</v>
      </c>
      <c r="N255" s="42">
        <f>'GSD-Pri'!S299</f>
        <v>3792</v>
      </c>
      <c r="O255" s="157">
        <f t="shared" si="68"/>
        <v>4.8544435056455948E-3</v>
      </c>
      <c r="P255" s="42">
        <f>'GSD-Pri'!K299</f>
        <v>0</v>
      </c>
      <c r="Q255" s="157">
        <f t="shared" si="69"/>
        <v>0</v>
      </c>
      <c r="S255" s="36">
        <f t="shared" si="70"/>
        <v>242601028</v>
      </c>
      <c r="T255" s="36">
        <f t="shared" si="71"/>
        <v>781140</v>
      </c>
      <c r="U255" s="36">
        <f t="shared" si="72"/>
        <v>159</v>
      </c>
      <c r="W255" s="36">
        <f>'ComLg kWh Forecast'!X258</f>
        <v>231387463</v>
      </c>
      <c r="X255" s="168">
        <v>-2676262</v>
      </c>
      <c r="Y255" s="168">
        <v>0</v>
      </c>
      <c r="Z255" s="36">
        <f t="shared" si="73"/>
        <v>228711201</v>
      </c>
      <c r="AA255" s="160">
        <f t="shared" si="74"/>
        <v>227357442</v>
      </c>
      <c r="AB255" s="160">
        <f t="shared" si="75"/>
        <v>1353759</v>
      </c>
      <c r="AC255" s="155">
        <f t="shared" si="76"/>
        <v>-5.7253784596493995E-2</v>
      </c>
      <c r="AD255" s="44">
        <f t="shared" si="63"/>
        <v>736416.77870029467</v>
      </c>
      <c r="AE255" s="162">
        <f t="shared" si="77"/>
        <v>732842</v>
      </c>
      <c r="AF255" s="162">
        <f t="shared" si="78"/>
        <v>3575</v>
      </c>
      <c r="AG255" s="44">
        <f t="shared" si="79"/>
        <v>149.89664824915747</v>
      </c>
      <c r="AH255" s="162">
        <f t="shared" si="80"/>
        <v>150</v>
      </c>
      <c r="AI255" s="162">
        <f t="shared" si="81"/>
        <v>0</v>
      </c>
    </row>
    <row r="256" spans="3:35">
      <c r="C256" s="3">
        <v>2033</v>
      </c>
      <c r="D256" s="3">
        <v>5</v>
      </c>
      <c r="E256" s="42">
        <f>'GSD-Sec'!R300</f>
        <v>250908653</v>
      </c>
      <c r="F256" s="157">
        <f t="shared" si="64"/>
        <v>0.99423449470777003</v>
      </c>
      <c r="G256" s="42">
        <f>'GSD-Sec'!S300</f>
        <v>811732</v>
      </c>
      <c r="H256" s="157">
        <f t="shared" si="65"/>
        <v>0.99483910028028921</v>
      </c>
      <c r="I256" s="42">
        <f>'GSD-Sec'!K300</f>
        <v>450</v>
      </c>
      <c r="J256" s="157">
        <f t="shared" si="66"/>
        <v>1</v>
      </c>
      <c r="L256" s="42">
        <f>'GSD-Pri'!R300</f>
        <v>1455004</v>
      </c>
      <c r="M256" s="157">
        <f t="shared" si="67"/>
        <v>5.7655052922299345E-3</v>
      </c>
      <c r="N256" s="42">
        <f>'GSD-Pri'!S300</f>
        <v>4211</v>
      </c>
      <c r="O256" s="157">
        <f t="shared" si="68"/>
        <v>5.1608997197108136E-3</v>
      </c>
      <c r="P256" s="42">
        <f>'GSD-Pri'!K300</f>
        <v>0</v>
      </c>
      <c r="Q256" s="157">
        <f t="shared" si="69"/>
        <v>0</v>
      </c>
      <c r="S256" s="36">
        <f t="shared" si="70"/>
        <v>252363657</v>
      </c>
      <c r="T256" s="36">
        <f t="shared" si="71"/>
        <v>815943</v>
      </c>
      <c r="U256" s="36">
        <f t="shared" si="72"/>
        <v>450</v>
      </c>
      <c r="W256" s="36">
        <f>'ComLg kWh Forecast'!X259</f>
        <v>250351253</v>
      </c>
      <c r="X256" s="168">
        <v>-5421778</v>
      </c>
      <c r="Y256" s="168">
        <v>0</v>
      </c>
      <c r="Z256" s="36">
        <f t="shared" si="73"/>
        <v>244929475</v>
      </c>
      <c r="AA256" s="160">
        <f t="shared" si="74"/>
        <v>243517333</v>
      </c>
      <c r="AB256" s="160">
        <f t="shared" si="75"/>
        <v>1412142</v>
      </c>
      <c r="AC256" s="155">
        <f t="shared" si="76"/>
        <v>-2.9458211568078485E-2</v>
      </c>
      <c r="AD256" s="44">
        <f t="shared" si="63"/>
        <v>791906.7784785073</v>
      </c>
      <c r="AE256" s="162">
        <f t="shared" si="77"/>
        <v>787820</v>
      </c>
      <c r="AF256" s="162">
        <f t="shared" si="78"/>
        <v>4087</v>
      </c>
      <c r="AG256" s="44">
        <f t="shared" si="79"/>
        <v>436.74380479436468</v>
      </c>
      <c r="AH256" s="162">
        <f t="shared" si="80"/>
        <v>437</v>
      </c>
      <c r="AI256" s="162">
        <f t="shared" si="81"/>
        <v>0</v>
      </c>
    </row>
    <row r="257" spans="3:35">
      <c r="C257" s="3">
        <v>2033</v>
      </c>
      <c r="D257" s="3">
        <v>6</v>
      </c>
      <c r="E257" s="42">
        <f>'GSD-Sec'!R301</f>
        <v>307958623</v>
      </c>
      <c r="F257" s="157">
        <f t="shared" si="64"/>
        <v>0.99388774698362947</v>
      </c>
      <c r="G257" s="42">
        <f>'GSD-Sec'!S301</f>
        <v>875454</v>
      </c>
      <c r="H257" s="157">
        <f t="shared" si="65"/>
        <v>0.99475496267342367</v>
      </c>
      <c r="I257" s="42">
        <f>'GSD-Sec'!K301</f>
        <v>436</v>
      </c>
      <c r="J257" s="157">
        <f t="shared" si="66"/>
        <v>1</v>
      </c>
      <c r="L257" s="42">
        <f>'GSD-Pri'!R301</f>
        <v>1893897</v>
      </c>
      <c r="M257" s="157">
        <f t="shared" si="67"/>
        <v>6.1122530163704976E-3</v>
      </c>
      <c r="N257" s="42">
        <f>'GSD-Pri'!S301</f>
        <v>4616</v>
      </c>
      <c r="O257" s="157">
        <f t="shared" si="68"/>
        <v>5.2450373265762948E-3</v>
      </c>
      <c r="P257" s="42">
        <f>'GSD-Pri'!K301</f>
        <v>0</v>
      </c>
      <c r="Q257" s="157">
        <f t="shared" si="69"/>
        <v>0</v>
      </c>
      <c r="S257" s="36">
        <f t="shared" si="70"/>
        <v>309852520</v>
      </c>
      <c r="T257" s="36">
        <f t="shared" si="71"/>
        <v>880070</v>
      </c>
      <c r="U257" s="36">
        <f t="shared" si="72"/>
        <v>436</v>
      </c>
      <c r="W257" s="36">
        <f>'ComLg kWh Forecast'!X260</f>
        <v>302902987</v>
      </c>
      <c r="X257" s="168">
        <v>-7465362</v>
      </c>
      <c r="Y257" s="168">
        <v>0</v>
      </c>
      <c r="Z257" s="36">
        <f t="shared" si="73"/>
        <v>295437625</v>
      </c>
      <c r="AA257" s="160">
        <f t="shared" si="74"/>
        <v>293631835</v>
      </c>
      <c r="AB257" s="160">
        <f t="shared" si="75"/>
        <v>1805790</v>
      </c>
      <c r="AC257" s="155">
        <f t="shared" si="76"/>
        <v>-4.652179365847986E-2</v>
      </c>
      <c r="AD257" s="44">
        <f t="shared" si="63"/>
        <v>839127.56505498162</v>
      </c>
      <c r="AE257" s="162">
        <f t="shared" si="77"/>
        <v>834726</v>
      </c>
      <c r="AF257" s="162">
        <f t="shared" si="78"/>
        <v>4401</v>
      </c>
      <c r="AG257" s="44">
        <f t="shared" si="79"/>
        <v>415.71649796490277</v>
      </c>
      <c r="AH257" s="162">
        <f t="shared" si="80"/>
        <v>416</v>
      </c>
      <c r="AI257" s="162">
        <f t="shared" si="81"/>
        <v>0</v>
      </c>
    </row>
    <row r="258" spans="3:35">
      <c r="C258" s="3">
        <v>2033</v>
      </c>
      <c r="D258" s="3">
        <v>7</v>
      </c>
      <c r="E258" s="42">
        <f>'GSD-Sec'!R302</f>
        <v>326801494</v>
      </c>
      <c r="F258" s="157">
        <f t="shared" si="64"/>
        <v>0.99386317234406985</v>
      </c>
      <c r="G258" s="42">
        <f>'GSD-Sec'!S302</f>
        <v>878789</v>
      </c>
      <c r="H258" s="157">
        <f t="shared" si="65"/>
        <v>0.99478039393253337</v>
      </c>
      <c r="I258" s="42">
        <f>'GSD-Sec'!K302</f>
        <v>508</v>
      </c>
      <c r="J258" s="157">
        <f t="shared" si="66"/>
        <v>1</v>
      </c>
      <c r="L258" s="42">
        <f>'GSD-Pri'!R302</f>
        <v>2017908</v>
      </c>
      <c r="M258" s="157">
        <f t="shared" si="67"/>
        <v>6.1368276559301081E-3</v>
      </c>
      <c r="N258" s="42">
        <f>'GSD-Pri'!S302</f>
        <v>4611</v>
      </c>
      <c r="O258" s="157">
        <f t="shared" si="68"/>
        <v>5.219606067466606E-3</v>
      </c>
      <c r="P258" s="42">
        <f>'GSD-Pri'!K302</f>
        <v>0</v>
      </c>
      <c r="Q258" s="157">
        <f t="shared" si="69"/>
        <v>0</v>
      </c>
      <c r="S258" s="36">
        <f t="shared" si="70"/>
        <v>328819402</v>
      </c>
      <c r="T258" s="36">
        <f t="shared" si="71"/>
        <v>883400</v>
      </c>
      <c r="U258" s="36">
        <f t="shared" si="72"/>
        <v>508</v>
      </c>
      <c r="W258" s="36">
        <f>'ComLg kWh Forecast'!X261</f>
        <v>327479087</v>
      </c>
      <c r="X258" s="168">
        <v>-8296412</v>
      </c>
      <c r="Y258" s="168">
        <v>0</v>
      </c>
      <c r="Z258" s="36">
        <f t="shared" si="73"/>
        <v>319182675</v>
      </c>
      <c r="AA258" s="160">
        <f t="shared" si="74"/>
        <v>317223906</v>
      </c>
      <c r="AB258" s="160">
        <f t="shared" si="75"/>
        <v>1958769</v>
      </c>
      <c r="AC258" s="155">
        <f t="shared" si="76"/>
        <v>-2.9307051048039989E-2</v>
      </c>
      <c r="AD258" s="44">
        <f t="shared" si="63"/>
        <v>857510.15110416152</v>
      </c>
      <c r="AE258" s="162">
        <f t="shared" si="77"/>
        <v>853034</v>
      </c>
      <c r="AF258" s="162">
        <f t="shared" si="78"/>
        <v>4476</v>
      </c>
      <c r="AG258" s="44">
        <f t="shared" si="79"/>
        <v>493.11201806759567</v>
      </c>
      <c r="AH258" s="162">
        <f t="shared" si="80"/>
        <v>493</v>
      </c>
      <c r="AI258" s="162">
        <f t="shared" si="81"/>
        <v>0</v>
      </c>
    </row>
    <row r="259" spans="3:35">
      <c r="C259" s="3">
        <v>2033</v>
      </c>
      <c r="D259" s="3">
        <v>8</v>
      </c>
      <c r="E259" s="42">
        <f>'GSD-Sec'!R303</f>
        <v>331611903</v>
      </c>
      <c r="F259" s="157">
        <f t="shared" si="64"/>
        <v>0.99437725633785168</v>
      </c>
      <c r="G259" s="42">
        <f>'GSD-Sec'!S303</f>
        <v>894326</v>
      </c>
      <c r="H259" s="157">
        <f t="shared" si="65"/>
        <v>0.99509643019673255</v>
      </c>
      <c r="I259" s="42">
        <f>'GSD-Sec'!K303</f>
        <v>468</v>
      </c>
      <c r="J259" s="157">
        <f t="shared" si="66"/>
        <v>1</v>
      </c>
      <c r="L259" s="42">
        <f>'GSD-Pri'!R303</f>
        <v>1875112</v>
      </c>
      <c r="M259" s="157">
        <f t="shared" si="67"/>
        <v>5.6227436621482845E-3</v>
      </c>
      <c r="N259" s="42">
        <f>'GSD-Pri'!S303</f>
        <v>4407</v>
      </c>
      <c r="O259" s="157">
        <f t="shared" si="68"/>
        <v>4.903569803267489E-3</v>
      </c>
      <c r="P259" s="42">
        <f>'GSD-Pri'!K303</f>
        <v>0</v>
      </c>
      <c r="Q259" s="157">
        <f t="shared" si="69"/>
        <v>0</v>
      </c>
      <c r="S259" s="36">
        <f t="shared" si="70"/>
        <v>333487015</v>
      </c>
      <c r="T259" s="36">
        <f t="shared" si="71"/>
        <v>898733</v>
      </c>
      <c r="U259" s="36">
        <f t="shared" si="72"/>
        <v>468</v>
      </c>
      <c r="W259" s="36">
        <f>'ComLg kWh Forecast'!X262</f>
        <v>326430167</v>
      </c>
      <c r="X259" s="168">
        <v>-8059891</v>
      </c>
      <c r="Y259" s="168">
        <v>0</v>
      </c>
      <c r="Z259" s="36">
        <f t="shared" si="73"/>
        <v>318370276</v>
      </c>
      <c r="AA259" s="160">
        <f t="shared" si="74"/>
        <v>316580162</v>
      </c>
      <c r="AB259" s="160">
        <f t="shared" si="75"/>
        <v>1790114</v>
      </c>
      <c r="AC259" s="155">
        <f t="shared" si="76"/>
        <v>-4.5329318144516018E-2</v>
      </c>
      <c r="AD259" s="44">
        <f t="shared" si="63"/>
        <v>857994.04591602471</v>
      </c>
      <c r="AE259" s="162">
        <f t="shared" si="77"/>
        <v>853787</v>
      </c>
      <c r="AF259" s="162">
        <f t="shared" si="78"/>
        <v>4207</v>
      </c>
      <c r="AG259" s="44">
        <f t="shared" si="79"/>
        <v>446.78587910836649</v>
      </c>
      <c r="AH259" s="162">
        <f t="shared" si="80"/>
        <v>447</v>
      </c>
      <c r="AI259" s="162">
        <f t="shared" si="81"/>
        <v>0</v>
      </c>
    </row>
    <row r="260" spans="3:35">
      <c r="C260" s="3">
        <v>2033</v>
      </c>
      <c r="D260" s="3">
        <v>9</v>
      </c>
      <c r="E260" s="42">
        <f>'GSD-Sec'!R304</f>
        <v>319363435</v>
      </c>
      <c r="F260" s="157">
        <f t="shared" si="64"/>
        <v>0.99404518371083994</v>
      </c>
      <c r="G260" s="42">
        <f>'GSD-Sec'!S304</f>
        <v>885593</v>
      </c>
      <c r="H260" s="157">
        <f t="shared" si="65"/>
        <v>0.99484263927457695</v>
      </c>
      <c r="I260" s="42">
        <f>'GSD-Sec'!K304</f>
        <v>367</v>
      </c>
      <c r="J260" s="157">
        <f t="shared" si="66"/>
        <v>1</v>
      </c>
      <c r="L260" s="42">
        <f>'GSD-Pri'!R304</f>
        <v>1913143</v>
      </c>
      <c r="M260" s="157">
        <f t="shared" si="67"/>
        <v>5.9548162891600517E-3</v>
      </c>
      <c r="N260" s="42">
        <f>'GSD-Pri'!S304</f>
        <v>4591</v>
      </c>
      <c r="O260" s="157">
        <f t="shared" si="68"/>
        <v>5.157360725423059E-3</v>
      </c>
      <c r="P260" s="42">
        <f>'GSD-Pri'!K304</f>
        <v>0</v>
      </c>
      <c r="Q260" s="157">
        <f t="shared" si="69"/>
        <v>0</v>
      </c>
      <c r="S260" s="36">
        <f t="shared" si="70"/>
        <v>321276578</v>
      </c>
      <c r="T260" s="36">
        <f t="shared" si="71"/>
        <v>890184</v>
      </c>
      <c r="U260" s="36">
        <f t="shared" si="72"/>
        <v>367</v>
      </c>
      <c r="W260" s="36">
        <f>'ComLg kWh Forecast'!X263</f>
        <v>328949475</v>
      </c>
      <c r="X260" s="168">
        <v>-6444157</v>
      </c>
      <c r="Y260" s="168">
        <v>0</v>
      </c>
      <c r="Z260" s="36">
        <f t="shared" si="73"/>
        <v>322505318</v>
      </c>
      <c r="AA260" s="160">
        <f t="shared" si="74"/>
        <v>320584858</v>
      </c>
      <c r="AB260" s="160">
        <f t="shared" si="75"/>
        <v>1920460</v>
      </c>
      <c r="AC260" s="155">
        <f t="shared" si="76"/>
        <v>3.8245551781244114E-3</v>
      </c>
      <c r="AD260" s="44">
        <f t="shared" si="63"/>
        <v>893588.55782668351</v>
      </c>
      <c r="AE260" s="162">
        <f t="shared" si="77"/>
        <v>888980</v>
      </c>
      <c r="AF260" s="162">
        <f t="shared" si="78"/>
        <v>4609</v>
      </c>
      <c r="AG260" s="44">
        <f t="shared" si="79"/>
        <v>368.40361175037168</v>
      </c>
      <c r="AH260" s="162">
        <f t="shared" si="80"/>
        <v>368</v>
      </c>
      <c r="AI260" s="162">
        <f t="shared" si="81"/>
        <v>0</v>
      </c>
    </row>
    <row r="261" spans="3:35">
      <c r="C261" s="3">
        <v>2033</v>
      </c>
      <c r="D261" s="3">
        <v>10</v>
      </c>
      <c r="E261" s="42">
        <f>'GSD-Sec'!R305</f>
        <v>272220100</v>
      </c>
      <c r="F261" s="157">
        <f t="shared" si="64"/>
        <v>0.99336411340229169</v>
      </c>
      <c r="G261" s="42">
        <f>'GSD-Sec'!S305</f>
        <v>836943</v>
      </c>
      <c r="H261" s="157">
        <f t="shared" si="65"/>
        <v>0.99464376968328483</v>
      </c>
      <c r="I261" s="42">
        <f>'GSD-Sec'!K305</f>
        <v>361</v>
      </c>
      <c r="J261" s="157">
        <f t="shared" si="66"/>
        <v>1</v>
      </c>
      <c r="L261" s="42">
        <f>'GSD-Pri'!R305</f>
        <v>1818489</v>
      </c>
      <c r="M261" s="157">
        <f t="shared" si="67"/>
        <v>6.6358865977083252E-3</v>
      </c>
      <c r="N261" s="42">
        <f>'GSD-Pri'!S305</f>
        <v>4507</v>
      </c>
      <c r="O261" s="157">
        <f t="shared" si="68"/>
        <v>5.356230316715194E-3</v>
      </c>
      <c r="P261" s="42">
        <f>'GSD-Pri'!K305</f>
        <v>0</v>
      </c>
      <c r="Q261" s="157">
        <f t="shared" si="69"/>
        <v>0</v>
      </c>
      <c r="S261" s="36">
        <f t="shared" si="70"/>
        <v>274038589</v>
      </c>
      <c r="T261" s="36">
        <f t="shared" si="71"/>
        <v>841450</v>
      </c>
      <c r="U261" s="36">
        <f t="shared" si="72"/>
        <v>361</v>
      </c>
      <c r="W261" s="36">
        <f>'ComLg kWh Forecast'!X264</f>
        <v>296435997</v>
      </c>
      <c r="X261" s="168">
        <v>-3584196</v>
      </c>
      <c r="Y261" s="168">
        <v>0</v>
      </c>
      <c r="Z261" s="36">
        <f t="shared" si="73"/>
        <v>292851801</v>
      </c>
      <c r="AA261" s="160">
        <f t="shared" si="74"/>
        <v>290908470</v>
      </c>
      <c r="AB261" s="160">
        <f t="shared" si="75"/>
        <v>1943331</v>
      </c>
      <c r="AC261" s="155">
        <f t="shared" si="76"/>
        <v>6.8651689050989839E-2</v>
      </c>
      <c r="AD261" s="44">
        <f t="shared" ref="AD261:AD311" si="82">T261+(T261*AC261)</f>
        <v>899216.96375195542</v>
      </c>
      <c r="AE261" s="162">
        <f t="shared" si="77"/>
        <v>894401</v>
      </c>
      <c r="AF261" s="162">
        <f t="shared" si="78"/>
        <v>4816</v>
      </c>
      <c r="AG261" s="44">
        <f t="shared" si="79"/>
        <v>385.78325974740733</v>
      </c>
      <c r="AH261" s="162">
        <f t="shared" si="80"/>
        <v>386</v>
      </c>
      <c r="AI261" s="162">
        <f t="shared" si="81"/>
        <v>0</v>
      </c>
    </row>
    <row r="262" spans="3:35">
      <c r="C262" s="3">
        <v>2033</v>
      </c>
      <c r="D262" s="3">
        <v>11</v>
      </c>
      <c r="E262" s="42">
        <f>'GSD-Sec'!R306</f>
        <v>217416859</v>
      </c>
      <c r="F262" s="157">
        <f t="shared" ref="F262:F311" si="83">E262/S262</f>
        <v>0.99314547511094986</v>
      </c>
      <c r="G262" s="42">
        <f>'GSD-Sec'!S306</f>
        <v>780009</v>
      </c>
      <c r="H262" s="157">
        <f t="shared" ref="H262:H311" si="84">G262/T262</f>
        <v>0.99472927097387975</v>
      </c>
      <c r="I262" s="42">
        <f>'GSD-Sec'!K306</f>
        <v>227</v>
      </c>
      <c r="J262" s="157">
        <f t="shared" ref="J262:J311" si="85">I262/U262</f>
        <v>1</v>
      </c>
      <c r="L262" s="42">
        <f>'GSD-Pri'!R306</f>
        <v>1500575</v>
      </c>
      <c r="M262" s="157">
        <f t="shared" ref="M262:M311" si="86">L262/S262</f>
        <v>6.8545248890501797E-3</v>
      </c>
      <c r="N262" s="42">
        <f>'GSD-Pri'!S306</f>
        <v>4133</v>
      </c>
      <c r="O262" s="157">
        <f t="shared" ref="O262:O311" si="87">N262/T262</f>
        <v>5.2707290261202692E-3</v>
      </c>
      <c r="P262" s="42">
        <f>'GSD-Pri'!K306</f>
        <v>0</v>
      </c>
      <c r="Q262" s="157">
        <f t="shared" ref="Q262:Q311" si="88">P262/U262</f>
        <v>0</v>
      </c>
      <c r="S262" s="36">
        <f t="shared" ref="S262:S311" si="89">E262+L262</f>
        <v>218917434</v>
      </c>
      <c r="T262" s="36">
        <f t="shared" ref="T262:T311" si="90">G262+N262</f>
        <v>784142</v>
      </c>
      <c r="U262" s="36">
        <f t="shared" ref="U262:U311" si="91">I262+P262</f>
        <v>227</v>
      </c>
      <c r="W262" s="36">
        <f>'ComLg kWh Forecast'!X265</f>
        <v>228308718</v>
      </c>
      <c r="X262" s="168">
        <v>-2007196</v>
      </c>
      <c r="Y262" s="168">
        <v>0</v>
      </c>
      <c r="Z262" s="36">
        <f t="shared" ref="Z262:Z311" si="92">W262+X262+Y262</f>
        <v>226301522</v>
      </c>
      <c r="AA262" s="160">
        <f t="shared" ref="AA262:AA311" si="93">ROUND(Z262*F262,0)</f>
        <v>224750333</v>
      </c>
      <c r="AB262" s="160">
        <f t="shared" ref="AB262:AB311" si="94">ROUND(Z262*M262,0)</f>
        <v>1551189</v>
      </c>
      <c r="AC262" s="155">
        <f t="shared" ref="AC262:AC311" si="95">(Z262/S262-1)</f>
        <v>3.37300134807903E-2</v>
      </c>
      <c r="AD262" s="44">
        <f t="shared" si="82"/>
        <v>810591.12023085391</v>
      </c>
      <c r="AE262" s="162">
        <f t="shared" ref="AE262:AE311" si="96">ROUND(AD262*H262,0)</f>
        <v>806319</v>
      </c>
      <c r="AF262" s="162">
        <f t="shared" ref="AF262:AF311" si="97">ROUND(AD262*O262,0)</f>
        <v>4272</v>
      </c>
      <c r="AG262" s="44">
        <f t="shared" ref="AG262:AG311" si="98">U262+(U262*AC262)</f>
        <v>234.6567130601394</v>
      </c>
      <c r="AH262" s="162">
        <f t="shared" ref="AH262:AH311" si="99">ROUND(AG262*J262,0)</f>
        <v>235</v>
      </c>
      <c r="AI262" s="162">
        <f t="shared" ref="AI262:AI311" si="100">ROUND(AG262*Q262,0)</f>
        <v>0</v>
      </c>
    </row>
    <row r="263" spans="3:35">
      <c r="C263" s="3">
        <v>2033</v>
      </c>
      <c r="D263" s="3">
        <v>12</v>
      </c>
      <c r="E263" s="42">
        <f>'GSD-Sec'!R307</f>
        <v>227310631</v>
      </c>
      <c r="F263" s="157">
        <f t="shared" si="83"/>
        <v>0.99340007207036118</v>
      </c>
      <c r="G263" s="42">
        <f>'GSD-Sec'!S307</f>
        <v>822508</v>
      </c>
      <c r="H263" s="157">
        <f t="shared" si="84"/>
        <v>0.99530366449698626</v>
      </c>
      <c r="I263" s="42">
        <f>'GSD-Sec'!K307</f>
        <v>215</v>
      </c>
      <c r="J263" s="157">
        <f t="shared" si="85"/>
        <v>1</v>
      </c>
      <c r="L263" s="42">
        <f>'GSD-Pri'!R307</f>
        <v>1510201</v>
      </c>
      <c r="M263" s="157">
        <f t="shared" si="86"/>
        <v>6.599927929638854E-3</v>
      </c>
      <c r="N263" s="42">
        <f>'GSD-Pri'!S307</f>
        <v>3881</v>
      </c>
      <c r="O263" s="157">
        <f t="shared" si="87"/>
        <v>4.6963355030137143E-3</v>
      </c>
      <c r="P263" s="42">
        <f>'GSD-Pri'!K307</f>
        <v>0</v>
      </c>
      <c r="Q263" s="157">
        <f t="shared" si="88"/>
        <v>0</v>
      </c>
      <c r="S263" s="36">
        <f t="shared" si="89"/>
        <v>228820832</v>
      </c>
      <c r="T263" s="36">
        <f t="shared" si="90"/>
        <v>826389</v>
      </c>
      <c r="U263" s="36">
        <f t="shared" si="91"/>
        <v>215</v>
      </c>
      <c r="W263" s="36">
        <f>'ComLg kWh Forecast'!X266</f>
        <v>231078554</v>
      </c>
      <c r="X263" s="168">
        <v>-2619920</v>
      </c>
      <c r="Y263" s="168">
        <v>0</v>
      </c>
      <c r="Z263" s="36">
        <f t="shared" si="92"/>
        <v>228458634</v>
      </c>
      <c r="AA263" s="160">
        <f t="shared" si="93"/>
        <v>226950823</v>
      </c>
      <c r="AB263" s="160">
        <f t="shared" si="94"/>
        <v>1507811</v>
      </c>
      <c r="AC263" s="155">
        <f t="shared" si="95"/>
        <v>-1.5828890963913711E-3</v>
      </c>
      <c r="AD263" s="44">
        <f t="shared" si="82"/>
        <v>825080.91786252218</v>
      </c>
      <c r="AE263" s="162">
        <f t="shared" si="96"/>
        <v>821206</v>
      </c>
      <c r="AF263" s="162">
        <f t="shared" si="97"/>
        <v>3875</v>
      </c>
      <c r="AG263" s="44">
        <f t="shared" si="98"/>
        <v>214.65967884427585</v>
      </c>
      <c r="AH263" s="162">
        <f t="shared" si="99"/>
        <v>215</v>
      </c>
      <c r="AI263" s="162">
        <f t="shared" si="100"/>
        <v>0</v>
      </c>
    </row>
    <row r="264" spans="3:35">
      <c r="C264" s="3">
        <v>2034</v>
      </c>
      <c r="D264" s="3">
        <v>1</v>
      </c>
      <c r="E264" s="42">
        <f>'GSD-Sec'!R308</f>
        <v>236015433</v>
      </c>
      <c r="F264" s="157">
        <f t="shared" si="83"/>
        <v>0.99353507744897229</v>
      </c>
      <c r="G264" s="42">
        <f>'GSD-Sec'!S308</f>
        <v>835527</v>
      </c>
      <c r="H264" s="157">
        <f t="shared" si="84"/>
        <v>0.99537887506165079</v>
      </c>
      <c r="I264" s="42">
        <f>'GSD-Sec'!K308</f>
        <v>91</v>
      </c>
      <c r="J264" s="157">
        <f t="shared" si="85"/>
        <v>1</v>
      </c>
      <c r="L264" s="42">
        <f>'GSD-Pri'!R308</f>
        <v>1535750</v>
      </c>
      <c r="M264" s="157">
        <f t="shared" si="86"/>
        <v>6.4649225510276659E-3</v>
      </c>
      <c r="N264" s="42">
        <f>'GSD-Pri'!S308</f>
        <v>3879</v>
      </c>
      <c r="O264" s="157">
        <f t="shared" si="87"/>
        <v>4.621124938349261E-3</v>
      </c>
      <c r="P264" s="42">
        <f>'GSD-Pri'!K308</f>
        <v>0</v>
      </c>
      <c r="Q264" s="157">
        <f t="shared" si="88"/>
        <v>0</v>
      </c>
      <c r="S264" s="36">
        <f t="shared" si="89"/>
        <v>237551183</v>
      </c>
      <c r="T264" s="36">
        <f t="shared" si="90"/>
        <v>839406</v>
      </c>
      <c r="U264" s="36">
        <f t="shared" si="91"/>
        <v>91</v>
      </c>
      <c r="W264" s="36">
        <f>'ComLg kWh Forecast'!X267</f>
        <v>237171830</v>
      </c>
      <c r="X264" s="168">
        <v>-2838246</v>
      </c>
      <c r="Y264" s="168">
        <v>0</v>
      </c>
      <c r="Z264" s="36">
        <f t="shared" si="92"/>
        <v>234333584</v>
      </c>
      <c r="AA264" s="160">
        <f t="shared" si="93"/>
        <v>232818636</v>
      </c>
      <c r="AB264" s="160">
        <f t="shared" si="94"/>
        <v>1514948</v>
      </c>
      <c r="AC264" s="155">
        <f t="shared" si="95"/>
        <v>-1.3544866244677878E-2</v>
      </c>
      <c r="AD264" s="44">
        <f t="shared" si="82"/>
        <v>828036.35800501995</v>
      </c>
      <c r="AE264" s="162">
        <f t="shared" si="96"/>
        <v>824210</v>
      </c>
      <c r="AF264" s="162">
        <f t="shared" si="97"/>
        <v>3826</v>
      </c>
      <c r="AG264" s="44">
        <f t="shared" si="98"/>
        <v>89.767417171734309</v>
      </c>
      <c r="AH264" s="162">
        <f t="shared" si="99"/>
        <v>90</v>
      </c>
      <c r="AI264" s="162">
        <f t="shared" si="100"/>
        <v>0</v>
      </c>
    </row>
    <row r="265" spans="3:35">
      <c r="C265" s="3">
        <v>2034</v>
      </c>
      <c r="D265" s="3">
        <v>2</v>
      </c>
      <c r="E265" s="42">
        <f>'GSD-Sec'!R309</f>
        <v>221475537</v>
      </c>
      <c r="F265" s="157">
        <f t="shared" si="83"/>
        <v>0.99264322615943879</v>
      </c>
      <c r="G265" s="42">
        <f>'GSD-Sec'!S309</f>
        <v>829364</v>
      </c>
      <c r="H265" s="157">
        <f t="shared" si="84"/>
        <v>0.99520375923519344</v>
      </c>
      <c r="I265" s="42">
        <f>'GSD-Sec'!K309</f>
        <v>64</v>
      </c>
      <c r="J265" s="157">
        <f t="shared" si="85"/>
        <v>1</v>
      </c>
      <c r="L265" s="42">
        <f>'GSD-Pri'!R309</f>
        <v>1641421</v>
      </c>
      <c r="M265" s="157">
        <f t="shared" si="86"/>
        <v>7.3567738405612357E-3</v>
      </c>
      <c r="N265" s="42">
        <f>'GSD-Pri'!S309</f>
        <v>3997</v>
      </c>
      <c r="O265" s="157">
        <f t="shared" si="87"/>
        <v>4.796240764806608E-3</v>
      </c>
      <c r="P265" s="42">
        <f>'GSD-Pri'!K309</f>
        <v>0</v>
      </c>
      <c r="Q265" s="157">
        <f t="shared" si="88"/>
        <v>0</v>
      </c>
      <c r="S265" s="36">
        <f t="shared" si="89"/>
        <v>223116958</v>
      </c>
      <c r="T265" s="36">
        <f t="shared" si="90"/>
        <v>833361</v>
      </c>
      <c r="U265" s="36">
        <f t="shared" si="91"/>
        <v>64</v>
      </c>
      <c r="W265" s="36">
        <f>'ComLg kWh Forecast'!X268</f>
        <v>227896509</v>
      </c>
      <c r="X265" s="168">
        <v>-1971982</v>
      </c>
      <c r="Y265" s="168">
        <v>0</v>
      </c>
      <c r="Z265" s="36">
        <f t="shared" si="92"/>
        <v>225924527</v>
      </c>
      <c r="AA265" s="160">
        <f t="shared" si="93"/>
        <v>224262451</v>
      </c>
      <c r="AB265" s="160">
        <f t="shared" si="94"/>
        <v>1662076</v>
      </c>
      <c r="AC265" s="155">
        <f t="shared" si="95"/>
        <v>1.2583395834932398E-2</v>
      </c>
      <c r="AD265" s="44">
        <f t="shared" si="82"/>
        <v>843847.51133639505</v>
      </c>
      <c r="AE265" s="162">
        <f t="shared" si="96"/>
        <v>839800</v>
      </c>
      <c r="AF265" s="162">
        <f t="shared" si="97"/>
        <v>4047</v>
      </c>
      <c r="AG265" s="44">
        <f t="shared" si="98"/>
        <v>64.805337333435673</v>
      </c>
      <c r="AH265" s="162">
        <f t="shared" si="99"/>
        <v>65</v>
      </c>
      <c r="AI265" s="162">
        <f t="shared" si="100"/>
        <v>0</v>
      </c>
    </row>
    <row r="266" spans="3:35">
      <c r="C266" s="3">
        <v>2034</v>
      </c>
      <c r="D266" s="3">
        <v>3</v>
      </c>
      <c r="E266" s="42">
        <f>'GSD-Sec'!R310</f>
        <v>216434669</v>
      </c>
      <c r="F266" s="157">
        <f t="shared" si="83"/>
        <v>0.9938654618428252</v>
      </c>
      <c r="G266" s="42">
        <f>'GSD-Sec'!S310</f>
        <v>801584</v>
      </c>
      <c r="H266" s="157">
        <f t="shared" si="84"/>
        <v>0.9955784306906591</v>
      </c>
      <c r="I266" s="42">
        <f>'GSD-Sec'!K310</f>
        <v>99</v>
      </c>
      <c r="J266" s="157">
        <f t="shared" si="85"/>
        <v>1</v>
      </c>
      <c r="L266" s="42">
        <f>'GSD-Pri'!R310</f>
        <v>1335922</v>
      </c>
      <c r="M266" s="157">
        <f t="shared" si="86"/>
        <v>6.1345381571747673E-3</v>
      </c>
      <c r="N266" s="42">
        <f>'GSD-Pri'!S310</f>
        <v>3560</v>
      </c>
      <c r="O266" s="157">
        <f t="shared" si="87"/>
        <v>4.4215693093409376E-3</v>
      </c>
      <c r="P266" s="42">
        <f>'GSD-Pri'!K310</f>
        <v>0</v>
      </c>
      <c r="Q266" s="157">
        <f t="shared" si="88"/>
        <v>0</v>
      </c>
      <c r="S266" s="36">
        <f t="shared" si="89"/>
        <v>217770591</v>
      </c>
      <c r="T266" s="36">
        <f t="shared" si="90"/>
        <v>805144</v>
      </c>
      <c r="U266" s="36">
        <f t="shared" si="91"/>
        <v>99</v>
      </c>
      <c r="W266" s="36">
        <f>'ComLg kWh Forecast'!X269</f>
        <v>219016181</v>
      </c>
      <c r="X266" s="168">
        <v>-1892164</v>
      </c>
      <c r="Y266" s="168">
        <v>0</v>
      </c>
      <c r="Z266" s="36">
        <f t="shared" si="92"/>
        <v>217124017</v>
      </c>
      <c r="AA266" s="160">
        <f t="shared" si="93"/>
        <v>215792061</v>
      </c>
      <c r="AB266" s="160">
        <f t="shared" si="94"/>
        <v>1331956</v>
      </c>
      <c r="AC266" s="155">
        <f t="shared" si="95"/>
        <v>-2.9690602254002219E-3</v>
      </c>
      <c r="AD266" s="44">
        <f t="shared" si="82"/>
        <v>802753.47897388041</v>
      </c>
      <c r="AE266" s="162">
        <f t="shared" si="96"/>
        <v>799204</v>
      </c>
      <c r="AF266" s="162">
        <f t="shared" si="97"/>
        <v>3549</v>
      </c>
      <c r="AG266" s="44">
        <f t="shared" si="98"/>
        <v>98.706063037685382</v>
      </c>
      <c r="AH266" s="162">
        <f t="shared" si="99"/>
        <v>99</v>
      </c>
      <c r="AI266" s="162">
        <f t="shared" si="100"/>
        <v>0</v>
      </c>
    </row>
    <row r="267" spans="3:35">
      <c r="C267" s="3">
        <v>2034</v>
      </c>
      <c r="D267" s="3">
        <v>4</v>
      </c>
      <c r="E267" s="42">
        <f>'GSD-Sec'!R311</f>
        <v>241827466</v>
      </c>
      <c r="F267" s="157">
        <f t="shared" si="83"/>
        <v>0.99409704146253952</v>
      </c>
      <c r="G267" s="42">
        <f>'GSD-Sec'!S311</f>
        <v>779483</v>
      </c>
      <c r="H267" s="157">
        <f t="shared" si="84"/>
        <v>0.99515878842041428</v>
      </c>
      <c r="I267" s="42">
        <f>'GSD-Sec'!K311</f>
        <v>159</v>
      </c>
      <c r="J267" s="157">
        <f t="shared" si="85"/>
        <v>1</v>
      </c>
      <c r="L267" s="42">
        <f>'GSD-Pri'!R311</f>
        <v>1435974</v>
      </c>
      <c r="M267" s="157">
        <f t="shared" si="86"/>
        <v>5.9029585374604588E-3</v>
      </c>
      <c r="N267" s="42">
        <f>'GSD-Pri'!S311</f>
        <v>3792</v>
      </c>
      <c r="O267" s="157">
        <f t="shared" si="87"/>
        <v>4.8412115795857134E-3</v>
      </c>
      <c r="P267" s="42">
        <f>'GSD-Pri'!K311</f>
        <v>0</v>
      </c>
      <c r="Q267" s="157">
        <f t="shared" si="88"/>
        <v>0</v>
      </c>
      <c r="S267" s="36">
        <f t="shared" si="89"/>
        <v>243263440</v>
      </c>
      <c r="T267" s="36">
        <f t="shared" si="90"/>
        <v>783275</v>
      </c>
      <c r="U267" s="36">
        <f t="shared" si="91"/>
        <v>159</v>
      </c>
      <c r="W267" s="36">
        <f>'ComLg kWh Forecast'!X270</f>
        <v>231291820</v>
      </c>
      <c r="X267" s="168">
        <v>-2676262</v>
      </c>
      <c r="Y267" s="168">
        <v>0</v>
      </c>
      <c r="Z267" s="36">
        <f t="shared" si="92"/>
        <v>228615558</v>
      </c>
      <c r="AA267" s="160">
        <f t="shared" si="93"/>
        <v>227266050</v>
      </c>
      <c r="AB267" s="160">
        <f t="shared" si="94"/>
        <v>1349508</v>
      </c>
      <c r="AC267" s="155">
        <f t="shared" si="95"/>
        <v>-6.0214070803241149E-2</v>
      </c>
      <c r="AD267" s="44">
        <f t="shared" si="82"/>
        <v>736110.82369159127</v>
      </c>
      <c r="AE267" s="162">
        <f t="shared" si="96"/>
        <v>732547</v>
      </c>
      <c r="AF267" s="162">
        <f t="shared" si="97"/>
        <v>3564</v>
      </c>
      <c r="AG267" s="44">
        <f t="shared" si="98"/>
        <v>149.42596274228467</v>
      </c>
      <c r="AH267" s="162">
        <f t="shared" si="99"/>
        <v>149</v>
      </c>
      <c r="AI267" s="162">
        <f t="shared" si="100"/>
        <v>0</v>
      </c>
    </row>
    <row r="268" spans="3:35">
      <c r="C268" s="3">
        <v>2034</v>
      </c>
      <c r="D268" s="3">
        <v>5</v>
      </c>
      <c r="E268" s="42">
        <f>'GSD-Sec'!R312</f>
        <v>251572921</v>
      </c>
      <c r="F268" s="157">
        <f t="shared" si="83"/>
        <v>0.99424963074727823</v>
      </c>
      <c r="G268" s="42">
        <f>'GSD-Sec'!S312</f>
        <v>813881</v>
      </c>
      <c r="H268" s="157">
        <f t="shared" si="84"/>
        <v>0.99485265715836357</v>
      </c>
      <c r="I268" s="42">
        <f>'GSD-Sec'!K312</f>
        <v>451</v>
      </c>
      <c r="J268" s="157">
        <f t="shared" si="85"/>
        <v>1</v>
      </c>
      <c r="L268" s="42">
        <f>'GSD-Pri'!R312</f>
        <v>1455004</v>
      </c>
      <c r="M268" s="157">
        <f t="shared" si="86"/>
        <v>5.7503692527218096E-3</v>
      </c>
      <c r="N268" s="42">
        <f>'GSD-Pri'!S312</f>
        <v>4211</v>
      </c>
      <c r="O268" s="157">
        <f t="shared" si="87"/>
        <v>5.1473428416363926E-3</v>
      </c>
      <c r="P268" s="42">
        <f>'GSD-Pri'!K312</f>
        <v>0</v>
      </c>
      <c r="Q268" s="157">
        <f t="shared" si="88"/>
        <v>0</v>
      </c>
      <c r="S268" s="36">
        <f t="shared" si="89"/>
        <v>253027925</v>
      </c>
      <c r="T268" s="36">
        <f t="shared" si="90"/>
        <v>818092</v>
      </c>
      <c r="U268" s="36">
        <f t="shared" si="91"/>
        <v>451</v>
      </c>
      <c r="W268" s="36">
        <f>'ComLg kWh Forecast'!X271</f>
        <v>250820616</v>
      </c>
      <c r="X268" s="168">
        <v>-5421778</v>
      </c>
      <c r="Y268" s="168">
        <v>0</v>
      </c>
      <c r="Z268" s="36">
        <f t="shared" si="92"/>
        <v>245398838</v>
      </c>
      <c r="AA268" s="160">
        <f t="shared" si="93"/>
        <v>243987704</v>
      </c>
      <c r="AB268" s="160">
        <f t="shared" si="94"/>
        <v>1411134</v>
      </c>
      <c r="AC268" s="155">
        <f t="shared" si="95"/>
        <v>-3.0151166121288764E-2</v>
      </c>
      <c r="AD268" s="44">
        <f t="shared" si="82"/>
        <v>793425.57220550266</v>
      </c>
      <c r="AE268" s="162">
        <f t="shared" si="96"/>
        <v>789342</v>
      </c>
      <c r="AF268" s="162">
        <f t="shared" si="97"/>
        <v>4084</v>
      </c>
      <c r="AG268" s="44">
        <f t="shared" si="98"/>
        <v>437.40182407929876</v>
      </c>
      <c r="AH268" s="162">
        <f t="shared" si="99"/>
        <v>437</v>
      </c>
      <c r="AI268" s="162">
        <f t="shared" si="100"/>
        <v>0</v>
      </c>
    </row>
    <row r="269" spans="3:35">
      <c r="C269" s="3">
        <v>2034</v>
      </c>
      <c r="D269" s="3">
        <v>6</v>
      </c>
      <c r="E269" s="42">
        <f>'GSD-Sec'!R313</f>
        <v>308713017</v>
      </c>
      <c r="F269" s="157">
        <f t="shared" si="83"/>
        <v>0.99390259226489719</v>
      </c>
      <c r="G269" s="42">
        <f>'GSD-Sec'!S313</f>
        <v>877599</v>
      </c>
      <c r="H269" s="157">
        <f t="shared" si="84"/>
        <v>0.99476771535283348</v>
      </c>
      <c r="I269" s="42">
        <f>'GSD-Sec'!K313</f>
        <v>437</v>
      </c>
      <c r="J269" s="157">
        <f t="shared" si="85"/>
        <v>1</v>
      </c>
      <c r="L269" s="42">
        <f>'GSD-Pri'!R313</f>
        <v>1893897</v>
      </c>
      <c r="M269" s="157">
        <f t="shared" si="86"/>
        <v>6.0974077351027669E-3</v>
      </c>
      <c r="N269" s="42">
        <f>'GSD-Pri'!S313</f>
        <v>4616</v>
      </c>
      <c r="O269" s="157">
        <f t="shared" si="87"/>
        <v>5.2322846471665073E-3</v>
      </c>
      <c r="P269" s="42">
        <f>'GSD-Pri'!K313</f>
        <v>0</v>
      </c>
      <c r="Q269" s="157">
        <f t="shared" si="88"/>
        <v>0</v>
      </c>
      <c r="S269" s="36">
        <f t="shared" si="89"/>
        <v>310606914</v>
      </c>
      <c r="T269" s="36">
        <f t="shared" si="90"/>
        <v>882215</v>
      </c>
      <c r="U269" s="36">
        <f t="shared" si="91"/>
        <v>437</v>
      </c>
      <c r="W269" s="36">
        <f>'ComLg kWh Forecast'!X272</f>
        <v>303506772</v>
      </c>
      <c r="X269" s="168">
        <v>-7465362</v>
      </c>
      <c r="Y269" s="168">
        <v>0</v>
      </c>
      <c r="Z269" s="36">
        <f t="shared" si="92"/>
        <v>296041410</v>
      </c>
      <c r="AA269" s="160">
        <f t="shared" si="93"/>
        <v>294236325</v>
      </c>
      <c r="AB269" s="160">
        <f t="shared" si="94"/>
        <v>1805085</v>
      </c>
      <c r="AC269" s="155">
        <f t="shared" si="95"/>
        <v>-4.6893688915115361E-2</v>
      </c>
      <c r="AD269" s="44">
        <f t="shared" si="82"/>
        <v>840844.6842337515</v>
      </c>
      <c r="AE269" s="162">
        <f t="shared" si="96"/>
        <v>836445</v>
      </c>
      <c r="AF269" s="162">
        <f t="shared" si="97"/>
        <v>4400</v>
      </c>
      <c r="AG269" s="44">
        <f t="shared" si="98"/>
        <v>416.5074579440946</v>
      </c>
      <c r="AH269" s="162">
        <f t="shared" si="99"/>
        <v>417</v>
      </c>
      <c r="AI269" s="162">
        <f t="shared" si="100"/>
        <v>0</v>
      </c>
    </row>
    <row r="270" spans="3:35">
      <c r="C270" s="3">
        <v>2034</v>
      </c>
      <c r="D270" s="3">
        <v>7</v>
      </c>
      <c r="E270" s="42">
        <f>'GSD-Sec'!R314</f>
        <v>327585728</v>
      </c>
      <c r="F270" s="157">
        <f t="shared" si="83"/>
        <v>0.9938777738483443</v>
      </c>
      <c r="G270" s="42">
        <f>'GSD-Sec'!S314</f>
        <v>880898</v>
      </c>
      <c r="H270" s="157">
        <f t="shared" si="84"/>
        <v>0.99479282536936386</v>
      </c>
      <c r="I270" s="42">
        <f>'GSD-Sec'!K314</f>
        <v>509</v>
      </c>
      <c r="J270" s="157">
        <f t="shared" si="85"/>
        <v>1</v>
      </c>
      <c r="L270" s="42">
        <f>'GSD-Pri'!R314</f>
        <v>2017908</v>
      </c>
      <c r="M270" s="157">
        <f t="shared" si="86"/>
        <v>6.1222261516556816E-3</v>
      </c>
      <c r="N270" s="42">
        <f>'GSD-Pri'!S314</f>
        <v>4611</v>
      </c>
      <c r="O270" s="157">
        <f t="shared" si="87"/>
        <v>5.207174630636165E-3</v>
      </c>
      <c r="P270" s="42">
        <f>'GSD-Pri'!K314</f>
        <v>0</v>
      </c>
      <c r="Q270" s="157">
        <f t="shared" si="88"/>
        <v>0</v>
      </c>
      <c r="S270" s="36">
        <f t="shared" si="89"/>
        <v>329603636</v>
      </c>
      <c r="T270" s="36">
        <f t="shared" si="90"/>
        <v>885509</v>
      </c>
      <c r="U270" s="36">
        <f t="shared" si="91"/>
        <v>509</v>
      </c>
      <c r="W270" s="36">
        <f>'ComLg kWh Forecast'!X273</f>
        <v>328236397</v>
      </c>
      <c r="X270" s="168">
        <v>-8296412</v>
      </c>
      <c r="Y270" s="168">
        <v>0</v>
      </c>
      <c r="Z270" s="36">
        <f t="shared" si="92"/>
        <v>319939985</v>
      </c>
      <c r="AA270" s="160">
        <f t="shared" si="93"/>
        <v>317981240</v>
      </c>
      <c r="AB270" s="160">
        <f t="shared" si="94"/>
        <v>1958745</v>
      </c>
      <c r="AC270" s="155">
        <f t="shared" si="95"/>
        <v>-2.9319006056110375E-2</v>
      </c>
      <c r="AD270" s="44">
        <f t="shared" si="82"/>
        <v>859546.7562662597</v>
      </c>
      <c r="AE270" s="162">
        <f t="shared" si="96"/>
        <v>855071</v>
      </c>
      <c r="AF270" s="162">
        <f t="shared" si="97"/>
        <v>4476</v>
      </c>
      <c r="AG270" s="44">
        <f t="shared" si="98"/>
        <v>494.0766259174398</v>
      </c>
      <c r="AH270" s="162">
        <f t="shared" si="99"/>
        <v>494</v>
      </c>
      <c r="AI270" s="162">
        <f t="shared" si="100"/>
        <v>0</v>
      </c>
    </row>
    <row r="271" spans="3:35">
      <c r="C271" s="3">
        <v>2034</v>
      </c>
      <c r="D271" s="3">
        <v>8</v>
      </c>
      <c r="E271" s="42">
        <f>'GSD-Sec'!R315</f>
        <v>332326303</v>
      </c>
      <c r="F271" s="157">
        <f t="shared" si="83"/>
        <v>0.99438927570070279</v>
      </c>
      <c r="G271" s="42">
        <f>'GSD-Sec'!S315</f>
        <v>896253</v>
      </c>
      <c r="H271" s="157">
        <f t="shared" si="84"/>
        <v>0.99510692159083336</v>
      </c>
      <c r="I271" s="42">
        <f>'GSD-Sec'!K315</f>
        <v>469</v>
      </c>
      <c r="J271" s="157">
        <f t="shared" si="85"/>
        <v>1</v>
      </c>
      <c r="L271" s="42">
        <f>'GSD-Pri'!R315</f>
        <v>1875112</v>
      </c>
      <c r="M271" s="157">
        <f t="shared" si="86"/>
        <v>5.6107242992971765E-3</v>
      </c>
      <c r="N271" s="42">
        <f>'GSD-Pri'!S315</f>
        <v>4407</v>
      </c>
      <c r="O271" s="157">
        <f t="shared" si="87"/>
        <v>4.8930784091666115E-3</v>
      </c>
      <c r="P271" s="42">
        <f>'GSD-Pri'!K315</f>
        <v>0</v>
      </c>
      <c r="Q271" s="157">
        <f t="shared" si="88"/>
        <v>0</v>
      </c>
      <c r="S271" s="36">
        <f t="shared" si="89"/>
        <v>334201415</v>
      </c>
      <c r="T271" s="36">
        <f t="shared" si="90"/>
        <v>900660</v>
      </c>
      <c r="U271" s="36">
        <f t="shared" si="91"/>
        <v>469</v>
      </c>
      <c r="W271" s="36">
        <f>'ComLg kWh Forecast'!X274</f>
        <v>326633872</v>
      </c>
      <c r="X271" s="168">
        <v>-8059891</v>
      </c>
      <c r="Y271" s="168">
        <v>0</v>
      </c>
      <c r="Z271" s="36">
        <f t="shared" si="92"/>
        <v>318573981</v>
      </c>
      <c r="AA271" s="160">
        <f t="shared" si="93"/>
        <v>316786550</v>
      </c>
      <c r="AB271" s="160">
        <f t="shared" si="94"/>
        <v>1787431</v>
      </c>
      <c r="AC271" s="155">
        <f t="shared" si="95"/>
        <v>-4.676052613361914E-2</v>
      </c>
      <c r="AD271" s="44">
        <f t="shared" si="82"/>
        <v>858544.66453249461</v>
      </c>
      <c r="AE271" s="162">
        <f t="shared" si="96"/>
        <v>854344</v>
      </c>
      <c r="AF271" s="162">
        <f t="shared" si="97"/>
        <v>4201</v>
      </c>
      <c r="AG271" s="44">
        <f t="shared" si="98"/>
        <v>447.0693132433326</v>
      </c>
      <c r="AH271" s="162">
        <f t="shared" si="99"/>
        <v>447</v>
      </c>
      <c r="AI271" s="162">
        <f t="shared" si="100"/>
        <v>0</v>
      </c>
    </row>
    <row r="272" spans="3:35">
      <c r="C272" s="3">
        <v>2034</v>
      </c>
      <c r="D272" s="3">
        <v>9</v>
      </c>
      <c r="E272" s="42">
        <f>'GSD-Sec'!R316</f>
        <v>320098574</v>
      </c>
      <c r="F272" s="157">
        <f t="shared" si="83"/>
        <v>0.99405877830215728</v>
      </c>
      <c r="G272" s="42">
        <f>'GSD-Sec'!S316</f>
        <v>887631</v>
      </c>
      <c r="H272" s="157">
        <f t="shared" si="84"/>
        <v>0.99485441963995502</v>
      </c>
      <c r="I272" s="42">
        <f>'GSD-Sec'!K316</f>
        <v>368</v>
      </c>
      <c r="J272" s="157">
        <f t="shared" si="85"/>
        <v>1</v>
      </c>
      <c r="L272" s="42">
        <f>'GSD-Pri'!R316</f>
        <v>1913143</v>
      </c>
      <c r="M272" s="157">
        <f t="shared" si="86"/>
        <v>5.9412216978427523E-3</v>
      </c>
      <c r="N272" s="42">
        <f>'GSD-Pri'!S316</f>
        <v>4591</v>
      </c>
      <c r="O272" s="157">
        <f t="shared" si="87"/>
        <v>5.1455803600449213E-3</v>
      </c>
      <c r="P272" s="42">
        <f>'GSD-Pri'!K316</f>
        <v>0</v>
      </c>
      <c r="Q272" s="157">
        <f t="shared" si="88"/>
        <v>0</v>
      </c>
      <c r="S272" s="36">
        <f t="shared" si="89"/>
        <v>322011717</v>
      </c>
      <c r="T272" s="36">
        <f t="shared" si="90"/>
        <v>892222</v>
      </c>
      <c r="U272" s="36">
        <f t="shared" si="91"/>
        <v>368</v>
      </c>
      <c r="W272" s="36">
        <f>'ComLg kWh Forecast'!X275</f>
        <v>329694835</v>
      </c>
      <c r="X272" s="168">
        <v>-6444157</v>
      </c>
      <c r="Y272" s="168">
        <v>0</v>
      </c>
      <c r="Z272" s="36">
        <f t="shared" si="92"/>
        <v>323250678</v>
      </c>
      <c r="AA272" s="160">
        <f t="shared" si="93"/>
        <v>321330174</v>
      </c>
      <c r="AB272" s="160">
        <f t="shared" si="94"/>
        <v>1920504</v>
      </c>
      <c r="AC272" s="155">
        <f t="shared" si="95"/>
        <v>3.8475649629854392E-3</v>
      </c>
      <c r="AD272" s="44">
        <f t="shared" si="82"/>
        <v>895654.88210640475</v>
      </c>
      <c r="AE272" s="162">
        <f t="shared" si="96"/>
        <v>891046</v>
      </c>
      <c r="AF272" s="162">
        <f t="shared" si="97"/>
        <v>4609</v>
      </c>
      <c r="AG272" s="44">
        <f t="shared" si="98"/>
        <v>369.41590390637862</v>
      </c>
      <c r="AH272" s="162">
        <f t="shared" si="99"/>
        <v>369</v>
      </c>
      <c r="AI272" s="162">
        <f t="shared" si="100"/>
        <v>0</v>
      </c>
    </row>
    <row r="273" spans="3:35">
      <c r="C273" s="3">
        <v>2034</v>
      </c>
      <c r="D273" s="3">
        <v>10</v>
      </c>
      <c r="E273" s="42">
        <f>'GSD-Sec'!R317</f>
        <v>272846813</v>
      </c>
      <c r="F273" s="157">
        <f t="shared" si="83"/>
        <v>0.99337925472653987</v>
      </c>
      <c r="G273" s="42">
        <f>'GSD-Sec'!S317</f>
        <v>838870</v>
      </c>
      <c r="H273" s="157">
        <f t="shared" si="84"/>
        <v>0.99465600793002418</v>
      </c>
      <c r="I273" s="42">
        <f>'GSD-Sec'!K317</f>
        <v>361</v>
      </c>
      <c r="J273" s="157">
        <f t="shared" si="85"/>
        <v>1</v>
      </c>
      <c r="L273" s="42">
        <f>'GSD-Pri'!R317</f>
        <v>1818489</v>
      </c>
      <c r="M273" s="157">
        <f t="shared" si="86"/>
        <v>6.6207452734601329E-3</v>
      </c>
      <c r="N273" s="42">
        <f>'GSD-Pri'!S317</f>
        <v>4507</v>
      </c>
      <c r="O273" s="157">
        <f t="shared" si="87"/>
        <v>5.3439920699758234E-3</v>
      </c>
      <c r="P273" s="42">
        <f>'GSD-Pri'!K317</f>
        <v>0</v>
      </c>
      <c r="Q273" s="157">
        <f t="shared" si="88"/>
        <v>0</v>
      </c>
      <c r="S273" s="36">
        <f t="shared" si="89"/>
        <v>274665302</v>
      </c>
      <c r="T273" s="36">
        <f t="shared" si="90"/>
        <v>843377</v>
      </c>
      <c r="U273" s="36">
        <f t="shared" si="91"/>
        <v>361</v>
      </c>
      <c r="W273" s="36">
        <f>'ComLg kWh Forecast'!X276</f>
        <v>297141830</v>
      </c>
      <c r="X273" s="168">
        <v>-3584196</v>
      </c>
      <c r="Y273" s="168">
        <v>0</v>
      </c>
      <c r="Z273" s="36">
        <f t="shared" si="92"/>
        <v>293557634</v>
      </c>
      <c r="AA273" s="160">
        <f t="shared" si="93"/>
        <v>291614064</v>
      </c>
      <c r="AB273" s="160">
        <f t="shared" si="94"/>
        <v>1943570</v>
      </c>
      <c r="AC273" s="155">
        <f t="shared" si="95"/>
        <v>6.8783103881101093E-2</v>
      </c>
      <c r="AD273" s="44">
        <f t="shared" si="82"/>
        <v>901387.08780193143</v>
      </c>
      <c r="AE273" s="162">
        <f t="shared" si="96"/>
        <v>896570</v>
      </c>
      <c r="AF273" s="162">
        <f t="shared" si="97"/>
        <v>4817</v>
      </c>
      <c r="AG273" s="44">
        <f t="shared" si="98"/>
        <v>385.8307005010775</v>
      </c>
      <c r="AH273" s="162">
        <f t="shared" si="99"/>
        <v>386</v>
      </c>
      <c r="AI273" s="162">
        <f t="shared" si="100"/>
        <v>0</v>
      </c>
    </row>
    <row r="274" spans="3:35">
      <c r="C274" s="3">
        <v>2034</v>
      </c>
      <c r="D274" s="3">
        <v>11</v>
      </c>
      <c r="E274" s="42">
        <f>'GSD-Sec'!R318</f>
        <v>217896103</v>
      </c>
      <c r="F274" s="157">
        <f t="shared" si="83"/>
        <v>0.99316044794443059</v>
      </c>
      <c r="G274" s="42">
        <f>'GSD-Sec'!S318</f>
        <v>781728</v>
      </c>
      <c r="H274" s="157">
        <f t="shared" si="84"/>
        <v>0.99474080021785027</v>
      </c>
      <c r="I274" s="42">
        <f>'GSD-Sec'!K318</f>
        <v>227</v>
      </c>
      <c r="J274" s="157">
        <f t="shared" si="85"/>
        <v>1</v>
      </c>
      <c r="L274" s="42">
        <f>'GSD-Pri'!R318</f>
        <v>1500575</v>
      </c>
      <c r="M274" s="157">
        <f t="shared" si="86"/>
        <v>6.8395520555694098E-3</v>
      </c>
      <c r="N274" s="42">
        <f>'GSD-Pri'!S318</f>
        <v>4133</v>
      </c>
      <c r="O274" s="157">
        <f t="shared" si="87"/>
        <v>5.2591997821497694E-3</v>
      </c>
      <c r="P274" s="42">
        <f>'GSD-Pri'!K318</f>
        <v>0</v>
      </c>
      <c r="Q274" s="157">
        <f t="shared" si="88"/>
        <v>0</v>
      </c>
      <c r="S274" s="36">
        <f t="shared" si="89"/>
        <v>219396678</v>
      </c>
      <c r="T274" s="36">
        <f t="shared" si="90"/>
        <v>785861</v>
      </c>
      <c r="U274" s="36">
        <f t="shared" si="91"/>
        <v>227</v>
      </c>
      <c r="W274" s="36">
        <f>'ComLg kWh Forecast'!X277</f>
        <v>228396648</v>
      </c>
      <c r="X274" s="168">
        <v>-2007196</v>
      </c>
      <c r="Y274" s="168">
        <v>0</v>
      </c>
      <c r="Z274" s="36">
        <f t="shared" si="92"/>
        <v>226389452</v>
      </c>
      <c r="AA274" s="160">
        <f t="shared" si="93"/>
        <v>224841050</v>
      </c>
      <c r="AB274" s="160">
        <f t="shared" si="94"/>
        <v>1548402</v>
      </c>
      <c r="AC274" s="155">
        <f t="shared" si="95"/>
        <v>3.1872743305620954E-2</v>
      </c>
      <c r="AD274" s="44">
        <f t="shared" si="82"/>
        <v>810908.5459268986</v>
      </c>
      <c r="AE274" s="162">
        <f t="shared" si="96"/>
        <v>806644</v>
      </c>
      <c r="AF274" s="162">
        <f t="shared" si="97"/>
        <v>4265</v>
      </c>
      <c r="AG274" s="44">
        <f t="shared" si="98"/>
        <v>234.23511273037596</v>
      </c>
      <c r="AH274" s="162">
        <f t="shared" si="99"/>
        <v>234</v>
      </c>
      <c r="AI274" s="162">
        <f t="shared" si="100"/>
        <v>0</v>
      </c>
    </row>
    <row r="275" spans="3:35">
      <c r="C275" s="3">
        <v>2034</v>
      </c>
      <c r="D275" s="3">
        <v>12</v>
      </c>
      <c r="E275" s="42">
        <f>'GSD-Sec'!R319</f>
        <v>227800549</v>
      </c>
      <c r="F275" s="157">
        <f t="shared" si="83"/>
        <v>0.9934141726892437</v>
      </c>
      <c r="G275" s="42">
        <f>'GSD-Sec'!S319</f>
        <v>824281</v>
      </c>
      <c r="H275" s="157">
        <f t="shared" si="84"/>
        <v>0.99531371881346886</v>
      </c>
      <c r="I275" s="42">
        <f>'GSD-Sec'!K319</f>
        <v>216</v>
      </c>
      <c r="J275" s="157">
        <f t="shared" si="85"/>
        <v>1</v>
      </c>
      <c r="L275" s="42">
        <f>'GSD-Pri'!R319</f>
        <v>1510201</v>
      </c>
      <c r="M275" s="157">
        <f t="shared" si="86"/>
        <v>6.5858273107562556E-3</v>
      </c>
      <c r="N275" s="42">
        <f>'GSD-Pri'!S319</f>
        <v>3881</v>
      </c>
      <c r="O275" s="157">
        <f t="shared" si="87"/>
        <v>4.6862811865311374E-3</v>
      </c>
      <c r="P275" s="42">
        <f>'GSD-Pri'!K319</f>
        <v>0</v>
      </c>
      <c r="Q275" s="157">
        <f t="shared" si="88"/>
        <v>0</v>
      </c>
      <c r="S275" s="36">
        <f t="shared" si="89"/>
        <v>229310750</v>
      </c>
      <c r="T275" s="36">
        <f t="shared" si="90"/>
        <v>828162</v>
      </c>
      <c r="U275" s="36">
        <f t="shared" si="91"/>
        <v>216</v>
      </c>
      <c r="W275" s="36">
        <f>'ComLg kWh Forecast'!X278</f>
        <v>231513586</v>
      </c>
      <c r="X275" s="168">
        <v>-2619920</v>
      </c>
      <c r="Y275" s="168">
        <v>0</v>
      </c>
      <c r="Z275" s="36">
        <f t="shared" si="92"/>
        <v>228893666</v>
      </c>
      <c r="AA275" s="160">
        <f t="shared" si="93"/>
        <v>227386212</v>
      </c>
      <c r="AB275" s="160">
        <f t="shared" si="94"/>
        <v>1507454</v>
      </c>
      <c r="AC275" s="155">
        <f t="shared" si="95"/>
        <v>-1.8188593426169408E-3</v>
      </c>
      <c r="AD275" s="44">
        <f t="shared" si="82"/>
        <v>826655.68980909965</v>
      </c>
      <c r="AE275" s="162">
        <f t="shared" si="96"/>
        <v>822782</v>
      </c>
      <c r="AF275" s="162">
        <f t="shared" si="97"/>
        <v>3874</v>
      </c>
      <c r="AG275" s="44">
        <f t="shared" si="98"/>
        <v>215.60712638199473</v>
      </c>
      <c r="AH275" s="162">
        <f t="shared" si="99"/>
        <v>216</v>
      </c>
      <c r="AI275" s="162">
        <f t="shared" si="100"/>
        <v>0</v>
      </c>
    </row>
    <row r="276" spans="3:35">
      <c r="C276" s="3">
        <v>2035</v>
      </c>
      <c r="D276" s="3">
        <v>1</v>
      </c>
      <c r="E276" s="42">
        <f>'GSD-Sec'!R320</f>
        <v>236477641</v>
      </c>
      <c r="F276" s="157">
        <f t="shared" si="83"/>
        <v>0.99354763194815365</v>
      </c>
      <c r="G276" s="42">
        <f>'GSD-Sec'!S320</f>
        <v>837163</v>
      </c>
      <c r="H276" s="157">
        <f t="shared" si="84"/>
        <v>0.99538786410191171</v>
      </c>
      <c r="I276" s="42">
        <f>'GSD-Sec'!K320</f>
        <v>91</v>
      </c>
      <c r="J276" s="157">
        <f t="shared" si="85"/>
        <v>1</v>
      </c>
      <c r="L276" s="42">
        <f>'GSD-Pri'!R320</f>
        <v>1535750</v>
      </c>
      <c r="M276" s="157">
        <f t="shared" si="86"/>
        <v>6.4523680518462929E-3</v>
      </c>
      <c r="N276" s="42">
        <f>'GSD-Pri'!S320</f>
        <v>3879</v>
      </c>
      <c r="O276" s="157">
        <f t="shared" si="87"/>
        <v>4.612135898088324E-3</v>
      </c>
      <c r="P276" s="42">
        <f>'GSD-Pri'!K320</f>
        <v>0</v>
      </c>
      <c r="Q276" s="157">
        <f t="shared" si="88"/>
        <v>0</v>
      </c>
      <c r="S276" s="36">
        <f t="shared" si="89"/>
        <v>238013391</v>
      </c>
      <c r="T276" s="36">
        <f t="shared" si="90"/>
        <v>841042</v>
      </c>
      <c r="U276" s="36">
        <f t="shared" si="91"/>
        <v>91</v>
      </c>
      <c r="W276" s="36">
        <f>'ComLg kWh Forecast'!X279</f>
        <v>237681293</v>
      </c>
      <c r="X276" s="168">
        <v>-2838246</v>
      </c>
      <c r="Y276" s="168">
        <v>0</v>
      </c>
      <c r="Z276" s="36">
        <f>W276+X276+Y276</f>
        <v>234843047</v>
      </c>
      <c r="AA276" s="160">
        <f t="shared" si="93"/>
        <v>233327753</v>
      </c>
      <c r="AB276" s="160">
        <f t="shared" si="94"/>
        <v>1515294</v>
      </c>
      <c r="AC276" s="155">
        <f t="shared" si="95"/>
        <v>-1.3320023662030001E-2</v>
      </c>
      <c r="AD276" s="44">
        <f t="shared" si="82"/>
        <v>829839.30065923894</v>
      </c>
      <c r="AE276" s="162">
        <f t="shared" si="96"/>
        <v>826012</v>
      </c>
      <c r="AF276" s="162">
        <f t="shared" si="97"/>
        <v>3827</v>
      </c>
      <c r="AG276" s="44">
        <f t="shared" si="98"/>
        <v>89.787877846755265</v>
      </c>
      <c r="AH276" s="162">
        <f t="shared" si="99"/>
        <v>90</v>
      </c>
      <c r="AI276" s="162">
        <f t="shared" si="100"/>
        <v>0</v>
      </c>
    </row>
    <row r="277" spans="3:35">
      <c r="C277" s="3">
        <v>2035</v>
      </c>
      <c r="D277" s="3">
        <v>2</v>
      </c>
      <c r="E277" s="42">
        <f>'GSD-Sec'!R321</f>
        <v>221865745</v>
      </c>
      <c r="F277" s="157">
        <f t="shared" si="83"/>
        <v>0.99265606991768662</v>
      </c>
      <c r="G277" s="42">
        <f>'GSD-Sec'!S321</f>
        <v>830825</v>
      </c>
      <c r="H277" s="157">
        <f t="shared" si="84"/>
        <v>0.99521215300986321</v>
      </c>
      <c r="I277" s="42">
        <f>'GSD-Sec'!K321</f>
        <v>64</v>
      </c>
      <c r="J277" s="157">
        <f t="shared" si="85"/>
        <v>1</v>
      </c>
      <c r="L277" s="42">
        <f>'GSD-Pri'!R321</f>
        <v>1641421</v>
      </c>
      <c r="M277" s="157">
        <f t="shared" si="86"/>
        <v>7.3439300823133343E-3</v>
      </c>
      <c r="N277" s="42">
        <f>'GSD-Pri'!S321</f>
        <v>3997</v>
      </c>
      <c r="O277" s="157">
        <f t="shared" si="87"/>
        <v>4.7878469901368199E-3</v>
      </c>
      <c r="P277" s="42">
        <f>'GSD-Pri'!K321</f>
        <v>0</v>
      </c>
      <c r="Q277" s="157">
        <f t="shared" si="88"/>
        <v>0</v>
      </c>
      <c r="S277" s="36">
        <f t="shared" si="89"/>
        <v>223507166</v>
      </c>
      <c r="T277" s="36">
        <f t="shared" si="90"/>
        <v>834822</v>
      </c>
      <c r="U277" s="36">
        <f t="shared" si="91"/>
        <v>64</v>
      </c>
      <c r="W277" s="36">
        <f>'ComLg kWh Forecast'!X280</f>
        <v>228764552</v>
      </c>
      <c r="X277" s="168">
        <v>-1971982</v>
      </c>
      <c r="Y277" s="168">
        <v>0</v>
      </c>
      <c r="Z277" s="36">
        <f t="shared" si="92"/>
        <v>226792570</v>
      </c>
      <c r="AA277" s="160">
        <f t="shared" si="93"/>
        <v>225127021</v>
      </c>
      <c r="AB277" s="160">
        <f t="shared" si="94"/>
        <v>1665549</v>
      </c>
      <c r="AC277" s="155">
        <f t="shared" si="95"/>
        <v>1.4699322884349941E-2</v>
      </c>
      <c r="AD277" s="44">
        <f t="shared" si="82"/>
        <v>847093.31812895881</v>
      </c>
      <c r="AE277" s="162">
        <f t="shared" si="96"/>
        <v>843038</v>
      </c>
      <c r="AF277" s="162">
        <f t="shared" si="97"/>
        <v>4056</v>
      </c>
      <c r="AG277" s="44">
        <f t="shared" si="98"/>
        <v>64.940756664598396</v>
      </c>
      <c r="AH277" s="162">
        <f t="shared" si="99"/>
        <v>65</v>
      </c>
      <c r="AI277" s="162">
        <f t="shared" si="100"/>
        <v>0</v>
      </c>
    </row>
    <row r="278" spans="3:35">
      <c r="C278" s="3">
        <v>2035</v>
      </c>
      <c r="D278" s="3">
        <v>3</v>
      </c>
      <c r="E278" s="42">
        <f>'GSD-Sec'!R322</f>
        <v>216752333</v>
      </c>
      <c r="F278" s="157">
        <f t="shared" si="83"/>
        <v>0.99387439731681104</v>
      </c>
      <c r="G278" s="42">
        <f>'GSD-Sec'!S322</f>
        <v>802760</v>
      </c>
      <c r="H278" s="157">
        <f t="shared" si="84"/>
        <v>0.99558487945232665</v>
      </c>
      <c r="I278" s="42">
        <f>'GSD-Sec'!K322</f>
        <v>100</v>
      </c>
      <c r="J278" s="157">
        <f t="shared" si="85"/>
        <v>1</v>
      </c>
      <c r="L278" s="42">
        <f>'GSD-Pri'!R322</f>
        <v>1335922</v>
      </c>
      <c r="M278" s="157">
        <f t="shared" si="86"/>
        <v>6.1256026831889689E-3</v>
      </c>
      <c r="N278" s="42">
        <f>'GSD-Pri'!S322</f>
        <v>3560</v>
      </c>
      <c r="O278" s="157">
        <f t="shared" si="87"/>
        <v>4.4151205476733804E-3</v>
      </c>
      <c r="P278" s="42">
        <f>'GSD-Pri'!K322</f>
        <v>0</v>
      </c>
      <c r="Q278" s="157">
        <f t="shared" si="88"/>
        <v>0</v>
      </c>
      <c r="S278" s="36">
        <f t="shared" si="89"/>
        <v>218088255</v>
      </c>
      <c r="T278" s="36">
        <f t="shared" si="90"/>
        <v>806320</v>
      </c>
      <c r="U278" s="36">
        <f t="shared" si="91"/>
        <v>100</v>
      </c>
      <c r="W278" s="36">
        <f>'ComLg kWh Forecast'!X281</f>
        <v>219440541</v>
      </c>
      <c r="X278" s="168">
        <v>-1892164</v>
      </c>
      <c r="Y278" s="168">
        <v>0</v>
      </c>
      <c r="Z278" s="36">
        <f t="shared" si="92"/>
        <v>217548377</v>
      </c>
      <c r="AA278" s="160">
        <f t="shared" si="93"/>
        <v>216215762</v>
      </c>
      <c r="AB278" s="160">
        <f t="shared" si="94"/>
        <v>1332615</v>
      </c>
      <c r="AC278" s="155">
        <f t="shared" si="95"/>
        <v>-2.4755024061244857E-3</v>
      </c>
      <c r="AD278" s="44">
        <f t="shared" si="82"/>
        <v>804323.95289989375</v>
      </c>
      <c r="AE278" s="162">
        <f t="shared" si="96"/>
        <v>800773</v>
      </c>
      <c r="AF278" s="162">
        <f t="shared" si="97"/>
        <v>3551</v>
      </c>
      <c r="AG278" s="44">
        <f t="shared" si="98"/>
        <v>99.752449759387545</v>
      </c>
      <c r="AH278" s="162">
        <f t="shared" si="99"/>
        <v>100</v>
      </c>
      <c r="AI278" s="162">
        <f t="shared" si="100"/>
        <v>0</v>
      </c>
    </row>
    <row r="279" spans="3:35">
      <c r="C279" s="3">
        <v>2035</v>
      </c>
      <c r="D279" s="3">
        <v>4</v>
      </c>
      <c r="E279" s="42">
        <f>'GSD-Sec'!R323</f>
        <v>242194158</v>
      </c>
      <c r="F279" s="157">
        <f t="shared" si="83"/>
        <v>0.9941059261093369</v>
      </c>
      <c r="G279" s="42">
        <f>'GSD-Sec'!S323</f>
        <v>780665</v>
      </c>
      <c r="H279" s="157">
        <f t="shared" si="84"/>
        <v>0.99516608303578147</v>
      </c>
      <c r="I279" s="42">
        <f>'GSD-Sec'!K323</f>
        <v>160</v>
      </c>
      <c r="J279" s="157">
        <f t="shared" si="85"/>
        <v>1</v>
      </c>
      <c r="L279" s="42">
        <f>'GSD-Pri'!R323</f>
        <v>1435974</v>
      </c>
      <c r="M279" s="157">
        <f t="shared" si="86"/>
        <v>5.8940738906630812E-3</v>
      </c>
      <c r="N279" s="42">
        <f>'GSD-Pri'!S323</f>
        <v>3792</v>
      </c>
      <c r="O279" s="157">
        <f t="shared" si="87"/>
        <v>4.8339169642185615E-3</v>
      </c>
      <c r="P279" s="42">
        <f>'GSD-Pri'!K323</f>
        <v>0</v>
      </c>
      <c r="Q279" s="157">
        <f t="shared" si="88"/>
        <v>0</v>
      </c>
      <c r="S279" s="36">
        <f t="shared" si="89"/>
        <v>243630132</v>
      </c>
      <c r="T279" s="36">
        <f t="shared" si="90"/>
        <v>784457</v>
      </c>
      <c r="U279" s="36">
        <f t="shared" si="91"/>
        <v>160</v>
      </c>
      <c r="W279" s="36">
        <f>'ComLg kWh Forecast'!X282</f>
        <v>232040509</v>
      </c>
      <c r="X279" s="168">
        <v>-2676262</v>
      </c>
      <c r="Y279" s="168">
        <v>0</v>
      </c>
      <c r="Z279" s="36">
        <f t="shared" si="92"/>
        <v>229364247</v>
      </c>
      <c r="AA279" s="160">
        <f t="shared" si="93"/>
        <v>228012357</v>
      </c>
      <c r="AB279" s="160">
        <f t="shared" si="94"/>
        <v>1351890</v>
      </c>
      <c r="AC279" s="155">
        <f t="shared" si="95"/>
        <v>-5.855550330695547E-2</v>
      </c>
      <c r="AD279" s="44">
        <f t="shared" si="82"/>
        <v>738522.72554233565</v>
      </c>
      <c r="AE279" s="162">
        <f t="shared" si="96"/>
        <v>734953</v>
      </c>
      <c r="AF279" s="162">
        <f t="shared" si="97"/>
        <v>3570</v>
      </c>
      <c r="AG279" s="44">
        <f t="shared" si="98"/>
        <v>150.63111947088711</v>
      </c>
      <c r="AH279" s="162">
        <f t="shared" si="99"/>
        <v>151</v>
      </c>
      <c r="AI279" s="162">
        <f t="shared" si="100"/>
        <v>0</v>
      </c>
    </row>
    <row r="280" spans="3:35">
      <c r="C280" s="3">
        <v>2035</v>
      </c>
      <c r="D280" s="3">
        <v>5</v>
      </c>
      <c r="E280" s="42">
        <f>'GSD-Sec'!R324</f>
        <v>251905055</v>
      </c>
      <c r="F280" s="157">
        <f t="shared" si="83"/>
        <v>0.99425716900389571</v>
      </c>
      <c r="G280" s="42">
        <f>'GSD-Sec'!S324</f>
        <v>814956</v>
      </c>
      <c r="H280" s="157">
        <f t="shared" si="84"/>
        <v>0.99485941206127693</v>
      </c>
      <c r="I280" s="42">
        <f>'GSD-Sec'!K324</f>
        <v>452</v>
      </c>
      <c r="J280" s="157">
        <f t="shared" si="85"/>
        <v>1</v>
      </c>
      <c r="L280" s="42">
        <f>'GSD-Pri'!R324</f>
        <v>1455004</v>
      </c>
      <c r="M280" s="157">
        <f t="shared" si="86"/>
        <v>5.7428309961042442E-3</v>
      </c>
      <c r="N280" s="42">
        <f>'GSD-Pri'!S324</f>
        <v>4211</v>
      </c>
      <c r="O280" s="157">
        <f t="shared" si="87"/>
        <v>5.1405879387231177E-3</v>
      </c>
      <c r="P280" s="42">
        <f>'GSD-Pri'!K324</f>
        <v>0</v>
      </c>
      <c r="Q280" s="157">
        <f t="shared" si="88"/>
        <v>0</v>
      </c>
      <c r="S280" s="36">
        <f t="shared" si="89"/>
        <v>253360059</v>
      </c>
      <c r="T280" s="36">
        <f t="shared" si="90"/>
        <v>819167</v>
      </c>
      <c r="U280" s="36">
        <f t="shared" si="91"/>
        <v>452</v>
      </c>
      <c r="W280" s="36">
        <f>'ComLg kWh Forecast'!X283</f>
        <v>251714355</v>
      </c>
      <c r="X280" s="168">
        <v>-5421778</v>
      </c>
      <c r="Y280" s="168">
        <v>0</v>
      </c>
      <c r="Z280" s="36">
        <f t="shared" si="92"/>
        <v>246292577</v>
      </c>
      <c r="AA280" s="160">
        <f t="shared" si="93"/>
        <v>244878160</v>
      </c>
      <c r="AB280" s="160">
        <f t="shared" si="94"/>
        <v>1414417</v>
      </c>
      <c r="AC280" s="155">
        <f t="shared" si="95"/>
        <v>-2.7895012449456358E-2</v>
      </c>
      <c r="AD280" s="44">
        <f t="shared" si="82"/>
        <v>796316.32633681619</v>
      </c>
      <c r="AE280" s="162">
        <f t="shared" si="96"/>
        <v>792223</v>
      </c>
      <c r="AF280" s="162">
        <f t="shared" si="97"/>
        <v>4094</v>
      </c>
      <c r="AG280" s="44">
        <f t="shared" si="98"/>
        <v>439.39145437284571</v>
      </c>
      <c r="AH280" s="162">
        <f t="shared" si="99"/>
        <v>439</v>
      </c>
      <c r="AI280" s="162">
        <f t="shared" si="100"/>
        <v>0</v>
      </c>
    </row>
    <row r="281" spans="3:35">
      <c r="C281" s="3">
        <v>2035</v>
      </c>
      <c r="D281" s="3">
        <v>6</v>
      </c>
      <c r="E281" s="42">
        <f>'GSD-Sec'!R325</f>
        <v>309060038</v>
      </c>
      <c r="F281" s="157">
        <f t="shared" si="83"/>
        <v>0.9939093969015057</v>
      </c>
      <c r="G281" s="42">
        <f>'GSD-Sec'!S325</f>
        <v>878585</v>
      </c>
      <c r="H281" s="157">
        <f t="shared" si="84"/>
        <v>0.99477355664225919</v>
      </c>
      <c r="I281" s="42">
        <f>'GSD-Sec'!K325</f>
        <v>437</v>
      </c>
      <c r="J281" s="157">
        <f t="shared" si="85"/>
        <v>1</v>
      </c>
      <c r="L281" s="42">
        <f>'GSD-Pri'!R325</f>
        <v>1893897</v>
      </c>
      <c r="M281" s="157">
        <f t="shared" si="86"/>
        <v>6.090603098494316E-3</v>
      </c>
      <c r="N281" s="42">
        <f>'GSD-Pri'!S325</f>
        <v>4616</v>
      </c>
      <c r="O281" s="157">
        <f t="shared" si="87"/>
        <v>5.2264433577407631E-3</v>
      </c>
      <c r="P281" s="42">
        <f>'GSD-Pri'!K325</f>
        <v>0</v>
      </c>
      <c r="Q281" s="157">
        <f t="shared" si="88"/>
        <v>0</v>
      </c>
      <c r="S281" s="36">
        <f t="shared" si="89"/>
        <v>310953935</v>
      </c>
      <c r="T281" s="36">
        <f t="shared" si="90"/>
        <v>883201</v>
      </c>
      <c r="U281" s="36">
        <f t="shared" si="91"/>
        <v>437</v>
      </c>
      <c r="W281" s="36">
        <f>'ComLg kWh Forecast'!X284</f>
        <v>303927632</v>
      </c>
      <c r="X281" s="168">
        <v>-7465362</v>
      </c>
      <c r="Y281" s="168">
        <v>0</v>
      </c>
      <c r="Z281" s="36">
        <f t="shared" si="92"/>
        <v>296462270</v>
      </c>
      <c r="AA281" s="160">
        <f t="shared" si="93"/>
        <v>294656636</v>
      </c>
      <c r="AB281" s="160">
        <f t="shared" si="94"/>
        <v>1805634</v>
      </c>
      <c r="AC281" s="155">
        <f t="shared" si="95"/>
        <v>-4.6603896490327368E-2</v>
      </c>
      <c r="AD281" s="44">
        <f t="shared" si="82"/>
        <v>842040.39201584633</v>
      </c>
      <c r="AE281" s="162">
        <f t="shared" si="96"/>
        <v>837640</v>
      </c>
      <c r="AF281" s="162">
        <f t="shared" si="97"/>
        <v>4401</v>
      </c>
      <c r="AG281" s="44">
        <f t="shared" si="98"/>
        <v>416.63409723372695</v>
      </c>
      <c r="AH281" s="162">
        <f t="shared" si="99"/>
        <v>417</v>
      </c>
      <c r="AI281" s="162">
        <f t="shared" si="100"/>
        <v>0</v>
      </c>
    </row>
    <row r="282" spans="3:35">
      <c r="C282" s="3">
        <v>2035</v>
      </c>
      <c r="D282" s="3">
        <v>7</v>
      </c>
      <c r="E282" s="42">
        <f>'GSD-Sec'!R326</f>
        <v>327857809</v>
      </c>
      <c r="F282" s="157">
        <f t="shared" si="83"/>
        <v>0.99388282345135459</v>
      </c>
      <c r="G282" s="42">
        <f>'GSD-Sec'!S326</f>
        <v>881630</v>
      </c>
      <c r="H282" s="157">
        <f t="shared" si="84"/>
        <v>0.99479712628957584</v>
      </c>
      <c r="I282" s="42">
        <f>'GSD-Sec'!K326</f>
        <v>510</v>
      </c>
      <c r="J282" s="157">
        <f t="shared" si="85"/>
        <v>1</v>
      </c>
      <c r="L282" s="42">
        <f>'GSD-Pri'!R326</f>
        <v>2017908</v>
      </c>
      <c r="M282" s="157">
        <f t="shared" si="86"/>
        <v>6.1171765486454401E-3</v>
      </c>
      <c r="N282" s="42">
        <f>'GSD-Pri'!S326</f>
        <v>4611</v>
      </c>
      <c r="O282" s="157">
        <f t="shared" si="87"/>
        <v>5.2028737104241399E-3</v>
      </c>
      <c r="P282" s="42">
        <f>'GSD-Pri'!K326</f>
        <v>0</v>
      </c>
      <c r="Q282" s="157">
        <f t="shared" si="88"/>
        <v>0</v>
      </c>
      <c r="S282" s="36">
        <f t="shared" si="89"/>
        <v>329875717</v>
      </c>
      <c r="T282" s="36">
        <f t="shared" si="90"/>
        <v>886241</v>
      </c>
      <c r="U282" s="36">
        <f t="shared" si="91"/>
        <v>510</v>
      </c>
      <c r="W282" s="36">
        <f>'ComLg kWh Forecast'!X285</f>
        <v>329007017</v>
      </c>
      <c r="X282" s="168">
        <v>-8296412</v>
      </c>
      <c r="Y282" s="168">
        <v>0</v>
      </c>
      <c r="Z282" s="36">
        <f t="shared" si="92"/>
        <v>320710605</v>
      </c>
      <c r="AA282" s="160">
        <f t="shared" si="93"/>
        <v>318748762</v>
      </c>
      <c r="AB282" s="160">
        <f t="shared" si="94"/>
        <v>1961843</v>
      </c>
      <c r="AC282" s="155">
        <f t="shared" si="95"/>
        <v>-2.7783530365164788E-2</v>
      </c>
      <c r="AD282" s="44">
        <f t="shared" si="82"/>
        <v>861618.09626564605</v>
      </c>
      <c r="AE282" s="162">
        <f t="shared" si="96"/>
        <v>857135</v>
      </c>
      <c r="AF282" s="162">
        <f t="shared" si="97"/>
        <v>4483</v>
      </c>
      <c r="AG282" s="44">
        <f t="shared" si="98"/>
        <v>495.83039951376594</v>
      </c>
      <c r="AH282" s="162">
        <f t="shared" si="99"/>
        <v>496</v>
      </c>
      <c r="AI282" s="162">
        <f t="shared" si="100"/>
        <v>0</v>
      </c>
    </row>
    <row r="283" spans="3:35">
      <c r="C283" s="3">
        <v>2035</v>
      </c>
      <c r="D283" s="3">
        <v>8</v>
      </c>
      <c r="E283" s="42">
        <f>'GSD-Sec'!R327</f>
        <v>332634795</v>
      </c>
      <c r="F283" s="157">
        <f t="shared" si="83"/>
        <v>0.99439445002745463</v>
      </c>
      <c r="G283" s="42">
        <f>'GSD-Sec'!S327</f>
        <v>897085</v>
      </c>
      <c r="H283" s="157">
        <f t="shared" si="84"/>
        <v>0.99511143748363828</v>
      </c>
      <c r="I283" s="42">
        <f>'GSD-Sec'!K327</f>
        <v>470</v>
      </c>
      <c r="J283" s="157">
        <f t="shared" si="85"/>
        <v>1</v>
      </c>
      <c r="L283" s="42">
        <f>'GSD-Pri'!R327</f>
        <v>1875112</v>
      </c>
      <c r="M283" s="157">
        <f t="shared" si="86"/>
        <v>5.6055499725453572E-3</v>
      </c>
      <c r="N283" s="42">
        <f>'GSD-Pri'!S327</f>
        <v>4407</v>
      </c>
      <c r="O283" s="157">
        <f t="shared" si="87"/>
        <v>4.8885625163617649E-3</v>
      </c>
      <c r="P283" s="42">
        <f>'GSD-Pri'!K327</f>
        <v>0</v>
      </c>
      <c r="Q283" s="157">
        <f t="shared" si="88"/>
        <v>0</v>
      </c>
      <c r="S283" s="36">
        <f t="shared" si="89"/>
        <v>334509907</v>
      </c>
      <c r="T283" s="36">
        <f t="shared" si="90"/>
        <v>901492</v>
      </c>
      <c r="U283" s="36">
        <f t="shared" si="91"/>
        <v>470</v>
      </c>
      <c r="W283" s="36">
        <f>'ComLg kWh Forecast'!X286</f>
        <v>327851135</v>
      </c>
      <c r="X283" s="168">
        <v>-8059891</v>
      </c>
      <c r="Y283" s="168">
        <v>0</v>
      </c>
      <c r="Z283" s="36">
        <f t="shared" si="92"/>
        <v>319791244</v>
      </c>
      <c r="AA283" s="160">
        <f t="shared" si="93"/>
        <v>317998638</v>
      </c>
      <c r="AB283" s="160">
        <f t="shared" si="94"/>
        <v>1792606</v>
      </c>
      <c r="AC283" s="155">
        <f t="shared" si="95"/>
        <v>-4.4000678879743904E-2</v>
      </c>
      <c r="AD283" s="44">
        <f t="shared" si="82"/>
        <v>861825.73999534186</v>
      </c>
      <c r="AE283" s="162">
        <f t="shared" si="96"/>
        <v>857613</v>
      </c>
      <c r="AF283" s="162">
        <f t="shared" si="97"/>
        <v>4213</v>
      </c>
      <c r="AG283" s="44">
        <f t="shared" si="98"/>
        <v>449.31968092652039</v>
      </c>
      <c r="AH283" s="162">
        <f t="shared" si="99"/>
        <v>449</v>
      </c>
      <c r="AI283" s="162">
        <f t="shared" si="100"/>
        <v>0</v>
      </c>
    </row>
    <row r="284" spans="3:35">
      <c r="C284" s="3">
        <v>2035</v>
      </c>
      <c r="D284" s="3">
        <v>9</v>
      </c>
      <c r="E284" s="42">
        <f>'GSD-Sec'!R328</f>
        <v>320364476</v>
      </c>
      <c r="F284" s="157">
        <f t="shared" si="83"/>
        <v>0.99406368023340774</v>
      </c>
      <c r="G284" s="42">
        <f>'GSD-Sec'!S328</f>
        <v>888369</v>
      </c>
      <c r="H284" s="157">
        <f t="shared" si="84"/>
        <v>0.99485867228095326</v>
      </c>
      <c r="I284" s="42">
        <f>'GSD-Sec'!K328</f>
        <v>368</v>
      </c>
      <c r="J284" s="157">
        <f t="shared" si="85"/>
        <v>1</v>
      </c>
      <c r="L284" s="42">
        <f>'GSD-Pri'!R328</f>
        <v>1913143</v>
      </c>
      <c r="M284" s="157">
        <f t="shared" si="86"/>
        <v>5.9363197665922929E-3</v>
      </c>
      <c r="N284" s="42">
        <f>'GSD-Pri'!S328</f>
        <v>4591</v>
      </c>
      <c r="O284" s="157">
        <f t="shared" si="87"/>
        <v>5.1413277190467659E-3</v>
      </c>
      <c r="P284" s="42">
        <f>'GSD-Pri'!K328</f>
        <v>0</v>
      </c>
      <c r="Q284" s="157">
        <f t="shared" si="88"/>
        <v>0</v>
      </c>
      <c r="S284" s="36">
        <f t="shared" si="89"/>
        <v>322277619</v>
      </c>
      <c r="T284" s="36">
        <f t="shared" si="90"/>
        <v>892960</v>
      </c>
      <c r="U284" s="36">
        <f t="shared" si="91"/>
        <v>368</v>
      </c>
      <c r="W284" s="36">
        <f>'ComLg kWh Forecast'!X287</f>
        <v>330691401</v>
      </c>
      <c r="X284" s="168">
        <v>-6444157</v>
      </c>
      <c r="Y284" s="168">
        <v>0</v>
      </c>
      <c r="Z284" s="36">
        <f t="shared" si="92"/>
        <v>324247244</v>
      </c>
      <c r="AA284" s="160">
        <f t="shared" si="93"/>
        <v>322322409</v>
      </c>
      <c r="AB284" s="160">
        <f t="shared" si="94"/>
        <v>1924835</v>
      </c>
      <c r="AC284" s="155">
        <f t="shared" si="95"/>
        <v>6.1115786014294127E-3</v>
      </c>
      <c r="AD284" s="44">
        <f t="shared" si="82"/>
        <v>898417.39522793237</v>
      </c>
      <c r="AE284" s="162">
        <f t="shared" si="96"/>
        <v>893798</v>
      </c>
      <c r="AF284" s="162">
        <f t="shared" si="97"/>
        <v>4619</v>
      </c>
      <c r="AG284" s="44">
        <f t="shared" si="98"/>
        <v>370.24906092532603</v>
      </c>
      <c r="AH284" s="162">
        <f t="shared" si="99"/>
        <v>370</v>
      </c>
      <c r="AI284" s="162">
        <f t="shared" si="100"/>
        <v>0</v>
      </c>
    </row>
    <row r="285" spans="3:35">
      <c r="C285" s="3">
        <v>2035</v>
      </c>
      <c r="D285" s="3">
        <v>10</v>
      </c>
      <c r="E285" s="42">
        <f>'GSD-Sec'!R329</f>
        <v>273033494</v>
      </c>
      <c r="F285" s="157">
        <f t="shared" si="83"/>
        <v>0.99338375157366066</v>
      </c>
      <c r="G285" s="42">
        <f>'GSD-Sec'!S329</f>
        <v>839444</v>
      </c>
      <c r="H285" s="157">
        <f t="shared" si="84"/>
        <v>0.99465964256218664</v>
      </c>
      <c r="I285" s="42">
        <f>'GSD-Sec'!K329</f>
        <v>362</v>
      </c>
      <c r="J285" s="157">
        <f t="shared" si="85"/>
        <v>1</v>
      </c>
      <c r="L285" s="42">
        <f>'GSD-Pri'!R329</f>
        <v>1818489</v>
      </c>
      <c r="M285" s="157">
        <f t="shared" si="86"/>
        <v>6.6162484263393509E-3</v>
      </c>
      <c r="N285" s="42">
        <f>'GSD-Pri'!S329</f>
        <v>4507</v>
      </c>
      <c r="O285" s="157">
        <f t="shared" si="87"/>
        <v>5.3403574378133329E-3</v>
      </c>
      <c r="P285" s="42">
        <f>'GSD-Pri'!K329</f>
        <v>0</v>
      </c>
      <c r="Q285" s="157">
        <f t="shared" si="88"/>
        <v>0</v>
      </c>
      <c r="S285" s="36">
        <f t="shared" si="89"/>
        <v>274851983</v>
      </c>
      <c r="T285" s="36">
        <f t="shared" si="90"/>
        <v>843951</v>
      </c>
      <c r="U285" s="36">
        <f t="shared" si="91"/>
        <v>362</v>
      </c>
      <c r="W285" s="36">
        <f>'ComLg kWh Forecast'!X288</f>
        <v>297838537</v>
      </c>
      <c r="X285" s="168">
        <v>-3584196</v>
      </c>
      <c r="Y285" s="168">
        <v>0</v>
      </c>
      <c r="Z285" s="36">
        <f t="shared" si="92"/>
        <v>294254341</v>
      </c>
      <c r="AA285" s="160">
        <f t="shared" si="93"/>
        <v>292307481</v>
      </c>
      <c r="AB285" s="160">
        <f t="shared" si="94"/>
        <v>1946860</v>
      </c>
      <c r="AC285" s="155">
        <f t="shared" si="95"/>
        <v>7.0592024799035258E-2</v>
      </c>
      <c r="AD285" s="44">
        <f t="shared" si="82"/>
        <v>903527.20992117061</v>
      </c>
      <c r="AE285" s="162">
        <f t="shared" si="96"/>
        <v>898702</v>
      </c>
      <c r="AF285" s="162">
        <f t="shared" si="97"/>
        <v>4825</v>
      </c>
      <c r="AG285" s="44">
        <f t="shared" si="98"/>
        <v>387.55431297725079</v>
      </c>
      <c r="AH285" s="162">
        <f t="shared" si="99"/>
        <v>388</v>
      </c>
      <c r="AI285" s="162">
        <f t="shared" si="100"/>
        <v>0</v>
      </c>
    </row>
    <row r="286" spans="3:35">
      <c r="C286" s="3">
        <v>2035</v>
      </c>
      <c r="D286" s="3">
        <v>11</v>
      </c>
      <c r="E286" s="42">
        <f>'GSD-Sec'!R330</f>
        <v>218045201</v>
      </c>
      <c r="F286" s="157">
        <f t="shared" si="83"/>
        <v>0.99316509282328436</v>
      </c>
      <c r="G286" s="42">
        <f>'GSD-Sec'!S330</f>
        <v>782263</v>
      </c>
      <c r="H286" s="157">
        <f t="shared" si="84"/>
        <v>0.99474437815044836</v>
      </c>
      <c r="I286" s="42">
        <f>'GSD-Sec'!K330</f>
        <v>227</v>
      </c>
      <c r="J286" s="157">
        <f t="shared" si="85"/>
        <v>1</v>
      </c>
      <c r="L286" s="42">
        <f>'GSD-Pri'!R330</f>
        <v>1500575</v>
      </c>
      <c r="M286" s="157">
        <f t="shared" si="86"/>
        <v>6.8349071767156207E-3</v>
      </c>
      <c r="N286" s="42">
        <f>'GSD-Pri'!S330</f>
        <v>4133</v>
      </c>
      <c r="O286" s="157">
        <f t="shared" si="87"/>
        <v>5.2556218495516255E-3</v>
      </c>
      <c r="P286" s="42">
        <f>'GSD-Pri'!K330</f>
        <v>0</v>
      </c>
      <c r="Q286" s="157">
        <f t="shared" si="88"/>
        <v>0</v>
      </c>
      <c r="S286" s="36">
        <f t="shared" si="89"/>
        <v>219545776</v>
      </c>
      <c r="T286" s="36">
        <f t="shared" si="90"/>
        <v>786396</v>
      </c>
      <c r="U286" s="36">
        <f t="shared" si="91"/>
        <v>227</v>
      </c>
      <c r="W286" s="36">
        <f>'ComLg kWh Forecast'!X289</f>
        <v>229053039</v>
      </c>
      <c r="X286" s="168">
        <v>-2007196</v>
      </c>
      <c r="Y286" s="168">
        <v>0</v>
      </c>
      <c r="Z286" s="36">
        <f t="shared" si="92"/>
        <v>227045843</v>
      </c>
      <c r="AA286" s="160">
        <f t="shared" si="93"/>
        <v>225494006</v>
      </c>
      <c r="AB286" s="160">
        <f t="shared" si="94"/>
        <v>1551837</v>
      </c>
      <c r="AC286" s="155">
        <f t="shared" si="95"/>
        <v>3.4161745840193269E-2</v>
      </c>
      <c r="AD286" s="44">
        <f t="shared" si="82"/>
        <v>813260.66028174467</v>
      </c>
      <c r="AE286" s="162">
        <f t="shared" si="96"/>
        <v>808986</v>
      </c>
      <c r="AF286" s="162">
        <f t="shared" si="97"/>
        <v>4274</v>
      </c>
      <c r="AG286" s="44">
        <f t="shared" si="98"/>
        <v>234.75471630572386</v>
      </c>
      <c r="AH286" s="162">
        <f t="shared" si="99"/>
        <v>235</v>
      </c>
      <c r="AI286" s="162">
        <f t="shared" si="100"/>
        <v>0</v>
      </c>
    </row>
    <row r="287" spans="3:35">
      <c r="C287" s="3">
        <v>2035</v>
      </c>
      <c r="D287" s="3">
        <v>12</v>
      </c>
      <c r="E287" s="42">
        <f>'GSD-Sec'!R331</f>
        <v>227934162</v>
      </c>
      <c r="F287" s="157">
        <f t="shared" si="83"/>
        <v>0.9934180078331234</v>
      </c>
      <c r="G287" s="42">
        <f>'GSD-Sec'!S331</f>
        <v>824764</v>
      </c>
      <c r="H287" s="157">
        <f t="shared" si="84"/>
        <v>0.9953164503496672</v>
      </c>
      <c r="I287" s="42">
        <f>'GSD-Sec'!K331</f>
        <v>216</v>
      </c>
      <c r="J287" s="157">
        <f t="shared" si="85"/>
        <v>1</v>
      </c>
      <c r="L287" s="42">
        <f>'GSD-Pri'!R331</f>
        <v>1510201</v>
      </c>
      <c r="M287" s="157">
        <f t="shared" si="86"/>
        <v>6.5819921668766384E-3</v>
      </c>
      <c r="N287" s="42">
        <f>'GSD-Pri'!S331</f>
        <v>3881</v>
      </c>
      <c r="O287" s="157">
        <f t="shared" si="87"/>
        <v>4.6835496503327724E-3</v>
      </c>
      <c r="P287" s="42">
        <f>'GSD-Pri'!K331</f>
        <v>0</v>
      </c>
      <c r="Q287" s="157">
        <f t="shared" si="88"/>
        <v>0</v>
      </c>
      <c r="S287" s="36">
        <f t="shared" si="89"/>
        <v>229444363</v>
      </c>
      <c r="T287" s="36">
        <f t="shared" si="90"/>
        <v>828645</v>
      </c>
      <c r="U287" s="36">
        <f t="shared" si="91"/>
        <v>216</v>
      </c>
      <c r="W287" s="36">
        <f>'ComLg kWh Forecast'!X290</f>
        <v>232367441</v>
      </c>
      <c r="X287" s="168">
        <v>-2619920</v>
      </c>
      <c r="Y287" s="168">
        <v>0</v>
      </c>
      <c r="Z287" s="36">
        <f t="shared" si="92"/>
        <v>229747521</v>
      </c>
      <c r="AA287" s="160">
        <f t="shared" si="93"/>
        <v>228235325</v>
      </c>
      <c r="AB287" s="160">
        <f t="shared" si="94"/>
        <v>1512196</v>
      </c>
      <c r="AC287" s="155">
        <f t="shared" si="95"/>
        <v>1.3212702026590417E-3</v>
      </c>
      <c r="AD287" s="44">
        <f t="shared" si="82"/>
        <v>829739.86394708243</v>
      </c>
      <c r="AE287" s="162">
        <f t="shared" si="96"/>
        <v>825854</v>
      </c>
      <c r="AF287" s="162">
        <f t="shared" si="97"/>
        <v>3886</v>
      </c>
      <c r="AG287" s="44">
        <f t="shared" si="98"/>
        <v>216.28539436377434</v>
      </c>
      <c r="AH287" s="162">
        <f t="shared" si="99"/>
        <v>216</v>
      </c>
      <c r="AI287" s="162">
        <f t="shared" si="100"/>
        <v>0</v>
      </c>
    </row>
    <row r="288" spans="3:35">
      <c r="C288" s="3">
        <v>2036</v>
      </c>
      <c r="D288" s="3">
        <v>1</v>
      </c>
      <c r="E288" s="42">
        <f>'GSD-Sec'!R332</f>
        <v>236570083</v>
      </c>
      <c r="F288" s="157">
        <f t="shared" si="83"/>
        <v>0.99355013700987327</v>
      </c>
      <c r="G288" s="42">
        <f>'GSD-Sec'!S332</f>
        <v>837490</v>
      </c>
      <c r="H288" s="157">
        <f t="shared" si="84"/>
        <v>0.9953896566191528</v>
      </c>
      <c r="I288" s="42">
        <f>'GSD-Sec'!K332</f>
        <v>91</v>
      </c>
      <c r="J288" s="157">
        <f t="shared" si="85"/>
        <v>1</v>
      </c>
      <c r="L288" s="42">
        <f>'GSD-Pri'!R332</f>
        <v>1535750</v>
      </c>
      <c r="M288" s="157">
        <f t="shared" si="86"/>
        <v>6.4498629901267477E-3</v>
      </c>
      <c r="N288" s="42">
        <f>'GSD-Pri'!S332</f>
        <v>3879</v>
      </c>
      <c r="O288" s="157">
        <f t="shared" si="87"/>
        <v>4.6103433808471666E-3</v>
      </c>
      <c r="P288" s="42">
        <f>'GSD-Pri'!K332</f>
        <v>0</v>
      </c>
      <c r="Q288" s="157">
        <f t="shared" si="88"/>
        <v>0</v>
      </c>
      <c r="S288" s="36">
        <f t="shared" si="89"/>
        <v>238105833</v>
      </c>
      <c r="T288" s="36">
        <f t="shared" si="90"/>
        <v>841369</v>
      </c>
      <c r="U288" s="36">
        <f t="shared" si="91"/>
        <v>91</v>
      </c>
      <c r="W288" s="36">
        <f>'ComLg kWh Forecast'!X291</f>
        <v>237457913</v>
      </c>
      <c r="X288" s="168">
        <v>-2838246</v>
      </c>
      <c r="Y288" s="168">
        <v>0</v>
      </c>
      <c r="Z288" s="36">
        <f t="shared" si="92"/>
        <v>234619667</v>
      </c>
      <c r="AA288" s="160">
        <f t="shared" si="93"/>
        <v>233106402</v>
      </c>
      <c r="AB288" s="160">
        <f t="shared" si="94"/>
        <v>1513265</v>
      </c>
      <c r="AC288" s="155">
        <f t="shared" si="95"/>
        <v>-1.4641245685064752E-2</v>
      </c>
      <c r="AD288" s="44">
        <f t="shared" si="82"/>
        <v>829050.30975920276</v>
      </c>
      <c r="AE288" s="162">
        <f t="shared" si="96"/>
        <v>825228</v>
      </c>
      <c r="AF288" s="162">
        <f t="shared" si="97"/>
        <v>3822</v>
      </c>
      <c r="AG288" s="44">
        <f t="shared" si="98"/>
        <v>89.667646642659108</v>
      </c>
      <c r="AH288" s="162">
        <f t="shared" si="99"/>
        <v>90</v>
      </c>
      <c r="AI288" s="162">
        <f t="shared" si="100"/>
        <v>0</v>
      </c>
    </row>
    <row r="289" spans="3:35">
      <c r="C289" s="3">
        <v>2036</v>
      </c>
      <c r="D289" s="3">
        <v>2</v>
      </c>
      <c r="E289" s="42">
        <f>'GSD-Sec'!R333</f>
        <v>225686264</v>
      </c>
      <c r="F289" s="157">
        <f t="shared" si="83"/>
        <v>0.99265927551888666</v>
      </c>
      <c r="G289" s="42">
        <f>'GSD-Sec'!S333</f>
        <v>831190</v>
      </c>
      <c r="H289" s="157">
        <f t="shared" si="84"/>
        <v>0.99521424543246007</v>
      </c>
      <c r="I289" s="42">
        <f>'GSD-Sec'!K333</f>
        <v>64</v>
      </c>
      <c r="J289" s="157">
        <f t="shared" si="85"/>
        <v>1</v>
      </c>
      <c r="L289" s="42">
        <f>'GSD-Pri'!R333</f>
        <v>1668952</v>
      </c>
      <c r="M289" s="157">
        <f t="shared" si="86"/>
        <v>7.3407244811132906E-3</v>
      </c>
      <c r="N289" s="42">
        <f>'GSD-Pri'!S333</f>
        <v>3997</v>
      </c>
      <c r="O289" s="157">
        <f t="shared" si="87"/>
        <v>4.7857545675399644E-3</v>
      </c>
      <c r="P289" s="42">
        <f>'GSD-Pri'!K333</f>
        <v>0</v>
      </c>
      <c r="Q289" s="157">
        <f t="shared" si="88"/>
        <v>0</v>
      </c>
      <c r="S289" s="36">
        <f t="shared" si="89"/>
        <v>227355216</v>
      </c>
      <c r="T289" s="36">
        <f t="shared" si="90"/>
        <v>835187</v>
      </c>
      <c r="U289" s="36">
        <f t="shared" si="91"/>
        <v>64</v>
      </c>
      <c r="W289" s="36">
        <f>'ComLg kWh Forecast'!X292</f>
        <v>227150504</v>
      </c>
      <c r="X289" s="168">
        <v>-1971982</v>
      </c>
      <c r="Y289" s="168">
        <v>0</v>
      </c>
      <c r="Z289" s="36">
        <f t="shared" si="92"/>
        <v>225178522</v>
      </c>
      <c r="AA289" s="160">
        <f t="shared" si="93"/>
        <v>223525549</v>
      </c>
      <c r="AB289" s="160">
        <f t="shared" si="94"/>
        <v>1652973</v>
      </c>
      <c r="AC289" s="155">
        <f t="shared" si="95"/>
        <v>-9.5739787205937343E-3</v>
      </c>
      <c r="AD289" s="44">
        <f t="shared" si="82"/>
        <v>827190.93743428343</v>
      </c>
      <c r="AE289" s="162">
        <f t="shared" si="96"/>
        <v>823232</v>
      </c>
      <c r="AF289" s="162">
        <f t="shared" si="97"/>
        <v>3959</v>
      </c>
      <c r="AG289" s="44">
        <f t="shared" si="98"/>
        <v>63.387265361882001</v>
      </c>
      <c r="AH289" s="162">
        <f t="shared" si="99"/>
        <v>63</v>
      </c>
      <c r="AI289" s="162">
        <f t="shared" si="100"/>
        <v>0</v>
      </c>
    </row>
    <row r="290" spans="3:35">
      <c r="C290" s="3">
        <v>2036</v>
      </c>
      <c r="D290" s="3">
        <v>3</v>
      </c>
      <c r="E290" s="42">
        <f>'GSD-Sec'!R334</f>
        <v>220541564</v>
      </c>
      <c r="F290" s="157">
        <f t="shared" si="83"/>
        <v>0.99387766865009664</v>
      </c>
      <c r="G290" s="42">
        <f>'GSD-Sec'!S334</f>
        <v>803192</v>
      </c>
      <c r="H290" s="157">
        <f t="shared" si="84"/>
        <v>0.99558724366348028</v>
      </c>
      <c r="I290" s="42">
        <f>'GSD-Sec'!K334</f>
        <v>100</v>
      </c>
      <c r="J290" s="157">
        <f t="shared" si="85"/>
        <v>1</v>
      </c>
      <c r="L290" s="42">
        <f>'GSD-Pri'!R334</f>
        <v>1358546</v>
      </c>
      <c r="M290" s="157">
        <f t="shared" si="86"/>
        <v>6.1223313499033415E-3</v>
      </c>
      <c r="N290" s="42">
        <f>'GSD-Pri'!S334</f>
        <v>3560</v>
      </c>
      <c r="O290" s="157">
        <f t="shared" si="87"/>
        <v>4.4127563365197733E-3</v>
      </c>
      <c r="P290" s="42">
        <f>'GSD-Pri'!K334</f>
        <v>0</v>
      </c>
      <c r="Q290" s="157">
        <f t="shared" si="88"/>
        <v>0</v>
      </c>
      <c r="S290" s="36">
        <f t="shared" si="89"/>
        <v>221900110</v>
      </c>
      <c r="T290" s="36">
        <f t="shared" si="90"/>
        <v>806752</v>
      </c>
      <c r="U290" s="36">
        <f t="shared" si="91"/>
        <v>100</v>
      </c>
      <c r="W290" s="36">
        <f>'ComLg kWh Forecast'!X293</f>
        <v>217849747</v>
      </c>
      <c r="X290" s="168">
        <v>-1892164</v>
      </c>
      <c r="Y290" s="168">
        <v>0</v>
      </c>
      <c r="Z290" s="36">
        <f t="shared" si="92"/>
        <v>215957583</v>
      </c>
      <c r="AA290" s="160">
        <f t="shared" si="93"/>
        <v>214635419</v>
      </c>
      <c r="AB290" s="160">
        <f t="shared" si="94"/>
        <v>1322164</v>
      </c>
      <c r="AC290" s="155">
        <f t="shared" si="95"/>
        <v>-2.6780189518608166E-2</v>
      </c>
      <c r="AD290" s="44">
        <f t="shared" si="82"/>
        <v>785147.02854548383</v>
      </c>
      <c r="AE290" s="162">
        <f t="shared" si="96"/>
        <v>781682</v>
      </c>
      <c r="AF290" s="162">
        <f t="shared" si="97"/>
        <v>3465</v>
      </c>
      <c r="AG290" s="44">
        <f t="shared" si="98"/>
        <v>97.321981048139179</v>
      </c>
      <c r="AH290" s="162">
        <f t="shared" si="99"/>
        <v>97</v>
      </c>
      <c r="AI290" s="162">
        <f t="shared" si="100"/>
        <v>0</v>
      </c>
    </row>
    <row r="291" spans="3:35">
      <c r="C291" s="3">
        <v>2036</v>
      </c>
      <c r="D291" s="3">
        <v>4</v>
      </c>
      <c r="E291" s="42">
        <f>'GSD-Sec'!R335</f>
        <v>242300617</v>
      </c>
      <c r="F291" s="157">
        <f t="shared" si="83"/>
        <v>0.99410850051644484</v>
      </c>
      <c r="G291" s="42">
        <f>'GSD-Sec'!S335</f>
        <v>781008</v>
      </c>
      <c r="H291" s="157">
        <f t="shared" si="84"/>
        <v>0.99516819571865445</v>
      </c>
      <c r="I291" s="42">
        <f>'GSD-Sec'!K335</f>
        <v>160</v>
      </c>
      <c r="J291" s="157">
        <f t="shared" si="85"/>
        <v>1</v>
      </c>
      <c r="L291" s="42">
        <f>'GSD-Pri'!R335</f>
        <v>1435974</v>
      </c>
      <c r="M291" s="157">
        <f t="shared" si="86"/>
        <v>5.8914994835551791E-3</v>
      </c>
      <c r="N291" s="42">
        <f>'GSD-Pri'!S335</f>
        <v>3792</v>
      </c>
      <c r="O291" s="157">
        <f t="shared" si="87"/>
        <v>4.8318042813455661E-3</v>
      </c>
      <c r="P291" s="42">
        <f>'GSD-Pri'!K335</f>
        <v>0</v>
      </c>
      <c r="Q291" s="157">
        <f t="shared" si="88"/>
        <v>0</v>
      </c>
      <c r="S291" s="36">
        <f t="shared" si="89"/>
        <v>243736591</v>
      </c>
      <c r="T291" s="36">
        <f t="shared" si="90"/>
        <v>784800</v>
      </c>
      <c r="U291" s="36">
        <f t="shared" si="91"/>
        <v>160</v>
      </c>
      <c r="W291" s="36">
        <f>'ComLg kWh Forecast'!X294</f>
        <v>232041090</v>
      </c>
      <c r="X291" s="168">
        <v>-2676262</v>
      </c>
      <c r="Y291" s="168">
        <v>0</v>
      </c>
      <c r="Z291" s="36">
        <f t="shared" si="92"/>
        <v>229364828</v>
      </c>
      <c r="AA291" s="160">
        <f t="shared" si="93"/>
        <v>228013525</v>
      </c>
      <c r="AB291" s="160">
        <f t="shared" si="94"/>
        <v>1351303</v>
      </c>
      <c r="AC291" s="155">
        <f t="shared" si="95"/>
        <v>-5.8964322677344749E-2</v>
      </c>
      <c r="AD291" s="44">
        <f t="shared" si="82"/>
        <v>738524.79956281988</v>
      </c>
      <c r="AE291" s="162">
        <f t="shared" si="96"/>
        <v>734956</v>
      </c>
      <c r="AF291" s="162">
        <f t="shared" si="97"/>
        <v>3568</v>
      </c>
      <c r="AG291" s="44">
        <f t="shared" si="98"/>
        <v>150.56570837162485</v>
      </c>
      <c r="AH291" s="162">
        <f t="shared" si="99"/>
        <v>151</v>
      </c>
      <c r="AI291" s="162">
        <f t="shared" si="100"/>
        <v>0</v>
      </c>
    </row>
    <row r="292" spans="3:35">
      <c r="C292" s="3">
        <v>2036</v>
      </c>
      <c r="D292" s="3">
        <v>5</v>
      </c>
      <c r="E292" s="42">
        <f>'GSD-Sec'!R336</f>
        <v>252003465</v>
      </c>
      <c r="F292" s="157">
        <f t="shared" si="83"/>
        <v>0.99425939876564151</v>
      </c>
      <c r="G292" s="42">
        <f>'GSD-Sec'!S336</f>
        <v>815274</v>
      </c>
      <c r="H292" s="157">
        <f t="shared" si="84"/>
        <v>0.994861406859186</v>
      </c>
      <c r="I292" s="42">
        <f>'GSD-Sec'!K336</f>
        <v>452</v>
      </c>
      <c r="J292" s="157">
        <f t="shared" si="85"/>
        <v>1</v>
      </c>
      <c r="L292" s="42">
        <f>'GSD-Pri'!R336</f>
        <v>1455004</v>
      </c>
      <c r="M292" s="157">
        <f t="shared" si="86"/>
        <v>5.7406012343584386E-3</v>
      </c>
      <c r="N292" s="42">
        <f>'GSD-Pri'!S336</f>
        <v>4211</v>
      </c>
      <c r="O292" s="157">
        <f t="shared" si="87"/>
        <v>5.1385931408140482E-3</v>
      </c>
      <c r="P292" s="42">
        <f>'GSD-Pri'!K336</f>
        <v>0</v>
      </c>
      <c r="Q292" s="157">
        <f t="shared" si="88"/>
        <v>0</v>
      </c>
      <c r="S292" s="36">
        <f t="shared" si="89"/>
        <v>253458469</v>
      </c>
      <c r="T292" s="36">
        <f t="shared" si="90"/>
        <v>819485</v>
      </c>
      <c r="U292" s="36">
        <f t="shared" si="91"/>
        <v>452</v>
      </c>
      <c r="W292" s="36">
        <f>'ComLg kWh Forecast'!X295</f>
        <v>251687644</v>
      </c>
      <c r="X292" s="168">
        <v>-5421778</v>
      </c>
      <c r="Y292" s="168">
        <v>0</v>
      </c>
      <c r="Z292" s="36">
        <f t="shared" si="92"/>
        <v>246265866</v>
      </c>
      <c r="AA292" s="160">
        <f t="shared" si="93"/>
        <v>244852152</v>
      </c>
      <c r="AB292" s="160">
        <f t="shared" si="94"/>
        <v>1413714</v>
      </c>
      <c r="AC292" s="155">
        <f t="shared" si="95"/>
        <v>-2.8377836528318934E-2</v>
      </c>
      <c r="AD292" s="44">
        <f t="shared" si="82"/>
        <v>796229.78863259056</v>
      </c>
      <c r="AE292" s="162">
        <f t="shared" si="96"/>
        <v>792138</v>
      </c>
      <c r="AF292" s="162">
        <f t="shared" si="97"/>
        <v>4092</v>
      </c>
      <c r="AG292" s="44">
        <f t="shared" si="98"/>
        <v>439.17321788919986</v>
      </c>
      <c r="AH292" s="162">
        <f t="shared" si="99"/>
        <v>439</v>
      </c>
      <c r="AI292" s="162">
        <f t="shared" si="100"/>
        <v>0</v>
      </c>
    </row>
    <row r="293" spans="3:35">
      <c r="C293" s="3">
        <v>2036</v>
      </c>
      <c r="D293" s="3">
        <v>6</v>
      </c>
      <c r="E293" s="42">
        <f>'GSD-Sec'!R337</f>
        <v>309150565</v>
      </c>
      <c r="F293" s="157">
        <f t="shared" si="83"/>
        <v>0.99391116952276748</v>
      </c>
      <c r="G293" s="42">
        <f>'GSD-Sec'!S337</f>
        <v>878843</v>
      </c>
      <c r="H293" s="157">
        <f t="shared" si="84"/>
        <v>0.99477508294103067</v>
      </c>
      <c r="I293" s="42">
        <f>'GSD-Sec'!K337</f>
        <v>437</v>
      </c>
      <c r="J293" s="157">
        <f t="shared" si="85"/>
        <v>1</v>
      </c>
      <c r="L293" s="42">
        <f>'GSD-Pri'!R337</f>
        <v>1893897</v>
      </c>
      <c r="M293" s="157">
        <f t="shared" si="86"/>
        <v>6.0888304772325442E-3</v>
      </c>
      <c r="N293" s="42">
        <f>'GSD-Pri'!S337</f>
        <v>4616</v>
      </c>
      <c r="O293" s="157">
        <f t="shared" si="87"/>
        <v>5.2249170589693467E-3</v>
      </c>
      <c r="P293" s="42">
        <f>'GSD-Pri'!K337</f>
        <v>0</v>
      </c>
      <c r="Q293" s="157">
        <f t="shared" si="88"/>
        <v>0</v>
      </c>
      <c r="S293" s="36">
        <f t="shared" si="89"/>
        <v>311044462</v>
      </c>
      <c r="T293" s="36">
        <f t="shared" si="90"/>
        <v>883459</v>
      </c>
      <c r="U293" s="36">
        <f t="shared" si="91"/>
        <v>437</v>
      </c>
      <c r="W293" s="36">
        <f>'ComLg kWh Forecast'!X296</f>
        <v>304392804</v>
      </c>
      <c r="X293" s="168">
        <v>-7465362</v>
      </c>
      <c r="Y293" s="168">
        <v>0</v>
      </c>
      <c r="Z293" s="36">
        <f t="shared" si="92"/>
        <v>296927442</v>
      </c>
      <c r="AA293" s="160">
        <f t="shared" si="93"/>
        <v>295119501</v>
      </c>
      <c r="AB293" s="160">
        <f t="shared" si="94"/>
        <v>1807941</v>
      </c>
      <c r="AC293" s="155">
        <f t="shared" si="95"/>
        <v>-4.5385858694375392E-2</v>
      </c>
      <c r="AD293" s="44">
        <f t="shared" si="82"/>
        <v>843362.4546637258</v>
      </c>
      <c r="AE293" s="162">
        <f t="shared" si="96"/>
        <v>838956</v>
      </c>
      <c r="AF293" s="162">
        <f t="shared" si="97"/>
        <v>4406</v>
      </c>
      <c r="AG293" s="44">
        <f t="shared" si="98"/>
        <v>417.16637975055795</v>
      </c>
      <c r="AH293" s="162">
        <f t="shared" si="99"/>
        <v>417</v>
      </c>
      <c r="AI293" s="162">
        <f t="shared" si="100"/>
        <v>0</v>
      </c>
    </row>
    <row r="294" spans="3:35">
      <c r="C294" s="3">
        <v>2036</v>
      </c>
      <c r="D294" s="3">
        <v>7</v>
      </c>
      <c r="E294" s="42">
        <f>'GSD-Sec'!R338</f>
        <v>327953837</v>
      </c>
      <c r="F294" s="157">
        <f t="shared" si="83"/>
        <v>0.99388460366508047</v>
      </c>
      <c r="G294" s="42">
        <f>'GSD-Sec'!S338</f>
        <v>881888</v>
      </c>
      <c r="H294" s="157">
        <f t="shared" si="84"/>
        <v>0.99479864049480038</v>
      </c>
      <c r="I294" s="42">
        <f>'GSD-Sec'!K338</f>
        <v>510</v>
      </c>
      <c r="J294" s="157">
        <f t="shared" si="85"/>
        <v>1</v>
      </c>
      <c r="L294" s="42">
        <f>'GSD-Pri'!R338</f>
        <v>2017908</v>
      </c>
      <c r="M294" s="157">
        <f t="shared" si="86"/>
        <v>6.1153963349195248E-3</v>
      </c>
      <c r="N294" s="42">
        <f>'GSD-Pri'!S338</f>
        <v>4611</v>
      </c>
      <c r="O294" s="157">
        <f t="shared" si="87"/>
        <v>5.2013595051996677E-3</v>
      </c>
      <c r="P294" s="42">
        <f>'GSD-Pri'!K338</f>
        <v>0</v>
      </c>
      <c r="Q294" s="157">
        <f t="shared" si="88"/>
        <v>0</v>
      </c>
      <c r="S294" s="36">
        <f t="shared" si="89"/>
        <v>329971745</v>
      </c>
      <c r="T294" s="36">
        <f t="shared" si="90"/>
        <v>886499</v>
      </c>
      <c r="U294" s="36">
        <f t="shared" si="91"/>
        <v>510</v>
      </c>
      <c r="W294" s="36">
        <f>'ComLg kWh Forecast'!X297</f>
        <v>329604982</v>
      </c>
      <c r="X294" s="168">
        <v>-8296412</v>
      </c>
      <c r="Y294" s="168">
        <v>0</v>
      </c>
      <c r="Z294" s="36">
        <f t="shared" si="92"/>
        <v>321308570</v>
      </c>
      <c r="AA294" s="160">
        <f t="shared" si="93"/>
        <v>319343641</v>
      </c>
      <c r="AB294" s="160">
        <f t="shared" si="94"/>
        <v>1964929</v>
      </c>
      <c r="AC294" s="155">
        <f t="shared" si="95"/>
        <v>-2.6254293378967897E-2</v>
      </c>
      <c r="AD294" s="44">
        <f t="shared" si="82"/>
        <v>863224.59517383832</v>
      </c>
      <c r="AE294" s="162">
        <f t="shared" si="96"/>
        <v>858735</v>
      </c>
      <c r="AF294" s="162">
        <f t="shared" si="97"/>
        <v>4490</v>
      </c>
      <c r="AG294" s="44">
        <f t="shared" si="98"/>
        <v>496.61031037672637</v>
      </c>
      <c r="AH294" s="162">
        <f t="shared" si="99"/>
        <v>497</v>
      </c>
      <c r="AI294" s="162">
        <f t="shared" si="100"/>
        <v>0</v>
      </c>
    </row>
    <row r="295" spans="3:35">
      <c r="C295" s="3">
        <v>2036</v>
      </c>
      <c r="D295" s="3">
        <v>8</v>
      </c>
      <c r="E295" s="42">
        <f>'GSD-Sec'!R339</f>
        <v>332683504</v>
      </c>
      <c r="F295" s="157">
        <f t="shared" si="83"/>
        <v>0.99439526614971407</v>
      </c>
      <c r="G295" s="42">
        <f>'GSD-Sec'!S339</f>
        <v>897216</v>
      </c>
      <c r="H295" s="157">
        <f t="shared" si="84"/>
        <v>0.99511214776020573</v>
      </c>
      <c r="I295" s="42">
        <f>'GSD-Sec'!K339</f>
        <v>470</v>
      </c>
      <c r="J295" s="157">
        <f t="shared" si="85"/>
        <v>1</v>
      </c>
      <c r="L295" s="42">
        <f>'GSD-Pri'!R339</f>
        <v>1875112</v>
      </c>
      <c r="M295" s="157">
        <f t="shared" si="86"/>
        <v>5.6047338502858944E-3</v>
      </c>
      <c r="N295" s="42">
        <f>'GSD-Pri'!S339</f>
        <v>4407</v>
      </c>
      <c r="O295" s="157">
        <f t="shared" si="87"/>
        <v>4.8878522397942381E-3</v>
      </c>
      <c r="P295" s="42">
        <f>'GSD-Pri'!K339</f>
        <v>0</v>
      </c>
      <c r="Q295" s="157">
        <f t="shared" si="88"/>
        <v>0</v>
      </c>
      <c r="S295" s="36">
        <f t="shared" si="89"/>
        <v>334558616</v>
      </c>
      <c r="T295" s="36">
        <f t="shared" si="90"/>
        <v>901623</v>
      </c>
      <c r="U295" s="36">
        <f t="shared" si="91"/>
        <v>470</v>
      </c>
      <c r="W295" s="36">
        <f>'ComLg kWh Forecast'!X298</f>
        <v>327660439</v>
      </c>
      <c r="X295" s="168">
        <v>-8059891</v>
      </c>
      <c r="Y295" s="168">
        <v>0</v>
      </c>
      <c r="Z295" s="36">
        <f t="shared" si="92"/>
        <v>319600548</v>
      </c>
      <c r="AA295" s="160">
        <f t="shared" si="93"/>
        <v>317809272</v>
      </c>
      <c r="AB295" s="160">
        <f t="shared" si="94"/>
        <v>1791276</v>
      </c>
      <c r="AC295" s="155">
        <f t="shared" si="95"/>
        <v>-4.4709857360242022E-2</v>
      </c>
      <c r="AD295" s="44">
        <f t="shared" si="82"/>
        <v>861311.56427728652</v>
      </c>
      <c r="AE295" s="162">
        <f t="shared" si="96"/>
        <v>857102</v>
      </c>
      <c r="AF295" s="162">
        <f t="shared" si="97"/>
        <v>4210</v>
      </c>
      <c r="AG295" s="44">
        <f t="shared" si="98"/>
        <v>448.98636704068628</v>
      </c>
      <c r="AH295" s="162">
        <f t="shared" si="99"/>
        <v>449</v>
      </c>
      <c r="AI295" s="162">
        <f t="shared" si="100"/>
        <v>0</v>
      </c>
    </row>
    <row r="296" spans="3:35">
      <c r="C296" s="3">
        <v>2036</v>
      </c>
      <c r="D296" s="3">
        <v>9</v>
      </c>
      <c r="E296" s="42">
        <f>'GSD-Sec'!R340</f>
        <v>320411400</v>
      </c>
      <c r="F296" s="157">
        <f t="shared" si="83"/>
        <v>0.99406454444271097</v>
      </c>
      <c r="G296" s="42">
        <f>'GSD-Sec'!S340</f>
        <v>888499</v>
      </c>
      <c r="H296" s="157">
        <f t="shared" si="84"/>
        <v>0.99485942066309108</v>
      </c>
      <c r="I296" s="42">
        <f>'GSD-Sec'!K340</f>
        <v>368</v>
      </c>
      <c r="J296" s="157">
        <f t="shared" si="85"/>
        <v>1</v>
      </c>
      <c r="L296" s="42">
        <f>'GSD-Pri'!R340</f>
        <v>1913143</v>
      </c>
      <c r="M296" s="157">
        <f t="shared" si="86"/>
        <v>5.9354555572890396E-3</v>
      </c>
      <c r="N296" s="42">
        <f>'GSD-Pri'!S340</f>
        <v>4591</v>
      </c>
      <c r="O296" s="157">
        <f t="shared" si="87"/>
        <v>5.1405793369089341E-3</v>
      </c>
      <c r="P296" s="42">
        <f>'GSD-Pri'!K340</f>
        <v>0</v>
      </c>
      <c r="Q296" s="157">
        <f t="shared" si="88"/>
        <v>0</v>
      </c>
      <c r="S296" s="36">
        <f t="shared" si="89"/>
        <v>322324543</v>
      </c>
      <c r="T296" s="36">
        <f t="shared" si="90"/>
        <v>893090</v>
      </c>
      <c r="U296" s="36">
        <f t="shared" si="91"/>
        <v>368</v>
      </c>
      <c r="W296" s="36">
        <f>'ComLg kWh Forecast'!X299</f>
        <v>331012162</v>
      </c>
      <c r="X296" s="168">
        <v>-6444157</v>
      </c>
      <c r="Y296" s="168">
        <v>0</v>
      </c>
      <c r="Z296" s="36">
        <f t="shared" si="92"/>
        <v>324568005</v>
      </c>
      <c r="AA296" s="160">
        <f t="shared" si="93"/>
        <v>322641546</v>
      </c>
      <c r="AB296" s="160">
        <f t="shared" si="94"/>
        <v>1926459</v>
      </c>
      <c r="AC296" s="155">
        <f t="shared" si="95"/>
        <v>6.9602580651142443E-3</v>
      </c>
      <c r="AD296" s="44">
        <f t="shared" si="82"/>
        <v>899306.13687537285</v>
      </c>
      <c r="AE296" s="162">
        <f t="shared" si="96"/>
        <v>894683</v>
      </c>
      <c r="AF296" s="162">
        <f t="shared" si="97"/>
        <v>4623</v>
      </c>
      <c r="AG296" s="44">
        <f t="shared" si="98"/>
        <v>370.56137496796202</v>
      </c>
      <c r="AH296" s="162">
        <f t="shared" si="99"/>
        <v>371</v>
      </c>
      <c r="AI296" s="162">
        <f t="shared" si="100"/>
        <v>0</v>
      </c>
    </row>
    <row r="297" spans="3:35">
      <c r="C297" s="3">
        <v>2036</v>
      </c>
      <c r="D297" s="3">
        <v>10</v>
      </c>
      <c r="E297" s="42">
        <f>'GSD-Sec'!R341</f>
        <v>273100165</v>
      </c>
      <c r="F297" s="157">
        <f t="shared" si="83"/>
        <v>0.99338535609155132</v>
      </c>
      <c r="G297" s="42">
        <f>'GSD-Sec'!S341</f>
        <v>839649</v>
      </c>
      <c r="H297" s="157">
        <f t="shared" si="84"/>
        <v>0.99466093944721123</v>
      </c>
      <c r="I297" s="42">
        <f>'GSD-Sec'!K341</f>
        <v>362</v>
      </c>
      <c r="J297" s="157">
        <f t="shared" si="85"/>
        <v>1</v>
      </c>
      <c r="L297" s="42">
        <f>'GSD-Pri'!R341</f>
        <v>1818489</v>
      </c>
      <c r="M297" s="157">
        <f t="shared" si="86"/>
        <v>6.6146439084486426E-3</v>
      </c>
      <c r="N297" s="42">
        <f>'GSD-Pri'!S341</f>
        <v>4507</v>
      </c>
      <c r="O297" s="157">
        <f t="shared" si="87"/>
        <v>5.3390605527888213E-3</v>
      </c>
      <c r="P297" s="42">
        <f>'GSD-Pri'!K341</f>
        <v>0</v>
      </c>
      <c r="Q297" s="157">
        <f t="shared" si="88"/>
        <v>0</v>
      </c>
      <c r="S297" s="36">
        <f t="shared" si="89"/>
        <v>274918654</v>
      </c>
      <c r="T297" s="36">
        <f t="shared" si="90"/>
        <v>844156</v>
      </c>
      <c r="U297" s="36">
        <f t="shared" si="91"/>
        <v>362</v>
      </c>
      <c r="W297" s="36">
        <f>'ComLg kWh Forecast'!X300</f>
        <v>298156091</v>
      </c>
      <c r="X297" s="168">
        <v>-3584196</v>
      </c>
      <c r="Y297" s="168">
        <v>0</v>
      </c>
      <c r="Z297" s="36">
        <f t="shared" si="92"/>
        <v>294571895</v>
      </c>
      <c r="AA297" s="160">
        <f t="shared" si="93"/>
        <v>292623407</v>
      </c>
      <c r="AB297" s="160">
        <f t="shared" si="94"/>
        <v>1948488</v>
      </c>
      <c r="AC297" s="155">
        <f t="shared" si="95"/>
        <v>7.1487477164790647E-2</v>
      </c>
      <c r="AD297" s="44">
        <f t="shared" si="82"/>
        <v>904502.58277352096</v>
      </c>
      <c r="AE297" s="162">
        <f t="shared" si="96"/>
        <v>899673</v>
      </c>
      <c r="AF297" s="162">
        <f t="shared" si="97"/>
        <v>4829</v>
      </c>
      <c r="AG297" s="44">
        <f t="shared" si="98"/>
        <v>387.87846673365419</v>
      </c>
      <c r="AH297" s="162">
        <f t="shared" si="99"/>
        <v>388</v>
      </c>
      <c r="AI297" s="162">
        <f t="shared" si="100"/>
        <v>0</v>
      </c>
    </row>
    <row r="298" spans="3:35">
      <c r="C298" s="3">
        <v>2036</v>
      </c>
      <c r="D298" s="3">
        <v>11</v>
      </c>
      <c r="E298" s="42">
        <f>'GSD-Sec'!R342</f>
        <v>218087800</v>
      </c>
      <c r="F298" s="157">
        <f t="shared" si="83"/>
        <v>0.99316641875964518</v>
      </c>
      <c r="G298" s="42">
        <f>'GSD-Sec'!S342</f>
        <v>782416</v>
      </c>
      <c r="H298" s="157">
        <f t="shared" si="84"/>
        <v>0.99474540047727478</v>
      </c>
      <c r="I298" s="42">
        <f>'GSD-Sec'!K342</f>
        <v>228</v>
      </c>
      <c r="J298" s="157">
        <f t="shared" si="85"/>
        <v>1</v>
      </c>
      <c r="L298" s="42">
        <f>'GSD-Pri'!R342</f>
        <v>1500575</v>
      </c>
      <c r="M298" s="157">
        <f t="shared" si="86"/>
        <v>6.8335812403548229E-3</v>
      </c>
      <c r="N298" s="42">
        <f>'GSD-Pri'!S342</f>
        <v>4133</v>
      </c>
      <c r="O298" s="157">
        <f t="shared" si="87"/>
        <v>5.2545995227252212E-3</v>
      </c>
      <c r="P298" s="42">
        <f>'GSD-Pri'!K342</f>
        <v>0</v>
      </c>
      <c r="Q298" s="157">
        <f t="shared" si="88"/>
        <v>0</v>
      </c>
      <c r="S298" s="36">
        <f t="shared" si="89"/>
        <v>219588375</v>
      </c>
      <c r="T298" s="36">
        <f t="shared" si="90"/>
        <v>786549</v>
      </c>
      <c r="U298" s="36">
        <f t="shared" si="91"/>
        <v>228</v>
      </c>
      <c r="W298" s="36">
        <f>'ComLg kWh Forecast'!X301</f>
        <v>229172712</v>
      </c>
      <c r="X298" s="168">
        <v>-2007196</v>
      </c>
      <c r="Y298" s="168">
        <v>0</v>
      </c>
      <c r="Z298" s="36">
        <f t="shared" si="92"/>
        <v>227165516</v>
      </c>
      <c r="AA298" s="160">
        <f t="shared" si="93"/>
        <v>225613162</v>
      </c>
      <c r="AB298" s="160">
        <f t="shared" si="94"/>
        <v>1552354</v>
      </c>
      <c r="AC298" s="155">
        <f t="shared" si="95"/>
        <v>3.4506111719256438E-2</v>
      </c>
      <c r="AD298" s="44">
        <f t="shared" si="82"/>
        <v>813689.74766666943</v>
      </c>
      <c r="AE298" s="162">
        <f t="shared" si="96"/>
        <v>809414</v>
      </c>
      <c r="AF298" s="162">
        <f t="shared" si="97"/>
        <v>4276</v>
      </c>
      <c r="AG298" s="44">
        <f t="shared" si="98"/>
        <v>235.86739347199045</v>
      </c>
      <c r="AH298" s="162">
        <f t="shared" si="99"/>
        <v>236</v>
      </c>
      <c r="AI298" s="162">
        <f t="shared" si="100"/>
        <v>0</v>
      </c>
    </row>
    <row r="299" spans="3:35">
      <c r="C299" s="3">
        <v>2036</v>
      </c>
      <c r="D299" s="3">
        <v>12</v>
      </c>
      <c r="E299" s="42">
        <f>'GSD-Sec'!R343</f>
        <v>227956431</v>
      </c>
      <c r="F299" s="157">
        <f t="shared" si="83"/>
        <v>0.99341864659433354</v>
      </c>
      <c r="G299" s="42">
        <f>'GSD-Sec'!S343</f>
        <v>824845</v>
      </c>
      <c r="H299" s="157">
        <f t="shared" si="84"/>
        <v>0.99531690812162288</v>
      </c>
      <c r="I299" s="42">
        <f>'GSD-Sec'!K343</f>
        <v>216</v>
      </c>
      <c r="J299" s="157">
        <f t="shared" si="85"/>
        <v>1</v>
      </c>
      <c r="L299" s="42">
        <f>'GSD-Pri'!R343</f>
        <v>1510201</v>
      </c>
      <c r="M299" s="157">
        <f t="shared" si="86"/>
        <v>6.5813534056664066E-3</v>
      </c>
      <c r="N299" s="42">
        <f>'GSD-Pri'!S343</f>
        <v>3881</v>
      </c>
      <c r="O299" s="157">
        <f t="shared" si="87"/>
        <v>4.6830918783771717E-3</v>
      </c>
      <c r="P299" s="42">
        <f>'GSD-Pri'!K343</f>
        <v>0</v>
      </c>
      <c r="Q299" s="157">
        <f t="shared" si="88"/>
        <v>0</v>
      </c>
      <c r="S299" s="36">
        <f t="shared" si="89"/>
        <v>229466632</v>
      </c>
      <c r="T299" s="36">
        <f t="shared" si="90"/>
        <v>828726</v>
      </c>
      <c r="U299" s="36">
        <f t="shared" si="91"/>
        <v>216</v>
      </c>
      <c r="W299" s="36">
        <f>'ComLg kWh Forecast'!X302</f>
        <v>232122114</v>
      </c>
      <c r="X299" s="168">
        <v>-2619920</v>
      </c>
      <c r="Y299" s="168">
        <v>0</v>
      </c>
      <c r="Z299" s="36">
        <f t="shared" si="92"/>
        <v>229502194</v>
      </c>
      <c r="AA299" s="160">
        <f t="shared" si="93"/>
        <v>227991759</v>
      </c>
      <c r="AB299" s="160">
        <f t="shared" si="94"/>
        <v>1510435</v>
      </c>
      <c r="AC299" s="155">
        <f t="shared" si="95"/>
        <v>1.5497678111220381E-4</v>
      </c>
      <c r="AD299" s="44">
        <f t="shared" si="82"/>
        <v>828854.43328790402</v>
      </c>
      <c r="AE299" s="162">
        <f t="shared" si="96"/>
        <v>824973</v>
      </c>
      <c r="AF299" s="162">
        <f t="shared" si="97"/>
        <v>3882</v>
      </c>
      <c r="AG299" s="44">
        <f t="shared" si="98"/>
        <v>216.03347498472024</v>
      </c>
      <c r="AH299" s="162">
        <f t="shared" si="99"/>
        <v>216</v>
      </c>
      <c r="AI299" s="162">
        <f t="shared" si="100"/>
        <v>0</v>
      </c>
    </row>
    <row r="300" spans="3:35">
      <c r="C300" s="3">
        <v>2037</v>
      </c>
      <c r="D300" s="3">
        <v>1</v>
      </c>
      <c r="E300" s="42">
        <f>'GSD-Sec'!R344</f>
        <v>236627859</v>
      </c>
      <c r="F300" s="157">
        <f t="shared" si="83"/>
        <v>0.99355170167915952</v>
      </c>
      <c r="G300" s="42">
        <f>'GSD-Sec'!S344</f>
        <v>837695</v>
      </c>
      <c r="H300" s="157">
        <f t="shared" si="84"/>
        <v>0.99539077965811684</v>
      </c>
      <c r="I300" s="42">
        <f>'GSD-Sec'!K344</f>
        <v>91</v>
      </c>
      <c r="J300" s="157">
        <f t="shared" si="85"/>
        <v>1</v>
      </c>
      <c r="L300" s="42">
        <f>'GSD-Pri'!R344</f>
        <v>1535750</v>
      </c>
      <c r="M300" s="157">
        <f t="shared" si="86"/>
        <v>6.4482983208404435E-3</v>
      </c>
      <c r="N300" s="42">
        <f>'GSD-Pri'!S344</f>
        <v>3879</v>
      </c>
      <c r="O300" s="157">
        <f t="shared" si="87"/>
        <v>4.6092203418831856E-3</v>
      </c>
      <c r="P300" s="42">
        <f>'GSD-Pri'!K344</f>
        <v>0</v>
      </c>
      <c r="Q300" s="157">
        <f t="shared" si="88"/>
        <v>0</v>
      </c>
      <c r="S300" s="36">
        <f t="shared" si="89"/>
        <v>238163609</v>
      </c>
      <c r="T300" s="36">
        <f t="shared" si="90"/>
        <v>841574</v>
      </c>
      <c r="U300" s="36">
        <f t="shared" si="91"/>
        <v>91</v>
      </c>
      <c r="W300" s="36">
        <f>'ComLg kWh Forecast'!X303</f>
        <v>238234630</v>
      </c>
      <c r="X300" s="168">
        <v>-2838246</v>
      </c>
      <c r="Y300" s="168">
        <v>0</v>
      </c>
      <c r="Z300" s="36">
        <f t="shared" si="92"/>
        <v>235396384</v>
      </c>
      <c r="AA300" s="160">
        <f t="shared" si="93"/>
        <v>233878478</v>
      </c>
      <c r="AB300" s="160">
        <f t="shared" si="94"/>
        <v>1517906</v>
      </c>
      <c r="AC300" s="155">
        <f t="shared" si="95"/>
        <v>-1.1619008511077777E-2</v>
      </c>
      <c r="AD300" s="44">
        <f t="shared" si="82"/>
        <v>831795.74453129829</v>
      </c>
      <c r="AE300" s="162">
        <f t="shared" si="96"/>
        <v>827962</v>
      </c>
      <c r="AF300" s="162">
        <f t="shared" si="97"/>
        <v>3834</v>
      </c>
      <c r="AG300" s="44">
        <f t="shared" si="98"/>
        <v>89.942670225491923</v>
      </c>
      <c r="AH300" s="162">
        <f t="shared" si="99"/>
        <v>90</v>
      </c>
      <c r="AI300" s="162">
        <f t="shared" si="100"/>
        <v>0</v>
      </c>
    </row>
    <row r="301" spans="3:35">
      <c r="C301" s="3">
        <v>2037</v>
      </c>
      <c r="D301" s="3">
        <v>2</v>
      </c>
      <c r="E301" s="42">
        <f>'GSD-Sec'!R345</f>
        <v>221984975</v>
      </c>
      <c r="F301" s="157">
        <f t="shared" si="83"/>
        <v>0.99265998545180689</v>
      </c>
      <c r="G301" s="42">
        <f>'GSD-Sec'!S345</f>
        <v>831271</v>
      </c>
      <c r="H301" s="157">
        <f t="shared" si="84"/>
        <v>0.99521470953035429</v>
      </c>
      <c r="I301" s="42">
        <f>'GSD-Sec'!K345</f>
        <v>64</v>
      </c>
      <c r="J301" s="157">
        <f t="shared" si="85"/>
        <v>1</v>
      </c>
      <c r="L301" s="42">
        <f>'GSD-Pri'!R345</f>
        <v>1641421</v>
      </c>
      <c r="M301" s="157">
        <f t="shared" si="86"/>
        <v>7.3400145481931391E-3</v>
      </c>
      <c r="N301" s="42">
        <f>'GSD-Pri'!S345</f>
        <v>3997</v>
      </c>
      <c r="O301" s="157">
        <f t="shared" si="87"/>
        <v>4.7852904696456706E-3</v>
      </c>
      <c r="P301" s="42">
        <f>'GSD-Pri'!K345</f>
        <v>0</v>
      </c>
      <c r="Q301" s="157">
        <f t="shared" si="88"/>
        <v>0</v>
      </c>
      <c r="S301" s="36">
        <f t="shared" si="89"/>
        <v>223626396</v>
      </c>
      <c r="T301" s="36">
        <f t="shared" si="90"/>
        <v>835268</v>
      </c>
      <c r="U301" s="36">
        <f t="shared" si="91"/>
        <v>64</v>
      </c>
      <c r="W301" s="36">
        <f>'ComLg kWh Forecast'!X304</f>
        <v>229105827</v>
      </c>
      <c r="X301" s="168">
        <v>-1971982</v>
      </c>
      <c r="Y301" s="168">
        <v>0</v>
      </c>
      <c r="Z301" s="36">
        <f t="shared" si="92"/>
        <v>227133845</v>
      </c>
      <c r="AA301" s="160">
        <f t="shared" si="93"/>
        <v>225466679</v>
      </c>
      <c r="AB301" s="160">
        <f t="shared" si="94"/>
        <v>1667166</v>
      </c>
      <c r="AC301" s="155">
        <f t="shared" si="95"/>
        <v>1.5684414106463596E-2</v>
      </c>
      <c r="AD301" s="44">
        <f t="shared" si="82"/>
        <v>848368.68920187769</v>
      </c>
      <c r="AE301" s="162">
        <f t="shared" si="96"/>
        <v>844309</v>
      </c>
      <c r="AF301" s="162">
        <f t="shared" si="97"/>
        <v>4060</v>
      </c>
      <c r="AG301" s="44">
        <f t="shared" si="98"/>
        <v>65.00380250281367</v>
      </c>
      <c r="AH301" s="162">
        <f t="shared" si="99"/>
        <v>65</v>
      </c>
      <c r="AI301" s="162">
        <f t="shared" si="100"/>
        <v>0</v>
      </c>
    </row>
    <row r="302" spans="3:35">
      <c r="C302" s="3">
        <v>2037</v>
      </c>
      <c r="D302" s="3">
        <v>3</v>
      </c>
      <c r="E302" s="42">
        <f>'GSD-Sec'!R346</f>
        <v>216879398</v>
      </c>
      <c r="F302" s="157">
        <f t="shared" si="83"/>
        <v>0.99387796420526298</v>
      </c>
      <c r="G302" s="42">
        <f>'GSD-Sec'!S346</f>
        <v>803231</v>
      </c>
      <c r="H302" s="157">
        <f t="shared" si="84"/>
        <v>0.99558745697460682</v>
      </c>
      <c r="I302" s="42">
        <f>'GSD-Sec'!K346</f>
        <v>100</v>
      </c>
      <c r="J302" s="157">
        <f t="shared" si="85"/>
        <v>1</v>
      </c>
      <c r="L302" s="42">
        <f>'GSD-Pri'!R346</f>
        <v>1335922</v>
      </c>
      <c r="M302" s="157">
        <f t="shared" si="86"/>
        <v>6.1220357947370518E-3</v>
      </c>
      <c r="N302" s="42">
        <f>'GSD-Pri'!S346</f>
        <v>3560</v>
      </c>
      <c r="O302" s="157">
        <f t="shared" si="87"/>
        <v>4.4125430253931933E-3</v>
      </c>
      <c r="P302" s="42">
        <f>'GSD-Pri'!K346</f>
        <v>0</v>
      </c>
      <c r="Q302" s="157">
        <f t="shared" si="88"/>
        <v>0</v>
      </c>
      <c r="S302" s="36">
        <f t="shared" si="89"/>
        <v>218215320</v>
      </c>
      <c r="T302" s="36">
        <f t="shared" si="90"/>
        <v>806791</v>
      </c>
      <c r="U302" s="36">
        <f t="shared" si="91"/>
        <v>100</v>
      </c>
      <c r="W302" s="36">
        <f>'ComLg kWh Forecast'!X305</f>
        <v>219747945</v>
      </c>
      <c r="X302" s="168">
        <v>-1892164</v>
      </c>
      <c r="Y302" s="168">
        <v>0</v>
      </c>
      <c r="Z302" s="36">
        <f t="shared" si="92"/>
        <v>217855781</v>
      </c>
      <c r="AA302" s="160">
        <f t="shared" si="93"/>
        <v>216522060</v>
      </c>
      <c r="AB302" s="160">
        <f t="shared" si="94"/>
        <v>1333721</v>
      </c>
      <c r="AC302" s="155">
        <f t="shared" si="95"/>
        <v>-1.6476340891189434E-3</v>
      </c>
      <c r="AD302" s="44">
        <f t="shared" si="82"/>
        <v>805461.70364560559</v>
      </c>
      <c r="AE302" s="162">
        <f t="shared" si="96"/>
        <v>801908</v>
      </c>
      <c r="AF302" s="162">
        <f t="shared" si="97"/>
        <v>3554</v>
      </c>
      <c r="AG302" s="44">
        <f t="shared" si="98"/>
        <v>99.835236591088105</v>
      </c>
      <c r="AH302" s="162">
        <f t="shared" si="99"/>
        <v>100</v>
      </c>
      <c r="AI302" s="162">
        <f t="shared" si="100"/>
        <v>0</v>
      </c>
    </row>
    <row r="303" spans="3:35">
      <c r="C303" s="3">
        <v>2037</v>
      </c>
      <c r="D303" s="3">
        <v>4</v>
      </c>
      <c r="E303" s="42">
        <f>'GSD-Sec'!R347</f>
        <v>242312445</v>
      </c>
      <c r="F303" s="157">
        <f t="shared" si="83"/>
        <v>0.99410878640406686</v>
      </c>
      <c r="G303" s="42">
        <f>'GSD-Sec'!S347</f>
        <v>781046</v>
      </c>
      <c r="H303" s="157">
        <f t="shared" si="84"/>
        <v>0.99516842966319163</v>
      </c>
      <c r="I303" s="42">
        <f>'GSD-Sec'!K347</f>
        <v>160</v>
      </c>
      <c r="J303" s="157">
        <f t="shared" si="85"/>
        <v>1</v>
      </c>
      <c r="L303" s="42">
        <f>'GSD-Pri'!R347</f>
        <v>1435974</v>
      </c>
      <c r="M303" s="157">
        <f t="shared" si="86"/>
        <v>5.8912135959331086E-3</v>
      </c>
      <c r="N303" s="42">
        <f>'GSD-Pri'!S347</f>
        <v>3792</v>
      </c>
      <c r="O303" s="157">
        <f t="shared" si="87"/>
        <v>4.8315703368083602E-3</v>
      </c>
      <c r="P303" s="42">
        <f>'GSD-Pri'!K347</f>
        <v>0</v>
      </c>
      <c r="Q303" s="157">
        <f t="shared" si="88"/>
        <v>0</v>
      </c>
      <c r="S303" s="36">
        <f t="shared" si="89"/>
        <v>243748419</v>
      </c>
      <c r="T303" s="36">
        <f t="shared" si="90"/>
        <v>784838</v>
      </c>
      <c r="U303" s="36">
        <f t="shared" si="91"/>
        <v>160</v>
      </c>
      <c r="W303" s="36">
        <f>'ComLg kWh Forecast'!X306</f>
        <v>232427414</v>
      </c>
      <c r="X303" s="168">
        <v>-2676262</v>
      </c>
      <c r="Y303" s="168">
        <v>0</v>
      </c>
      <c r="Z303" s="36">
        <f t="shared" si="92"/>
        <v>229751152</v>
      </c>
      <c r="AA303" s="160">
        <f t="shared" si="93"/>
        <v>228397639</v>
      </c>
      <c r="AB303" s="160">
        <f t="shared" si="94"/>
        <v>1353513</v>
      </c>
      <c r="AC303" s="155">
        <f t="shared" si="95"/>
        <v>-5.742505759596328E-2</v>
      </c>
      <c r="AD303" s="44">
        <f t="shared" si="82"/>
        <v>739768.63264649932</v>
      </c>
      <c r="AE303" s="162">
        <f t="shared" si="96"/>
        <v>736194</v>
      </c>
      <c r="AF303" s="162">
        <f t="shared" si="97"/>
        <v>3574</v>
      </c>
      <c r="AG303" s="44">
        <f t="shared" si="98"/>
        <v>150.81199078464587</v>
      </c>
      <c r="AH303" s="162">
        <f t="shared" si="99"/>
        <v>151</v>
      </c>
      <c r="AI303" s="162">
        <f t="shared" si="100"/>
        <v>0</v>
      </c>
    </row>
    <row r="304" spans="3:35">
      <c r="C304" s="3">
        <v>2037</v>
      </c>
      <c r="D304" s="3">
        <v>5</v>
      </c>
      <c r="E304" s="42">
        <f>'GSD-Sec'!R348</f>
        <v>252028067</v>
      </c>
      <c r="F304" s="157">
        <f t="shared" si="83"/>
        <v>0.99425995592423611</v>
      </c>
      <c r="G304" s="42">
        <f>'GSD-Sec'!S348</f>
        <v>815354</v>
      </c>
      <c r="H304" s="157">
        <f t="shared" si="84"/>
        <v>0.99486190845143463</v>
      </c>
      <c r="I304" s="42">
        <f>'GSD-Sec'!K348</f>
        <v>452</v>
      </c>
      <c r="J304" s="157">
        <f t="shared" si="85"/>
        <v>1</v>
      </c>
      <c r="L304" s="42">
        <f>'GSD-Pri'!R348</f>
        <v>1455004</v>
      </c>
      <c r="M304" s="157">
        <f t="shared" si="86"/>
        <v>5.7400440757639391E-3</v>
      </c>
      <c r="N304" s="42">
        <f>'GSD-Pri'!S348</f>
        <v>4211</v>
      </c>
      <c r="O304" s="157">
        <f t="shared" si="87"/>
        <v>5.1380915485653971E-3</v>
      </c>
      <c r="P304" s="42">
        <f>'GSD-Pri'!K348</f>
        <v>0</v>
      </c>
      <c r="Q304" s="157">
        <f t="shared" si="88"/>
        <v>0</v>
      </c>
      <c r="S304" s="36">
        <f t="shared" si="89"/>
        <v>253483071</v>
      </c>
      <c r="T304" s="36">
        <f t="shared" si="90"/>
        <v>819565</v>
      </c>
      <c r="U304" s="36">
        <f t="shared" si="91"/>
        <v>452</v>
      </c>
      <c r="W304" s="36">
        <f>'ComLg kWh Forecast'!X307</f>
        <v>252010640</v>
      </c>
      <c r="X304" s="168">
        <v>-5421778</v>
      </c>
      <c r="Y304" s="168">
        <v>0</v>
      </c>
      <c r="Z304" s="36">
        <f t="shared" si="92"/>
        <v>246588862</v>
      </c>
      <c r="AA304" s="160">
        <f t="shared" si="93"/>
        <v>245173431</v>
      </c>
      <c r="AB304" s="160">
        <f t="shared" si="94"/>
        <v>1415431</v>
      </c>
      <c r="AC304" s="155">
        <f t="shared" si="95"/>
        <v>-2.7197907034983038E-2</v>
      </c>
      <c r="AD304" s="44">
        <f t="shared" si="82"/>
        <v>797274.54732087418</v>
      </c>
      <c r="AE304" s="162">
        <f t="shared" si="96"/>
        <v>793178</v>
      </c>
      <c r="AF304" s="162">
        <f t="shared" si="97"/>
        <v>4096</v>
      </c>
      <c r="AG304" s="44">
        <f t="shared" si="98"/>
        <v>439.70654602018766</v>
      </c>
      <c r="AH304" s="162">
        <f t="shared" si="99"/>
        <v>440</v>
      </c>
      <c r="AI304" s="162">
        <f t="shared" si="100"/>
        <v>0</v>
      </c>
    </row>
    <row r="305" spans="3:35">
      <c r="C305" s="3">
        <v>2037</v>
      </c>
      <c r="D305" s="3">
        <v>6</v>
      </c>
      <c r="E305" s="42">
        <f>'GSD-Sec'!R349</f>
        <v>309165653</v>
      </c>
      <c r="F305" s="157">
        <f t="shared" si="83"/>
        <v>0.99391146486259629</v>
      </c>
      <c r="G305" s="42">
        <f>'GSD-Sec'!S349</f>
        <v>878886</v>
      </c>
      <c r="H305" s="157">
        <f t="shared" si="84"/>
        <v>0.99477533723749356</v>
      </c>
      <c r="I305" s="42">
        <f>'GSD-Sec'!K349</f>
        <v>437</v>
      </c>
      <c r="J305" s="157">
        <f t="shared" si="85"/>
        <v>1</v>
      </c>
      <c r="L305" s="42">
        <f>'GSD-Pri'!R349</f>
        <v>1893897</v>
      </c>
      <c r="M305" s="157">
        <f t="shared" si="86"/>
        <v>6.0885351374037541E-3</v>
      </c>
      <c r="N305" s="42">
        <f>'GSD-Pri'!S349</f>
        <v>4616</v>
      </c>
      <c r="O305" s="157">
        <f t="shared" si="87"/>
        <v>5.2246627625064795E-3</v>
      </c>
      <c r="P305" s="42">
        <f>'GSD-Pri'!K349</f>
        <v>0</v>
      </c>
      <c r="Q305" s="157">
        <f t="shared" si="88"/>
        <v>0</v>
      </c>
      <c r="S305" s="36">
        <f t="shared" si="89"/>
        <v>311059550</v>
      </c>
      <c r="T305" s="36">
        <f t="shared" si="90"/>
        <v>883502</v>
      </c>
      <c r="U305" s="36">
        <f t="shared" si="91"/>
        <v>437</v>
      </c>
      <c r="W305" s="36">
        <f>'ComLg kWh Forecast'!X308</f>
        <v>304799871</v>
      </c>
      <c r="X305" s="168">
        <v>-7465362</v>
      </c>
      <c r="Y305" s="168">
        <v>0</v>
      </c>
      <c r="Z305" s="36">
        <f t="shared" si="92"/>
        <v>297334509</v>
      </c>
      <c r="AA305" s="160">
        <f t="shared" si="93"/>
        <v>295524177</v>
      </c>
      <c r="AB305" s="160">
        <f t="shared" si="94"/>
        <v>1810332</v>
      </c>
      <c r="AC305" s="155">
        <f t="shared" si="95"/>
        <v>-4.4123515899126109E-2</v>
      </c>
      <c r="AD305" s="44">
        <f t="shared" si="82"/>
        <v>844518.78545609023</v>
      </c>
      <c r="AE305" s="162">
        <f t="shared" si="96"/>
        <v>840106</v>
      </c>
      <c r="AF305" s="162">
        <f t="shared" si="97"/>
        <v>4412</v>
      </c>
      <c r="AG305" s="44">
        <f t="shared" si="98"/>
        <v>417.71802355208189</v>
      </c>
      <c r="AH305" s="162">
        <f t="shared" si="99"/>
        <v>418</v>
      </c>
      <c r="AI305" s="162">
        <f t="shared" si="100"/>
        <v>0</v>
      </c>
    </row>
    <row r="306" spans="3:35">
      <c r="C306" s="3">
        <v>2037</v>
      </c>
      <c r="D306" s="3">
        <v>7</v>
      </c>
      <c r="E306" s="42">
        <f>'GSD-Sec'!R350</f>
        <v>327969842</v>
      </c>
      <c r="F306" s="157">
        <f t="shared" si="83"/>
        <v>0.99388490027281318</v>
      </c>
      <c r="G306" s="42">
        <f>'GSD-Sec'!S350</f>
        <v>881931</v>
      </c>
      <c r="H306" s="157">
        <f t="shared" si="84"/>
        <v>0.99479889277665356</v>
      </c>
      <c r="I306" s="42">
        <f>'GSD-Sec'!K350</f>
        <v>510</v>
      </c>
      <c r="J306" s="157">
        <f t="shared" si="85"/>
        <v>1</v>
      </c>
      <c r="L306" s="42">
        <f>'GSD-Pri'!R350</f>
        <v>2017908</v>
      </c>
      <c r="M306" s="157">
        <f t="shared" si="86"/>
        <v>6.1150997271868426E-3</v>
      </c>
      <c r="N306" s="42">
        <f>'GSD-Pri'!S350</f>
        <v>4611</v>
      </c>
      <c r="O306" s="157">
        <f t="shared" si="87"/>
        <v>5.2011072233464403E-3</v>
      </c>
      <c r="P306" s="42">
        <f>'GSD-Pri'!K350</f>
        <v>0</v>
      </c>
      <c r="Q306" s="157">
        <f t="shared" si="88"/>
        <v>0</v>
      </c>
      <c r="S306" s="36">
        <f t="shared" si="89"/>
        <v>329987750</v>
      </c>
      <c r="T306" s="36">
        <f t="shared" si="90"/>
        <v>886542</v>
      </c>
      <c r="U306" s="36">
        <f t="shared" si="91"/>
        <v>510</v>
      </c>
      <c r="W306" s="36">
        <f>'ComLg kWh Forecast'!X309</f>
        <v>329893560</v>
      </c>
      <c r="X306" s="168">
        <v>-8296412</v>
      </c>
      <c r="Y306" s="168">
        <v>0</v>
      </c>
      <c r="Z306" s="36">
        <f t="shared" si="92"/>
        <v>321597148</v>
      </c>
      <c r="AA306" s="160">
        <f t="shared" si="93"/>
        <v>319630549</v>
      </c>
      <c r="AB306" s="160">
        <f t="shared" si="94"/>
        <v>1966599</v>
      </c>
      <c r="AC306" s="155">
        <f t="shared" si="95"/>
        <v>-2.54270105481188E-2</v>
      </c>
      <c r="AD306" s="44">
        <f t="shared" si="82"/>
        <v>863999.8872146497</v>
      </c>
      <c r="AE306" s="162">
        <f t="shared" si="96"/>
        <v>859506</v>
      </c>
      <c r="AF306" s="162">
        <f t="shared" si="97"/>
        <v>4494</v>
      </c>
      <c r="AG306" s="44">
        <f t="shared" si="98"/>
        <v>497.03222462045943</v>
      </c>
      <c r="AH306" s="162">
        <f t="shared" si="99"/>
        <v>497</v>
      </c>
      <c r="AI306" s="162">
        <f t="shared" si="100"/>
        <v>0</v>
      </c>
    </row>
    <row r="307" spans="3:35">
      <c r="C307" s="3">
        <v>2037</v>
      </c>
      <c r="D307" s="3">
        <v>8</v>
      </c>
      <c r="E307" s="42">
        <f>'GSD-Sec'!R351</f>
        <v>332715977</v>
      </c>
      <c r="F307" s="157">
        <f t="shared" si="83"/>
        <v>0.99439581010479328</v>
      </c>
      <c r="G307" s="42">
        <f>'GSD-Sec'!S351</f>
        <v>897303</v>
      </c>
      <c r="H307" s="157">
        <f t="shared" si="84"/>
        <v>0.99511261935655593</v>
      </c>
      <c r="I307" s="42">
        <f>'GSD-Sec'!K351</f>
        <v>470</v>
      </c>
      <c r="J307" s="157">
        <f t="shared" si="85"/>
        <v>1</v>
      </c>
      <c r="L307" s="42">
        <f>'GSD-Pri'!R351</f>
        <v>1875112</v>
      </c>
      <c r="M307" s="157">
        <f t="shared" si="86"/>
        <v>5.604189895206683E-3</v>
      </c>
      <c r="N307" s="42">
        <f>'GSD-Pri'!S351</f>
        <v>4407</v>
      </c>
      <c r="O307" s="157">
        <f t="shared" si="87"/>
        <v>4.8873806434441228E-3</v>
      </c>
      <c r="P307" s="42">
        <f>'GSD-Pri'!K351</f>
        <v>0</v>
      </c>
      <c r="Q307" s="157">
        <f t="shared" si="88"/>
        <v>0</v>
      </c>
      <c r="S307" s="36">
        <f t="shared" si="89"/>
        <v>334591089</v>
      </c>
      <c r="T307" s="36">
        <f t="shared" si="90"/>
        <v>901710</v>
      </c>
      <c r="U307" s="36">
        <f t="shared" si="91"/>
        <v>470</v>
      </c>
      <c r="W307" s="36">
        <f>'ComLg kWh Forecast'!X310</f>
        <v>328617935</v>
      </c>
      <c r="X307" s="168">
        <v>-8059891</v>
      </c>
      <c r="Y307" s="168">
        <v>0</v>
      </c>
      <c r="Z307" s="36">
        <f t="shared" si="92"/>
        <v>320558044</v>
      </c>
      <c r="AA307" s="160">
        <f t="shared" si="93"/>
        <v>318761576</v>
      </c>
      <c r="AB307" s="160">
        <f t="shared" si="94"/>
        <v>1796468</v>
      </c>
      <c r="AC307" s="155">
        <f t="shared" si="95"/>
        <v>-4.1940880858306384E-2</v>
      </c>
      <c r="AD307" s="44">
        <f t="shared" si="82"/>
        <v>863891.48832125659</v>
      </c>
      <c r="AE307" s="162">
        <f t="shared" si="96"/>
        <v>859669</v>
      </c>
      <c r="AF307" s="162">
        <f t="shared" si="97"/>
        <v>4222</v>
      </c>
      <c r="AG307" s="44">
        <f t="shared" si="98"/>
        <v>450.28778599659597</v>
      </c>
      <c r="AH307" s="162">
        <f t="shared" si="99"/>
        <v>450</v>
      </c>
      <c r="AI307" s="162">
        <f t="shared" si="100"/>
        <v>0</v>
      </c>
    </row>
    <row r="308" spans="3:35">
      <c r="C308" s="3">
        <v>2037</v>
      </c>
      <c r="D308" s="3">
        <v>9</v>
      </c>
      <c r="E308" s="42">
        <f>'GSD-Sec'!R352</f>
        <v>320427041</v>
      </c>
      <c r="F308" s="157">
        <f t="shared" si="83"/>
        <v>0.99406483245042754</v>
      </c>
      <c r="G308" s="42">
        <f>'GSD-Sec'!S352</f>
        <v>888542</v>
      </c>
      <c r="H308" s="157">
        <f t="shared" si="84"/>
        <v>0.99485966815692628</v>
      </c>
      <c r="I308" s="42">
        <f>'GSD-Sec'!K352</f>
        <v>368</v>
      </c>
      <c r="J308" s="157">
        <f t="shared" si="85"/>
        <v>1</v>
      </c>
      <c r="L308" s="42">
        <f>'GSD-Pri'!R352</f>
        <v>1913143</v>
      </c>
      <c r="M308" s="157">
        <f t="shared" si="86"/>
        <v>5.9351675495724109E-3</v>
      </c>
      <c r="N308" s="42">
        <f>'GSD-Pri'!S352</f>
        <v>4591</v>
      </c>
      <c r="O308" s="157">
        <f t="shared" si="87"/>
        <v>5.1403318430737642E-3</v>
      </c>
      <c r="P308" s="42">
        <f>'GSD-Pri'!K352</f>
        <v>0</v>
      </c>
      <c r="Q308" s="157">
        <f t="shared" si="88"/>
        <v>0</v>
      </c>
      <c r="S308" s="36">
        <f t="shared" si="89"/>
        <v>322340184</v>
      </c>
      <c r="T308" s="36">
        <f t="shared" si="90"/>
        <v>893133</v>
      </c>
      <c r="U308" s="36">
        <f t="shared" si="91"/>
        <v>368</v>
      </c>
      <c r="W308" s="36">
        <f>'ComLg kWh Forecast'!X311</f>
        <v>331536991</v>
      </c>
      <c r="X308" s="168">
        <v>-6444157</v>
      </c>
      <c r="Y308" s="168">
        <v>0</v>
      </c>
      <c r="Z308" s="36">
        <f t="shared" si="92"/>
        <v>325092834</v>
      </c>
      <c r="AA308" s="160">
        <f t="shared" si="93"/>
        <v>323163354</v>
      </c>
      <c r="AB308" s="160">
        <f t="shared" si="94"/>
        <v>1929480</v>
      </c>
      <c r="AC308" s="155">
        <f t="shared" si="95"/>
        <v>8.5395806561927579E-3</v>
      </c>
      <c r="AD308" s="44">
        <f t="shared" si="82"/>
        <v>900759.98129020736</v>
      </c>
      <c r="AE308" s="162">
        <f t="shared" si="96"/>
        <v>896130</v>
      </c>
      <c r="AF308" s="162">
        <f t="shared" si="97"/>
        <v>4630</v>
      </c>
      <c r="AG308" s="44">
        <f t="shared" si="98"/>
        <v>371.14256568147891</v>
      </c>
      <c r="AH308" s="162">
        <f t="shared" si="99"/>
        <v>371</v>
      </c>
      <c r="AI308" s="162">
        <f t="shared" si="100"/>
        <v>0</v>
      </c>
    </row>
    <row r="309" spans="3:35">
      <c r="C309" s="3">
        <v>2037</v>
      </c>
      <c r="D309" s="3">
        <v>10</v>
      </c>
      <c r="E309" s="42">
        <f>'GSD-Sec'!R353</f>
        <v>273086831</v>
      </c>
      <c r="F309" s="157">
        <f t="shared" si="83"/>
        <v>0.99338503525504707</v>
      </c>
      <c r="G309" s="42">
        <f>'GSD-Sec'!S353</f>
        <v>839608</v>
      </c>
      <c r="H309" s="157">
        <f t="shared" si="84"/>
        <v>0.99466068012059972</v>
      </c>
      <c r="I309" s="42">
        <f>'GSD-Sec'!K353</f>
        <v>362</v>
      </c>
      <c r="J309" s="157">
        <f t="shared" si="85"/>
        <v>1</v>
      </c>
      <c r="L309" s="42">
        <f>'GSD-Pri'!R353</f>
        <v>1818489</v>
      </c>
      <c r="M309" s="157">
        <f t="shared" si="86"/>
        <v>6.6149647449529171E-3</v>
      </c>
      <c r="N309" s="42">
        <f>'GSD-Pri'!S353</f>
        <v>4507</v>
      </c>
      <c r="O309" s="157">
        <f t="shared" si="87"/>
        <v>5.3393198794003185E-3</v>
      </c>
      <c r="P309" s="42">
        <f>'GSD-Pri'!K353</f>
        <v>0</v>
      </c>
      <c r="Q309" s="157">
        <f t="shared" si="88"/>
        <v>0</v>
      </c>
      <c r="S309" s="36">
        <f t="shared" si="89"/>
        <v>274905320</v>
      </c>
      <c r="T309" s="36">
        <f t="shared" si="90"/>
        <v>844115</v>
      </c>
      <c r="U309" s="36">
        <f t="shared" si="91"/>
        <v>362</v>
      </c>
      <c r="W309" s="36">
        <f>'ComLg kWh Forecast'!X312</f>
        <v>298289580</v>
      </c>
      <c r="X309" s="168">
        <v>-3584196</v>
      </c>
      <c r="Y309" s="168">
        <v>0</v>
      </c>
      <c r="Z309" s="36">
        <f t="shared" si="92"/>
        <v>294705384</v>
      </c>
      <c r="AA309" s="160">
        <f t="shared" si="93"/>
        <v>292755918</v>
      </c>
      <c r="AB309" s="160">
        <f t="shared" si="94"/>
        <v>1949466</v>
      </c>
      <c r="AC309" s="155">
        <f t="shared" si="95"/>
        <v>7.2025030290428615E-2</v>
      </c>
      <c r="AD309" s="44">
        <f t="shared" si="82"/>
        <v>904912.40844360518</v>
      </c>
      <c r="AE309" s="162">
        <f t="shared" si="96"/>
        <v>900081</v>
      </c>
      <c r="AF309" s="162">
        <f t="shared" si="97"/>
        <v>4832</v>
      </c>
      <c r="AG309" s="44">
        <f t="shared" si="98"/>
        <v>388.07306096513514</v>
      </c>
      <c r="AH309" s="162">
        <f t="shared" si="99"/>
        <v>388</v>
      </c>
      <c r="AI309" s="162">
        <f t="shared" si="100"/>
        <v>0</v>
      </c>
    </row>
    <row r="310" spans="3:35">
      <c r="C310" s="3">
        <v>2037</v>
      </c>
      <c r="D310" s="3">
        <v>11</v>
      </c>
      <c r="E310" s="42">
        <f>'GSD-Sec'!R354</f>
        <v>218066500</v>
      </c>
      <c r="F310" s="157">
        <f t="shared" si="83"/>
        <v>0.99316575584021416</v>
      </c>
      <c r="G310" s="42">
        <f>'GSD-Sec'!S354</f>
        <v>782340</v>
      </c>
      <c r="H310" s="157">
        <f t="shared" si="84"/>
        <v>0.99474489270451749</v>
      </c>
      <c r="I310" s="42">
        <f>'GSD-Sec'!K354</f>
        <v>227</v>
      </c>
      <c r="J310" s="157">
        <f t="shared" si="85"/>
        <v>1</v>
      </c>
      <c r="L310" s="42">
        <f>'GSD-Pri'!R354</f>
        <v>1500575</v>
      </c>
      <c r="M310" s="157">
        <f t="shared" si="86"/>
        <v>6.8342441597857963E-3</v>
      </c>
      <c r="N310" s="42">
        <f>'GSD-Pri'!S354</f>
        <v>4133</v>
      </c>
      <c r="O310" s="157">
        <f t="shared" si="87"/>
        <v>5.2551072954824894E-3</v>
      </c>
      <c r="P310" s="42">
        <f>'GSD-Pri'!K354</f>
        <v>0</v>
      </c>
      <c r="Q310" s="157">
        <f t="shared" si="88"/>
        <v>0</v>
      </c>
      <c r="S310" s="36">
        <f t="shared" si="89"/>
        <v>219567075</v>
      </c>
      <c r="T310" s="36">
        <f t="shared" si="90"/>
        <v>786473</v>
      </c>
      <c r="U310" s="36">
        <f t="shared" si="91"/>
        <v>227</v>
      </c>
      <c r="W310" s="36">
        <f>'ComLg kWh Forecast'!X313</f>
        <v>229143912</v>
      </c>
      <c r="X310" s="168">
        <v>-2007196</v>
      </c>
      <c r="Y310" s="168">
        <v>0</v>
      </c>
      <c r="Z310" s="36">
        <f t="shared" si="92"/>
        <v>227136716</v>
      </c>
      <c r="AA310" s="160">
        <f t="shared" si="93"/>
        <v>225584408</v>
      </c>
      <c r="AB310" s="160">
        <f t="shared" si="94"/>
        <v>1552308</v>
      </c>
      <c r="AC310" s="155">
        <f t="shared" si="95"/>
        <v>3.4475300998567215E-2</v>
      </c>
      <c r="AD310" s="44">
        <f t="shared" si="82"/>
        <v>813586.89340224618</v>
      </c>
      <c r="AE310" s="162">
        <f t="shared" si="96"/>
        <v>809311</v>
      </c>
      <c r="AF310" s="162">
        <f t="shared" si="97"/>
        <v>4275</v>
      </c>
      <c r="AG310" s="44">
        <f t="shared" si="98"/>
        <v>234.82589332667476</v>
      </c>
      <c r="AH310" s="162">
        <f t="shared" si="99"/>
        <v>235</v>
      </c>
      <c r="AI310" s="162">
        <f t="shared" si="100"/>
        <v>0</v>
      </c>
    </row>
    <row r="311" spans="3:35">
      <c r="C311" s="3">
        <v>2037</v>
      </c>
      <c r="D311" s="3">
        <v>12</v>
      </c>
      <c r="E311" s="42">
        <f>'GSD-Sec'!R355</f>
        <v>227967566</v>
      </c>
      <c r="F311" s="157">
        <f t="shared" si="83"/>
        <v>0.99341896594278778</v>
      </c>
      <c r="G311" s="42">
        <f>'GSD-Sec'!S355</f>
        <v>824885</v>
      </c>
      <c r="H311" s="157">
        <f t="shared" si="84"/>
        <v>0.99531713414884293</v>
      </c>
      <c r="I311" s="42">
        <f>'GSD-Sec'!K355</f>
        <v>216</v>
      </c>
      <c r="J311" s="157">
        <f t="shared" si="85"/>
        <v>1</v>
      </c>
      <c r="L311" s="42">
        <f>'GSD-Pri'!R355</f>
        <v>1510201</v>
      </c>
      <c r="M311" s="157">
        <f t="shared" si="86"/>
        <v>6.5810340572121746E-3</v>
      </c>
      <c r="N311" s="42">
        <f>'GSD-Pri'!S355</f>
        <v>3881</v>
      </c>
      <c r="O311" s="157">
        <f t="shared" si="87"/>
        <v>4.6828658511570212E-3</v>
      </c>
      <c r="P311" s="42">
        <f>'GSD-Pri'!K355</f>
        <v>0</v>
      </c>
      <c r="Q311" s="157">
        <f t="shared" si="88"/>
        <v>0</v>
      </c>
      <c r="S311" s="36">
        <f t="shared" si="89"/>
        <v>229477767</v>
      </c>
      <c r="T311" s="36">
        <f t="shared" si="90"/>
        <v>828766</v>
      </c>
      <c r="U311" s="36">
        <f t="shared" si="91"/>
        <v>216</v>
      </c>
      <c r="W311" s="36">
        <f>'ComLg kWh Forecast'!X314</f>
        <v>232274697</v>
      </c>
      <c r="X311" s="168">
        <v>-2619920</v>
      </c>
      <c r="Y311" s="168">
        <v>0</v>
      </c>
      <c r="Z311" s="36">
        <f t="shared" si="92"/>
        <v>229654777</v>
      </c>
      <c r="AA311" s="160">
        <f t="shared" si="93"/>
        <v>228143411</v>
      </c>
      <c r="AB311" s="160">
        <f t="shared" si="94"/>
        <v>1511366</v>
      </c>
      <c r="AC311" s="155">
        <f t="shared" si="95"/>
        <v>7.7136012919276631E-4</v>
      </c>
      <c r="AD311" s="44">
        <f t="shared" si="82"/>
        <v>829405.27704883053</v>
      </c>
      <c r="AE311" s="162">
        <f t="shared" si="96"/>
        <v>825521</v>
      </c>
      <c r="AF311" s="162">
        <f t="shared" si="97"/>
        <v>3884</v>
      </c>
      <c r="AG311" s="44">
        <f t="shared" si="98"/>
        <v>216.16661378790565</v>
      </c>
      <c r="AH311" s="162">
        <f t="shared" si="99"/>
        <v>216</v>
      </c>
      <c r="AI311" s="162">
        <f t="shared" si="100"/>
        <v>0</v>
      </c>
    </row>
  </sheetData>
  <mergeCells count="3">
    <mergeCell ref="E3:J3"/>
    <mergeCell ref="L3:Q3"/>
    <mergeCell ref="S3:U3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B355"/>
  <sheetViews>
    <sheetView zoomScale="85" zoomScaleNormal="85" workbookViewId="0">
      <pane ySplit="2" topLeftCell="A3" activePane="bottomLeft" state="frozen"/>
      <selection pane="bottomLeft" activeCell="A3" sqref="A3"/>
    </sheetView>
  </sheetViews>
  <sheetFormatPr defaultRowHeight="15"/>
  <cols>
    <col min="1" max="2" width="8.28515625" style="3" customWidth="1"/>
    <col min="3" max="3" width="7.7109375" style="3" customWidth="1"/>
    <col min="4" max="4" width="9.5703125" style="3" customWidth="1"/>
    <col min="5" max="7" width="11.5703125" style="3" customWidth="1"/>
    <col min="8" max="8" width="15.42578125" style="3" customWidth="1"/>
    <col min="9" max="15" width="11.5703125" style="3" customWidth="1"/>
    <col min="16" max="17" width="13.7109375" style="3" customWidth="1"/>
    <col min="18" max="18" width="14.5703125" style="3" customWidth="1"/>
    <col min="19" max="19" width="14.140625" style="3" customWidth="1"/>
    <col min="20" max="16384" width="9.140625" style="3"/>
  </cols>
  <sheetData>
    <row r="1" spans="1:28" ht="38.25" customHeight="1">
      <c r="A1" s="116" t="s">
        <v>12</v>
      </c>
      <c r="B1" s="116" t="s">
        <v>13</v>
      </c>
      <c r="C1" s="116" t="s">
        <v>14</v>
      </c>
      <c r="D1" s="116" t="s">
        <v>15</v>
      </c>
      <c r="E1" s="116" t="s">
        <v>16</v>
      </c>
      <c r="F1" s="117" t="s">
        <v>17</v>
      </c>
      <c r="G1" s="117" t="s">
        <v>18</v>
      </c>
      <c r="H1" s="117" t="s">
        <v>19</v>
      </c>
      <c r="I1" s="117" t="s">
        <v>88</v>
      </c>
      <c r="J1" s="117" t="s">
        <v>89</v>
      </c>
      <c r="K1" s="117" t="s">
        <v>90</v>
      </c>
      <c r="L1" s="117" t="s">
        <v>20</v>
      </c>
      <c r="M1" s="117" t="s">
        <v>91</v>
      </c>
      <c r="N1" s="117" t="s">
        <v>92</v>
      </c>
      <c r="O1" s="117"/>
      <c r="P1" s="121" t="s">
        <v>21</v>
      </c>
      <c r="Q1" s="121" t="s">
        <v>22</v>
      </c>
      <c r="R1" s="118" t="s">
        <v>74</v>
      </c>
      <c r="S1" s="117" t="s">
        <v>23</v>
      </c>
      <c r="U1" s="213" t="s">
        <v>133</v>
      </c>
      <c r="V1" s="213"/>
      <c r="W1" s="213"/>
      <c r="X1" s="213"/>
      <c r="Y1" s="213"/>
      <c r="Z1" s="213"/>
      <c r="AA1" s="213"/>
      <c r="AB1" s="213"/>
    </row>
    <row r="2" spans="1:28" ht="15" customHeight="1">
      <c r="A2" s="119" t="s">
        <v>93</v>
      </c>
      <c r="B2" s="119" t="s">
        <v>94</v>
      </c>
      <c r="C2" s="119" t="s">
        <v>95</v>
      </c>
      <c r="D2" s="119" t="s">
        <v>96</v>
      </c>
      <c r="E2" s="119" t="s">
        <v>97</v>
      </c>
      <c r="F2" s="120" t="s">
        <v>98</v>
      </c>
      <c r="G2" s="120" t="s">
        <v>99</v>
      </c>
      <c r="H2" s="122">
        <v>30</v>
      </c>
      <c r="I2" s="120">
        <v>590</v>
      </c>
      <c r="J2" s="120">
        <v>588</v>
      </c>
      <c r="K2" s="120">
        <v>508</v>
      </c>
      <c r="L2" s="120">
        <v>608</v>
      </c>
      <c r="M2" s="120">
        <v>580</v>
      </c>
      <c r="N2" s="120">
        <v>969</v>
      </c>
      <c r="O2" s="120"/>
      <c r="P2" s="123" t="s">
        <v>100</v>
      </c>
      <c r="Q2" s="123" t="s">
        <v>101</v>
      </c>
      <c r="R2" s="123" t="s">
        <v>102</v>
      </c>
      <c r="S2" s="120" t="s">
        <v>103</v>
      </c>
      <c r="U2" s="213"/>
      <c r="V2" s="213"/>
      <c r="W2" s="213"/>
      <c r="X2" s="213"/>
      <c r="Y2" s="213"/>
      <c r="Z2" s="213"/>
      <c r="AA2" s="213"/>
      <c r="AB2" s="213"/>
    </row>
    <row r="3" spans="1:28" s="18" customFormat="1">
      <c r="A3" s="18">
        <v>2010</v>
      </c>
      <c r="B3" s="18">
        <v>5</v>
      </c>
      <c r="C3" s="18" t="s">
        <v>0</v>
      </c>
      <c r="D3" s="18" t="s">
        <v>7</v>
      </c>
      <c r="E3" s="18" t="s">
        <v>69</v>
      </c>
      <c r="F3" s="42">
        <v>15656</v>
      </c>
      <c r="G3" s="42">
        <v>470082</v>
      </c>
      <c r="H3" s="42"/>
      <c r="I3" s="42">
        <v>621486</v>
      </c>
      <c r="J3" s="42"/>
      <c r="K3" s="42">
        <v>407</v>
      </c>
      <c r="L3" s="42"/>
      <c r="M3" s="42"/>
      <c r="N3" s="42"/>
      <c r="O3" s="42"/>
      <c r="P3" s="42">
        <v>23625414.790000062</v>
      </c>
      <c r="Q3" s="42">
        <v>10310875.160000036</v>
      </c>
      <c r="R3" s="42">
        <v>194980046</v>
      </c>
      <c r="S3" s="42">
        <v>621486</v>
      </c>
    </row>
    <row r="4" spans="1:28" s="18" customFormat="1">
      <c r="A4" s="18">
        <v>2010</v>
      </c>
      <c r="B4" s="18">
        <v>6</v>
      </c>
      <c r="C4" s="18" t="s">
        <v>0</v>
      </c>
      <c r="D4" s="18" t="s">
        <v>7</v>
      </c>
      <c r="E4" s="18" t="s">
        <v>69</v>
      </c>
      <c r="F4" s="42">
        <v>15683</v>
      </c>
      <c r="G4" s="42">
        <v>476951</v>
      </c>
      <c r="H4" s="42"/>
      <c r="I4" s="42">
        <v>673117</v>
      </c>
      <c r="J4" s="42"/>
      <c r="K4" s="42">
        <v>432</v>
      </c>
      <c r="L4" s="42"/>
      <c r="M4" s="42"/>
      <c r="N4" s="42"/>
      <c r="O4" s="42"/>
      <c r="P4" s="42">
        <v>28155236.560000114</v>
      </c>
      <c r="Q4" s="42">
        <v>12017019.779999955</v>
      </c>
      <c r="R4" s="42">
        <v>238254090</v>
      </c>
      <c r="S4" s="42">
        <v>673117</v>
      </c>
    </row>
    <row r="5" spans="1:28" s="18" customFormat="1">
      <c r="A5" s="18">
        <v>2010</v>
      </c>
      <c r="B5" s="18">
        <v>7</v>
      </c>
      <c r="C5" s="18" t="s">
        <v>0</v>
      </c>
      <c r="D5" s="18" t="s">
        <v>7</v>
      </c>
      <c r="E5" s="18" t="s">
        <v>69</v>
      </c>
      <c r="F5" s="42">
        <v>15720</v>
      </c>
      <c r="G5" s="42">
        <v>479847</v>
      </c>
      <c r="H5" s="42"/>
      <c r="I5" s="42">
        <v>678812</v>
      </c>
      <c r="J5" s="42"/>
      <c r="K5" s="42">
        <v>532</v>
      </c>
      <c r="L5" s="42"/>
      <c r="M5" s="42"/>
      <c r="N5" s="42"/>
      <c r="O5" s="42"/>
      <c r="P5" s="42">
        <v>29434061.190000061</v>
      </c>
      <c r="Q5" s="42">
        <v>12466680.879999945</v>
      </c>
      <c r="R5" s="42">
        <v>250631617</v>
      </c>
      <c r="S5" s="42">
        <v>678812</v>
      </c>
    </row>
    <row r="6" spans="1:28" s="18" customFormat="1">
      <c r="A6" s="18">
        <v>2010</v>
      </c>
      <c r="B6" s="18">
        <v>8</v>
      </c>
      <c r="C6" s="18" t="s">
        <v>0</v>
      </c>
      <c r="D6" s="18" t="s">
        <v>7</v>
      </c>
      <c r="E6" s="18" t="s">
        <v>69</v>
      </c>
      <c r="F6" s="42">
        <v>15752</v>
      </c>
      <c r="G6" s="42">
        <v>481024</v>
      </c>
      <c r="H6" s="42"/>
      <c r="I6" s="42">
        <v>695086</v>
      </c>
      <c r="J6" s="42"/>
      <c r="K6" s="42">
        <v>470</v>
      </c>
      <c r="L6" s="42"/>
      <c r="M6" s="42"/>
      <c r="N6" s="42"/>
      <c r="O6" s="42"/>
      <c r="P6" s="42">
        <v>30612425.319999918</v>
      </c>
      <c r="Q6" s="42">
        <v>12917020.089999968</v>
      </c>
      <c r="R6" s="42">
        <v>261987265</v>
      </c>
      <c r="S6" s="42">
        <v>695086</v>
      </c>
    </row>
    <row r="7" spans="1:28" s="18" customFormat="1">
      <c r="A7" s="18">
        <v>2010</v>
      </c>
      <c r="B7" s="18">
        <v>9</v>
      </c>
      <c r="C7" s="18" t="s">
        <v>0</v>
      </c>
      <c r="D7" s="18" t="s">
        <v>7</v>
      </c>
      <c r="E7" s="18" t="s">
        <v>69</v>
      </c>
      <c r="F7" s="42">
        <v>15783</v>
      </c>
      <c r="G7" s="42">
        <v>492067</v>
      </c>
      <c r="H7" s="42"/>
      <c r="I7" s="42">
        <v>688397</v>
      </c>
      <c r="J7" s="42"/>
      <c r="K7" s="42">
        <v>437</v>
      </c>
      <c r="L7" s="42"/>
      <c r="M7" s="42"/>
      <c r="N7" s="42"/>
      <c r="O7" s="42"/>
      <c r="P7" s="42">
        <v>29624883.359999884</v>
      </c>
      <c r="Q7" s="42">
        <v>12570038.650000054</v>
      </c>
      <c r="R7" s="42">
        <v>252589666</v>
      </c>
      <c r="S7" s="42">
        <v>688397</v>
      </c>
    </row>
    <row r="8" spans="1:28" s="18" customFormat="1">
      <c r="A8" s="18">
        <v>2010</v>
      </c>
      <c r="B8" s="18">
        <v>10</v>
      </c>
      <c r="C8" s="18" t="s">
        <v>0</v>
      </c>
      <c r="D8" s="18" t="s">
        <v>7</v>
      </c>
      <c r="E8" s="18" t="s">
        <v>69</v>
      </c>
      <c r="F8" s="42">
        <v>15815</v>
      </c>
      <c r="G8" s="42">
        <v>466626</v>
      </c>
      <c r="H8" s="42"/>
      <c r="I8" s="42">
        <v>657435</v>
      </c>
      <c r="J8" s="42"/>
      <c r="K8" s="42">
        <v>430</v>
      </c>
      <c r="L8" s="42"/>
      <c r="M8" s="42"/>
      <c r="N8" s="42"/>
      <c r="O8" s="42"/>
      <c r="P8" s="42">
        <v>25058520.290000036</v>
      </c>
      <c r="Q8" s="42">
        <v>10920717.700000046</v>
      </c>
      <c r="R8" s="42">
        <v>207746932</v>
      </c>
      <c r="S8" s="42">
        <v>657435</v>
      </c>
    </row>
    <row r="9" spans="1:28" s="18" customFormat="1">
      <c r="A9" s="18">
        <v>2010</v>
      </c>
      <c r="B9" s="18">
        <v>11</v>
      </c>
      <c r="C9" s="18" t="s">
        <v>0</v>
      </c>
      <c r="D9" s="18" t="s">
        <v>7</v>
      </c>
      <c r="E9" s="18" t="s">
        <v>69</v>
      </c>
      <c r="F9" s="42">
        <v>15848</v>
      </c>
      <c r="G9" s="42">
        <v>474582</v>
      </c>
      <c r="H9" s="42"/>
      <c r="I9" s="42">
        <v>618873</v>
      </c>
      <c r="J9" s="42"/>
      <c r="K9" s="42">
        <v>226</v>
      </c>
      <c r="L9" s="42"/>
      <c r="M9" s="42"/>
      <c r="N9" s="42"/>
      <c r="O9" s="42"/>
      <c r="P9" s="42">
        <v>22294362.389999997</v>
      </c>
      <c r="Q9" s="42">
        <v>9862095.3600000236</v>
      </c>
      <c r="R9" s="42">
        <v>181822396</v>
      </c>
      <c r="S9" s="42">
        <v>618873</v>
      </c>
    </row>
    <row r="10" spans="1:28" s="18" customFormat="1">
      <c r="A10" s="18">
        <v>2010</v>
      </c>
      <c r="B10" s="18">
        <v>12</v>
      </c>
      <c r="C10" s="18" t="s">
        <v>0</v>
      </c>
      <c r="D10" s="18" t="s">
        <v>7</v>
      </c>
      <c r="E10" s="18" t="s">
        <v>69</v>
      </c>
      <c r="F10" s="42">
        <v>15852</v>
      </c>
      <c r="G10" s="42">
        <v>485623</v>
      </c>
      <c r="H10" s="42"/>
      <c r="I10" s="42">
        <v>658153</v>
      </c>
      <c r="J10" s="42"/>
      <c r="K10" s="42">
        <v>189</v>
      </c>
      <c r="L10" s="42"/>
      <c r="M10" s="42"/>
      <c r="N10" s="42"/>
      <c r="O10" s="42"/>
      <c r="P10" s="42">
        <v>22154225.759999942</v>
      </c>
      <c r="Q10" s="42">
        <v>9932831.9799999986</v>
      </c>
      <c r="R10" s="42">
        <v>177323213</v>
      </c>
      <c r="S10" s="42">
        <v>658153</v>
      </c>
    </row>
    <row r="11" spans="1:28" s="18" customFormat="1">
      <c r="A11" s="18">
        <v>2011</v>
      </c>
      <c r="B11" s="18">
        <v>1</v>
      </c>
      <c r="C11" s="18" t="s">
        <v>0</v>
      </c>
      <c r="D11" s="18" t="s">
        <v>7</v>
      </c>
      <c r="E11" s="18" t="s">
        <v>69</v>
      </c>
      <c r="F11" s="42">
        <v>15858</v>
      </c>
      <c r="G11" s="42">
        <v>520244</v>
      </c>
      <c r="H11" s="42"/>
      <c r="I11" s="42">
        <v>672568</v>
      </c>
      <c r="J11" s="42"/>
      <c r="K11" s="42">
        <v>142</v>
      </c>
      <c r="L11" s="42"/>
      <c r="M11" s="42"/>
      <c r="N11" s="42"/>
      <c r="O11" s="42"/>
      <c r="P11" s="42">
        <v>23434563.299999911</v>
      </c>
      <c r="Q11" s="42">
        <v>10480608.559999984</v>
      </c>
      <c r="R11" s="42">
        <v>197156907</v>
      </c>
      <c r="S11" s="42">
        <v>672568</v>
      </c>
    </row>
    <row r="12" spans="1:28" s="18" customFormat="1">
      <c r="A12" s="18">
        <v>2011</v>
      </c>
      <c r="B12" s="18">
        <v>2</v>
      </c>
      <c r="C12" s="18" t="s">
        <v>0</v>
      </c>
      <c r="D12" s="18" t="s">
        <v>7</v>
      </c>
      <c r="E12" s="18" t="s">
        <v>69</v>
      </c>
      <c r="F12" s="42">
        <v>15868</v>
      </c>
      <c r="G12" s="42">
        <v>478807</v>
      </c>
      <c r="H12" s="42"/>
      <c r="I12" s="42">
        <v>661807</v>
      </c>
      <c r="J12" s="42"/>
      <c r="K12" s="42">
        <v>100</v>
      </c>
      <c r="L12" s="42"/>
      <c r="M12" s="42"/>
      <c r="N12" s="42"/>
      <c r="O12" s="42"/>
      <c r="P12" s="42">
        <v>22118283.529999919</v>
      </c>
      <c r="Q12" s="42">
        <v>10002752.500000032</v>
      </c>
      <c r="R12" s="42">
        <v>183729982</v>
      </c>
      <c r="S12" s="42">
        <v>661807</v>
      </c>
    </row>
    <row r="13" spans="1:28" s="18" customFormat="1">
      <c r="A13" s="18">
        <v>2011</v>
      </c>
      <c r="B13" s="18">
        <v>3</v>
      </c>
      <c r="C13" s="18" t="s">
        <v>0</v>
      </c>
      <c r="D13" s="18" t="s">
        <v>7</v>
      </c>
      <c r="E13" s="18" t="s">
        <v>69</v>
      </c>
      <c r="F13" s="42">
        <v>15878</v>
      </c>
      <c r="G13" s="42">
        <v>464364</v>
      </c>
      <c r="H13" s="42"/>
      <c r="I13" s="42">
        <v>631719</v>
      </c>
      <c r="J13" s="42"/>
      <c r="K13" s="42">
        <v>156</v>
      </c>
      <c r="L13" s="42"/>
      <c r="M13" s="42"/>
      <c r="N13" s="42"/>
      <c r="O13" s="42"/>
      <c r="P13" s="42">
        <v>20567438.519999944</v>
      </c>
      <c r="Q13" s="42">
        <v>9376471.4999999795</v>
      </c>
      <c r="R13" s="42">
        <v>168811136</v>
      </c>
      <c r="S13" s="42">
        <v>631719</v>
      </c>
    </row>
    <row r="14" spans="1:28" s="18" customFormat="1">
      <c r="A14" s="18">
        <v>2011</v>
      </c>
      <c r="B14" s="18">
        <v>4</v>
      </c>
      <c r="C14" s="18" t="s">
        <v>0</v>
      </c>
      <c r="D14" s="18" t="s">
        <v>7</v>
      </c>
      <c r="E14" s="18" t="s">
        <v>69</v>
      </c>
      <c r="F14" s="42">
        <v>15916</v>
      </c>
      <c r="G14" s="42">
        <v>472591</v>
      </c>
      <c r="H14" s="42"/>
      <c r="I14" s="42">
        <v>610184</v>
      </c>
      <c r="J14" s="42"/>
      <c r="K14" s="42">
        <v>251</v>
      </c>
      <c r="L14" s="42"/>
      <c r="M14" s="42"/>
      <c r="N14" s="42"/>
      <c r="O14" s="42"/>
      <c r="P14" s="42">
        <v>21682037.640000004</v>
      </c>
      <c r="Q14" s="42">
        <v>9677466.6600000039</v>
      </c>
      <c r="R14" s="42">
        <v>182141734</v>
      </c>
      <c r="S14" s="42">
        <v>610184</v>
      </c>
    </row>
    <row r="15" spans="1:28" s="18" customFormat="1">
      <c r="A15" s="18">
        <v>2011</v>
      </c>
      <c r="B15" s="18">
        <v>5</v>
      </c>
      <c r="C15" s="18" t="s">
        <v>0</v>
      </c>
      <c r="D15" s="18" t="s">
        <v>7</v>
      </c>
      <c r="E15" s="18" t="s">
        <v>69</v>
      </c>
      <c r="F15" s="42">
        <v>15953</v>
      </c>
      <c r="G15" s="42">
        <v>492395</v>
      </c>
      <c r="H15" s="42"/>
      <c r="I15" s="42">
        <v>636446</v>
      </c>
      <c r="J15" s="42"/>
      <c r="K15" s="42">
        <v>290</v>
      </c>
      <c r="L15" s="42"/>
      <c r="M15" s="42"/>
      <c r="N15" s="42"/>
      <c r="O15" s="42"/>
      <c r="P15" s="42">
        <v>24089250.810000047</v>
      </c>
      <c r="Q15" s="42">
        <v>10571009.789999986</v>
      </c>
      <c r="R15" s="42">
        <v>206038545</v>
      </c>
      <c r="S15" s="42">
        <v>636446</v>
      </c>
    </row>
    <row r="16" spans="1:28" s="18" customFormat="1">
      <c r="A16" s="18">
        <v>2011</v>
      </c>
      <c r="B16" s="18">
        <v>6</v>
      </c>
      <c r="C16" s="18" t="s">
        <v>0</v>
      </c>
      <c r="D16" s="18" t="s">
        <v>7</v>
      </c>
      <c r="E16" s="18" t="s">
        <v>69</v>
      </c>
      <c r="F16" s="42">
        <v>15992</v>
      </c>
      <c r="G16" s="42">
        <v>493049</v>
      </c>
      <c r="H16" s="42"/>
      <c r="I16" s="42">
        <v>685465</v>
      </c>
      <c r="J16" s="42"/>
      <c r="K16" s="42">
        <v>244</v>
      </c>
      <c r="L16" s="42"/>
      <c r="M16" s="42"/>
      <c r="N16" s="42"/>
      <c r="O16" s="42"/>
      <c r="P16" s="42">
        <v>27542248.680000208</v>
      </c>
      <c r="Q16" s="42">
        <v>11905078.109999945</v>
      </c>
      <c r="R16" s="42">
        <v>239724912</v>
      </c>
      <c r="S16" s="42">
        <v>685465</v>
      </c>
    </row>
    <row r="17" spans="1:20" s="18" customFormat="1">
      <c r="A17" s="18">
        <v>2011</v>
      </c>
      <c r="B17" s="18">
        <v>7</v>
      </c>
      <c r="C17" s="18" t="s">
        <v>0</v>
      </c>
      <c r="D17" s="18" t="s">
        <v>7</v>
      </c>
      <c r="E17" s="18" t="s">
        <v>69</v>
      </c>
      <c r="F17" s="42">
        <v>15992</v>
      </c>
      <c r="G17" s="42">
        <v>487405</v>
      </c>
      <c r="H17" s="42"/>
      <c r="I17" s="42">
        <v>686003</v>
      </c>
      <c r="J17" s="42"/>
      <c r="K17" s="42">
        <v>257</v>
      </c>
      <c r="L17" s="42"/>
      <c r="M17" s="42"/>
      <c r="N17" s="42"/>
      <c r="O17" s="42"/>
      <c r="P17" s="42">
        <v>28861372.970000006</v>
      </c>
      <c r="Q17" s="42">
        <v>12344724.060000014</v>
      </c>
      <c r="R17" s="42">
        <v>253394244</v>
      </c>
      <c r="S17" s="42">
        <v>686003</v>
      </c>
    </row>
    <row r="18" spans="1:20" s="18" customFormat="1">
      <c r="A18" s="18">
        <v>2011</v>
      </c>
      <c r="B18" s="18">
        <v>8</v>
      </c>
      <c r="C18" s="18" t="s">
        <v>0</v>
      </c>
      <c r="D18" s="18" t="s">
        <v>7</v>
      </c>
      <c r="E18" s="18" t="s">
        <v>69</v>
      </c>
      <c r="F18" s="42">
        <v>16001</v>
      </c>
      <c r="G18" s="42">
        <v>486266</v>
      </c>
      <c r="H18" s="42"/>
      <c r="I18" s="42">
        <v>695314</v>
      </c>
      <c r="J18" s="42"/>
      <c r="K18" s="42">
        <v>258</v>
      </c>
      <c r="L18" s="42"/>
      <c r="M18" s="42"/>
      <c r="N18" s="42"/>
      <c r="O18" s="42"/>
      <c r="P18" s="42">
        <v>28894110.740000039</v>
      </c>
      <c r="Q18" s="42">
        <v>12386593.180000076</v>
      </c>
      <c r="R18" s="42">
        <v>253345839</v>
      </c>
      <c r="S18" s="42">
        <v>695314</v>
      </c>
    </row>
    <row r="19" spans="1:20" s="18" customFormat="1">
      <c r="A19" s="18">
        <v>2011</v>
      </c>
      <c r="B19" s="18">
        <v>9</v>
      </c>
      <c r="C19" s="18" t="s">
        <v>0</v>
      </c>
      <c r="D19" s="18" t="s">
        <v>7</v>
      </c>
      <c r="E19" s="18" t="s">
        <v>69</v>
      </c>
      <c r="F19" s="42">
        <v>16034</v>
      </c>
      <c r="G19" s="42">
        <v>494702</v>
      </c>
      <c r="H19" s="42"/>
      <c r="I19" s="42">
        <v>691606</v>
      </c>
      <c r="J19" s="42"/>
      <c r="K19" s="42">
        <v>135</v>
      </c>
      <c r="L19" s="42"/>
      <c r="M19" s="42"/>
      <c r="N19" s="42"/>
      <c r="O19" s="42"/>
      <c r="P19" s="42">
        <v>28076709.209999971</v>
      </c>
      <c r="Q19" s="42">
        <v>12209983.910000039</v>
      </c>
      <c r="R19" s="42">
        <v>243005478</v>
      </c>
      <c r="S19" s="42">
        <v>691606</v>
      </c>
    </row>
    <row r="20" spans="1:20" s="18" customFormat="1">
      <c r="A20" s="18">
        <v>2011</v>
      </c>
      <c r="B20" s="18">
        <v>10</v>
      </c>
      <c r="C20" s="18" t="s">
        <v>0</v>
      </c>
      <c r="D20" s="18" t="s">
        <v>7</v>
      </c>
      <c r="E20" s="18" t="s">
        <v>69</v>
      </c>
      <c r="F20" s="42">
        <v>16059</v>
      </c>
      <c r="G20" s="42">
        <v>477887</v>
      </c>
      <c r="H20" s="42"/>
      <c r="I20" s="42">
        <v>649287</v>
      </c>
      <c r="J20" s="42"/>
      <c r="K20" s="42">
        <v>133</v>
      </c>
      <c r="L20" s="42"/>
      <c r="M20" s="42"/>
      <c r="N20" s="42"/>
      <c r="O20" s="42"/>
      <c r="P20" s="42">
        <v>24452924.470000103</v>
      </c>
      <c r="Q20" s="42">
        <v>11110158.640000034</v>
      </c>
      <c r="R20" s="42">
        <v>201668471</v>
      </c>
      <c r="S20" s="42">
        <v>649287</v>
      </c>
    </row>
    <row r="21" spans="1:20" s="18" customFormat="1">
      <c r="A21" s="18">
        <v>2011</v>
      </c>
      <c r="B21" s="18">
        <v>11</v>
      </c>
      <c r="C21" s="18" t="s">
        <v>0</v>
      </c>
      <c r="D21" s="18" t="s">
        <v>7</v>
      </c>
      <c r="E21" s="18" t="s">
        <v>69</v>
      </c>
      <c r="F21" s="42">
        <v>16105</v>
      </c>
      <c r="G21" s="42">
        <v>472851</v>
      </c>
      <c r="H21" s="42"/>
      <c r="I21" s="42">
        <v>601976</v>
      </c>
      <c r="J21" s="42"/>
      <c r="K21" s="42">
        <v>129</v>
      </c>
      <c r="L21" s="42"/>
      <c r="M21" s="42"/>
      <c r="N21" s="42"/>
      <c r="O21" s="42"/>
      <c r="P21" s="42">
        <v>21175045.619999994</v>
      </c>
      <c r="Q21" s="42">
        <v>9813190.6500000041</v>
      </c>
      <c r="R21" s="42">
        <v>170741540</v>
      </c>
      <c r="S21" s="42">
        <v>601976</v>
      </c>
    </row>
    <row r="22" spans="1:20" s="18" customFormat="1">
      <c r="A22" s="18">
        <v>2011</v>
      </c>
      <c r="B22" s="18">
        <v>12</v>
      </c>
      <c r="C22" s="18" t="s">
        <v>0</v>
      </c>
      <c r="D22" s="18" t="s">
        <v>7</v>
      </c>
      <c r="E22" s="18" t="s">
        <v>69</v>
      </c>
      <c r="F22" s="42">
        <v>16115</v>
      </c>
      <c r="G22" s="42">
        <v>501197</v>
      </c>
      <c r="H22" s="42"/>
      <c r="I22" s="42">
        <v>629778</v>
      </c>
      <c r="J22" s="42"/>
      <c r="K22" s="42">
        <v>148</v>
      </c>
      <c r="L22" s="42"/>
      <c r="M22" s="42"/>
      <c r="N22" s="42"/>
      <c r="O22" s="42"/>
      <c r="P22" s="42">
        <v>21733429.820000008</v>
      </c>
      <c r="Q22" s="42">
        <v>10104391.869999982</v>
      </c>
      <c r="R22" s="42">
        <v>174419481</v>
      </c>
      <c r="S22" s="42">
        <v>629778</v>
      </c>
    </row>
    <row r="23" spans="1:20" s="18" customFormat="1">
      <c r="A23" s="18">
        <v>2012</v>
      </c>
      <c r="B23" s="18">
        <v>1</v>
      </c>
      <c r="C23" s="18" t="s">
        <v>0</v>
      </c>
      <c r="D23" s="18" t="s">
        <v>7</v>
      </c>
      <c r="E23" s="18" t="s">
        <v>69</v>
      </c>
      <c r="F23" s="42">
        <v>16143</v>
      </c>
      <c r="G23" s="42">
        <v>523633</v>
      </c>
      <c r="H23" s="42"/>
      <c r="I23" s="42">
        <v>636499</v>
      </c>
      <c r="J23" s="42"/>
      <c r="K23" s="42">
        <v>0</v>
      </c>
      <c r="L23" s="42"/>
      <c r="M23" s="42"/>
      <c r="N23" s="42"/>
      <c r="O23" s="42"/>
      <c r="P23" s="42">
        <v>21729402.440000001</v>
      </c>
      <c r="Q23" s="42">
        <v>10279719.789999984</v>
      </c>
      <c r="R23" s="42">
        <v>176448732</v>
      </c>
      <c r="S23" s="42">
        <v>636499</v>
      </c>
    </row>
    <row r="24" spans="1:20" s="18" customFormat="1">
      <c r="A24" s="18">
        <v>2012</v>
      </c>
      <c r="B24" s="18">
        <v>2</v>
      </c>
      <c r="C24" s="18" t="s">
        <v>0</v>
      </c>
      <c r="D24" s="18" t="s">
        <v>7</v>
      </c>
      <c r="E24" s="18" t="s">
        <v>69</v>
      </c>
      <c r="F24" s="42">
        <v>16197</v>
      </c>
      <c r="G24" s="42">
        <v>483788</v>
      </c>
      <c r="H24" s="42"/>
      <c r="I24" s="42">
        <v>639693</v>
      </c>
      <c r="J24" s="42"/>
      <c r="K24" s="42"/>
      <c r="L24" s="42"/>
      <c r="M24" s="42"/>
      <c r="N24" s="42"/>
      <c r="O24" s="42"/>
      <c r="P24" s="42">
        <v>20799789.639999889</v>
      </c>
      <c r="Q24" s="42">
        <v>9968724.5700000115</v>
      </c>
      <c r="R24" s="42">
        <v>166275828</v>
      </c>
      <c r="S24" s="42">
        <v>639693</v>
      </c>
    </row>
    <row r="25" spans="1:20" s="18" customFormat="1">
      <c r="A25" s="18">
        <v>2012</v>
      </c>
      <c r="B25" s="18">
        <v>3</v>
      </c>
      <c r="C25" s="18" t="s">
        <v>0</v>
      </c>
      <c r="D25" s="18" t="s">
        <v>7</v>
      </c>
      <c r="E25" s="18" t="s">
        <v>69</v>
      </c>
      <c r="F25" s="42">
        <v>16215</v>
      </c>
      <c r="G25" s="42">
        <v>476967</v>
      </c>
      <c r="H25" s="42"/>
      <c r="I25" s="42">
        <v>626854</v>
      </c>
      <c r="J25" s="42"/>
      <c r="K25" s="42"/>
      <c r="L25" s="42"/>
      <c r="M25" s="42"/>
      <c r="N25" s="42"/>
      <c r="O25" s="42"/>
      <c r="P25" s="42">
        <v>20326788.449999962</v>
      </c>
      <c r="Q25" s="42">
        <v>9962877.1400001124</v>
      </c>
      <c r="R25" s="42">
        <v>168797154</v>
      </c>
      <c r="S25" s="42">
        <v>626854</v>
      </c>
    </row>
    <row r="26" spans="1:20" s="18" customFormat="1">
      <c r="A26" s="18">
        <v>2012</v>
      </c>
      <c r="B26" s="18">
        <v>4</v>
      </c>
      <c r="C26" s="18" t="s">
        <v>0</v>
      </c>
      <c r="D26" s="18" t="s">
        <v>7</v>
      </c>
      <c r="E26" s="18" t="s">
        <v>69</v>
      </c>
      <c r="F26" s="42">
        <v>16269</v>
      </c>
      <c r="G26" s="42">
        <v>499856</v>
      </c>
      <c r="H26" s="42"/>
      <c r="I26" s="42">
        <v>616956</v>
      </c>
      <c r="J26" s="42"/>
      <c r="K26" s="42"/>
      <c r="L26" s="42"/>
      <c r="M26" s="42"/>
      <c r="N26" s="42"/>
      <c r="O26" s="42"/>
      <c r="P26" s="42">
        <v>22495806.650000047</v>
      </c>
      <c r="Q26" s="42">
        <v>10764996.380000012</v>
      </c>
      <c r="R26" s="42">
        <v>192373349</v>
      </c>
      <c r="S26" s="42">
        <v>616956</v>
      </c>
    </row>
    <row r="27" spans="1:20">
      <c r="A27" s="39" t="s">
        <v>25</v>
      </c>
      <c r="B27" s="39" t="s">
        <v>25</v>
      </c>
      <c r="C27" s="39" t="s">
        <v>25</v>
      </c>
      <c r="D27" s="39" t="s">
        <v>25</v>
      </c>
      <c r="E27" s="39" t="s">
        <v>25</v>
      </c>
      <c r="F27" s="39" t="s">
        <v>25</v>
      </c>
      <c r="G27" s="39" t="s">
        <v>25</v>
      </c>
      <c r="H27" s="39" t="s">
        <v>25</v>
      </c>
      <c r="I27" s="39" t="s">
        <v>25</v>
      </c>
      <c r="J27" s="39" t="s">
        <v>25</v>
      </c>
      <c r="K27" s="39" t="s">
        <v>25</v>
      </c>
      <c r="L27" s="39" t="s">
        <v>25</v>
      </c>
      <c r="M27" s="39" t="s">
        <v>25</v>
      </c>
      <c r="N27" s="39" t="s">
        <v>25</v>
      </c>
      <c r="O27" s="39" t="s">
        <v>25</v>
      </c>
      <c r="P27" s="39" t="s">
        <v>25</v>
      </c>
      <c r="Q27" s="39" t="s">
        <v>25</v>
      </c>
      <c r="R27" s="39" t="s">
        <v>25</v>
      </c>
      <c r="S27" s="39" t="s">
        <v>25</v>
      </c>
    </row>
    <row r="29" spans="1:20">
      <c r="A29" s="15" t="s">
        <v>59</v>
      </c>
      <c r="B29" s="15" t="s">
        <v>7</v>
      </c>
      <c r="C29" s="15"/>
    </row>
    <row r="31" spans="1:20">
      <c r="A31" s="16" t="s">
        <v>54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20">
      <c r="A32" s="17" t="s">
        <v>52</v>
      </c>
      <c r="B32" s="17" t="s">
        <v>13</v>
      </c>
      <c r="C32" s="17"/>
      <c r="D32" s="17"/>
      <c r="E32" s="17"/>
      <c r="F32" s="17" t="s">
        <v>123</v>
      </c>
      <c r="G32" s="17" t="s">
        <v>124</v>
      </c>
      <c r="H32" s="17"/>
      <c r="I32" s="17"/>
      <c r="J32" s="17" t="s">
        <v>125</v>
      </c>
      <c r="K32" s="17" t="s">
        <v>126</v>
      </c>
      <c r="L32" s="17"/>
      <c r="M32" s="17"/>
      <c r="N32" s="17"/>
      <c r="O32" s="17"/>
      <c r="P32" s="17"/>
      <c r="Q32" s="17"/>
      <c r="R32" s="17" t="s">
        <v>127</v>
      </c>
      <c r="S32" s="17" t="s">
        <v>128</v>
      </c>
      <c r="T32" s="18"/>
    </row>
    <row r="33" spans="1:21" s="18" customFormat="1">
      <c r="A33" s="18">
        <f t="shared" ref="A33:A44" si="0">COUNTIF($B$2:$B$27,$B33)</f>
        <v>2</v>
      </c>
      <c r="B33" s="18">
        <v>1</v>
      </c>
      <c r="F33" s="42">
        <f t="shared" ref="F33:F44" si="1">SUMIF($B$3:$B$27,$B33,F$3:F$27)/$A33</f>
        <v>16000.5</v>
      </c>
      <c r="G33" s="42">
        <f t="shared" ref="G33:G44" si="2">SUMIF($B$3:$B$27,$B33,G$3:G$27)/$A33/F33</f>
        <v>32.620136870722789</v>
      </c>
      <c r="H33" s="42"/>
      <c r="I33" s="42"/>
      <c r="J33" s="42">
        <f t="shared" ref="J33:K44" si="3">SUMIF($B$3:$B$27,$B33,J$3:J$27)/$A33/$F33</f>
        <v>0</v>
      </c>
      <c r="K33" s="42">
        <f t="shared" si="3"/>
        <v>4.4373613324583611E-3</v>
      </c>
      <c r="L33" s="42"/>
      <c r="M33" s="42"/>
      <c r="N33" s="42"/>
      <c r="O33" s="42"/>
      <c r="P33" s="42"/>
      <c r="Q33" s="42"/>
      <c r="R33" s="42">
        <f t="shared" ref="R33:R44" si="4">SUMIF($B$3:$B$27,$B33,R$3:R$27)/$A33/$F33/$G33</f>
        <v>357.9019740831535</v>
      </c>
      <c r="S33" s="42">
        <f>SUMIF($B$3:$B$27,$B33,S$3:S$27)/$A33/$F33</f>
        <v>40.907065404206115</v>
      </c>
      <c r="U33" s="166">
        <f>(S33/G33)/R33</f>
        <v>3.5038737731686105E-3</v>
      </c>
    </row>
    <row r="34" spans="1:21" s="18" customFormat="1">
      <c r="A34" s="18">
        <f t="shared" si="0"/>
        <v>2</v>
      </c>
      <c r="B34" s="18">
        <v>2</v>
      </c>
      <c r="F34" s="42">
        <f t="shared" si="1"/>
        <v>16032.5</v>
      </c>
      <c r="G34" s="42">
        <f t="shared" si="2"/>
        <v>30.020115390612819</v>
      </c>
      <c r="H34" s="42"/>
      <c r="I34" s="42"/>
      <c r="J34" s="42">
        <f t="shared" si="3"/>
        <v>0</v>
      </c>
      <c r="K34" s="42">
        <f t="shared" si="3"/>
        <v>3.1186652112895679E-3</v>
      </c>
      <c r="L34" s="42"/>
      <c r="M34" s="42"/>
      <c r="N34" s="42"/>
      <c r="O34" s="42"/>
      <c r="P34" s="42"/>
      <c r="Q34" s="42"/>
      <c r="R34" s="42">
        <f t="shared" si="4"/>
        <v>363.60651156509226</v>
      </c>
      <c r="S34" s="42">
        <f t="shared" ref="S34:S44" si="5">SUMIF($B$3:$B$27,$B34,S$3:S$27)/$A34/$F34</f>
        <v>40.589427724933728</v>
      </c>
      <c r="U34" s="166">
        <f t="shared" ref="U34:U44" si="6">(S34/G34)/R34</f>
        <v>3.7185097013103866E-3</v>
      </c>
    </row>
    <row r="35" spans="1:21" s="18" customFormat="1">
      <c r="A35" s="18">
        <f t="shared" si="0"/>
        <v>2</v>
      </c>
      <c r="B35" s="18">
        <v>3</v>
      </c>
      <c r="F35" s="42">
        <f t="shared" si="1"/>
        <v>16046.5</v>
      </c>
      <c r="G35" s="42">
        <f t="shared" si="2"/>
        <v>29.331349515470663</v>
      </c>
      <c r="H35" s="42"/>
      <c r="I35" s="42"/>
      <c r="J35" s="42">
        <f t="shared" si="3"/>
        <v>0</v>
      </c>
      <c r="K35" s="42">
        <f t="shared" si="3"/>
        <v>4.8608730875891936E-3</v>
      </c>
      <c r="L35" s="42"/>
      <c r="M35" s="42"/>
      <c r="N35" s="42"/>
      <c r="O35" s="42"/>
      <c r="P35" s="42"/>
      <c r="Q35" s="42"/>
      <c r="R35" s="42">
        <f t="shared" si="4"/>
        <v>358.64992229088386</v>
      </c>
      <c r="S35" s="42">
        <f t="shared" si="5"/>
        <v>39.216433490169194</v>
      </c>
      <c r="U35" s="166">
        <f t="shared" si="6"/>
        <v>3.7279090510484798E-3</v>
      </c>
    </row>
    <row r="36" spans="1:21" s="18" customFormat="1">
      <c r="A36" s="18">
        <f t="shared" si="0"/>
        <v>2</v>
      </c>
      <c r="B36" s="18">
        <v>4</v>
      </c>
      <c r="F36" s="42">
        <f t="shared" si="1"/>
        <v>16092.5</v>
      </c>
      <c r="G36" s="42">
        <f t="shared" si="2"/>
        <v>30.214292372223085</v>
      </c>
      <c r="H36" s="42"/>
      <c r="I36" s="42"/>
      <c r="J36" s="42">
        <f t="shared" si="3"/>
        <v>0</v>
      </c>
      <c r="K36" s="42">
        <f t="shared" si="3"/>
        <v>7.7986639739008852E-3</v>
      </c>
      <c r="L36" s="42"/>
      <c r="M36" s="42"/>
      <c r="N36" s="42"/>
      <c r="O36" s="42"/>
      <c r="P36" s="42"/>
      <c r="Q36" s="42"/>
      <c r="R36" s="42">
        <f t="shared" si="4"/>
        <v>385.12647270236835</v>
      </c>
      <c r="S36" s="42">
        <f t="shared" si="5"/>
        <v>38.127699238775826</v>
      </c>
      <c r="U36" s="166">
        <f t="shared" si="6"/>
        <v>3.2766103575059486E-3</v>
      </c>
    </row>
    <row r="37" spans="1:21" s="18" customFormat="1">
      <c r="A37" s="18">
        <f t="shared" si="0"/>
        <v>2</v>
      </c>
      <c r="B37" s="18">
        <v>5</v>
      </c>
      <c r="F37" s="42">
        <f t="shared" si="1"/>
        <v>15804.5</v>
      </c>
      <c r="G37" s="42">
        <f t="shared" si="2"/>
        <v>30.449460596665507</v>
      </c>
      <c r="H37" s="42"/>
      <c r="I37" s="42"/>
      <c r="J37" s="42">
        <f t="shared" si="3"/>
        <v>0</v>
      </c>
      <c r="K37" s="42">
        <f t="shared" si="3"/>
        <v>2.2050681767850928E-2</v>
      </c>
      <c r="L37" s="42"/>
      <c r="M37" s="42"/>
      <c r="N37" s="42"/>
      <c r="O37" s="42"/>
      <c r="P37" s="42"/>
      <c r="Q37" s="42"/>
      <c r="R37" s="42">
        <f t="shared" si="4"/>
        <v>416.65264832302483</v>
      </c>
      <c r="S37" s="42">
        <f t="shared" si="5"/>
        <v>39.796640197412131</v>
      </c>
      <c r="U37" s="166">
        <f t="shared" si="6"/>
        <v>3.1368421021657827E-3</v>
      </c>
    </row>
    <row r="38" spans="1:21" s="18" customFormat="1">
      <c r="A38" s="18">
        <f t="shared" si="0"/>
        <v>2</v>
      </c>
      <c r="B38" s="18">
        <v>6</v>
      </c>
      <c r="F38" s="42">
        <f t="shared" si="1"/>
        <v>15837.5</v>
      </c>
      <c r="G38" s="42">
        <f t="shared" si="2"/>
        <v>30.623520126282557</v>
      </c>
      <c r="H38" s="42"/>
      <c r="I38" s="42"/>
      <c r="J38" s="42">
        <f t="shared" si="3"/>
        <v>0</v>
      </c>
      <c r="K38" s="42">
        <f t="shared" si="3"/>
        <v>2.1341752170481454E-2</v>
      </c>
      <c r="L38" s="42"/>
      <c r="M38" s="42"/>
      <c r="N38" s="42"/>
      <c r="O38" s="42"/>
      <c r="P38" s="42"/>
      <c r="Q38" s="42"/>
      <c r="R38" s="42">
        <f t="shared" si="4"/>
        <v>492.7618577319588</v>
      </c>
      <c r="S38" s="42">
        <f t="shared" si="5"/>
        <v>42.891302288871351</v>
      </c>
      <c r="U38" s="166">
        <f t="shared" si="6"/>
        <v>2.8423466183981026E-3</v>
      </c>
    </row>
    <row r="39" spans="1:21" s="18" customFormat="1">
      <c r="A39" s="18">
        <f t="shared" si="0"/>
        <v>2</v>
      </c>
      <c r="B39" s="18">
        <v>7</v>
      </c>
      <c r="F39" s="42">
        <f t="shared" si="1"/>
        <v>15856</v>
      </c>
      <c r="G39" s="42">
        <f t="shared" si="2"/>
        <v>30.501135216952573</v>
      </c>
      <c r="H39" s="42"/>
      <c r="I39" s="42"/>
      <c r="J39" s="42">
        <f t="shared" si="3"/>
        <v>0</v>
      </c>
      <c r="K39" s="42">
        <f t="shared" si="3"/>
        <v>2.4880171543895057E-2</v>
      </c>
      <c r="L39" s="42"/>
      <c r="M39" s="42"/>
      <c r="N39" s="42"/>
      <c r="O39" s="42"/>
      <c r="P39" s="42"/>
      <c r="Q39" s="42"/>
      <c r="R39" s="42">
        <f t="shared" si="4"/>
        <v>521.09053380091234</v>
      </c>
      <c r="S39" s="42">
        <f t="shared" si="5"/>
        <v>43.037809031281533</v>
      </c>
      <c r="U39" s="166">
        <f t="shared" si="6"/>
        <v>2.7078273271378822E-3</v>
      </c>
    </row>
    <row r="40" spans="1:21" s="18" customFormat="1">
      <c r="A40" s="18">
        <f t="shared" si="0"/>
        <v>2</v>
      </c>
      <c r="B40" s="18">
        <v>8</v>
      </c>
      <c r="F40" s="42">
        <f t="shared" si="1"/>
        <v>15876.5</v>
      </c>
      <c r="G40" s="42">
        <f t="shared" si="2"/>
        <v>30.462948382829968</v>
      </c>
      <c r="H40" s="42"/>
      <c r="I40" s="42"/>
      <c r="J40" s="42">
        <f t="shared" si="3"/>
        <v>0</v>
      </c>
      <c r="K40" s="42">
        <f t="shared" si="3"/>
        <v>2.2926967530627028E-2</v>
      </c>
      <c r="L40" s="42"/>
      <c r="M40" s="42"/>
      <c r="N40" s="42"/>
      <c r="O40" s="42"/>
      <c r="P40" s="42"/>
      <c r="Q40" s="42"/>
      <c r="R40" s="42">
        <f t="shared" si="4"/>
        <v>532.75967290057793</v>
      </c>
      <c r="S40" s="42">
        <f t="shared" si="5"/>
        <v>43.787988536516238</v>
      </c>
      <c r="U40" s="166">
        <f t="shared" si="6"/>
        <v>2.6980607090981682E-3</v>
      </c>
    </row>
    <row r="41" spans="1:21" s="18" customFormat="1">
      <c r="A41" s="18">
        <f t="shared" si="0"/>
        <v>2</v>
      </c>
      <c r="B41" s="18">
        <v>9</v>
      </c>
      <c r="F41" s="42">
        <f t="shared" si="1"/>
        <v>15908.5</v>
      </c>
      <c r="G41" s="42">
        <f t="shared" si="2"/>
        <v>31.01389194455794</v>
      </c>
      <c r="H41" s="42"/>
      <c r="I41" s="42"/>
      <c r="J41" s="42">
        <f t="shared" si="3"/>
        <v>0</v>
      </c>
      <c r="K41" s="42">
        <f t="shared" si="3"/>
        <v>1.7977810604393879E-2</v>
      </c>
      <c r="L41" s="42"/>
      <c r="M41" s="42"/>
      <c r="N41" s="42"/>
      <c r="O41" s="42"/>
      <c r="P41" s="42"/>
      <c r="Q41" s="42"/>
      <c r="R41" s="42">
        <f t="shared" si="4"/>
        <v>502.24028521366193</v>
      </c>
      <c r="S41" s="42">
        <f t="shared" si="5"/>
        <v>43.373133859257628</v>
      </c>
      <c r="U41" s="166">
        <f t="shared" si="6"/>
        <v>2.7845369687480234E-3</v>
      </c>
    </row>
    <row r="42" spans="1:21" s="18" customFormat="1">
      <c r="A42" s="18">
        <f t="shared" si="0"/>
        <v>2</v>
      </c>
      <c r="B42" s="18">
        <v>10</v>
      </c>
      <c r="F42" s="42">
        <f t="shared" si="1"/>
        <v>15937</v>
      </c>
      <c r="G42" s="42">
        <f t="shared" si="2"/>
        <v>29.632710045805357</v>
      </c>
      <c r="H42" s="42"/>
      <c r="I42" s="42"/>
      <c r="J42" s="42">
        <f t="shared" si="3"/>
        <v>0</v>
      </c>
      <c r="K42" s="42">
        <f t="shared" si="3"/>
        <v>1.7663299240760495E-2</v>
      </c>
      <c r="L42" s="42"/>
      <c r="M42" s="42"/>
      <c r="N42" s="42"/>
      <c r="O42" s="42"/>
      <c r="P42" s="42"/>
      <c r="Q42" s="42"/>
      <c r="R42" s="42">
        <f t="shared" si="4"/>
        <v>433.46719738108425</v>
      </c>
      <c r="S42" s="42">
        <f t="shared" si="5"/>
        <v>40.996486164271822</v>
      </c>
      <c r="U42" s="166">
        <f t="shared" si="6"/>
        <v>3.1916776711989024E-3</v>
      </c>
    </row>
    <row r="43" spans="1:21" s="18" customFormat="1">
      <c r="A43" s="18">
        <f t="shared" si="0"/>
        <v>2</v>
      </c>
      <c r="B43" s="18">
        <v>11</v>
      </c>
      <c r="F43" s="42">
        <f t="shared" si="1"/>
        <v>15976.5</v>
      </c>
      <c r="G43" s="42">
        <f t="shared" si="2"/>
        <v>29.650830907895973</v>
      </c>
      <c r="H43" s="42"/>
      <c r="I43" s="42"/>
      <c r="J43" s="42">
        <f t="shared" si="3"/>
        <v>0</v>
      </c>
      <c r="K43" s="42">
        <f t="shared" si="3"/>
        <v>1.1110067912246111E-2</v>
      </c>
      <c r="L43" s="42"/>
      <c r="M43" s="42"/>
      <c r="N43" s="42"/>
      <c r="O43" s="42"/>
      <c r="P43" s="42"/>
      <c r="Q43" s="42"/>
      <c r="R43" s="42">
        <f t="shared" si="4"/>
        <v>372.12545478149906</v>
      </c>
      <c r="S43" s="42">
        <f t="shared" si="5"/>
        <v>38.207648734078177</v>
      </c>
      <c r="U43" s="166">
        <f t="shared" si="6"/>
        <v>3.4627733450309562E-3</v>
      </c>
    </row>
    <row r="44" spans="1:21" s="18" customFormat="1">
      <c r="A44" s="18">
        <f t="shared" si="0"/>
        <v>2</v>
      </c>
      <c r="B44" s="18">
        <v>12</v>
      </c>
      <c r="F44" s="42">
        <f t="shared" si="1"/>
        <v>15983.5</v>
      </c>
      <c r="G44" s="42">
        <f t="shared" si="2"/>
        <v>30.869959645884819</v>
      </c>
      <c r="H44" s="42"/>
      <c r="I44" s="42"/>
      <c r="J44" s="42">
        <f t="shared" si="3"/>
        <v>0</v>
      </c>
      <c r="K44" s="42">
        <f t="shared" si="3"/>
        <v>1.0542121562861701E-2</v>
      </c>
      <c r="L44" s="42"/>
      <c r="M44" s="42"/>
      <c r="N44" s="42"/>
      <c r="O44" s="42"/>
      <c r="P44" s="42"/>
      <c r="Q44" s="42"/>
      <c r="R44" s="42">
        <f t="shared" si="4"/>
        <v>356.44058085567781</v>
      </c>
      <c r="S44" s="42">
        <f t="shared" si="5"/>
        <v>40.289392185691497</v>
      </c>
      <c r="U44" s="166">
        <f t="shared" si="6"/>
        <v>3.6615714326677677E-3</v>
      </c>
    </row>
    <row r="45" spans="1:21">
      <c r="A45" s="39" t="s">
        <v>25</v>
      </c>
      <c r="B45" s="39" t="s">
        <v>25</v>
      </c>
      <c r="C45" s="39" t="s">
        <v>25</v>
      </c>
      <c r="D45" s="39" t="s">
        <v>25</v>
      </c>
      <c r="E45" s="39" t="s">
        <v>25</v>
      </c>
      <c r="F45" s="39" t="s">
        <v>25</v>
      </c>
      <c r="G45" s="39" t="s">
        <v>25</v>
      </c>
      <c r="H45" s="39" t="s">
        <v>25</v>
      </c>
      <c r="I45" s="39" t="s">
        <v>25</v>
      </c>
      <c r="J45" s="39" t="s">
        <v>25</v>
      </c>
      <c r="K45" s="39" t="s">
        <v>25</v>
      </c>
      <c r="L45" s="39" t="s">
        <v>25</v>
      </c>
      <c r="M45" s="39" t="s">
        <v>25</v>
      </c>
      <c r="N45" s="39" t="s">
        <v>25</v>
      </c>
      <c r="O45" s="39" t="s">
        <v>25</v>
      </c>
      <c r="P45" s="39" t="s">
        <v>25</v>
      </c>
      <c r="Q45" s="39" t="s">
        <v>25</v>
      </c>
      <c r="R45" s="39" t="s">
        <v>25</v>
      </c>
      <c r="S45" s="39" t="s">
        <v>25</v>
      </c>
    </row>
    <row r="47" spans="1:21">
      <c r="A47" s="16" t="s">
        <v>56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1:21">
      <c r="A48" s="17"/>
      <c r="B48" s="17" t="str">
        <f>B32</f>
        <v>Month</v>
      </c>
      <c r="C48" s="17"/>
      <c r="D48" s="17"/>
      <c r="E48" s="17"/>
      <c r="F48" s="17" t="s">
        <v>118</v>
      </c>
      <c r="G48" s="17" t="s">
        <v>122</v>
      </c>
      <c r="H48" s="17"/>
      <c r="I48" s="17"/>
      <c r="J48" s="17" t="s">
        <v>119</v>
      </c>
      <c r="K48" s="17" t="s">
        <v>120</v>
      </c>
      <c r="L48" s="17"/>
      <c r="M48" s="17"/>
      <c r="N48" s="17"/>
      <c r="O48" s="17"/>
      <c r="P48" s="17"/>
      <c r="Q48" s="17"/>
      <c r="R48" s="17" t="s">
        <v>74</v>
      </c>
      <c r="S48" s="17" t="s">
        <v>121</v>
      </c>
    </row>
    <row r="49" spans="1:19">
      <c r="A49" s="18">
        <f>'Inputs &amp; Notes'!B1-1</f>
        <v>2012</v>
      </c>
      <c r="B49" s="18">
        <v>6</v>
      </c>
      <c r="C49" s="18"/>
      <c r="D49" s="18"/>
      <c r="E49" s="18"/>
      <c r="F49" s="42">
        <f>SUMIF('Cust MB ComLg'!$Y$8:$AJ$8,$B$29,'Cust MB ComLg'!$Y9:$AJ9)</f>
        <v>16340</v>
      </c>
      <c r="G49" s="42">
        <f>'Avg Bill Days'!C6</f>
        <v>31.67</v>
      </c>
      <c r="H49" s="42"/>
      <c r="I49" s="42"/>
      <c r="J49" s="42">
        <f>ROUND(SUMIF($B$32:$B$45,$B49,J$32:J$45)*$F49,0)</f>
        <v>0</v>
      </c>
      <c r="K49" s="42">
        <f>ROUND(SUMIF($B$32:$B$45,$B49,K$32:K$45)*$F49,0)</f>
        <v>349</v>
      </c>
      <c r="L49" s="42"/>
      <c r="M49" s="42"/>
      <c r="N49" s="42"/>
      <c r="O49" s="42"/>
      <c r="P49" s="42"/>
      <c r="Q49" s="42"/>
      <c r="R49" s="42">
        <f>ROUND(SUMIF($B$32:$B$45,$B49,R$32:R$45)*$F49*$G49,0)</f>
        <v>254998250</v>
      </c>
      <c r="S49" s="42">
        <f>ROUND(SUMIF($B$32:$B$45,$B49,S$32:S$45)*$F49,0)</f>
        <v>700844</v>
      </c>
    </row>
    <row r="50" spans="1:19">
      <c r="A50" s="18">
        <f t="shared" ref="A50:A55" si="7">A49</f>
        <v>2012</v>
      </c>
      <c r="B50" s="18">
        <f t="shared" ref="B50:B55" si="8">B49+1</f>
        <v>7</v>
      </c>
      <c r="C50" s="18"/>
      <c r="D50" s="18"/>
      <c r="E50" s="18"/>
      <c r="F50" s="42">
        <f>SUMIF('Cust MB ComLg'!$Y$8:$AJ$8,$B$29,'Cust MB ComLg'!$Y10:$AJ10)</f>
        <v>16339</v>
      </c>
      <c r="G50" s="42">
        <f>'Avg Bill Days'!C7</f>
        <v>31.14</v>
      </c>
      <c r="H50" s="42"/>
      <c r="I50" s="42"/>
      <c r="J50" s="42">
        <f t="shared" ref="J50:K113" si="9">ROUND(SUMIF($B$32:$B$45,$B50,J$32:J$45)*$F50,0)</f>
        <v>0</v>
      </c>
      <c r="K50" s="42">
        <f t="shared" si="9"/>
        <v>407</v>
      </c>
      <c r="L50" s="42"/>
      <c r="M50" s="42"/>
      <c r="N50" s="42"/>
      <c r="O50" s="42"/>
      <c r="P50" s="42"/>
      <c r="Q50" s="42"/>
      <c r="R50" s="42">
        <f t="shared" ref="R50:R113" si="10">ROUND(SUMIF($B$32:$B$45,$B50,R$32:R$45)*$F50*$G50,0)</f>
        <v>265129019</v>
      </c>
      <c r="S50" s="42">
        <f t="shared" ref="S50:S113" si="11">ROUND(SUMIF($B$32:$B$45,$B50,S$32:S$45)*$F50,0)</f>
        <v>703195</v>
      </c>
    </row>
    <row r="51" spans="1:19">
      <c r="A51" s="18">
        <f t="shared" si="7"/>
        <v>2012</v>
      </c>
      <c r="B51" s="18">
        <f t="shared" si="8"/>
        <v>8</v>
      </c>
      <c r="C51" s="18"/>
      <c r="D51" s="18"/>
      <c r="E51" s="18"/>
      <c r="F51" s="42">
        <f>SUMIF('Cust MB ComLg'!$Y$8:$AJ$8,$B$29,'Cust MB ComLg'!$Y11:$AJ11)</f>
        <v>16343</v>
      </c>
      <c r="G51" s="42">
        <f>'Avg Bill Days'!C8</f>
        <v>30.43</v>
      </c>
      <c r="H51" s="42"/>
      <c r="I51" s="42"/>
      <c r="J51" s="42">
        <f t="shared" si="9"/>
        <v>0</v>
      </c>
      <c r="K51" s="42">
        <f t="shared" si="9"/>
        <v>375</v>
      </c>
      <c r="L51" s="42"/>
      <c r="M51" s="42"/>
      <c r="N51" s="42"/>
      <c r="O51" s="42"/>
      <c r="P51" s="42"/>
      <c r="Q51" s="42"/>
      <c r="R51" s="42">
        <f t="shared" si="10"/>
        <v>264950703</v>
      </c>
      <c r="S51" s="42">
        <f t="shared" si="11"/>
        <v>715627</v>
      </c>
    </row>
    <row r="52" spans="1:19">
      <c r="A52" s="18">
        <f t="shared" si="7"/>
        <v>2012</v>
      </c>
      <c r="B52" s="18">
        <f t="shared" si="8"/>
        <v>9</v>
      </c>
      <c r="C52" s="18"/>
      <c r="D52" s="18"/>
      <c r="E52" s="18"/>
      <c r="F52" s="42">
        <f>SUMIF('Cust MB ComLg'!$Y$8:$AJ$8,$B$29,'Cust MB ComLg'!$Y12:$AJ12)</f>
        <v>16329</v>
      </c>
      <c r="G52" s="42">
        <f>'Avg Bill Days'!C9</f>
        <v>31.14</v>
      </c>
      <c r="H52" s="42"/>
      <c r="I52" s="42"/>
      <c r="J52" s="42">
        <f t="shared" si="9"/>
        <v>0</v>
      </c>
      <c r="K52" s="42">
        <f t="shared" si="9"/>
        <v>294</v>
      </c>
      <c r="L52" s="42"/>
      <c r="M52" s="42"/>
      <c r="N52" s="42"/>
      <c r="O52" s="42"/>
      <c r="P52" s="42"/>
      <c r="Q52" s="42"/>
      <c r="R52" s="42">
        <f t="shared" si="10"/>
        <v>255381682</v>
      </c>
      <c r="S52" s="42">
        <f t="shared" si="11"/>
        <v>708240</v>
      </c>
    </row>
    <row r="53" spans="1:19">
      <c r="A53" s="18">
        <f t="shared" si="7"/>
        <v>2012</v>
      </c>
      <c r="B53" s="18">
        <f t="shared" si="8"/>
        <v>10</v>
      </c>
      <c r="C53" s="18"/>
      <c r="D53" s="18"/>
      <c r="E53" s="18"/>
      <c r="F53" s="42">
        <f>SUMIF('Cust MB ComLg'!$Y$8:$AJ$8,$B$29,'Cust MB ComLg'!$Y13:$AJ13)</f>
        <v>16305</v>
      </c>
      <c r="G53" s="42">
        <f>'Avg Bill Days'!C10</f>
        <v>29.52</v>
      </c>
      <c r="H53" s="42"/>
      <c r="I53" s="42"/>
      <c r="J53" s="42">
        <f t="shared" si="9"/>
        <v>0</v>
      </c>
      <c r="K53" s="42">
        <f t="shared" si="9"/>
        <v>288</v>
      </c>
      <c r="L53" s="42"/>
      <c r="M53" s="42"/>
      <c r="N53" s="42"/>
      <c r="O53" s="42"/>
      <c r="P53" s="42"/>
      <c r="Q53" s="42"/>
      <c r="R53" s="42">
        <f>ROUND(SUMIF($B$32:$B$45,$B53,R$32:R$45)*$F53*$G53,0)</f>
        <v>208637992</v>
      </c>
      <c r="S53" s="42">
        <f t="shared" si="11"/>
        <v>668448</v>
      </c>
    </row>
    <row r="54" spans="1:19">
      <c r="A54" s="18">
        <f t="shared" si="7"/>
        <v>2012</v>
      </c>
      <c r="B54" s="18">
        <f t="shared" si="8"/>
        <v>11</v>
      </c>
      <c r="C54" s="18"/>
      <c r="D54" s="18"/>
      <c r="E54" s="18"/>
      <c r="F54" s="42">
        <f>SUMIF('Cust MB ComLg'!$Y$8:$AJ$8,$B$29,'Cust MB ComLg'!$Y14:$AJ14)</f>
        <v>16313</v>
      </c>
      <c r="G54" s="42">
        <f>'Avg Bill Days'!C11</f>
        <v>28.762</v>
      </c>
      <c r="H54" s="42"/>
      <c r="I54" s="42"/>
      <c r="J54" s="42">
        <f t="shared" si="9"/>
        <v>0</v>
      </c>
      <c r="K54" s="42">
        <f t="shared" si="9"/>
        <v>181</v>
      </c>
      <c r="L54" s="42"/>
      <c r="M54" s="42"/>
      <c r="N54" s="42"/>
      <c r="O54" s="42"/>
      <c r="P54" s="42"/>
      <c r="Q54" s="42"/>
      <c r="R54" s="42">
        <f t="shared" si="10"/>
        <v>174599219</v>
      </c>
      <c r="S54" s="42">
        <f t="shared" si="11"/>
        <v>623281</v>
      </c>
    </row>
    <row r="55" spans="1:19">
      <c r="A55" s="18">
        <f t="shared" si="7"/>
        <v>2012</v>
      </c>
      <c r="B55" s="18">
        <f t="shared" si="8"/>
        <v>12</v>
      </c>
      <c r="C55" s="18"/>
      <c r="D55" s="18"/>
      <c r="E55" s="18"/>
      <c r="F55" s="42">
        <f>SUMIF('Cust MB ComLg'!$Y$8:$AJ$8,$B$29,'Cust MB ComLg'!$Y15:$AJ15)</f>
        <v>16311</v>
      </c>
      <c r="G55" s="42">
        <f>'Avg Bill Days'!C12</f>
        <v>30.905000000000001</v>
      </c>
      <c r="H55" s="42"/>
      <c r="I55" s="42"/>
      <c r="J55" s="42">
        <f t="shared" si="9"/>
        <v>0</v>
      </c>
      <c r="K55" s="42">
        <f t="shared" si="9"/>
        <v>172</v>
      </c>
      <c r="L55" s="42"/>
      <c r="M55" s="42"/>
      <c r="N55" s="42"/>
      <c r="O55" s="42"/>
      <c r="P55" s="42"/>
      <c r="Q55" s="42"/>
      <c r="R55" s="42">
        <f t="shared" si="10"/>
        <v>179678651</v>
      </c>
      <c r="S55" s="42">
        <f t="shared" si="11"/>
        <v>657160</v>
      </c>
    </row>
    <row r="56" spans="1:19">
      <c r="A56" s="18">
        <f>'Inputs &amp; Notes'!B1</f>
        <v>2013</v>
      </c>
      <c r="B56" s="18">
        <v>1</v>
      </c>
      <c r="C56" s="18"/>
      <c r="D56" s="18"/>
      <c r="E56" s="18"/>
      <c r="F56" s="42">
        <f>SUMIF('Cust MB ComLg'!$Y$8:$AJ$8,$B$29,'Cust MB ComLg'!$Y16:$AJ16)</f>
        <v>16314</v>
      </c>
      <c r="G56" s="42">
        <f>'Avg Bill Days'!C13</f>
        <v>32.286000000000001</v>
      </c>
      <c r="H56" s="42"/>
      <c r="I56" s="42"/>
      <c r="J56" s="42">
        <f t="shared" si="9"/>
        <v>0</v>
      </c>
      <c r="K56" s="42">
        <f t="shared" si="9"/>
        <v>72</v>
      </c>
      <c r="L56" s="42"/>
      <c r="M56" s="42"/>
      <c r="N56" s="42"/>
      <c r="O56" s="42"/>
      <c r="P56" s="42"/>
      <c r="Q56" s="42"/>
      <c r="R56" s="42">
        <f t="shared" si="10"/>
        <v>188511910</v>
      </c>
      <c r="S56" s="42">
        <f t="shared" si="11"/>
        <v>667358</v>
      </c>
    </row>
    <row r="57" spans="1:19">
      <c r="A57" s="18">
        <f>A56</f>
        <v>2013</v>
      </c>
      <c r="B57" s="18">
        <v>2</v>
      </c>
      <c r="C57" s="18"/>
      <c r="D57" s="18"/>
      <c r="E57" s="18"/>
      <c r="F57" s="42">
        <f>SUMIF('Cust MB ComLg'!$Y$8:$AJ$8,$B$29,'Cust MB ComLg'!$Y17:$AJ17)</f>
        <v>16322</v>
      </c>
      <c r="G57" s="42">
        <f>'Avg Bill Days'!C14</f>
        <v>29.81</v>
      </c>
      <c r="H57" s="42"/>
      <c r="I57" s="42"/>
      <c r="J57" s="42">
        <f t="shared" si="9"/>
        <v>0</v>
      </c>
      <c r="K57" s="42">
        <f t="shared" si="9"/>
        <v>51</v>
      </c>
      <c r="L57" s="42"/>
      <c r="M57" s="42"/>
      <c r="N57" s="42"/>
      <c r="O57" s="42"/>
      <c r="P57" s="42"/>
      <c r="Q57" s="42"/>
      <c r="R57" s="42">
        <f t="shared" si="10"/>
        <v>176915955</v>
      </c>
      <c r="S57" s="42">
        <f t="shared" si="11"/>
        <v>662501</v>
      </c>
    </row>
    <row r="58" spans="1:19">
      <c r="A58" s="18">
        <f t="shared" ref="A58:A67" si="12">A57</f>
        <v>2013</v>
      </c>
      <c r="B58" s="18">
        <v>3</v>
      </c>
      <c r="C58" s="18"/>
      <c r="D58" s="18"/>
      <c r="E58" s="18"/>
      <c r="F58" s="42">
        <f>SUMIF('Cust MB ComLg'!$Y$8:$AJ$8,$B$29,'Cust MB ComLg'!$Y18:$AJ18)</f>
        <v>16327</v>
      </c>
      <c r="G58" s="42">
        <f>'Avg Bill Days'!C15</f>
        <v>29.524000000000001</v>
      </c>
      <c r="H58" s="42"/>
      <c r="I58" s="42"/>
      <c r="J58" s="42">
        <f t="shared" si="9"/>
        <v>0</v>
      </c>
      <c r="K58" s="42">
        <f t="shared" si="9"/>
        <v>79</v>
      </c>
      <c r="L58" s="42"/>
      <c r="M58" s="42"/>
      <c r="N58" s="42"/>
      <c r="O58" s="42"/>
      <c r="P58" s="42"/>
      <c r="Q58" s="42"/>
      <c r="R58" s="42">
        <f t="shared" si="10"/>
        <v>172883016</v>
      </c>
      <c r="S58" s="42">
        <f t="shared" si="11"/>
        <v>640287</v>
      </c>
    </row>
    <row r="59" spans="1:19">
      <c r="A59" s="18">
        <f t="shared" si="12"/>
        <v>2013</v>
      </c>
      <c r="B59" s="18">
        <v>4</v>
      </c>
      <c r="C59" s="18"/>
      <c r="D59" s="18"/>
      <c r="E59" s="18"/>
      <c r="F59" s="42">
        <f>SUMIF('Cust MB ComLg'!$Y$8:$AJ$8,$B$29,'Cust MB ComLg'!$Y19:$AJ19)</f>
        <v>16335</v>
      </c>
      <c r="G59" s="42">
        <f>'Avg Bill Days'!C16</f>
        <v>30.713999999999999</v>
      </c>
      <c r="H59" s="42"/>
      <c r="I59" s="42"/>
      <c r="J59" s="42">
        <f t="shared" si="9"/>
        <v>0</v>
      </c>
      <c r="K59" s="42">
        <f t="shared" si="9"/>
        <v>127</v>
      </c>
      <c r="L59" s="42"/>
      <c r="M59" s="42"/>
      <c r="N59" s="42"/>
      <c r="O59" s="42"/>
      <c r="P59" s="42"/>
      <c r="Q59" s="42"/>
      <c r="R59" s="42">
        <f t="shared" si="10"/>
        <v>193223031</v>
      </c>
      <c r="S59" s="42">
        <f t="shared" si="11"/>
        <v>622816</v>
      </c>
    </row>
    <row r="60" spans="1:19">
      <c r="A60" s="18">
        <f t="shared" si="12"/>
        <v>2013</v>
      </c>
      <c r="B60" s="18">
        <v>5</v>
      </c>
      <c r="C60" s="18"/>
      <c r="D60" s="18"/>
      <c r="E60" s="18"/>
      <c r="F60" s="42">
        <f>SUMIF('Cust MB ComLg'!$Y$8:$AJ$8,$B$29,'Cust MB ComLg'!$Y20:$AJ20)</f>
        <v>16356</v>
      </c>
      <c r="G60" s="42">
        <f>'Avg Bill Days'!C17</f>
        <v>29.524000000000001</v>
      </c>
      <c r="H60" s="42"/>
      <c r="I60" s="42"/>
      <c r="J60" s="42">
        <f t="shared" si="9"/>
        <v>0</v>
      </c>
      <c r="K60" s="42">
        <f t="shared" si="9"/>
        <v>361</v>
      </c>
      <c r="L60" s="42"/>
      <c r="M60" s="42"/>
      <c r="N60" s="42"/>
      <c r="O60" s="42"/>
      <c r="P60" s="42"/>
      <c r="Q60" s="42"/>
      <c r="R60" s="42">
        <f t="shared" si="10"/>
        <v>201199291</v>
      </c>
      <c r="S60" s="42">
        <f t="shared" si="11"/>
        <v>650914</v>
      </c>
    </row>
    <row r="61" spans="1:19">
      <c r="A61" s="18">
        <f t="shared" si="12"/>
        <v>2013</v>
      </c>
      <c r="B61" s="18">
        <v>6</v>
      </c>
      <c r="C61" s="18"/>
      <c r="D61" s="18"/>
      <c r="E61" s="18"/>
      <c r="F61" s="42">
        <f>SUMIF('Cust MB ComLg'!$Y$8:$AJ$8,$B$29,'Cust MB ComLg'!$Y21:$AJ21)</f>
        <v>16368</v>
      </c>
      <c r="G61" s="42">
        <f>'Avg Bill Days'!C18</f>
        <v>30.619</v>
      </c>
      <c r="H61" s="42"/>
      <c r="I61" s="42"/>
      <c r="J61" s="42">
        <f t="shared" si="9"/>
        <v>0</v>
      </c>
      <c r="K61" s="42">
        <f t="shared" si="9"/>
        <v>349</v>
      </c>
      <c r="L61" s="42"/>
      <c r="M61" s="42"/>
      <c r="N61" s="42"/>
      <c r="O61" s="42"/>
      <c r="P61" s="42"/>
      <c r="Q61" s="42"/>
      <c r="R61" s="42">
        <f t="shared" si="10"/>
        <v>246958343</v>
      </c>
      <c r="S61" s="42">
        <f t="shared" si="11"/>
        <v>702045</v>
      </c>
    </row>
    <row r="62" spans="1:19">
      <c r="A62" s="18">
        <f t="shared" si="12"/>
        <v>2013</v>
      </c>
      <c r="B62" s="18">
        <v>7</v>
      </c>
      <c r="C62" s="18"/>
      <c r="D62" s="18"/>
      <c r="E62" s="18"/>
      <c r="F62" s="42">
        <f>SUMIF('Cust MB ComLg'!$Y$8:$AJ$8,$B$29,'Cust MB ComLg'!$Y22:$AJ22)</f>
        <v>16393</v>
      </c>
      <c r="G62" s="42">
        <f>'Avg Bill Days'!C19</f>
        <v>30.713999999999999</v>
      </c>
      <c r="H62" s="42"/>
      <c r="I62" s="42"/>
      <c r="J62" s="42">
        <f t="shared" si="9"/>
        <v>0</v>
      </c>
      <c r="K62" s="42">
        <f t="shared" si="9"/>
        <v>408</v>
      </c>
      <c r="L62" s="42"/>
      <c r="M62" s="42"/>
      <c r="N62" s="42"/>
      <c r="O62" s="42"/>
      <c r="P62" s="42"/>
      <c r="Q62" s="42"/>
      <c r="R62" s="42">
        <f t="shared" si="10"/>
        <v>262366271</v>
      </c>
      <c r="S62" s="42">
        <f t="shared" si="11"/>
        <v>705519</v>
      </c>
    </row>
    <row r="63" spans="1:19">
      <c r="A63" s="18">
        <f t="shared" si="12"/>
        <v>2013</v>
      </c>
      <c r="B63" s="18">
        <v>8</v>
      </c>
      <c r="C63" s="18"/>
      <c r="D63" s="18"/>
      <c r="E63" s="18"/>
      <c r="F63" s="42">
        <f>SUMIF('Cust MB ComLg'!$Y$8:$AJ$8,$B$29,'Cust MB ComLg'!$Y23:$AJ23)</f>
        <v>16410</v>
      </c>
      <c r="G63" s="42">
        <f>'Avg Bill Days'!C20</f>
        <v>30.475999999999999</v>
      </c>
      <c r="H63" s="42"/>
      <c r="I63" s="42"/>
      <c r="J63" s="42">
        <f t="shared" si="9"/>
        <v>0</v>
      </c>
      <c r="K63" s="42">
        <f t="shared" si="9"/>
        <v>376</v>
      </c>
      <c r="L63" s="42"/>
      <c r="M63" s="42"/>
      <c r="N63" s="42"/>
      <c r="O63" s="42"/>
      <c r="P63" s="42"/>
      <c r="Q63" s="42"/>
      <c r="R63" s="42">
        <f t="shared" si="10"/>
        <v>266439058</v>
      </c>
      <c r="S63" s="42">
        <f t="shared" si="11"/>
        <v>718561</v>
      </c>
    </row>
    <row r="64" spans="1:19">
      <c r="A64" s="18">
        <f t="shared" si="12"/>
        <v>2013</v>
      </c>
      <c r="B64" s="18">
        <v>9</v>
      </c>
      <c r="C64" s="18"/>
      <c r="D64" s="18"/>
      <c r="E64" s="18"/>
      <c r="F64" s="42">
        <f>SUMIF('Cust MB ComLg'!$Y$8:$AJ$8,$B$29,'Cust MB ComLg'!$Y24:$AJ24)</f>
        <v>16402</v>
      </c>
      <c r="G64" s="42">
        <f>'Avg Bill Days'!C21</f>
        <v>31.143000000000001</v>
      </c>
      <c r="H64" s="42"/>
      <c r="I64" s="42"/>
      <c r="J64" s="42">
        <f t="shared" si="9"/>
        <v>0</v>
      </c>
      <c r="K64" s="42">
        <f t="shared" si="9"/>
        <v>295</v>
      </c>
      <c r="L64" s="42"/>
      <c r="M64" s="42"/>
      <c r="N64" s="42"/>
      <c r="O64" s="42"/>
      <c r="P64" s="42"/>
      <c r="Q64" s="42"/>
      <c r="R64" s="42">
        <f t="shared" si="10"/>
        <v>256548097</v>
      </c>
      <c r="S64" s="42">
        <f t="shared" si="11"/>
        <v>711406</v>
      </c>
    </row>
    <row r="65" spans="1:19">
      <c r="A65" s="18">
        <f t="shared" si="12"/>
        <v>2013</v>
      </c>
      <c r="B65" s="18">
        <v>10</v>
      </c>
      <c r="C65" s="18"/>
      <c r="D65" s="18"/>
      <c r="E65" s="18"/>
      <c r="F65" s="42">
        <f>SUMIF('Cust MB ComLg'!$Y$8:$AJ$8,$B$29,'Cust MB ComLg'!$Y25:$AJ25)</f>
        <v>16407</v>
      </c>
      <c r="G65" s="42">
        <f>'Avg Bill Days'!C22</f>
        <v>30.762</v>
      </c>
      <c r="H65" s="42"/>
      <c r="I65" s="42"/>
      <c r="J65" s="42">
        <f t="shared" si="9"/>
        <v>0</v>
      </c>
      <c r="K65" s="42">
        <f t="shared" si="9"/>
        <v>290</v>
      </c>
      <c r="L65" s="42"/>
      <c r="M65" s="42"/>
      <c r="N65" s="42"/>
      <c r="O65" s="42"/>
      <c r="P65" s="42"/>
      <c r="Q65" s="42"/>
      <c r="R65" s="42">
        <f t="shared" si="10"/>
        <v>218776154</v>
      </c>
      <c r="S65" s="42">
        <f t="shared" si="11"/>
        <v>672629</v>
      </c>
    </row>
    <row r="66" spans="1:19">
      <c r="A66" s="18">
        <f t="shared" si="12"/>
        <v>2013</v>
      </c>
      <c r="B66" s="18">
        <v>11</v>
      </c>
      <c r="C66" s="18"/>
      <c r="D66" s="18"/>
      <c r="E66" s="18"/>
      <c r="F66" s="42">
        <f>SUMIF('Cust MB ComLg'!$Y$8:$AJ$8,$B$29,'Cust MB ComLg'!$Y26:$AJ26)</f>
        <v>16407</v>
      </c>
      <c r="G66" s="42">
        <f>'Avg Bill Days'!C23</f>
        <v>28.619</v>
      </c>
      <c r="H66" s="42"/>
      <c r="I66" s="42"/>
      <c r="J66" s="42">
        <f t="shared" si="9"/>
        <v>0</v>
      </c>
      <c r="K66" s="42">
        <f t="shared" si="9"/>
        <v>182</v>
      </c>
      <c r="L66" s="42"/>
      <c r="M66" s="42"/>
      <c r="N66" s="42"/>
      <c r="O66" s="42"/>
      <c r="P66" s="42"/>
      <c r="Q66" s="42"/>
      <c r="R66" s="42">
        <f t="shared" si="10"/>
        <v>174732227</v>
      </c>
      <c r="S66" s="42">
        <f t="shared" si="11"/>
        <v>626873</v>
      </c>
    </row>
    <row r="67" spans="1:19">
      <c r="A67" s="18">
        <f t="shared" si="12"/>
        <v>2013</v>
      </c>
      <c r="B67" s="18">
        <v>12</v>
      </c>
      <c r="C67" s="18"/>
      <c r="D67" s="18"/>
      <c r="E67" s="18"/>
      <c r="F67" s="42">
        <f>SUMIF('Cust MB ComLg'!$Y$8:$AJ$8,$B$29,'Cust MB ComLg'!$Y27:$AJ27)</f>
        <v>16410</v>
      </c>
      <c r="G67" s="42">
        <f>'Avg Bill Days'!C24</f>
        <v>31.238</v>
      </c>
      <c r="H67" s="42"/>
      <c r="I67" s="42"/>
      <c r="J67" s="42">
        <f t="shared" si="9"/>
        <v>0</v>
      </c>
      <c r="K67" s="42">
        <f t="shared" si="9"/>
        <v>173</v>
      </c>
      <c r="L67" s="42"/>
      <c r="M67" s="42"/>
      <c r="N67" s="42"/>
      <c r="O67" s="42"/>
      <c r="P67" s="42"/>
      <c r="Q67" s="42"/>
      <c r="R67" s="42">
        <f t="shared" si="10"/>
        <v>182716995</v>
      </c>
      <c r="S67" s="42">
        <f t="shared" si="11"/>
        <v>661149</v>
      </c>
    </row>
    <row r="68" spans="1:19">
      <c r="A68" s="18">
        <f t="shared" ref="A68:A131" si="13">A56+1</f>
        <v>2014</v>
      </c>
      <c r="B68" s="18">
        <f>B56</f>
        <v>1</v>
      </c>
      <c r="C68" s="18"/>
      <c r="D68" s="18"/>
      <c r="E68" s="18"/>
      <c r="F68" s="42">
        <f>SUMIF('Cust MB ComLg'!$Y$8:$AJ$8,$B$29,'Cust MB ComLg'!$Y28:$AJ28)</f>
        <v>16443</v>
      </c>
      <c r="G68" s="42">
        <f>'Avg Bill Days'!C25</f>
        <v>32.286000000000001</v>
      </c>
      <c r="H68" s="42"/>
      <c r="I68" s="42"/>
      <c r="J68" s="42">
        <f t="shared" si="9"/>
        <v>0</v>
      </c>
      <c r="K68" s="42">
        <f t="shared" si="9"/>
        <v>73</v>
      </c>
      <c r="L68" s="42"/>
      <c r="M68" s="42"/>
      <c r="N68" s="42"/>
      <c r="O68" s="42"/>
      <c r="P68" s="42"/>
      <c r="Q68" s="42"/>
      <c r="R68" s="42">
        <f t="shared" si="10"/>
        <v>190002534</v>
      </c>
      <c r="S68" s="42">
        <f t="shared" si="11"/>
        <v>672635</v>
      </c>
    </row>
    <row r="69" spans="1:19">
      <c r="A69" s="18">
        <f t="shared" si="13"/>
        <v>2014</v>
      </c>
      <c r="B69" s="18">
        <f t="shared" ref="B69:B132" si="14">B57</f>
        <v>2</v>
      </c>
      <c r="C69" s="18"/>
      <c r="D69" s="18"/>
      <c r="E69" s="18"/>
      <c r="F69" s="42">
        <f>SUMIF('Cust MB ComLg'!$Y$8:$AJ$8,$B$29,'Cust MB ComLg'!$Y29:$AJ29)</f>
        <v>16473</v>
      </c>
      <c r="G69" s="42">
        <f>'Avg Bill Days'!C26</f>
        <v>29.81</v>
      </c>
      <c r="H69" s="42"/>
      <c r="I69" s="42"/>
      <c r="J69" s="42">
        <f t="shared" si="9"/>
        <v>0</v>
      </c>
      <c r="K69" s="42">
        <f t="shared" si="9"/>
        <v>51</v>
      </c>
      <c r="L69" s="42"/>
      <c r="M69" s="42"/>
      <c r="N69" s="42"/>
      <c r="O69" s="42"/>
      <c r="P69" s="42"/>
      <c r="Q69" s="42"/>
      <c r="R69" s="42">
        <f t="shared" si="10"/>
        <v>178552661</v>
      </c>
      <c r="S69" s="42">
        <f t="shared" si="11"/>
        <v>668630</v>
      </c>
    </row>
    <row r="70" spans="1:19">
      <c r="A70" s="18">
        <f t="shared" si="13"/>
        <v>2014</v>
      </c>
      <c r="B70" s="18">
        <f t="shared" si="14"/>
        <v>3</v>
      </c>
      <c r="C70" s="18"/>
      <c r="D70" s="18"/>
      <c r="E70" s="18"/>
      <c r="F70" s="42">
        <f>SUMIF('Cust MB ComLg'!$Y$8:$AJ$8,$B$29,'Cust MB ComLg'!$Y30:$AJ30)</f>
        <v>16499</v>
      </c>
      <c r="G70" s="42">
        <f>'Avg Bill Days'!C27</f>
        <v>29.524000000000001</v>
      </c>
      <c r="H70" s="42"/>
      <c r="I70" s="42"/>
      <c r="J70" s="42">
        <f t="shared" si="9"/>
        <v>0</v>
      </c>
      <c r="K70" s="42">
        <f t="shared" si="9"/>
        <v>80</v>
      </c>
      <c r="L70" s="42"/>
      <c r="M70" s="42"/>
      <c r="N70" s="42"/>
      <c r="O70" s="42"/>
      <c r="P70" s="42"/>
      <c r="Q70" s="42"/>
      <c r="R70" s="42">
        <f t="shared" si="10"/>
        <v>174704286</v>
      </c>
      <c r="S70" s="42">
        <f t="shared" si="11"/>
        <v>647032</v>
      </c>
    </row>
    <row r="71" spans="1:19">
      <c r="A71" s="18">
        <f t="shared" si="13"/>
        <v>2014</v>
      </c>
      <c r="B71" s="18">
        <f t="shared" si="14"/>
        <v>4</v>
      </c>
      <c r="C71" s="18"/>
      <c r="D71" s="18"/>
      <c r="E71" s="18"/>
      <c r="F71" s="42">
        <f>SUMIF('Cust MB ComLg'!$Y$8:$AJ$8,$B$29,'Cust MB ComLg'!$Y31:$AJ31)</f>
        <v>16523</v>
      </c>
      <c r="G71" s="42">
        <f>'Avg Bill Days'!C28</f>
        <v>30.713999999999999</v>
      </c>
      <c r="H71" s="42"/>
      <c r="I71" s="42"/>
      <c r="J71" s="42">
        <f t="shared" si="9"/>
        <v>0</v>
      </c>
      <c r="K71" s="42">
        <f t="shared" si="9"/>
        <v>129</v>
      </c>
      <c r="L71" s="42"/>
      <c r="M71" s="42"/>
      <c r="N71" s="42"/>
      <c r="O71" s="42"/>
      <c r="P71" s="42"/>
      <c r="Q71" s="42"/>
      <c r="R71" s="42">
        <f t="shared" si="10"/>
        <v>195446841</v>
      </c>
      <c r="S71" s="42">
        <f t="shared" si="11"/>
        <v>629984</v>
      </c>
    </row>
    <row r="72" spans="1:19">
      <c r="A72" s="18">
        <f t="shared" si="13"/>
        <v>2014</v>
      </c>
      <c r="B72" s="18">
        <f t="shared" si="14"/>
        <v>5</v>
      </c>
      <c r="C72" s="18"/>
      <c r="D72" s="18"/>
      <c r="E72" s="18"/>
      <c r="F72" s="42">
        <f>SUMIF('Cust MB ComLg'!$Y$8:$AJ$8,$B$29,'Cust MB ComLg'!$Y32:$AJ32)</f>
        <v>16547</v>
      </c>
      <c r="G72" s="42">
        <f>'Avg Bill Days'!C29</f>
        <v>29.524000000000001</v>
      </c>
      <c r="H72" s="42"/>
      <c r="I72" s="42"/>
      <c r="J72" s="42">
        <f t="shared" si="9"/>
        <v>0</v>
      </c>
      <c r="K72" s="42">
        <f t="shared" si="9"/>
        <v>365</v>
      </c>
      <c r="L72" s="42"/>
      <c r="M72" s="42"/>
      <c r="N72" s="42"/>
      <c r="O72" s="42"/>
      <c r="P72" s="42"/>
      <c r="Q72" s="42"/>
      <c r="R72" s="42">
        <f t="shared" si="10"/>
        <v>203548830</v>
      </c>
      <c r="S72" s="42">
        <f t="shared" si="11"/>
        <v>658515</v>
      </c>
    </row>
    <row r="73" spans="1:19">
      <c r="A73" s="18">
        <f t="shared" si="13"/>
        <v>2014</v>
      </c>
      <c r="B73" s="18">
        <f t="shared" si="14"/>
        <v>6</v>
      </c>
      <c r="C73" s="18"/>
      <c r="D73" s="18"/>
      <c r="E73" s="18"/>
      <c r="F73" s="42">
        <f>SUMIF('Cust MB ComLg'!$Y$8:$AJ$8,$B$29,'Cust MB ComLg'!$Y33:$AJ33)</f>
        <v>16582</v>
      </c>
      <c r="G73" s="42">
        <f>'Avg Bill Days'!C30</f>
        <v>30.619</v>
      </c>
      <c r="H73" s="42"/>
      <c r="I73" s="42"/>
      <c r="J73" s="42">
        <f t="shared" si="9"/>
        <v>0</v>
      </c>
      <c r="K73" s="42">
        <f t="shared" si="9"/>
        <v>354</v>
      </c>
      <c r="L73" s="42"/>
      <c r="M73" s="42"/>
      <c r="N73" s="42"/>
      <c r="O73" s="42"/>
      <c r="P73" s="42"/>
      <c r="Q73" s="42"/>
      <c r="R73" s="42">
        <f t="shared" si="10"/>
        <v>250187149</v>
      </c>
      <c r="S73" s="42">
        <f t="shared" si="11"/>
        <v>711224</v>
      </c>
    </row>
    <row r="74" spans="1:19">
      <c r="A74" s="18">
        <f t="shared" si="13"/>
        <v>2014</v>
      </c>
      <c r="B74" s="18">
        <f t="shared" si="14"/>
        <v>7</v>
      </c>
      <c r="C74" s="18"/>
      <c r="D74" s="18"/>
      <c r="E74" s="18"/>
      <c r="F74" s="42">
        <f>SUMIF('Cust MB ComLg'!$Y$8:$AJ$8,$B$29,'Cust MB ComLg'!$Y34:$AJ34)</f>
        <v>16607</v>
      </c>
      <c r="G74" s="42">
        <f>'Avg Bill Days'!C31</f>
        <v>30.713999999999999</v>
      </c>
      <c r="H74" s="42"/>
      <c r="I74" s="42"/>
      <c r="J74" s="42">
        <f t="shared" si="9"/>
        <v>0</v>
      </c>
      <c r="K74" s="42">
        <f t="shared" si="9"/>
        <v>413</v>
      </c>
      <c r="L74" s="42"/>
      <c r="M74" s="42"/>
      <c r="N74" s="42"/>
      <c r="O74" s="42"/>
      <c r="P74" s="42"/>
      <c r="Q74" s="42"/>
      <c r="R74" s="42">
        <f t="shared" si="10"/>
        <v>265791293</v>
      </c>
      <c r="S74" s="42">
        <f t="shared" si="11"/>
        <v>714729</v>
      </c>
    </row>
    <row r="75" spans="1:19">
      <c r="A75" s="18">
        <f t="shared" si="13"/>
        <v>2014</v>
      </c>
      <c r="B75" s="18">
        <f t="shared" si="14"/>
        <v>8</v>
      </c>
      <c r="C75" s="18"/>
      <c r="D75" s="18"/>
      <c r="E75" s="18"/>
      <c r="F75" s="42">
        <f>SUMIF('Cust MB ComLg'!$Y$8:$AJ$8,$B$29,'Cust MB ComLg'!$Y35:$AJ35)</f>
        <v>16624</v>
      </c>
      <c r="G75" s="42">
        <f>'Avg Bill Days'!C32</f>
        <v>30.475999999999999</v>
      </c>
      <c r="H75" s="42"/>
      <c r="I75" s="42"/>
      <c r="J75" s="42">
        <f t="shared" si="9"/>
        <v>0</v>
      </c>
      <c r="K75" s="42">
        <f t="shared" si="9"/>
        <v>381</v>
      </c>
      <c r="L75" s="42"/>
      <c r="M75" s="42"/>
      <c r="N75" s="42"/>
      <c r="O75" s="42"/>
      <c r="P75" s="42"/>
      <c r="Q75" s="42"/>
      <c r="R75" s="42">
        <f t="shared" si="10"/>
        <v>269913644</v>
      </c>
      <c r="S75" s="42">
        <f t="shared" si="11"/>
        <v>727932</v>
      </c>
    </row>
    <row r="76" spans="1:19">
      <c r="A76" s="18">
        <f t="shared" si="13"/>
        <v>2014</v>
      </c>
      <c r="B76" s="18">
        <f t="shared" si="14"/>
        <v>9</v>
      </c>
      <c r="C76" s="18"/>
      <c r="D76" s="18"/>
      <c r="E76" s="18"/>
      <c r="F76" s="42">
        <f>SUMIF('Cust MB ComLg'!$Y$8:$AJ$8,$B$29,'Cust MB ComLg'!$Y36:$AJ36)</f>
        <v>16623</v>
      </c>
      <c r="G76" s="42">
        <f>'Avg Bill Days'!C33</f>
        <v>31.143000000000001</v>
      </c>
      <c r="H76" s="42"/>
      <c r="I76" s="42"/>
      <c r="J76" s="42">
        <f t="shared" si="9"/>
        <v>0</v>
      </c>
      <c r="K76" s="42">
        <f t="shared" si="9"/>
        <v>299</v>
      </c>
      <c r="L76" s="42"/>
      <c r="M76" s="42"/>
      <c r="N76" s="42"/>
      <c r="O76" s="42"/>
      <c r="P76" s="42"/>
      <c r="Q76" s="42"/>
      <c r="R76" s="42">
        <f t="shared" si="10"/>
        <v>260004818</v>
      </c>
      <c r="S76" s="42">
        <f t="shared" si="11"/>
        <v>720992</v>
      </c>
    </row>
    <row r="77" spans="1:19">
      <c r="A77" s="18">
        <f t="shared" si="13"/>
        <v>2014</v>
      </c>
      <c r="B77" s="18">
        <f t="shared" si="14"/>
        <v>10</v>
      </c>
      <c r="C77" s="18"/>
      <c r="D77" s="18"/>
      <c r="E77" s="18"/>
      <c r="F77" s="42">
        <f>SUMIF('Cust MB ComLg'!$Y$8:$AJ$8,$B$29,'Cust MB ComLg'!$Y37:$AJ37)</f>
        <v>16623</v>
      </c>
      <c r="G77" s="42">
        <f>'Avg Bill Days'!C34</f>
        <v>30.762</v>
      </c>
      <c r="H77" s="42"/>
      <c r="I77" s="42"/>
      <c r="J77" s="42">
        <f t="shared" si="9"/>
        <v>0</v>
      </c>
      <c r="K77" s="42">
        <f t="shared" si="9"/>
        <v>294</v>
      </c>
      <c r="L77" s="42"/>
      <c r="M77" s="42"/>
      <c r="N77" s="42"/>
      <c r="O77" s="42"/>
      <c r="P77" s="42"/>
      <c r="Q77" s="42"/>
      <c r="R77" s="42">
        <f t="shared" si="10"/>
        <v>221656367</v>
      </c>
      <c r="S77" s="42">
        <f t="shared" si="11"/>
        <v>681485</v>
      </c>
    </row>
    <row r="78" spans="1:19">
      <c r="A78" s="18">
        <f t="shared" si="13"/>
        <v>2014</v>
      </c>
      <c r="B78" s="18">
        <f t="shared" si="14"/>
        <v>11</v>
      </c>
      <c r="C78" s="18"/>
      <c r="D78" s="18"/>
      <c r="E78" s="18"/>
      <c r="F78" s="42">
        <f>SUMIF('Cust MB ComLg'!$Y$8:$AJ$8,$B$29,'Cust MB ComLg'!$Y38:$AJ38)</f>
        <v>16629</v>
      </c>
      <c r="G78" s="42">
        <f>'Avg Bill Days'!C35</f>
        <v>28.619</v>
      </c>
      <c r="H78" s="42"/>
      <c r="I78" s="42"/>
      <c r="J78" s="42">
        <f t="shared" si="9"/>
        <v>0</v>
      </c>
      <c r="K78" s="42">
        <f t="shared" si="9"/>
        <v>185</v>
      </c>
      <c r="L78" s="42"/>
      <c r="M78" s="42"/>
      <c r="N78" s="42"/>
      <c r="O78" s="42"/>
      <c r="P78" s="42"/>
      <c r="Q78" s="42"/>
      <c r="R78" s="42">
        <f t="shared" si="10"/>
        <v>177096495</v>
      </c>
      <c r="S78" s="42">
        <f t="shared" si="11"/>
        <v>635355</v>
      </c>
    </row>
    <row r="79" spans="1:19">
      <c r="A79" s="18">
        <f t="shared" si="13"/>
        <v>2014</v>
      </c>
      <c r="B79" s="18">
        <f t="shared" si="14"/>
        <v>12</v>
      </c>
      <c r="C79" s="18"/>
      <c r="D79" s="18"/>
      <c r="E79" s="18"/>
      <c r="F79" s="42">
        <f>SUMIF('Cust MB ComLg'!$Y$8:$AJ$8,$B$29,'Cust MB ComLg'!$Y39:$AJ39)</f>
        <v>16638</v>
      </c>
      <c r="G79" s="42">
        <f>'Avg Bill Days'!C36</f>
        <v>31.238</v>
      </c>
      <c r="H79" s="42"/>
      <c r="I79" s="42"/>
      <c r="J79" s="42">
        <f t="shared" si="9"/>
        <v>0</v>
      </c>
      <c r="K79" s="42">
        <f t="shared" si="9"/>
        <v>175</v>
      </c>
      <c r="L79" s="42"/>
      <c r="M79" s="42"/>
      <c r="N79" s="42"/>
      <c r="O79" s="42"/>
      <c r="P79" s="42"/>
      <c r="Q79" s="42"/>
      <c r="R79" s="42">
        <f t="shared" si="10"/>
        <v>185255659</v>
      </c>
      <c r="S79" s="42">
        <f t="shared" si="11"/>
        <v>670335</v>
      </c>
    </row>
    <row r="80" spans="1:19">
      <c r="A80" s="18">
        <f t="shared" si="13"/>
        <v>2015</v>
      </c>
      <c r="B80" s="18">
        <f t="shared" si="14"/>
        <v>1</v>
      </c>
      <c r="C80" s="18"/>
      <c r="D80" s="18"/>
      <c r="E80" s="18"/>
      <c r="F80" s="42">
        <f>SUMIF('Cust MB ComLg'!$Y$8:$AJ$8,$B$29,'Cust MB ComLg'!$Y40:$AJ40)</f>
        <v>16688</v>
      </c>
      <c r="G80" s="42">
        <f>'Avg Bill Days'!C37</f>
        <v>32.286000000000001</v>
      </c>
      <c r="H80" s="42"/>
      <c r="I80" s="42"/>
      <c r="J80" s="42">
        <f t="shared" si="9"/>
        <v>0</v>
      </c>
      <c r="K80" s="42">
        <f t="shared" si="9"/>
        <v>74</v>
      </c>
      <c r="L80" s="42"/>
      <c r="M80" s="42"/>
      <c r="N80" s="42"/>
      <c r="O80" s="42"/>
      <c r="P80" s="42"/>
      <c r="Q80" s="42"/>
      <c r="R80" s="42">
        <f t="shared" si="10"/>
        <v>192833564</v>
      </c>
      <c r="S80" s="42">
        <f t="shared" si="11"/>
        <v>682657</v>
      </c>
    </row>
    <row r="81" spans="1:19">
      <c r="A81" s="18">
        <f t="shared" si="13"/>
        <v>2015</v>
      </c>
      <c r="B81" s="18">
        <f t="shared" si="14"/>
        <v>2</v>
      </c>
      <c r="C81" s="18"/>
      <c r="D81" s="18"/>
      <c r="E81" s="18"/>
      <c r="F81" s="42">
        <f>SUMIF('Cust MB ComLg'!$Y$8:$AJ$8,$B$29,'Cust MB ComLg'!$Y41:$AJ41)</f>
        <v>16734</v>
      </c>
      <c r="G81" s="42">
        <f>'Avg Bill Days'!C38</f>
        <v>29.81</v>
      </c>
      <c r="H81" s="42"/>
      <c r="I81" s="42"/>
      <c r="J81" s="42">
        <f t="shared" si="9"/>
        <v>0</v>
      </c>
      <c r="K81" s="42">
        <f t="shared" si="9"/>
        <v>52</v>
      </c>
      <c r="L81" s="42"/>
      <c r="M81" s="42"/>
      <c r="N81" s="42"/>
      <c r="O81" s="42"/>
      <c r="P81" s="42"/>
      <c r="Q81" s="42"/>
      <c r="R81" s="42">
        <f t="shared" si="10"/>
        <v>181381669</v>
      </c>
      <c r="S81" s="42">
        <f t="shared" si="11"/>
        <v>679223</v>
      </c>
    </row>
    <row r="82" spans="1:19">
      <c r="A82" s="18">
        <f t="shared" si="13"/>
        <v>2015</v>
      </c>
      <c r="B82" s="18">
        <f t="shared" si="14"/>
        <v>3</v>
      </c>
      <c r="C82" s="18"/>
      <c r="D82" s="18"/>
      <c r="E82" s="18"/>
      <c r="F82" s="42">
        <f>SUMIF('Cust MB ComLg'!$Y$8:$AJ$8,$B$29,'Cust MB ComLg'!$Y42:$AJ42)</f>
        <v>16774</v>
      </c>
      <c r="G82" s="42">
        <f>'Avg Bill Days'!C39</f>
        <v>29.524000000000001</v>
      </c>
      <c r="H82" s="42"/>
      <c r="I82" s="42"/>
      <c r="J82" s="42">
        <f t="shared" si="9"/>
        <v>0</v>
      </c>
      <c r="K82" s="42">
        <f t="shared" si="9"/>
        <v>82</v>
      </c>
      <c r="L82" s="42"/>
      <c r="M82" s="42"/>
      <c r="N82" s="42"/>
      <c r="O82" s="42"/>
      <c r="P82" s="42"/>
      <c r="Q82" s="42"/>
      <c r="R82" s="42">
        <f t="shared" si="10"/>
        <v>177616201</v>
      </c>
      <c r="S82" s="42">
        <f t="shared" si="11"/>
        <v>657816</v>
      </c>
    </row>
    <row r="83" spans="1:19">
      <c r="A83" s="18">
        <f t="shared" si="13"/>
        <v>2015</v>
      </c>
      <c r="B83" s="18">
        <f t="shared" si="14"/>
        <v>4</v>
      </c>
      <c r="C83" s="18"/>
      <c r="D83" s="18"/>
      <c r="E83" s="18"/>
      <c r="F83" s="42">
        <f>SUMIF('Cust MB ComLg'!$Y$8:$AJ$8,$B$29,'Cust MB ComLg'!$Y43:$AJ43)</f>
        <v>16812</v>
      </c>
      <c r="G83" s="42">
        <f>'Avg Bill Days'!C40</f>
        <v>30.713999999999999</v>
      </c>
      <c r="H83" s="42"/>
      <c r="I83" s="42"/>
      <c r="J83" s="42">
        <f t="shared" si="9"/>
        <v>0</v>
      </c>
      <c r="K83" s="42">
        <f t="shared" si="9"/>
        <v>131</v>
      </c>
      <c r="L83" s="42"/>
      <c r="M83" s="42"/>
      <c r="N83" s="42"/>
      <c r="O83" s="42"/>
      <c r="P83" s="42"/>
      <c r="Q83" s="42"/>
      <c r="R83" s="42">
        <f t="shared" si="10"/>
        <v>198865357</v>
      </c>
      <c r="S83" s="42">
        <f t="shared" si="11"/>
        <v>641003</v>
      </c>
    </row>
    <row r="84" spans="1:19">
      <c r="A84" s="18">
        <f t="shared" si="13"/>
        <v>2015</v>
      </c>
      <c r="B84" s="18">
        <f t="shared" si="14"/>
        <v>5</v>
      </c>
      <c r="C84" s="18"/>
      <c r="D84" s="18"/>
      <c r="E84" s="18"/>
      <c r="F84" s="42">
        <f>SUMIF('Cust MB ComLg'!$Y$8:$AJ$8,$B$29,'Cust MB ComLg'!$Y44:$AJ44)</f>
        <v>16852</v>
      </c>
      <c r="G84" s="42">
        <f>'Avg Bill Days'!C41</f>
        <v>29.524000000000001</v>
      </c>
      <c r="H84" s="42"/>
      <c r="I84" s="42"/>
      <c r="J84" s="42">
        <f t="shared" si="9"/>
        <v>0</v>
      </c>
      <c r="K84" s="42">
        <f t="shared" si="9"/>
        <v>372</v>
      </c>
      <c r="L84" s="42"/>
      <c r="M84" s="42"/>
      <c r="N84" s="42"/>
      <c r="O84" s="42"/>
      <c r="P84" s="42"/>
      <c r="Q84" s="42"/>
      <c r="R84" s="42">
        <f t="shared" si="10"/>
        <v>207300712</v>
      </c>
      <c r="S84" s="42">
        <f t="shared" si="11"/>
        <v>670653</v>
      </c>
    </row>
    <row r="85" spans="1:19">
      <c r="A85" s="18">
        <f t="shared" si="13"/>
        <v>2015</v>
      </c>
      <c r="B85" s="18">
        <f t="shared" si="14"/>
        <v>6</v>
      </c>
      <c r="C85" s="18"/>
      <c r="D85" s="18"/>
      <c r="E85" s="18"/>
      <c r="F85" s="42">
        <f>SUMIF('Cust MB ComLg'!$Y$8:$AJ$8,$B$29,'Cust MB ComLg'!$Y45:$AJ45)</f>
        <v>16902</v>
      </c>
      <c r="G85" s="42">
        <f>'Avg Bill Days'!C42</f>
        <v>30.619</v>
      </c>
      <c r="H85" s="42"/>
      <c r="I85" s="42"/>
      <c r="J85" s="42">
        <f t="shared" si="9"/>
        <v>0</v>
      </c>
      <c r="K85" s="42">
        <f t="shared" si="9"/>
        <v>361</v>
      </c>
      <c r="L85" s="42"/>
      <c r="M85" s="42"/>
      <c r="N85" s="42"/>
      <c r="O85" s="42"/>
      <c r="P85" s="42"/>
      <c r="Q85" s="42"/>
      <c r="R85" s="42">
        <f t="shared" si="10"/>
        <v>255015269</v>
      </c>
      <c r="S85" s="42">
        <f t="shared" si="11"/>
        <v>724949</v>
      </c>
    </row>
    <row r="86" spans="1:19">
      <c r="A86" s="18">
        <f t="shared" si="13"/>
        <v>2015</v>
      </c>
      <c r="B86" s="18">
        <f t="shared" si="14"/>
        <v>7</v>
      </c>
      <c r="C86" s="18"/>
      <c r="D86" s="18"/>
      <c r="E86" s="18"/>
      <c r="F86" s="42">
        <f>SUMIF('Cust MB ComLg'!$Y$8:$AJ$8,$B$29,'Cust MB ComLg'!$Y46:$AJ46)</f>
        <v>16937</v>
      </c>
      <c r="G86" s="42">
        <f>'Avg Bill Days'!C43</f>
        <v>30.713999999999999</v>
      </c>
      <c r="H86" s="42"/>
      <c r="I86" s="42"/>
      <c r="J86" s="42">
        <f t="shared" si="9"/>
        <v>0</v>
      </c>
      <c r="K86" s="42">
        <f t="shared" si="9"/>
        <v>421</v>
      </c>
      <c r="L86" s="42"/>
      <c r="M86" s="42"/>
      <c r="N86" s="42"/>
      <c r="O86" s="42"/>
      <c r="P86" s="42"/>
      <c r="Q86" s="42"/>
      <c r="R86" s="42">
        <f t="shared" si="10"/>
        <v>271072868</v>
      </c>
      <c r="S86" s="42">
        <f t="shared" si="11"/>
        <v>728931</v>
      </c>
    </row>
    <row r="87" spans="1:19">
      <c r="A87" s="18">
        <f t="shared" si="13"/>
        <v>2015</v>
      </c>
      <c r="B87" s="18">
        <f t="shared" si="14"/>
        <v>8</v>
      </c>
      <c r="C87" s="18"/>
      <c r="D87" s="18"/>
      <c r="E87" s="18"/>
      <c r="F87" s="42">
        <f>SUMIF('Cust MB ComLg'!$Y$8:$AJ$8,$B$29,'Cust MB ComLg'!$Y47:$AJ47)</f>
        <v>16965</v>
      </c>
      <c r="G87" s="42">
        <f>'Avg Bill Days'!C44</f>
        <v>30.475999999999999</v>
      </c>
      <c r="H87" s="42"/>
      <c r="I87" s="42"/>
      <c r="J87" s="42">
        <f t="shared" si="9"/>
        <v>0</v>
      </c>
      <c r="K87" s="42">
        <f t="shared" si="9"/>
        <v>389</v>
      </c>
      <c r="L87" s="42"/>
      <c r="M87" s="42"/>
      <c r="N87" s="42"/>
      <c r="O87" s="42"/>
      <c r="P87" s="42"/>
      <c r="Q87" s="42"/>
      <c r="R87" s="42">
        <f t="shared" si="10"/>
        <v>275450251</v>
      </c>
      <c r="S87" s="42">
        <f t="shared" si="11"/>
        <v>742863</v>
      </c>
    </row>
    <row r="88" spans="1:19">
      <c r="A88" s="18">
        <f t="shared" si="13"/>
        <v>2015</v>
      </c>
      <c r="B88" s="18">
        <f t="shared" si="14"/>
        <v>9</v>
      </c>
      <c r="C88" s="18"/>
      <c r="D88" s="18"/>
      <c r="E88" s="18"/>
      <c r="F88" s="42">
        <f>SUMIF('Cust MB ComLg'!$Y$8:$AJ$8,$B$29,'Cust MB ComLg'!$Y48:$AJ48)</f>
        <v>16965</v>
      </c>
      <c r="G88" s="42">
        <f>'Avg Bill Days'!C45</f>
        <v>31.143000000000001</v>
      </c>
      <c r="H88" s="42"/>
      <c r="I88" s="42"/>
      <c r="J88" s="42">
        <f t="shared" si="9"/>
        <v>0</v>
      </c>
      <c r="K88" s="42">
        <f t="shared" si="9"/>
        <v>305</v>
      </c>
      <c r="L88" s="42"/>
      <c r="M88" s="42"/>
      <c r="N88" s="42"/>
      <c r="O88" s="42"/>
      <c r="P88" s="42"/>
      <c r="Q88" s="42"/>
      <c r="R88" s="42">
        <f t="shared" si="10"/>
        <v>265354132</v>
      </c>
      <c r="S88" s="42">
        <f t="shared" si="11"/>
        <v>735825</v>
      </c>
    </row>
    <row r="89" spans="1:19">
      <c r="A89" s="18">
        <f t="shared" si="13"/>
        <v>2015</v>
      </c>
      <c r="B89" s="18">
        <f t="shared" si="14"/>
        <v>10</v>
      </c>
      <c r="C89" s="18"/>
      <c r="D89" s="18"/>
      <c r="E89" s="18"/>
      <c r="F89" s="42">
        <f>SUMIF('Cust MB ComLg'!$Y$8:$AJ$8,$B$29,'Cust MB ComLg'!$Y49:$AJ49)</f>
        <v>16968</v>
      </c>
      <c r="G89" s="42">
        <f>'Avg Bill Days'!C46</f>
        <v>30.762</v>
      </c>
      <c r="H89" s="42"/>
      <c r="I89" s="42"/>
      <c r="J89" s="42">
        <f t="shared" si="9"/>
        <v>0</v>
      </c>
      <c r="K89" s="42">
        <f t="shared" si="9"/>
        <v>300</v>
      </c>
      <c r="L89" s="42"/>
      <c r="M89" s="42"/>
      <c r="N89" s="42"/>
      <c r="O89" s="42"/>
      <c r="P89" s="42"/>
      <c r="Q89" s="42"/>
      <c r="R89" s="42">
        <f t="shared" si="10"/>
        <v>226256707</v>
      </c>
      <c r="S89" s="42">
        <f t="shared" si="11"/>
        <v>695628</v>
      </c>
    </row>
    <row r="90" spans="1:19">
      <c r="A90" s="18">
        <f t="shared" si="13"/>
        <v>2015</v>
      </c>
      <c r="B90" s="18">
        <f t="shared" si="14"/>
        <v>11</v>
      </c>
      <c r="C90" s="18"/>
      <c r="D90" s="18"/>
      <c r="E90" s="18"/>
      <c r="F90" s="42">
        <f>SUMIF('Cust MB ComLg'!$Y$8:$AJ$8,$B$29,'Cust MB ComLg'!$Y50:$AJ50)</f>
        <v>16978</v>
      </c>
      <c r="G90" s="42">
        <f>'Avg Bill Days'!C47</f>
        <v>28.619</v>
      </c>
      <c r="H90" s="42"/>
      <c r="I90" s="42"/>
      <c r="J90" s="42">
        <f t="shared" si="9"/>
        <v>0</v>
      </c>
      <c r="K90" s="42">
        <f t="shared" si="9"/>
        <v>189</v>
      </c>
      <c r="L90" s="42"/>
      <c r="M90" s="42"/>
      <c r="N90" s="42"/>
      <c r="O90" s="42"/>
      <c r="P90" s="42"/>
      <c r="Q90" s="42"/>
      <c r="R90" s="42">
        <f t="shared" si="10"/>
        <v>180813296</v>
      </c>
      <c r="S90" s="42">
        <f t="shared" si="11"/>
        <v>648689</v>
      </c>
    </row>
    <row r="91" spans="1:19">
      <c r="A91" s="18">
        <f t="shared" si="13"/>
        <v>2015</v>
      </c>
      <c r="B91" s="18">
        <f t="shared" si="14"/>
        <v>12</v>
      </c>
      <c r="C91" s="18"/>
      <c r="D91" s="18"/>
      <c r="E91" s="18"/>
      <c r="F91" s="42">
        <f>SUMIF('Cust MB ComLg'!$Y$8:$AJ$8,$B$29,'Cust MB ComLg'!$Y51:$AJ51)</f>
        <v>16994</v>
      </c>
      <c r="G91" s="42">
        <f>'Avg Bill Days'!C48</f>
        <v>31.238</v>
      </c>
      <c r="H91" s="42"/>
      <c r="I91" s="42"/>
      <c r="J91" s="42">
        <f t="shared" si="9"/>
        <v>0</v>
      </c>
      <c r="K91" s="42">
        <f t="shared" si="9"/>
        <v>179</v>
      </c>
      <c r="L91" s="42"/>
      <c r="M91" s="42"/>
      <c r="N91" s="42"/>
      <c r="O91" s="42"/>
      <c r="P91" s="42"/>
      <c r="Q91" s="42"/>
      <c r="R91" s="42">
        <f t="shared" si="10"/>
        <v>189219538</v>
      </c>
      <c r="S91" s="42">
        <f t="shared" si="11"/>
        <v>684678</v>
      </c>
    </row>
    <row r="92" spans="1:19">
      <c r="A92" s="18">
        <f t="shared" si="13"/>
        <v>2016</v>
      </c>
      <c r="B92" s="18">
        <f t="shared" si="14"/>
        <v>1</v>
      </c>
      <c r="C92" s="18"/>
      <c r="D92" s="18"/>
      <c r="E92" s="18"/>
      <c r="F92" s="42">
        <f>SUMIF('Cust MB ComLg'!$Y$8:$AJ$8,$B$29,'Cust MB ComLg'!$Y52:$AJ52)</f>
        <v>17046</v>
      </c>
      <c r="G92" s="42">
        <f>'Avg Bill Days'!C49</f>
        <v>32.286000000000001</v>
      </c>
      <c r="H92" s="42"/>
      <c r="I92" s="42"/>
      <c r="J92" s="42">
        <f t="shared" si="9"/>
        <v>0</v>
      </c>
      <c r="K92" s="42">
        <f t="shared" si="9"/>
        <v>76</v>
      </c>
      <c r="L92" s="42"/>
      <c r="M92" s="42"/>
      <c r="N92" s="42"/>
      <c r="O92" s="42"/>
      <c r="P92" s="42"/>
      <c r="Q92" s="42"/>
      <c r="R92" s="42">
        <f t="shared" si="10"/>
        <v>196970334</v>
      </c>
      <c r="S92" s="42">
        <f t="shared" si="11"/>
        <v>697302</v>
      </c>
    </row>
    <row r="93" spans="1:19">
      <c r="A93" s="18">
        <f t="shared" si="13"/>
        <v>2016</v>
      </c>
      <c r="B93" s="18">
        <f t="shared" si="14"/>
        <v>2</v>
      </c>
      <c r="C93" s="18"/>
      <c r="D93" s="18"/>
      <c r="E93" s="18"/>
      <c r="F93" s="42">
        <f>SUMIF('Cust MB ComLg'!$Y$8:$AJ$8,$B$29,'Cust MB ComLg'!$Y53:$AJ53)</f>
        <v>17090</v>
      </c>
      <c r="G93" s="42">
        <f>'Avg Bill Days'!C50</f>
        <v>30.31</v>
      </c>
      <c r="H93" s="42"/>
      <c r="I93" s="42"/>
      <c r="J93" s="42">
        <f t="shared" si="9"/>
        <v>0</v>
      </c>
      <c r="K93" s="42">
        <f t="shared" si="9"/>
        <v>53</v>
      </c>
      <c r="L93" s="42"/>
      <c r="M93" s="42"/>
      <c r="N93" s="42"/>
      <c r="O93" s="42"/>
      <c r="P93" s="42"/>
      <c r="Q93" s="42"/>
      <c r="R93" s="42">
        <f t="shared" si="10"/>
        <v>188347409</v>
      </c>
      <c r="S93" s="42">
        <f t="shared" si="11"/>
        <v>693673</v>
      </c>
    </row>
    <row r="94" spans="1:19">
      <c r="A94" s="18">
        <f t="shared" si="13"/>
        <v>2016</v>
      </c>
      <c r="B94" s="18">
        <f t="shared" si="14"/>
        <v>3</v>
      </c>
      <c r="C94" s="18"/>
      <c r="D94" s="18"/>
      <c r="E94" s="18"/>
      <c r="F94" s="42">
        <f>SUMIF('Cust MB ComLg'!$Y$8:$AJ$8,$B$29,'Cust MB ComLg'!$Y54:$AJ54)</f>
        <v>17132</v>
      </c>
      <c r="G94" s="42">
        <f>'Avg Bill Days'!C51</f>
        <v>30.024000000000001</v>
      </c>
      <c r="H94" s="42"/>
      <c r="I94" s="42"/>
      <c r="J94" s="42">
        <f t="shared" si="9"/>
        <v>0</v>
      </c>
      <c r="K94" s="42">
        <f t="shared" si="9"/>
        <v>83</v>
      </c>
      <c r="L94" s="42"/>
      <c r="M94" s="42"/>
      <c r="N94" s="42"/>
      <c r="O94" s="42"/>
      <c r="P94" s="42"/>
      <c r="Q94" s="42"/>
      <c r="R94" s="42">
        <f t="shared" si="10"/>
        <v>184479179</v>
      </c>
      <c r="S94" s="42">
        <f t="shared" si="11"/>
        <v>671856</v>
      </c>
    </row>
    <row r="95" spans="1:19">
      <c r="A95" s="18">
        <f t="shared" si="13"/>
        <v>2016</v>
      </c>
      <c r="B95" s="18">
        <f t="shared" si="14"/>
        <v>4</v>
      </c>
      <c r="C95" s="18"/>
      <c r="D95" s="18"/>
      <c r="E95" s="18"/>
      <c r="F95" s="42">
        <f>SUMIF('Cust MB ComLg'!$Y$8:$AJ$8,$B$29,'Cust MB ComLg'!$Y55:$AJ55)</f>
        <v>17173</v>
      </c>
      <c r="G95" s="42">
        <f>'Avg Bill Days'!C52</f>
        <v>30.713999999999999</v>
      </c>
      <c r="H95" s="42"/>
      <c r="I95" s="42"/>
      <c r="J95" s="42">
        <f t="shared" si="9"/>
        <v>0</v>
      </c>
      <c r="K95" s="42">
        <f t="shared" si="9"/>
        <v>134</v>
      </c>
      <c r="L95" s="42"/>
      <c r="M95" s="42"/>
      <c r="N95" s="42"/>
      <c r="O95" s="42"/>
      <c r="P95" s="42"/>
      <c r="Q95" s="42"/>
      <c r="R95" s="42">
        <f t="shared" si="10"/>
        <v>203135544</v>
      </c>
      <c r="S95" s="42">
        <f t="shared" si="11"/>
        <v>654767</v>
      </c>
    </row>
    <row r="96" spans="1:19">
      <c r="A96" s="18">
        <f t="shared" si="13"/>
        <v>2016</v>
      </c>
      <c r="B96" s="18">
        <f t="shared" si="14"/>
        <v>5</v>
      </c>
      <c r="C96" s="18"/>
      <c r="D96" s="18"/>
      <c r="E96" s="18"/>
      <c r="F96" s="42">
        <f>SUMIF('Cust MB ComLg'!$Y$8:$AJ$8,$B$29,'Cust MB ComLg'!$Y56:$AJ56)</f>
        <v>17214</v>
      </c>
      <c r="G96" s="42">
        <f>'Avg Bill Days'!C53</f>
        <v>29.524000000000001</v>
      </c>
      <c r="H96" s="42"/>
      <c r="I96" s="42"/>
      <c r="J96" s="42">
        <f t="shared" si="9"/>
        <v>0</v>
      </c>
      <c r="K96" s="42">
        <f t="shared" si="9"/>
        <v>380</v>
      </c>
      <c r="L96" s="42"/>
      <c r="M96" s="42"/>
      <c r="N96" s="42"/>
      <c r="O96" s="42"/>
      <c r="P96" s="42"/>
      <c r="Q96" s="42"/>
      <c r="R96" s="42">
        <f t="shared" si="10"/>
        <v>211753766</v>
      </c>
      <c r="S96" s="42">
        <f t="shared" si="11"/>
        <v>685059</v>
      </c>
    </row>
    <row r="97" spans="1:19">
      <c r="A97" s="18">
        <f t="shared" si="13"/>
        <v>2016</v>
      </c>
      <c r="B97" s="18">
        <f t="shared" si="14"/>
        <v>6</v>
      </c>
      <c r="C97" s="18"/>
      <c r="D97" s="18"/>
      <c r="E97" s="18"/>
      <c r="F97" s="42">
        <f>SUMIF('Cust MB ComLg'!$Y$8:$AJ$8,$B$29,'Cust MB ComLg'!$Y57:$AJ57)</f>
        <v>17265</v>
      </c>
      <c r="G97" s="42">
        <f>'Avg Bill Days'!C54</f>
        <v>30.619</v>
      </c>
      <c r="H97" s="42"/>
      <c r="I97" s="42"/>
      <c r="J97" s="42">
        <f t="shared" si="9"/>
        <v>0</v>
      </c>
      <c r="K97" s="42">
        <f t="shared" si="9"/>
        <v>368</v>
      </c>
      <c r="L97" s="42"/>
      <c r="M97" s="42"/>
      <c r="N97" s="42"/>
      <c r="O97" s="42"/>
      <c r="P97" s="42"/>
      <c r="Q97" s="42"/>
      <c r="R97" s="42">
        <f t="shared" si="10"/>
        <v>260492167</v>
      </c>
      <c r="S97" s="42">
        <f t="shared" si="11"/>
        <v>740518</v>
      </c>
    </row>
    <row r="98" spans="1:19">
      <c r="A98" s="18">
        <f t="shared" si="13"/>
        <v>2016</v>
      </c>
      <c r="B98" s="18">
        <f t="shared" si="14"/>
        <v>7</v>
      </c>
      <c r="C98" s="18"/>
      <c r="D98" s="18"/>
      <c r="E98" s="18"/>
      <c r="F98" s="42">
        <f>SUMIF('Cust MB ComLg'!$Y$8:$AJ$8,$B$29,'Cust MB ComLg'!$Y58:$AJ58)</f>
        <v>17302</v>
      </c>
      <c r="G98" s="42">
        <f>'Avg Bill Days'!C55</f>
        <v>30.713999999999999</v>
      </c>
      <c r="H98" s="42"/>
      <c r="I98" s="42"/>
      <c r="J98" s="42">
        <f t="shared" si="9"/>
        <v>0</v>
      </c>
      <c r="K98" s="42">
        <f t="shared" si="9"/>
        <v>430</v>
      </c>
      <c r="L98" s="42"/>
      <c r="M98" s="42"/>
      <c r="N98" s="42"/>
      <c r="O98" s="42"/>
      <c r="P98" s="42"/>
      <c r="Q98" s="42"/>
      <c r="R98" s="42">
        <f t="shared" si="10"/>
        <v>276914611</v>
      </c>
      <c r="S98" s="42">
        <f t="shared" si="11"/>
        <v>744640</v>
      </c>
    </row>
    <row r="99" spans="1:19">
      <c r="A99" s="18">
        <f t="shared" si="13"/>
        <v>2016</v>
      </c>
      <c r="B99" s="18">
        <f t="shared" si="14"/>
        <v>8</v>
      </c>
      <c r="C99" s="18"/>
      <c r="D99" s="18"/>
      <c r="E99" s="18"/>
      <c r="F99" s="42">
        <f>SUMIF('Cust MB ComLg'!$Y$8:$AJ$8,$B$29,'Cust MB ComLg'!$Y59:$AJ59)</f>
        <v>17329</v>
      </c>
      <c r="G99" s="42">
        <f>'Avg Bill Days'!C56</f>
        <v>30.475999999999999</v>
      </c>
      <c r="H99" s="42"/>
      <c r="I99" s="42"/>
      <c r="J99" s="42">
        <f t="shared" si="9"/>
        <v>0</v>
      </c>
      <c r="K99" s="42">
        <f t="shared" si="9"/>
        <v>397</v>
      </c>
      <c r="L99" s="42"/>
      <c r="M99" s="42"/>
      <c r="N99" s="42"/>
      <c r="O99" s="42"/>
      <c r="P99" s="42"/>
      <c r="Q99" s="42"/>
      <c r="R99" s="42">
        <f t="shared" si="10"/>
        <v>281360295</v>
      </c>
      <c r="S99" s="42">
        <f t="shared" si="11"/>
        <v>758802</v>
      </c>
    </row>
    <row r="100" spans="1:19">
      <c r="A100" s="18">
        <f t="shared" si="13"/>
        <v>2016</v>
      </c>
      <c r="B100" s="18">
        <f t="shared" si="14"/>
        <v>9</v>
      </c>
      <c r="C100" s="18"/>
      <c r="D100" s="18"/>
      <c r="E100" s="18"/>
      <c r="F100" s="42">
        <f>SUMIF('Cust MB ComLg'!$Y$8:$AJ$8,$B$29,'Cust MB ComLg'!$Y60:$AJ60)</f>
        <v>17329</v>
      </c>
      <c r="G100" s="42">
        <f>'Avg Bill Days'!C57</f>
        <v>31.143000000000001</v>
      </c>
      <c r="H100" s="42"/>
      <c r="I100" s="42"/>
      <c r="J100" s="42">
        <f t="shared" si="9"/>
        <v>0</v>
      </c>
      <c r="K100" s="42">
        <f t="shared" si="9"/>
        <v>312</v>
      </c>
      <c r="L100" s="42"/>
      <c r="M100" s="42"/>
      <c r="N100" s="42"/>
      <c r="O100" s="42"/>
      <c r="P100" s="42"/>
      <c r="Q100" s="42"/>
      <c r="R100" s="42">
        <f t="shared" si="10"/>
        <v>271047554</v>
      </c>
      <c r="S100" s="42">
        <f t="shared" si="11"/>
        <v>751613</v>
      </c>
    </row>
    <row r="101" spans="1:19">
      <c r="A101" s="18">
        <f t="shared" si="13"/>
        <v>2016</v>
      </c>
      <c r="B101" s="18">
        <f t="shared" si="14"/>
        <v>10</v>
      </c>
      <c r="C101" s="18"/>
      <c r="D101" s="18"/>
      <c r="E101" s="18"/>
      <c r="F101" s="42">
        <f>SUMIF('Cust MB ComLg'!$Y$8:$AJ$8,$B$29,'Cust MB ComLg'!$Y61:$AJ61)</f>
        <v>17331</v>
      </c>
      <c r="G101" s="42">
        <f>'Avg Bill Days'!C58</f>
        <v>30.762</v>
      </c>
      <c r="H101" s="42"/>
      <c r="I101" s="42"/>
      <c r="J101" s="42">
        <f t="shared" si="9"/>
        <v>0</v>
      </c>
      <c r="K101" s="42">
        <f t="shared" si="9"/>
        <v>306</v>
      </c>
      <c r="L101" s="42"/>
      <c r="M101" s="42"/>
      <c r="N101" s="42"/>
      <c r="O101" s="42"/>
      <c r="P101" s="42"/>
      <c r="Q101" s="42"/>
      <c r="R101" s="42">
        <f t="shared" si="10"/>
        <v>231097064</v>
      </c>
      <c r="S101" s="42">
        <f t="shared" si="11"/>
        <v>710510</v>
      </c>
    </row>
    <row r="102" spans="1:19">
      <c r="A102" s="18">
        <f t="shared" si="13"/>
        <v>2016</v>
      </c>
      <c r="B102" s="18">
        <f t="shared" si="14"/>
        <v>11</v>
      </c>
      <c r="C102" s="18"/>
      <c r="D102" s="18"/>
      <c r="E102" s="18"/>
      <c r="F102" s="42">
        <f>SUMIF('Cust MB ComLg'!$Y$8:$AJ$8,$B$29,'Cust MB ComLg'!$Y62:$AJ62)</f>
        <v>17340</v>
      </c>
      <c r="G102" s="42">
        <f>'Avg Bill Days'!C59</f>
        <v>28.619</v>
      </c>
      <c r="H102" s="42"/>
      <c r="I102" s="42"/>
      <c r="J102" s="42">
        <f t="shared" si="9"/>
        <v>0</v>
      </c>
      <c r="K102" s="42">
        <f t="shared" si="9"/>
        <v>193</v>
      </c>
      <c r="L102" s="42"/>
      <c r="M102" s="42"/>
      <c r="N102" s="42"/>
      <c r="O102" s="42"/>
      <c r="P102" s="42"/>
      <c r="Q102" s="42"/>
      <c r="R102" s="42">
        <f t="shared" si="10"/>
        <v>184668544</v>
      </c>
      <c r="S102" s="42">
        <f t="shared" si="11"/>
        <v>662521</v>
      </c>
    </row>
    <row r="103" spans="1:19">
      <c r="A103" s="18">
        <f t="shared" si="13"/>
        <v>2016</v>
      </c>
      <c r="B103" s="18">
        <f t="shared" si="14"/>
        <v>12</v>
      </c>
      <c r="C103" s="18"/>
      <c r="D103" s="18"/>
      <c r="E103" s="18"/>
      <c r="F103" s="42">
        <f>SUMIF('Cust MB ComLg'!$Y$8:$AJ$8,$B$29,'Cust MB ComLg'!$Y63:$AJ63)</f>
        <v>17360</v>
      </c>
      <c r="G103" s="42">
        <f>'Avg Bill Days'!C60</f>
        <v>31.238</v>
      </c>
      <c r="H103" s="42"/>
      <c r="I103" s="42"/>
      <c r="J103" s="42">
        <f t="shared" si="9"/>
        <v>0</v>
      </c>
      <c r="K103" s="42">
        <f t="shared" si="9"/>
        <v>183</v>
      </c>
      <c r="L103" s="42"/>
      <c r="M103" s="42"/>
      <c r="N103" s="42"/>
      <c r="O103" s="42"/>
      <c r="P103" s="42"/>
      <c r="Q103" s="42"/>
      <c r="R103" s="42">
        <f t="shared" si="10"/>
        <v>193294761</v>
      </c>
      <c r="S103" s="42">
        <f t="shared" si="11"/>
        <v>699424</v>
      </c>
    </row>
    <row r="104" spans="1:19">
      <c r="A104" s="18">
        <f t="shared" si="13"/>
        <v>2017</v>
      </c>
      <c r="B104" s="18">
        <f t="shared" si="14"/>
        <v>1</v>
      </c>
      <c r="C104" s="18"/>
      <c r="D104" s="18"/>
      <c r="E104" s="18"/>
      <c r="F104" s="42">
        <f>SUMIF('Cust MB ComLg'!$Y$8:$AJ$8,$B$29,'Cust MB ComLg'!$Y64:$AJ64)</f>
        <v>17410</v>
      </c>
      <c r="G104" s="42">
        <f>'Avg Bill Days'!C61</f>
        <v>32.286000000000001</v>
      </c>
      <c r="H104" s="42"/>
      <c r="I104" s="42"/>
      <c r="J104" s="42">
        <f t="shared" si="9"/>
        <v>0</v>
      </c>
      <c r="K104" s="42">
        <f t="shared" si="9"/>
        <v>77</v>
      </c>
      <c r="L104" s="42"/>
      <c r="M104" s="42"/>
      <c r="N104" s="42"/>
      <c r="O104" s="42"/>
      <c r="P104" s="42"/>
      <c r="Q104" s="42"/>
      <c r="R104" s="42">
        <f t="shared" si="10"/>
        <v>201176435</v>
      </c>
      <c r="S104" s="42">
        <f t="shared" si="11"/>
        <v>712192</v>
      </c>
    </row>
    <row r="105" spans="1:19">
      <c r="A105" s="18">
        <f t="shared" si="13"/>
        <v>2017</v>
      </c>
      <c r="B105" s="18">
        <f t="shared" si="14"/>
        <v>2</v>
      </c>
      <c r="C105" s="18"/>
      <c r="D105" s="18"/>
      <c r="E105" s="18"/>
      <c r="F105" s="42">
        <f>SUMIF('Cust MB ComLg'!$Y$8:$AJ$8,$B$29,'Cust MB ComLg'!$Y65:$AJ65)</f>
        <v>17453</v>
      </c>
      <c r="G105" s="42">
        <f>'Avg Bill Days'!C62</f>
        <v>29.81</v>
      </c>
      <c r="H105" s="42"/>
      <c r="I105" s="42"/>
      <c r="J105" s="42">
        <f t="shared" si="9"/>
        <v>0</v>
      </c>
      <c r="K105" s="42">
        <f t="shared" si="9"/>
        <v>54</v>
      </c>
      <c r="L105" s="42"/>
      <c r="M105" s="42"/>
      <c r="N105" s="42"/>
      <c r="O105" s="42"/>
      <c r="P105" s="42"/>
      <c r="Q105" s="42"/>
      <c r="R105" s="42">
        <f t="shared" si="10"/>
        <v>189174989</v>
      </c>
      <c r="S105" s="42">
        <f t="shared" si="11"/>
        <v>708407</v>
      </c>
    </row>
    <row r="106" spans="1:19">
      <c r="A106" s="18">
        <f t="shared" si="13"/>
        <v>2017</v>
      </c>
      <c r="B106" s="18">
        <f t="shared" si="14"/>
        <v>3</v>
      </c>
      <c r="C106" s="18"/>
      <c r="D106" s="18"/>
      <c r="E106" s="18"/>
      <c r="F106" s="42">
        <f>SUMIF('Cust MB ComLg'!$Y$8:$AJ$8,$B$29,'Cust MB ComLg'!$Y66:$AJ66)</f>
        <v>17491</v>
      </c>
      <c r="G106" s="42">
        <f>'Avg Bill Days'!C63</f>
        <v>29.524000000000001</v>
      </c>
      <c r="H106" s="42"/>
      <c r="I106" s="42"/>
      <c r="J106" s="42">
        <f t="shared" si="9"/>
        <v>0</v>
      </c>
      <c r="K106" s="42">
        <f t="shared" si="9"/>
        <v>85</v>
      </c>
      <c r="L106" s="42"/>
      <c r="M106" s="42"/>
      <c r="N106" s="42"/>
      <c r="O106" s="42"/>
      <c r="P106" s="42"/>
      <c r="Q106" s="42"/>
      <c r="R106" s="42">
        <f t="shared" si="10"/>
        <v>185208356</v>
      </c>
      <c r="S106" s="42">
        <f t="shared" si="11"/>
        <v>685935</v>
      </c>
    </row>
    <row r="107" spans="1:19">
      <c r="A107" s="18">
        <f t="shared" si="13"/>
        <v>2017</v>
      </c>
      <c r="B107" s="18">
        <f t="shared" si="14"/>
        <v>4</v>
      </c>
      <c r="C107" s="18"/>
      <c r="D107" s="18"/>
      <c r="E107" s="18"/>
      <c r="F107" s="42">
        <f>SUMIF('Cust MB ComLg'!$Y$8:$AJ$8,$B$29,'Cust MB ComLg'!$Y67:$AJ67)</f>
        <v>17528</v>
      </c>
      <c r="G107" s="42">
        <f>'Avg Bill Days'!C64</f>
        <v>30.713999999999999</v>
      </c>
      <c r="H107" s="42"/>
      <c r="I107" s="42"/>
      <c r="J107" s="42">
        <f t="shared" si="9"/>
        <v>0</v>
      </c>
      <c r="K107" s="42">
        <f t="shared" si="9"/>
        <v>137</v>
      </c>
      <c r="L107" s="42"/>
      <c r="M107" s="42"/>
      <c r="N107" s="42"/>
      <c r="O107" s="42"/>
      <c r="P107" s="42"/>
      <c r="Q107" s="42"/>
      <c r="R107" s="42">
        <f t="shared" si="10"/>
        <v>207334759</v>
      </c>
      <c r="S107" s="42">
        <f t="shared" si="11"/>
        <v>668302</v>
      </c>
    </row>
    <row r="108" spans="1:19">
      <c r="A108" s="18">
        <f t="shared" si="13"/>
        <v>2017</v>
      </c>
      <c r="B108" s="18">
        <f t="shared" si="14"/>
        <v>5</v>
      </c>
      <c r="C108" s="18"/>
      <c r="D108" s="18"/>
      <c r="E108" s="18"/>
      <c r="F108" s="42">
        <f>SUMIF('Cust MB ComLg'!$Y$8:$AJ$8,$B$29,'Cust MB ComLg'!$Y68:$AJ68)</f>
        <v>17568</v>
      </c>
      <c r="G108" s="42">
        <f>'Avg Bill Days'!C65</f>
        <v>29.524000000000001</v>
      </c>
      <c r="H108" s="42"/>
      <c r="I108" s="42"/>
      <c r="J108" s="42">
        <f t="shared" si="9"/>
        <v>0</v>
      </c>
      <c r="K108" s="42">
        <f t="shared" si="9"/>
        <v>387</v>
      </c>
      <c r="L108" s="42"/>
      <c r="M108" s="42"/>
      <c r="N108" s="42"/>
      <c r="O108" s="42"/>
      <c r="P108" s="42"/>
      <c r="Q108" s="42"/>
      <c r="R108" s="42">
        <f t="shared" si="10"/>
        <v>216108409</v>
      </c>
      <c r="S108" s="42">
        <f t="shared" si="11"/>
        <v>699147</v>
      </c>
    </row>
    <row r="109" spans="1:19">
      <c r="A109" s="18">
        <f t="shared" si="13"/>
        <v>2017</v>
      </c>
      <c r="B109" s="18">
        <f t="shared" si="14"/>
        <v>6</v>
      </c>
      <c r="C109" s="18"/>
      <c r="D109" s="18"/>
      <c r="E109" s="18"/>
      <c r="F109" s="42">
        <f>SUMIF('Cust MB ComLg'!$Y$8:$AJ$8,$B$29,'Cust MB ComLg'!$Y69:$AJ69)</f>
        <v>17619</v>
      </c>
      <c r="G109" s="42">
        <f>'Avg Bill Days'!C66</f>
        <v>30.619</v>
      </c>
      <c r="H109" s="42"/>
      <c r="I109" s="42"/>
      <c r="J109" s="42">
        <f t="shared" si="9"/>
        <v>0</v>
      </c>
      <c r="K109" s="42">
        <f t="shared" si="9"/>
        <v>376</v>
      </c>
      <c r="L109" s="42"/>
      <c r="M109" s="42"/>
      <c r="N109" s="42"/>
      <c r="O109" s="42"/>
      <c r="P109" s="42"/>
      <c r="Q109" s="42"/>
      <c r="R109" s="42">
        <f t="shared" si="10"/>
        <v>265833275</v>
      </c>
      <c r="S109" s="42">
        <f t="shared" si="11"/>
        <v>755702</v>
      </c>
    </row>
    <row r="110" spans="1:19">
      <c r="A110" s="18">
        <f t="shared" si="13"/>
        <v>2017</v>
      </c>
      <c r="B110" s="18">
        <f t="shared" si="14"/>
        <v>7</v>
      </c>
      <c r="C110" s="18"/>
      <c r="D110" s="18"/>
      <c r="E110" s="18"/>
      <c r="F110" s="42">
        <f>SUMIF('Cust MB ComLg'!$Y$8:$AJ$8,$B$29,'Cust MB ComLg'!$Y70:$AJ70)</f>
        <v>17654</v>
      </c>
      <c r="G110" s="42">
        <f>'Avg Bill Days'!C67</f>
        <v>30.713999999999999</v>
      </c>
      <c r="H110" s="42"/>
      <c r="I110" s="42"/>
      <c r="J110" s="42">
        <f t="shared" si="9"/>
        <v>0</v>
      </c>
      <c r="K110" s="42">
        <f t="shared" si="9"/>
        <v>439</v>
      </c>
      <c r="L110" s="42"/>
      <c r="M110" s="42"/>
      <c r="N110" s="42"/>
      <c r="O110" s="42"/>
      <c r="P110" s="42"/>
      <c r="Q110" s="42"/>
      <c r="R110" s="42">
        <f t="shared" si="10"/>
        <v>282548292</v>
      </c>
      <c r="S110" s="42">
        <f t="shared" si="11"/>
        <v>759789</v>
      </c>
    </row>
    <row r="111" spans="1:19">
      <c r="A111" s="18">
        <f t="shared" si="13"/>
        <v>2017</v>
      </c>
      <c r="B111" s="18">
        <f t="shared" si="14"/>
        <v>8</v>
      </c>
      <c r="C111" s="18"/>
      <c r="D111" s="18"/>
      <c r="E111" s="18"/>
      <c r="F111" s="42">
        <f>SUMIF('Cust MB ComLg'!$Y$8:$AJ$8,$B$29,'Cust MB ComLg'!$Y71:$AJ71)</f>
        <v>17680</v>
      </c>
      <c r="G111" s="42">
        <f>'Avg Bill Days'!C68</f>
        <v>30.475999999999999</v>
      </c>
      <c r="H111" s="42"/>
      <c r="I111" s="42"/>
      <c r="J111" s="42">
        <f t="shared" si="9"/>
        <v>0</v>
      </c>
      <c r="K111" s="42">
        <f t="shared" si="9"/>
        <v>405</v>
      </c>
      <c r="L111" s="42"/>
      <c r="M111" s="42"/>
      <c r="N111" s="42"/>
      <c r="O111" s="42"/>
      <c r="P111" s="42"/>
      <c r="Q111" s="42"/>
      <c r="R111" s="42">
        <f t="shared" si="10"/>
        <v>287059265</v>
      </c>
      <c r="S111" s="42">
        <f t="shared" si="11"/>
        <v>774172</v>
      </c>
    </row>
    <row r="112" spans="1:19">
      <c r="A112" s="18">
        <f t="shared" si="13"/>
        <v>2017</v>
      </c>
      <c r="B112" s="18">
        <f t="shared" si="14"/>
        <v>9</v>
      </c>
      <c r="C112" s="18"/>
      <c r="D112" s="18"/>
      <c r="E112" s="18"/>
      <c r="F112" s="42">
        <f>SUMIF('Cust MB ComLg'!$Y$8:$AJ$8,$B$29,'Cust MB ComLg'!$Y72:$AJ72)</f>
        <v>17680</v>
      </c>
      <c r="G112" s="42">
        <f>'Avg Bill Days'!C69</f>
        <v>31.143000000000001</v>
      </c>
      <c r="H112" s="42"/>
      <c r="I112" s="42"/>
      <c r="J112" s="42">
        <f t="shared" si="9"/>
        <v>0</v>
      </c>
      <c r="K112" s="42">
        <f t="shared" si="9"/>
        <v>318</v>
      </c>
      <c r="L112" s="42"/>
      <c r="M112" s="42"/>
      <c r="N112" s="42"/>
      <c r="O112" s="42"/>
      <c r="P112" s="42"/>
      <c r="Q112" s="42"/>
      <c r="R112" s="42">
        <f t="shared" si="10"/>
        <v>276537639</v>
      </c>
      <c r="S112" s="42">
        <f t="shared" si="11"/>
        <v>766837</v>
      </c>
    </row>
    <row r="113" spans="1:19">
      <c r="A113" s="18">
        <f t="shared" si="13"/>
        <v>2017</v>
      </c>
      <c r="B113" s="18">
        <f t="shared" si="14"/>
        <v>10</v>
      </c>
      <c r="C113" s="18"/>
      <c r="D113" s="18"/>
      <c r="E113" s="18"/>
      <c r="F113" s="42">
        <f>SUMIF('Cust MB ComLg'!$Y$8:$AJ$8,$B$29,'Cust MB ComLg'!$Y73:$AJ73)</f>
        <v>17680</v>
      </c>
      <c r="G113" s="42">
        <f>'Avg Bill Days'!C70</f>
        <v>30.762</v>
      </c>
      <c r="H113" s="42"/>
      <c r="I113" s="42"/>
      <c r="J113" s="42">
        <f t="shared" si="9"/>
        <v>0</v>
      </c>
      <c r="K113" s="42">
        <f t="shared" si="9"/>
        <v>312</v>
      </c>
      <c r="L113" s="42"/>
      <c r="M113" s="42"/>
      <c r="N113" s="42"/>
      <c r="O113" s="42"/>
      <c r="P113" s="42"/>
      <c r="Q113" s="42"/>
      <c r="R113" s="42">
        <f t="shared" si="10"/>
        <v>235750741</v>
      </c>
      <c r="S113" s="42">
        <f t="shared" si="11"/>
        <v>724818</v>
      </c>
    </row>
    <row r="114" spans="1:19">
      <c r="A114" s="18">
        <f t="shared" si="13"/>
        <v>2017</v>
      </c>
      <c r="B114" s="18">
        <f t="shared" si="14"/>
        <v>11</v>
      </c>
      <c r="C114" s="18"/>
      <c r="D114" s="18"/>
      <c r="E114" s="18"/>
      <c r="F114" s="42">
        <f>SUMIF('Cust MB ComLg'!$Y$8:$AJ$8,$B$29,'Cust MB ComLg'!$Y74:$AJ74)</f>
        <v>17692</v>
      </c>
      <c r="G114" s="42">
        <f>'Avg Bill Days'!C71</f>
        <v>28.619</v>
      </c>
      <c r="H114" s="42"/>
      <c r="I114" s="42"/>
      <c r="J114" s="42">
        <f t="shared" ref="J114:K177" si="15">ROUND(SUMIF($B$32:$B$45,$B114,J$32:J$45)*$F114,0)</f>
        <v>0</v>
      </c>
      <c r="K114" s="42">
        <f t="shared" si="15"/>
        <v>197</v>
      </c>
      <c r="L114" s="42"/>
      <c r="M114" s="42"/>
      <c r="N114" s="42"/>
      <c r="O114" s="42"/>
      <c r="P114" s="42"/>
      <c r="Q114" s="42"/>
      <c r="R114" s="42">
        <f t="shared" ref="R114:R177" si="16">ROUND(SUMIF($B$32:$B$45,$B114,R$32:R$45)*$F114*$G114,0)</f>
        <v>188417295</v>
      </c>
      <c r="S114" s="42">
        <f t="shared" ref="S114:S177" si="17">ROUND(SUMIF($B$32:$B$45,$B114,S$32:S$45)*$F114,0)</f>
        <v>675970</v>
      </c>
    </row>
    <row r="115" spans="1:19">
      <c r="A115" s="18">
        <f t="shared" si="13"/>
        <v>2017</v>
      </c>
      <c r="B115" s="18">
        <f t="shared" si="14"/>
        <v>12</v>
      </c>
      <c r="C115" s="18"/>
      <c r="D115" s="18"/>
      <c r="E115" s="18"/>
      <c r="F115" s="42">
        <f>SUMIF('Cust MB ComLg'!$Y$8:$AJ$8,$B$29,'Cust MB ComLg'!$Y75:$AJ75)</f>
        <v>17706</v>
      </c>
      <c r="G115" s="42">
        <f>'Avg Bill Days'!C72</f>
        <v>31.238</v>
      </c>
      <c r="H115" s="42"/>
      <c r="I115" s="42"/>
      <c r="J115" s="42">
        <f t="shared" si="15"/>
        <v>0</v>
      </c>
      <c r="K115" s="42">
        <f t="shared" si="15"/>
        <v>187</v>
      </c>
      <c r="L115" s="42"/>
      <c r="M115" s="42"/>
      <c r="N115" s="42"/>
      <c r="O115" s="42"/>
      <c r="P115" s="42"/>
      <c r="Q115" s="42"/>
      <c r="R115" s="42">
        <f t="shared" si="16"/>
        <v>197147295</v>
      </c>
      <c r="S115" s="42">
        <f t="shared" si="17"/>
        <v>713364</v>
      </c>
    </row>
    <row r="116" spans="1:19">
      <c r="A116" s="18">
        <f t="shared" si="13"/>
        <v>2018</v>
      </c>
      <c r="B116" s="18">
        <f t="shared" si="14"/>
        <v>1</v>
      </c>
      <c r="C116" s="18"/>
      <c r="D116" s="18"/>
      <c r="E116" s="18"/>
      <c r="F116" s="42">
        <f>SUMIF('Cust MB ComLg'!$Y$8:$AJ$8,$B$29,'Cust MB ComLg'!$Y76:$AJ76)</f>
        <v>17754</v>
      </c>
      <c r="G116" s="42">
        <f>'Avg Bill Days'!C73</f>
        <v>32.286000000000001</v>
      </c>
      <c r="H116" s="42"/>
      <c r="I116" s="42"/>
      <c r="J116" s="42">
        <f t="shared" si="15"/>
        <v>0</v>
      </c>
      <c r="K116" s="42">
        <f t="shared" si="15"/>
        <v>79</v>
      </c>
      <c r="L116" s="42"/>
      <c r="M116" s="42"/>
      <c r="N116" s="42"/>
      <c r="O116" s="42"/>
      <c r="P116" s="42"/>
      <c r="Q116" s="42"/>
      <c r="R116" s="42">
        <f t="shared" si="16"/>
        <v>205151432</v>
      </c>
      <c r="S116" s="42">
        <f t="shared" si="17"/>
        <v>726264</v>
      </c>
    </row>
    <row r="117" spans="1:19">
      <c r="A117" s="18">
        <f t="shared" si="13"/>
        <v>2018</v>
      </c>
      <c r="B117" s="18">
        <f t="shared" si="14"/>
        <v>2</v>
      </c>
      <c r="C117" s="18"/>
      <c r="D117" s="18"/>
      <c r="E117" s="18"/>
      <c r="F117" s="42">
        <f>SUMIF('Cust MB ComLg'!$Y$8:$AJ$8,$B$29,'Cust MB ComLg'!$Y77:$AJ77)</f>
        <v>17795</v>
      </c>
      <c r="G117" s="42">
        <f>'Avg Bill Days'!C74</f>
        <v>29.81</v>
      </c>
      <c r="H117" s="42"/>
      <c r="I117" s="42"/>
      <c r="J117" s="42">
        <f t="shared" si="15"/>
        <v>0</v>
      </c>
      <c r="K117" s="42">
        <f t="shared" si="15"/>
        <v>55</v>
      </c>
      <c r="L117" s="42"/>
      <c r="M117" s="42"/>
      <c r="N117" s="42"/>
      <c r="O117" s="42"/>
      <c r="P117" s="42"/>
      <c r="Q117" s="42"/>
      <c r="R117" s="42">
        <f t="shared" si="16"/>
        <v>192881964</v>
      </c>
      <c r="S117" s="42">
        <f t="shared" si="17"/>
        <v>722289</v>
      </c>
    </row>
    <row r="118" spans="1:19">
      <c r="A118" s="18">
        <f t="shared" si="13"/>
        <v>2018</v>
      </c>
      <c r="B118" s="18">
        <f t="shared" si="14"/>
        <v>3</v>
      </c>
      <c r="C118" s="18"/>
      <c r="D118" s="18"/>
      <c r="E118" s="18"/>
      <c r="F118" s="42">
        <f>SUMIF('Cust MB ComLg'!$Y$8:$AJ$8,$B$29,'Cust MB ComLg'!$Y78:$AJ78)</f>
        <v>17830</v>
      </c>
      <c r="G118" s="42">
        <f>'Avg Bill Days'!C75</f>
        <v>29.524000000000001</v>
      </c>
      <c r="H118" s="42"/>
      <c r="I118" s="42"/>
      <c r="J118" s="42">
        <f t="shared" si="15"/>
        <v>0</v>
      </c>
      <c r="K118" s="42">
        <f t="shared" si="15"/>
        <v>87</v>
      </c>
      <c r="L118" s="42"/>
      <c r="M118" s="42"/>
      <c r="N118" s="42"/>
      <c r="O118" s="42"/>
      <c r="P118" s="42"/>
      <c r="Q118" s="42"/>
      <c r="R118" s="42">
        <f t="shared" si="16"/>
        <v>188797953</v>
      </c>
      <c r="S118" s="42">
        <f t="shared" si="17"/>
        <v>699229</v>
      </c>
    </row>
    <row r="119" spans="1:19">
      <c r="A119" s="18">
        <f t="shared" si="13"/>
        <v>2018</v>
      </c>
      <c r="B119" s="18">
        <f t="shared" si="14"/>
        <v>4</v>
      </c>
      <c r="C119" s="18"/>
      <c r="D119" s="18"/>
      <c r="E119" s="18"/>
      <c r="F119" s="42">
        <f>SUMIF('Cust MB ComLg'!$Y$8:$AJ$8,$B$29,'Cust MB ComLg'!$Y79:$AJ79)</f>
        <v>17865</v>
      </c>
      <c r="G119" s="42">
        <f>'Avg Bill Days'!C76</f>
        <v>30.713999999999999</v>
      </c>
      <c r="H119" s="42"/>
      <c r="I119" s="42"/>
      <c r="J119" s="42">
        <f t="shared" si="15"/>
        <v>0</v>
      </c>
      <c r="K119" s="42">
        <f t="shared" si="15"/>
        <v>139</v>
      </c>
      <c r="L119" s="42"/>
      <c r="M119" s="42"/>
      <c r="N119" s="42"/>
      <c r="O119" s="42"/>
      <c r="P119" s="42"/>
      <c r="Q119" s="42"/>
      <c r="R119" s="42">
        <f t="shared" si="16"/>
        <v>211321056</v>
      </c>
      <c r="S119" s="42">
        <f t="shared" si="17"/>
        <v>681151</v>
      </c>
    </row>
    <row r="120" spans="1:19">
      <c r="A120" s="18">
        <f t="shared" si="13"/>
        <v>2018</v>
      </c>
      <c r="B120" s="18">
        <f t="shared" si="14"/>
        <v>5</v>
      </c>
      <c r="C120" s="18"/>
      <c r="D120" s="18"/>
      <c r="E120" s="18"/>
      <c r="F120" s="42">
        <f>SUMIF('Cust MB ComLg'!$Y$8:$AJ$8,$B$29,'Cust MB ComLg'!$Y80:$AJ80)</f>
        <v>17901</v>
      </c>
      <c r="G120" s="42">
        <f>'Avg Bill Days'!C77</f>
        <v>29.524000000000001</v>
      </c>
      <c r="H120" s="42"/>
      <c r="I120" s="42"/>
      <c r="J120" s="42">
        <f t="shared" si="15"/>
        <v>0</v>
      </c>
      <c r="K120" s="42">
        <f t="shared" si="15"/>
        <v>395</v>
      </c>
      <c r="L120" s="42"/>
      <c r="M120" s="42"/>
      <c r="N120" s="42"/>
      <c r="O120" s="42"/>
      <c r="P120" s="42"/>
      <c r="Q120" s="42"/>
      <c r="R120" s="42">
        <f t="shared" si="16"/>
        <v>220204726</v>
      </c>
      <c r="S120" s="42">
        <f t="shared" si="17"/>
        <v>712400</v>
      </c>
    </row>
    <row r="121" spans="1:19">
      <c r="A121" s="18">
        <f t="shared" si="13"/>
        <v>2018</v>
      </c>
      <c r="B121" s="18">
        <f t="shared" si="14"/>
        <v>6</v>
      </c>
      <c r="C121" s="18"/>
      <c r="D121" s="18"/>
      <c r="E121" s="18"/>
      <c r="F121" s="42">
        <f>SUMIF('Cust MB ComLg'!$Y$8:$AJ$8,$B$29,'Cust MB ComLg'!$Y81:$AJ81)</f>
        <v>17947</v>
      </c>
      <c r="G121" s="42">
        <f>'Avg Bill Days'!C78</f>
        <v>30.619</v>
      </c>
      <c r="H121" s="42"/>
      <c r="I121" s="42"/>
      <c r="J121" s="42">
        <f t="shared" si="15"/>
        <v>0</v>
      </c>
      <c r="K121" s="42">
        <f t="shared" si="15"/>
        <v>383</v>
      </c>
      <c r="L121" s="42"/>
      <c r="M121" s="42"/>
      <c r="N121" s="42"/>
      <c r="O121" s="42"/>
      <c r="P121" s="42"/>
      <c r="Q121" s="42"/>
      <c r="R121" s="42">
        <f t="shared" si="16"/>
        <v>270782098</v>
      </c>
      <c r="S121" s="42">
        <f t="shared" si="17"/>
        <v>769770</v>
      </c>
    </row>
    <row r="122" spans="1:19">
      <c r="A122" s="18">
        <f t="shared" si="13"/>
        <v>2018</v>
      </c>
      <c r="B122" s="18">
        <f t="shared" si="14"/>
        <v>7</v>
      </c>
      <c r="C122" s="18"/>
      <c r="D122" s="18"/>
      <c r="E122" s="18"/>
      <c r="F122" s="42">
        <f>SUMIF('Cust MB ComLg'!$Y$8:$AJ$8,$B$29,'Cust MB ComLg'!$Y82:$AJ82)</f>
        <v>17982</v>
      </c>
      <c r="G122" s="42">
        <f>'Avg Bill Days'!C79</f>
        <v>30.713999999999999</v>
      </c>
      <c r="H122" s="42"/>
      <c r="I122" s="42"/>
      <c r="J122" s="42">
        <f t="shared" si="15"/>
        <v>0</v>
      </c>
      <c r="K122" s="42">
        <f t="shared" si="15"/>
        <v>447</v>
      </c>
      <c r="L122" s="42"/>
      <c r="M122" s="42"/>
      <c r="N122" s="42"/>
      <c r="O122" s="42"/>
      <c r="P122" s="42"/>
      <c r="Q122" s="42"/>
      <c r="R122" s="42">
        <f t="shared" si="16"/>
        <v>287797858</v>
      </c>
      <c r="S122" s="42">
        <f t="shared" si="17"/>
        <v>773906</v>
      </c>
    </row>
    <row r="123" spans="1:19">
      <c r="A123" s="18">
        <f t="shared" si="13"/>
        <v>2018</v>
      </c>
      <c r="B123" s="18">
        <f t="shared" si="14"/>
        <v>8</v>
      </c>
      <c r="C123" s="18"/>
      <c r="D123" s="18"/>
      <c r="E123" s="18"/>
      <c r="F123" s="42">
        <f>SUMIF('Cust MB ComLg'!$Y$8:$AJ$8,$B$29,'Cust MB ComLg'!$Y83:$AJ83)</f>
        <v>18007</v>
      </c>
      <c r="G123" s="42">
        <f>'Avg Bill Days'!C80</f>
        <v>30.475999999999999</v>
      </c>
      <c r="H123" s="42"/>
      <c r="I123" s="42"/>
      <c r="J123" s="42">
        <f t="shared" si="15"/>
        <v>0</v>
      </c>
      <c r="K123" s="42">
        <f t="shared" si="15"/>
        <v>413</v>
      </c>
      <c r="L123" s="42"/>
      <c r="M123" s="42"/>
      <c r="N123" s="42"/>
      <c r="O123" s="42"/>
      <c r="P123" s="42"/>
      <c r="Q123" s="42"/>
      <c r="R123" s="42">
        <f t="shared" si="16"/>
        <v>292368563</v>
      </c>
      <c r="S123" s="42">
        <f t="shared" si="17"/>
        <v>788490</v>
      </c>
    </row>
    <row r="124" spans="1:19">
      <c r="A124" s="18">
        <f t="shared" si="13"/>
        <v>2018</v>
      </c>
      <c r="B124" s="18">
        <f t="shared" si="14"/>
        <v>9</v>
      </c>
      <c r="C124" s="18"/>
      <c r="D124" s="18"/>
      <c r="E124" s="18"/>
      <c r="F124" s="42">
        <f>SUMIF('Cust MB ComLg'!$Y$8:$AJ$8,$B$29,'Cust MB ComLg'!$Y84:$AJ84)</f>
        <v>18004</v>
      </c>
      <c r="G124" s="42">
        <f>'Avg Bill Days'!C81</f>
        <v>31.143000000000001</v>
      </c>
      <c r="H124" s="42"/>
      <c r="I124" s="42"/>
      <c r="J124" s="42">
        <f t="shared" si="15"/>
        <v>0</v>
      </c>
      <c r="K124" s="42">
        <f t="shared" si="15"/>
        <v>324</v>
      </c>
      <c r="L124" s="42"/>
      <c r="M124" s="42"/>
      <c r="N124" s="42"/>
      <c r="O124" s="42"/>
      <c r="P124" s="42"/>
      <c r="Q124" s="42"/>
      <c r="R124" s="42">
        <f t="shared" si="16"/>
        <v>281605411</v>
      </c>
      <c r="S124" s="42">
        <f t="shared" si="17"/>
        <v>780890</v>
      </c>
    </row>
    <row r="125" spans="1:19">
      <c r="A125" s="18">
        <f t="shared" si="13"/>
        <v>2018</v>
      </c>
      <c r="B125" s="18">
        <f t="shared" si="14"/>
        <v>10</v>
      </c>
      <c r="C125" s="18"/>
      <c r="D125" s="18"/>
      <c r="E125" s="18"/>
      <c r="F125" s="42">
        <f>SUMIF('Cust MB ComLg'!$Y$8:$AJ$8,$B$29,'Cust MB ComLg'!$Y85:$AJ85)</f>
        <v>18005</v>
      </c>
      <c r="G125" s="42">
        <f>'Avg Bill Days'!C82</f>
        <v>30.762</v>
      </c>
      <c r="H125" s="42"/>
      <c r="I125" s="42"/>
      <c r="J125" s="42">
        <f t="shared" si="15"/>
        <v>0</v>
      </c>
      <c r="K125" s="42">
        <f t="shared" si="15"/>
        <v>318</v>
      </c>
      <c r="L125" s="42"/>
      <c r="M125" s="42"/>
      <c r="N125" s="42"/>
      <c r="O125" s="42"/>
      <c r="P125" s="42"/>
      <c r="Q125" s="42"/>
      <c r="R125" s="42">
        <f t="shared" si="16"/>
        <v>240084394</v>
      </c>
      <c r="S125" s="42">
        <f t="shared" si="17"/>
        <v>738142</v>
      </c>
    </row>
    <row r="126" spans="1:19">
      <c r="A126" s="18">
        <f t="shared" si="13"/>
        <v>2018</v>
      </c>
      <c r="B126" s="18">
        <f t="shared" si="14"/>
        <v>11</v>
      </c>
      <c r="C126" s="18"/>
      <c r="D126" s="18"/>
      <c r="E126" s="18"/>
      <c r="F126" s="42">
        <f>SUMIF('Cust MB ComLg'!$Y$8:$AJ$8,$B$29,'Cust MB ComLg'!$Y86:$AJ86)</f>
        <v>18016</v>
      </c>
      <c r="G126" s="42">
        <f>'Avg Bill Days'!C83</f>
        <v>28.619</v>
      </c>
      <c r="H126" s="42"/>
      <c r="I126" s="42"/>
      <c r="J126" s="42">
        <f t="shared" si="15"/>
        <v>0</v>
      </c>
      <c r="K126" s="42">
        <f t="shared" si="15"/>
        <v>200</v>
      </c>
      <c r="L126" s="42"/>
      <c r="M126" s="42"/>
      <c r="N126" s="42"/>
      <c r="O126" s="42"/>
      <c r="P126" s="42"/>
      <c r="Q126" s="42"/>
      <c r="R126" s="42">
        <f t="shared" si="16"/>
        <v>191867849</v>
      </c>
      <c r="S126" s="42">
        <f t="shared" si="17"/>
        <v>688349</v>
      </c>
    </row>
    <row r="127" spans="1:19">
      <c r="A127" s="18">
        <f t="shared" si="13"/>
        <v>2018</v>
      </c>
      <c r="B127" s="18">
        <f t="shared" si="14"/>
        <v>12</v>
      </c>
      <c r="C127" s="18"/>
      <c r="D127" s="18"/>
      <c r="E127" s="18"/>
      <c r="F127" s="42">
        <f>SUMIF('Cust MB ComLg'!$Y$8:$AJ$8,$B$29,'Cust MB ComLg'!$Y87:$AJ87)</f>
        <v>18027</v>
      </c>
      <c r="G127" s="42">
        <f>'Avg Bill Days'!C84</f>
        <v>31.238</v>
      </c>
      <c r="H127" s="42"/>
      <c r="I127" s="42"/>
      <c r="J127" s="42">
        <f t="shared" si="15"/>
        <v>0</v>
      </c>
      <c r="K127" s="42">
        <f t="shared" si="15"/>
        <v>190</v>
      </c>
      <c r="L127" s="42"/>
      <c r="M127" s="42"/>
      <c r="N127" s="42"/>
      <c r="O127" s="42"/>
      <c r="P127" s="42"/>
      <c r="Q127" s="42"/>
      <c r="R127" s="42">
        <f t="shared" si="16"/>
        <v>200721467</v>
      </c>
      <c r="S127" s="42">
        <f t="shared" si="17"/>
        <v>726297</v>
      </c>
    </row>
    <row r="128" spans="1:19">
      <c r="A128" s="18">
        <f t="shared" si="13"/>
        <v>2019</v>
      </c>
      <c r="B128" s="18">
        <f t="shared" si="14"/>
        <v>1</v>
      </c>
      <c r="C128" s="18"/>
      <c r="D128" s="18"/>
      <c r="E128" s="18"/>
      <c r="F128" s="42">
        <f>SUMIF('Cust MB ComLg'!$Y$8:$AJ$8,$B$29,'Cust MB ComLg'!$Y88:$AJ88)</f>
        <v>18071</v>
      </c>
      <c r="G128" s="42">
        <f>'Avg Bill Days'!C85</f>
        <v>32.286000000000001</v>
      </c>
      <c r="H128" s="42"/>
      <c r="I128" s="42"/>
      <c r="J128" s="42">
        <f t="shared" si="15"/>
        <v>0</v>
      </c>
      <c r="K128" s="42">
        <f t="shared" si="15"/>
        <v>80</v>
      </c>
      <c r="L128" s="42"/>
      <c r="M128" s="42"/>
      <c r="N128" s="42"/>
      <c r="O128" s="42"/>
      <c r="P128" s="42"/>
      <c r="Q128" s="42"/>
      <c r="R128" s="42">
        <f t="shared" si="16"/>
        <v>208814437</v>
      </c>
      <c r="S128" s="42">
        <f t="shared" si="17"/>
        <v>739232</v>
      </c>
    </row>
    <row r="129" spans="1:19">
      <c r="A129" s="18">
        <f t="shared" si="13"/>
        <v>2019</v>
      </c>
      <c r="B129" s="18">
        <f t="shared" si="14"/>
        <v>2</v>
      </c>
      <c r="C129" s="18"/>
      <c r="D129" s="18"/>
      <c r="E129" s="18"/>
      <c r="F129" s="42">
        <f>SUMIF('Cust MB ComLg'!$Y$8:$AJ$8,$B$29,'Cust MB ComLg'!$Y89:$AJ89)</f>
        <v>18111</v>
      </c>
      <c r="G129" s="42">
        <f>'Avg Bill Days'!C86</f>
        <v>29.81</v>
      </c>
      <c r="H129" s="42"/>
      <c r="I129" s="42"/>
      <c r="J129" s="42">
        <f t="shared" si="15"/>
        <v>0</v>
      </c>
      <c r="K129" s="42">
        <f t="shared" si="15"/>
        <v>56</v>
      </c>
      <c r="L129" s="42"/>
      <c r="M129" s="42"/>
      <c r="N129" s="42"/>
      <c r="O129" s="42"/>
      <c r="P129" s="42"/>
      <c r="Q129" s="42"/>
      <c r="R129" s="42">
        <f t="shared" si="16"/>
        <v>196307123</v>
      </c>
      <c r="S129" s="42">
        <f t="shared" si="17"/>
        <v>735115</v>
      </c>
    </row>
    <row r="130" spans="1:19">
      <c r="A130" s="18">
        <f t="shared" si="13"/>
        <v>2019</v>
      </c>
      <c r="B130" s="18">
        <f t="shared" si="14"/>
        <v>3</v>
      </c>
      <c r="C130" s="18"/>
      <c r="D130" s="18"/>
      <c r="E130" s="18"/>
      <c r="F130" s="42">
        <f>SUMIF('Cust MB ComLg'!$Y$8:$AJ$8,$B$29,'Cust MB ComLg'!$Y90:$AJ90)</f>
        <v>18146</v>
      </c>
      <c r="G130" s="42">
        <f>'Avg Bill Days'!C87</f>
        <v>29.524000000000001</v>
      </c>
      <c r="H130" s="42"/>
      <c r="I130" s="42"/>
      <c r="J130" s="42">
        <f t="shared" si="15"/>
        <v>0</v>
      </c>
      <c r="K130" s="42">
        <f t="shared" si="15"/>
        <v>88</v>
      </c>
      <c r="L130" s="42"/>
      <c r="M130" s="42"/>
      <c r="N130" s="42"/>
      <c r="O130" s="42"/>
      <c r="P130" s="42"/>
      <c r="Q130" s="42"/>
      <c r="R130" s="42">
        <f t="shared" si="16"/>
        <v>192144007</v>
      </c>
      <c r="S130" s="42">
        <f t="shared" si="17"/>
        <v>711621</v>
      </c>
    </row>
    <row r="131" spans="1:19">
      <c r="A131" s="18">
        <f t="shared" si="13"/>
        <v>2019</v>
      </c>
      <c r="B131" s="18">
        <f t="shared" si="14"/>
        <v>4</v>
      </c>
      <c r="C131" s="18"/>
      <c r="D131" s="18"/>
      <c r="E131" s="18"/>
      <c r="F131" s="42">
        <f>SUMIF('Cust MB ComLg'!$Y$8:$AJ$8,$B$29,'Cust MB ComLg'!$Y91:$AJ91)</f>
        <v>18177</v>
      </c>
      <c r="G131" s="42">
        <f>'Avg Bill Days'!C88</f>
        <v>30.713999999999999</v>
      </c>
      <c r="H131" s="42"/>
      <c r="I131" s="42"/>
      <c r="J131" s="42">
        <f t="shared" si="15"/>
        <v>0</v>
      </c>
      <c r="K131" s="42">
        <f t="shared" si="15"/>
        <v>142</v>
      </c>
      <c r="L131" s="42"/>
      <c r="M131" s="42"/>
      <c r="N131" s="42"/>
      <c r="O131" s="42"/>
      <c r="P131" s="42"/>
      <c r="Q131" s="42"/>
      <c r="R131" s="42">
        <f t="shared" si="16"/>
        <v>215011634</v>
      </c>
      <c r="S131" s="42">
        <f t="shared" si="17"/>
        <v>693047</v>
      </c>
    </row>
    <row r="132" spans="1:19">
      <c r="A132" s="18">
        <f t="shared" ref="A132:A195" si="18">A120+1</f>
        <v>2019</v>
      </c>
      <c r="B132" s="18">
        <f t="shared" si="14"/>
        <v>5</v>
      </c>
      <c r="C132" s="18"/>
      <c r="D132" s="18"/>
      <c r="E132" s="18"/>
      <c r="F132" s="42">
        <f>SUMIF('Cust MB ComLg'!$Y$8:$AJ$8,$B$29,'Cust MB ComLg'!$Y92:$AJ92)</f>
        <v>18210</v>
      </c>
      <c r="G132" s="42">
        <f>'Avg Bill Days'!C89</f>
        <v>29.524000000000001</v>
      </c>
      <c r="H132" s="42"/>
      <c r="I132" s="42"/>
      <c r="J132" s="42">
        <f t="shared" si="15"/>
        <v>0</v>
      </c>
      <c r="K132" s="42">
        <f t="shared" si="15"/>
        <v>402</v>
      </c>
      <c r="L132" s="42"/>
      <c r="M132" s="42"/>
      <c r="N132" s="42"/>
      <c r="O132" s="42"/>
      <c r="P132" s="42"/>
      <c r="Q132" s="42"/>
      <c r="R132" s="42">
        <f t="shared" si="16"/>
        <v>224005813</v>
      </c>
      <c r="S132" s="42">
        <f t="shared" si="17"/>
        <v>724697</v>
      </c>
    </row>
    <row r="133" spans="1:19">
      <c r="A133" s="18">
        <f t="shared" si="18"/>
        <v>2019</v>
      </c>
      <c r="B133" s="18">
        <f t="shared" ref="B133:B196" si="19">B121</f>
        <v>6</v>
      </c>
      <c r="C133" s="18"/>
      <c r="D133" s="18"/>
      <c r="E133" s="18"/>
      <c r="F133" s="42">
        <f>SUMIF('Cust MB ComLg'!$Y$8:$AJ$8,$B$29,'Cust MB ComLg'!$Y93:$AJ93)</f>
        <v>18254</v>
      </c>
      <c r="G133" s="42">
        <f>'Avg Bill Days'!C90</f>
        <v>30.619</v>
      </c>
      <c r="H133" s="42"/>
      <c r="I133" s="42"/>
      <c r="J133" s="42">
        <f t="shared" si="15"/>
        <v>0</v>
      </c>
      <c r="K133" s="42">
        <f t="shared" si="15"/>
        <v>390</v>
      </c>
      <c r="L133" s="42"/>
      <c r="M133" s="42"/>
      <c r="N133" s="42"/>
      <c r="O133" s="42"/>
      <c r="P133" s="42"/>
      <c r="Q133" s="42"/>
      <c r="R133" s="42">
        <f t="shared" si="16"/>
        <v>275414076</v>
      </c>
      <c r="S133" s="42">
        <f t="shared" si="17"/>
        <v>782938</v>
      </c>
    </row>
    <row r="134" spans="1:19">
      <c r="A134" s="18">
        <f t="shared" si="18"/>
        <v>2019</v>
      </c>
      <c r="B134" s="18">
        <f t="shared" si="19"/>
        <v>7</v>
      </c>
      <c r="C134" s="18"/>
      <c r="D134" s="18"/>
      <c r="E134" s="18"/>
      <c r="F134" s="42">
        <f>SUMIF('Cust MB ComLg'!$Y$8:$AJ$8,$B$29,'Cust MB ComLg'!$Y94:$AJ94)</f>
        <v>18286</v>
      </c>
      <c r="G134" s="42">
        <f>'Avg Bill Days'!C91</f>
        <v>30.713999999999999</v>
      </c>
      <c r="H134" s="42"/>
      <c r="I134" s="42"/>
      <c r="J134" s="42">
        <f t="shared" si="15"/>
        <v>0</v>
      </c>
      <c r="K134" s="42">
        <f t="shared" si="15"/>
        <v>455</v>
      </c>
      <c r="L134" s="42"/>
      <c r="M134" s="42"/>
      <c r="N134" s="42"/>
      <c r="O134" s="42"/>
      <c r="P134" s="42"/>
      <c r="Q134" s="42"/>
      <c r="R134" s="42">
        <f t="shared" si="16"/>
        <v>292663309</v>
      </c>
      <c r="S134" s="42">
        <f t="shared" si="17"/>
        <v>786989</v>
      </c>
    </row>
    <row r="135" spans="1:19">
      <c r="A135" s="18">
        <f t="shared" si="18"/>
        <v>2019</v>
      </c>
      <c r="B135" s="18">
        <f t="shared" si="19"/>
        <v>8</v>
      </c>
      <c r="C135" s="18"/>
      <c r="D135" s="18"/>
      <c r="E135" s="18"/>
      <c r="F135" s="42">
        <f>SUMIF('Cust MB ComLg'!$Y$8:$AJ$8,$B$29,'Cust MB ComLg'!$Y95:$AJ95)</f>
        <v>18308</v>
      </c>
      <c r="G135" s="42">
        <f>'Avg Bill Days'!C92</f>
        <v>30.475999999999999</v>
      </c>
      <c r="H135" s="42"/>
      <c r="I135" s="42"/>
      <c r="J135" s="42">
        <f t="shared" si="15"/>
        <v>0</v>
      </c>
      <c r="K135" s="42">
        <f t="shared" si="15"/>
        <v>420</v>
      </c>
      <c r="L135" s="42"/>
      <c r="M135" s="42"/>
      <c r="N135" s="42"/>
      <c r="O135" s="42"/>
      <c r="P135" s="42"/>
      <c r="Q135" s="42"/>
      <c r="R135" s="42">
        <f t="shared" si="16"/>
        <v>297255714</v>
      </c>
      <c r="S135" s="42">
        <f t="shared" si="17"/>
        <v>801670</v>
      </c>
    </row>
    <row r="136" spans="1:19">
      <c r="A136" s="18">
        <f t="shared" si="18"/>
        <v>2019</v>
      </c>
      <c r="B136" s="18">
        <f t="shared" si="19"/>
        <v>9</v>
      </c>
      <c r="C136" s="18"/>
      <c r="D136" s="18"/>
      <c r="E136" s="18"/>
      <c r="F136" s="42">
        <f>SUMIF('Cust MB ComLg'!$Y$8:$AJ$8,$B$29,'Cust MB ComLg'!$Y96:$AJ96)</f>
        <v>18306</v>
      </c>
      <c r="G136" s="42">
        <f>'Avg Bill Days'!C93</f>
        <v>31.143000000000001</v>
      </c>
      <c r="H136" s="42"/>
      <c r="I136" s="42"/>
      <c r="J136" s="42">
        <f t="shared" si="15"/>
        <v>0</v>
      </c>
      <c r="K136" s="42">
        <f t="shared" si="15"/>
        <v>329</v>
      </c>
      <c r="L136" s="42"/>
      <c r="M136" s="42"/>
      <c r="N136" s="42"/>
      <c r="O136" s="42"/>
      <c r="P136" s="42"/>
      <c r="Q136" s="42"/>
      <c r="R136" s="42">
        <f t="shared" si="16"/>
        <v>286329074</v>
      </c>
      <c r="S136" s="42">
        <f t="shared" si="17"/>
        <v>793989</v>
      </c>
    </row>
    <row r="137" spans="1:19">
      <c r="A137" s="18">
        <f t="shared" si="18"/>
        <v>2019</v>
      </c>
      <c r="B137" s="18">
        <f t="shared" si="19"/>
        <v>10</v>
      </c>
      <c r="C137" s="18"/>
      <c r="D137" s="18"/>
      <c r="E137" s="18"/>
      <c r="F137" s="42">
        <f>SUMIF('Cust MB ComLg'!$Y$8:$AJ$8,$B$29,'Cust MB ComLg'!$Y97:$AJ97)</f>
        <v>18308</v>
      </c>
      <c r="G137" s="42">
        <f>'Avg Bill Days'!C94</f>
        <v>30.762</v>
      </c>
      <c r="H137" s="42"/>
      <c r="I137" s="42"/>
      <c r="J137" s="42">
        <f t="shared" si="15"/>
        <v>0</v>
      </c>
      <c r="K137" s="42">
        <f t="shared" si="15"/>
        <v>323</v>
      </c>
      <c r="L137" s="42"/>
      <c r="M137" s="42"/>
      <c r="N137" s="42"/>
      <c r="O137" s="42"/>
      <c r="P137" s="42"/>
      <c r="Q137" s="42"/>
      <c r="R137" s="42">
        <f t="shared" si="16"/>
        <v>244124693</v>
      </c>
      <c r="S137" s="42">
        <f t="shared" si="17"/>
        <v>750564</v>
      </c>
    </row>
    <row r="138" spans="1:19">
      <c r="A138" s="18">
        <f t="shared" si="18"/>
        <v>2019</v>
      </c>
      <c r="B138" s="18">
        <f t="shared" si="19"/>
        <v>11</v>
      </c>
      <c r="C138" s="18"/>
      <c r="D138" s="18"/>
      <c r="E138" s="18"/>
      <c r="F138" s="42">
        <f>SUMIF('Cust MB ComLg'!$Y$8:$AJ$8,$B$29,'Cust MB ComLg'!$Y98:$AJ98)</f>
        <v>18316</v>
      </c>
      <c r="G138" s="42">
        <f>'Avg Bill Days'!C95</f>
        <v>28.619</v>
      </c>
      <c r="H138" s="42"/>
      <c r="I138" s="42"/>
      <c r="J138" s="42">
        <f t="shared" si="15"/>
        <v>0</v>
      </c>
      <c r="K138" s="42">
        <f t="shared" si="15"/>
        <v>203</v>
      </c>
      <c r="L138" s="42"/>
      <c r="M138" s="42"/>
      <c r="N138" s="42"/>
      <c r="O138" s="42"/>
      <c r="P138" s="42"/>
      <c r="Q138" s="42"/>
      <c r="R138" s="42">
        <f t="shared" si="16"/>
        <v>195062806</v>
      </c>
      <c r="S138" s="42">
        <f t="shared" si="17"/>
        <v>699811</v>
      </c>
    </row>
    <row r="139" spans="1:19">
      <c r="A139" s="18">
        <f t="shared" si="18"/>
        <v>2019</v>
      </c>
      <c r="B139" s="18">
        <f t="shared" si="19"/>
        <v>12</v>
      </c>
      <c r="C139" s="18"/>
      <c r="D139" s="18"/>
      <c r="E139" s="18"/>
      <c r="F139" s="42">
        <f>SUMIF('Cust MB ComLg'!$Y$8:$AJ$8,$B$29,'Cust MB ComLg'!$Y99:$AJ99)</f>
        <v>18328</v>
      </c>
      <c r="G139" s="42">
        <f>'Avg Bill Days'!C96</f>
        <v>31.238</v>
      </c>
      <c r="H139" s="42"/>
      <c r="I139" s="42"/>
      <c r="J139" s="42">
        <f t="shared" si="15"/>
        <v>0</v>
      </c>
      <c r="K139" s="42">
        <f t="shared" si="15"/>
        <v>193</v>
      </c>
      <c r="L139" s="42"/>
      <c r="M139" s="42"/>
      <c r="N139" s="42"/>
      <c r="O139" s="42"/>
      <c r="P139" s="42"/>
      <c r="Q139" s="42"/>
      <c r="R139" s="42">
        <f t="shared" si="16"/>
        <v>204072949</v>
      </c>
      <c r="S139" s="42">
        <f t="shared" si="17"/>
        <v>738424</v>
      </c>
    </row>
    <row r="140" spans="1:19">
      <c r="A140" s="18">
        <f t="shared" si="18"/>
        <v>2020</v>
      </c>
      <c r="B140" s="18">
        <f t="shared" si="19"/>
        <v>1</v>
      </c>
      <c r="C140" s="18"/>
      <c r="D140" s="18"/>
      <c r="E140" s="18"/>
      <c r="F140" s="42">
        <f>SUMIF('Cust MB ComLg'!$Y$8:$AJ$8,$B$29,'Cust MB ComLg'!$Y100:$AJ100)</f>
        <v>18371</v>
      </c>
      <c r="G140" s="42">
        <f>'Avg Bill Days'!C97</f>
        <v>32.286000000000001</v>
      </c>
      <c r="H140" s="42"/>
      <c r="I140" s="42"/>
      <c r="J140" s="42">
        <f t="shared" si="15"/>
        <v>0</v>
      </c>
      <c r="K140" s="42">
        <f t="shared" si="15"/>
        <v>82</v>
      </c>
      <c r="L140" s="42"/>
      <c r="M140" s="42"/>
      <c r="N140" s="42"/>
      <c r="O140" s="42"/>
      <c r="P140" s="42"/>
      <c r="Q140" s="42"/>
      <c r="R140" s="42">
        <f t="shared" si="16"/>
        <v>212281004</v>
      </c>
      <c r="S140" s="42">
        <f t="shared" si="17"/>
        <v>751504</v>
      </c>
    </row>
    <row r="141" spans="1:19">
      <c r="A141" s="18">
        <f t="shared" si="18"/>
        <v>2020</v>
      </c>
      <c r="B141" s="18">
        <f t="shared" si="19"/>
        <v>2</v>
      </c>
      <c r="C141" s="18"/>
      <c r="D141" s="18"/>
      <c r="E141" s="18"/>
      <c r="F141" s="42">
        <f>SUMIF('Cust MB ComLg'!$Y$8:$AJ$8,$B$29,'Cust MB ComLg'!$Y101:$AJ101)</f>
        <v>18407</v>
      </c>
      <c r="G141" s="42">
        <f>'Avg Bill Days'!C98</f>
        <v>30.31</v>
      </c>
      <c r="H141" s="42"/>
      <c r="I141" s="42"/>
      <c r="J141" s="42">
        <f t="shared" si="15"/>
        <v>0</v>
      </c>
      <c r="K141" s="42">
        <f t="shared" si="15"/>
        <v>57</v>
      </c>
      <c r="L141" s="42"/>
      <c r="M141" s="42"/>
      <c r="N141" s="42"/>
      <c r="O141" s="42"/>
      <c r="P141" s="42"/>
      <c r="Q141" s="42"/>
      <c r="R141" s="42">
        <f t="shared" si="16"/>
        <v>202861952</v>
      </c>
      <c r="S141" s="42">
        <f t="shared" si="17"/>
        <v>747130</v>
      </c>
    </row>
    <row r="142" spans="1:19">
      <c r="A142" s="18">
        <f t="shared" si="18"/>
        <v>2020</v>
      </c>
      <c r="B142" s="18">
        <f t="shared" si="19"/>
        <v>3</v>
      </c>
      <c r="C142" s="18"/>
      <c r="D142" s="18"/>
      <c r="E142" s="18"/>
      <c r="F142" s="42">
        <f>SUMIF('Cust MB ComLg'!$Y$8:$AJ$8,$B$29,'Cust MB ComLg'!$Y102:$AJ102)</f>
        <v>18439</v>
      </c>
      <c r="G142" s="42">
        <f>'Avg Bill Days'!C99</f>
        <v>30.024000000000001</v>
      </c>
      <c r="H142" s="42"/>
      <c r="I142" s="42"/>
      <c r="J142" s="42">
        <f t="shared" si="15"/>
        <v>0</v>
      </c>
      <c r="K142" s="42">
        <f t="shared" si="15"/>
        <v>90</v>
      </c>
      <c r="L142" s="42"/>
      <c r="M142" s="42"/>
      <c r="N142" s="42"/>
      <c r="O142" s="42"/>
      <c r="P142" s="42"/>
      <c r="Q142" s="42"/>
      <c r="R142" s="42">
        <f t="shared" si="16"/>
        <v>198553093</v>
      </c>
      <c r="S142" s="42">
        <f t="shared" si="17"/>
        <v>723112</v>
      </c>
    </row>
    <row r="143" spans="1:19">
      <c r="A143" s="18">
        <f t="shared" si="18"/>
        <v>2020</v>
      </c>
      <c r="B143" s="18">
        <f t="shared" si="19"/>
        <v>4</v>
      </c>
      <c r="C143" s="18"/>
      <c r="D143" s="18"/>
      <c r="E143" s="18"/>
      <c r="F143" s="42">
        <f>SUMIF('Cust MB ComLg'!$Y$8:$AJ$8,$B$29,'Cust MB ComLg'!$Y103:$AJ103)</f>
        <v>18468</v>
      </c>
      <c r="G143" s="42">
        <f>'Avg Bill Days'!C100</f>
        <v>30.713999999999999</v>
      </c>
      <c r="H143" s="42"/>
      <c r="I143" s="42"/>
      <c r="J143" s="42">
        <f t="shared" si="15"/>
        <v>0</v>
      </c>
      <c r="K143" s="42">
        <f t="shared" si="15"/>
        <v>144</v>
      </c>
      <c r="L143" s="42"/>
      <c r="M143" s="42"/>
      <c r="N143" s="42"/>
      <c r="O143" s="42"/>
      <c r="P143" s="42"/>
      <c r="Q143" s="42"/>
      <c r="R143" s="42">
        <f t="shared" si="16"/>
        <v>218453807</v>
      </c>
      <c r="S143" s="42">
        <f t="shared" si="17"/>
        <v>704142</v>
      </c>
    </row>
    <row r="144" spans="1:19">
      <c r="A144" s="18">
        <f t="shared" si="18"/>
        <v>2020</v>
      </c>
      <c r="B144" s="18">
        <f t="shared" si="19"/>
        <v>5</v>
      </c>
      <c r="C144" s="18"/>
      <c r="D144" s="18"/>
      <c r="E144" s="18"/>
      <c r="F144" s="42">
        <f>SUMIF('Cust MB ComLg'!$Y$8:$AJ$8,$B$29,'Cust MB ComLg'!$Y104:$AJ104)</f>
        <v>18501</v>
      </c>
      <c r="G144" s="42">
        <f>'Avg Bill Days'!C101</f>
        <v>29.524000000000001</v>
      </c>
      <c r="H144" s="42"/>
      <c r="I144" s="42"/>
      <c r="J144" s="42">
        <f t="shared" si="15"/>
        <v>0</v>
      </c>
      <c r="K144" s="42">
        <f t="shared" si="15"/>
        <v>408</v>
      </c>
      <c r="L144" s="42"/>
      <c r="M144" s="42"/>
      <c r="N144" s="42"/>
      <c r="O144" s="42"/>
      <c r="P144" s="42"/>
      <c r="Q144" s="42"/>
      <c r="R144" s="42">
        <f t="shared" si="16"/>
        <v>227585478</v>
      </c>
      <c r="S144" s="42">
        <f t="shared" si="17"/>
        <v>736278</v>
      </c>
    </row>
    <row r="145" spans="1:19">
      <c r="A145" s="18">
        <f t="shared" si="18"/>
        <v>2020</v>
      </c>
      <c r="B145" s="18">
        <f t="shared" si="19"/>
        <v>6</v>
      </c>
      <c r="C145" s="18"/>
      <c r="D145" s="18"/>
      <c r="E145" s="18"/>
      <c r="F145" s="42">
        <f>SUMIF('Cust MB ComLg'!$Y$8:$AJ$8,$B$29,'Cust MB ComLg'!$Y105:$AJ105)</f>
        <v>18541</v>
      </c>
      <c r="G145" s="42">
        <f>'Avg Bill Days'!C102</f>
        <v>30.619</v>
      </c>
      <c r="H145" s="42"/>
      <c r="I145" s="42"/>
      <c r="J145" s="42">
        <f t="shared" si="15"/>
        <v>0</v>
      </c>
      <c r="K145" s="42">
        <f t="shared" si="15"/>
        <v>396</v>
      </c>
      <c r="L145" s="42"/>
      <c r="M145" s="42"/>
      <c r="N145" s="42"/>
      <c r="O145" s="42"/>
      <c r="P145" s="42"/>
      <c r="Q145" s="42"/>
      <c r="R145" s="42">
        <f t="shared" si="16"/>
        <v>279744296</v>
      </c>
      <c r="S145" s="42">
        <f t="shared" si="17"/>
        <v>795248</v>
      </c>
    </row>
    <row r="146" spans="1:19">
      <c r="A146" s="18">
        <f t="shared" si="18"/>
        <v>2020</v>
      </c>
      <c r="B146" s="18">
        <f t="shared" si="19"/>
        <v>7</v>
      </c>
      <c r="C146" s="18"/>
      <c r="D146" s="18"/>
      <c r="E146" s="18"/>
      <c r="F146" s="42">
        <f>SUMIF('Cust MB ComLg'!$Y$8:$AJ$8,$B$29,'Cust MB ComLg'!$Y106:$AJ106)</f>
        <v>18572</v>
      </c>
      <c r="G146" s="42">
        <f>'Avg Bill Days'!C103</f>
        <v>30.713999999999999</v>
      </c>
      <c r="H146" s="42"/>
      <c r="I146" s="42"/>
      <c r="J146" s="42">
        <f t="shared" si="15"/>
        <v>0</v>
      </c>
      <c r="K146" s="42">
        <f t="shared" si="15"/>
        <v>462</v>
      </c>
      <c r="L146" s="42"/>
      <c r="M146" s="42"/>
      <c r="N146" s="42"/>
      <c r="O146" s="42"/>
      <c r="P146" s="42"/>
      <c r="Q146" s="42"/>
      <c r="R146" s="42">
        <f t="shared" si="16"/>
        <v>297240675</v>
      </c>
      <c r="S146" s="42">
        <f t="shared" si="17"/>
        <v>799298</v>
      </c>
    </row>
    <row r="147" spans="1:19">
      <c r="A147" s="18">
        <f t="shared" si="18"/>
        <v>2020</v>
      </c>
      <c r="B147" s="18">
        <f t="shared" si="19"/>
        <v>8</v>
      </c>
      <c r="C147" s="18"/>
      <c r="D147" s="18"/>
      <c r="E147" s="18"/>
      <c r="F147" s="42">
        <f>SUMIF('Cust MB ComLg'!$Y$8:$AJ$8,$B$29,'Cust MB ComLg'!$Y107:$AJ107)</f>
        <v>18595</v>
      </c>
      <c r="G147" s="42">
        <f>'Avg Bill Days'!C104</f>
        <v>30.475999999999999</v>
      </c>
      <c r="H147" s="42"/>
      <c r="I147" s="42"/>
      <c r="J147" s="42">
        <f t="shared" si="15"/>
        <v>0</v>
      </c>
      <c r="K147" s="42">
        <f t="shared" si="15"/>
        <v>426</v>
      </c>
      <c r="L147" s="42"/>
      <c r="M147" s="42"/>
      <c r="N147" s="42"/>
      <c r="O147" s="42"/>
      <c r="P147" s="42"/>
      <c r="Q147" s="42"/>
      <c r="R147" s="42">
        <f t="shared" si="16"/>
        <v>301915557</v>
      </c>
      <c r="S147" s="42">
        <f t="shared" si="17"/>
        <v>814238</v>
      </c>
    </row>
    <row r="148" spans="1:19">
      <c r="A148" s="18">
        <f t="shared" si="18"/>
        <v>2020</v>
      </c>
      <c r="B148" s="18">
        <f t="shared" si="19"/>
        <v>9</v>
      </c>
      <c r="C148" s="18"/>
      <c r="D148" s="18"/>
      <c r="E148" s="18"/>
      <c r="F148" s="42">
        <f>SUMIF('Cust MB ComLg'!$Y$8:$AJ$8,$B$29,'Cust MB ComLg'!$Y108:$AJ108)</f>
        <v>18592</v>
      </c>
      <c r="G148" s="42">
        <f>'Avg Bill Days'!C105</f>
        <v>31.143000000000001</v>
      </c>
      <c r="H148" s="42"/>
      <c r="I148" s="42"/>
      <c r="J148" s="42">
        <f t="shared" si="15"/>
        <v>0</v>
      </c>
      <c r="K148" s="42">
        <f t="shared" si="15"/>
        <v>334</v>
      </c>
      <c r="L148" s="42"/>
      <c r="M148" s="42"/>
      <c r="N148" s="42"/>
      <c r="O148" s="42"/>
      <c r="P148" s="42"/>
      <c r="Q148" s="42"/>
      <c r="R148" s="42">
        <f t="shared" si="16"/>
        <v>290802477</v>
      </c>
      <c r="S148" s="42">
        <f t="shared" si="17"/>
        <v>806393</v>
      </c>
    </row>
    <row r="149" spans="1:19">
      <c r="A149" s="18">
        <f t="shared" si="18"/>
        <v>2020</v>
      </c>
      <c r="B149" s="18">
        <f t="shared" si="19"/>
        <v>10</v>
      </c>
      <c r="C149" s="18"/>
      <c r="D149" s="18"/>
      <c r="E149" s="18"/>
      <c r="F149" s="42">
        <f>SUMIF('Cust MB ComLg'!$Y$8:$AJ$8,$B$29,'Cust MB ComLg'!$Y109:$AJ109)</f>
        <v>18593</v>
      </c>
      <c r="G149" s="42">
        <f>'Avg Bill Days'!C106</f>
        <v>30.762</v>
      </c>
      <c r="H149" s="42"/>
      <c r="I149" s="42"/>
      <c r="J149" s="42">
        <f t="shared" si="15"/>
        <v>0</v>
      </c>
      <c r="K149" s="42">
        <f t="shared" si="15"/>
        <v>328</v>
      </c>
      <c r="L149" s="42"/>
      <c r="M149" s="42"/>
      <c r="N149" s="42"/>
      <c r="O149" s="42"/>
      <c r="P149" s="42"/>
      <c r="Q149" s="42"/>
      <c r="R149" s="42">
        <f t="shared" si="16"/>
        <v>247924973</v>
      </c>
      <c r="S149" s="42">
        <f t="shared" si="17"/>
        <v>762248</v>
      </c>
    </row>
    <row r="150" spans="1:19">
      <c r="A150" s="18">
        <f t="shared" si="18"/>
        <v>2020</v>
      </c>
      <c r="B150" s="18">
        <f t="shared" si="19"/>
        <v>11</v>
      </c>
      <c r="C150" s="18"/>
      <c r="D150" s="18"/>
      <c r="E150" s="18"/>
      <c r="F150" s="42">
        <f>SUMIF('Cust MB ComLg'!$Y$8:$AJ$8,$B$29,'Cust MB ComLg'!$Y110:$AJ110)</f>
        <v>18600</v>
      </c>
      <c r="G150" s="42">
        <f>'Avg Bill Days'!C107</f>
        <v>28.619</v>
      </c>
      <c r="H150" s="42"/>
      <c r="I150" s="42"/>
      <c r="J150" s="42">
        <f t="shared" si="15"/>
        <v>0</v>
      </c>
      <c r="K150" s="42">
        <f t="shared" si="15"/>
        <v>207</v>
      </c>
      <c r="L150" s="42"/>
      <c r="M150" s="42"/>
      <c r="N150" s="42"/>
      <c r="O150" s="42"/>
      <c r="P150" s="42"/>
      <c r="Q150" s="42"/>
      <c r="R150" s="42">
        <f t="shared" si="16"/>
        <v>198087366</v>
      </c>
      <c r="S150" s="42">
        <f t="shared" si="17"/>
        <v>710662</v>
      </c>
    </row>
    <row r="151" spans="1:19">
      <c r="A151" s="18">
        <f t="shared" si="18"/>
        <v>2020</v>
      </c>
      <c r="B151" s="18">
        <f t="shared" si="19"/>
        <v>12</v>
      </c>
      <c r="C151" s="18"/>
      <c r="D151" s="18"/>
      <c r="E151" s="18"/>
      <c r="F151" s="42">
        <f>SUMIF('Cust MB ComLg'!$Y$8:$AJ$8,$B$29,'Cust MB ComLg'!$Y111:$AJ111)</f>
        <v>18612</v>
      </c>
      <c r="G151" s="42">
        <f>'Avg Bill Days'!C108</f>
        <v>31.238</v>
      </c>
      <c r="H151" s="42"/>
      <c r="I151" s="42"/>
      <c r="J151" s="42">
        <f t="shared" si="15"/>
        <v>0</v>
      </c>
      <c r="K151" s="42">
        <f t="shared" si="15"/>
        <v>196</v>
      </c>
      <c r="L151" s="42"/>
      <c r="M151" s="42"/>
      <c r="N151" s="42"/>
      <c r="O151" s="42"/>
      <c r="P151" s="42"/>
      <c r="Q151" s="42"/>
      <c r="R151" s="42">
        <f t="shared" si="16"/>
        <v>207235144</v>
      </c>
      <c r="S151" s="42">
        <f t="shared" si="17"/>
        <v>749866</v>
      </c>
    </row>
    <row r="152" spans="1:19">
      <c r="A152" s="18">
        <f t="shared" si="18"/>
        <v>2021</v>
      </c>
      <c r="B152" s="18">
        <f t="shared" si="19"/>
        <v>1</v>
      </c>
      <c r="C152" s="18"/>
      <c r="D152" s="18"/>
      <c r="E152" s="18"/>
      <c r="F152" s="42">
        <f>SUMIF('Cust MB ComLg'!$Y$8:$AJ$8,$B$29,'Cust MB ComLg'!$Y112:$AJ112)</f>
        <v>18647</v>
      </c>
      <c r="G152" s="42">
        <f>'Avg Bill Days'!C109</f>
        <v>32.286000000000001</v>
      </c>
      <c r="H152" s="42"/>
      <c r="I152" s="42"/>
      <c r="J152" s="42">
        <f t="shared" si="15"/>
        <v>0</v>
      </c>
      <c r="K152" s="42">
        <f t="shared" si="15"/>
        <v>83</v>
      </c>
      <c r="L152" s="42"/>
      <c r="M152" s="42"/>
      <c r="N152" s="42"/>
      <c r="O152" s="42"/>
      <c r="P152" s="42"/>
      <c r="Q152" s="42"/>
      <c r="R152" s="42">
        <f t="shared" si="16"/>
        <v>215470246</v>
      </c>
      <c r="S152" s="42">
        <f t="shared" si="17"/>
        <v>762794</v>
      </c>
    </row>
    <row r="153" spans="1:19">
      <c r="A153" s="18">
        <f t="shared" si="18"/>
        <v>2021</v>
      </c>
      <c r="B153" s="18">
        <f t="shared" si="19"/>
        <v>2</v>
      </c>
      <c r="C153" s="18"/>
      <c r="D153" s="18"/>
      <c r="E153" s="18"/>
      <c r="F153" s="42">
        <f>SUMIF('Cust MB ComLg'!$Y$8:$AJ$8,$B$29,'Cust MB ComLg'!$Y113:$AJ113)</f>
        <v>18681</v>
      </c>
      <c r="G153" s="42">
        <f>'Avg Bill Days'!C110</f>
        <v>29.81</v>
      </c>
      <c r="H153" s="42"/>
      <c r="I153" s="42"/>
      <c r="J153" s="42">
        <f t="shared" si="15"/>
        <v>0</v>
      </c>
      <c r="K153" s="42">
        <f t="shared" si="15"/>
        <v>58</v>
      </c>
      <c r="L153" s="42"/>
      <c r="M153" s="42"/>
      <c r="N153" s="42"/>
      <c r="O153" s="42"/>
      <c r="P153" s="42"/>
      <c r="Q153" s="42"/>
      <c r="R153" s="42">
        <f t="shared" si="16"/>
        <v>202485416</v>
      </c>
      <c r="S153" s="42">
        <f t="shared" si="17"/>
        <v>758251</v>
      </c>
    </row>
    <row r="154" spans="1:19">
      <c r="A154" s="18">
        <f t="shared" si="18"/>
        <v>2021</v>
      </c>
      <c r="B154" s="18">
        <f t="shared" si="19"/>
        <v>3</v>
      </c>
      <c r="C154" s="18"/>
      <c r="D154" s="18"/>
      <c r="E154" s="18"/>
      <c r="F154" s="42">
        <f>SUMIF('Cust MB ComLg'!$Y$8:$AJ$8,$B$29,'Cust MB ComLg'!$Y114:$AJ114)</f>
        <v>18708</v>
      </c>
      <c r="G154" s="42">
        <f>'Avg Bill Days'!C111</f>
        <v>29.524000000000001</v>
      </c>
      <c r="H154" s="42"/>
      <c r="I154" s="42"/>
      <c r="J154" s="42">
        <f t="shared" si="15"/>
        <v>0</v>
      </c>
      <c r="K154" s="42">
        <f t="shared" si="15"/>
        <v>91</v>
      </c>
      <c r="L154" s="42"/>
      <c r="M154" s="42"/>
      <c r="N154" s="42"/>
      <c r="O154" s="42"/>
      <c r="P154" s="42"/>
      <c r="Q154" s="42"/>
      <c r="R154" s="42">
        <f t="shared" si="16"/>
        <v>198094902</v>
      </c>
      <c r="S154" s="42">
        <f t="shared" si="17"/>
        <v>733661</v>
      </c>
    </row>
    <row r="155" spans="1:19">
      <c r="A155" s="18">
        <f t="shared" si="18"/>
        <v>2021</v>
      </c>
      <c r="B155" s="18">
        <f t="shared" si="19"/>
        <v>4</v>
      </c>
      <c r="C155" s="18"/>
      <c r="D155" s="18"/>
      <c r="E155" s="18"/>
      <c r="F155" s="42">
        <f>SUMIF('Cust MB ComLg'!$Y$8:$AJ$8,$B$29,'Cust MB ComLg'!$Y115:$AJ115)</f>
        <v>18735</v>
      </c>
      <c r="G155" s="42">
        <f>'Avg Bill Days'!C112</f>
        <v>30.713999999999999</v>
      </c>
      <c r="H155" s="42"/>
      <c r="I155" s="42"/>
      <c r="J155" s="42">
        <f t="shared" si="15"/>
        <v>0</v>
      </c>
      <c r="K155" s="42">
        <f t="shared" si="15"/>
        <v>146</v>
      </c>
      <c r="L155" s="42"/>
      <c r="M155" s="42"/>
      <c r="N155" s="42"/>
      <c r="O155" s="42"/>
      <c r="P155" s="42"/>
      <c r="Q155" s="42"/>
      <c r="R155" s="42">
        <f t="shared" si="16"/>
        <v>221612090</v>
      </c>
      <c r="S155" s="42">
        <f t="shared" si="17"/>
        <v>714322</v>
      </c>
    </row>
    <row r="156" spans="1:19">
      <c r="A156" s="18">
        <f t="shared" si="18"/>
        <v>2021</v>
      </c>
      <c r="B156" s="18">
        <f t="shared" si="19"/>
        <v>5</v>
      </c>
      <c r="C156" s="18"/>
      <c r="D156" s="18"/>
      <c r="E156" s="18"/>
      <c r="F156" s="42">
        <f>SUMIF('Cust MB ComLg'!$Y$8:$AJ$8,$B$29,'Cust MB ComLg'!$Y116:$AJ116)</f>
        <v>18762</v>
      </c>
      <c r="G156" s="42">
        <f>'Avg Bill Days'!C113</f>
        <v>29.524000000000001</v>
      </c>
      <c r="H156" s="42"/>
      <c r="I156" s="42"/>
      <c r="J156" s="42">
        <f t="shared" si="15"/>
        <v>0</v>
      </c>
      <c r="K156" s="42">
        <f t="shared" si="15"/>
        <v>414</v>
      </c>
      <c r="L156" s="42"/>
      <c r="M156" s="42"/>
      <c r="N156" s="42"/>
      <c r="O156" s="42"/>
      <c r="P156" s="42"/>
      <c r="Q156" s="42"/>
      <c r="R156" s="42">
        <f t="shared" si="16"/>
        <v>230796105</v>
      </c>
      <c r="S156" s="42">
        <f t="shared" si="17"/>
        <v>746665</v>
      </c>
    </row>
    <row r="157" spans="1:19">
      <c r="A157" s="18">
        <f t="shared" si="18"/>
        <v>2021</v>
      </c>
      <c r="B157" s="18">
        <f t="shared" si="19"/>
        <v>6</v>
      </c>
      <c r="C157" s="18"/>
      <c r="D157" s="18"/>
      <c r="E157" s="18"/>
      <c r="F157" s="42">
        <f>SUMIF('Cust MB ComLg'!$Y$8:$AJ$8,$B$29,'Cust MB ComLg'!$Y117:$AJ117)</f>
        <v>18798</v>
      </c>
      <c r="G157" s="42">
        <f>'Avg Bill Days'!C114</f>
        <v>30.619</v>
      </c>
      <c r="H157" s="42"/>
      <c r="I157" s="42"/>
      <c r="J157" s="42">
        <f t="shared" si="15"/>
        <v>0</v>
      </c>
      <c r="K157" s="42">
        <f t="shared" si="15"/>
        <v>401</v>
      </c>
      <c r="L157" s="42"/>
      <c r="M157" s="42"/>
      <c r="N157" s="42"/>
      <c r="O157" s="42"/>
      <c r="P157" s="42"/>
      <c r="Q157" s="42"/>
      <c r="R157" s="42">
        <f t="shared" si="16"/>
        <v>283621880</v>
      </c>
      <c r="S157" s="42">
        <f t="shared" si="17"/>
        <v>806271</v>
      </c>
    </row>
    <row r="158" spans="1:19">
      <c r="A158" s="18">
        <f t="shared" si="18"/>
        <v>2021</v>
      </c>
      <c r="B158" s="18">
        <f t="shared" si="19"/>
        <v>7</v>
      </c>
      <c r="C158" s="18"/>
      <c r="D158" s="18"/>
      <c r="E158" s="18"/>
      <c r="F158" s="42">
        <f>SUMIF('Cust MB ComLg'!$Y$8:$AJ$8,$B$29,'Cust MB ComLg'!$Y118:$AJ118)</f>
        <v>18825</v>
      </c>
      <c r="G158" s="42">
        <f>'Avg Bill Days'!C115</f>
        <v>30.713999999999999</v>
      </c>
      <c r="H158" s="42"/>
      <c r="I158" s="42"/>
      <c r="J158" s="42">
        <f t="shared" si="15"/>
        <v>0</v>
      </c>
      <c r="K158" s="42">
        <f t="shared" si="15"/>
        <v>468</v>
      </c>
      <c r="L158" s="42"/>
      <c r="M158" s="42"/>
      <c r="N158" s="42"/>
      <c r="O158" s="42"/>
      <c r="P158" s="42"/>
      <c r="Q158" s="42"/>
      <c r="R158" s="42">
        <f t="shared" si="16"/>
        <v>301289883</v>
      </c>
      <c r="S158" s="42">
        <f t="shared" si="17"/>
        <v>810187</v>
      </c>
    </row>
    <row r="159" spans="1:19">
      <c r="A159" s="18">
        <f t="shared" si="18"/>
        <v>2021</v>
      </c>
      <c r="B159" s="18">
        <f t="shared" si="19"/>
        <v>8</v>
      </c>
      <c r="C159" s="18"/>
      <c r="D159" s="18"/>
      <c r="E159" s="18"/>
      <c r="F159" s="42">
        <f>SUMIF('Cust MB ComLg'!$Y$8:$AJ$8,$B$29,'Cust MB ComLg'!$Y119:$AJ119)</f>
        <v>18843</v>
      </c>
      <c r="G159" s="42">
        <f>'Avg Bill Days'!C116</f>
        <v>30.475999999999999</v>
      </c>
      <c r="H159" s="42"/>
      <c r="I159" s="42"/>
      <c r="J159" s="42">
        <f t="shared" si="15"/>
        <v>0</v>
      </c>
      <c r="K159" s="42">
        <f t="shared" si="15"/>
        <v>432</v>
      </c>
      <c r="L159" s="42"/>
      <c r="M159" s="42"/>
      <c r="N159" s="42"/>
      <c r="O159" s="42"/>
      <c r="P159" s="42"/>
      <c r="Q159" s="42"/>
      <c r="R159" s="42">
        <f t="shared" si="16"/>
        <v>305942180</v>
      </c>
      <c r="S159" s="42">
        <f t="shared" si="17"/>
        <v>825097</v>
      </c>
    </row>
    <row r="160" spans="1:19">
      <c r="A160" s="18">
        <f t="shared" si="18"/>
        <v>2021</v>
      </c>
      <c r="B160" s="18">
        <f t="shared" si="19"/>
        <v>9</v>
      </c>
      <c r="C160" s="18"/>
      <c r="D160" s="18"/>
      <c r="E160" s="18"/>
      <c r="F160" s="42">
        <f>SUMIF('Cust MB ComLg'!$Y$8:$AJ$8,$B$29,'Cust MB ComLg'!$Y120:$AJ120)</f>
        <v>18840</v>
      </c>
      <c r="G160" s="42">
        <f>'Avg Bill Days'!C117</f>
        <v>31.143000000000001</v>
      </c>
      <c r="H160" s="42"/>
      <c r="I160" s="42"/>
      <c r="J160" s="42">
        <f t="shared" si="15"/>
        <v>0</v>
      </c>
      <c r="K160" s="42">
        <f t="shared" si="15"/>
        <v>339</v>
      </c>
      <c r="L160" s="42"/>
      <c r="M160" s="42"/>
      <c r="N160" s="42"/>
      <c r="O160" s="42"/>
      <c r="P160" s="42"/>
      <c r="Q160" s="42"/>
      <c r="R160" s="42">
        <f t="shared" si="16"/>
        <v>294681512</v>
      </c>
      <c r="S160" s="42">
        <f t="shared" si="17"/>
        <v>817150</v>
      </c>
    </row>
    <row r="161" spans="1:19">
      <c r="A161" s="18">
        <f t="shared" si="18"/>
        <v>2021</v>
      </c>
      <c r="B161" s="18">
        <f t="shared" si="19"/>
        <v>10</v>
      </c>
      <c r="C161" s="18"/>
      <c r="D161" s="18"/>
      <c r="E161" s="18"/>
      <c r="F161" s="42">
        <f>SUMIF('Cust MB ComLg'!$Y$8:$AJ$8,$B$29,'Cust MB ComLg'!$Y121:$AJ121)</f>
        <v>18840</v>
      </c>
      <c r="G161" s="42">
        <f>'Avg Bill Days'!C118</f>
        <v>30.762</v>
      </c>
      <c r="H161" s="42"/>
      <c r="I161" s="42"/>
      <c r="J161" s="42">
        <f t="shared" si="15"/>
        <v>0</v>
      </c>
      <c r="K161" s="42">
        <f t="shared" si="15"/>
        <v>333</v>
      </c>
      <c r="L161" s="42"/>
      <c r="M161" s="42"/>
      <c r="N161" s="42"/>
      <c r="O161" s="42"/>
      <c r="P161" s="42"/>
      <c r="Q161" s="42"/>
      <c r="R161" s="42">
        <f t="shared" si="16"/>
        <v>251218550</v>
      </c>
      <c r="S161" s="42">
        <f t="shared" si="17"/>
        <v>772374</v>
      </c>
    </row>
    <row r="162" spans="1:19">
      <c r="A162" s="18">
        <f t="shared" si="18"/>
        <v>2021</v>
      </c>
      <c r="B162" s="18">
        <f t="shared" si="19"/>
        <v>11</v>
      </c>
      <c r="C162" s="18"/>
      <c r="D162" s="18"/>
      <c r="E162" s="18"/>
      <c r="F162" s="42">
        <f>SUMIF('Cust MB ComLg'!$Y$8:$AJ$8,$B$29,'Cust MB ComLg'!$Y122:$AJ122)</f>
        <v>18846</v>
      </c>
      <c r="G162" s="42">
        <f>'Avg Bill Days'!C119</f>
        <v>28.619</v>
      </c>
      <c r="H162" s="42"/>
      <c r="I162" s="42"/>
      <c r="J162" s="42">
        <f t="shared" si="15"/>
        <v>0</v>
      </c>
      <c r="K162" s="42">
        <f t="shared" si="15"/>
        <v>209</v>
      </c>
      <c r="L162" s="42"/>
      <c r="M162" s="42"/>
      <c r="N162" s="42"/>
      <c r="O162" s="42"/>
      <c r="P162" s="42"/>
      <c r="Q162" s="42"/>
      <c r="R162" s="42">
        <f t="shared" si="16"/>
        <v>200707231</v>
      </c>
      <c r="S162" s="42">
        <f t="shared" si="17"/>
        <v>720061</v>
      </c>
    </row>
    <row r="163" spans="1:19">
      <c r="A163" s="18">
        <f t="shared" si="18"/>
        <v>2021</v>
      </c>
      <c r="B163" s="18">
        <f t="shared" si="19"/>
        <v>12</v>
      </c>
      <c r="C163" s="18"/>
      <c r="D163" s="18"/>
      <c r="E163" s="18"/>
      <c r="F163" s="42">
        <f>SUMIF('Cust MB ComLg'!$Y$8:$AJ$8,$B$29,'Cust MB ComLg'!$Y123:$AJ123)</f>
        <v>18857</v>
      </c>
      <c r="G163" s="42">
        <f>'Avg Bill Days'!C120</f>
        <v>31.238</v>
      </c>
      <c r="H163" s="42"/>
      <c r="I163" s="42"/>
      <c r="J163" s="42">
        <f t="shared" si="15"/>
        <v>0</v>
      </c>
      <c r="K163" s="42">
        <f t="shared" si="15"/>
        <v>199</v>
      </c>
      <c r="L163" s="42"/>
      <c r="M163" s="42"/>
      <c r="N163" s="42"/>
      <c r="O163" s="42"/>
      <c r="P163" s="42"/>
      <c r="Q163" s="42"/>
      <c r="R163" s="42">
        <f t="shared" si="16"/>
        <v>209963094</v>
      </c>
      <c r="S163" s="42">
        <f t="shared" si="17"/>
        <v>759737</v>
      </c>
    </row>
    <row r="164" spans="1:19">
      <c r="A164" s="18">
        <f t="shared" si="18"/>
        <v>2022</v>
      </c>
      <c r="B164" s="18">
        <f t="shared" si="19"/>
        <v>1</v>
      </c>
      <c r="C164" s="18"/>
      <c r="D164" s="18"/>
      <c r="E164" s="18"/>
      <c r="F164" s="42">
        <f>SUMIF('Cust MB ComLg'!$Y$8:$AJ$8,$B$29,'Cust MB ComLg'!$Y124:$AJ124)</f>
        <v>18890</v>
      </c>
      <c r="G164" s="42">
        <f>'Avg Bill Days'!C121</f>
        <v>32.286000000000001</v>
      </c>
      <c r="H164" s="42"/>
      <c r="I164" s="42"/>
      <c r="J164" s="42">
        <f t="shared" si="15"/>
        <v>0</v>
      </c>
      <c r="K164" s="42">
        <f t="shared" si="15"/>
        <v>84</v>
      </c>
      <c r="L164" s="42"/>
      <c r="M164" s="42"/>
      <c r="N164" s="42"/>
      <c r="O164" s="42"/>
      <c r="P164" s="42"/>
      <c r="Q164" s="42"/>
      <c r="R164" s="42">
        <f t="shared" si="16"/>
        <v>218278165</v>
      </c>
      <c r="S164" s="42">
        <f t="shared" si="17"/>
        <v>772734</v>
      </c>
    </row>
    <row r="165" spans="1:19">
      <c r="A165" s="18">
        <f t="shared" si="18"/>
        <v>2022</v>
      </c>
      <c r="B165" s="18">
        <f t="shared" si="19"/>
        <v>2</v>
      </c>
      <c r="C165" s="18"/>
      <c r="D165" s="18"/>
      <c r="E165" s="18"/>
      <c r="F165" s="42">
        <f>SUMIF('Cust MB ComLg'!$Y$8:$AJ$8,$B$29,'Cust MB ComLg'!$Y125:$AJ125)</f>
        <v>18916</v>
      </c>
      <c r="G165" s="42">
        <f>'Avg Bill Days'!C122</f>
        <v>29.81</v>
      </c>
      <c r="H165" s="42"/>
      <c r="I165" s="42"/>
      <c r="J165" s="42">
        <f t="shared" si="15"/>
        <v>0</v>
      </c>
      <c r="K165" s="42">
        <f t="shared" si="15"/>
        <v>59</v>
      </c>
      <c r="L165" s="42"/>
      <c r="M165" s="42"/>
      <c r="N165" s="42"/>
      <c r="O165" s="42"/>
      <c r="P165" s="42"/>
      <c r="Q165" s="42"/>
      <c r="R165" s="42">
        <f t="shared" si="16"/>
        <v>205032607</v>
      </c>
      <c r="S165" s="42">
        <f t="shared" si="17"/>
        <v>767790</v>
      </c>
    </row>
    <row r="166" spans="1:19">
      <c r="A166" s="18">
        <f t="shared" si="18"/>
        <v>2022</v>
      </c>
      <c r="B166" s="18">
        <f t="shared" si="19"/>
        <v>3</v>
      </c>
      <c r="C166" s="18"/>
      <c r="D166" s="18"/>
      <c r="E166" s="18"/>
      <c r="F166" s="42">
        <f>SUMIF('Cust MB ComLg'!$Y$8:$AJ$8,$B$29,'Cust MB ComLg'!$Y126:$AJ126)</f>
        <v>18940</v>
      </c>
      <c r="G166" s="42">
        <f>'Avg Bill Days'!C123</f>
        <v>29.524000000000001</v>
      </c>
      <c r="H166" s="42"/>
      <c r="I166" s="42"/>
      <c r="J166" s="42">
        <f t="shared" si="15"/>
        <v>0</v>
      </c>
      <c r="K166" s="42">
        <f t="shared" si="15"/>
        <v>92</v>
      </c>
      <c r="L166" s="42"/>
      <c r="M166" s="42"/>
      <c r="N166" s="42"/>
      <c r="O166" s="42"/>
      <c r="P166" s="42"/>
      <c r="Q166" s="42"/>
      <c r="R166" s="42">
        <f t="shared" si="16"/>
        <v>200551499</v>
      </c>
      <c r="S166" s="42">
        <f t="shared" si="17"/>
        <v>742759</v>
      </c>
    </row>
    <row r="167" spans="1:19">
      <c r="A167" s="18">
        <f t="shared" si="18"/>
        <v>2022</v>
      </c>
      <c r="B167" s="18">
        <f t="shared" si="19"/>
        <v>4</v>
      </c>
      <c r="C167" s="18"/>
      <c r="D167" s="18"/>
      <c r="E167" s="18"/>
      <c r="F167" s="42">
        <f>SUMIF('Cust MB ComLg'!$Y$8:$AJ$8,$B$29,'Cust MB ComLg'!$Y127:$AJ127)</f>
        <v>18965</v>
      </c>
      <c r="G167" s="42">
        <f>'Avg Bill Days'!C124</f>
        <v>30.713999999999999</v>
      </c>
      <c r="H167" s="42"/>
      <c r="I167" s="42"/>
      <c r="J167" s="42">
        <f t="shared" si="15"/>
        <v>0</v>
      </c>
      <c r="K167" s="42">
        <f t="shared" si="15"/>
        <v>148</v>
      </c>
      <c r="L167" s="42"/>
      <c r="M167" s="42"/>
      <c r="N167" s="42"/>
      <c r="O167" s="42"/>
      <c r="P167" s="42"/>
      <c r="Q167" s="42"/>
      <c r="R167" s="42">
        <f t="shared" si="16"/>
        <v>224332708</v>
      </c>
      <c r="S167" s="42">
        <f t="shared" si="17"/>
        <v>723092</v>
      </c>
    </row>
    <row r="168" spans="1:19">
      <c r="A168" s="18">
        <f t="shared" si="18"/>
        <v>2022</v>
      </c>
      <c r="B168" s="18">
        <f t="shared" si="19"/>
        <v>5</v>
      </c>
      <c r="C168" s="18"/>
      <c r="D168" s="18"/>
      <c r="E168" s="18"/>
      <c r="F168" s="42">
        <f>SUMIF('Cust MB ComLg'!$Y$8:$AJ$8,$B$29,'Cust MB ComLg'!$Y128:$AJ128)</f>
        <v>18990</v>
      </c>
      <c r="G168" s="42">
        <f>'Avg Bill Days'!C125</f>
        <v>29.524000000000001</v>
      </c>
      <c r="H168" s="42"/>
      <c r="I168" s="42"/>
      <c r="J168" s="42">
        <f t="shared" si="15"/>
        <v>0</v>
      </c>
      <c r="K168" s="42">
        <f t="shared" si="15"/>
        <v>419</v>
      </c>
      <c r="L168" s="42"/>
      <c r="M168" s="42"/>
      <c r="N168" s="42"/>
      <c r="O168" s="42"/>
      <c r="P168" s="42"/>
      <c r="Q168" s="42"/>
      <c r="R168" s="42">
        <f t="shared" si="16"/>
        <v>233600790</v>
      </c>
      <c r="S168" s="42">
        <f t="shared" si="17"/>
        <v>755738</v>
      </c>
    </row>
    <row r="169" spans="1:19">
      <c r="A169" s="18">
        <f t="shared" si="18"/>
        <v>2022</v>
      </c>
      <c r="B169" s="18">
        <f t="shared" si="19"/>
        <v>6</v>
      </c>
      <c r="C169" s="18"/>
      <c r="D169" s="18"/>
      <c r="E169" s="18"/>
      <c r="F169" s="42">
        <f>SUMIF('Cust MB ComLg'!$Y$8:$AJ$8,$B$29,'Cust MB ComLg'!$Y129:$AJ129)</f>
        <v>19019</v>
      </c>
      <c r="G169" s="42">
        <f>'Avg Bill Days'!C126</f>
        <v>30.619</v>
      </c>
      <c r="H169" s="42"/>
      <c r="I169" s="42"/>
      <c r="J169" s="42">
        <f t="shared" si="15"/>
        <v>0</v>
      </c>
      <c r="K169" s="42">
        <f t="shared" si="15"/>
        <v>406</v>
      </c>
      <c r="L169" s="42"/>
      <c r="M169" s="42"/>
      <c r="N169" s="42"/>
      <c r="O169" s="42"/>
      <c r="P169" s="42"/>
      <c r="Q169" s="42"/>
      <c r="R169" s="42">
        <f t="shared" si="16"/>
        <v>286956301</v>
      </c>
      <c r="S169" s="42">
        <f t="shared" si="17"/>
        <v>815750</v>
      </c>
    </row>
    <row r="170" spans="1:19">
      <c r="A170" s="18">
        <f t="shared" si="18"/>
        <v>2022</v>
      </c>
      <c r="B170" s="18">
        <f t="shared" si="19"/>
        <v>7</v>
      </c>
      <c r="C170" s="18"/>
      <c r="D170" s="18"/>
      <c r="E170" s="18"/>
      <c r="F170" s="42">
        <f>SUMIF('Cust MB ComLg'!$Y$8:$AJ$8,$B$29,'Cust MB ComLg'!$Y130:$AJ130)</f>
        <v>19041</v>
      </c>
      <c r="G170" s="42">
        <f>'Avg Bill Days'!C127</f>
        <v>30.713999999999999</v>
      </c>
      <c r="H170" s="42"/>
      <c r="I170" s="42"/>
      <c r="J170" s="42">
        <f t="shared" si="15"/>
        <v>0</v>
      </c>
      <c r="K170" s="42">
        <f t="shared" si="15"/>
        <v>474</v>
      </c>
      <c r="L170" s="42"/>
      <c r="M170" s="42"/>
      <c r="N170" s="42"/>
      <c r="O170" s="42"/>
      <c r="P170" s="42"/>
      <c r="Q170" s="42"/>
      <c r="R170" s="42">
        <f t="shared" si="16"/>
        <v>304746914</v>
      </c>
      <c r="S170" s="42">
        <f t="shared" si="17"/>
        <v>819483</v>
      </c>
    </row>
    <row r="171" spans="1:19">
      <c r="A171" s="18">
        <f t="shared" si="18"/>
        <v>2022</v>
      </c>
      <c r="B171" s="18">
        <f t="shared" si="19"/>
        <v>8</v>
      </c>
      <c r="C171" s="18"/>
      <c r="D171" s="18"/>
      <c r="E171" s="18"/>
      <c r="F171" s="42">
        <f>SUMIF('Cust MB ComLg'!$Y$8:$AJ$8,$B$29,'Cust MB ComLg'!$Y131:$AJ131)</f>
        <v>19057</v>
      </c>
      <c r="G171" s="42">
        <f>'Avg Bill Days'!C128</f>
        <v>30.475999999999999</v>
      </c>
      <c r="H171" s="42"/>
      <c r="I171" s="42"/>
      <c r="J171" s="42">
        <f t="shared" si="15"/>
        <v>0</v>
      </c>
      <c r="K171" s="42">
        <f t="shared" si="15"/>
        <v>437</v>
      </c>
      <c r="L171" s="42"/>
      <c r="M171" s="42"/>
      <c r="N171" s="42"/>
      <c r="O171" s="42"/>
      <c r="P171" s="42"/>
      <c r="Q171" s="42"/>
      <c r="R171" s="42">
        <f t="shared" si="16"/>
        <v>309416766</v>
      </c>
      <c r="S171" s="42">
        <f t="shared" si="17"/>
        <v>834468</v>
      </c>
    </row>
    <row r="172" spans="1:19">
      <c r="A172" s="18">
        <f t="shared" si="18"/>
        <v>2022</v>
      </c>
      <c r="B172" s="18">
        <f t="shared" si="19"/>
        <v>9</v>
      </c>
      <c r="C172" s="18"/>
      <c r="D172" s="18"/>
      <c r="E172" s="18"/>
      <c r="F172" s="42">
        <f>SUMIF('Cust MB ComLg'!$Y$8:$AJ$8,$B$29,'Cust MB ComLg'!$Y132:$AJ132)</f>
        <v>19054</v>
      </c>
      <c r="G172" s="42">
        <f>'Avg Bill Days'!C129</f>
        <v>31.143000000000001</v>
      </c>
      <c r="H172" s="42"/>
      <c r="I172" s="42"/>
      <c r="J172" s="42">
        <f t="shared" si="15"/>
        <v>0</v>
      </c>
      <c r="K172" s="42">
        <f t="shared" si="15"/>
        <v>343</v>
      </c>
      <c r="L172" s="42"/>
      <c r="M172" s="42"/>
      <c r="N172" s="42"/>
      <c r="O172" s="42"/>
      <c r="P172" s="42"/>
      <c r="Q172" s="42"/>
      <c r="R172" s="42">
        <f t="shared" si="16"/>
        <v>298028743</v>
      </c>
      <c r="S172" s="42">
        <f t="shared" si="17"/>
        <v>826432</v>
      </c>
    </row>
    <row r="173" spans="1:19">
      <c r="A173" s="18">
        <f t="shared" si="18"/>
        <v>2022</v>
      </c>
      <c r="B173" s="18">
        <f t="shared" si="19"/>
        <v>10</v>
      </c>
      <c r="C173" s="18"/>
      <c r="D173" s="18"/>
      <c r="E173" s="18"/>
      <c r="F173" s="42">
        <f>SUMIF('Cust MB ComLg'!$Y$8:$AJ$8,$B$29,'Cust MB ComLg'!$Y133:$AJ133)</f>
        <v>19053</v>
      </c>
      <c r="G173" s="42">
        <f>'Avg Bill Days'!C130</f>
        <v>30.762</v>
      </c>
      <c r="H173" s="42"/>
      <c r="I173" s="42"/>
      <c r="J173" s="42">
        <f t="shared" si="15"/>
        <v>0</v>
      </c>
      <c r="K173" s="42">
        <f t="shared" si="15"/>
        <v>337</v>
      </c>
      <c r="L173" s="42"/>
      <c r="M173" s="42"/>
      <c r="N173" s="42"/>
      <c r="O173" s="42"/>
      <c r="P173" s="42"/>
      <c r="Q173" s="42"/>
      <c r="R173" s="42">
        <f t="shared" si="16"/>
        <v>254058759</v>
      </c>
      <c r="S173" s="42">
        <f t="shared" si="17"/>
        <v>781106</v>
      </c>
    </row>
    <row r="174" spans="1:19">
      <c r="A174" s="18">
        <f t="shared" si="18"/>
        <v>2022</v>
      </c>
      <c r="B174" s="18">
        <f t="shared" si="19"/>
        <v>11</v>
      </c>
      <c r="C174" s="18"/>
      <c r="D174" s="18"/>
      <c r="E174" s="18"/>
      <c r="F174" s="42">
        <f>SUMIF('Cust MB ComLg'!$Y$8:$AJ$8,$B$29,'Cust MB ComLg'!$Y134:$AJ134)</f>
        <v>19061</v>
      </c>
      <c r="G174" s="42">
        <f>'Avg Bill Days'!C131</f>
        <v>28.619</v>
      </c>
      <c r="H174" s="42"/>
      <c r="I174" s="42"/>
      <c r="J174" s="42">
        <f t="shared" si="15"/>
        <v>0</v>
      </c>
      <c r="K174" s="42">
        <f t="shared" si="15"/>
        <v>212</v>
      </c>
      <c r="L174" s="42"/>
      <c r="M174" s="42"/>
      <c r="N174" s="42"/>
      <c r="O174" s="42"/>
      <c r="P174" s="42"/>
      <c r="Q174" s="42"/>
      <c r="R174" s="42">
        <f t="shared" si="16"/>
        <v>202996951</v>
      </c>
      <c r="S174" s="42">
        <f t="shared" si="17"/>
        <v>728276</v>
      </c>
    </row>
    <row r="175" spans="1:19">
      <c r="A175" s="18">
        <f t="shared" si="18"/>
        <v>2022</v>
      </c>
      <c r="B175" s="18">
        <f t="shared" si="19"/>
        <v>12</v>
      </c>
      <c r="C175" s="18"/>
      <c r="D175" s="18"/>
      <c r="E175" s="18"/>
      <c r="F175" s="42">
        <f>SUMIF('Cust MB ComLg'!$Y$8:$AJ$8,$B$29,'Cust MB ComLg'!$Y135:$AJ135)</f>
        <v>19070</v>
      </c>
      <c r="G175" s="42">
        <f>'Avg Bill Days'!C132</f>
        <v>31.238</v>
      </c>
      <c r="H175" s="42"/>
      <c r="I175" s="42"/>
      <c r="J175" s="42">
        <f t="shared" si="15"/>
        <v>0</v>
      </c>
      <c r="K175" s="42">
        <f t="shared" si="15"/>
        <v>201</v>
      </c>
      <c r="L175" s="42"/>
      <c r="M175" s="42"/>
      <c r="N175" s="42"/>
      <c r="O175" s="42"/>
      <c r="P175" s="42"/>
      <c r="Q175" s="42"/>
      <c r="R175" s="42">
        <f t="shared" si="16"/>
        <v>212334741</v>
      </c>
      <c r="S175" s="42">
        <f t="shared" si="17"/>
        <v>768319</v>
      </c>
    </row>
    <row r="176" spans="1:19">
      <c r="A176" s="18">
        <f t="shared" si="18"/>
        <v>2023</v>
      </c>
      <c r="B176" s="18">
        <f t="shared" si="19"/>
        <v>1</v>
      </c>
      <c r="C176" s="18"/>
      <c r="D176" s="18"/>
      <c r="E176" s="18"/>
      <c r="F176" s="42">
        <f>SUMIF('Cust MB ComLg'!$Y$8:$AJ$8,$B$29,'Cust MB ComLg'!$Y136:$AJ136)</f>
        <v>19097</v>
      </c>
      <c r="G176" s="42">
        <f>'Avg Bill Days'!C133</f>
        <v>32.286000000000001</v>
      </c>
      <c r="H176" s="42"/>
      <c r="I176" s="42"/>
      <c r="J176" s="42">
        <f t="shared" si="15"/>
        <v>0</v>
      </c>
      <c r="K176" s="42">
        <f t="shared" si="15"/>
        <v>85</v>
      </c>
      <c r="L176" s="42"/>
      <c r="M176" s="42"/>
      <c r="N176" s="42"/>
      <c r="O176" s="42"/>
      <c r="P176" s="42"/>
      <c r="Q176" s="42"/>
      <c r="R176" s="42">
        <f t="shared" si="16"/>
        <v>220670096</v>
      </c>
      <c r="S176" s="42">
        <f t="shared" si="17"/>
        <v>781202</v>
      </c>
    </row>
    <row r="177" spans="1:19">
      <c r="A177" s="18">
        <f t="shared" si="18"/>
        <v>2023</v>
      </c>
      <c r="B177" s="18">
        <f t="shared" si="19"/>
        <v>2</v>
      </c>
      <c r="C177" s="18"/>
      <c r="D177" s="18"/>
      <c r="E177" s="18"/>
      <c r="F177" s="42">
        <f>SUMIF('Cust MB ComLg'!$Y$8:$AJ$8,$B$29,'Cust MB ComLg'!$Y137:$AJ137)</f>
        <v>19123</v>
      </c>
      <c r="G177" s="42">
        <f>'Avg Bill Days'!C134</f>
        <v>29.81</v>
      </c>
      <c r="H177" s="42"/>
      <c r="I177" s="42"/>
      <c r="J177" s="42">
        <f t="shared" si="15"/>
        <v>0</v>
      </c>
      <c r="K177" s="42">
        <f t="shared" si="15"/>
        <v>60</v>
      </c>
      <c r="L177" s="42"/>
      <c r="M177" s="42"/>
      <c r="N177" s="42"/>
      <c r="O177" s="42"/>
      <c r="P177" s="42"/>
      <c r="Q177" s="42"/>
      <c r="R177" s="42">
        <f t="shared" si="16"/>
        <v>207276303</v>
      </c>
      <c r="S177" s="42">
        <f t="shared" si="17"/>
        <v>776192</v>
      </c>
    </row>
    <row r="178" spans="1:19">
      <c r="A178" s="18">
        <f t="shared" si="18"/>
        <v>2023</v>
      </c>
      <c r="B178" s="18">
        <f t="shared" si="19"/>
        <v>3</v>
      </c>
      <c r="C178" s="18"/>
      <c r="D178" s="18"/>
      <c r="E178" s="18"/>
      <c r="F178" s="42">
        <f>SUMIF('Cust MB ComLg'!$Y$8:$AJ$8,$B$29,'Cust MB ComLg'!$Y138:$AJ138)</f>
        <v>19146</v>
      </c>
      <c r="G178" s="42">
        <f>'Avg Bill Days'!C135</f>
        <v>29.524000000000001</v>
      </c>
      <c r="H178" s="42"/>
      <c r="I178" s="42"/>
      <c r="J178" s="42">
        <f t="shared" ref="J178:K209" si="20">ROUND(SUMIF($B$32:$B$45,$B178,J$32:J$45)*$F178,0)</f>
        <v>0</v>
      </c>
      <c r="K178" s="42">
        <f t="shared" si="20"/>
        <v>93</v>
      </c>
      <c r="L178" s="42"/>
      <c r="M178" s="42"/>
      <c r="N178" s="42"/>
      <c r="O178" s="42"/>
      <c r="P178" s="42"/>
      <c r="Q178" s="42"/>
      <c r="R178" s="42">
        <f t="shared" ref="R178:R241" si="21">ROUND(SUMIF($B$32:$B$45,$B178,R$32:R$45)*$F178*$G178,0)</f>
        <v>202732788</v>
      </c>
      <c r="S178" s="42">
        <f t="shared" ref="S178:S241" si="22">ROUND(SUMIF($B$32:$B$45,$B178,S$32:S$45)*$F178,0)</f>
        <v>750838</v>
      </c>
    </row>
    <row r="179" spans="1:19">
      <c r="A179" s="18">
        <f t="shared" si="18"/>
        <v>2023</v>
      </c>
      <c r="B179" s="18">
        <f t="shared" si="19"/>
        <v>4</v>
      </c>
      <c r="C179" s="18"/>
      <c r="D179" s="18"/>
      <c r="E179" s="18"/>
      <c r="F179" s="42">
        <f>SUMIF('Cust MB ComLg'!$Y$8:$AJ$8,$B$29,'Cust MB ComLg'!$Y139:$AJ139)</f>
        <v>19167</v>
      </c>
      <c r="G179" s="42">
        <f>'Avg Bill Days'!C136</f>
        <v>30.713999999999999</v>
      </c>
      <c r="H179" s="42"/>
      <c r="I179" s="42"/>
      <c r="J179" s="42">
        <f t="shared" si="20"/>
        <v>0</v>
      </c>
      <c r="K179" s="42">
        <f t="shared" si="20"/>
        <v>149</v>
      </c>
      <c r="L179" s="42"/>
      <c r="M179" s="42"/>
      <c r="N179" s="42"/>
      <c r="O179" s="42"/>
      <c r="P179" s="42"/>
      <c r="Q179" s="42"/>
      <c r="R179" s="42">
        <f t="shared" si="21"/>
        <v>226722121</v>
      </c>
      <c r="S179" s="42">
        <f t="shared" si="22"/>
        <v>730794</v>
      </c>
    </row>
    <row r="180" spans="1:19">
      <c r="A180" s="18">
        <f t="shared" si="18"/>
        <v>2023</v>
      </c>
      <c r="B180" s="18">
        <f t="shared" si="19"/>
        <v>5</v>
      </c>
      <c r="C180" s="18"/>
      <c r="D180" s="18"/>
      <c r="E180" s="18"/>
      <c r="F180" s="42">
        <f>SUMIF('Cust MB ComLg'!$Y$8:$AJ$8,$B$29,'Cust MB ComLg'!$Y140:$AJ140)</f>
        <v>19189</v>
      </c>
      <c r="G180" s="42">
        <f>'Avg Bill Days'!C137</f>
        <v>29.524000000000001</v>
      </c>
      <c r="H180" s="42"/>
      <c r="I180" s="42"/>
      <c r="J180" s="42">
        <f t="shared" si="20"/>
        <v>0</v>
      </c>
      <c r="K180" s="42">
        <f t="shared" si="20"/>
        <v>423</v>
      </c>
      <c r="L180" s="42"/>
      <c r="M180" s="42"/>
      <c r="N180" s="42"/>
      <c r="O180" s="42"/>
      <c r="P180" s="42"/>
      <c r="Q180" s="42"/>
      <c r="R180" s="42">
        <f t="shared" si="21"/>
        <v>236048740</v>
      </c>
      <c r="S180" s="42">
        <f t="shared" si="22"/>
        <v>763658</v>
      </c>
    </row>
    <row r="181" spans="1:19">
      <c r="A181" s="18">
        <f t="shared" si="18"/>
        <v>2023</v>
      </c>
      <c r="B181" s="18">
        <f t="shared" si="19"/>
        <v>6</v>
      </c>
      <c r="C181" s="18"/>
      <c r="D181" s="18"/>
      <c r="E181" s="18"/>
      <c r="F181" s="42">
        <f>SUMIF('Cust MB ComLg'!$Y$8:$AJ$8,$B$29,'Cust MB ComLg'!$Y141:$AJ141)</f>
        <v>19217</v>
      </c>
      <c r="G181" s="42">
        <f>'Avg Bill Days'!C138</f>
        <v>30.619</v>
      </c>
      <c r="H181" s="42"/>
      <c r="I181" s="42"/>
      <c r="J181" s="42">
        <f t="shared" si="20"/>
        <v>0</v>
      </c>
      <c r="K181" s="42">
        <f t="shared" si="20"/>
        <v>410</v>
      </c>
      <c r="L181" s="42"/>
      <c r="M181" s="42"/>
      <c r="N181" s="42"/>
      <c r="O181" s="42"/>
      <c r="P181" s="42"/>
      <c r="Q181" s="42"/>
      <c r="R181" s="42">
        <f t="shared" si="21"/>
        <v>289943700</v>
      </c>
      <c r="S181" s="42">
        <f t="shared" si="22"/>
        <v>824242</v>
      </c>
    </row>
    <row r="182" spans="1:19">
      <c r="A182" s="18">
        <f t="shared" si="18"/>
        <v>2023</v>
      </c>
      <c r="B182" s="18">
        <f t="shared" si="19"/>
        <v>7</v>
      </c>
      <c r="C182" s="18"/>
      <c r="D182" s="18"/>
      <c r="E182" s="18"/>
      <c r="F182" s="42">
        <f>SUMIF('Cust MB ComLg'!$Y$8:$AJ$8,$B$29,'Cust MB ComLg'!$Y142:$AJ142)</f>
        <v>19238</v>
      </c>
      <c r="G182" s="42">
        <f>'Avg Bill Days'!C139</f>
        <v>30.713999999999999</v>
      </c>
      <c r="H182" s="42"/>
      <c r="I182" s="42"/>
      <c r="J182" s="42">
        <f t="shared" si="20"/>
        <v>0</v>
      </c>
      <c r="K182" s="42">
        <f t="shared" si="20"/>
        <v>479</v>
      </c>
      <c r="L182" s="42"/>
      <c r="M182" s="42"/>
      <c r="N182" s="42"/>
      <c r="O182" s="42"/>
      <c r="P182" s="42"/>
      <c r="Q182" s="42"/>
      <c r="R182" s="42">
        <f t="shared" si="21"/>
        <v>307899855</v>
      </c>
      <c r="S182" s="42">
        <f t="shared" si="22"/>
        <v>827961</v>
      </c>
    </row>
    <row r="183" spans="1:19">
      <c r="A183" s="18">
        <f t="shared" si="18"/>
        <v>2023</v>
      </c>
      <c r="B183" s="18">
        <f t="shared" si="19"/>
        <v>8</v>
      </c>
      <c r="C183" s="18"/>
      <c r="D183" s="18"/>
      <c r="E183" s="18"/>
      <c r="F183" s="42">
        <f>SUMIF('Cust MB ComLg'!$Y$8:$AJ$8,$B$29,'Cust MB ComLg'!$Y143:$AJ143)</f>
        <v>19252</v>
      </c>
      <c r="G183" s="42">
        <f>'Avg Bill Days'!C140</f>
        <v>30.475999999999999</v>
      </c>
      <c r="H183" s="42"/>
      <c r="I183" s="42"/>
      <c r="J183" s="42">
        <f t="shared" si="20"/>
        <v>0</v>
      </c>
      <c r="K183" s="42">
        <f t="shared" si="20"/>
        <v>441</v>
      </c>
      <c r="L183" s="42"/>
      <c r="M183" s="42"/>
      <c r="N183" s="42"/>
      <c r="O183" s="42"/>
      <c r="P183" s="42"/>
      <c r="Q183" s="42"/>
      <c r="R183" s="42">
        <f t="shared" si="21"/>
        <v>312582861</v>
      </c>
      <c r="S183" s="42">
        <f t="shared" si="22"/>
        <v>843006</v>
      </c>
    </row>
    <row r="184" spans="1:19">
      <c r="A184" s="18">
        <f t="shared" si="18"/>
        <v>2023</v>
      </c>
      <c r="B184" s="18">
        <f t="shared" si="19"/>
        <v>9</v>
      </c>
      <c r="C184" s="18"/>
      <c r="D184" s="18"/>
      <c r="E184" s="18"/>
      <c r="F184" s="42">
        <f>SUMIF('Cust MB ComLg'!$Y$8:$AJ$8,$B$29,'Cust MB ComLg'!$Y144:$AJ144)</f>
        <v>19249</v>
      </c>
      <c r="G184" s="42">
        <f>'Avg Bill Days'!C141</f>
        <v>31.143000000000001</v>
      </c>
      <c r="H184" s="42"/>
      <c r="I184" s="42"/>
      <c r="J184" s="42">
        <f t="shared" si="20"/>
        <v>0</v>
      </c>
      <c r="K184" s="42">
        <f t="shared" si="20"/>
        <v>346</v>
      </c>
      <c r="L184" s="42"/>
      <c r="M184" s="42"/>
      <c r="N184" s="42"/>
      <c r="O184" s="42"/>
      <c r="P184" s="42"/>
      <c r="Q184" s="42"/>
      <c r="R184" s="42">
        <f t="shared" si="21"/>
        <v>301078791</v>
      </c>
      <c r="S184" s="42">
        <f t="shared" si="22"/>
        <v>834889</v>
      </c>
    </row>
    <row r="185" spans="1:19">
      <c r="A185" s="18">
        <f t="shared" si="18"/>
        <v>2023</v>
      </c>
      <c r="B185" s="18">
        <f t="shared" si="19"/>
        <v>10</v>
      </c>
      <c r="C185" s="18"/>
      <c r="D185" s="18"/>
      <c r="E185" s="18"/>
      <c r="F185" s="42">
        <f>SUMIF('Cust MB ComLg'!$Y$8:$AJ$8,$B$29,'Cust MB ComLg'!$Y145:$AJ145)</f>
        <v>19248</v>
      </c>
      <c r="G185" s="42">
        <f>'Avg Bill Days'!C142</f>
        <v>30.762</v>
      </c>
      <c r="H185" s="42"/>
      <c r="I185" s="42"/>
      <c r="J185" s="42">
        <f t="shared" si="20"/>
        <v>0</v>
      </c>
      <c r="K185" s="42">
        <f t="shared" si="20"/>
        <v>340</v>
      </c>
      <c r="L185" s="42"/>
      <c r="M185" s="42"/>
      <c r="N185" s="42"/>
      <c r="O185" s="42"/>
      <c r="P185" s="42"/>
      <c r="Q185" s="42"/>
      <c r="R185" s="42">
        <f t="shared" si="21"/>
        <v>256658951</v>
      </c>
      <c r="S185" s="42">
        <f t="shared" si="22"/>
        <v>789100</v>
      </c>
    </row>
    <row r="186" spans="1:19">
      <c r="A186" s="18">
        <f t="shared" si="18"/>
        <v>2023</v>
      </c>
      <c r="B186" s="18">
        <f t="shared" si="19"/>
        <v>11</v>
      </c>
      <c r="C186" s="18"/>
      <c r="D186" s="18"/>
      <c r="E186" s="18"/>
      <c r="F186" s="42">
        <f>SUMIF('Cust MB ComLg'!$Y$8:$AJ$8,$B$29,'Cust MB ComLg'!$Y146:$AJ146)</f>
        <v>19253</v>
      </c>
      <c r="G186" s="42">
        <f>'Avg Bill Days'!C143</f>
        <v>28.619</v>
      </c>
      <c r="H186" s="42"/>
      <c r="I186" s="42"/>
      <c r="J186" s="42">
        <f t="shared" si="20"/>
        <v>0</v>
      </c>
      <c r="K186" s="42">
        <f t="shared" si="20"/>
        <v>214</v>
      </c>
      <c r="L186" s="42"/>
      <c r="M186" s="42"/>
      <c r="N186" s="42"/>
      <c r="O186" s="42"/>
      <c r="P186" s="42"/>
      <c r="Q186" s="42"/>
      <c r="R186" s="42">
        <f t="shared" si="21"/>
        <v>205041724</v>
      </c>
      <c r="S186" s="42">
        <f t="shared" si="22"/>
        <v>735612</v>
      </c>
    </row>
    <row r="187" spans="1:19">
      <c r="A187" s="18">
        <f t="shared" si="18"/>
        <v>2023</v>
      </c>
      <c r="B187" s="18">
        <f t="shared" si="19"/>
        <v>12</v>
      </c>
      <c r="C187" s="18"/>
      <c r="D187" s="18"/>
      <c r="E187" s="18"/>
      <c r="F187" s="42">
        <f>SUMIF('Cust MB ComLg'!$Y$8:$AJ$8,$B$29,'Cust MB ComLg'!$Y147:$AJ147)</f>
        <v>19260</v>
      </c>
      <c r="G187" s="42">
        <f>'Avg Bill Days'!C144</f>
        <v>31.238</v>
      </c>
      <c r="H187" s="42"/>
      <c r="I187" s="42"/>
      <c r="J187" s="42">
        <f t="shared" si="20"/>
        <v>0</v>
      </c>
      <c r="K187" s="42">
        <f t="shared" si="20"/>
        <v>203</v>
      </c>
      <c r="L187" s="42"/>
      <c r="M187" s="42"/>
      <c r="N187" s="42"/>
      <c r="O187" s="42"/>
      <c r="P187" s="42"/>
      <c r="Q187" s="42"/>
      <c r="R187" s="42">
        <f t="shared" si="21"/>
        <v>214450294</v>
      </c>
      <c r="S187" s="42">
        <f t="shared" si="22"/>
        <v>775974</v>
      </c>
    </row>
    <row r="188" spans="1:19">
      <c r="A188" s="18">
        <f t="shared" si="18"/>
        <v>2024</v>
      </c>
      <c r="B188" s="18">
        <f t="shared" si="19"/>
        <v>1</v>
      </c>
      <c r="C188" s="18"/>
      <c r="D188" s="18"/>
      <c r="E188" s="18"/>
      <c r="F188" s="42">
        <f>SUMIF('Cust MB ComLg'!$Y$8:$AJ$8,$B$29,'Cust MB ComLg'!$Y148:$AJ148)</f>
        <v>19287</v>
      </c>
      <c r="G188" s="42">
        <f>'Avg Bill Days'!C145</f>
        <v>32.286000000000001</v>
      </c>
      <c r="H188" s="42"/>
      <c r="I188" s="42"/>
      <c r="J188" s="42">
        <f t="shared" si="20"/>
        <v>0</v>
      </c>
      <c r="K188" s="42">
        <f t="shared" si="20"/>
        <v>86</v>
      </c>
      <c r="L188" s="42"/>
      <c r="M188" s="42"/>
      <c r="N188" s="42"/>
      <c r="O188" s="42"/>
      <c r="P188" s="42"/>
      <c r="Q188" s="42"/>
      <c r="R188" s="42">
        <f t="shared" si="21"/>
        <v>222865589</v>
      </c>
      <c r="S188" s="42">
        <f t="shared" si="22"/>
        <v>788975</v>
      </c>
    </row>
    <row r="189" spans="1:19">
      <c r="A189" s="18">
        <f t="shared" si="18"/>
        <v>2024</v>
      </c>
      <c r="B189" s="18">
        <f t="shared" si="19"/>
        <v>2</v>
      </c>
      <c r="C189" s="18"/>
      <c r="D189" s="18"/>
      <c r="E189" s="18"/>
      <c r="F189" s="42">
        <f>SUMIF('Cust MB ComLg'!$Y$8:$AJ$8,$B$29,'Cust MB ComLg'!$Y149:$AJ149)</f>
        <v>19308</v>
      </c>
      <c r="G189" s="42">
        <f>'Avg Bill Days'!C146</f>
        <v>30.31</v>
      </c>
      <c r="H189" s="42"/>
      <c r="I189" s="42"/>
      <c r="J189" s="42">
        <f t="shared" si="20"/>
        <v>0</v>
      </c>
      <c r="K189" s="42">
        <f t="shared" si="20"/>
        <v>60</v>
      </c>
      <c r="L189" s="42"/>
      <c r="M189" s="42"/>
      <c r="N189" s="42"/>
      <c r="O189" s="42"/>
      <c r="P189" s="42"/>
      <c r="Q189" s="42"/>
      <c r="R189" s="42">
        <f t="shared" si="21"/>
        <v>212791795</v>
      </c>
      <c r="S189" s="42">
        <f t="shared" si="22"/>
        <v>783701</v>
      </c>
    </row>
    <row r="190" spans="1:19">
      <c r="A190" s="18">
        <f t="shared" si="18"/>
        <v>2024</v>
      </c>
      <c r="B190" s="18">
        <f t="shared" si="19"/>
        <v>3</v>
      </c>
      <c r="C190" s="18"/>
      <c r="D190" s="18"/>
      <c r="E190" s="18"/>
      <c r="F190" s="42">
        <f>SUMIF('Cust MB ComLg'!$Y$8:$AJ$8,$B$29,'Cust MB ComLg'!$Y150:$AJ150)</f>
        <v>19328</v>
      </c>
      <c r="G190" s="42">
        <f>'Avg Bill Days'!C147</f>
        <v>30.024000000000001</v>
      </c>
      <c r="H190" s="42"/>
      <c r="I190" s="42"/>
      <c r="J190" s="42">
        <f t="shared" si="20"/>
        <v>0</v>
      </c>
      <c r="K190" s="42">
        <f t="shared" si="20"/>
        <v>94</v>
      </c>
      <c r="L190" s="42"/>
      <c r="M190" s="42"/>
      <c r="N190" s="42"/>
      <c r="O190" s="42"/>
      <c r="P190" s="42"/>
      <c r="Q190" s="42"/>
      <c r="R190" s="42">
        <f t="shared" si="21"/>
        <v>208125939</v>
      </c>
      <c r="S190" s="42">
        <f t="shared" si="22"/>
        <v>757975</v>
      </c>
    </row>
    <row r="191" spans="1:19">
      <c r="A191" s="18">
        <f t="shared" si="18"/>
        <v>2024</v>
      </c>
      <c r="B191" s="18">
        <f t="shared" si="19"/>
        <v>4</v>
      </c>
      <c r="C191" s="18"/>
      <c r="D191" s="18"/>
      <c r="E191" s="18"/>
      <c r="F191" s="42">
        <f>SUMIF('Cust MB ComLg'!$Y$8:$AJ$8,$B$29,'Cust MB ComLg'!$Y151:$AJ151)</f>
        <v>19346</v>
      </c>
      <c r="G191" s="42">
        <f>'Avg Bill Days'!C148</f>
        <v>30.713999999999999</v>
      </c>
      <c r="H191" s="42"/>
      <c r="I191" s="42"/>
      <c r="J191" s="42">
        <f t="shared" si="20"/>
        <v>0</v>
      </c>
      <c r="K191" s="42">
        <f t="shared" si="20"/>
        <v>151</v>
      </c>
      <c r="L191" s="42"/>
      <c r="M191" s="42"/>
      <c r="N191" s="42"/>
      <c r="O191" s="42"/>
      <c r="P191" s="42"/>
      <c r="Q191" s="42"/>
      <c r="R191" s="42">
        <f t="shared" si="21"/>
        <v>228839471</v>
      </c>
      <c r="S191" s="42">
        <f t="shared" si="22"/>
        <v>737618</v>
      </c>
    </row>
    <row r="192" spans="1:19">
      <c r="A192" s="18">
        <f t="shared" si="18"/>
        <v>2024</v>
      </c>
      <c r="B192" s="18">
        <f t="shared" si="19"/>
        <v>5</v>
      </c>
      <c r="C192" s="18"/>
      <c r="D192" s="18"/>
      <c r="E192" s="18"/>
      <c r="F192" s="42">
        <f>SUMIF('Cust MB ComLg'!$Y$8:$AJ$8,$B$29,'Cust MB ComLg'!$Y152:$AJ152)</f>
        <v>19365</v>
      </c>
      <c r="G192" s="42">
        <f>'Avg Bill Days'!C149</f>
        <v>29.524000000000001</v>
      </c>
      <c r="H192" s="42"/>
      <c r="I192" s="42"/>
      <c r="J192" s="42">
        <f t="shared" si="20"/>
        <v>0</v>
      </c>
      <c r="K192" s="42">
        <f t="shared" si="20"/>
        <v>427</v>
      </c>
      <c r="L192" s="42"/>
      <c r="M192" s="42"/>
      <c r="N192" s="42"/>
      <c r="O192" s="42"/>
      <c r="P192" s="42"/>
      <c r="Q192" s="42"/>
      <c r="R192" s="42">
        <f t="shared" si="21"/>
        <v>238213760</v>
      </c>
      <c r="S192" s="42">
        <f t="shared" si="22"/>
        <v>770662</v>
      </c>
    </row>
    <row r="193" spans="1:19">
      <c r="A193" s="18">
        <f t="shared" si="18"/>
        <v>2024</v>
      </c>
      <c r="B193" s="18">
        <f t="shared" si="19"/>
        <v>6</v>
      </c>
      <c r="C193" s="18"/>
      <c r="D193" s="18"/>
      <c r="E193" s="18"/>
      <c r="F193" s="42">
        <f>SUMIF('Cust MB ComLg'!$Y$8:$AJ$8,$B$29,'Cust MB ComLg'!$Y153:$AJ153)</f>
        <v>19390</v>
      </c>
      <c r="G193" s="42">
        <f>'Avg Bill Days'!C150</f>
        <v>30.619</v>
      </c>
      <c r="H193" s="42"/>
      <c r="I193" s="42"/>
      <c r="J193" s="42">
        <f t="shared" si="20"/>
        <v>0</v>
      </c>
      <c r="K193" s="42">
        <f t="shared" si="20"/>
        <v>414</v>
      </c>
      <c r="L193" s="42"/>
      <c r="M193" s="42"/>
      <c r="N193" s="42"/>
      <c r="O193" s="42"/>
      <c r="P193" s="42"/>
      <c r="Q193" s="42"/>
      <c r="R193" s="42">
        <f t="shared" si="21"/>
        <v>292553902</v>
      </c>
      <c r="S193" s="42">
        <f t="shared" si="22"/>
        <v>831662</v>
      </c>
    </row>
    <row r="194" spans="1:19">
      <c r="A194" s="18">
        <f t="shared" si="18"/>
        <v>2024</v>
      </c>
      <c r="B194" s="18">
        <f t="shared" si="19"/>
        <v>7</v>
      </c>
      <c r="C194" s="18"/>
      <c r="D194" s="18"/>
      <c r="E194" s="18"/>
      <c r="F194" s="42">
        <f>SUMIF('Cust MB ComLg'!$Y$8:$AJ$8,$B$29,'Cust MB ComLg'!$Y154:$AJ154)</f>
        <v>19408</v>
      </c>
      <c r="G194" s="42">
        <f>'Avg Bill Days'!C151</f>
        <v>30.713999999999999</v>
      </c>
      <c r="H194" s="42"/>
      <c r="I194" s="42"/>
      <c r="J194" s="42">
        <f t="shared" si="20"/>
        <v>0</v>
      </c>
      <c r="K194" s="42">
        <f t="shared" si="20"/>
        <v>483</v>
      </c>
      <c r="L194" s="42"/>
      <c r="M194" s="42"/>
      <c r="N194" s="42"/>
      <c r="O194" s="42"/>
      <c r="P194" s="42"/>
      <c r="Q194" s="42"/>
      <c r="R194" s="42">
        <f t="shared" si="21"/>
        <v>310620667</v>
      </c>
      <c r="S194" s="42">
        <f t="shared" si="22"/>
        <v>835278</v>
      </c>
    </row>
    <row r="195" spans="1:19">
      <c r="A195" s="18">
        <f t="shared" si="18"/>
        <v>2024</v>
      </c>
      <c r="B195" s="18">
        <f t="shared" si="19"/>
        <v>8</v>
      </c>
      <c r="C195" s="18"/>
      <c r="D195" s="18"/>
      <c r="E195" s="18"/>
      <c r="F195" s="42">
        <f>SUMIF('Cust MB ComLg'!$Y$8:$AJ$8,$B$29,'Cust MB ComLg'!$Y155:$AJ155)</f>
        <v>19421</v>
      </c>
      <c r="G195" s="42">
        <f>'Avg Bill Days'!C152</f>
        <v>30.475999999999999</v>
      </c>
      <c r="H195" s="42"/>
      <c r="I195" s="42"/>
      <c r="J195" s="42">
        <f t="shared" si="20"/>
        <v>0</v>
      </c>
      <c r="K195" s="42">
        <f t="shared" si="20"/>
        <v>445</v>
      </c>
      <c r="L195" s="42"/>
      <c r="M195" s="42"/>
      <c r="N195" s="42"/>
      <c r="O195" s="42"/>
      <c r="P195" s="42"/>
      <c r="Q195" s="42"/>
      <c r="R195" s="42">
        <f t="shared" si="21"/>
        <v>315326810</v>
      </c>
      <c r="S195" s="42">
        <f t="shared" si="22"/>
        <v>850407</v>
      </c>
    </row>
    <row r="196" spans="1:19">
      <c r="A196" s="18">
        <f t="shared" ref="A196:A259" si="23">A184+1</f>
        <v>2024</v>
      </c>
      <c r="B196" s="18">
        <f t="shared" si="19"/>
        <v>9</v>
      </c>
      <c r="C196" s="18"/>
      <c r="D196" s="18"/>
      <c r="E196" s="18"/>
      <c r="F196" s="42">
        <f>SUMIF('Cust MB ComLg'!$Y$8:$AJ$8,$B$29,'Cust MB ComLg'!$Y156:$AJ156)</f>
        <v>19420</v>
      </c>
      <c r="G196" s="42">
        <f>'Avg Bill Days'!C153</f>
        <v>31.143000000000001</v>
      </c>
      <c r="H196" s="42"/>
      <c r="I196" s="42"/>
      <c r="J196" s="42">
        <f t="shared" si="20"/>
        <v>0</v>
      </c>
      <c r="K196" s="42">
        <f t="shared" si="20"/>
        <v>349</v>
      </c>
      <c r="L196" s="42"/>
      <c r="M196" s="42"/>
      <c r="N196" s="42"/>
      <c r="O196" s="42"/>
      <c r="P196" s="42"/>
      <c r="Q196" s="42"/>
      <c r="R196" s="42">
        <f t="shared" si="21"/>
        <v>303753448</v>
      </c>
      <c r="S196" s="42">
        <f t="shared" si="22"/>
        <v>842306</v>
      </c>
    </row>
    <row r="197" spans="1:19">
      <c r="A197" s="18">
        <f t="shared" si="23"/>
        <v>2024</v>
      </c>
      <c r="B197" s="18">
        <f t="shared" ref="B197:B260" si="24">B185</f>
        <v>10</v>
      </c>
      <c r="C197" s="18"/>
      <c r="D197" s="18"/>
      <c r="E197" s="18"/>
      <c r="F197" s="42">
        <f>SUMIF('Cust MB ComLg'!$Y$8:$AJ$8,$B$29,'Cust MB ComLg'!$Y157:$AJ157)</f>
        <v>19416</v>
      </c>
      <c r="G197" s="42">
        <f>'Avg Bill Days'!C154</f>
        <v>30.762</v>
      </c>
      <c r="H197" s="42"/>
      <c r="I197" s="42"/>
      <c r="J197" s="42">
        <f t="shared" si="20"/>
        <v>0</v>
      </c>
      <c r="K197" s="42">
        <f t="shared" si="20"/>
        <v>343</v>
      </c>
      <c r="L197" s="42"/>
      <c r="M197" s="42"/>
      <c r="N197" s="42"/>
      <c r="O197" s="42"/>
      <c r="P197" s="42"/>
      <c r="Q197" s="42"/>
      <c r="R197" s="42">
        <f t="shared" si="21"/>
        <v>258899117</v>
      </c>
      <c r="S197" s="42">
        <f t="shared" si="22"/>
        <v>795988</v>
      </c>
    </row>
    <row r="198" spans="1:19">
      <c r="A198" s="18">
        <f t="shared" si="23"/>
        <v>2024</v>
      </c>
      <c r="B198" s="18">
        <f t="shared" si="24"/>
        <v>11</v>
      </c>
      <c r="C198" s="18"/>
      <c r="D198" s="18"/>
      <c r="E198" s="18"/>
      <c r="F198" s="42">
        <f>SUMIF('Cust MB ComLg'!$Y$8:$AJ$8,$B$29,'Cust MB ComLg'!$Y158:$AJ158)</f>
        <v>19421</v>
      </c>
      <c r="G198" s="42">
        <f>'Avg Bill Days'!C155</f>
        <v>28.619</v>
      </c>
      <c r="H198" s="42"/>
      <c r="I198" s="42"/>
      <c r="J198" s="42">
        <f t="shared" si="20"/>
        <v>0</v>
      </c>
      <c r="K198" s="42">
        <f t="shared" si="20"/>
        <v>216</v>
      </c>
      <c r="L198" s="42"/>
      <c r="M198" s="42"/>
      <c r="N198" s="42"/>
      <c r="O198" s="42"/>
      <c r="P198" s="42"/>
      <c r="Q198" s="42"/>
      <c r="R198" s="42">
        <f t="shared" si="21"/>
        <v>206830900</v>
      </c>
      <c r="S198" s="42">
        <f t="shared" si="22"/>
        <v>742031</v>
      </c>
    </row>
    <row r="199" spans="1:19">
      <c r="A199" s="18">
        <f t="shared" si="23"/>
        <v>2024</v>
      </c>
      <c r="B199" s="18">
        <f t="shared" si="24"/>
        <v>12</v>
      </c>
      <c r="C199" s="18"/>
      <c r="D199" s="18"/>
      <c r="E199" s="18"/>
      <c r="F199" s="42">
        <f>SUMIF('Cust MB ComLg'!$Y$8:$AJ$8,$B$29,'Cust MB ComLg'!$Y159:$AJ159)</f>
        <v>19427</v>
      </c>
      <c r="G199" s="42">
        <f>'Avg Bill Days'!C156</f>
        <v>31.238</v>
      </c>
      <c r="H199" s="42"/>
      <c r="I199" s="42"/>
      <c r="J199" s="42">
        <f t="shared" si="20"/>
        <v>0</v>
      </c>
      <c r="K199" s="42">
        <f t="shared" si="20"/>
        <v>205</v>
      </c>
      <c r="L199" s="42"/>
      <c r="M199" s="42"/>
      <c r="N199" s="42"/>
      <c r="O199" s="42"/>
      <c r="P199" s="42"/>
      <c r="Q199" s="42"/>
      <c r="R199" s="42">
        <f t="shared" si="21"/>
        <v>216309754</v>
      </c>
      <c r="S199" s="42">
        <f t="shared" si="22"/>
        <v>782702</v>
      </c>
    </row>
    <row r="200" spans="1:19">
      <c r="A200" s="18">
        <f t="shared" si="23"/>
        <v>2025</v>
      </c>
      <c r="B200" s="18">
        <f t="shared" si="24"/>
        <v>1</v>
      </c>
      <c r="C200" s="18"/>
      <c r="D200" s="18"/>
      <c r="E200" s="18"/>
      <c r="F200" s="42">
        <f>SUMIF('Cust MB ComLg'!$Y$8:$AJ$8,$B$29,'Cust MB ComLg'!$Y160:$AJ160)</f>
        <v>19450</v>
      </c>
      <c r="G200" s="42">
        <f>'Avg Bill Days'!C157</f>
        <v>32.286000000000001</v>
      </c>
      <c r="H200" s="42"/>
      <c r="I200" s="42"/>
      <c r="J200" s="42">
        <f t="shared" si="20"/>
        <v>0</v>
      </c>
      <c r="K200" s="42">
        <f t="shared" si="20"/>
        <v>86</v>
      </c>
      <c r="L200" s="42"/>
      <c r="M200" s="42"/>
      <c r="N200" s="42"/>
      <c r="O200" s="42"/>
      <c r="P200" s="42"/>
      <c r="Q200" s="42"/>
      <c r="R200" s="42">
        <f t="shared" si="21"/>
        <v>224749090</v>
      </c>
      <c r="S200" s="42">
        <f t="shared" si="22"/>
        <v>795642</v>
      </c>
    </row>
    <row r="201" spans="1:19">
      <c r="A201" s="18">
        <f t="shared" si="23"/>
        <v>2025</v>
      </c>
      <c r="B201" s="18">
        <f t="shared" si="24"/>
        <v>2</v>
      </c>
      <c r="C201" s="18"/>
      <c r="D201" s="18"/>
      <c r="E201" s="18"/>
      <c r="F201" s="42">
        <f>SUMIF('Cust MB ComLg'!$Y$8:$AJ$8,$B$29,'Cust MB ComLg'!$Y161:$AJ161)</f>
        <v>19469</v>
      </c>
      <c r="G201" s="42">
        <f>'Avg Bill Days'!C158</f>
        <v>29.81</v>
      </c>
      <c r="H201" s="42"/>
      <c r="I201" s="42"/>
      <c r="J201" s="42">
        <f t="shared" si="20"/>
        <v>0</v>
      </c>
      <c r="K201" s="42">
        <f t="shared" si="20"/>
        <v>61</v>
      </c>
      <c r="L201" s="42"/>
      <c r="M201" s="42"/>
      <c r="N201" s="42"/>
      <c r="O201" s="42"/>
      <c r="P201" s="42"/>
      <c r="Q201" s="42"/>
      <c r="R201" s="42">
        <f t="shared" si="21"/>
        <v>211026635</v>
      </c>
      <c r="S201" s="42">
        <f t="shared" si="22"/>
        <v>790236</v>
      </c>
    </row>
    <row r="202" spans="1:19">
      <c r="A202" s="18">
        <f t="shared" si="23"/>
        <v>2025</v>
      </c>
      <c r="B202" s="18">
        <f t="shared" si="24"/>
        <v>3</v>
      </c>
      <c r="C202" s="18"/>
      <c r="D202" s="18"/>
      <c r="E202" s="18"/>
      <c r="F202" s="42">
        <f>SUMIF('Cust MB ComLg'!$Y$8:$AJ$8,$B$29,'Cust MB ComLg'!$Y162:$AJ162)</f>
        <v>19485</v>
      </c>
      <c r="G202" s="42">
        <f>'Avg Bill Days'!C159</f>
        <v>29.524000000000001</v>
      </c>
      <c r="H202" s="42"/>
      <c r="I202" s="42"/>
      <c r="J202" s="42">
        <f t="shared" si="20"/>
        <v>0</v>
      </c>
      <c r="K202" s="42">
        <f t="shared" si="20"/>
        <v>95</v>
      </c>
      <c r="L202" s="42"/>
      <c r="M202" s="42"/>
      <c r="N202" s="42"/>
      <c r="O202" s="42"/>
      <c r="P202" s="42"/>
      <c r="Q202" s="42"/>
      <c r="R202" s="42">
        <f t="shared" si="21"/>
        <v>206322384</v>
      </c>
      <c r="S202" s="42">
        <f t="shared" si="22"/>
        <v>764132</v>
      </c>
    </row>
    <row r="203" spans="1:19">
      <c r="A203" s="18">
        <f t="shared" si="23"/>
        <v>2025</v>
      </c>
      <c r="B203" s="18">
        <f t="shared" si="24"/>
        <v>4</v>
      </c>
      <c r="C203" s="18"/>
      <c r="D203" s="18"/>
      <c r="E203" s="18"/>
      <c r="F203" s="42">
        <f>SUMIF('Cust MB ComLg'!$Y$8:$AJ$8,$B$29,'Cust MB ComLg'!$Y163:$AJ163)</f>
        <v>19502</v>
      </c>
      <c r="G203" s="42">
        <f>'Avg Bill Days'!C160</f>
        <v>30.713999999999999</v>
      </c>
      <c r="H203" s="42"/>
      <c r="I203" s="42"/>
      <c r="J203" s="42">
        <f t="shared" si="20"/>
        <v>0</v>
      </c>
      <c r="K203" s="42">
        <f t="shared" si="20"/>
        <v>152</v>
      </c>
      <c r="L203" s="42"/>
      <c r="M203" s="42"/>
      <c r="N203" s="42"/>
      <c r="O203" s="42"/>
      <c r="P203" s="42"/>
      <c r="Q203" s="42"/>
      <c r="R203" s="42">
        <f t="shared" si="21"/>
        <v>230684760</v>
      </c>
      <c r="S203" s="42">
        <f t="shared" si="22"/>
        <v>743566</v>
      </c>
    </row>
    <row r="204" spans="1:19">
      <c r="A204" s="18">
        <f t="shared" si="23"/>
        <v>2025</v>
      </c>
      <c r="B204" s="18">
        <f t="shared" si="24"/>
        <v>5</v>
      </c>
      <c r="C204" s="18"/>
      <c r="D204" s="18"/>
      <c r="E204" s="18"/>
      <c r="F204" s="42">
        <f>SUMIF('Cust MB ComLg'!$Y$8:$AJ$8,$B$29,'Cust MB ComLg'!$Y164:$AJ164)</f>
        <v>19519</v>
      </c>
      <c r="G204" s="42">
        <f>'Avg Bill Days'!C161</f>
        <v>29.524000000000001</v>
      </c>
      <c r="H204" s="42"/>
      <c r="I204" s="42"/>
      <c r="J204" s="42">
        <f t="shared" si="20"/>
        <v>0</v>
      </c>
      <c r="K204" s="42">
        <f t="shared" si="20"/>
        <v>430</v>
      </c>
      <c r="L204" s="42"/>
      <c r="M204" s="42"/>
      <c r="N204" s="42"/>
      <c r="O204" s="42"/>
      <c r="P204" s="42"/>
      <c r="Q204" s="42"/>
      <c r="R204" s="42">
        <f t="shared" si="21"/>
        <v>240108153</v>
      </c>
      <c r="S204" s="42">
        <f t="shared" si="22"/>
        <v>776791</v>
      </c>
    </row>
    <row r="205" spans="1:19">
      <c r="A205" s="18">
        <f t="shared" si="23"/>
        <v>2025</v>
      </c>
      <c r="B205" s="18">
        <f t="shared" si="24"/>
        <v>6</v>
      </c>
      <c r="C205" s="18"/>
      <c r="D205" s="18"/>
      <c r="E205" s="18"/>
      <c r="F205" s="42">
        <f>SUMIF('Cust MB ComLg'!$Y$8:$AJ$8,$B$29,'Cust MB ComLg'!$Y165:$AJ165)</f>
        <v>19541</v>
      </c>
      <c r="G205" s="42">
        <f>'Avg Bill Days'!C162</f>
        <v>30.619</v>
      </c>
      <c r="H205" s="42"/>
      <c r="I205" s="42"/>
      <c r="J205" s="42">
        <f t="shared" si="20"/>
        <v>0</v>
      </c>
      <c r="K205" s="42">
        <f t="shared" si="20"/>
        <v>417</v>
      </c>
      <c r="L205" s="42"/>
      <c r="M205" s="42"/>
      <c r="N205" s="42"/>
      <c r="O205" s="42"/>
      <c r="P205" s="42"/>
      <c r="Q205" s="42"/>
      <c r="R205" s="42">
        <f t="shared" si="21"/>
        <v>294832172</v>
      </c>
      <c r="S205" s="42">
        <f t="shared" si="22"/>
        <v>838139</v>
      </c>
    </row>
    <row r="206" spans="1:19">
      <c r="A206" s="18">
        <f t="shared" si="23"/>
        <v>2025</v>
      </c>
      <c r="B206" s="18">
        <f t="shared" si="24"/>
        <v>7</v>
      </c>
      <c r="C206" s="18"/>
      <c r="D206" s="18"/>
      <c r="E206" s="18"/>
      <c r="F206" s="42">
        <f>SUMIF('Cust MB ComLg'!$Y$8:$AJ$8,$B$29,'Cust MB ComLg'!$Y166:$AJ166)</f>
        <v>19557</v>
      </c>
      <c r="G206" s="42">
        <f>'Avg Bill Days'!C163</f>
        <v>30.713999999999999</v>
      </c>
      <c r="H206" s="42"/>
      <c r="I206" s="42"/>
      <c r="J206" s="42">
        <f t="shared" si="20"/>
        <v>0</v>
      </c>
      <c r="K206" s="42">
        <f t="shared" si="20"/>
        <v>487</v>
      </c>
      <c r="L206" s="42"/>
      <c r="M206" s="42"/>
      <c r="N206" s="42"/>
      <c r="O206" s="42"/>
      <c r="P206" s="42"/>
      <c r="Q206" s="42"/>
      <c r="R206" s="42">
        <f t="shared" si="21"/>
        <v>313005378</v>
      </c>
      <c r="S206" s="42">
        <f t="shared" si="22"/>
        <v>841690</v>
      </c>
    </row>
    <row r="207" spans="1:19">
      <c r="A207" s="18">
        <f t="shared" si="23"/>
        <v>2025</v>
      </c>
      <c r="B207" s="18">
        <f t="shared" si="24"/>
        <v>8</v>
      </c>
      <c r="C207" s="18"/>
      <c r="D207" s="18"/>
      <c r="E207" s="18"/>
      <c r="F207" s="42">
        <f>SUMIF('Cust MB ComLg'!$Y$8:$AJ$8,$B$29,'Cust MB ComLg'!$Y167:$AJ167)</f>
        <v>19569</v>
      </c>
      <c r="G207" s="42">
        <f>'Avg Bill Days'!C164</f>
        <v>30.475999999999999</v>
      </c>
      <c r="H207" s="42"/>
      <c r="I207" s="42"/>
      <c r="J207" s="42">
        <f t="shared" si="20"/>
        <v>0</v>
      </c>
      <c r="K207" s="42">
        <f t="shared" si="20"/>
        <v>449</v>
      </c>
      <c r="L207" s="42"/>
      <c r="M207" s="42"/>
      <c r="N207" s="42"/>
      <c r="O207" s="42"/>
      <c r="P207" s="42"/>
      <c r="Q207" s="42"/>
      <c r="R207" s="42">
        <f t="shared" si="21"/>
        <v>317729794</v>
      </c>
      <c r="S207" s="42">
        <f t="shared" si="22"/>
        <v>856887</v>
      </c>
    </row>
    <row r="208" spans="1:19">
      <c r="A208" s="18">
        <f t="shared" si="23"/>
        <v>2025</v>
      </c>
      <c r="B208" s="18">
        <f t="shared" si="24"/>
        <v>9</v>
      </c>
      <c r="C208" s="18"/>
      <c r="D208" s="18"/>
      <c r="E208" s="18"/>
      <c r="F208" s="42">
        <f>SUMIF('Cust MB ComLg'!$Y$8:$AJ$8,$B$29,'Cust MB ComLg'!$Y168:$AJ168)</f>
        <v>19566</v>
      </c>
      <c r="G208" s="42">
        <f>'Avg Bill Days'!C165</f>
        <v>31.143000000000001</v>
      </c>
      <c r="H208" s="42"/>
      <c r="I208" s="42"/>
      <c r="J208" s="42">
        <f t="shared" si="20"/>
        <v>0</v>
      </c>
      <c r="K208" s="42">
        <f t="shared" si="20"/>
        <v>352</v>
      </c>
      <c r="L208" s="42"/>
      <c r="M208" s="42"/>
      <c r="N208" s="42"/>
      <c r="O208" s="42"/>
      <c r="P208" s="42"/>
      <c r="Q208" s="42"/>
      <c r="R208" s="42">
        <f t="shared" si="21"/>
        <v>306037073</v>
      </c>
      <c r="S208" s="42">
        <f t="shared" si="22"/>
        <v>848639</v>
      </c>
    </row>
    <row r="209" spans="1:19">
      <c r="A209" s="18">
        <f t="shared" si="23"/>
        <v>2025</v>
      </c>
      <c r="B209" s="18">
        <f t="shared" si="24"/>
        <v>10</v>
      </c>
      <c r="C209" s="18"/>
      <c r="D209" s="18"/>
      <c r="E209" s="18"/>
      <c r="F209" s="42">
        <f>SUMIF('Cust MB ComLg'!$Y$8:$AJ$8,$B$29,'Cust MB ComLg'!$Y169:$AJ169)</f>
        <v>19564</v>
      </c>
      <c r="G209" s="42">
        <f>'Avg Bill Days'!C166</f>
        <v>30.762</v>
      </c>
      <c r="H209" s="42"/>
      <c r="I209" s="42"/>
      <c r="J209" s="42">
        <f t="shared" si="20"/>
        <v>0</v>
      </c>
      <c r="K209" s="42">
        <f t="shared" si="20"/>
        <v>346</v>
      </c>
      <c r="L209" s="42"/>
      <c r="M209" s="42"/>
      <c r="N209" s="42"/>
      <c r="O209" s="42"/>
      <c r="P209" s="42"/>
      <c r="Q209" s="42"/>
      <c r="R209" s="42">
        <f t="shared" si="21"/>
        <v>260872596</v>
      </c>
      <c r="S209" s="42">
        <f t="shared" si="22"/>
        <v>802055</v>
      </c>
    </row>
    <row r="210" spans="1:19">
      <c r="A210" s="18">
        <f t="shared" si="23"/>
        <v>2025</v>
      </c>
      <c r="B210" s="18">
        <f t="shared" si="24"/>
        <v>11</v>
      </c>
      <c r="C210" s="18"/>
      <c r="D210" s="18"/>
      <c r="E210" s="18"/>
      <c r="F210" s="42">
        <f>SUMIF('Cust MB ComLg'!$Y$8:$AJ$8,$B$29,'Cust MB ComLg'!$Y170:$AJ170)</f>
        <v>19566</v>
      </c>
      <c r="G210" s="42">
        <f>'Avg Bill Days'!C167</f>
        <v>28.619</v>
      </c>
      <c r="H210" s="42"/>
      <c r="I210" s="42"/>
      <c r="J210" s="42">
        <f t="shared" ref="J210:K241" si="25">ROUND(SUMIF($B$32:$B$45,$B210,J$32:J$45)*$F210,0)</f>
        <v>0</v>
      </c>
      <c r="K210" s="42">
        <f t="shared" si="25"/>
        <v>217</v>
      </c>
      <c r="L210" s="42"/>
      <c r="M210" s="42"/>
      <c r="N210" s="42"/>
      <c r="O210" s="42"/>
      <c r="P210" s="42"/>
      <c r="Q210" s="42"/>
      <c r="R210" s="42">
        <f t="shared" si="21"/>
        <v>208375129</v>
      </c>
      <c r="S210" s="42">
        <f t="shared" si="22"/>
        <v>747571</v>
      </c>
    </row>
    <row r="211" spans="1:19">
      <c r="A211" s="18">
        <f t="shared" si="23"/>
        <v>2025</v>
      </c>
      <c r="B211" s="18">
        <f t="shared" si="24"/>
        <v>12</v>
      </c>
      <c r="C211" s="18"/>
      <c r="D211" s="18"/>
      <c r="E211" s="18"/>
      <c r="F211" s="42">
        <f>SUMIF('Cust MB ComLg'!$Y$8:$AJ$8,$B$29,'Cust MB ComLg'!$Y171:$AJ171)</f>
        <v>19574</v>
      </c>
      <c r="G211" s="42">
        <f>'Avg Bill Days'!C168</f>
        <v>31.238</v>
      </c>
      <c r="H211" s="42"/>
      <c r="I211" s="42"/>
      <c r="J211" s="42">
        <f t="shared" si="25"/>
        <v>0</v>
      </c>
      <c r="K211" s="42">
        <f t="shared" si="25"/>
        <v>206</v>
      </c>
      <c r="L211" s="42"/>
      <c r="M211" s="42"/>
      <c r="N211" s="42"/>
      <c r="O211" s="42"/>
      <c r="P211" s="42"/>
      <c r="Q211" s="42"/>
      <c r="R211" s="42">
        <f t="shared" si="21"/>
        <v>217946524</v>
      </c>
      <c r="S211" s="42">
        <f t="shared" si="22"/>
        <v>788625</v>
      </c>
    </row>
    <row r="212" spans="1:19">
      <c r="A212" s="18">
        <f t="shared" si="23"/>
        <v>2026</v>
      </c>
      <c r="B212" s="18">
        <f t="shared" si="24"/>
        <v>1</v>
      </c>
      <c r="C212" s="18"/>
      <c r="D212" s="18"/>
      <c r="E212" s="18"/>
      <c r="F212" s="42">
        <f>SUMIF('Cust MB ComLg'!$Y$8:$AJ$8,$B$29,'Cust MB ComLg'!$Y172:$AJ172)</f>
        <v>19592</v>
      </c>
      <c r="G212" s="42">
        <f>'Avg Bill Days'!C169</f>
        <v>32.286000000000001</v>
      </c>
      <c r="H212" s="42"/>
      <c r="I212" s="42"/>
      <c r="J212" s="42">
        <f t="shared" si="25"/>
        <v>0</v>
      </c>
      <c r="K212" s="42">
        <f t="shared" si="25"/>
        <v>87</v>
      </c>
      <c r="L212" s="42"/>
      <c r="M212" s="42"/>
      <c r="N212" s="42"/>
      <c r="O212" s="42"/>
      <c r="P212" s="42"/>
      <c r="Q212" s="42"/>
      <c r="R212" s="42">
        <f t="shared" si="21"/>
        <v>226389932</v>
      </c>
      <c r="S212" s="42">
        <f t="shared" si="22"/>
        <v>801451</v>
      </c>
    </row>
    <row r="213" spans="1:19">
      <c r="A213" s="18">
        <f t="shared" si="23"/>
        <v>2026</v>
      </c>
      <c r="B213" s="18">
        <f t="shared" si="24"/>
        <v>2</v>
      </c>
      <c r="C213" s="18"/>
      <c r="D213" s="18"/>
      <c r="E213" s="18"/>
      <c r="F213" s="42">
        <f>SUMIF('Cust MB ComLg'!$Y$8:$AJ$8,$B$29,'Cust MB ComLg'!$Y173:$AJ173)</f>
        <v>19610</v>
      </c>
      <c r="G213" s="42">
        <f>'Avg Bill Days'!C170</f>
        <v>29.81</v>
      </c>
      <c r="H213" s="42"/>
      <c r="I213" s="42"/>
      <c r="J213" s="42">
        <f t="shared" si="25"/>
        <v>0</v>
      </c>
      <c r="K213" s="42">
        <f t="shared" si="25"/>
        <v>61</v>
      </c>
      <c r="L213" s="42"/>
      <c r="M213" s="42"/>
      <c r="N213" s="42"/>
      <c r="O213" s="42"/>
      <c r="P213" s="42"/>
      <c r="Q213" s="42"/>
      <c r="R213" s="42">
        <f t="shared" si="21"/>
        <v>212554949</v>
      </c>
      <c r="S213" s="42">
        <f t="shared" si="22"/>
        <v>795959</v>
      </c>
    </row>
    <row r="214" spans="1:19">
      <c r="A214" s="18">
        <f t="shared" si="23"/>
        <v>2026</v>
      </c>
      <c r="B214" s="18">
        <f t="shared" si="24"/>
        <v>3</v>
      </c>
      <c r="C214" s="18"/>
      <c r="D214" s="18"/>
      <c r="E214" s="18"/>
      <c r="F214" s="42">
        <f>SUMIF('Cust MB ComLg'!$Y$8:$AJ$8,$B$29,'Cust MB ComLg'!$Y174:$AJ174)</f>
        <v>19624</v>
      </c>
      <c r="G214" s="42">
        <f>'Avg Bill Days'!C171</f>
        <v>29.524000000000001</v>
      </c>
      <c r="H214" s="42"/>
      <c r="I214" s="42"/>
      <c r="J214" s="42">
        <f t="shared" si="25"/>
        <v>0</v>
      </c>
      <c r="K214" s="42">
        <f t="shared" si="25"/>
        <v>95</v>
      </c>
      <c r="L214" s="42"/>
      <c r="M214" s="42"/>
      <c r="N214" s="42"/>
      <c r="O214" s="42"/>
      <c r="P214" s="42"/>
      <c r="Q214" s="42"/>
      <c r="R214" s="42">
        <f t="shared" si="21"/>
        <v>207794225</v>
      </c>
      <c r="S214" s="42">
        <f t="shared" si="22"/>
        <v>769583</v>
      </c>
    </row>
    <row r="215" spans="1:19">
      <c r="A215" s="18">
        <f t="shared" si="23"/>
        <v>2026</v>
      </c>
      <c r="B215" s="18">
        <f t="shared" si="24"/>
        <v>4</v>
      </c>
      <c r="C215" s="18"/>
      <c r="D215" s="18"/>
      <c r="E215" s="18"/>
      <c r="F215" s="42">
        <f>SUMIF('Cust MB ComLg'!$Y$8:$AJ$8,$B$29,'Cust MB ComLg'!$Y175:$AJ175)</f>
        <v>19639</v>
      </c>
      <c r="G215" s="42">
        <f>'Avg Bill Days'!C172</f>
        <v>30.713999999999999</v>
      </c>
      <c r="H215" s="42"/>
      <c r="I215" s="42"/>
      <c r="J215" s="42">
        <f t="shared" si="25"/>
        <v>0</v>
      </c>
      <c r="K215" s="42">
        <f t="shared" si="25"/>
        <v>153</v>
      </c>
      <c r="L215" s="42"/>
      <c r="M215" s="42"/>
      <c r="N215" s="42"/>
      <c r="O215" s="42"/>
      <c r="P215" s="42"/>
      <c r="Q215" s="42"/>
      <c r="R215" s="42">
        <f t="shared" si="21"/>
        <v>232305302</v>
      </c>
      <c r="S215" s="42">
        <f t="shared" si="22"/>
        <v>748790</v>
      </c>
    </row>
    <row r="216" spans="1:19">
      <c r="A216" s="18">
        <f t="shared" si="23"/>
        <v>2026</v>
      </c>
      <c r="B216" s="18">
        <f t="shared" si="24"/>
        <v>5</v>
      </c>
      <c r="C216" s="18"/>
      <c r="D216" s="18"/>
      <c r="E216" s="18"/>
      <c r="F216" s="42">
        <f>SUMIF('Cust MB ComLg'!$Y$8:$AJ$8,$B$29,'Cust MB ComLg'!$Y176:$AJ176)</f>
        <v>19652</v>
      </c>
      <c r="G216" s="42">
        <f>'Avg Bill Days'!C173</f>
        <v>29.524000000000001</v>
      </c>
      <c r="H216" s="42"/>
      <c r="I216" s="42"/>
      <c r="J216" s="42">
        <f t="shared" si="25"/>
        <v>0</v>
      </c>
      <c r="K216" s="42">
        <f t="shared" si="25"/>
        <v>433</v>
      </c>
      <c r="L216" s="42"/>
      <c r="M216" s="42"/>
      <c r="N216" s="42"/>
      <c r="O216" s="42"/>
      <c r="P216" s="42"/>
      <c r="Q216" s="42"/>
      <c r="R216" s="42">
        <f t="shared" si="21"/>
        <v>241744220</v>
      </c>
      <c r="S216" s="42">
        <f t="shared" si="22"/>
        <v>782084</v>
      </c>
    </row>
    <row r="217" spans="1:19">
      <c r="A217" s="18">
        <f t="shared" si="23"/>
        <v>2026</v>
      </c>
      <c r="B217" s="18">
        <f t="shared" si="24"/>
        <v>6</v>
      </c>
      <c r="C217" s="18"/>
      <c r="D217" s="18"/>
      <c r="E217" s="18"/>
      <c r="F217" s="42">
        <f>SUMIF('Cust MB ComLg'!$Y$8:$AJ$8,$B$29,'Cust MB ComLg'!$Y177:$AJ177)</f>
        <v>19673</v>
      </c>
      <c r="G217" s="42">
        <f>'Avg Bill Days'!C174</f>
        <v>30.619</v>
      </c>
      <c r="H217" s="42"/>
      <c r="I217" s="42"/>
      <c r="J217" s="42">
        <f t="shared" si="25"/>
        <v>0</v>
      </c>
      <c r="K217" s="42">
        <f t="shared" si="25"/>
        <v>420</v>
      </c>
      <c r="L217" s="42"/>
      <c r="M217" s="42"/>
      <c r="N217" s="42"/>
      <c r="O217" s="42"/>
      <c r="P217" s="42"/>
      <c r="Q217" s="42"/>
      <c r="R217" s="42">
        <f t="shared" si="21"/>
        <v>296823771</v>
      </c>
      <c r="S217" s="42">
        <f t="shared" si="22"/>
        <v>843801</v>
      </c>
    </row>
    <row r="218" spans="1:19">
      <c r="A218" s="18">
        <f t="shared" si="23"/>
        <v>2026</v>
      </c>
      <c r="B218" s="18">
        <f t="shared" si="24"/>
        <v>7</v>
      </c>
      <c r="C218" s="18"/>
      <c r="D218" s="18"/>
      <c r="E218" s="18"/>
      <c r="F218" s="42">
        <f>SUMIF('Cust MB ComLg'!$Y$8:$AJ$8,$B$29,'Cust MB ComLg'!$Y178:$AJ178)</f>
        <v>19686</v>
      </c>
      <c r="G218" s="42">
        <f>'Avg Bill Days'!C175</f>
        <v>30.713999999999999</v>
      </c>
      <c r="H218" s="42"/>
      <c r="I218" s="42"/>
      <c r="J218" s="42">
        <f t="shared" si="25"/>
        <v>0</v>
      </c>
      <c r="K218" s="42">
        <f t="shared" si="25"/>
        <v>490</v>
      </c>
      <c r="L218" s="42"/>
      <c r="M218" s="42"/>
      <c r="N218" s="42"/>
      <c r="O218" s="42"/>
      <c r="P218" s="42"/>
      <c r="Q218" s="42"/>
      <c r="R218" s="42">
        <f t="shared" si="21"/>
        <v>315069994</v>
      </c>
      <c r="S218" s="42">
        <f t="shared" si="22"/>
        <v>847242</v>
      </c>
    </row>
    <row r="219" spans="1:19">
      <c r="A219" s="18">
        <f t="shared" si="23"/>
        <v>2026</v>
      </c>
      <c r="B219" s="18">
        <f t="shared" si="24"/>
        <v>8</v>
      </c>
      <c r="C219" s="18"/>
      <c r="D219" s="18"/>
      <c r="E219" s="18"/>
      <c r="F219" s="42">
        <f>SUMIF('Cust MB ComLg'!$Y$8:$AJ$8,$B$29,'Cust MB ComLg'!$Y179:$AJ179)</f>
        <v>19695</v>
      </c>
      <c r="G219" s="42">
        <f>'Avg Bill Days'!C176</f>
        <v>30.475999999999999</v>
      </c>
      <c r="H219" s="42"/>
      <c r="I219" s="42"/>
      <c r="J219" s="42">
        <f t="shared" si="25"/>
        <v>0</v>
      </c>
      <c r="K219" s="42">
        <f t="shared" si="25"/>
        <v>452</v>
      </c>
      <c r="L219" s="42"/>
      <c r="M219" s="42"/>
      <c r="N219" s="42"/>
      <c r="O219" s="42"/>
      <c r="P219" s="42"/>
      <c r="Q219" s="42"/>
      <c r="R219" s="42">
        <f t="shared" si="21"/>
        <v>319775579</v>
      </c>
      <c r="S219" s="42">
        <f t="shared" si="22"/>
        <v>862404</v>
      </c>
    </row>
    <row r="220" spans="1:19">
      <c r="A220" s="18">
        <f t="shared" si="23"/>
        <v>2026</v>
      </c>
      <c r="B220" s="18">
        <f t="shared" si="24"/>
        <v>9</v>
      </c>
      <c r="C220" s="18"/>
      <c r="D220" s="18"/>
      <c r="E220" s="18"/>
      <c r="F220" s="42">
        <f>SUMIF('Cust MB ComLg'!$Y$8:$AJ$8,$B$29,'Cust MB ComLg'!$Y180:$AJ180)</f>
        <v>19693</v>
      </c>
      <c r="G220" s="42">
        <f>'Avg Bill Days'!C177</f>
        <v>31.143000000000001</v>
      </c>
      <c r="H220" s="42"/>
      <c r="I220" s="42"/>
      <c r="J220" s="42">
        <f t="shared" si="25"/>
        <v>0</v>
      </c>
      <c r="K220" s="42">
        <f t="shared" si="25"/>
        <v>354</v>
      </c>
      <c r="L220" s="42"/>
      <c r="M220" s="42"/>
      <c r="N220" s="42"/>
      <c r="O220" s="42"/>
      <c r="P220" s="42"/>
      <c r="Q220" s="42"/>
      <c r="R220" s="42">
        <f t="shared" si="21"/>
        <v>308023514</v>
      </c>
      <c r="S220" s="42">
        <f t="shared" si="22"/>
        <v>854147</v>
      </c>
    </row>
    <row r="221" spans="1:19">
      <c r="A221" s="18">
        <f t="shared" si="23"/>
        <v>2026</v>
      </c>
      <c r="B221" s="18">
        <f t="shared" si="24"/>
        <v>10</v>
      </c>
      <c r="C221" s="18"/>
      <c r="D221" s="18"/>
      <c r="E221" s="18"/>
      <c r="F221" s="42">
        <f>SUMIF('Cust MB ComLg'!$Y$8:$AJ$8,$B$29,'Cust MB ComLg'!$Y181:$AJ181)</f>
        <v>19692</v>
      </c>
      <c r="G221" s="42">
        <f>'Avg Bill Days'!C178</f>
        <v>30.762</v>
      </c>
      <c r="H221" s="42"/>
      <c r="I221" s="42"/>
      <c r="J221" s="42">
        <f t="shared" si="25"/>
        <v>0</v>
      </c>
      <c r="K221" s="42">
        <f t="shared" si="25"/>
        <v>348</v>
      </c>
      <c r="L221" s="42"/>
      <c r="M221" s="42"/>
      <c r="N221" s="42"/>
      <c r="O221" s="42"/>
      <c r="P221" s="42"/>
      <c r="Q221" s="42"/>
      <c r="R221" s="42">
        <f t="shared" si="21"/>
        <v>262579389</v>
      </c>
      <c r="S221" s="42">
        <f t="shared" si="22"/>
        <v>807303</v>
      </c>
    </row>
    <row r="222" spans="1:19">
      <c r="A222" s="18">
        <f t="shared" si="23"/>
        <v>2026</v>
      </c>
      <c r="B222" s="18">
        <f t="shared" si="24"/>
        <v>11</v>
      </c>
      <c r="C222" s="18"/>
      <c r="D222" s="18"/>
      <c r="E222" s="18"/>
      <c r="F222" s="42">
        <f>SUMIF('Cust MB ComLg'!$Y$8:$AJ$8,$B$29,'Cust MB ComLg'!$Y182:$AJ182)</f>
        <v>19692</v>
      </c>
      <c r="G222" s="42">
        <f>'Avg Bill Days'!C179</f>
        <v>28.619</v>
      </c>
      <c r="H222" s="42"/>
      <c r="I222" s="42"/>
      <c r="J222" s="42">
        <f t="shared" si="25"/>
        <v>0</v>
      </c>
      <c r="K222" s="42">
        <f t="shared" si="25"/>
        <v>219</v>
      </c>
      <c r="L222" s="42"/>
      <c r="M222" s="42"/>
      <c r="N222" s="42"/>
      <c r="O222" s="42"/>
      <c r="P222" s="42"/>
      <c r="Q222" s="42"/>
      <c r="R222" s="42">
        <f t="shared" si="21"/>
        <v>209717011</v>
      </c>
      <c r="S222" s="42">
        <f t="shared" si="22"/>
        <v>752385</v>
      </c>
    </row>
    <row r="223" spans="1:19">
      <c r="A223" s="18">
        <f t="shared" si="23"/>
        <v>2026</v>
      </c>
      <c r="B223" s="18">
        <f t="shared" si="24"/>
        <v>12</v>
      </c>
      <c r="C223" s="18"/>
      <c r="D223" s="18"/>
      <c r="E223" s="18"/>
      <c r="F223" s="42">
        <f>SUMIF('Cust MB ComLg'!$Y$8:$AJ$8,$B$29,'Cust MB ComLg'!$Y183:$AJ183)</f>
        <v>19698</v>
      </c>
      <c r="G223" s="42">
        <f>'Avg Bill Days'!C180</f>
        <v>31.238</v>
      </c>
      <c r="H223" s="42"/>
      <c r="I223" s="42"/>
      <c r="J223" s="42">
        <f t="shared" si="25"/>
        <v>0</v>
      </c>
      <c r="K223" s="42">
        <f t="shared" si="25"/>
        <v>208</v>
      </c>
      <c r="L223" s="42"/>
      <c r="M223" s="42"/>
      <c r="N223" s="42"/>
      <c r="O223" s="42"/>
      <c r="P223" s="42"/>
      <c r="Q223" s="42"/>
      <c r="R223" s="42">
        <f t="shared" si="21"/>
        <v>219327201</v>
      </c>
      <c r="S223" s="42">
        <f t="shared" si="22"/>
        <v>793620</v>
      </c>
    </row>
    <row r="224" spans="1:19">
      <c r="A224" s="18">
        <f t="shared" si="23"/>
        <v>2027</v>
      </c>
      <c r="B224" s="18">
        <f t="shared" si="24"/>
        <v>1</v>
      </c>
      <c r="C224" s="18"/>
      <c r="D224" s="18"/>
      <c r="E224" s="18"/>
      <c r="F224" s="42">
        <f>SUMIF('Cust MB ComLg'!$Y$8:$AJ$8,$B$29,'Cust MB ComLg'!$Y184:$AJ184)</f>
        <v>19715</v>
      </c>
      <c r="G224" s="42">
        <f>'Avg Bill Days'!C181</f>
        <v>32.286000000000001</v>
      </c>
      <c r="H224" s="42"/>
      <c r="I224" s="42"/>
      <c r="J224" s="42">
        <f t="shared" si="25"/>
        <v>0</v>
      </c>
      <c r="K224" s="42">
        <f t="shared" si="25"/>
        <v>87</v>
      </c>
      <c r="L224" s="42"/>
      <c r="M224" s="42"/>
      <c r="N224" s="42"/>
      <c r="O224" s="42"/>
      <c r="P224" s="42"/>
      <c r="Q224" s="42"/>
      <c r="R224" s="42">
        <f t="shared" si="21"/>
        <v>227811224</v>
      </c>
      <c r="S224" s="42">
        <f t="shared" si="22"/>
        <v>806483</v>
      </c>
    </row>
    <row r="225" spans="1:19">
      <c r="A225" s="18">
        <f t="shared" si="23"/>
        <v>2027</v>
      </c>
      <c r="B225" s="18">
        <f t="shared" si="24"/>
        <v>2</v>
      </c>
      <c r="C225" s="18"/>
      <c r="D225" s="18"/>
      <c r="E225" s="18"/>
      <c r="F225" s="42">
        <f>SUMIF('Cust MB ComLg'!$Y$8:$AJ$8,$B$29,'Cust MB ComLg'!$Y185:$AJ185)</f>
        <v>19733</v>
      </c>
      <c r="G225" s="42">
        <f>'Avg Bill Days'!C182</f>
        <v>29.81</v>
      </c>
      <c r="H225" s="42"/>
      <c r="I225" s="42"/>
      <c r="J225" s="42">
        <f t="shared" si="25"/>
        <v>0</v>
      </c>
      <c r="K225" s="42">
        <f t="shared" si="25"/>
        <v>62</v>
      </c>
      <c r="L225" s="42"/>
      <c r="M225" s="42"/>
      <c r="N225" s="42"/>
      <c r="O225" s="42"/>
      <c r="P225" s="42"/>
      <c r="Q225" s="42"/>
      <c r="R225" s="42">
        <f t="shared" si="21"/>
        <v>213888160</v>
      </c>
      <c r="S225" s="42">
        <f t="shared" si="22"/>
        <v>800951</v>
      </c>
    </row>
    <row r="226" spans="1:19">
      <c r="A226" s="18">
        <f t="shared" si="23"/>
        <v>2027</v>
      </c>
      <c r="B226" s="18">
        <f t="shared" si="24"/>
        <v>3</v>
      </c>
      <c r="C226" s="18"/>
      <c r="D226" s="18"/>
      <c r="E226" s="18"/>
      <c r="F226" s="42">
        <f>SUMIF('Cust MB ComLg'!$Y$8:$AJ$8,$B$29,'Cust MB ComLg'!$Y186:$AJ186)</f>
        <v>19746</v>
      </c>
      <c r="G226" s="42">
        <f>'Avg Bill Days'!C183</f>
        <v>29.524000000000001</v>
      </c>
      <c r="H226" s="42"/>
      <c r="I226" s="42"/>
      <c r="J226" s="42">
        <f t="shared" si="25"/>
        <v>0</v>
      </c>
      <c r="K226" s="42">
        <f t="shared" si="25"/>
        <v>96</v>
      </c>
      <c r="L226" s="42"/>
      <c r="M226" s="42"/>
      <c r="N226" s="42"/>
      <c r="O226" s="42"/>
      <c r="P226" s="42"/>
      <c r="Q226" s="42"/>
      <c r="R226" s="42">
        <f t="shared" si="21"/>
        <v>209086056</v>
      </c>
      <c r="S226" s="42">
        <f t="shared" si="22"/>
        <v>774368</v>
      </c>
    </row>
    <row r="227" spans="1:19">
      <c r="A227" s="18">
        <f t="shared" si="23"/>
        <v>2027</v>
      </c>
      <c r="B227" s="18">
        <f t="shared" si="24"/>
        <v>4</v>
      </c>
      <c r="C227" s="18"/>
      <c r="D227" s="18"/>
      <c r="E227" s="18"/>
      <c r="F227" s="42">
        <f>SUMIF('Cust MB ComLg'!$Y$8:$AJ$8,$B$29,'Cust MB ComLg'!$Y187:$AJ187)</f>
        <v>19762</v>
      </c>
      <c r="G227" s="42">
        <f>'Avg Bill Days'!C184</f>
        <v>30.713999999999999</v>
      </c>
      <c r="H227" s="42"/>
      <c r="I227" s="42"/>
      <c r="J227" s="42">
        <f t="shared" si="25"/>
        <v>0</v>
      </c>
      <c r="K227" s="42">
        <f t="shared" si="25"/>
        <v>154</v>
      </c>
      <c r="L227" s="42"/>
      <c r="M227" s="42"/>
      <c r="N227" s="42"/>
      <c r="O227" s="42"/>
      <c r="P227" s="42"/>
      <c r="Q227" s="42"/>
      <c r="R227" s="42">
        <f t="shared" si="21"/>
        <v>233760241</v>
      </c>
      <c r="S227" s="42">
        <f t="shared" si="22"/>
        <v>753480</v>
      </c>
    </row>
    <row r="228" spans="1:19">
      <c r="A228" s="18">
        <f t="shared" si="23"/>
        <v>2027</v>
      </c>
      <c r="B228" s="18">
        <f t="shared" si="24"/>
        <v>5</v>
      </c>
      <c r="C228" s="18"/>
      <c r="D228" s="18"/>
      <c r="E228" s="18"/>
      <c r="F228" s="42">
        <f>SUMIF('Cust MB ComLg'!$Y$8:$AJ$8,$B$29,'Cust MB ComLg'!$Y188:$AJ188)</f>
        <v>19775</v>
      </c>
      <c r="G228" s="42">
        <f>'Avg Bill Days'!C185</f>
        <v>29.524000000000001</v>
      </c>
      <c r="H228" s="42"/>
      <c r="I228" s="42"/>
      <c r="J228" s="42">
        <f t="shared" si="25"/>
        <v>0</v>
      </c>
      <c r="K228" s="42">
        <f t="shared" si="25"/>
        <v>436</v>
      </c>
      <c r="L228" s="42"/>
      <c r="M228" s="42"/>
      <c r="N228" s="42"/>
      <c r="O228" s="42"/>
      <c r="P228" s="42"/>
      <c r="Q228" s="42"/>
      <c r="R228" s="42">
        <f t="shared" si="21"/>
        <v>243257274</v>
      </c>
      <c r="S228" s="42">
        <f t="shared" si="22"/>
        <v>786979</v>
      </c>
    </row>
    <row r="229" spans="1:19">
      <c r="A229" s="18">
        <f t="shared" si="23"/>
        <v>2027</v>
      </c>
      <c r="B229" s="18">
        <f t="shared" si="24"/>
        <v>6</v>
      </c>
      <c r="C229" s="18"/>
      <c r="D229" s="18"/>
      <c r="E229" s="18"/>
      <c r="F229" s="42">
        <f>SUMIF('Cust MB ComLg'!$Y$8:$AJ$8,$B$29,'Cust MB ComLg'!$Y189:$AJ189)</f>
        <v>19793</v>
      </c>
      <c r="G229" s="42">
        <f>'Avg Bill Days'!C186</f>
        <v>30.619</v>
      </c>
      <c r="H229" s="42"/>
      <c r="I229" s="42"/>
      <c r="J229" s="42">
        <f t="shared" si="25"/>
        <v>0</v>
      </c>
      <c r="K229" s="42">
        <f t="shared" si="25"/>
        <v>422</v>
      </c>
      <c r="L229" s="42"/>
      <c r="M229" s="42"/>
      <c r="N229" s="42"/>
      <c r="O229" s="42"/>
      <c r="P229" s="42"/>
      <c r="Q229" s="42"/>
      <c r="R229" s="42">
        <f t="shared" si="21"/>
        <v>298634316</v>
      </c>
      <c r="S229" s="42">
        <f t="shared" si="22"/>
        <v>848948</v>
      </c>
    </row>
    <row r="230" spans="1:19">
      <c r="A230" s="18">
        <f t="shared" si="23"/>
        <v>2027</v>
      </c>
      <c r="B230" s="18">
        <f t="shared" si="24"/>
        <v>7</v>
      </c>
      <c r="C230" s="18"/>
      <c r="D230" s="18"/>
      <c r="E230" s="18"/>
      <c r="F230" s="42">
        <f>SUMIF('Cust MB ComLg'!$Y$8:$AJ$8,$B$29,'Cust MB ComLg'!$Y190:$AJ190)</f>
        <v>19807</v>
      </c>
      <c r="G230" s="42">
        <f>'Avg Bill Days'!C187</f>
        <v>30.713999999999999</v>
      </c>
      <c r="H230" s="42"/>
      <c r="I230" s="42"/>
      <c r="J230" s="42">
        <f t="shared" si="25"/>
        <v>0</v>
      </c>
      <c r="K230" s="42">
        <f t="shared" si="25"/>
        <v>493</v>
      </c>
      <c r="L230" s="42"/>
      <c r="M230" s="42"/>
      <c r="N230" s="42"/>
      <c r="O230" s="42"/>
      <c r="P230" s="42"/>
      <c r="Q230" s="42"/>
      <c r="R230" s="42">
        <f t="shared" si="21"/>
        <v>317006572</v>
      </c>
      <c r="S230" s="42">
        <f t="shared" si="22"/>
        <v>852450</v>
      </c>
    </row>
    <row r="231" spans="1:19">
      <c r="A231" s="18">
        <f t="shared" si="23"/>
        <v>2027</v>
      </c>
      <c r="B231" s="18">
        <f t="shared" si="24"/>
        <v>8</v>
      </c>
      <c r="C231" s="18"/>
      <c r="D231" s="18"/>
      <c r="E231" s="18"/>
      <c r="F231" s="42">
        <f>SUMIF('Cust MB ComLg'!$Y$8:$AJ$8,$B$29,'Cust MB ComLg'!$Y191:$AJ191)</f>
        <v>19815</v>
      </c>
      <c r="G231" s="42">
        <f>'Avg Bill Days'!C188</f>
        <v>30.475999999999999</v>
      </c>
      <c r="H231" s="42"/>
      <c r="I231" s="42"/>
      <c r="J231" s="42">
        <f t="shared" si="25"/>
        <v>0</v>
      </c>
      <c r="K231" s="42">
        <f t="shared" si="25"/>
        <v>454</v>
      </c>
      <c r="L231" s="42"/>
      <c r="M231" s="42"/>
      <c r="N231" s="42"/>
      <c r="O231" s="42"/>
      <c r="P231" s="42"/>
      <c r="Q231" s="42"/>
      <c r="R231" s="42">
        <f t="shared" si="21"/>
        <v>321723945</v>
      </c>
      <c r="S231" s="42">
        <f t="shared" si="22"/>
        <v>867659</v>
      </c>
    </row>
    <row r="232" spans="1:19">
      <c r="A232" s="18">
        <f t="shared" si="23"/>
        <v>2027</v>
      </c>
      <c r="B232" s="18">
        <f t="shared" si="24"/>
        <v>9</v>
      </c>
      <c r="C232" s="18"/>
      <c r="D232" s="18"/>
      <c r="E232" s="18"/>
      <c r="F232" s="42">
        <f>SUMIF('Cust MB ComLg'!$Y$8:$AJ$8,$B$29,'Cust MB ComLg'!$Y192:$AJ192)</f>
        <v>19811</v>
      </c>
      <c r="G232" s="42">
        <f>'Avg Bill Days'!C189</f>
        <v>31.143000000000001</v>
      </c>
      <c r="H232" s="42"/>
      <c r="I232" s="42"/>
      <c r="J232" s="42">
        <f t="shared" si="25"/>
        <v>0</v>
      </c>
      <c r="K232" s="42">
        <f t="shared" si="25"/>
        <v>356</v>
      </c>
      <c r="L232" s="42"/>
      <c r="M232" s="42"/>
      <c r="N232" s="42"/>
      <c r="O232" s="42"/>
      <c r="P232" s="42"/>
      <c r="Q232" s="42"/>
      <c r="R232" s="42">
        <f t="shared" si="21"/>
        <v>309869184</v>
      </c>
      <c r="S232" s="42">
        <f t="shared" si="22"/>
        <v>859265</v>
      </c>
    </row>
    <row r="233" spans="1:19">
      <c r="A233" s="18">
        <f t="shared" si="23"/>
        <v>2027</v>
      </c>
      <c r="B233" s="18">
        <f t="shared" si="24"/>
        <v>10</v>
      </c>
      <c r="C233" s="18"/>
      <c r="D233" s="18"/>
      <c r="E233" s="18"/>
      <c r="F233" s="42">
        <f>SUMIF('Cust MB ComLg'!$Y$8:$AJ$8,$B$29,'Cust MB ComLg'!$Y193:$AJ193)</f>
        <v>19809</v>
      </c>
      <c r="G233" s="42">
        <f>'Avg Bill Days'!C190</f>
        <v>30.762</v>
      </c>
      <c r="H233" s="42"/>
      <c r="I233" s="42"/>
      <c r="J233" s="42">
        <f t="shared" si="25"/>
        <v>0</v>
      </c>
      <c r="K233" s="42">
        <f t="shared" si="25"/>
        <v>350</v>
      </c>
      <c r="L233" s="42"/>
      <c r="M233" s="42"/>
      <c r="N233" s="42"/>
      <c r="O233" s="42"/>
      <c r="P233" s="42"/>
      <c r="Q233" s="42"/>
      <c r="R233" s="42">
        <f t="shared" si="21"/>
        <v>264139504</v>
      </c>
      <c r="S233" s="42">
        <f t="shared" si="22"/>
        <v>812099</v>
      </c>
    </row>
    <row r="234" spans="1:19">
      <c r="A234" s="18">
        <f t="shared" si="23"/>
        <v>2027</v>
      </c>
      <c r="B234" s="18">
        <f t="shared" si="24"/>
        <v>11</v>
      </c>
      <c r="C234" s="18"/>
      <c r="D234" s="18"/>
      <c r="E234" s="18"/>
      <c r="F234" s="42">
        <f>SUMIF('Cust MB ComLg'!$Y$8:$AJ$8,$B$29,'Cust MB ComLg'!$Y194:$AJ194)</f>
        <v>19810</v>
      </c>
      <c r="G234" s="42">
        <f>'Avg Bill Days'!C191</f>
        <v>28.619</v>
      </c>
      <c r="H234" s="42"/>
      <c r="I234" s="42"/>
      <c r="J234" s="42">
        <f t="shared" si="25"/>
        <v>0</v>
      </c>
      <c r="K234" s="42">
        <f t="shared" si="25"/>
        <v>220</v>
      </c>
      <c r="L234" s="42"/>
      <c r="M234" s="42"/>
      <c r="N234" s="42"/>
      <c r="O234" s="42"/>
      <c r="P234" s="42"/>
      <c r="Q234" s="42"/>
      <c r="R234" s="42">
        <f t="shared" si="21"/>
        <v>210973695</v>
      </c>
      <c r="S234" s="42">
        <f t="shared" si="22"/>
        <v>756894</v>
      </c>
    </row>
    <row r="235" spans="1:19">
      <c r="A235" s="18">
        <f t="shared" si="23"/>
        <v>2027</v>
      </c>
      <c r="B235" s="18">
        <f t="shared" si="24"/>
        <v>12</v>
      </c>
      <c r="C235" s="18"/>
      <c r="D235" s="18"/>
      <c r="E235" s="18"/>
      <c r="F235" s="42">
        <f>SUMIF('Cust MB ComLg'!$Y$8:$AJ$8,$B$29,'Cust MB ComLg'!$Y195:$AJ195)</f>
        <v>19814</v>
      </c>
      <c r="G235" s="42">
        <f>'Avg Bill Days'!C192</f>
        <v>31.238</v>
      </c>
      <c r="H235" s="42"/>
      <c r="I235" s="42"/>
      <c r="J235" s="42">
        <f t="shared" si="25"/>
        <v>0</v>
      </c>
      <c r="K235" s="42">
        <f t="shared" si="25"/>
        <v>209</v>
      </c>
      <c r="L235" s="42"/>
      <c r="M235" s="42"/>
      <c r="N235" s="42"/>
      <c r="O235" s="42"/>
      <c r="P235" s="42"/>
      <c r="Q235" s="42"/>
      <c r="R235" s="42">
        <f t="shared" si="21"/>
        <v>220618802</v>
      </c>
      <c r="S235" s="42">
        <f t="shared" si="22"/>
        <v>798294</v>
      </c>
    </row>
    <row r="236" spans="1:19">
      <c r="A236" s="18">
        <f t="shared" si="23"/>
        <v>2028</v>
      </c>
      <c r="B236" s="18">
        <f t="shared" si="24"/>
        <v>1</v>
      </c>
      <c r="C236" s="18"/>
      <c r="D236" s="18"/>
      <c r="E236" s="18"/>
      <c r="F236" s="42">
        <f>SUMIF('Cust MB ComLg'!$Y$8:$AJ$8,$B$29,'Cust MB ComLg'!$Y196:$AJ196)</f>
        <v>19832</v>
      </c>
      <c r="G236" s="42">
        <f>'Avg Bill Days'!C193</f>
        <v>32.286000000000001</v>
      </c>
      <c r="H236" s="42"/>
      <c r="I236" s="42"/>
      <c r="J236" s="42">
        <f t="shared" si="25"/>
        <v>0</v>
      </c>
      <c r="K236" s="42">
        <f t="shared" si="25"/>
        <v>88</v>
      </c>
      <c r="L236" s="42"/>
      <c r="M236" s="42"/>
      <c r="N236" s="42"/>
      <c r="O236" s="42"/>
      <c r="P236" s="42"/>
      <c r="Q236" s="42"/>
      <c r="R236" s="42">
        <f t="shared" si="21"/>
        <v>229163185</v>
      </c>
      <c r="S236" s="42">
        <f t="shared" si="22"/>
        <v>811269</v>
      </c>
    </row>
    <row r="237" spans="1:19">
      <c r="A237" s="18">
        <f t="shared" si="23"/>
        <v>2028</v>
      </c>
      <c r="B237" s="18">
        <f t="shared" si="24"/>
        <v>2</v>
      </c>
      <c r="C237" s="18"/>
      <c r="D237" s="18"/>
      <c r="E237" s="18"/>
      <c r="F237" s="42">
        <f>SUMIF('Cust MB ComLg'!$Y$8:$AJ$8,$B$29,'Cust MB ComLg'!$Y197:$AJ197)</f>
        <v>19850</v>
      </c>
      <c r="G237" s="42">
        <f>'Avg Bill Days'!C194</f>
        <v>30.31</v>
      </c>
      <c r="H237" s="42"/>
      <c r="I237" s="42"/>
      <c r="J237" s="42">
        <f t="shared" si="25"/>
        <v>0</v>
      </c>
      <c r="K237" s="42">
        <f t="shared" si="25"/>
        <v>62</v>
      </c>
      <c r="L237" s="42"/>
      <c r="M237" s="42"/>
      <c r="N237" s="42"/>
      <c r="O237" s="42"/>
      <c r="P237" s="42"/>
      <c r="Q237" s="42"/>
      <c r="R237" s="42">
        <f t="shared" si="21"/>
        <v>218765130</v>
      </c>
      <c r="S237" s="42">
        <f t="shared" si="22"/>
        <v>805700</v>
      </c>
    </row>
    <row r="238" spans="1:19">
      <c r="A238" s="18">
        <f t="shared" si="23"/>
        <v>2028</v>
      </c>
      <c r="B238" s="18">
        <f t="shared" si="24"/>
        <v>3</v>
      </c>
      <c r="C238" s="18"/>
      <c r="D238" s="18"/>
      <c r="E238" s="18"/>
      <c r="F238" s="42">
        <f>SUMIF('Cust MB ComLg'!$Y$8:$AJ$8,$B$29,'Cust MB ComLg'!$Y198:$AJ198)</f>
        <v>19862</v>
      </c>
      <c r="G238" s="42">
        <f>'Avg Bill Days'!C195</f>
        <v>30.024000000000001</v>
      </c>
      <c r="H238" s="42"/>
      <c r="I238" s="42"/>
      <c r="J238" s="42">
        <f t="shared" si="25"/>
        <v>0</v>
      </c>
      <c r="K238" s="42">
        <f t="shared" si="25"/>
        <v>97</v>
      </c>
      <c r="L238" s="42"/>
      <c r="M238" s="42"/>
      <c r="N238" s="42"/>
      <c r="O238" s="42"/>
      <c r="P238" s="42"/>
      <c r="Q238" s="42"/>
      <c r="R238" s="42">
        <f t="shared" si="21"/>
        <v>213876107</v>
      </c>
      <c r="S238" s="42">
        <f t="shared" si="22"/>
        <v>778917</v>
      </c>
    </row>
    <row r="239" spans="1:19">
      <c r="A239" s="18">
        <f t="shared" si="23"/>
        <v>2028</v>
      </c>
      <c r="B239" s="18">
        <f t="shared" si="24"/>
        <v>4</v>
      </c>
      <c r="C239" s="18"/>
      <c r="D239" s="18"/>
      <c r="E239" s="18"/>
      <c r="F239" s="42">
        <f>SUMIF('Cust MB ComLg'!$Y$8:$AJ$8,$B$29,'Cust MB ComLg'!$Y199:$AJ199)</f>
        <v>19874</v>
      </c>
      <c r="G239" s="42">
        <f>'Avg Bill Days'!C196</f>
        <v>30.713999999999999</v>
      </c>
      <c r="H239" s="42"/>
      <c r="I239" s="42"/>
      <c r="J239" s="42">
        <f t="shared" si="25"/>
        <v>0</v>
      </c>
      <c r="K239" s="42">
        <f t="shared" si="25"/>
        <v>155</v>
      </c>
      <c r="L239" s="42"/>
      <c r="M239" s="42"/>
      <c r="N239" s="42"/>
      <c r="O239" s="42"/>
      <c r="P239" s="42"/>
      <c r="Q239" s="42"/>
      <c r="R239" s="42">
        <f t="shared" si="21"/>
        <v>235085064</v>
      </c>
      <c r="S239" s="42">
        <f t="shared" si="22"/>
        <v>757750</v>
      </c>
    </row>
    <row r="240" spans="1:19">
      <c r="A240" s="18">
        <f t="shared" si="23"/>
        <v>2028</v>
      </c>
      <c r="B240" s="18">
        <f t="shared" si="24"/>
        <v>5</v>
      </c>
      <c r="C240" s="18"/>
      <c r="D240" s="18"/>
      <c r="E240" s="18"/>
      <c r="F240" s="42">
        <f>SUMIF('Cust MB ComLg'!$Y$8:$AJ$8,$B$29,'Cust MB ComLg'!$Y200:$AJ200)</f>
        <v>19888</v>
      </c>
      <c r="G240" s="42">
        <f>'Avg Bill Days'!C197</f>
        <v>29.524000000000001</v>
      </c>
      <c r="H240" s="42"/>
      <c r="I240" s="42"/>
      <c r="J240" s="42">
        <f t="shared" si="25"/>
        <v>0</v>
      </c>
      <c r="K240" s="42">
        <f t="shared" si="25"/>
        <v>439</v>
      </c>
      <c r="L240" s="42"/>
      <c r="M240" s="42"/>
      <c r="N240" s="42"/>
      <c r="O240" s="42"/>
      <c r="P240" s="42"/>
      <c r="Q240" s="42"/>
      <c r="R240" s="42">
        <f t="shared" si="21"/>
        <v>244647315</v>
      </c>
      <c r="S240" s="42">
        <f t="shared" si="22"/>
        <v>791476</v>
      </c>
    </row>
    <row r="241" spans="1:19">
      <c r="A241" s="18">
        <f t="shared" si="23"/>
        <v>2028</v>
      </c>
      <c r="B241" s="18">
        <f t="shared" si="24"/>
        <v>6</v>
      </c>
      <c r="C241" s="18"/>
      <c r="D241" s="18"/>
      <c r="E241" s="18"/>
      <c r="F241" s="42">
        <f>SUMIF('Cust MB ComLg'!$Y$8:$AJ$8,$B$29,'Cust MB ComLg'!$Y201:$AJ201)</f>
        <v>19906</v>
      </c>
      <c r="G241" s="42">
        <f>'Avg Bill Days'!C198</f>
        <v>30.619</v>
      </c>
      <c r="H241" s="42"/>
      <c r="I241" s="42"/>
      <c r="J241" s="42">
        <f t="shared" si="25"/>
        <v>0</v>
      </c>
      <c r="K241" s="42">
        <f t="shared" si="25"/>
        <v>425</v>
      </c>
      <c r="L241" s="42"/>
      <c r="M241" s="42"/>
      <c r="N241" s="42"/>
      <c r="O241" s="42"/>
      <c r="P241" s="42"/>
      <c r="Q241" s="42"/>
      <c r="R241" s="42">
        <f t="shared" si="21"/>
        <v>300339246</v>
      </c>
      <c r="S241" s="42">
        <f t="shared" si="22"/>
        <v>853794</v>
      </c>
    </row>
    <row r="242" spans="1:19">
      <c r="A242" s="18">
        <f t="shared" si="23"/>
        <v>2028</v>
      </c>
      <c r="B242" s="18">
        <f t="shared" si="24"/>
        <v>7</v>
      </c>
      <c r="C242" s="18"/>
      <c r="D242" s="18"/>
      <c r="E242" s="18"/>
      <c r="F242" s="42">
        <f>SUMIF('Cust MB ComLg'!$Y$8:$AJ$8,$B$29,'Cust MB ComLg'!$Y202:$AJ202)</f>
        <v>19919</v>
      </c>
      <c r="G242" s="42">
        <f>'Avg Bill Days'!C199</f>
        <v>30.713999999999999</v>
      </c>
      <c r="H242" s="42"/>
      <c r="I242" s="42"/>
      <c r="J242" s="42">
        <f t="shared" ref="J242:K273" si="26">ROUND(SUMIF($B$32:$B$45,$B242,J$32:J$45)*$F242,0)</f>
        <v>0</v>
      </c>
      <c r="K242" s="42">
        <f t="shared" si="26"/>
        <v>496</v>
      </c>
      <c r="L242" s="42"/>
      <c r="M242" s="42"/>
      <c r="N242" s="42"/>
      <c r="O242" s="42"/>
      <c r="P242" s="42"/>
      <c r="Q242" s="42"/>
      <c r="R242" s="42">
        <f t="shared" ref="R242:R305" si="27">ROUND(SUMIF($B$32:$B$45,$B242,R$32:R$45)*$F242*$G242,0)</f>
        <v>318799106</v>
      </c>
      <c r="S242" s="42">
        <f t="shared" ref="S242:S305" si="28">ROUND(SUMIF($B$32:$B$45,$B242,S$32:S$45)*$F242,0)</f>
        <v>857270</v>
      </c>
    </row>
    <row r="243" spans="1:19">
      <c r="A243" s="18">
        <f t="shared" si="23"/>
        <v>2028</v>
      </c>
      <c r="B243" s="18">
        <f t="shared" si="24"/>
        <v>8</v>
      </c>
      <c r="C243" s="18"/>
      <c r="D243" s="18"/>
      <c r="E243" s="18"/>
      <c r="F243" s="42">
        <f>SUMIF('Cust MB ComLg'!$Y$8:$AJ$8,$B$29,'Cust MB ComLg'!$Y203:$AJ203)</f>
        <v>19928</v>
      </c>
      <c r="G243" s="42">
        <f>'Avg Bill Days'!C200</f>
        <v>30.475999999999999</v>
      </c>
      <c r="H243" s="42"/>
      <c r="I243" s="42"/>
      <c r="J243" s="42">
        <f t="shared" si="26"/>
        <v>0</v>
      </c>
      <c r="K243" s="42">
        <f t="shared" si="26"/>
        <v>457</v>
      </c>
      <c r="L243" s="42"/>
      <c r="M243" s="42"/>
      <c r="N243" s="42"/>
      <c r="O243" s="42"/>
      <c r="P243" s="42"/>
      <c r="Q243" s="42"/>
      <c r="R243" s="42">
        <f t="shared" si="27"/>
        <v>323558656</v>
      </c>
      <c r="S243" s="42">
        <f t="shared" si="28"/>
        <v>872607</v>
      </c>
    </row>
    <row r="244" spans="1:19">
      <c r="A244" s="18">
        <f t="shared" si="23"/>
        <v>2028</v>
      </c>
      <c r="B244" s="18">
        <f t="shared" si="24"/>
        <v>9</v>
      </c>
      <c r="C244" s="18"/>
      <c r="D244" s="18"/>
      <c r="E244" s="18"/>
      <c r="F244" s="42">
        <f>SUMIF('Cust MB ComLg'!$Y$8:$AJ$8,$B$29,'Cust MB ComLg'!$Y204:$AJ204)</f>
        <v>19924</v>
      </c>
      <c r="G244" s="42">
        <f>'Avg Bill Days'!C201</f>
        <v>31.143000000000001</v>
      </c>
      <c r="H244" s="42"/>
      <c r="I244" s="42"/>
      <c r="J244" s="42">
        <f t="shared" si="26"/>
        <v>0</v>
      </c>
      <c r="K244" s="42">
        <f t="shared" si="26"/>
        <v>358</v>
      </c>
      <c r="L244" s="42"/>
      <c r="M244" s="42"/>
      <c r="N244" s="42"/>
      <c r="O244" s="42"/>
      <c r="P244" s="42"/>
      <c r="Q244" s="42"/>
      <c r="R244" s="42">
        <f t="shared" si="27"/>
        <v>311636648</v>
      </c>
      <c r="S244" s="42">
        <f t="shared" si="28"/>
        <v>864166</v>
      </c>
    </row>
    <row r="245" spans="1:19">
      <c r="A245" s="18">
        <f t="shared" si="23"/>
        <v>2028</v>
      </c>
      <c r="B245" s="18">
        <f t="shared" si="24"/>
        <v>10</v>
      </c>
      <c r="C245" s="18"/>
      <c r="D245" s="18"/>
      <c r="E245" s="18"/>
      <c r="F245" s="42">
        <f>SUMIF('Cust MB ComLg'!$Y$8:$AJ$8,$B$29,'Cust MB ComLg'!$Y205:$AJ205)</f>
        <v>19922</v>
      </c>
      <c r="G245" s="42">
        <f>'Avg Bill Days'!C202</f>
        <v>30.762</v>
      </c>
      <c r="H245" s="42"/>
      <c r="I245" s="42"/>
      <c r="J245" s="42">
        <f t="shared" si="26"/>
        <v>0</v>
      </c>
      <c r="K245" s="42">
        <f t="shared" si="26"/>
        <v>352</v>
      </c>
      <c r="L245" s="42"/>
      <c r="M245" s="42"/>
      <c r="N245" s="42"/>
      <c r="O245" s="42"/>
      <c r="P245" s="42"/>
      <c r="Q245" s="42"/>
      <c r="R245" s="42">
        <f t="shared" si="27"/>
        <v>265646282</v>
      </c>
      <c r="S245" s="42">
        <f t="shared" si="28"/>
        <v>816732</v>
      </c>
    </row>
    <row r="246" spans="1:19">
      <c r="A246" s="18">
        <f t="shared" si="23"/>
        <v>2028</v>
      </c>
      <c r="B246" s="18">
        <f t="shared" si="24"/>
        <v>11</v>
      </c>
      <c r="C246" s="18"/>
      <c r="D246" s="18"/>
      <c r="E246" s="18"/>
      <c r="F246" s="42">
        <f>SUMIF('Cust MB ComLg'!$Y$8:$AJ$8,$B$29,'Cust MB ComLg'!$Y206:$AJ206)</f>
        <v>19923</v>
      </c>
      <c r="G246" s="42">
        <f>'Avg Bill Days'!C203</f>
        <v>28.619</v>
      </c>
      <c r="H246" s="42"/>
      <c r="I246" s="42"/>
      <c r="J246" s="42">
        <f t="shared" si="26"/>
        <v>0</v>
      </c>
      <c r="K246" s="42">
        <f t="shared" si="26"/>
        <v>221</v>
      </c>
      <c r="L246" s="42"/>
      <c r="M246" s="42"/>
      <c r="N246" s="42"/>
      <c r="O246" s="42"/>
      <c r="P246" s="42"/>
      <c r="Q246" s="42"/>
      <c r="R246" s="42">
        <f t="shared" si="27"/>
        <v>212177129</v>
      </c>
      <c r="S246" s="42">
        <f t="shared" si="28"/>
        <v>761211</v>
      </c>
    </row>
    <row r="247" spans="1:19">
      <c r="A247" s="18">
        <f t="shared" si="23"/>
        <v>2028</v>
      </c>
      <c r="B247" s="18">
        <f t="shared" si="24"/>
        <v>12</v>
      </c>
      <c r="C247" s="18"/>
      <c r="D247" s="18"/>
      <c r="E247" s="18"/>
      <c r="F247" s="42">
        <f>SUMIF('Cust MB ComLg'!$Y$8:$AJ$8,$B$29,'Cust MB ComLg'!$Y207:$AJ207)</f>
        <v>19927</v>
      </c>
      <c r="G247" s="42">
        <f>'Avg Bill Days'!C204</f>
        <v>31.238</v>
      </c>
      <c r="H247" s="42"/>
      <c r="I247" s="42"/>
      <c r="J247" s="42">
        <f t="shared" si="26"/>
        <v>0</v>
      </c>
      <c r="K247" s="42">
        <f t="shared" si="26"/>
        <v>210</v>
      </c>
      <c r="L247" s="42"/>
      <c r="M247" s="42"/>
      <c r="N247" s="42"/>
      <c r="O247" s="42"/>
      <c r="P247" s="42"/>
      <c r="Q247" s="42"/>
      <c r="R247" s="42">
        <f t="shared" si="27"/>
        <v>221876999</v>
      </c>
      <c r="S247" s="42">
        <f t="shared" si="28"/>
        <v>802847</v>
      </c>
    </row>
    <row r="248" spans="1:19">
      <c r="A248" s="18">
        <f t="shared" si="23"/>
        <v>2029</v>
      </c>
      <c r="B248" s="18">
        <f t="shared" si="24"/>
        <v>1</v>
      </c>
      <c r="C248" s="18"/>
      <c r="D248" s="18"/>
      <c r="E248" s="18"/>
      <c r="F248" s="42">
        <f>SUMIF('Cust MB ComLg'!$Y$8:$AJ$8,$B$29,'Cust MB ComLg'!$Y208:$AJ208)</f>
        <v>19945</v>
      </c>
      <c r="G248" s="42">
        <f>'Avg Bill Days'!C205</f>
        <v>32.286000000000001</v>
      </c>
      <c r="H248" s="42"/>
      <c r="I248" s="42"/>
      <c r="J248" s="42">
        <f t="shared" si="26"/>
        <v>0</v>
      </c>
      <c r="K248" s="42">
        <f t="shared" si="26"/>
        <v>89</v>
      </c>
      <c r="L248" s="42"/>
      <c r="M248" s="42"/>
      <c r="N248" s="42"/>
      <c r="O248" s="42"/>
      <c r="P248" s="42"/>
      <c r="Q248" s="42"/>
      <c r="R248" s="42">
        <f t="shared" si="27"/>
        <v>230468925</v>
      </c>
      <c r="S248" s="42">
        <f t="shared" si="28"/>
        <v>815891</v>
      </c>
    </row>
    <row r="249" spans="1:19">
      <c r="A249" s="18">
        <f t="shared" si="23"/>
        <v>2029</v>
      </c>
      <c r="B249" s="18">
        <f t="shared" si="24"/>
        <v>2</v>
      </c>
      <c r="C249" s="18"/>
      <c r="D249" s="18"/>
      <c r="E249" s="18"/>
      <c r="F249" s="42">
        <f>SUMIF('Cust MB ComLg'!$Y$8:$AJ$8,$B$29,'Cust MB ComLg'!$Y209:$AJ209)</f>
        <v>19961</v>
      </c>
      <c r="G249" s="42">
        <f>'Avg Bill Days'!C206</f>
        <v>29.81</v>
      </c>
      <c r="H249" s="42"/>
      <c r="I249" s="42"/>
      <c r="J249" s="42">
        <f t="shared" si="26"/>
        <v>0</v>
      </c>
      <c r="K249" s="42">
        <f t="shared" si="26"/>
        <v>62</v>
      </c>
      <c r="L249" s="42"/>
      <c r="M249" s="42"/>
      <c r="N249" s="42"/>
      <c r="O249" s="42"/>
      <c r="P249" s="42"/>
      <c r="Q249" s="42"/>
      <c r="R249" s="42">
        <f t="shared" si="27"/>
        <v>216359477</v>
      </c>
      <c r="S249" s="42">
        <f t="shared" si="28"/>
        <v>810206</v>
      </c>
    </row>
    <row r="250" spans="1:19">
      <c r="A250" s="18">
        <f t="shared" si="23"/>
        <v>2029</v>
      </c>
      <c r="B250" s="18">
        <f t="shared" si="24"/>
        <v>3</v>
      </c>
      <c r="C250" s="18"/>
      <c r="D250" s="18"/>
      <c r="E250" s="18"/>
      <c r="F250" s="42">
        <f>SUMIF('Cust MB ComLg'!$Y$8:$AJ$8,$B$29,'Cust MB ComLg'!$Y210:$AJ210)</f>
        <v>19976</v>
      </c>
      <c r="G250" s="42">
        <f>'Avg Bill Days'!C207</f>
        <v>29.524000000000001</v>
      </c>
      <c r="H250" s="42"/>
      <c r="I250" s="42"/>
      <c r="J250" s="42">
        <f t="shared" si="26"/>
        <v>0</v>
      </c>
      <c r="K250" s="42">
        <f t="shared" si="26"/>
        <v>97</v>
      </c>
      <c r="L250" s="42"/>
      <c r="M250" s="42"/>
      <c r="N250" s="42"/>
      <c r="O250" s="42"/>
      <c r="P250" s="42"/>
      <c r="Q250" s="42"/>
      <c r="R250" s="42">
        <f t="shared" si="27"/>
        <v>211521475</v>
      </c>
      <c r="S250" s="42">
        <f t="shared" si="28"/>
        <v>783387</v>
      </c>
    </row>
    <row r="251" spans="1:19">
      <c r="A251" s="18">
        <f t="shared" si="23"/>
        <v>2029</v>
      </c>
      <c r="B251" s="18">
        <f t="shared" si="24"/>
        <v>4</v>
      </c>
      <c r="C251" s="18"/>
      <c r="D251" s="18"/>
      <c r="E251" s="18"/>
      <c r="F251" s="42">
        <f>SUMIF('Cust MB ComLg'!$Y$8:$AJ$8,$B$29,'Cust MB ComLg'!$Y211:$AJ211)</f>
        <v>19990</v>
      </c>
      <c r="G251" s="42">
        <f>'Avg Bill Days'!C208</f>
        <v>30.713999999999999</v>
      </c>
      <c r="H251" s="42"/>
      <c r="I251" s="42"/>
      <c r="J251" s="42">
        <f t="shared" si="26"/>
        <v>0</v>
      </c>
      <c r="K251" s="42">
        <f t="shared" si="26"/>
        <v>156</v>
      </c>
      <c r="L251" s="42"/>
      <c r="M251" s="42"/>
      <c r="N251" s="42"/>
      <c r="O251" s="42"/>
      <c r="P251" s="42"/>
      <c r="Q251" s="42"/>
      <c r="R251" s="42">
        <f t="shared" si="27"/>
        <v>236457202</v>
      </c>
      <c r="S251" s="42">
        <f t="shared" si="28"/>
        <v>762173</v>
      </c>
    </row>
    <row r="252" spans="1:19">
      <c r="A252" s="18">
        <f t="shared" si="23"/>
        <v>2029</v>
      </c>
      <c r="B252" s="18">
        <f t="shared" si="24"/>
        <v>5</v>
      </c>
      <c r="C252" s="18"/>
      <c r="D252" s="18"/>
      <c r="E252" s="18"/>
      <c r="F252" s="42">
        <f>SUMIF('Cust MB ComLg'!$Y$8:$AJ$8,$B$29,'Cust MB ComLg'!$Y212:$AJ212)</f>
        <v>20002</v>
      </c>
      <c r="G252" s="42">
        <f>'Avg Bill Days'!C209</f>
        <v>29.524000000000001</v>
      </c>
      <c r="H252" s="42"/>
      <c r="I252" s="42"/>
      <c r="J252" s="42">
        <f t="shared" si="26"/>
        <v>0</v>
      </c>
      <c r="K252" s="42">
        <f t="shared" si="26"/>
        <v>441</v>
      </c>
      <c r="L252" s="42"/>
      <c r="M252" s="42"/>
      <c r="N252" s="42"/>
      <c r="O252" s="42"/>
      <c r="P252" s="42"/>
      <c r="Q252" s="42"/>
      <c r="R252" s="42">
        <f t="shared" si="27"/>
        <v>246049658</v>
      </c>
      <c r="S252" s="42">
        <f t="shared" si="28"/>
        <v>796012</v>
      </c>
    </row>
    <row r="253" spans="1:19">
      <c r="A253" s="18">
        <f t="shared" si="23"/>
        <v>2029</v>
      </c>
      <c r="B253" s="18">
        <f t="shared" si="24"/>
        <v>6</v>
      </c>
      <c r="C253" s="18"/>
      <c r="D253" s="18"/>
      <c r="E253" s="18"/>
      <c r="F253" s="42">
        <f>SUMIF('Cust MB ComLg'!$Y$8:$AJ$8,$B$29,'Cust MB ComLg'!$Y213:$AJ213)</f>
        <v>20023</v>
      </c>
      <c r="G253" s="42">
        <f>'Avg Bill Days'!C210</f>
        <v>30.619</v>
      </c>
      <c r="H253" s="42"/>
      <c r="I253" s="42"/>
      <c r="J253" s="42">
        <f t="shared" si="26"/>
        <v>0</v>
      </c>
      <c r="K253" s="42">
        <f t="shared" si="26"/>
        <v>427</v>
      </c>
      <c r="L253" s="42"/>
      <c r="M253" s="42"/>
      <c r="N253" s="42"/>
      <c r="O253" s="42"/>
      <c r="P253" s="42"/>
      <c r="Q253" s="42"/>
      <c r="R253" s="42">
        <f t="shared" si="27"/>
        <v>302104528</v>
      </c>
      <c r="S253" s="42">
        <f t="shared" si="28"/>
        <v>858813</v>
      </c>
    </row>
    <row r="254" spans="1:19">
      <c r="A254" s="18">
        <f t="shared" si="23"/>
        <v>2029</v>
      </c>
      <c r="B254" s="18">
        <f t="shared" si="24"/>
        <v>7</v>
      </c>
      <c r="C254" s="18"/>
      <c r="D254" s="18"/>
      <c r="E254" s="18"/>
      <c r="F254" s="42">
        <f>SUMIF('Cust MB ComLg'!$Y$8:$AJ$8,$B$29,'Cust MB ComLg'!$Y214:$AJ214)</f>
        <v>20036</v>
      </c>
      <c r="G254" s="42">
        <f>'Avg Bill Days'!C211</f>
        <v>30.713999999999999</v>
      </c>
      <c r="H254" s="42"/>
      <c r="I254" s="42"/>
      <c r="J254" s="42">
        <f t="shared" si="26"/>
        <v>0</v>
      </c>
      <c r="K254" s="42">
        <f t="shared" si="26"/>
        <v>498</v>
      </c>
      <c r="L254" s="42"/>
      <c r="M254" s="42"/>
      <c r="N254" s="42"/>
      <c r="O254" s="42"/>
      <c r="P254" s="42"/>
      <c r="Q254" s="42"/>
      <c r="R254" s="42">
        <f t="shared" si="27"/>
        <v>320671665</v>
      </c>
      <c r="S254" s="42">
        <f t="shared" si="28"/>
        <v>862306</v>
      </c>
    </row>
    <row r="255" spans="1:19">
      <c r="A255" s="18">
        <f t="shared" si="23"/>
        <v>2029</v>
      </c>
      <c r="B255" s="18">
        <f t="shared" si="24"/>
        <v>8</v>
      </c>
      <c r="C255" s="18"/>
      <c r="D255" s="18"/>
      <c r="E255" s="18"/>
      <c r="F255" s="42">
        <f>SUMIF('Cust MB ComLg'!$Y$8:$AJ$8,$B$29,'Cust MB ComLg'!$Y215:$AJ215)</f>
        <v>20043</v>
      </c>
      <c r="G255" s="42">
        <f>'Avg Bill Days'!C212</f>
        <v>30.475999999999999</v>
      </c>
      <c r="H255" s="42"/>
      <c r="I255" s="42"/>
      <c r="J255" s="42">
        <f t="shared" si="26"/>
        <v>0</v>
      </c>
      <c r="K255" s="42">
        <f t="shared" si="26"/>
        <v>460</v>
      </c>
      <c r="L255" s="42"/>
      <c r="M255" s="42"/>
      <c r="N255" s="42"/>
      <c r="O255" s="42"/>
      <c r="P255" s="42"/>
      <c r="Q255" s="42"/>
      <c r="R255" s="42">
        <f t="shared" si="27"/>
        <v>325425840</v>
      </c>
      <c r="S255" s="42">
        <f t="shared" si="28"/>
        <v>877643</v>
      </c>
    </row>
    <row r="256" spans="1:19">
      <c r="A256" s="18">
        <f t="shared" si="23"/>
        <v>2029</v>
      </c>
      <c r="B256" s="18">
        <f t="shared" si="24"/>
        <v>9</v>
      </c>
      <c r="C256" s="18"/>
      <c r="D256" s="18"/>
      <c r="E256" s="18"/>
      <c r="F256" s="42">
        <f>SUMIF('Cust MB ComLg'!$Y$8:$AJ$8,$B$29,'Cust MB ComLg'!$Y216:$AJ216)</f>
        <v>20040</v>
      </c>
      <c r="G256" s="42">
        <f>'Avg Bill Days'!C213</f>
        <v>31.143000000000001</v>
      </c>
      <c r="H256" s="42"/>
      <c r="I256" s="42"/>
      <c r="J256" s="42">
        <f t="shared" si="26"/>
        <v>0</v>
      </c>
      <c r="K256" s="42">
        <f t="shared" si="26"/>
        <v>360</v>
      </c>
      <c r="L256" s="42"/>
      <c r="M256" s="42"/>
      <c r="N256" s="42"/>
      <c r="O256" s="42"/>
      <c r="P256" s="42"/>
      <c r="Q256" s="42"/>
      <c r="R256" s="42">
        <f t="shared" si="27"/>
        <v>313451035</v>
      </c>
      <c r="S256" s="42">
        <f t="shared" si="28"/>
        <v>869198</v>
      </c>
    </row>
    <row r="257" spans="1:19">
      <c r="A257" s="18">
        <f t="shared" si="23"/>
        <v>2029</v>
      </c>
      <c r="B257" s="18">
        <f t="shared" si="24"/>
        <v>10</v>
      </c>
      <c r="C257" s="18"/>
      <c r="D257" s="18"/>
      <c r="E257" s="18"/>
      <c r="F257" s="42">
        <f>SUMIF('Cust MB ComLg'!$Y$8:$AJ$8,$B$29,'Cust MB ComLg'!$Y217:$AJ217)</f>
        <v>20038</v>
      </c>
      <c r="G257" s="42">
        <f>'Avg Bill Days'!C214</f>
        <v>30.762</v>
      </c>
      <c r="H257" s="42"/>
      <c r="I257" s="42"/>
      <c r="J257" s="42">
        <f t="shared" si="26"/>
        <v>0</v>
      </c>
      <c r="K257" s="42">
        <f t="shared" si="26"/>
        <v>354</v>
      </c>
      <c r="L257" s="42"/>
      <c r="M257" s="42"/>
      <c r="N257" s="42"/>
      <c r="O257" s="42"/>
      <c r="P257" s="42"/>
      <c r="Q257" s="42"/>
      <c r="R257" s="42">
        <f t="shared" si="27"/>
        <v>267193063</v>
      </c>
      <c r="S257" s="42">
        <f t="shared" si="28"/>
        <v>821488</v>
      </c>
    </row>
    <row r="258" spans="1:19">
      <c r="A258" s="18">
        <f t="shared" si="23"/>
        <v>2029</v>
      </c>
      <c r="B258" s="18">
        <f t="shared" si="24"/>
        <v>11</v>
      </c>
      <c r="C258" s="18"/>
      <c r="D258" s="18"/>
      <c r="E258" s="18"/>
      <c r="F258" s="42">
        <f>SUMIF('Cust MB ComLg'!$Y$8:$AJ$8,$B$29,'Cust MB ComLg'!$Y218:$AJ218)</f>
        <v>20039</v>
      </c>
      <c r="G258" s="42">
        <f>'Avg Bill Days'!C215</f>
        <v>28.619</v>
      </c>
      <c r="H258" s="42"/>
      <c r="I258" s="42"/>
      <c r="J258" s="42">
        <f t="shared" si="26"/>
        <v>0</v>
      </c>
      <c r="K258" s="42">
        <f t="shared" si="26"/>
        <v>223</v>
      </c>
      <c r="L258" s="42"/>
      <c r="M258" s="42"/>
      <c r="N258" s="42"/>
      <c r="O258" s="42"/>
      <c r="P258" s="42"/>
      <c r="Q258" s="42"/>
      <c r="R258" s="42">
        <f t="shared" si="27"/>
        <v>213412512</v>
      </c>
      <c r="S258" s="42">
        <f t="shared" si="28"/>
        <v>765643</v>
      </c>
    </row>
    <row r="259" spans="1:19">
      <c r="A259" s="18">
        <f t="shared" si="23"/>
        <v>2029</v>
      </c>
      <c r="B259" s="18">
        <f t="shared" si="24"/>
        <v>12</v>
      </c>
      <c r="C259" s="18"/>
      <c r="D259" s="18"/>
      <c r="E259" s="18"/>
      <c r="F259" s="42">
        <f>SUMIF('Cust MB ComLg'!$Y$8:$AJ$8,$B$29,'Cust MB ComLg'!$Y219:$AJ219)</f>
        <v>20043</v>
      </c>
      <c r="G259" s="42">
        <f>'Avg Bill Days'!C216</f>
        <v>31.238</v>
      </c>
      <c r="H259" s="42"/>
      <c r="I259" s="42"/>
      <c r="J259" s="42">
        <f t="shared" si="26"/>
        <v>0</v>
      </c>
      <c r="K259" s="42">
        <f t="shared" si="26"/>
        <v>211</v>
      </c>
      <c r="L259" s="42"/>
      <c r="M259" s="42"/>
      <c r="N259" s="42"/>
      <c r="O259" s="42"/>
      <c r="P259" s="42"/>
      <c r="Q259" s="42"/>
      <c r="R259" s="42">
        <f t="shared" si="27"/>
        <v>223168600</v>
      </c>
      <c r="S259" s="42">
        <f t="shared" si="28"/>
        <v>807520</v>
      </c>
    </row>
    <row r="260" spans="1:19">
      <c r="A260" s="18">
        <f t="shared" ref="A260:A323" si="29">A248+1</f>
        <v>2030</v>
      </c>
      <c r="B260" s="18">
        <f t="shared" si="24"/>
        <v>1</v>
      </c>
      <c r="C260" s="18"/>
      <c r="D260" s="18"/>
      <c r="E260" s="18"/>
      <c r="F260" s="42">
        <f>SUMIF('Cust MB ComLg'!$Y$8:$AJ$8,$B$29,'Cust MB ComLg'!$Y220:$AJ220)</f>
        <v>20060</v>
      </c>
      <c r="G260" s="42">
        <f>'Avg Bill Days'!C217</f>
        <v>32.286000000000001</v>
      </c>
      <c r="H260" s="42"/>
      <c r="I260" s="42"/>
      <c r="J260" s="42">
        <f t="shared" si="26"/>
        <v>0</v>
      </c>
      <c r="K260" s="42">
        <f t="shared" si="26"/>
        <v>89</v>
      </c>
      <c r="L260" s="42"/>
      <c r="M260" s="42"/>
      <c r="N260" s="42"/>
      <c r="O260" s="42"/>
      <c r="P260" s="42"/>
      <c r="Q260" s="42"/>
      <c r="R260" s="42">
        <f t="shared" si="27"/>
        <v>231797776</v>
      </c>
      <c r="S260" s="42">
        <f t="shared" si="28"/>
        <v>820596</v>
      </c>
    </row>
    <row r="261" spans="1:19">
      <c r="A261" s="18">
        <f t="shared" si="29"/>
        <v>2030</v>
      </c>
      <c r="B261" s="18">
        <f t="shared" ref="B261:B324" si="30">B249</f>
        <v>2</v>
      </c>
      <c r="C261" s="18"/>
      <c r="D261" s="18"/>
      <c r="E261" s="18"/>
      <c r="F261" s="42">
        <f>SUMIF('Cust MB ComLg'!$Y$8:$AJ$8,$B$29,'Cust MB ComLg'!$Y221:$AJ221)</f>
        <v>20077</v>
      </c>
      <c r="G261" s="42">
        <f>'Avg Bill Days'!C218</f>
        <v>29.81</v>
      </c>
      <c r="H261" s="42"/>
      <c r="I261" s="42"/>
      <c r="J261" s="42">
        <f t="shared" si="26"/>
        <v>0</v>
      </c>
      <c r="K261" s="42">
        <f t="shared" si="26"/>
        <v>63</v>
      </c>
      <c r="L261" s="42"/>
      <c r="M261" s="42"/>
      <c r="N261" s="42"/>
      <c r="O261" s="42"/>
      <c r="P261" s="42"/>
      <c r="Q261" s="42"/>
      <c r="R261" s="42">
        <f t="shared" si="27"/>
        <v>217616814</v>
      </c>
      <c r="S261" s="42">
        <f t="shared" si="28"/>
        <v>814914</v>
      </c>
    </row>
    <row r="262" spans="1:19">
      <c r="A262" s="18">
        <f t="shared" si="29"/>
        <v>2030</v>
      </c>
      <c r="B262" s="18">
        <f t="shared" si="30"/>
        <v>3</v>
      </c>
      <c r="C262" s="18"/>
      <c r="D262" s="18"/>
      <c r="E262" s="18"/>
      <c r="F262" s="42">
        <f>SUMIF('Cust MB ComLg'!$Y$8:$AJ$8,$B$29,'Cust MB ComLg'!$Y222:$AJ222)</f>
        <v>20091</v>
      </c>
      <c r="G262" s="42">
        <f>'Avg Bill Days'!C219</f>
        <v>29.524000000000001</v>
      </c>
      <c r="H262" s="42"/>
      <c r="I262" s="42"/>
      <c r="J262" s="42">
        <f t="shared" si="26"/>
        <v>0</v>
      </c>
      <c r="K262" s="42">
        <f t="shared" si="26"/>
        <v>98</v>
      </c>
      <c r="L262" s="42"/>
      <c r="M262" s="42"/>
      <c r="N262" s="42"/>
      <c r="O262" s="42"/>
      <c r="P262" s="42"/>
      <c r="Q262" s="42"/>
      <c r="R262" s="42">
        <f t="shared" si="27"/>
        <v>212739185</v>
      </c>
      <c r="S262" s="42">
        <f t="shared" si="28"/>
        <v>787897</v>
      </c>
    </row>
    <row r="263" spans="1:19">
      <c r="A263" s="18">
        <f t="shared" si="29"/>
        <v>2030</v>
      </c>
      <c r="B263" s="18">
        <f t="shared" si="30"/>
        <v>4</v>
      </c>
      <c r="C263" s="18"/>
      <c r="D263" s="18"/>
      <c r="E263" s="18"/>
      <c r="F263" s="42">
        <f>SUMIF('Cust MB ComLg'!$Y$8:$AJ$8,$B$29,'Cust MB ComLg'!$Y223:$AJ223)</f>
        <v>20105</v>
      </c>
      <c r="G263" s="42">
        <f>'Avg Bill Days'!C220</f>
        <v>30.713999999999999</v>
      </c>
      <c r="H263" s="42"/>
      <c r="I263" s="42"/>
      <c r="J263" s="42">
        <f t="shared" si="26"/>
        <v>0</v>
      </c>
      <c r="K263" s="42">
        <f t="shared" si="26"/>
        <v>157</v>
      </c>
      <c r="L263" s="42"/>
      <c r="M263" s="42"/>
      <c r="N263" s="42"/>
      <c r="O263" s="42"/>
      <c r="P263" s="42"/>
      <c r="Q263" s="42"/>
      <c r="R263" s="42">
        <f t="shared" si="27"/>
        <v>237817511</v>
      </c>
      <c r="S263" s="42">
        <f t="shared" si="28"/>
        <v>766557</v>
      </c>
    </row>
    <row r="264" spans="1:19">
      <c r="A264" s="18">
        <f t="shared" si="29"/>
        <v>2030</v>
      </c>
      <c r="B264" s="18">
        <f t="shared" si="30"/>
        <v>5</v>
      </c>
      <c r="C264" s="18"/>
      <c r="D264" s="18"/>
      <c r="E264" s="18"/>
      <c r="F264" s="42">
        <f>SUMIF('Cust MB ComLg'!$Y$8:$AJ$8,$B$29,'Cust MB ComLg'!$Y224:$AJ224)</f>
        <v>20119</v>
      </c>
      <c r="G264" s="42">
        <f>'Avg Bill Days'!C221</f>
        <v>29.524000000000001</v>
      </c>
      <c r="H264" s="42"/>
      <c r="I264" s="42"/>
      <c r="J264" s="42">
        <f t="shared" si="26"/>
        <v>0</v>
      </c>
      <c r="K264" s="42">
        <f t="shared" si="26"/>
        <v>444</v>
      </c>
      <c r="L264" s="42"/>
      <c r="M264" s="42"/>
      <c r="N264" s="42"/>
      <c r="O264" s="42"/>
      <c r="P264" s="42"/>
      <c r="Q264" s="42"/>
      <c r="R264" s="42">
        <f t="shared" si="27"/>
        <v>247488905</v>
      </c>
      <c r="S264" s="42">
        <f t="shared" si="28"/>
        <v>800669</v>
      </c>
    </row>
    <row r="265" spans="1:19">
      <c r="A265" s="18">
        <f t="shared" si="29"/>
        <v>2030</v>
      </c>
      <c r="B265" s="18">
        <f t="shared" si="30"/>
        <v>6</v>
      </c>
      <c r="C265" s="18"/>
      <c r="D265" s="18"/>
      <c r="E265" s="18"/>
      <c r="F265" s="42">
        <f>SUMIF('Cust MB ComLg'!$Y$8:$AJ$8,$B$29,'Cust MB ComLg'!$Y225:$AJ225)</f>
        <v>20137</v>
      </c>
      <c r="G265" s="42">
        <f>'Avg Bill Days'!C222</f>
        <v>30.619</v>
      </c>
      <c r="H265" s="42"/>
      <c r="I265" s="42"/>
      <c r="J265" s="42">
        <f t="shared" si="26"/>
        <v>0</v>
      </c>
      <c r="K265" s="42">
        <f t="shared" si="26"/>
        <v>430</v>
      </c>
      <c r="L265" s="42"/>
      <c r="M265" s="42"/>
      <c r="N265" s="42"/>
      <c r="O265" s="42"/>
      <c r="P265" s="42"/>
      <c r="Q265" s="42"/>
      <c r="R265" s="42">
        <f t="shared" si="27"/>
        <v>303824545</v>
      </c>
      <c r="S265" s="42">
        <f t="shared" si="28"/>
        <v>863702</v>
      </c>
    </row>
    <row r="266" spans="1:19">
      <c r="A266" s="18">
        <f t="shared" si="29"/>
        <v>2030</v>
      </c>
      <c r="B266" s="18">
        <f t="shared" si="30"/>
        <v>7</v>
      </c>
      <c r="C266" s="18"/>
      <c r="D266" s="18"/>
      <c r="E266" s="18"/>
      <c r="F266" s="42">
        <f>SUMIF('Cust MB ComLg'!$Y$8:$AJ$8,$B$29,'Cust MB ComLg'!$Y226:$AJ226)</f>
        <v>20150</v>
      </c>
      <c r="G266" s="42">
        <f>'Avg Bill Days'!C223</f>
        <v>30.713999999999999</v>
      </c>
      <c r="H266" s="42"/>
      <c r="I266" s="42"/>
      <c r="J266" s="42">
        <f t="shared" si="26"/>
        <v>0</v>
      </c>
      <c r="K266" s="42">
        <f t="shared" si="26"/>
        <v>501</v>
      </c>
      <c r="L266" s="42"/>
      <c r="M266" s="42"/>
      <c r="N266" s="42"/>
      <c r="O266" s="42"/>
      <c r="P266" s="42"/>
      <c r="Q266" s="42"/>
      <c r="R266" s="42">
        <f t="shared" si="27"/>
        <v>322496209</v>
      </c>
      <c r="S266" s="42">
        <f t="shared" si="28"/>
        <v>867212</v>
      </c>
    </row>
    <row r="267" spans="1:19">
      <c r="A267" s="18">
        <f t="shared" si="29"/>
        <v>2030</v>
      </c>
      <c r="B267" s="18">
        <f t="shared" si="30"/>
        <v>8</v>
      </c>
      <c r="C267" s="18"/>
      <c r="D267" s="18"/>
      <c r="E267" s="18"/>
      <c r="F267" s="42">
        <f>SUMIF('Cust MB ComLg'!$Y$8:$AJ$8,$B$29,'Cust MB ComLg'!$Y227:$AJ227)</f>
        <v>20161</v>
      </c>
      <c r="G267" s="42">
        <f>'Avg Bill Days'!C224</f>
        <v>30.475999999999999</v>
      </c>
      <c r="H267" s="42"/>
      <c r="I267" s="42"/>
      <c r="J267" s="42">
        <f t="shared" si="26"/>
        <v>0</v>
      </c>
      <c r="K267" s="42">
        <f t="shared" si="26"/>
        <v>462</v>
      </c>
      <c r="L267" s="42"/>
      <c r="M267" s="42"/>
      <c r="N267" s="42"/>
      <c r="O267" s="42"/>
      <c r="P267" s="42"/>
      <c r="Q267" s="42"/>
      <c r="R267" s="42">
        <f t="shared" si="27"/>
        <v>327341734</v>
      </c>
      <c r="S267" s="42">
        <f t="shared" si="28"/>
        <v>882810</v>
      </c>
    </row>
    <row r="268" spans="1:19">
      <c r="A268" s="18">
        <f t="shared" si="29"/>
        <v>2030</v>
      </c>
      <c r="B268" s="18">
        <f t="shared" si="30"/>
        <v>9</v>
      </c>
      <c r="C268" s="18"/>
      <c r="D268" s="18"/>
      <c r="E268" s="18"/>
      <c r="F268" s="42">
        <f>SUMIF('Cust MB ComLg'!$Y$8:$AJ$8,$B$29,'Cust MB ComLg'!$Y228:$AJ228)</f>
        <v>20155</v>
      </c>
      <c r="G268" s="42">
        <f>'Avg Bill Days'!C225</f>
        <v>31.143000000000001</v>
      </c>
      <c r="H268" s="42"/>
      <c r="I268" s="42"/>
      <c r="J268" s="42">
        <f t="shared" si="26"/>
        <v>0</v>
      </c>
      <c r="K268" s="42">
        <f t="shared" si="26"/>
        <v>362</v>
      </c>
      <c r="L268" s="42"/>
      <c r="M268" s="42"/>
      <c r="N268" s="42"/>
      <c r="O268" s="42"/>
      <c r="P268" s="42"/>
      <c r="Q268" s="42"/>
      <c r="R268" s="42">
        <f t="shared" si="27"/>
        <v>315249781</v>
      </c>
      <c r="S268" s="42">
        <f t="shared" si="28"/>
        <v>874186</v>
      </c>
    </row>
    <row r="269" spans="1:19">
      <c r="A269" s="18">
        <f t="shared" si="29"/>
        <v>2030</v>
      </c>
      <c r="B269" s="18">
        <f t="shared" si="30"/>
        <v>10</v>
      </c>
      <c r="C269" s="18"/>
      <c r="D269" s="18"/>
      <c r="E269" s="18"/>
      <c r="F269" s="42">
        <f>SUMIF('Cust MB ComLg'!$Y$8:$AJ$8,$B$29,'Cust MB ComLg'!$Y229:$AJ229)</f>
        <v>20150</v>
      </c>
      <c r="G269" s="42">
        <f>'Avg Bill Days'!C226</f>
        <v>30.762</v>
      </c>
      <c r="H269" s="42"/>
      <c r="I269" s="42"/>
      <c r="J269" s="42">
        <f t="shared" si="26"/>
        <v>0</v>
      </c>
      <c r="K269" s="42">
        <f t="shared" si="26"/>
        <v>356</v>
      </c>
      <c r="L269" s="42"/>
      <c r="M269" s="42"/>
      <c r="N269" s="42"/>
      <c r="O269" s="42"/>
      <c r="P269" s="42"/>
      <c r="Q269" s="42"/>
      <c r="R269" s="42">
        <f t="shared" si="27"/>
        <v>268686506</v>
      </c>
      <c r="S269" s="42">
        <f t="shared" si="28"/>
        <v>826079</v>
      </c>
    </row>
    <row r="270" spans="1:19">
      <c r="A270" s="18">
        <f t="shared" si="29"/>
        <v>2030</v>
      </c>
      <c r="B270" s="18">
        <f t="shared" si="30"/>
        <v>11</v>
      </c>
      <c r="C270" s="18"/>
      <c r="D270" s="18"/>
      <c r="E270" s="18"/>
      <c r="F270" s="42">
        <f>SUMIF('Cust MB ComLg'!$Y$8:$AJ$8,$B$29,'Cust MB ComLg'!$Y230:$AJ230)</f>
        <v>20152</v>
      </c>
      <c r="G270" s="42">
        <f>'Avg Bill Days'!C227</f>
        <v>28.619</v>
      </c>
      <c r="H270" s="42"/>
      <c r="I270" s="42"/>
      <c r="J270" s="42">
        <f t="shared" si="26"/>
        <v>0</v>
      </c>
      <c r="K270" s="42">
        <f t="shared" si="26"/>
        <v>224</v>
      </c>
      <c r="L270" s="42"/>
      <c r="M270" s="42"/>
      <c r="N270" s="42"/>
      <c r="O270" s="42"/>
      <c r="P270" s="42"/>
      <c r="Q270" s="42"/>
      <c r="R270" s="42">
        <f t="shared" si="27"/>
        <v>214615946</v>
      </c>
      <c r="S270" s="42">
        <f t="shared" si="28"/>
        <v>769961</v>
      </c>
    </row>
    <row r="271" spans="1:19">
      <c r="A271" s="18">
        <f t="shared" si="29"/>
        <v>2030</v>
      </c>
      <c r="B271" s="18">
        <f t="shared" si="30"/>
        <v>12</v>
      </c>
      <c r="C271" s="18"/>
      <c r="D271" s="18"/>
      <c r="E271" s="18"/>
      <c r="F271" s="42">
        <f>SUMIF('Cust MB ComLg'!$Y$8:$AJ$8,$B$29,'Cust MB ComLg'!$Y231:$AJ231)</f>
        <v>20156</v>
      </c>
      <c r="G271" s="42">
        <f>'Avg Bill Days'!C228</f>
        <v>31.238</v>
      </c>
      <c r="H271" s="42"/>
      <c r="I271" s="42"/>
      <c r="J271" s="42">
        <f t="shared" si="26"/>
        <v>0</v>
      </c>
      <c r="K271" s="42">
        <f t="shared" si="26"/>
        <v>212</v>
      </c>
      <c r="L271" s="42"/>
      <c r="M271" s="42"/>
      <c r="N271" s="42"/>
      <c r="O271" s="42"/>
      <c r="P271" s="42"/>
      <c r="Q271" s="42"/>
      <c r="R271" s="42">
        <f t="shared" si="27"/>
        <v>224426798</v>
      </c>
      <c r="S271" s="42">
        <f t="shared" si="28"/>
        <v>812073</v>
      </c>
    </row>
    <row r="272" spans="1:19">
      <c r="A272" s="18">
        <f t="shared" si="29"/>
        <v>2031</v>
      </c>
      <c r="B272" s="18">
        <f t="shared" si="30"/>
        <v>1</v>
      </c>
      <c r="C272" s="18"/>
      <c r="D272" s="18"/>
      <c r="E272" s="18"/>
      <c r="F272" s="42">
        <f>SUMIF('Cust MB ComLg'!$Y$8:$AJ$8,$B$29,'Cust MB ComLg'!$Y232:$AJ232)</f>
        <v>20174</v>
      </c>
      <c r="G272" s="42">
        <f>'Avg Bill Days'!C229</f>
        <v>32.286000000000001</v>
      </c>
      <c r="H272" s="42"/>
      <c r="I272" s="42"/>
      <c r="J272" s="42">
        <f t="shared" si="26"/>
        <v>0</v>
      </c>
      <c r="K272" s="42">
        <f t="shared" si="26"/>
        <v>90</v>
      </c>
      <c r="L272" s="42"/>
      <c r="M272" s="42"/>
      <c r="N272" s="42"/>
      <c r="O272" s="42"/>
      <c r="P272" s="42"/>
      <c r="Q272" s="42"/>
      <c r="R272" s="42">
        <f t="shared" si="27"/>
        <v>233115072</v>
      </c>
      <c r="S272" s="42">
        <f t="shared" si="28"/>
        <v>825259</v>
      </c>
    </row>
    <row r="273" spans="1:19">
      <c r="A273" s="18">
        <f t="shared" si="29"/>
        <v>2031</v>
      </c>
      <c r="B273" s="18">
        <f t="shared" si="30"/>
        <v>2</v>
      </c>
      <c r="C273" s="18"/>
      <c r="D273" s="18"/>
      <c r="E273" s="18"/>
      <c r="F273" s="42">
        <f>SUMIF('Cust MB ComLg'!$Y$8:$AJ$8,$B$29,'Cust MB ComLg'!$Y233:$AJ233)</f>
        <v>20191</v>
      </c>
      <c r="G273" s="42">
        <f>'Avg Bill Days'!C230</f>
        <v>29.81</v>
      </c>
      <c r="H273" s="42"/>
      <c r="I273" s="42"/>
      <c r="J273" s="42">
        <f t="shared" si="26"/>
        <v>0</v>
      </c>
      <c r="K273" s="42">
        <f t="shared" si="26"/>
        <v>63</v>
      </c>
      <c r="L273" s="42"/>
      <c r="M273" s="42"/>
      <c r="N273" s="42"/>
      <c r="O273" s="42"/>
      <c r="P273" s="42"/>
      <c r="Q273" s="42"/>
      <c r="R273" s="42">
        <f t="shared" si="27"/>
        <v>218852472</v>
      </c>
      <c r="S273" s="42">
        <f t="shared" si="28"/>
        <v>819541</v>
      </c>
    </row>
    <row r="274" spans="1:19">
      <c r="A274" s="18">
        <f t="shared" si="29"/>
        <v>2031</v>
      </c>
      <c r="B274" s="18">
        <f t="shared" si="30"/>
        <v>3</v>
      </c>
      <c r="C274" s="18"/>
      <c r="D274" s="18"/>
      <c r="E274" s="18"/>
      <c r="F274" s="42">
        <f>SUMIF('Cust MB ComLg'!$Y$8:$AJ$8,$B$29,'Cust MB ComLg'!$Y234:$AJ234)</f>
        <v>20202</v>
      </c>
      <c r="G274" s="42">
        <f>'Avg Bill Days'!C231</f>
        <v>29.524000000000001</v>
      </c>
      <c r="H274" s="42"/>
      <c r="I274" s="42"/>
      <c r="J274" s="42">
        <f t="shared" ref="J274:K305" si="31">ROUND(SUMIF($B$32:$B$45,$B274,J$32:J$45)*$F274,0)</f>
        <v>0</v>
      </c>
      <c r="K274" s="42">
        <f t="shared" si="31"/>
        <v>98</v>
      </c>
      <c r="L274" s="42"/>
      <c r="M274" s="42"/>
      <c r="N274" s="42"/>
      <c r="O274" s="42"/>
      <c r="P274" s="42"/>
      <c r="Q274" s="42"/>
      <c r="R274" s="42">
        <f t="shared" si="27"/>
        <v>213914540</v>
      </c>
      <c r="S274" s="42">
        <f t="shared" si="28"/>
        <v>792250</v>
      </c>
    </row>
    <row r="275" spans="1:19">
      <c r="A275" s="18">
        <f t="shared" si="29"/>
        <v>2031</v>
      </c>
      <c r="B275" s="18">
        <f t="shared" si="30"/>
        <v>4</v>
      </c>
      <c r="C275" s="18"/>
      <c r="D275" s="18"/>
      <c r="E275" s="18"/>
      <c r="F275" s="42">
        <f>SUMIF('Cust MB ComLg'!$Y$8:$AJ$8,$B$29,'Cust MB ComLg'!$Y235:$AJ235)</f>
        <v>20215</v>
      </c>
      <c r="G275" s="42">
        <f>'Avg Bill Days'!C232</f>
        <v>30.713999999999999</v>
      </c>
      <c r="H275" s="42"/>
      <c r="I275" s="42"/>
      <c r="J275" s="42">
        <f t="shared" si="31"/>
        <v>0</v>
      </c>
      <c r="K275" s="42">
        <f t="shared" si="31"/>
        <v>158</v>
      </c>
      <c r="L275" s="42"/>
      <c r="M275" s="42"/>
      <c r="N275" s="42"/>
      <c r="O275" s="42"/>
      <c r="P275" s="42"/>
      <c r="Q275" s="42"/>
      <c r="R275" s="42">
        <f t="shared" si="27"/>
        <v>239118676</v>
      </c>
      <c r="S275" s="42">
        <f t="shared" si="28"/>
        <v>770751</v>
      </c>
    </row>
    <row r="276" spans="1:19">
      <c r="A276" s="18">
        <f t="shared" si="29"/>
        <v>2031</v>
      </c>
      <c r="B276" s="18">
        <f t="shared" si="30"/>
        <v>5</v>
      </c>
      <c r="C276" s="18"/>
      <c r="D276" s="18"/>
      <c r="E276" s="18"/>
      <c r="F276" s="42">
        <f>SUMIF('Cust MB ComLg'!$Y$8:$AJ$8,$B$29,'Cust MB ComLg'!$Y236:$AJ236)</f>
        <v>20226</v>
      </c>
      <c r="G276" s="42">
        <f>'Avg Bill Days'!C233</f>
        <v>29.524000000000001</v>
      </c>
      <c r="H276" s="42"/>
      <c r="I276" s="42"/>
      <c r="J276" s="42">
        <f t="shared" si="31"/>
        <v>0</v>
      </c>
      <c r="K276" s="42">
        <f t="shared" si="31"/>
        <v>446</v>
      </c>
      <c r="L276" s="42"/>
      <c r="M276" s="42"/>
      <c r="N276" s="42"/>
      <c r="O276" s="42"/>
      <c r="P276" s="42"/>
      <c r="Q276" s="42"/>
      <c r="R276" s="42">
        <f t="shared" si="27"/>
        <v>248805139</v>
      </c>
      <c r="S276" s="42">
        <f t="shared" si="28"/>
        <v>804927</v>
      </c>
    </row>
    <row r="277" spans="1:19">
      <c r="A277" s="18">
        <f t="shared" si="29"/>
        <v>2031</v>
      </c>
      <c r="B277" s="18">
        <f t="shared" si="30"/>
        <v>6</v>
      </c>
      <c r="C277" s="18"/>
      <c r="D277" s="18"/>
      <c r="E277" s="18"/>
      <c r="F277" s="42">
        <f>SUMIF('Cust MB ComLg'!$Y$8:$AJ$8,$B$29,'Cust MB ComLg'!$Y237:$AJ237)</f>
        <v>20242</v>
      </c>
      <c r="G277" s="42">
        <f>'Avg Bill Days'!C234</f>
        <v>30.619</v>
      </c>
      <c r="H277" s="42"/>
      <c r="I277" s="42"/>
      <c r="J277" s="42">
        <f t="shared" si="31"/>
        <v>0</v>
      </c>
      <c r="K277" s="42">
        <f t="shared" si="31"/>
        <v>432</v>
      </c>
      <c r="L277" s="42"/>
      <c r="M277" s="42"/>
      <c r="N277" s="42"/>
      <c r="O277" s="42"/>
      <c r="P277" s="42"/>
      <c r="Q277" s="42"/>
      <c r="R277" s="42">
        <f t="shared" si="27"/>
        <v>305408772</v>
      </c>
      <c r="S277" s="42">
        <f t="shared" si="28"/>
        <v>868206</v>
      </c>
    </row>
    <row r="278" spans="1:19">
      <c r="A278" s="18">
        <f t="shared" si="29"/>
        <v>2031</v>
      </c>
      <c r="B278" s="18">
        <f t="shared" si="30"/>
        <v>7</v>
      </c>
      <c r="C278" s="18"/>
      <c r="D278" s="18"/>
      <c r="E278" s="18"/>
      <c r="F278" s="42">
        <f>SUMIF('Cust MB ComLg'!$Y$8:$AJ$8,$B$29,'Cust MB ComLg'!$Y238:$AJ238)</f>
        <v>20255</v>
      </c>
      <c r="G278" s="42">
        <f>'Avg Bill Days'!C235</f>
        <v>30.713999999999999</v>
      </c>
      <c r="H278" s="42"/>
      <c r="I278" s="42"/>
      <c r="J278" s="42">
        <f t="shared" si="31"/>
        <v>0</v>
      </c>
      <c r="K278" s="42">
        <f t="shared" si="31"/>
        <v>504</v>
      </c>
      <c r="L278" s="42"/>
      <c r="M278" s="42"/>
      <c r="N278" s="42"/>
      <c r="O278" s="42"/>
      <c r="P278" s="42"/>
      <c r="Q278" s="42"/>
      <c r="R278" s="42">
        <f t="shared" si="27"/>
        <v>324176711</v>
      </c>
      <c r="S278" s="42">
        <f t="shared" si="28"/>
        <v>871731</v>
      </c>
    </row>
    <row r="279" spans="1:19">
      <c r="A279" s="18">
        <f t="shared" si="29"/>
        <v>2031</v>
      </c>
      <c r="B279" s="18">
        <f t="shared" si="30"/>
        <v>8</v>
      </c>
      <c r="C279" s="18"/>
      <c r="D279" s="18"/>
      <c r="E279" s="18"/>
      <c r="F279" s="42">
        <f>SUMIF('Cust MB ComLg'!$Y$8:$AJ$8,$B$29,'Cust MB ComLg'!$Y239:$AJ239)</f>
        <v>20264</v>
      </c>
      <c r="G279" s="42">
        <f>'Avg Bill Days'!C236</f>
        <v>30.475999999999999</v>
      </c>
      <c r="H279" s="42"/>
      <c r="I279" s="42"/>
      <c r="J279" s="42">
        <f t="shared" si="31"/>
        <v>0</v>
      </c>
      <c r="K279" s="42">
        <f t="shared" si="31"/>
        <v>465</v>
      </c>
      <c r="L279" s="42"/>
      <c r="M279" s="42"/>
      <c r="N279" s="42"/>
      <c r="O279" s="42"/>
      <c r="P279" s="42"/>
      <c r="Q279" s="42"/>
      <c r="R279" s="42">
        <f t="shared" si="27"/>
        <v>329014081</v>
      </c>
      <c r="S279" s="42">
        <f t="shared" si="28"/>
        <v>887320</v>
      </c>
    </row>
    <row r="280" spans="1:19">
      <c r="A280" s="18">
        <f t="shared" si="29"/>
        <v>2031</v>
      </c>
      <c r="B280" s="18">
        <f t="shared" si="30"/>
        <v>9</v>
      </c>
      <c r="C280" s="18"/>
      <c r="D280" s="18"/>
      <c r="E280" s="18"/>
      <c r="F280" s="42">
        <f>SUMIF('Cust MB ComLg'!$Y$8:$AJ$8,$B$29,'Cust MB ComLg'!$Y240:$AJ240)</f>
        <v>20259</v>
      </c>
      <c r="G280" s="42">
        <f>'Avg Bill Days'!C237</f>
        <v>31.143000000000001</v>
      </c>
      <c r="H280" s="42"/>
      <c r="I280" s="42"/>
      <c r="J280" s="42">
        <f t="shared" si="31"/>
        <v>0</v>
      </c>
      <c r="K280" s="42">
        <f t="shared" si="31"/>
        <v>364</v>
      </c>
      <c r="L280" s="42"/>
      <c r="M280" s="42"/>
      <c r="N280" s="42"/>
      <c r="O280" s="42"/>
      <c r="P280" s="42"/>
      <c r="Q280" s="42"/>
      <c r="R280" s="42">
        <f t="shared" si="27"/>
        <v>316876473</v>
      </c>
      <c r="S280" s="42">
        <f t="shared" si="28"/>
        <v>878696</v>
      </c>
    </row>
    <row r="281" spans="1:19">
      <c r="A281" s="18">
        <f t="shared" si="29"/>
        <v>2031</v>
      </c>
      <c r="B281" s="18">
        <f t="shared" si="30"/>
        <v>10</v>
      </c>
      <c r="C281" s="18"/>
      <c r="D281" s="18"/>
      <c r="E281" s="18"/>
      <c r="F281" s="42">
        <f>SUMIF('Cust MB ComLg'!$Y$8:$AJ$8,$B$29,'Cust MB ComLg'!$Y241:$AJ241)</f>
        <v>20255</v>
      </c>
      <c r="G281" s="42">
        <f>'Avg Bill Days'!C238</f>
        <v>30.762</v>
      </c>
      <c r="H281" s="42"/>
      <c r="I281" s="42"/>
      <c r="J281" s="42">
        <f t="shared" si="31"/>
        <v>0</v>
      </c>
      <c r="K281" s="42">
        <f t="shared" si="31"/>
        <v>358</v>
      </c>
      <c r="L281" s="42"/>
      <c r="M281" s="42"/>
      <c r="N281" s="42"/>
      <c r="O281" s="42"/>
      <c r="P281" s="42"/>
      <c r="Q281" s="42"/>
      <c r="R281" s="42">
        <f t="shared" si="27"/>
        <v>270086610</v>
      </c>
      <c r="S281" s="42">
        <f t="shared" si="28"/>
        <v>830384</v>
      </c>
    </row>
    <row r="282" spans="1:19">
      <c r="A282" s="18">
        <f t="shared" si="29"/>
        <v>2031</v>
      </c>
      <c r="B282" s="18">
        <f t="shared" si="30"/>
        <v>11</v>
      </c>
      <c r="C282" s="18"/>
      <c r="D282" s="18"/>
      <c r="E282" s="18"/>
      <c r="F282" s="42">
        <f>SUMIF('Cust MB ComLg'!$Y$8:$AJ$8,$B$29,'Cust MB ComLg'!$Y242:$AJ242)</f>
        <v>20256</v>
      </c>
      <c r="G282" s="42">
        <f>'Avg Bill Days'!C239</f>
        <v>28.619</v>
      </c>
      <c r="H282" s="42"/>
      <c r="I282" s="42"/>
      <c r="J282" s="42">
        <f t="shared" si="31"/>
        <v>0</v>
      </c>
      <c r="K282" s="42">
        <f t="shared" si="31"/>
        <v>225</v>
      </c>
      <c r="L282" s="42"/>
      <c r="M282" s="42"/>
      <c r="N282" s="42"/>
      <c r="O282" s="42"/>
      <c r="P282" s="42"/>
      <c r="Q282" s="42"/>
      <c r="R282" s="42">
        <f t="shared" si="27"/>
        <v>215723532</v>
      </c>
      <c r="S282" s="42">
        <f t="shared" si="28"/>
        <v>773934</v>
      </c>
    </row>
    <row r="283" spans="1:19">
      <c r="A283" s="18">
        <f t="shared" si="29"/>
        <v>2031</v>
      </c>
      <c r="B283" s="18">
        <f t="shared" si="30"/>
        <v>12</v>
      </c>
      <c r="C283" s="18"/>
      <c r="D283" s="18"/>
      <c r="E283" s="18"/>
      <c r="F283" s="42">
        <f>SUMIF('Cust MB ComLg'!$Y$8:$AJ$8,$B$29,'Cust MB ComLg'!$Y243:$AJ243)</f>
        <v>20260</v>
      </c>
      <c r="G283" s="42">
        <f>'Avg Bill Days'!C240</f>
        <v>31.238</v>
      </c>
      <c r="H283" s="42"/>
      <c r="I283" s="42"/>
      <c r="J283" s="42">
        <f t="shared" si="31"/>
        <v>0</v>
      </c>
      <c r="K283" s="42">
        <f t="shared" si="31"/>
        <v>214</v>
      </c>
      <c r="L283" s="42"/>
      <c r="M283" s="42"/>
      <c r="N283" s="42"/>
      <c r="O283" s="42"/>
      <c r="P283" s="42"/>
      <c r="Q283" s="42"/>
      <c r="R283" s="42">
        <f t="shared" si="27"/>
        <v>225584785</v>
      </c>
      <c r="S283" s="42">
        <f t="shared" si="28"/>
        <v>816263</v>
      </c>
    </row>
    <row r="284" spans="1:19">
      <c r="A284" s="18">
        <f t="shared" si="29"/>
        <v>2032</v>
      </c>
      <c r="B284" s="18">
        <f t="shared" si="30"/>
        <v>1</v>
      </c>
      <c r="C284" s="18"/>
      <c r="D284" s="18"/>
      <c r="E284" s="18"/>
      <c r="F284" s="42">
        <f>SUMIF('Cust MB ComLg'!$Y$8:$AJ$8,$B$29,'Cust MB ComLg'!$Y244:$AJ244)</f>
        <v>20274</v>
      </c>
      <c r="G284" s="42">
        <f>'Avg Bill Days'!C241</f>
        <v>32.286000000000001</v>
      </c>
      <c r="H284" s="42"/>
      <c r="I284" s="42"/>
      <c r="J284" s="42">
        <f t="shared" si="31"/>
        <v>0</v>
      </c>
      <c r="K284" s="42">
        <f t="shared" si="31"/>
        <v>90</v>
      </c>
      <c r="L284" s="42"/>
      <c r="M284" s="42"/>
      <c r="N284" s="42"/>
      <c r="O284" s="42"/>
      <c r="P284" s="42"/>
      <c r="Q284" s="42"/>
      <c r="R284" s="42">
        <f t="shared" si="27"/>
        <v>234270594</v>
      </c>
      <c r="S284" s="42">
        <f t="shared" si="28"/>
        <v>829350</v>
      </c>
    </row>
    <row r="285" spans="1:19">
      <c r="A285" s="18">
        <f t="shared" si="29"/>
        <v>2032</v>
      </c>
      <c r="B285" s="18">
        <f t="shared" si="30"/>
        <v>2</v>
      </c>
      <c r="C285" s="18"/>
      <c r="D285" s="18"/>
      <c r="E285" s="18"/>
      <c r="F285" s="42">
        <f>SUMIF('Cust MB ComLg'!$Y$8:$AJ$8,$B$29,'Cust MB ComLg'!$Y245:$AJ245)</f>
        <v>20285</v>
      </c>
      <c r="G285" s="42">
        <f>'Avg Bill Days'!C242</f>
        <v>30.31</v>
      </c>
      <c r="H285" s="42"/>
      <c r="I285" s="42"/>
      <c r="J285" s="42">
        <f t="shared" si="31"/>
        <v>0</v>
      </c>
      <c r="K285" s="42">
        <f t="shared" si="31"/>
        <v>63</v>
      </c>
      <c r="L285" s="42"/>
      <c r="M285" s="42"/>
      <c r="N285" s="42"/>
      <c r="O285" s="42"/>
      <c r="P285" s="42"/>
      <c r="Q285" s="42"/>
      <c r="R285" s="42">
        <f t="shared" si="27"/>
        <v>223559228</v>
      </c>
      <c r="S285" s="42">
        <f t="shared" si="28"/>
        <v>823357</v>
      </c>
    </row>
    <row r="286" spans="1:19">
      <c r="A286" s="18">
        <f t="shared" si="29"/>
        <v>2032</v>
      </c>
      <c r="B286" s="18">
        <f t="shared" si="30"/>
        <v>3</v>
      </c>
      <c r="C286" s="18"/>
      <c r="D286" s="18"/>
      <c r="E286" s="18"/>
      <c r="F286" s="42">
        <f>SUMIF('Cust MB ComLg'!$Y$8:$AJ$8,$B$29,'Cust MB ComLg'!$Y246:$AJ246)</f>
        <v>20297</v>
      </c>
      <c r="G286" s="42">
        <f>'Avg Bill Days'!C243</f>
        <v>30.024000000000001</v>
      </c>
      <c r="H286" s="42"/>
      <c r="I286" s="42"/>
      <c r="J286" s="42">
        <f t="shared" si="31"/>
        <v>0</v>
      </c>
      <c r="K286" s="42">
        <f t="shared" si="31"/>
        <v>99</v>
      </c>
      <c r="L286" s="42"/>
      <c r="M286" s="42"/>
      <c r="N286" s="42"/>
      <c r="O286" s="42"/>
      <c r="P286" s="42"/>
      <c r="Q286" s="42"/>
      <c r="R286" s="42">
        <f t="shared" si="27"/>
        <v>218560233</v>
      </c>
      <c r="S286" s="42">
        <f t="shared" si="28"/>
        <v>795976</v>
      </c>
    </row>
    <row r="287" spans="1:19">
      <c r="A287" s="18">
        <f t="shared" si="29"/>
        <v>2032</v>
      </c>
      <c r="B287" s="18">
        <f t="shared" si="30"/>
        <v>4</v>
      </c>
      <c r="C287" s="18"/>
      <c r="D287" s="18"/>
      <c r="E287" s="18"/>
      <c r="F287" s="42">
        <f>SUMIF('Cust MB ComLg'!$Y$8:$AJ$8,$B$29,'Cust MB ComLg'!$Y247:$AJ247)</f>
        <v>20308</v>
      </c>
      <c r="G287" s="42">
        <f>'Avg Bill Days'!C244</f>
        <v>30.713999999999999</v>
      </c>
      <c r="H287" s="42"/>
      <c r="I287" s="42"/>
      <c r="J287" s="42">
        <f t="shared" si="31"/>
        <v>0</v>
      </c>
      <c r="K287" s="42">
        <f t="shared" si="31"/>
        <v>158</v>
      </c>
      <c r="L287" s="42"/>
      <c r="M287" s="42"/>
      <c r="N287" s="42"/>
      <c r="O287" s="42"/>
      <c r="P287" s="42"/>
      <c r="Q287" s="42"/>
      <c r="R287" s="42">
        <f t="shared" si="27"/>
        <v>240218752</v>
      </c>
      <c r="S287" s="42">
        <f t="shared" si="28"/>
        <v>774297</v>
      </c>
    </row>
    <row r="288" spans="1:19">
      <c r="A288" s="18">
        <f t="shared" si="29"/>
        <v>2032</v>
      </c>
      <c r="B288" s="18">
        <f t="shared" si="30"/>
        <v>5</v>
      </c>
      <c r="C288" s="18"/>
      <c r="D288" s="18"/>
      <c r="E288" s="18"/>
      <c r="F288" s="42">
        <f>SUMIF('Cust MB ComLg'!$Y$8:$AJ$8,$B$29,'Cust MB ComLg'!$Y248:$AJ248)</f>
        <v>20320</v>
      </c>
      <c r="G288" s="42">
        <f>'Avg Bill Days'!C245</f>
        <v>29.524000000000001</v>
      </c>
      <c r="H288" s="42"/>
      <c r="I288" s="42"/>
      <c r="J288" s="42">
        <f t="shared" si="31"/>
        <v>0</v>
      </c>
      <c r="K288" s="42">
        <f t="shared" si="31"/>
        <v>448</v>
      </c>
      <c r="L288" s="42"/>
      <c r="M288" s="42"/>
      <c r="N288" s="42"/>
      <c r="O288" s="42"/>
      <c r="P288" s="42"/>
      <c r="Q288" s="42"/>
      <c r="R288" s="42">
        <f t="shared" si="27"/>
        <v>249961457</v>
      </c>
      <c r="S288" s="42">
        <f t="shared" si="28"/>
        <v>808668</v>
      </c>
    </row>
    <row r="289" spans="1:19">
      <c r="A289" s="18">
        <f t="shared" si="29"/>
        <v>2032</v>
      </c>
      <c r="B289" s="18">
        <f t="shared" si="30"/>
        <v>6</v>
      </c>
      <c r="C289" s="18"/>
      <c r="D289" s="18"/>
      <c r="E289" s="18"/>
      <c r="F289" s="42">
        <f>SUMIF('Cust MB ComLg'!$Y$8:$AJ$8,$B$29,'Cust MB ComLg'!$Y249:$AJ249)</f>
        <v>20332</v>
      </c>
      <c r="G289" s="42">
        <f>'Avg Bill Days'!C246</f>
        <v>30.619</v>
      </c>
      <c r="H289" s="42"/>
      <c r="I289" s="42"/>
      <c r="J289" s="42">
        <f t="shared" si="31"/>
        <v>0</v>
      </c>
      <c r="K289" s="42">
        <f t="shared" si="31"/>
        <v>434</v>
      </c>
      <c r="L289" s="42"/>
      <c r="M289" s="42"/>
      <c r="N289" s="42"/>
      <c r="O289" s="42"/>
      <c r="P289" s="42"/>
      <c r="Q289" s="42"/>
      <c r="R289" s="42">
        <f t="shared" si="27"/>
        <v>306766681</v>
      </c>
      <c r="S289" s="42">
        <f t="shared" si="28"/>
        <v>872066</v>
      </c>
    </row>
    <row r="290" spans="1:19">
      <c r="A290" s="18">
        <f t="shared" si="29"/>
        <v>2032</v>
      </c>
      <c r="B290" s="18">
        <f t="shared" si="30"/>
        <v>7</v>
      </c>
      <c r="C290" s="18"/>
      <c r="D290" s="18"/>
      <c r="E290" s="18"/>
      <c r="F290" s="42">
        <f>SUMIF('Cust MB ComLg'!$Y$8:$AJ$8,$B$29,'Cust MB ComLg'!$Y250:$AJ250)</f>
        <v>20343</v>
      </c>
      <c r="G290" s="42">
        <f>'Avg Bill Days'!C247</f>
        <v>30.713999999999999</v>
      </c>
      <c r="H290" s="42"/>
      <c r="I290" s="42"/>
      <c r="J290" s="42">
        <f t="shared" si="31"/>
        <v>0</v>
      </c>
      <c r="K290" s="42">
        <f t="shared" si="31"/>
        <v>506</v>
      </c>
      <c r="L290" s="42"/>
      <c r="M290" s="42"/>
      <c r="N290" s="42"/>
      <c r="O290" s="42"/>
      <c r="P290" s="42"/>
      <c r="Q290" s="42"/>
      <c r="R290" s="42">
        <f t="shared" si="27"/>
        <v>325585131</v>
      </c>
      <c r="S290" s="42">
        <f t="shared" si="28"/>
        <v>875518</v>
      </c>
    </row>
    <row r="291" spans="1:19">
      <c r="A291" s="18">
        <f t="shared" si="29"/>
        <v>2032</v>
      </c>
      <c r="B291" s="18">
        <f t="shared" si="30"/>
        <v>8</v>
      </c>
      <c r="C291" s="18"/>
      <c r="D291" s="18"/>
      <c r="E291" s="18"/>
      <c r="F291" s="42">
        <f>SUMIF('Cust MB ComLg'!$Y$8:$AJ$8,$B$29,'Cust MB ComLg'!$Y251:$AJ251)</f>
        <v>20351</v>
      </c>
      <c r="G291" s="42">
        <f>'Avg Bill Days'!C248</f>
        <v>30.475999999999999</v>
      </c>
      <c r="H291" s="42"/>
      <c r="I291" s="42"/>
      <c r="J291" s="42">
        <f t="shared" si="31"/>
        <v>0</v>
      </c>
      <c r="K291" s="42">
        <f t="shared" si="31"/>
        <v>467</v>
      </c>
      <c r="L291" s="42"/>
      <c r="M291" s="42"/>
      <c r="N291" s="42"/>
      <c r="O291" s="42"/>
      <c r="P291" s="42"/>
      <c r="Q291" s="42"/>
      <c r="R291" s="42">
        <f t="shared" si="27"/>
        <v>330426647</v>
      </c>
      <c r="S291" s="42">
        <f t="shared" si="28"/>
        <v>891129</v>
      </c>
    </row>
    <row r="292" spans="1:19">
      <c r="A292" s="18">
        <f t="shared" si="29"/>
        <v>2032</v>
      </c>
      <c r="B292" s="18">
        <f t="shared" si="30"/>
        <v>9</v>
      </c>
      <c r="C292" s="18"/>
      <c r="D292" s="18"/>
      <c r="E292" s="18"/>
      <c r="F292" s="42">
        <f>SUMIF('Cust MB ComLg'!$Y$8:$AJ$8,$B$29,'Cust MB ComLg'!$Y252:$AJ252)</f>
        <v>20343</v>
      </c>
      <c r="G292" s="42">
        <f>'Avg Bill Days'!C249</f>
        <v>31.143000000000001</v>
      </c>
      <c r="H292" s="42"/>
      <c r="I292" s="42"/>
      <c r="J292" s="42">
        <f t="shared" si="31"/>
        <v>0</v>
      </c>
      <c r="K292" s="42">
        <f t="shared" si="31"/>
        <v>366</v>
      </c>
      <c r="L292" s="42"/>
      <c r="M292" s="42"/>
      <c r="N292" s="42"/>
      <c r="O292" s="42"/>
      <c r="P292" s="42"/>
      <c r="Q292" s="42"/>
      <c r="R292" s="42">
        <f t="shared" si="27"/>
        <v>318190339</v>
      </c>
      <c r="S292" s="42">
        <f t="shared" si="28"/>
        <v>882340</v>
      </c>
    </row>
    <row r="293" spans="1:19">
      <c r="A293" s="18">
        <f t="shared" si="29"/>
        <v>2032</v>
      </c>
      <c r="B293" s="18">
        <f t="shared" si="30"/>
        <v>10</v>
      </c>
      <c r="C293" s="18"/>
      <c r="D293" s="18"/>
      <c r="E293" s="18"/>
      <c r="F293" s="42">
        <f>SUMIF('Cust MB ComLg'!$Y$8:$AJ$8,$B$29,'Cust MB ComLg'!$Y253:$AJ253)</f>
        <v>20340</v>
      </c>
      <c r="G293" s="42">
        <f>'Avg Bill Days'!C250</f>
        <v>30.762</v>
      </c>
      <c r="H293" s="42"/>
      <c r="I293" s="42"/>
      <c r="J293" s="42">
        <f t="shared" si="31"/>
        <v>0</v>
      </c>
      <c r="K293" s="42">
        <f t="shared" si="31"/>
        <v>359</v>
      </c>
      <c r="L293" s="42"/>
      <c r="M293" s="42"/>
      <c r="N293" s="42"/>
      <c r="O293" s="42"/>
      <c r="P293" s="42"/>
      <c r="Q293" s="42"/>
      <c r="R293" s="42">
        <f t="shared" si="27"/>
        <v>271220027</v>
      </c>
      <c r="S293" s="42">
        <f t="shared" si="28"/>
        <v>833869</v>
      </c>
    </row>
    <row r="294" spans="1:19">
      <c r="A294" s="18">
        <f t="shared" si="29"/>
        <v>2032</v>
      </c>
      <c r="B294" s="18">
        <f t="shared" si="30"/>
        <v>11</v>
      </c>
      <c r="C294" s="18"/>
      <c r="D294" s="18"/>
      <c r="E294" s="18"/>
      <c r="F294" s="42">
        <f>SUMIF('Cust MB ComLg'!$Y$8:$AJ$8,$B$29,'Cust MB ComLg'!$Y254:$AJ254)</f>
        <v>20340</v>
      </c>
      <c r="G294" s="42">
        <f>'Avg Bill Days'!C251</f>
        <v>28.619</v>
      </c>
      <c r="H294" s="42"/>
      <c r="I294" s="42"/>
      <c r="J294" s="42">
        <f t="shared" si="31"/>
        <v>0</v>
      </c>
      <c r="K294" s="42">
        <f t="shared" si="31"/>
        <v>226</v>
      </c>
      <c r="L294" s="42"/>
      <c r="M294" s="42"/>
      <c r="N294" s="42"/>
      <c r="O294" s="42"/>
      <c r="P294" s="42"/>
      <c r="Q294" s="42"/>
      <c r="R294" s="42">
        <f t="shared" si="27"/>
        <v>216618120</v>
      </c>
      <c r="S294" s="42">
        <f t="shared" si="28"/>
        <v>777144</v>
      </c>
    </row>
    <row r="295" spans="1:19">
      <c r="A295" s="18">
        <f t="shared" si="29"/>
        <v>2032</v>
      </c>
      <c r="B295" s="18">
        <f t="shared" si="30"/>
        <v>12</v>
      </c>
      <c r="C295" s="18"/>
      <c r="D295" s="18"/>
      <c r="E295" s="18"/>
      <c r="F295" s="42">
        <f>SUMIF('Cust MB ComLg'!$Y$8:$AJ$8,$B$29,'Cust MB ComLg'!$Y255:$AJ255)</f>
        <v>20342</v>
      </c>
      <c r="G295" s="42">
        <f>'Avg Bill Days'!C252</f>
        <v>31.238</v>
      </c>
      <c r="H295" s="42"/>
      <c r="I295" s="42"/>
      <c r="J295" s="42">
        <f t="shared" si="31"/>
        <v>0</v>
      </c>
      <c r="K295" s="42">
        <f t="shared" si="31"/>
        <v>214</v>
      </c>
      <c r="L295" s="42"/>
      <c r="M295" s="42"/>
      <c r="N295" s="42"/>
      <c r="O295" s="42"/>
      <c r="P295" s="42"/>
      <c r="Q295" s="42"/>
      <c r="R295" s="42">
        <f t="shared" si="27"/>
        <v>226497813</v>
      </c>
      <c r="S295" s="42">
        <f t="shared" si="28"/>
        <v>819567</v>
      </c>
    </row>
    <row r="296" spans="1:19">
      <c r="A296" s="18">
        <f t="shared" si="29"/>
        <v>2033</v>
      </c>
      <c r="B296" s="18">
        <f t="shared" si="30"/>
        <v>1</v>
      </c>
      <c r="C296" s="18"/>
      <c r="D296" s="18"/>
      <c r="E296" s="18"/>
      <c r="F296" s="42">
        <f>SUMIF('Cust MB ComLg'!$Y$8:$AJ$8,$B$29,'Cust MB ComLg'!$Y256:$AJ256)</f>
        <v>20355</v>
      </c>
      <c r="G296" s="42">
        <f>'Avg Bill Days'!C253</f>
        <v>32.286000000000001</v>
      </c>
      <c r="H296" s="42"/>
      <c r="I296" s="42"/>
      <c r="J296" s="42">
        <f t="shared" si="31"/>
        <v>0</v>
      </c>
      <c r="K296" s="42">
        <f t="shared" si="31"/>
        <v>90</v>
      </c>
      <c r="L296" s="42"/>
      <c r="M296" s="42"/>
      <c r="N296" s="42"/>
      <c r="O296" s="42"/>
      <c r="P296" s="42"/>
      <c r="Q296" s="42"/>
      <c r="R296" s="42">
        <f t="shared" si="27"/>
        <v>235206567</v>
      </c>
      <c r="S296" s="42">
        <f t="shared" si="28"/>
        <v>832663</v>
      </c>
    </row>
    <row r="297" spans="1:19">
      <c r="A297" s="18">
        <f t="shared" si="29"/>
        <v>2033</v>
      </c>
      <c r="B297" s="18">
        <f t="shared" si="30"/>
        <v>2</v>
      </c>
      <c r="C297" s="18"/>
      <c r="D297" s="18"/>
      <c r="E297" s="18"/>
      <c r="F297" s="42">
        <f>SUMIF('Cust MB ComLg'!$Y$8:$AJ$8,$B$29,'Cust MB ComLg'!$Y257:$AJ257)</f>
        <v>20368</v>
      </c>
      <c r="G297" s="42">
        <f>'Avg Bill Days'!C254</f>
        <v>29.81</v>
      </c>
      <c r="H297" s="42"/>
      <c r="I297" s="42"/>
      <c r="J297" s="42">
        <f t="shared" si="31"/>
        <v>0</v>
      </c>
      <c r="K297" s="42">
        <f t="shared" si="31"/>
        <v>64</v>
      </c>
      <c r="L297" s="42"/>
      <c r="M297" s="42"/>
      <c r="N297" s="42"/>
      <c r="O297" s="42"/>
      <c r="P297" s="42"/>
      <c r="Q297" s="42"/>
      <c r="R297" s="42">
        <f t="shared" si="27"/>
        <v>220770995</v>
      </c>
      <c r="S297" s="42">
        <f t="shared" si="28"/>
        <v>826725</v>
      </c>
    </row>
    <row r="298" spans="1:19">
      <c r="A298" s="18">
        <f t="shared" si="29"/>
        <v>2033</v>
      </c>
      <c r="B298" s="18">
        <f t="shared" si="30"/>
        <v>3</v>
      </c>
      <c r="C298" s="18"/>
      <c r="D298" s="18"/>
      <c r="E298" s="18"/>
      <c r="F298" s="42">
        <f>SUMIF('Cust MB ComLg'!$Y$8:$AJ$8,$B$29,'Cust MB ComLg'!$Y258:$AJ258)</f>
        <v>20378</v>
      </c>
      <c r="G298" s="42">
        <f>'Avg Bill Days'!C255</f>
        <v>29.524000000000001</v>
      </c>
      <c r="H298" s="42"/>
      <c r="I298" s="42"/>
      <c r="J298" s="42">
        <f t="shared" si="31"/>
        <v>0</v>
      </c>
      <c r="K298" s="42">
        <f t="shared" si="31"/>
        <v>99</v>
      </c>
      <c r="L298" s="42"/>
      <c r="M298" s="42"/>
      <c r="N298" s="42"/>
      <c r="O298" s="42"/>
      <c r="P298" s="42"/>
      <c r="Q298" s="42"/>
      <c r="R298" s="42">
        <f t="shared" si="27"/>
        <v>215778165</v>
      </c>
      <c r="S298" s="42">
        <f t="shared" si="28"/>
        <v>799152</v>
      </c>
    </row>
    <row r="299" spans="1:19">
      <c r="A299" s="18">
        <f t="shared" si="29"/>
        <v>2033</v>
      </c>
      <c r="B299" s="18">
        <f t="shared" si="30"/>
        <v>4</v>
      </c>
      <c r="C299" s="18"/>
      <c r="D299" s="18"/>
      <c r="E299" s="18"/>
      <c r="F299" s="42">
        <f>SUMIF('Cust MB ComLg'!$Y$8:$AJ$8,$B$29,'Cust MB ComLg'!$Y259:$AJ259)</f>
        <v>20388</v>
      </c>
      <c r="G299" s="42">
        <f>'Avg Bill Days'!C256</f>
        <v>30.713999999999999</v>
      </c>
      <c r="H299" s="42"/>
      <c r="I299" s="42"/>
      <c r="J299" s="42">
        <f t="shared" si="31"/>
        <v>0</v>
      </c>
      <c r="K299" s="42">
        <f t="shared" si="31"/>
        <v>159</v>
      </c>
      <c r="L299" s="42"/>
      <c r="M299" s="42"/>
      <c r="N299" s="42"/>
      <c r="O299" s="42"/>
      <c r="P299" s="42"/>
      <c r="Q299" s="42"/>
      <c r="R299" s="42">
        <f t="shared" si="27"/>
        <v>241165054</v>
      </c>
      <c r="S299" s="42">
        <f t="shared" si="28"/>
        <v>777348</v>
      </c>
    </row>
    <row r="300" spans="1:19">
      <c r="A300" s="18">
        <f t="shared" si="29"/>
        <v>2033</v>
      </c>
      <c r="B300" s="18">
        <f t="shared" si="30"/>
        <v>5</v>
      </c>
      <c r="C300" s="18"/>
      <c r="D300" s="18"/>
      <c r="E300" s="18"/>
      <c r="F300" s="42">
        <f>SUMIF('Cust MB ComLg'!$Y$8:$AJ$8,$B$29,'Cust MB ComLg'!$Y260:$AJ260)</f>
        <v>20397</v>
      </c>
      <c r="G300" s="42">
        <f>'Avg Bill Days'!C257</f>
        <v>29.524000000000001</v>
      </c>
      <c r="H300" s="42"/>
      <c r="I300" s="42"/>
      <c r="J300" s="42">
        <f t="shared" si="31"/>
        <v>0</v>
      </c>
      <c r="K300" s="42">
        <f t="shared" si="31"/>
        <v>450</v>
      </c>
      <c r="L300" s="42"/>
      <c r="M300" s="42"/>
      <c r="N300" s="42"/>
      <c r="O300" s="42"/>
      <c r="P300" s="42"/>
      <c r="Q300" s="42"/>
      <c r="R300" s="42">
        <f t="shared" si="27"/>
        <v>250908653</v>
      </c>
      <c r="S300" s="42">
        <f t="shared" si="28"/>
        <v>811732</v>
      </c>
    </row>
    <row r="301" spans="1:19">
      <c r="A301" s="18">
        <f t="shared" si="29"/>
        <v>2033</v>
      </c>
      <c r="B301" s="18">
        <f t="shared" si="30"/>
        <v>6</v>
      </c>
      <c r="C301" s="18"/>
      <c r="D301" s="18"/>
      <c r="E301" s="18"/>
      <c r="F301" s="42">
        <f>SUMIF('Cust MB ComLg'!$Y$8:$AJ$8,$B$29,'Cust MB ComLg'!$Y261:$AJ261)</f>
        <v>20411</v>
      </c>
      <c r="G301" s="42">
        <f>'Avg Bill Days'!C258</f>
        <v>30.619</v>
      </c>
      <c r="H301" s="42"/>
      <c r="I301" s="42"/>
      <c r="J301" s="42">
        <f t="shared" si="31"/>
        <v>0</v>
      </c>
      <c r="K301" s="42">
        <f t="shared" si="31"/>
        <v>436</v>
      </c>
      <c r="L301" s="42"/>
      <c r="M301" s="42"/>
      <c r="N301" s="42"/>
      <c r="O301" s="42"/>
      <c r="P301" s="42"/>
      <c r="Q301" s="42"/>
      <c r="R301" s="42">
        <f t="shared" si="27"/>
        <v>307958623</v>
      </c>
      <c r="S301" s="42">
        <f t="shared" si="28"/>
        <v>875454</v>
      </c>
    </row>
    <row r="302" spans="1:19">
      <c r="A302" s="18">
        <f t="shared" si="29"/>
        <v>2033</v>
      </c>
      <c r="B302" s="18">
        <f t="shared" si="30"/>
        <v>7</v>
      </c>
      <c r="C302" s="18"/>
      <c r="D302" s="18"/>
      <c r="E302" s="18"/>
      <c r="F302" s="42">
        <f>SUMIF('Cust MB ComLg'!$Y$8:$AJ$8,$B$29,'Cust MB ComLg'!$Y262:$AJ262)</f>
        <v>20419</v>
      </c>
      <c r="G302" s="42">
        <f>'Avg Bill Days'!C259</f>
        <v>30.713999999999999</v>
      </c>
      <c r="H302" s="42"/>
      <c r="I302" s="42"/>
      <c r="J302" s="42">
        <f t="shared" si="31"/>
        <v>0</v>
      </c>
      <c r="K302" s="42">
        <f t="shared" si="31"/>
        <v>508</v>
      </c>
      <c r="L302" s="42"/>
      <c r="M302" s="42"/>
      <c r="N302" s="42"/>
      <c r="O302" s="42"/>
      <c r="P302" s="42"/>
      <c r="Q302" s="42"/>
      <c r="R302" s="42">
        <f t="shared" si="27"/>
        <v>326801494</v>
      </c>
      <c r="S302" s="42">
        <f t="shared" si="28"/>
        <v>878789</v>
      </c>
    </row>
    <row r="303" spans="1:19">
      <c r="A303" s="18">
        <f t="shared" si="29"/>
        <v>2033</v>
      </c>
      <c r="B303" s="18">
        <f t="shared" si="30"/>
        <v>8</v>
      </c>
      <c r="C303" s="18"/>
      <c r="D303" s="18"/>
      <c r="E303" s="18"/>
      <c r="F303" s="42">
        <f>SUMIF('Cust MB ComLg'!$Y$8:$AJ$8,$B$29,'Cust MB ComLg'!$Y263:$AJ263)</f>
        <v>20424</v>
      </c>
      <c r="G303" s="42">
        <f>'Avg Bill Days'!C260</f>
        <v>30.475999999999999</v>
      </c>
      <c r="H303" s="42"/>
      <c r="I303" s="42"/>
      <c r="J303" s="42">
        <f t="shared" si="31"/>
        <v>0</v>
      </c>
      <c r="K303" s="42">
        <f t="shared" si="31"/>
        <v>468</v>
      </c>
      <c r="L303" s="42"/>
      <c r="M303" s="42"/>
      <c r="N303" s="42"/>
      <c r="O303" s="42"/>
      <c r="P303" s="42"/>
      <c r="Q303" s="42"/>
      <c r="R303" s="42">
        <f t="shared" si="27"/>
        <v>331611903</v>
      </c>
      <c r="S303" s="42">
        <f t="shared" si="28"/>
        <v>894326</v>
      </c>
    </row>
    <row r="304" spans="1:19">
      <c r="A304" s="18">
        <f t="shared" si="29"/>
        <v>2033</v>
      </c>
      <c r="B304" s="18">
        <f t="shared" si="30"/>
        <v>9</v>
      </c>
      <c r="C304" s="18"/>
      <c r="D304" s="18"/>
      <c r="E304" s="18"/>
      <c r="F304" s="42">
        <f>SUMIF('Cust MB ComLg'!$Y$8:$AJ$8,$B$29,'Cust MB ComLg'!$Y264:$AJ264)</f>
        <v>20418</v>
      </c>
      <c r="G304" s="42">
        <f>'Avg Bill Days'!C261</f>
        <v>31.143000000000001</v>
      </c>
      <c r="H304" s="42"/>
      <c r="I304" s="42"/>
      <c r="J304" s="42">
        <f t="shared" si="31"/>
        <v>0</v>
      </c>
      <c r="K304" s="42">
        <f t="shared" si="31"/>
        <v>367</v>
      </c>
      <c r="L304" s="42"/>
      <c r="M304" s="42"/>
      <c r="N304" s="42"/>
      <c r="O304" s="42"/>
      <c r="P304" s="42"/>
      <c r="Q304" s="42"/>
      <c r="R304" s="42">
        <f t="shared" si="27"/>
        <v>319363435</v>
      </c>
      <c r="S304" s="42">
        <f t="shared" si="28"/>
        <v>885593</v>
      </c>
    </row>
    <row r="305" spans="1:19">
      <c r="A305" s="18">
        <f t="shared" si="29"/>
        <v>2033</v>
      </c>
      <c r="B305" s="18">
        <f t="shared" si="30"/>
        <v>10</v>
      </c>
      <c r="C305" s="18"/>
      <c r="D305" s="18"/>
      <c r="E305" s="18"/>
      <c r="F305" s="42">
        <f>SUMIF('Cust MB ComLg'!$Y$8:$AJ$8,$B$29,'Cust MB ComLg'!$Y265:$AJ265)</f>
        <v>20415</v>
      </c>
      <c r="G305" s="42">
        <f>'Avg Bill Days'!C262</f>
        <v>30.762</v>
      </c>
      <c r="H305" s="42"/>
      <c r="I305" s="42"/>
      <c r="J305" s="42">
        <f t="shared" si="31"/>
        <v>0</v>
      </c>
      <c r="K305" s="42">
        <f t="shared" si="31"/>
        <v>361</v>
      </c>
      <c r="L305" s="42"/>
      <c r="M305" s="42"/>
      <c r="N305" s="42"/>
      <c r="O305" s="42"/>
      <c r="P305" s="42"/>
      <c r="Q305" s="42"/>
      <c r="R305" s="42">
        <f t="shared" si="27"/>
        <v>272220100</v>
      </c>
      <c r="S305" s="42">
        <f t="shared" si="28"/>
        <v>836943</v>
      </c>
    </row>
    <row r="306" spans="1:19">
      <c r="A306" s="18">
        <f t="shared" si="29"/>
        <v>2033</v>
      </c>
      <c r="B306" s="18">
        <f t="shared" si="30"/>
        <v>11</v>
      </c>
      <c r="C306" s="18"/>
      <c r="D306" s="18"/>
      <c r="E306" s="18"/>
      <c r="F306" s="42">
        <f>SUMIF('Cust MB ComLg'!$Y$8:$AJ$8,$B$29,'Cust MB ComLg'!$Y266:$AJ266)</f>
        <v>20415</v>
      </c>
      <c r="G306" s="42">
        <f>'Avg Bill Days'!C263</f>
        <v>28.619</v>
      </c>
      <c r="H306" s="42"/>
      <c r="I306" s="42"/>
      <c r="J306" s="42">
        <f t="shared" ref="J306:K337" si="32">ROUND(SUMIF($B$32:$B$45,$B306,J$32:J$45)*$F306,0)</f>
        <v>0</v>
      </c>
      <c r="K306" s="42">
        <f t="shared" si="32"/>
        <v>227</v>
      </c>
      <c r="L306" s="42"/>
      <c r="M306" s="42"/>
      <c r="N306" s="42"/>
      <c r="O306" s="42"/>
      <c r="P306" s="42"/>
      <c r="Q306" s="42"/>
      <c r="R306" s="42">
        <f t="shared" ref="R306:R355" si="33">ROUND(SUMIF($B$32:$B$45,$B306,R$32:R$45)*$F306*$G306,0)</f>
        <v>217416859</v>
      </c>
      <c r="S306" s="42">
        <f t="shared" ref="S306:S355" si="34">ROUND(SUMIF($B$32:$B$45,$B306,S$32:S$45)*$F306,0)</f>
        <v>780009</v>
      </c>
    </row>
    <row r="307" spans="1:19">
      <c r="A307" s="18">
        <f t="shared" si="29"/>
        <v>2033</v>
      </c>
      <c r="B307" s="18">
        <f t="shared" si="30"/>
        <v>12</v>
      </c>
      <c r="C307" s="18"/>
      <c r="D307" s="18"/>
      <c r="E307" s="18"/>
      <c r="F307" s="42">
        <f>SUMIF('Cust MB ComLg'!$Y$8:$AJ$8,$B$29,'Cust MB ComLg'!$Y267:$AJ267)</f>
        <v>20415</v>
      </c>
      <c r="G307" s="42">
        <f>'Avg Bill Days'!C264</f>
        <v>31.238</v>
      </c>
      <c r="H307" s="42"/>
      <c r="I307" s="42"/>
      <c r="J307" s="42">
        <f t="shared" si="32"/>
        <v>0</v>
      </c>
      <c r="K307" s="42">
        <f t="shared" si="32"/>
        <v>215</v>
      </c>
      <c r="L307" s="42"/>
      <c r="M307" s="42"/>
      <c r="N307" s="42"/>
      <c r="O307" s="42"/>
      <c r="P307" s="42"/>
      <c r="Q307" s="42"/>
      <c r="R307" s="42">
        <f t="shared" si="33"/>
        <v>227310631</v>
      </c>
      <c r="S307" s="42">
        <f t="shared" si="34"/>
        <v>822508</v>
      </c>
    </row>
    <row r="308" spans="1:19">
      <c r="A308" s="18">
        <f t="shared" si="29"/>
        <v>2034</v>
      </c>
      <c r="B308" s="18">
        <f t="shared" si="30"/>
        <v>1</v>
      </c>
      <c r="C308" s="18"/>
      <c r="D308" s="18"/>
      <c r="E308" s="18"/>
      <c r="F308" s="42">
        <f>SUMIF('Cust MB ComLg'!$Y$8:$AJ$8,$B$29,'Cust MB ComLg'!$Y268:$AJ268)</f>
        <v>20425</v>
      </c>
      <c r="G308" s="42">
        <f>'Avg Bill Days'!C265</f>
        <v>32.286000000000001</v>
      </c>
      <c r="H308" s="42"/>
      <c r="I308" s="42"/>
      <c r="J308" s="42">
        <f t="shared" si="32"/>
        <v>0</v>
      </c>
      <c r="K308" s="42">
        <f t="shared" si="32"/>
        <v>91</v>
      </c>
      <c r="L308" s="42"/>
      <c r="M308" s="42"/>
      <c r="N308" s="42"/>
      <c r="O308" s="42"/>
      <c r="P308" s="42"/>
      <c r="Q308" s="42"/>
      <c r="R308" s="42">
        <f t="shared" si="33"/>
        <v>236015433</v>
      </c>
      <c r="S308" s="42">
        <f t="shared" si="34"/>
        <v>835527</v>
      </c>
    </row>
    <row r="309" spans="1:19">
      <c r="A309" s="18">
        <f t="shared" si="29"/>
        <v>2034</v>
      </c>
      <c r="B309" s="18">
        <f t="shared" si="30"/>
        <v>2</v>
      </c>
      <c r="C309" s="18"/>
      <c r="D309" s="18"/>
      <c r="E309" s="18"/>
      <c r="F309" s="42">
        <f>SUMIF('Cust MB ComLg'!$Y$8:$AJ$8,$B$29,'Cust MB ComLg'!$Y269:$AJ269)</f>
        <v>20433</v>
      </c>
      <c r="G309" s="42">
        <f>'Avg Bill Days'!C266</f>
        <v>29.81</v>
      </c>
      <c r="H309" s="42"/>
      <c r="I309" s="42"/>
      <c r="J309" s="42">
        <f t="shared" si="32"/>
        <v>0</v>
      </c>
      <c r="K309" s="42">
        <f t="shared" si="32"/>
        <v>64</v>
      </c>
      <c r="L309" s="42"/>
      <c r="M309" s="42"/>
      <c r="N309" s="42"/>
      <c r="O309" s="42"/>
      <c r="P309" s="42"/>
      <c r="Q309" s="42"/>
      <c r="R309" s="42">
        <f t="shared" si="33"/>
        <v>221475537</v>
      </c>
      <c r="S309" s="42">
        <f t="shared" si="34"/>
        <v>829364</v>
      </c>
    </row>
    <row r="310" spans="1:19">
      <c r="A310" s="18">
        <f t="shared" si="29"/>
        <v>2034</v>
      </c>
      <c r="B310" s="18">
        <f t="shared" si="30"/>
        <v>3</v>
      </c>
      <c r="C310" s="18"/>
      <c r="D310" s="18"/>
      <c r="E310" s="18"/>
      <c r="F310" s="42">
        <f>SUMIF('Cust MB ComLg'!$Y$8:$AJ$8,$B$29,'Cust MB ComLg'!$Y270:$AJ270)</f>
        <v>20440</v>
      </c>
      <c r="G310" s="42">
        <f>'Avg Bill Days'!C267</f>
        <v>29.524000000000001</v>
      </c>
      <c r="H310" s="42"/>
      <c r="I310" s="42"/>
      <c r="J310" s="42">
        <f t="shared" si="32"/>
        <v>0</v>
      </c>
      <c r="K310" s="42">
        <f t="shared" si="32"/>
        <v>99</v>
      </c>
      <c r="L310" s="42"/>
      <c r="M310" s="42"/>
      <c r="N310" s="42"/>
      <c r="O310" s="42"/>
      <c r="P310" s="42"/>
      <c r="Q310" s="42"/>
      <c r="R310" s="42">
        <f t="shared" si="33"/>
        <v>216434669</v>
      </c>
      <c r="S310" s="42">
        <f t="shared" si="34"/>
        <v>801584</v>
      </c>
    </row>
    <row r="311" spans="1:19">
      <c r="A311" s="18">
        <f t="shared" si="29"/>
        <v>2034</v>
      </c>
      <c r="B311" s="18">
        <f t="shared" si="30"/>
        <v>4</v>
      </c>
      <c r="C311" s="18"/>
      <c r="D311" s="18"/>
      <c r="E311" s="18"/>
      <c r="F311" s="42">
        <f>SUMIF('Cust MB ComLg'!$Y$8:$AJ$8,$B$29,'Cust MB ComLg'!$Y271:$AJ271)</f>
        <v>20444</v>
      </c>
      <c r="G311" s="42">
        <f>'Avg Bill Days'!C268</f>
        <v>30.713999999999999</v>
      </c>
      <c r="H311" s="42"/>
      <c r="I311" s="42"/>
      <c r="J311" s="42">
        <f t="shared" si="32"/>
        <v>0</v>
      </c>
      <c r="K311" s="42">
        <f t="shared" si="32"/>
        <v>159</v>
      </c>
      <c r="L311" s="42"/>
      <c r="M311" s="42"/>
      <c r="N311" s="42"/>
      <c r="O311" s="42"/>
      <c r="P311" s="42"/>
      <c r="Q311" s="42"/>
      <c r="R311" s="42">
        <f t="shared" si="33"/>
        <v>241827466</v>
      </c>
      <c r="S311" s="42">
        <f t="shared" si="34"/>
        <v>779483</v>
      </c>
    </row>
    <row r="312" spans="1:19">
      <c r="A312" s="18">
        <f t="shared" si="29"/>
        <v>2034</v>
      </c>
      <c r="B312" s="18">
        <f t="shared" si="30"/>
        <v>5</v>
      </c>
      <c r="C312" s="18"/>
      <c r="D312" s="18"/>
      <c r="E312" s="18"/>
      <c r="F312" s="42">
        <f>SUMIF('Cust MB ComLg'!$Y$8:$AJ$8,$B$29,'Cust MB ComLg'!$Y272:$AJ272)</f>
        <v>20451</v>
      </c>
      <c r="G312" s="42">
        <f>'Avg Bill Days'!C269</f>
        <v>29.524000000000001</v>
      </c>
      <c r="H312" s="42"/>
      <c r="I312" s="42"/>
      <c r="J312" s="42">
        <f t="shared" si="32"/>
        <v>0</v>
      </c>
      <c r="K312" s="42">
        <f t="shared" si="32"/>
        <v>451</v>
      </c>
      <c r="L312" s="42"/>
      <c r="M312" s="42"/>
      <c r="N312" s="42"/>
      <c r="O312" s="42"/>
      <c r="P312" s="42"/>
      <c r="Q312" s="42"/>
      <c r="R312" s="42">
        <f t="shared" si="33"/>
        <v>251572921</v>
      </c>
      <c r="S312" s="42">
        <f t="shared" si="34"/>
        <v>813881</v>
      </c>
    </row>
    <row r="313" spans="1:19">
      <c r="A313" s="18">
        <f t="shared" si="29"/>
        <v>2034</v>
      </c>
      <c r="B313" s="18">
        <f t="shared" si="30"/>
        <v>6</v>
      </c>
      <c r="C313" s="18"/>
      <c r="D313" s="18"/>
      <c r="E313" s="18"/>
      <c r="F313" s="42">
        <f>SUMIF('Cust MB ComLg'!$Y$8:$AJ$8,$B$29,'Cust MB ComLg'!$Y273:$AJ273)</f>
        <v>20461</v>
      </c>
      <c r="G313" s="42">
        <f>'Avg Bill Days'!C270</f>
        <v>30.619</v>
      </c>
      <c r="H313" s="42"/>
      <c r="I313" s="42"/>
      <c r="J313" s="42">
        <f t="shared" si="32"/>
        <v>0</v>
      </c>
      <c r="K313" s="42">
        <f t="shared" si="32"/>
        <v>437</v>
      </c>
      <c r="L313" s="42"/>
      <c r="M313" s="42"/>
      <c r="N313" s="42"/>
      <c r="O313" s="42"/>
      <c r="P313" s="42"/>
      <c r="Q313" s="42"/>
      <c r="R313" s="42">
        <f t="shared" si="33"/>
        <v>308713017</v>
      </c>
      <c r="S313" s="42">
        <f t="shared" si="34"/>
        <v>877599</v>
      </c>
    </row>
    <row r="314" spans="1:19">
      <c r="A314" s="18">
        <f t="shared" si="29"/>
        <v>2034</v>
      </c>
      <c r="B314" s="18">
        <f t="shared" si="30"/>
        <v>7</v>
      </c>
      <c r="C314" s="18"/>
      <c r="D314" s="18"/>
      <c r="E314" s="18"/>
      <c r="F314" s="42">
        <f>SUMIF('Cust MB ComLg'!$Y$8:$AJ$8,$B$29,'Cust MB ComLg'!$Y274:$AJ274)</f>
        <v>20468</v>
      </c>
      <c r="G314" s="42">
        <f>'Avg Bill Days'!C271</f>
        <v>30.713999999999999</v>
      </c>
      <c r="H314" s="42"/>
      <c r="I314" s="42"/>
      <c r="J314" s="42">
        <f t="shared" si="32"/>
        <v>0</v>
      </c>
      <c r="K314" s="42">
        <f t="shared" si="32"/>
        <v>509</v>
      </c>
      <c r="L314" s="42"/>
      <c r="M314" s="42"/>
      <c r="N314" s="42"/>
      <c r="O314" s="42"/>
      <c r="P314" s="42"/>
      <c r="Q314" s="42"/>
      <c r="R314" s="42">
        <f t="shared" si="33"/>
        <v>327585728</v>
      </c>
      <c r="S314" s="42">
        <f t="shared" si="34"/>
        <v>880898</v>
      </c>
    </row>
    <row r="315" spans="1:19">
      <c r="A315" s="18">
        <f t="shared" si="29"/>
        <v>2034</v>
      </c>
      <c r="B315" s="18">
        <f t="shared" si="30"/>
        <v>8</v>
      </c>
      <c r="C315" s="18"/>
      <c r="D315" s="18"/>
      <c r="E315" s="18"/>
      <c r="F315" s="42">
        <f>SUMIF('Cust MB ComLg'!$Y$8:$AJ$8,$B$29,'Cust MB ComLg'!$Y275:$AJ275)</f>
        <v>20468</v>
      </c>
      <c r="G315" s="42">
        <f>'Avg Bill Days'!C272</f>
        <v>30.475999999999999</v>
      </c>
      <c r="H315" s="42"/>
      <c r="I315" s="42"/>
      <c r="J315" s="42">
        <f t="shared" si="32"/>
        <v>0</v>
      </c>
      <c r="K315" s="42">
        <f t="shared" si="32"/>
        <v>469</v>
      </c>
      <c r="L315" s="42"/>
      <c r="M315" s="42"/>
      <c r="N315" s="42"/>
      <c r="O315" s="42"/>
      <c r="P315" s="42"/>
      <c r="Q315" s="42"/>
      <c r="R315" s="42">
        <f t="shared" si="33"/>
        <v>332326303</v>
      </c>
      <c r="S315" s="42">
        <f t="shared" si="34"/>
        <v>896253</v>
      </c>
    </row>
    <row r="316" spans="1:19">
      <c r="A316" s="18">
        <f t="shared" si="29"/>
        <v>2034</v>
      </c>
      <c r="B316" s="18">
        <f t="shared" si="30"/>
        <v>9</v>
      </c>
      <c r="C316" s="18"/>
      <c r="D316" s="18"/>
      <c r="E316" s="18"/>
      <c r="F316" s="42">
        <f>SUMIF('Cust MB ComLg'!$Y$8:$AJ$8,$B$29,'Cust MB ComLg'!$Y276:$AJ276)</f>
        <v>20465</v>
      </c>
      <c r="G316" s="42">
        <f>'Avg Bill Days'!C273</f>
        <v>31.143000000000001</v>
      </c>
      <c r="H316" s="42"/>
      <c r="I316" s="42"/>
      <c r="J316" s="42">
        <f t="shared" si="32"/>
        <v>0</v>
      </c>
      <c r="K316" s="42">
        <f t="shared" si="32"/>
        <v>368</v>
      </c>
      <c r="L316" s="42"/>
      <c r="M316" s="42"/>
      <c r="N316" s="42"/>
      <c r="O316" s="42"/>
      <c r="P316" s="42"/>
      <c r="Q316" s="42"/>
      <c r="R316" s="42">
        <f t="shared" si="33"/>
        <v>320098574</v>
      </c>
      <c r="S316" s="42">
        <f t="shared" si="34"/>
        <v>887631</v>
      </c>
    </row>
    <row r="317" spans="1:19">
      <c r="A317" s="18">
        <f t="shared" si="29"/>
        <v>2034</v>
      </c>
      <c r="B317" s="18">
        <f t="shared" si="30"/>
        <v>10</v>
      </c>
      <c r="C317" s="18"/>
      <c r="D317" s="18"/>
      <c r="E317" s="18"/>
      <c r="F317" s="42">
        <f>SUMIF('Cust MB ComLg'!$Y$8:$AJ$8,$B$29,'Cust MB ComLg'!$Y277:$AJ277)</f>
        <v>20462</v>
      </c>
      <c r="G317" s="42">
        <f>'Avg Bill Days'!C274</f>
        <v>30.762</v>
      </c>
      <c r="H317" s="42"/>
      <c r="I317" s="42"/>
      <c r="J317" s="42">
        <f t="shared" si="32"/>
        <v>0</v>
      </c>
      <c r="K317" s="42">
        <f t="shared" si="32"/>
        <v>361</v>
      </c>
      <c r="L317" s="42"/>
      <c r="M317" s="42"/>
      <c r="N317" s="42"/>
      <c r="O317" s="42"/>
      <c r="P317" s="42"/>
      <c r="Q317" s="42"/>
      <c r="R317" s="42">
        <f t="shared" si="33"/>
        <v>272846813</v>
      </c>
      <c r="S317" s="42">
        <f t="shared" si="34"/>
        <v>838870</v>
      </c>
    </row>
    <row r="318" spans="1:19">
      <c r="A318" s="18">
        <f t="shared" si="29"/>
        <v>2034</v>
      </c>
      <c r="B318" s="18">
        <f t="shared" si="30"/>
        <v>11</v>
      </c>
      <c r="C318" s="18"/>
      <c r="D318" s="18"/>
      <c r="E318" s="18"/>
      <c r="F318" s="42">
        <f>SUMIF('Cust MB ComLg'!$Y$8:$AJ$8,$B$29,'Cust MB ComLg'!$Y278:$AJ278)</f>
        <v>20460</v>
      </c>
      <c r="G318" s="42">
        <f>'Avg Bill Days'!C275</f>
        <v>28.619</v>
      </c>
      <c r="H318" s="42"/>
      <c r="I318" s="42"/>
      <c r="J318" s="42">
        <f t="shared" si="32"/>
        <v>0</v>
      </c>
      <c r="K318" s="42">
        <f t="shared" si="32"/>
        <v>227</v>
      </c>
      <c r="L318" s="42"/>
      <c r="M318" s="42"/>
      <c r="N318" s="42"/>
      <c r="O318" s="42"/>
      <c r="P318" s="42"/>
      <c r="Q318" s="42"/>
      <c r="R318" s="42">
        <f t="shared" si="33"/>
        <v>217896103</v>
      </c>
      <c r="S318" s="42">
        <f t="shared" si="34"/>
        <v>781728</v>
      </c>
    </row>
    <row r="319" spans="1:19">
      <c r="A319" s="18">
        <f t="shared" si="29"/>
        <v>2034</v>
      </c>
      <c r="B319" s="18">
        <f t="shared" si="30"/>
        <v>12</v>
      </c>
      <c r="C319" s="18"/>
      <c r="D319" s="18"/>
      <c r="E319" s="18"/>
      <c r="F319" s="42">
        <f>SUMIF('Cust MB ComLg'!$Y$8:$AJ$8,$B$29,'Cust MB ComLg'!$Y279:$AJ279)</f>
        <v>20459</v>
      </c>
      <c r="G319" s="42">
        <f>'Avg Bill Days'!C276</f>
        <v>31.238</v>
      </c>
      <c r="H319" s="42"/>
      <c r="I319" s="42"/>
      <c r="J319" s="42">
        <f t="shared" si="32"/>
        <v>0</v>
      </c>
      <c r="K319" s="42">
        <f t="shared" si="32"/>
        <v>216</v>
      </c>
      <c r="L319" s="42"/>
      <c r="M319" s="42"/>
      <c r="N319" s="42"/>
      <c r="O319" s="42"/>
      <c r="P319" s="42"/>
      <c r="Q319" s="42"/>
      <c r="R319" s="42">
        <f t="shared" si="33"/>
        <v>227800549</v>
      </c>
      <c r="S319" s="42">
        <f t="shared" si="34"/>
        <v>824281</v>
      </c>
    </row>
    <row r="320" spans="1:19">
      <c r="A320" s="18">
        <f t="shared" si="29"/>
        <v>2035</v>
      </c>
      <c r="B320" s="18">
        <f t="shared" si="30"/>
        <v>1</v>
      </c>
      <c r="C320" s="18"/>
      <c r="D320" s="18"/>
      <c r="E320" s="18"/>
      <c r="F320" s="42">
        <f>SUMIF('Cust MB ComLg'!$Y$8:$AJ$8,$B$29,'Cust MB ComLg'!$Y280:$AJ280)</f>
        <v>20465</v>
      </c>
      <c r="G320" s="42">
        <f>'Avg Bill Days'!C277</f>
        <v>32.286000000000001</v>
      </c>
      <c r="H320" s="42"/>
      <c r="I320" s="42"/>
      <c r="J320" s="42">
        <f t="shared" si="32"/>
        <v>0</v>
      </c>
      <c r="K320" s="42">
        <f t="shared" si="32"/>
        <v>91</v>
      </c>
      <c r="L320" s="42"/>
      <c r="M320" s="42"/>
      <c r="N320" s="42"/>
      <c r="O320" s="42"/>
      <c r="P320" s="42"/>
      <c r="Q320" s="42"/>
      <c r="R320" s="42">
        <f t="shared" si="33"/>
        <v>236477641</v>
      </c>
      <c r="S320" s="42">
        <f t="shared" si="34"/>
        <v>837163</v>
      </c>
    </row>
    <row r="321" spans="1:19">
      <c r="A321" s="18">
        <f t="shared" si="29"/>
        <v>2035</v>
      </c>
      <c r="B321" s="18">
        <f t="shared" si="30"/>
        <v>2</v>
      </c>
      <c r="C321" s="18"/>
      <c r="D321" s="18"/>
      <c r="E321" s="18"/>
      <c r="F321" s="42">
        <f>SUMIF('Cust MB ComLg'!$Y$8:$AJ$8,$B$29,'Cust MB ComLg'!$Y281:$AJ281)</f>
        <v>20469</v>
      </c>
      <c r="G321" s="42">
        <f>'Avg Bill Days'!C278</f>
        <v>29.81</v>
      </c>
      <c r="H321" s="42"/>
      <c r="I321" s="42"/>
      <c r="J321" s="42">
        <f t="shared" si="32"/>
        <v>0</v>
      </c>
      <c r="K321" s="42">
        <f t="shared" si="32"/>
        <v>64</v>
      </c>
      <c r="L321" s="42"/>
      <c r="M321" s="42"/>
      <c r="N321" s="42"/>
      <c r="O321" s="42"/>
      <c r="P321" s="42"/>
      <c r="Q321" s="42"/>
      <c r="R321" s="42">
        <f t="shared" si="33"/>
        <v>221865745</v>
      </c>
      <c r="S321" s="42">
        <f t="shared" si="34"/>
        <v>830825</v>
      </c>
    </row>
    <row r="322" spans="1:19">
      <c r="A322" s="18">
        <f t="shared" si="29"/>
        <v>2035</v>
      </c>
      <c r="B322" s="18">
        <f t="shared" si="30"/>
        <v>3</v>
      </c>
      <c r="C322" s="18"/>
      <c r="D322" s="18"/>
      <c r="E322" s="18"/>
      <c r="F322" s="42">
        <f>SUMIF('Cust MB ComLg'!$Y$8:$AJ$8,$B$29,'Cust MB ComLg'!$Y282:$AJ282)</f>
        <v>20470</v>
      </c>
      <c r="G322" s="42">
        <f>'Avg Bill Days'!C279</f>
        <v>29.524000000000001</v>
      </c>
      <c r="H322" s="42"/>
      <c r="I322" s="42"/>
      <c r="J322" s="42">
        <f t="shared" si="32"/>
        <v>0</v>
      </c>
      <c r="K322" s="42">
        <f t="shared" si="32"/>
        <v>100</v>
      </c>
      <c r="L322" s="42"/>
      <c r="M322" s="42"/>
      <c r="N322" s="42"/>
      <c r="O322" s="42"/>
      <c r="P322" s="42"/>
      <c r="Q322" s="42"/>
      <c r="R322" s="42">
        <f t="shared" si="33"/>
        <v>216752333</v>
      </c>
      <c r="S322" s="42">
        <f t="shared" si="34"/>
        <v>802760</v>
      </c>
    </row>
    <row r="323" spans="1:19">
      <c r="A323" s="18">
        <f t="shared" si="29"/>
        <v>2035</v>
      </c>
      <c r="B323" s="18">
        <f t="shared" si="30"/>
        <v>4</v>
      </c>
      <c r="C323" s="18"/>
      <c r="D323" s="18"/>
      <c r="E323" s="18"/>
      <c r="F323" s="42">
        <f>SUMIF('Cust MB ComLg'!$Y$8:$AJ$8,$B$29,'Cust MB ComLg'!$Y283:$AJ283)</f>
        <v>20475</v>
      </c>
      <c r="G323" s="42">
        <f>'Avg Bill Days'!C280</f>
        <v>30.713999999999999</v>
      </c>
      <c r="H323" s="42"/>
      <c r="I323" s="42"/>
      <c r="J323" s="42">
        <f t="shared" si="32"/>
        <v>0</v>
      </c>
      <c r="K323" s="42">
        <f t="shared" si="32"/>
        <v>160</v>
      </c>
      <c r="L323" s="42"/>
      <c r="M323" s="42"/>
      <c r="N323" s="42"/>
      <c r="O323" s="42"/>
      <c r="P323" s="42"/>
      <c r="Q323" s="42"/>
      <c r="R323" s="42">
        <f t="shared" si="33"/>
        <v>242194158</v>
      </c>
      <c r="S323" s="42">
        <f t="shared" si="34"/>
        <v>780665</v>
      </c>
    </row>
    <row r="324" spans="1:19">
      <c r="A324" s="18">
        <f t="shared" ref="A324:A355" si="35">A312+1</f>
        <v>2035</v>
      </c>
      <c r="B324" s="18">
        <f t="shared" si="30"/>
        <v>5</v>
      </c>
      <c r="C324" s="18"/>
      <c r="D324" s="18"/>
      <c r="E324" s="18"/>
      <c r="F324" s="42">
        <f>SUMIF('Cust MB ComLg'!$Y$8:$AJ$8,$B$29,'Cust MB ComLg'!$Y284:$AJ284)</f>
        <v>20478</v>
      </c>
      <c r="G324" s="42">
        <f>'Avg Bill Days'!C281</f>
        <v>29.524000000000001</v>
      </c>
      <c r="H324" s="42"/>
      <c r="I324" s="42"/>
      <c r="J324" s="42">
        <f t="shared" si="32"/>
        <v>0</v>
      </c>
      <c r="K324" s="42">
        <f t="shared" si="32"/>
        <v>452</v>
      </c>
      <c r="L324" s="42"/>
      <c r="M324" s="42"/>
      <c r="N324" s="42"/>
      <c r="O324" s="42"/>
      <c r="P324" s="42"/>
      <c r="Q324" s="42"/>
      <c r="R324" s="42">
        <f t="shared" si="33"/>
        <v>251905055</v>
      </c>
      <c r="S324" s="42">
        <f t="shared" si="34"/>
        <v>814956</v>
      </c>
    </row>
    <row r="325" spans="1:19">
      <c r="A325" s="18">
        <f t="shared" si="35"/>
        <v>2035</v>
      </c>
      <c r="B325" s="18">
        <f t="shared" ref="B325:B355" si="36">B313</f>
        <v>6</v>
      </c>
      <c r="C325" s="18"/>
      <c r="D325" s="18"/>
      <c r="E325" s="18"/>
      <c r="F325" s="42">
        <f>SUMIF('Cust MB ComLg'!$Y$8:$AJ$8,$B$29,'Cust MB ComLg'!$Y285:$AJ285)</f>
        <v>20484</v>
      </c>
      <c r="G325" s="42">
        <f>'Avg Bill Days'!C282</f>
        <v>30.619</v>
      </c>
      <c r="H325" s="42"/>
      <c r="I325" s="42"/>
      <c r="J325" s="42">
        <f t="shared" si="32"/>
        <v>0</v>
      </c>
      <c r="K325" s="42">
        <f t="shared" si="32"/>
        <v>437</v>
      </c>
      <c r="L325" s="42"/>
      <c r="M325" s="42"/>
      <c r="N325" s="42"/>
      <c r="O325" s="42"/>
      <c r="P325" s="42"/>
      <c r="Q325" s="42"/>
      <c r="R325" s="42">
        <f t="shared" si="33"/>
        <v>309060038</v>
      </c>
      <c r="S325" s="42">
        <f t="shared" si="34"/>
        <v>878585</v>
      </c>
    </row>
    <row r="326" spans="1:19">
      <c r="A326" s="18">
        <f t="shared" si="35"/>
        <v>2035</v>
      </c>
      <c r="B326" s="18">
        <f t="shared" si="36"/>
        <v>7</v>
      </c>
      <c r="C326" s="18"/>
      <c r="D326" s="18"/>
      <c r="E326" s="18"/>
      <c r="F326" s="42">
        <f>SUMIF('Cust MB ComLg'!$Y$8:$AJ$8,$B$29,'Cust MB ComLg'!$Y286:$AJ286)</f>
        <v>20485</v>
      </c>
      <c r="G326" s="42">
        <f>'Avg Bill Days'!C283</f>
        <v>30.713999999999999</v>
      </c>
      <c r="H326" s="42"/>
      <c r="I326" s="42"/>
      <c r="J326" s="42">
        <f t="shared" si="32"/>
        <v>0</v>
      </c>
      <c r="K326" s="42">
        <f t="shared" si="32"/>
        <v>510</v>
      </c>
      <c r="L326" s="42"/>
      <c r="M326" s="42"/>
      <c r="N326" s="42"/>
      <c r="O326" s="42"/>
      <c r="P326" s="42"/>
      <c r="Q326" s="42"/>
      <c r="R326" s="42">
        <f t="shared" si="33"/>
        <v>327857809</v>
      </c>
      <c r="S326" s="42">
        <f t="shared" si="34"/>
        <v>881630</v>
      </c>
    </row>
    <row r="327" spans="1:19">
      <c r="A327" s="18">
        <f t="shared" si="35"/>
        <v>2035</v>
      </c>
      <c r="B327" s="18">
        <f t="shared" si="36"/>
        <v>8</v>
      </c>
      <c r="C327" s="18"/>
      <c r="D327" s="18"/>
      <c r="E327" s="18"/>
      <c r="F327" s="42">
        <f>SUMIF('Cust MB ComLg'!$Y$8:$AJ$8,$B$29,'Cust MB ComLg'!$Y287:$AJ287)</f>
        <v>20487</v>
      </c>
      <c r="G327" s="42">
        <f>'Avg Bill Days'!C284</f>
        <v>30.475999999999999</v>
      </c>
      <c r="H327" s="42"/>
      <c r="I327" s="42"/>
      <c r="J327" s="42">
        <f t="shared" si="32"/>
        <v>0</v>
      </c>
      <c r="K327" s="42">
        <f t="shared" si="32"/>
        <v>470</v>
      </c>
      <c r="L327" s="42"/>
      <c r="M327" s="42"/>
      <c r="N327" s="42"/>
      <c r="O327" s="42"/>
      <c r="P327" s="42"/>
      <c r="Q327" s="42"/>
      <c r="R327" s="42">
        <f t="shared" si="33"/>
        <v>332634795</v>
      </c>
      <c r="S327" s="42">
        <f t="shared" si="34"/>
        <v>897085</v>
      </c>
    </row>
    <row r="328" spans="1:19">
      <c r="A328" s="18">
        <f t="shared" si="35"/>
        <v>2035</v>
      </c>
      <c r="B328" s="18">
        <f t="shared" si="36"/>
        <v>9</v>
      </c>
      <c r="C328" s="18"/>
      <c r="D328" s="18"/>
      <c r="E328" s="18"/>
      <c r="F328" s="42">
        <f>SUMIF('Cust MB ComLg'!$Y$8:$AJ$8,$B$29,'Cust MB ComLg'!$Y288:$AJ288)</f>
        <v>20482</v>
      </c>
      <c r="G328" s="42">
        <f>'Avg Bill Days'!C285</f>
        <v>31.143000000000001</v>
      </c>
      <c r="H328" s="42"/>
      <c r="I328" s="42"/>
      <c r="J328" s="42">
        <f t="shared" si="32"/>
        <v>0</v>
      </c>
      <c r="K328" s="42">
        <f t="shared" si="32"/>
        <v>368</v>
      </c>
      <c r="L328" s="42"/>
      <c r="M328" s="42"/>
      <c r="N328" s="42"/>
      <c r="O328" s="42"/>
      <c r="P328" s="42"/>
      <c r="Q328" s="42"/>
      <c r="R328" s="42">
        <f t="shared" si="33"/>
        <v>320364476</v>
      </c>
      <c r="S328" s="42">
        <f t="shared" si="34"/>
        <v>888369</v>
      </c>
    </row>
    <row r="329" spans="1:19">
      <c r="A329" s="18">
        <f t="shared" si="35"/>
        <v>2035</v>
      </c>
      <c r="B329" s="18">
        <f t="shared" si="36"/>
        <v>10</v>
      </c>
      <c r="C329" s="18"/>
      <c r="D329" s="18"/>
      <c r="E329" s="18"/>
      <c r="F329" s="42">
        <f>SUMIF('Cust MB ComLg'!$Y$8:$AJ$8,$B$29,'Cust MB ComLg'!$Y289:$AJ289)</f>
        <v>20476</v>
      </c>
      <c r="G329" s="42">
        <f>'Avg Bill Days'!C286</f>
        <v>30.762</v>
      </c>
      <c r="H329" s="42"/>
      <c r="I329" s="42"/>
      <c r="J329" s="42">
        <f t="shared" si="32"/>
        <v>0</v>
      </c>
      <c r="K329" s="42">
        <f t="shared" si="32"/>
        <v>362</v>
      </c>
      <c r="L329" s="42"/>
      <c r="M329" s="42"/>
      <c r="N329" s="42"/>
      <c r="O329" s="42"/>
      <c r="P329" s="42"/>
      <c r="Q329" s="42"/>
      <c r="R329" s="42">
        <f t="shared" si="33"/>
        <v>273033494</v>
      </c>
      <c r="S329" s="42">
        <f t="shared" si="34"/>
        <v>839444</v>
      </c>
    </row>
    <row r="330" spans="1:19">
      <c r="A330" s="18">
        <f t="shared" si="35"/>
        <v>2035</v>
      </c>
      <c r="B330" s="18">
        <f t="shared" si="36"/>
        <v>11</v>
      </c>
      <c r="C330" s="18"/>
      <c r="D330" s="18"/>
      <c r="E330" s="18"/>
      <c r="F330" s="42">
        <f>SUMIF('Cust MB ComLg'!$Y$8:$AJ$8,$B$29,'Cust MB ComLg'!$Y290:$AJ290)</f>
        <v>20474</v>
      </c>
      <c r="G330" s="42">
        <f>'Avg Bill Days'!C287</f>
        <v>28.619</v>
      </c>
      <c r="H330" s="42"/>
      <c r="I330" s="42"/>
      <c r="J330" s="42">
        <f t="shared" si="32"/>
        <v>0</v>
      </c>
      <c r="K330" s="42">
        <f t="shared" si="32"/>
        <v>227</v>
      </c>
      <c r="L330" s="42"/>
      <c r="M330" s="42"/>
      <c r="N330" s="42"/>
      <c r="O330" s="42"/>
      <c r="P330" s="42"/>
      <c r="Q330" s="42"/>
      <c r="R330" s="42">
        <f t="shared" si="33"/>
        <v>218045201</v>
      </c>
      <c r="S330" s="42">
        <f t="shared" si="34"/>
        <v>782263</v>
      </c>
    </row>
    <row r="331" spans="1:19">
      <c r="A331" s="18">
        <f t="shared" si="35"/>
        <v>2035</v>
      </c>
      <c r="B331" s="18">
        <f t="shared" si="36"/>
        <v>12</v>
      </c>
      <c r="C331" s="18"/>
      <c r="D331" s="18"/>
      <c r="E331" s="18"/>
      <c r="F331" s="42">
        <f>SUMIF('Cust MB ComLg'!$Y$8:$AJ$8,$B$29,'Cust MB ComLg'!$Y291:$AJ291)</f>
        <v>20471</v>
      </c>
      <c r="G331" s="42">
        <f>'Avg Bill Days'!C288</f>
        <v>31.238</v>
      </c>
      <c r="H331" s="42"/>
      <c r="I331" s="42"/>
      <c r="J331" s="42">
        <f t="shared" si="32"/>
        <v>0</v>
      </c>
      <c r="K331" s="42">
        <f t="shared" si="32"/>
        <v>216</v>
      </c>
      <c r="L331" s="42"/>
      <c r="M331" s="42"/>
      <c r="N331" s="42"/>
      <c r="O331" s="42"/>
      <c r="P331" s="42"/>
      <c r="Q331" s="42"/>
      <c r="R331" s="42">
        <f t="shared" si="33"/>
        <v>227934162</v>
      </c>
      <c r="S331" s="42">
        <f t="shared" si="34"/>
        <v>824764</v>
      </c>
    </row>
    <row r="332" spans="1:19">
      <c r="A332" s="18">
        <f t="shared" si="35"/>
        <v>2036</v>
      </c>
      <c r="B332" s="18">
        <f t="shared" si="36"/>
        <v>1</v>
      </c>
      <c r="C332" s="18"/>
      <c r="D332" s="18"/>
      <c r="E332" s="18"/>
      <c r="F332" s="42">
        <f>SUMIF('Cust MB ComLg'!$Y$8:$AJ$8,$B$29,'Cust MB ComLg'!$Y292:$AJ292)</f>
        <v>20473</v>
      </c>
      <c r="G332" s="42">
        <f>'Avg Bill Days'!C289</f>
        <v>32.286000000000001</v>
      </c>
      <c r="H332" s="42"/>
      <c r="I332" s="42"/>
      <c r="J332" s="42">
        <f t="shared" si="32"/>
        <v>0</v>
      </c>
      <c r="K332" s="42">
        <f t="shared" si="32"/>
        <v>91</v>
      </c>
      <c r="L332" s="42"/>
      <c r="M332" s="42"/>
      <c r="N332" s="42"/>
      <c r="O332" s="42"/>
      <c r="P332" s="42"/>
      <c r="Q332" s="42"/>
      <c r="R332" s="42">
        <f t="shared" si="33"/>
        <v>236570083</v>
      </c>
      <c r="S332" s="42">
        <f t="shared" si="34"/>
        <v>837490</v>
      </c>
    </row>
    <row r="333" spans="1:19">
      <c r="A333" s="18">
        <f t="shared" si="35"/>
        <v>2036</v>
      </c>
      <c r="B333" s="18">
        <f t="shared" si="36"/>
        <v>2</v>
      </c>
      <c r="C333" s="18"/>
      <c r="D333" s="18"/>
      <c r="E333" s="18"/>
      <c r="F333" s="42">
        <f>SUMIF('Cust MB ComLg'!$Y$8:$AJ$8,$B$29,'Cust MB ComLg'!$Y293:$AJ293)</f>
        <v>20478</v>
      </c>
      <c r="G333" s="42">
        <f>'Avg Bill Days'!C290</f>
        <v>30.31</v>
      </c>
      <c r="H333" s="42"/>
      <c r="I333" s="42"/>
      <c r="J333" s="42">
        <f t="shared" si="32"/>
        <v>0</v>
      </c>
      <c r="K333" s="42">
        <f t="shared" si="32"/>
        <v>64</v>
      </c>
      <c r="L333" s="42"/>
      <c r="M333" s="42"/>
      <c r="N333" s="42"/>
      <c r="O333" s="42"/>
      <c r="P333" s="42"/>
      <c r="Q333" s="42"/>
      <c r="R333" s="42">
        <f t="shared" si="33"/>
        <v>225686264</v>
      </c>
      <c r="S333" s="42">
        <f t="shared" si="34"/>
        <v>831190</v>
      </c>
    </row>
    <row r="334" spans="1:19">
      <c r="A334" s="18">
        <f t="shared" si="35"/>
        <v>2036</v>
      </c>
      <c r="B334" s="18">
        <f t="shared" si="36"/>
        <v>3</v>
      </c>
      <c r="C334" s="18"/>
      <c r="D334" s="18"/>
      <c r="E334" s="18"/>
      <c r="F334" s="42">
        <f>SUMIF('Cust MB ComLg'!$Y$8:$AJ$8,$B$29,'Cust MB ComLg'!$Y294:$AJ294)</f>
        <v>20481</v>
      </c>
      <c r="G334" s="42">
        <f>'Avg Bill Days'!C291</f>
        <v>30.024000000000001</v>
      </c>
      <c r="H334" s="42"/>
      <c r="I334" s="42"/>
      <c r="J334" s="42">
        <f t="shared" si="32"/>
        <v>0</v>
      </c>
      <c r="K334" s="42">
        <f t="shared" si="32"/>
        <v>100</v>
      </c>
      <c r="L334" s="42"/>
      <c r="M334" s="42"/>
      <c r="N334" s="42"/>
      <c r="O334" s="42"/>
      <c r="P334" s="42"/>
      <c r="Q334" s="42"/>
      <c r="R334" s="42">
        <f t="shared" si="33"/>
        <v>220541564</v>
      </c>
      <c r="S334" s="42">
        <f t="shared" si="34"/>
        <v>803192</v>
      </c>
    </row>
    <row r="335" spans="1:19">
      <c r="A335" s="18">
        <f t="shared" si="35"/>
        <v>2036</v>
      </c>
      <c r="B335" s="18">
        <f t="shared" si="36"/>
        <v>4</v>
      </c>
      <c r="C335" s="18"/>
      <c r="D335" s="18"/>
      <c r="E335" s="18"/>
      <c r="F335" s="42">
        <f>SUMIF('Cust MB ComLg'!$Y$8:$AJ$8,$B$29,'Cust MB ComLg'!$Y295:$AJ295)</f>
        <v>20484</v>
      </c>
      <c r="G335" s="42">
        <f>'Avg Bill Days'!C292</f>
        <v>30.713999999999999</v>
      </c>
      <c r="H335" s="42"/>
      <c r="I335" s="42"/>
      <c r="J335" s="42">
        <f t="shared" si="32"/>
        <v>0</v>
      </c>
      <c r="K335" s="42">
        <f t="shared" si="32"/>
        <v>160</v>
      </c>
      <c r="L335" s="42"/>
      <c r="M335" s="42"/>
      <c r="N335" s="42"/>
      <c r="O335" s="42"/>
      <c r="P335" s="42"/>
      <c r="Q335" s="42"/>
      <c r="R335" s="42">
        <f t="shared" si="33"/>
        <v>242300617</v>
      </c>
      <c r="S335" s="42">
        <f t="shared" si="34"/>
        <v>781008</v>
      </c>
    </row>
    <row r="336" spans="1:19">
      <c r="A336" s="18">
        <f t="shared" si="35"/>
        <v>2036</v>
      </c>
      <c r="B336" s="18">
        <f t="shared" si="36"/>
        <v>5</v>
      </c>
      <c r="C336" s="18"/>
      <c r="D336" s="18"/>
      <c r="E336" s="18"/>
      <c r="F336" s="42">
        <f>SUMIF('Cust MB ComLg'!$Y$8:$AJ$8,$B$29,'Cust MB ComLg'!$Y296:$AJ296)</f>
        <v>20486</v>
      </c>
      <c r="G336" s="42">
        <f>'Avg Bill Days'!C293</f>
        <v>29.524000000000001</v>
      </c>
      <c r="H336" s="42"/>
      <c r="I336" s="42"/>
      <c r="J336" s="42">
        <f t="shared" si="32"/>
        <v>0</v>
      </c>
      <c r="K336" s="42">
        <f t="shared" si="32"/>
        <v>452</v>
      </c>
      <c r="L336" s="42"/>
      <c r="M336" s="42"/>
      <c r="N336" s="42"/>
      <c r="O336" s="42"/>
      <c r="P336" s="42"/>
      <c r="Q336" s="42"/>
      <c r="R336" s="42">
        <f t="shared" si="33"/>
        <v>252003465</v>
      </c>
      <c r="S336" s="42">
        <f t="shared" si="34"/>
        <v>815274</v>
      </c>
    </row>
    <row r="337" spans="1:19">
      <c r="A337" s="18">
        <f t="shared" si="35"/>
        <v>2036</v>
      </c>
      <c r="B337" s="18">
        <f t="shared" si="36"/>
        <v>6</v>
      </c>
      <c r="C337" s="18"/>
      <c r="D337" s="18"/>
      <c r="E337" s="18"/>
      <c r="F337" s="42">
        <f>SUMIF('Cust MB ComLg'!$Y$8:$AJ$8,$B$29,'Cust MB ComLg'!$Y297:$AJ297)</f>
        <v>20490</v>
      </c>
      <c r="G337" s="42">
        <f>'Avg Bill Days'!C294</f>
        <v>30.619</v>
      </c>
      <c r="H337" s="42"/>
      <c r="I337" s="42"/>
      <c r="J337" s="42">
        <f t="shared" si="32"/>
        <v>0</v>
      </c>
      <c r="K337" s="42">
        <f t="shared" si="32"/>
        <v>437</v>
      </c>
      <c r="L337" s="42"/>
      <c r="M337" s="42"/>
      <c r="N337" s="42"/>
      <c r="O337" s="42"/>
      <c r="P337" s="42"/>
      <c r="Q337" s="42"/>
      <c r="R337" s="42">
        <f t="shared" si="33"/>
        <v>309150565</v>
      </c>
      <c r="S337" s="42">
        <f t="shared" si="34"/>
        <v>878843</v>
      </c>
    </row>
    <row r="338" spans="1:19">
      <c r="A338" s="18">
        <f t="shared" si="35"/>
        <v>2036</v>
      </c>
      <c r="B338" s="18">
        <f t="shared" si="36"/>
        <v>7</v>
      </c>
      <c r="C338" s="18"/>
      <c r="D338" s="18"/>
      <c r="E338" s="18"/>
      <c r="F338" s="42">
        <f>SUMIF('Cust MB ComLg'!$Y$8:$AJ$8,$B$29,'Cust MB ComLg'!$Y298:$AJ298)</f>
        <v>20491</v>
      </c>
      <c r="G338" s="42">
        <f>'Avg Bill Days'!C295</f>
        <v>30.713999999999999</v>
      </c>
      <c r="H338" s="42"/>
      <c r="I338" s="42"/>
      <c r="J338" s="42">
        <f t="shared" ref="J338:K355" si="37">ROUND(SUMIF($B$32:$B$45,$B338,J$32:J$45)*$F338,0)</f>
        <v>0</v>
      </c>
      <c r="K338" s="42">
        <f t="shared" si="37"/>
        <v>510</v>
      </c>
      <c r="L338" s="42"/>
      <c r="M338" s="42"/>
      <c r="N338" s="42"/>
      <c r="O338" s="42"/>
      <c r="P338" s="42"/>
      <c r="Q338" s="42"/>
      <c r="R338" s="42">
        <f t="shared" si="33"/>
        <v>327953837</v>
      </c>
      <c r="S338" s="42">
        <f t="shared" si="34"/>
        <v>881888</v>
      </c>
    </row>
    <row r="339" spans="1:19">
      <c r="A339" s="18">
        <f t="shared" si="35"/>
        <v>2036</v>
      </c>
      <c r="B339" s="18">
        <f t="shared" si="36"/>
        <v>8</v>
      </c>
      <c r="C339" s="18"/>
      <c r="D339" s="18"/>
      <c r="E339" s="18"/>
      <c r="F339" s="42">
        <f>SUMIF('Cust MB ComLg'!$Y$8:$AJ$8,$B$29,'Cust MB ComLg'!$Y299:$AJ299)</f>
        <v>20490</v>
      </c>
      <c r="G339" s="42">
        <f>'Avg Bill Days'!C296</f>
        <v>30.475999999999999</v>
      </c>
      <c r="H339" s="42"/>
      <c r="I339" s="42"/>
      <c r="J339" s="42">
        <f t="shared" si="37"/>
        <v>0</v>
      </c>
      <c r="K339" s="42">
        <f t="shared" si="37"/>
        <v>470</v>
      </c>
      <c r="L339" s="42"/>
      <c r="M339" s="42"/>
      <c r="N339" s="42"/>
      <c r="O339" s="42"/>
      <c r="P339" s="42"/>
      <c r="Q339" s="42"/>
      <c r="R339" s="42">
        <f t="shared" si="33"/>
        <v>332683504</v>
      </c>
      <c r="S339" s="42">
        <f t="shared" si="34"/>
        <v>897216</v>
      </c>
    </row>
    <row r="340" spans="1:19">
      <c r="A340" s="18">
        <f t="shared" si="35"/>
        <v>2036</v>
      </c>
      <c r="B340" s="18">
        <f t="shared" si="36"/>
        <v>9</v>
      </c>
      <c r="C340" s="18"/>
      <c r="D340" s="18"/>
      <c r="E340" s="18"/>
      <c r="F340" s="42">
        <f>SUMIF('Cust MB ComLg'!$Y$8:$AJ$8,$B$29,'Cust MB ComLg'!$Y300:$AJ300)</f>
        <v>20485</v>
      </c>
      <c r="G340" s="42">
        <f>'Avg Bill Days'!C297</f>
        <v>31.143000000000001</v>
      </c>
      <c r="H340" s="42"/>
      <c r="I340" s="42"/>
      <c r="J340" s="42">
        <f t="shared" si="37"/>
        <v>0</v>
      </c>
      <c r="K340" s="42">
        <f t="shared" si="37"/>
        <v>368</v>
      </c>
      <c r="L340" s="42"/>
      <c r="M340" s="42"/>
      <c r="N340" s="42"/>
      <c r="O340" s="42"/>
      <c r="P340" s="42"/>
      <c r="Q340" s="42"/>
      <c r="R340" s="42">
        <f t="shared" si="33"/>
        <v>320411400</v>
      </c>
      <c r="S340" s="42">
        <f t="shared" si="34"/>
        <v>888499</v>
      </c>
    </row>
    <row r="341" spans="1:19">
      <c r="A341" s="18">
        <f t="shared" si="35"/>
        <v>2036</v>
      </c>
      <c r="B341" s="18">
        <f t="shared" si="36"/>
        <v>10</v>
      </c>
      <c r="C341" s="18"/>
      <c r="D341" s="18"/>
      <c r="E341" s="18"/>
      <c r="F341" s="42">
        <f>SUMIF('Cust MB ComLg'!$Y$8:$AJ$8,$B$29,'Cust MB ComLg'!$Y301:$AJ301)</f>
        <v>20481</v>
      </c>
      <c r="G341" s="42">
        <f>'Avg Bill Days'!C298</f>
        <v>30.762</v>
      </c>
      <c r="H341" s="42"/>
      <c r="I341" s="42"/>
      <c r="J341" s="42">
        <f t="shared" si="37"/>
        <v>0</v>
      </c>
      <c r="K341" s="42">
        <f t="shared" si="37"/>
        <v>362</v>
      </c>
      <c r="L341" s="42"/>
      <c r="M341" s="42"/>
      <c r="N341" s="42"/>
      <c r="O341" s="42"/>
      <c r="P341" s="42"/>
      <c r="Q341" s="42"/>
      <c r="R341" s="42">
        <f t="shared" si="33"/>
        <v>273100165</v>
      </c>
      <c r="S341" s="42">
        <f t="shared" si="34"/>
        <v>839649</v>
      </c>
    </row>
    <row r="342" spans="1:19">
      <c r="A342" s="18">
        <f t="shared" si="35"/>
        <v>2036</v>
      </c>
      <c r="B342" s="18">
        <f t="shared" si="36"/>
        <v>11</v>
      </c>
      <c r="C342" s="18"/>
      <c r="D342" s="18"/>
      <c r="E342" s="18"/>
      <c r="F342" s="42">
        <f>SUMIF('Cust MB ComLg'!$Y$8:$AJ$8,$B$29,'Cust MB ComLg'!$Y302:$AJ302)</f>
        <v>20478</v>
      </c>
      <c r="G342" s="42">
        <f>'Avg Bill Days'!C299</f>
        <v>28.619</v>
      </c>
      <c r="H342" s="42"/>
      <c r="I342" s="42"/>
      <c r="J342" s="42">
        <f t="shared" si="37"/>
        <v>0</v>
      </c>
      <c r="K342" s="42">
        <f t="shared" si="37"/>
        <v>228</v>
      </c>
      <c r="L342" s="42"/>
      <c r="M342" s="42"/>
      <c r="N342" s="42"/>
      <c r="O342" s="42"/>
      <c r="P342" s="42"/>
      <c r="Q342" s="42"/>
      <c r="R342" s="42">
        <f t="shared" si="33"/>
        <v>218087800</v>
      </c>
      <c r="S342" s="42">
        <f t="shared" si="34"/>
        <v>782416</v>
      </c>
    </row>
    <row r="343" spans="1:19">
      <c r="A343" s="18">
        <f t="shared" si="35"/>
        <v>2036</v>
      </c>
      <c r="B343" s="18">
        <f t="shared" si="36"/>
        <v>12</v>
      </c>
      <c r="C343" s="18"/>
      <c r="D343" s="18"/>
      <c r="E343" s="18"/>
      <c r="F343" s="42">
        <f>SUMIF('Cust MB ComLg'!$Y$8:$AJ$8,$B$29,'Cust MB ComLg'!$Y303:$AJ303)</f>
        <v>20473</v>
      </c>
      <c r="G343" s="42">
        <f>'Avg Bill Days'!C300</f>
        <v>31.238</v>
      </c>
      <c r="H343" s="42"/>
      <c r="I343" s="42"/>
      <c r="J343" s="42">
        <f t="shared" si="37"/>
        <v>0</v>
      </c>
      <c r="K343" s="42">
        <f t="shared" si="37"/>
        <v>216</v>
      </c>
      <c r="L343" s="42"/>
      <c r="M343" s="42"/>
      <c r="N343" s="42"/>
      <c r="O343" s="42"/>
      <c r="P343" s="42"/>
      <c r="Q343" s="42"/>
      <c r="R343" s="42">
        <f t="shared" si="33"/>
        <v>227956431</v>
      </c>
      <c r="S343" s="42">
        <f t="shared" si="34"/>
        <v>824845</v>
      </c>
    </row>
    <row r="344" spans="1:19">
      <c r="A344" s="18">
        <f t="shared" si="35"/>
        <v>2037</v>
      </c>
      <c r="B344" s="18">
        <f t="shared" si="36"/>
        <v>1</v>
      </c>
      <c r="C344" s="18"/>
      <c r="D344" s="18"/>
      <c r="E344" s="18"/>
      <c r="F344" s="42">
        <f>SUMIF('Cust MB ComLg'!$Y$8:$AJ$8,$B$29,'Cust MB ComLg'!$Y304:$AJ304)</f>
        <v>20478</v>
      </c>
      <c r="G344" s="42">
        <f>'Avg Bill Days'!C301</f>
        <v>32.286000000000001</v>
      </c>
      <c r="H344" s="42"/>
      <c r="I344" s="42"/>
      <c r="J344" s="42">
        <f t="shared" si="37"/>
        <v>0</v>
      </c>
      <c r="K344" s="42">
        <f t="shared" si="37"/>
        <v>91</v>
      </c>
      <c r="L344" s="42"/>
      <c r="M344" s="42"/>
      <c r="N344" s="42"/>
      <c r="O344" s="42"/>
      <c r="P344" s="42"/>
      <c r="Q344" s="42"/>
      <c r="R344" s="42">
        <f t="shared" si="33"/>
        <v>236627859</v>
      </c>
      <c r="S344" s="42">
        <f t="shared" si="34"/>
        <v>837695</v>
      </c>
    </row>
    <row r="345" spans="1:19">
      <c r="A345" s="18">
        <f t="shared" si="35"/>
        <v>2037</v>
      </c>
      <c r="B345" s="18">
        <f t="shared" si="36"/>
        <v>2</v>
      </c>
      <c r="C345" s="18"/>
      <c r="D345" s="18"/>
      <c r="E345" s="18"/>
      <c r="F345" s="42">
        <f>SUMIF('Cust MB ComLg'!$Y$8:$AJ$8,$B$29,'Cust MB ComLg'!$Y305:$AJ305)</f>
        <v>20480</v>
      </c>
      <c r="G345" s="42">
        <f>'Avg Bill Days'!C302</f>
        <v>29.81</v>
      </c>
      <c r="H345" s="42"/>
      <c r="I345" s="42"/>
      <c r="J345" s="42">
        <f t="shared" si="37"/>
        <v>0</v>
      </c>
      <c r="K345" s="42">
        <f t="shared" si="37"/>
        <v>64</v>
      </c>
      <c r="L345" s="42"/>
      <c r="M345" s="42"/>
      <c r="N345" s="42"/>
      <c r="O345" s="42"/>
      <c r="P345" s="42"/>
      <c r="Q345" s="42"/>
      <c r="R345" s="42">
        <f t="shared" si="33"/>
        <v>221984975</v>
      </c>
      <c r="S345" s="42">
        <f t="shared" si="34"/>
        <v>831271</v>
      </c>
    </row>
    <row r="346" spans="1:19">
      <c r="A346" s="18">
        <f t="shared" si="35"/>
        <v>2037</v>
      </c>
      <c r="B346" s="18">
        <f t="shared" si="36"/>
        <v>3</v>
      </c>
      <c r="C346" s="18"/>
      <c r="D346" s="18"/>
      <c r="E346" s="18"/>
      <c r="F346" s="42">
        <f>SUMIF('Cust MB ComLg'!$Y$8:$AJ$8,$B$29,'Cust MB ComLg'!$Y306:$AJ306)</f>
        <v>20482</v>
      </c>
      <c r="G346" s="42">
        <f>'Avg Bill Days'!C303</f>
        <v>29.524000000000001</v>
      </c>
      <c r="H346" s="42"/>
      <c r="I346" s="42"/>
      <c r="J346" s="42">
        <f t="shared" si="37"/>
        <v>0</v>
      </c>
      <c r="K346" s="42">
        <f t="shared" si="37"/>
        <v>100</v>
      </c>
      <c r="L346" s="42"/>
      <c r="M346" s="42"/>
      <c r="N346" s="42"/>
      <c r="O346" s="42"/>
      <c r="P346" s="42"/>
      <c r="Q346" s="42"/>
      <c r="R346" s="42">
        <f t="shared" si="33"/>
        <v>216879398</v>
      </c>
      <c r="S346" s="42">
        <f t="shared" si="34"/>
        <v>803231</v>
      </c>
    </row>
    <row r="347" spans="1:19">
      <c r="A347" s="18">
        <f t="shared" si="35"/>
        <v>2037</v>
      </c>
      <c r="B347" s="18">
        <f t="shared" si="36"/>
        <v>4</v>
      </c>
      <c r="C347" s="18"/>
      <c r="D347" s="18"/>
      <c r="E347" s="18"/>
      <c r="F347" s="42">
        <f>SUMIF('Cust MB ComLg'!$Y$8:$AJ$8,$B$29,'Cust MB ComLg'!$Y307:$AJ307)</f>
        <v>20485</v>
      </c>
      <c r="G347" s="42">
        <f>'Avg Bill Days'!C304</f>
        <v>30.713999999999999</v>
      </c>
      <c r="H347" s="42"/>
      <c r="I347" s="42"/>
      <c r="J347" s="42">
        <f t="shared" si="37"/>
        <v>0</v>
      </c>
      <c r="K347" s="42">
        <f t="shared" si="37"/>
        <v>160</v>
      </c>
      <c r="L347" s="42"/>
      <c r="M347" s="42"/>
      <c r="N347" s="42"/>
      <c r="O347" s="42"/>
      <c r="P347" s="42"/>
      <c r="Q347" s="42"/>
      <c r="R347" s="42">
        <f t="shared" si="33"/>
        <v>242312445</v>
      </c>
      <c r="S347" s="42">
        <f t="shared" si="34"/>
        <v>781046</v>
      </c>
    </row>
    <row r="348" spans="1:19">
      <c r="A348" s="18">
        <f t="shared" si="35"/>
        <v>2037</v>
      </c>
      <c r="B348" s="18">
        <f t="shared" si="36"/>
        <v>5</v>
      </c>
      <c r="C348" s="18"/>
      <c r="D348" s="18"/>
      <c r="E348" s="18"/>
      <c r="F348" s="42">
        <f>SUMIF('Cust MB ComLg'!$Y$8:$AJ$8,$B$29,'Cust MB ComLg'!$Y308:$AJ308)</f>
        <v>20488</v>
      </c>
      <c r="G348" s="42">
        <f>'Avg Bill Days'!C305</f>
        <v>29.524000000000001</v>
      </c>
      <c r="H348" s="42"/>
      <c r="I348" s="42"/>
      <c r="J348" s="42">
        <f t="shared" si="37"/>
        <v>0</v>
      </c>
      <c r="K348" s="42">
        <f t="shared" si="37"/>
        <v>452</v>
      </c>
      <c r="L348" s="42"/>
      <c r="M348" s="42"/>
      <c r="N348" s="42"/>
      <c r="O348" s="42"/>
      <c r="P348" s="42"/>
      <c r="Q348" s="42"/>
      <c r="R348" s="42">
        <f t="shared" si="33"/>
        <v>252028067</v>
      </c>
      <c r="S348" s="42">
        <f t="shared" si="34"/>
        <v>815354</v>
      </c>
    </row>
    <row r="349" spans="1:19">
      <c r="A349" s="18">
        <f t="shared" si="35"/>
        <v>2037</v>
      </c>
      <c r="B349" s="18">
        <f t="shared" si="36"/>
        <v>6</v>
      </c>
      <c r="C349" s="18"/>
      <c r="D349" s="18"/>
      <c r="E349" s="18"/>
      <c r="F349" s="42">
        <f>SUMIF('Cust MB ComLg'!$Y$8:$AJ$8,$B$29,'Cust MB ComLg'!$Y309:$AJ309)</f>
        <v>20491</v>
      </c>
      <c r="G349" s="42">
        <f>'Avg Bill Days'!C306</f>
        <v>30.619</v>
      </c>
      <c r="H349" s="42"/>
      <c r="I349" s="42"/>
      <c r="J349" s="42">
        <f t="shared" si="37"/>
        <v>0</v>
      </c>
      <c r="K349" s="42">
        <f t="shared" si="37"/>
        <v>437</v>
      </c>
      <c r="L349" s="42"/>
      <c r="M349" s="42"/>
      <c r="N349" s="42"/>
      <c r="O349" s="42"/>
      <c r="P349" s="42"/>
      <c r="Q349" s="42"/>
      <c r="R349" s="42">
        <f t="shared" si="33"/>
        <v>309165653</v>
      </c>
      <c r="S349" s="42">
        <f t="shared" si="34"/>
        <v>878886</v>
      </c>
    </row>
    <row r="350" spans="1:19">
      <c r="A350" s="18">
        <f t="shared" si="35"/>
        <v>2037</v>
      </c>
      <c r="B350" s="18">
        <f t="shared" si="36"/>
        <v>7</v>
      </c>
      <c r="C350" s="18"/>
      <c r="D350" s="18"/>
      <c r="E350" s="18"/>
      <c r="F350" s="42">
        <f>SUMIF('Cust MB ComLg'!$Y$8:$AJ$8,$B$29,'Cust MB ComLg'!$Y310:$AJ310)</f>
        <v>20492</v>
      </c>
      <c r="G350" s="42">
        <f>'Avg Bill Days'!C307</f>
        <v>30.713999999999999</v>
      </c>
      <c r="H350" s="42"/>
      <c r="I350" s="42"/>
      <c r="J350" s="42">
        <f t="shared" si="37"/>
        <v>0</v>
      </c>
      <c r="K350" s="42">
        <f t="shared" si="37"/>
        <v>510</v>
      </c>
      <c r="L350" s="42"/>
      <c r="M350" s="42"/>
      <c r="N350" s="42"/>
      <c r="O350" s="42"/>
      <c r="P350" s="42"/>
      <c r="Q350" s="42"/>
      <c r="R350" s="42">
        <f t="shared" si="33"/>
        <v>327969842</v>
      </c>
      <c r="S350" s="42">
        <f t="shared" si="34"/>
        <v>881931</v>
      </c>
    </row>
    <row r="351" spans="1:19">
      <c r="A351" s="18">
        <f t="shared" si="35"/>
        <v>2037</v>
      </c>
      <c r="B351" s="18">
        <f t="shared" si="36"/>
        <v>8</v>
      </c>
      <c r="C351" s="18"/>
      <c r="D351" s="18"/>
      <c r="E351" s="18"/>
      <c r="F351" s="42">
        <f>SUMIF('Cust MB ComLg'!$Y$8:$AJ$8,$B$29,'Cust MB ComLg'!$Y311:$AJ311)</f>
        <v>20492</v>
      </c>
      <c r="G351" s="42">
        <f>'Avg Bill Days'!C308</f>
        <v>30.475999999999999</v>
      </c>
      <c r="H351" s="42"/>
      <c r="I351" s="42"/>
      <c r="J351" s="42">
        <f t="shared" si="37"/>
        <v>0</v>
      </c>
      <c r="K351" s="42">
        <f t="shared" si="37"/>
        <v>470</v>
      </c>
      <c r="L351" s="42"/>
      <c r="M351" s="42"/>
      <c r="N351" s="42"/>
      <c r="O351" s="42"/>
      <c r="P351" s="42"/>
      <c r="Q351" s="42"/>
      <c r="R351" s="42">
        <f t="shared" si="33"/>
        <v>332715977</v>
      </c>
      <c r="S351" s="42">
        <f t="shared" si="34"/>
        <v>897303</v>
      </c>
    </row>
    <row r="352" spans="1:19">
      <c r="A352" s="18">
        <f t="shared" si="35"/>
        <v>2037</v>
      </c>
      <c r="B352" s="18">
        <f t="shared" si="36"/>
        <v>9</v>
      </c>
      <c r="C352" s="18"/>
      <c r="D352" s="18"/>
      <c r="E352" s="18"/>
      <c r="F352" s="42">
        <f>SUMIF('Cust MB ComLg'!$Y$8:$AJ$8,$B$29,'Cust MB ComLg'!$Y312:$AJ312)</f>
        <v>20486</v>
      </c>
      <c r="G352" s="42">
        <f>'Avg Bill Days'!C309</f>
        <v>31.143000000000001</v>
      </c>
      <c r="H352" s="42"/>
      <c r="I352" s="42"/>
      <c r="J352" s="42">
        <f t="shared" si="37"/>
        <v>0</v>
      </c>
      <c r="K352" s="42">
        <f t="shared" si="37"/>
        <v>368</v>
      </c>
      <c r="L352" s="42"/>
      <c r="M352" s="42"/>
      <c r="N352" s="42"/>
      <c r="O352" s="42"/>
      <c r="P352" s="42"/>
      <c r="Q352" s="42"/>
      <c r="R352" s="42">
        <f t="shared" si="33"/>
        <v>320427041</v>
      </c>
      <c r="S352" s="42">
        <f t="shared" si="34"/>
        <v>888542</v>
      </c>
    </row>
    <row r="353" spans="1:19">
      <c r="A353" s="18">
        <f t="shared" si="35"/>
        <v>2037</v>
      </c>
      <c r="B353" s="18">
        <f t="shared" si="36"/>
        <v>10</v>
      </c>
      <c r="C353" s="18"/>
      <c r="D353" s="18"/>
      <c r="E353" s="18"/>
      <c r="F353" s="42">
        <f>SUMIF('Cust MB ComLg'!$Y$8:$AJ$8,$B$29,'Cust MB ComLg'!$Y313:$AJ313)</f>
        <v>20480</v>
      </c>
      <c r="G353" s="42">
        <f>'Avg Bill Days'!C310</f>
        <v>30.762</v>
      </c>
      <c r="H353" s="42"/>
      <c r="I353" s="42"/>
      <c r="J353" s="42">
        <f t="shared" si="37"/>
        <v>0</v>
      </c>
      <c r="K353" s="42">
        <f t="shared" si="37"/>
        <v>362</v>
      </c>
      <c r="L353" s="42"/>
      <c r="M353" s="42"/>
      <c r="N353" s="42"/>
      <c r="O353" s="42"/>
      <c r="P353" s="42"/>
      <c r="Q353" s="42"/>
      <c r="R353" s="42">
        <f t="shared" si="33"/>
        <v>273086831</v>
      </c>
      <c r="S353" s="42">
        <f t="shared" si="34"/>
        <v>839608</v>
      </c>
    </row>
    <row r="354" spans="1:19">
      <c r="A354" s="18">
        <f t="shared" si="35"/>
        <v>2037</v>
      </c>
      <c r="B354" s="18">
        <f t="shared" si="36"/>
        <v>11</v>
      </c>
      <c r="C354" s="18"/>
      <c r="D354" s="18"/>
      <c r="E354" s="18"/>
      <c r="F354" s="42">
        <f>SUMIF('Cust MB ComLg'!$Y$8:$AJ$8,$B$29,'Cust MB ComLg'!$Y314:$AJ314)</f>
        <v>20476</v>
      </c>
      <c r="G354" s="42">
        <f>'Avg Bill Days'!C311</f>
        <v>28.619</v>
      </c>
      <c r="H354" s="42"/>
      <c r="I354" s="42"/>
      <c r="J354" s="42">
        <f t="shared" si="37"/>
        <v>0</v>
      </c>
      <c r="K354" s="42">
        <f t="shared" si="37"/>
        <v>227</v>
      </c>
      <c r="L354" s="42"/>
      <c r="M354" s="42"/>
      <c r="N354" s="42"/>
      <c r="O354" s="42"/>
      <c r="P354" s="42"/>
      <c r="Q354" s="42"/>
      <c r="R354" s="42">
        <f t="shared" si="33"/>
        <v>218066500</v>
      </c>
      <c r="S354" s="42">
        <f t="shared" si="34"/>
        <v>782340</v>
      </c>
    </row>
    <row r="355" spans="1:19">
      <c r="A355" s="18">
        <f t="shared" si="35"/>
        <v>2037</v>
      </c>
      <c r="B355" s="18">
        <f t="shared" si="36"/>
        <v>12</v>
      </c>
      <c r="C355" s="18"/>
      <c r="D355" s="18"/>
      <c r="E355" s="18"/>
      <c r="F355" s="42">
        <f>SUMIF('Cust MB ComLg'!$Y$8:$AJ$8,$B$29,'Cust MB ComLg'!$Y315:$AJ315)</f>
        <v>20474</v>
      </c>
      <c r="G355" s="42">
        <f>'Avg Bill Days'!C312</f>
        <v>31.238</v>
      </c>
      <c r="H355" s="42"/>
      <c r="I355" s="42"/>
      <c r="J355" s="42">
        <f t="shared" si="37"/>
        <v>0</v>
      </c>
      <c r="K355" s="42">
        <f t="shared" si="37"/>
        <v>216</v>
      </c>
      <c r="L355" s="42"/>
      <c r="M355" s="42"/>
      <c r="N355" s="42"/>
      <c r="O355" s="42"/>
      <c r="P355" s="42"/>
      <c r="Q355" s="42"/>
      <c r="R355" s="42">
        <f t="shared" si="33"/>
        <v>227967566</v>
      </c>
      <c r="S355" s="42">
        <f t="shared" si="34"/>
        <v>824885</v>
      </c>
    </row>
  </sheetData>
  <mergeCells count="1">
    <mergeCell ref="U1:AB2"/>
  </mergeCells>
  <phoneticPr fontId="4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C355"/>
  <sheetViews>
    <sheetView zoomScale="85" zoomScaleNormal="85" workbookViewId="0">
      <pane ySplit="2" topLeftCell="A3" activePane="bottomLeft" state="frozen"/>
      <selection pane="bottomLeft" activeCell="A3" sqref="A3"/>
    </sheetView>
  </sheetViews>
  <sheetFormatPr defaultRowHeight="15"/>
  <cols>
    <col min="1" max="1" width="10.140625" style="3" customWidth="1"/>
    <col min="2" max="4" width="7.85546875" style="3" customWidth="1"/>
    <col min="5" max="7" width="9.28515625" style="3" customWidth="1"/>
    <col min="8" max="8" width="15.42578125" style="3" customWidth="1"/>
    <col min="9" max="9" width="12" style="3" customWidth="1"/>
    <col min="10" max="10" width="12.5703125" style="3" customWidth="1"/>
    <col min="11" max="11" width="12.42578125" style="3" customWidth="1"/>
    <col min="12" max="12" width="8.85546875" style="3" customWidth="1"/>
    <col min="13" max="13" width="9.28515625" style="3" customWidth="1"/>
    <col min="14" max="14" width="8.7109375" style="3" customWidth="1"/>
    <col min="15" max="15" width="9.28515625" style="3" customWidth="1"/>
    <col min="16" max="17" width="15.140625" style="3" customWidth="1"/>
    <col min="18" max="18" width="13.140625" style="3" customWidth="1"/>
    <col min="19" max="19" width="13" style="3" customWidth="1"/>
    <col min="20" max="16384" width="9.140625" style="3"/>
  </cols>
  <sheetData>
    <row r="1" spans="1:29" ht="38.25" customHeight="1">
      <c r="A1" s="124" t="s">
        <v>12</v>
      </c>
      <c r="B1" s="124" t="s">
        <v>13</v>
      </c>
      <c r="C1" s="124" t="s">
        <v>14</v>
      </c>
      <c r="D1" s="124" t="s">
        <v>15</v>
      </c>
      <c r="E1" s="124" t="s">
        <v>16</v>
      </c>
      <c r="F1" s="125" t="s">
        <v>17</v>
      </c>
      <c r="G1" s="125" t="s">
        <v>18</v>
      </c>
      <c r="H1" s="125" t="s">
        <v>19</v>
      </c>
      <c r="I1" s="125" t="s">
        <v>88</v>
      </c>
      <c r="J1" s="125" t="s">
        <v>89</v>
      </c>
      <c r="K1" s="125" t="s">
        <v>90</v>
      </c>
      <c r="L1" s="125" t="s">
        <v>20</v>
      </c>
      <c r="M1" s="125" t="s">
        <v>91</v>
      </c>
      <c r="N1" s="125" t="s">
        <v>92</v>
      </c>
      <c r="O1" s="125"/>
      <c r="P1" s="126" t="s">
        <v>21</v>
      </c>
      <c r="Q1" s="126" t="s">
        <v>22</v>
      </c>
      <c r="R1" s="127" t="s">
        <v>74</v>
      </c>
      <c r="S1" s="125" t="s">
        <v>23</v>
      </c>
      <c r="U1" s="213" t="s">
        <v>132</v>
      </c>
      <c r="V1" s="213"/>
      <c r="W1" s="213"/>
      <c r="X1" s="213"/>
      <c r="Y1" s="213"/>
      <c r="Z1" s="213"/>
      <c r="AA1" s="213"/>
      <c r="AB1" s="213"/>
      <c r="AC1" s="161"/>
    </row>
    <row r="2" spans="1:29" ht="15" customHeight="1">
      <c r="A2" s="128" t="s">
        <v>93</v>
      </c>
      <c r="B2" s="128" t="s">
        <v>94</v>
      </c>
      <c r="C2" s="128" t="s">
        <v>95</v>
      </c>
      <c r="D2" s="128" t="s">
        <v>96</v>
      </c>
      <c r="E2" s="128" t="s">
        <v>97</v>
      </c>
      <c r="F2" s="128" t="s">
        <v>98</v>
      </c>
      <c r="G2" s="128" t="s">
        <v>99</v>
      </c>
      <c r="H2" s="129">
        <v>30</v>
      </c>
      <c r="I2" s="130">
        <v>590</v>
      </c>
      <c r="J2" s="131">
        <v>588</v>
      </c>
      <c r="K2" s="131">
        <v>508</v>
      </c>
      <c r="L2" s="131">
        <v>608</v>
      </c>
      <c r="M2" s="131">
        <v>580</v>
      </c>
      <c r="N2" s="131">
        <v>969</v>
      </c>
      <c r="O2" s="131"/>
      <c r="P2" s="132" t="s">
        <v>100</v>
      </c>
      <c r="Q2" s="132" t="s">
        <v>101</v>
      </c>
      <c r="R2" s="132" t="s">
        <v>102</v>
      </c>
      <c r="S2" s="128" t="s">
        <v>103</v>
      </c>
      <c r="U2" s="213"/>
      <c r="V2" s="213"/>
      <c r="W2" s="213"/>
      <c r="X2" s="213"/>
      <c r="Y2" s="213"/>
      <c r="Z2" s="213"/>
      <c r="AA2" s="213"/>
      <c r="AB2" s="213"/>
      <c r="AC2" s="161"/>
    </row>
    <row r="3" spans="1:29">
      <c r="A3" s="3">
        <v>2010</v>
      </c>
      <c r="B3" s="3">
        <v>5</v>
      </c>
      <c r="C3" s="3" t="s">
        <v>0</v>
      </c>
      <c r="D3" s="3" t="s">
        <v>6</v>
      </c>
      <c r="E3" s="3" t="s">
        <v>68</v>
      </c>
      <c r="F3" s="3">
        <v>26</v>
      </c>
      <c r="G3" s="36">
        <v>790</v>
      </c>
      <c r="H3" s="36"/>
      <c r="I3" s="36">
        <v>3118</v>
      </c>
      <c r="J3" s="36"/>
      <c r="K3" s="36"/>
      <c r="L3" s="36"/>
      <c r="M3" s="36"/>
      <c r="N3" s="36"/>
      <c r="O3" s="36"/>
      <c r="P3" s="36">
        <v>133286.13000000003</v>
      </c>
      <c r="Q3" s="36">
        <v>56637.720000000008</v>
      </c>
      <c r="R3" s="36">
        <v>1191048</v>
      </c>
      <c r="S3" s="36">
        <v>3118</v>
      </c>
    </row>
    <row r="4" spans="1:29">
      <c r="A4" s="3">
        <v>2010</v>
      </c>
      <c r="B4" s="3">
        <v>6</v>
      </c>
      <c r="C4" s="3" t="s">
        <v>0</v>
      </c>
      <c r="D4" s="3" t="s">
        <v>6</v>
      </c>
      <c r="E4" s="3" t="s">
        <v>68</v>
      </c>
      <c r="F4" s="3">
        <v>26</v>
      </c>
      <c r="G4" s="36">
        <v>797</v>
      </c>
      <c r="H4" s="36"/>
      <c r="I4" s="36">
        <v>3504</v>
      </c>
      <c r="J4" s="36"/>
      <c r="K4" s="36"/>
      <c r="L4" s="36"/>
      <c r="M4" s="36"/>
      <c r="N4" s="36"/>
      <c r="O4" s="36"/>
      <c r="P4" s="36">
        <v>163751.70000000001</v>
      </c>
      <c r="Q4" s="36">
        <v>68286.089999999982</v>
      </c>
      <c r="R4" s="36">
        <v>1484184</v>
      </c>
      <c r="S4" s="36">
        <v>3504</v>
      </c>
    </row>
    <row r="5" spans="1:29">
      <c r="A5" s="3">
        <v>2010</v>
      </c>
      <c r="B5" s="3">
        <v>7</v>
      </c>
      <c r="C5" s="3" t="s">
        <v>0</v>
      </c>
      <c r="D5" s="3" t="s">
        <v>6</v>
      </c>
      <c r="E5" s="3" t="s">
        <v>68</v>
      </c>
      <c r="F5" s="3">
        <v>26</v>
      </c>
      <c r="G5" s="36">
        <v>777</v>
      </c>
      <c r="H5" s="36"/>
      <c r="I5" s="36">
        <v>3560</v>
      </c>
      <c r="J5" s="36"/>
      <c r="K5" s="36"/>
      <c r="L5" s="36"/>
      <c r="M5" s="36"/>
      <c r="N5" s="36"/>
      <c r="O5" s="36"/>
      <c r="P5" s="36">
        <v>165288.28000000003</v>
      </c>
      <c r="Q5" s="36">
        <v>68887.329999999987</v>
      </c>
      <c r="R5" s="36">
        <v>1493317</v>
      </c>
      <c r="S5" s="36">
        <v>3560</v>
      </c>
    </row>
    <row r="6" spans="1:29">
      <c r="A6" s="3">
        <v>2010</v>
      </c>
      <c r="B6" s="3">
        <v>8</v>
      </c>
      <c r="C6" s="3" t="s">
        <v>0</v>
      </c>
      <c r="D6" s="3" t="s">
        <v>6</v>
      </c>
      <c r="E6" s="3" t="s">
        <v>68</v>
      </c>
      <c r="F6" s="3">
        <v>25</v>
      </c>
      <c r="G6" s="36">
        <v>779</v>
      </c>
      <c r="H6" s="36"/>
      <c r="I6" s="36">
        <v>3095</v>
      </c>
      <c r="J6" s="36"/>
      <c r="K6" s="36"/>
      <c r="L6" s="36"/>
      <c r="M6" s="36"/>
      <c r="N6" s="36"/>
      <c r="O6" s="36"/>
      <c r="P6" s="36">
        <v>150645.82</v>
      </c>
      <c r="Q6" s="36">
        <v>62027.7</v>
      </c>
      <c r="R6" s="36">
        <v>1361282</v>
      </c>
      <c r="S6" s="36">
        <v>3095</v>
      </c>
    </row>
    <row r="7" spans="1:29">
      <c r="A7" s="3">
        <v>2010</v>
      </c>
      <c r="B7" s="3">
        <v>9</v>
      </c>
      <c r="C7" s="3" t="s">
        <v>0</v>
      </c>
      <c r="D7" s="3" t="s">
        <v>6</v>
      </c>
      <c r="E7" s="3" t="s">
        <v>68</v>
      </c>
      <c r="F7" s="3">
        <v>25</v>
      </c>
      <c r="G7" s="36">
        <v>742</v>
      </c>
      <c r="H7" s="36"/>
      <c r="I7" s="36">
        <v>3130</v>
      </c>
      <c r="J7" s="36"/>
      <c r="K7" s="36"/>
      <c r="L7" s="36"/>
      <c r="M7" s="36"/>
      <c r="N7" s="36"/>
      <c r="O7" s="36"/>
      <c r="P7" s="36">
        <v>147690.00000000003</v>
      </c>
      <c r="Q7" s="36">
        <v>60950.85</v>
      </c>
      <c r="R7" s="36">
        <v>1324437</v>
      </c>
      <c r="S7" s="36">
        <v>3130</v>
      </c>
    </row>
    <row r="8" spans="1:29">
      <c r="A8" s="3">
        <v>2010</v>
      </c>
      <c r="B8" s="3">
        <v>10</v>
      </c>
      <c r="C8" s="3" t="s">
        <v>0</v>
      </c>
      <c r="D8" s="3" t="s">
        <v>6</v>
      </c>
      <c r="E8" s="3" t="s">
        <v>68</v>
      </c>
      <c r="F8" s="3">
        <v>25</v>
      </c>
      <c r="G8" s="36">
        <v>813</v>
      </c>
      <c r="H8" s="36"/>
      <c r="I8" s="36">
        <v>3395</v>
      </c>
      <c r="J8" s="36"/>
      <c r="K8" s="36"/>
      <c r="L8" s="36"/>
      <c r="M8" s="36"/>
      <c r="N8" s="36"/>
      <c r="O8" s="36"/>
      <c r="P8" s="36">
        <v>166211.88</v>
      </c>
      <c r="Q8" s="36">
        <v>72120.330000000016</v>
      </c>
      <c r="R8" s="36">
        <v>1459240</v>
      </c>
      <c r="S8" s="36">
        <v>3395</v>
      </c>
    </row>
    <row r="9" spans="1:29">
      <c r="A9" s="3">
        <v>2010</v>
      </c>
      <c r="B9" s="3">
        <v>11</v>
      </c>
      <c r="C9" s="3" t="s">
        <v>0</v>
      </c>
      <c r="D9" s="3" t="s">
        <v>6</v>
      </c>
      <c r="E9" s="3" t="s">
        <v>68</v>
      </c>
      <c r="F9" s="3">
        <v>25</v>
      </c>
      <c r="G9" s="36">
        <v>749</v>
      </c>
      <c r="H9" s="36"/>
      <c r="I9" s="36">
        <v>3246</v>
      </c>
      <c r="J9" s="36"/>
      <c r="K9" s="36"/>
      <c r="L9" s="36"/>
      <c r="M9" s="36"/>
      <c r="N9" s="36"/>
      <c r="O9" s="36"/>
      <c r="P9" s="36">
        <v>135574.1</v>
      </c>
      <c r="Q9" s="36">
        <v>57894.1</v>
      </c>
      <c r="R9" s="36">
        <v>1209380</v>
      </c>
      <c r="S9" s="36">
        <v>3246</v>
      </c>
    </row>
    <row r="10" spans="1:29">
      <c r="A10" s="3">
        <v>2010</v>
      </c>
      <c r="B10" s="3">
        <v>12</v>
      </c>
      <c r="C10" s="3" t="s">
        <v>0</v>
      </c>
      <c r="D10" s="3" t="s">
        <v>6</v>
      </c>
      <c r="E10" s="3" t="s">
        <v>68</v>
      </c>
      <c r="F10" s="3">
        <v>24</v>
      </c>
      <c r="G10" s="36">
        <v>740</v>
      </c>
      <c r="H10" s="36"/>
      <c r="I10" s="36">
        <v>2510</v>
      </c>
      <c r="J10" s="36"/>
      <c r="K10" s="36"/>
      <c r="L10" s="36"/>
      <c r="M10" s="36"/>
      <c r="N10" s="36"/>
      <c r="O10" s="36"/>
      <c r="P10" s="36">
        <v>119170.26</v>
      </c>
      <c r="Q10" s="36">
        <v>49588.289999999994</v>
      </c>
      <c r="R10" s="36">
        <v>1078040</v>
      </c>
      <c r="S10" s="36">
        <v>2510</v>
      </c>
    </row>
    <row r="11" spans="1:29">
      <c r="A11" s="3">
        <v>2011</v>
      </c>
      <c r="B11" s="3">
        <v>1</v>
      </c>
      <c r="C11" s="3" t="s">
        <v>0</v>
      </c>
      <c r="D11" s="3" t="s">
        <v>6</v>
      </c>
      <c r="E11" s="3" t="s">
        <v>68</v>
      </c>
      <c r="F11" s="3">
        <v>26</v>
      </c>
      <c r="G11" s="36">
        <v>851</v>
      </c>
      <c r="H11" s="36"/>
      <c r="I11" s="36">
        <v>3077</v>
      </c>
      <c r="J11" s="36"/>
      <c r="K11" s="36"/>
      <c r="L11" s="36"/>
      <c r="M11" s="36"/>
      <c r="N11" s="36"/>
      <c r="O11" s="36"/>
      <c r="P11" s="36">
        <v>129495.89999999998</v>
      </c>
      <c r="Q11" s="36">
        <v>56924.73</v>
      </c>
      <c r="R11" s="36">
        <v>1169456</v>
      </c>
      <c r="S11" s="36">
        <v>3077</v>
      </c>
    </row>
    <row r="12" spans="1:29">
      <c r="A12" s="3">
        <v>2011</v>
      </c>
      <c r="B12" s="3">
        <v>2</v>
      </c>
      <c r="C12" s="3" t="s">
        <v>0</v>
      </c>
      <c r="D12" s="3" t="s">
        <v>6</v>
      </c>
      <c r="E12" s="3" t="s">
        <v>68</v>
      </c>
      <c r="F12" s="3">
        <v>26</v>
      </c>
      <c r="G12" s="36">
        <v>773</v>
      </c>
      <c r="H12" s="36"/>
      <c r="I12" s="36">
        <v>3101</v>
      </c>
      <c r="J12" s="36"/>
      <c r="K12" s="36"/>
      <c r="L12" s="36"/>
      <c r="M12" s="36"/>
      <c r="N12" s="36"/>
      <c r="O12" s="36"/>
      <c r="P12" s="36">
        <v>147996.93000000002</v>
      </c>
      <c r="Q12" s="36">
        <v>62263.310000000005</v>
      </c>
      <c r="R12" s="36">
        <v>1405233</v>
      </c>
      <c r="S12" s="36">
        <v>3101</v>
      </c>
    </row>
    <row r="13" spans="1:29">
      <c r="A13" s="3">
        <v>2011</v>
      </c>
      <c r="B13" s="3">
        <v>3</v>
      </c>
      <c r="C13" s="3" t="s">
        <v>0</v>
      </c>
      <c r="D13" s="3" t="s">
        <v>6</v>
      </c>
      <c r="E13" s="3" t="s">
        <v>68</v>
      </c>
      <c r="F13" s="3">
        <v>26</v>
      </c>
      <c r="G13" s="36">
        <v>775</v>
      </c>
      <c r="H13" s="36"/>
      <c r="I13" s="36">
        <v>2418</v>
      </c>
      <c r="J13" s="36"/>
      <c r="K13" s="36"/>
      <c r="L13" s="36"/>
      <c r="M13" s="36"/>
      <c r="N13" s="36"/>
      <c r="O13" s="36"/>
      <c r="P13" s="36">
        <v>103672.31</v>
      </c>
      <c r="Q13" s="36">
        <v>44259.05</v>
      </c>
      <c r="R13" s="36">
        <v>954053</v>
      </c>
      <c r="S13" s="36">
        <v>2418</v>
      </c>
    </row>
    <row r="14" spans="1:29">
      <c r="A14" s="3">
        <v>2011</v>
      </c>
      <c r="B14" s="3">
        <v>4</v>
      </c>
      <c r="C14" s="3" t="s">
        <v>0</v>
      </c>
      <c r="D14" s="3" t="s">
        <v>6</v>
      </c>
      <c r="E14" s="3" t="s">
        <v>68</v>
      </c>
      <c r="F14" s="3">
        <v>26</v>
      </c>
      <c r="G14" s="36">
        <v>755</v>
      </c>
      <c r="H14" s="36"/>
      <c r="I14" s="36">
        <v>2484</v>
      </c>
      <c r="J14" s="36"/>
      <c r="K14" s="36"/>
      <c r="L14" s="36"/>
      <c r="M14" s="36"/>
      <c r="N14" s="36"/>
      <c r="O14" s="36"/>
      <c r="P14" s="36">
        <v>103850.79</v>
      </c>
      <c r="Q14" s="36">
        <v>44544.89</v>
      </c>
      <c r="R14" s="36">
        <v>951786</v>
      </c>
      <c r="S14" s="36">
        <v>2484</v>
      </c>
    </row>
    <row r="15" spans="1:29">
      <c r="A15" s="3">
        <v>2011</v>
      </c>
      <c r="B15" s="3">
        <v>5</v>
      </c>
      <c r="C15" s="3" t="s">
        <v>0</v>
      </c>
      <c r="D15" s="3" t="s">
        <v>6</v>
      </c>
      <c r="E15" s="3" t="s">
        <v>68</v>
      </c>
      <c r="F15" s="3">
        <v>26</v>
      </c>
      <c r="G15" s="36">
        <v>813</v>
      </c>
      <c r="H15" s="36"/>
      <c r="I15" s="36">
        <v>3323</v>
      </c>
      <c r="J15" s="36"/>
      <c r="K15" s="36"/>
      <c r="L15" s="36"/>
      <c r="M15" s="36"/>
      <c r="N15" s="36"/>
      <c r="O15" s="36"/>
      <c r="P15" s="36">
        <v>125519.57999999999</v>
      </c>
      <c r="Q15" s="36">
        <v>54786.05</v>
      </c>
      <c r="R15" s="36">
        <v>1132457</v>
      </c>
      <c r="S15" s="36">
        <v>3323</v>
      </c>
    </row>
    <row r="16" spans="1:29">
      <c r="A16" s="3">
        <v>2011</v>
      </c>
      <c r="B16" s="3">
        <v>6</v>
      </c>
      <c r="C16" s="3" t="s">
        <v>0</v>
      </c>
      <c r="D16" s="3" t="s">
        <v>6</v>
      </c>
      <c r="E16" s="3" t="s">
        <v>68</v>
      </c>
      <c r="F16" s="3">
        <v>26</v>
      </c>
      <c r="G16" s="36">
        <v>798</v>
      </c>
      <c r="H16" s="36"/>
      <c r="I16" s="36">
        <v>3555</v>
      </c>
      <c r="J16" s="36"/>
      <c r="K16" s="36"/>
      <c r="L16" s="36"/>
      <c r="M16" s="36"/>
      <c r="N16" s="36"/>
      <c r="O16" s="36"/>
      <c r="P16" s="36">
        <v>152919.61000000002</v>
      </c>
      <c r="Q16" s="36">
        <v>65112.21</v>
      </c>
      <c r="R16" s="36">
        <v>1417480</v>
      </c>
      <c r="S16" s="36">
        <v>3555</v>
      </c>
    </row>
    <row r="17" spans="1:20">
      <c r="A17" s="3">
        <v>2011</v>
      </c>
      <c r="B17" s="3">
        <v>7</v>
      </c>
      <c r="C17" s="3" t="s">
        <v>0</v>
      </c>
      <c r="D17" s="3" t="s">
        <v>6</v>
      </c>
      <c r="E17" s="3" t="s">
        <v>68</v>
      </c>
      <c r="F17" s="3">
        <v>26</v>
      </c>
      <c r="G17" s="36">
        <v>783</v>
      </c>
      <c r="H17" s="36"/>
      <c r="I17" s="36">
        <v>3492</v>
      </c>
      <c r="J17" s="36"/>
      <c r="K17" s="36"/>
      <c r="L17" s="36"/>
      <c r="M17" s="36"/>
      <c r="N17" s="36"/>
      <c r="O17" s="36"/>
      <c r="P17" s="36">
        <v>162105.59</v>
      </c>
      <c r="Q17" s="36">
        <v>68057.12999999999</v>
      </c>
      <c r="R17" s="36">
        <v>1521151</v>
      </c>
      <c r="S17" s="36">
        <v>3492</v>
      </c>
    </row>
    <row r="18" spans="1:20">
      <c r="A18" s="3">
        <v>2011</v>
      </c>
      <c r="B18" s="3">
        <v>8</v>
      </c>
      <c r="C18" s="3" t="s">
        <v>0</v>
      </c>
      <c r="D18" s="3" t="s">
        <v>6</v>
      </c>
      <c r="E18" s="3" t="s">
        <v>68</v>
      </c>
      <c r="F18" s="3">
        <v>26</v>
      </c>
      <c r="G18" s="36">
        <v>799</v>
      </c>
      <c r="H18" s="36"/>
      <c r="I18" s="36">
        <v>3515</v>
      </c>
      <c r="J18" s="36"/>
      <c r="K18" s="36"/>
      <c r="L18" s="36"/>
      <c r="M18" s="36"/>
      <c r="N18" s="36"/>
      <c r="O18" s="36"/>
      <c r="P18" s="36">
        <v>159578.1</v>
      </c>
      <c r="Q18" s="36">
        <v>67331.179999999993</v>
      </c>
      <c r="R18" s="36">
        <v>1494318</v>
      </c>
      <c r="S18" s="36">
        <v>3515</v>
      </c>
    </row>
    <row r="19" spans="1:20">
      <c r="A19" s="3">
        <v>2011</v>
      </c>
      <c r="B19" s="3">
        <v>9</v>
      </c>
      <c r="C19" s="3" t="s">
        <v>0</v>
      </c>
      <c r="D19" s="3" t="s">
        <v>6</v>
      </c>
      <c r="E19" s="3" t="s">
        <v>68</v>
      </c>
      <c r="F19" s="3">
        <v>26</v>
      </c>
      <c r="G19" s="36">
        <v>800</v>
      </c>
      <c r="H19" s="36"/>
      <c r="I19" s="36">
        <v>3756</v>
      </c>
      <c r="J19" s="36"/>
      <c r="K19" s="36"/>
      <c r="L19" s="36"/>
      <c r="M19" s="36"/>
      <c r="N19" s="36"/>
      <c r="O19" s="36"/>
      <c r="P19" s="36">
        <v>159251.57999999999</v>
      </c>
      <c r="Q19" s="36">
        <v>68682.329999999987</v>
      </c>
      <c r="R19" s="36">
        <v>1461635</v>
      </c>
      <c r="S19" s="36">
        <v>3756</v>
      </c>
    </row>
    <row r="20" spans="1:20">
      <c r="A20" s="3">
        <v>2011</v>
      </c>
      <c r="B20" s="3">
        <v>10</v>
      </c>
      <c r="C20" s="3" t="s">
        <v>0</v>
      </c>
      <c r="D20" s="3" t="s">
        <v>6</v>
      </c>
      <c r="E20" s="3" t="s">
        <v>68</v>
      </c>
      <c r="F20" s="3">
        <v>26</v>
      </c>
      <c r="G20" s="36">
        <v>771</v>
      </c>
      <c r="H20" s="36"/>
      <c r="I20" s="36">
        <v>3365</v>
      </c>
      <c r="J20" s="36"/>
      <c r="K20" s="36"/>
      <c r="L20" s="36"/>
      <c r="M20" s="36"/>
      <c r="N20" s="36"/>
      <c r="O20" s="36"/>
      <c r="P20" s="36">
        <v>143887.81000000003</v>
      </c>
      <c r="Q20" s="36">
        <v>63470.210000000014</v>
      </c>
      <c r="R20" s="36">
        <v>1294814</v>
      </c>
      <c r="S20" s="36">
        <v>3365</v>
      </c>
    </row>
    <row r="21" spans="1:20">
      <c r="A21" s="3">
        <v>2011</v>
      </c>
      <c r="B21" s="3">
        <v>11</v>
      </c>
      <c r="C21" s="3" t="s">
        <v>0</v>
      </c>
      <c r="D21" s="3" t="s">
        <v>6</v>
      </c>
      <c r="E21" s="3" t="s">
        <v>68</v>
      </c>
      <c r="F21" s="3">
        <v>26</v>
      </c>
      <c r="G21" s="36">
        <v>757</v>
      </c>
      <c r="H21" s="36"/>
      <c r="I21" s="36">
        <v>2954</v>
      </c>
      <c r="J21" s="36"/>
      <c r="K21" s="36"/>
      <c r="L21" s="36"/>
      <c r="M21" s="36"/>
      <c r="N21" s="36"/>
      <c r="O21" s="36"/>
      <c r="P21" s="36">
        <v>124141.7</v>
      </c>
      <c r="Q21" s="36">
        <v>55084.549999999988</v>
      </c>
      <c r="R21" s="36">
        <v>1113086</v>
      </c>
      <c r="S21" s="36">
        <v>2954</v>
      </c>
    </row>
    <row r="22" spans="1:20">
      <c r="A22" s="3">
        <v>2011</v>
      </c>
      <c r="B22" s="3">
        <v>12</v>
      </c>
      <c r="C22" s="3" t="s">
        <v>0</v>
      </c>
      <c r="D22" s="3" t="s">
        <v>6</v>
      </c>
      <c r="E22" s="3" t="s">
        <v>68</v>
      </c>
      <c r="F22" s="3">
        <v>26</v>
      </c>
      <c r="G22" s="36">
        <v>815</v>
      </c>
      <c r="H22" s="36"/>
      <c r="I22" s="36">
        <v>3198</v>
      </c>
      <c r="J22" s="36"/>
      <c r="K22" s="36"/>
      <c r="L22" s="36"/>
      <c r="M22" s="36"/>
      <c r="N22" s="36"/>
      <c r="O22" s="36"/>
      <c r="P22" s="36">
        <v>127296.41</v>
      </c>
      <c r="Q22" s="36">
        <v>57062.589999999989</v>
      </c>
      <c r="R22" s="36">
        <v>1133032</v>
      </c>
      <c r="S22" s="36">
        <v>3198</v>
      </c>
    </row>
    <row r="23" spans="1:20">
      <c r="A23" s="3">
        <v>2012</v>
      </c>
      <c r="B23" s="3">
        <v>1</v>
      </c>
      <c r="C23" s="3" t="s">
        <v>0</v>
      </c>
      <c r="D23" s="3" t="s">
        <v>6</v>
      </c>
      <c r="E23" s="3" t="s">
        <v>68</v>
      </c>
      <c r="F23" s="3">
        <v>26</v>
      </c>
      <c r="G23" s="36">
        <v>837</v>
      </c>
      <c r="H23" s="36"/>
      <c r="I23" s="36">
        <v>2856</v>
      </c>
      <c r="J23" s="36"/>
      <c r="K23" s="36"/>
      <c r="L23" s="36"/>
      <c r="M23" s="36"/>
      <c r="N23" s="36"/>
      <c r="O23" s="36"/>
      <c r="P23" s="36">
        <v>129328.78999999998</v>
      </c>
      <c r="Q23" s="36">
        <v>57633.830000000009</v>
      </c>
      <c r="R23" s="36">
        <v>1192108</v>
      </c>
      <c r="S23" s="36">
        <v>2856</v>
      </c>
    </row>
    <row r="24" spans="1:20">
      <c r="A24" s="3">
        <v>2012</v>
      </c>
      <c r="B24" s="3">
        <v>2</v>
      </c>
      <c r="C24" s="3" t="s">
        <v>0</v>
      </c>
      <c r="D24" s="3" t="s">
        <v>6</v>
      </c>
      <c r="E24" s="3" t="s">
        <v>68</v>
      </c>
      <c r="F24" s="3">
        <v>26</v>
      </c>
      <c r="G24" s="36">
        <v>773</v>
      </c>
      <c r="H24" s="36"/>
      <c r="I24" s="36">
        <v>3012</v>
      </c>
      <c r="J24" s="36"/>
      <c r="K24" s="36"/>
      <c r="L24" s="36"/>
      <c r="M24" s="36"/>
      <c r="N24" s="36"/>
      <c r="O24" s="36"/>
      <c r="P24" s="36">
        <v>121276.76999999997</v>
      </c>
      <c r="Q24" s="36">
        <v>55429.720000000008</v>
      </c>
      <c r="R24" s="36">
        <v>1098503</v>
      </c>
      <c r="S24" s="36">
        <v>3012</v>
      </c>
    </row>
    <row r="25" spans="1:20">
      <c r="A25" s="3">
        <v>2012</v>
      </c>
      <c r="B25" s="3">
        <v>3</v>
      </c>
      <c r="C25" s="3" t="s">
        <v>0</v>
      </c>
      <c r="D25" s="3" t="s">
        <v>6</v>
      </c>
      <c r="E25" s="3" t="s">
        <v>68</v>
      </c>
      <c r="F25" s="3">
        <v>26</v>
      </c>
      <c r="G25" s="36">
        <v>762</v>
      </c>
      <c r="H25" s="36"/>
      <c r="I25" s="36">
        <v>3026</v>
      </c>
      <c r="J25" s="36"/>
      <c r="K25" s="36"/>
      <c r="L25" s="36"/>
      <c r="M25" s="36"/>
      <c r="N25" s="36"/>
      <c r="O25" s="36"/>
      <c r="P25" s="36">
        <v>116915.81</v>
      </c>
      <c r="Q25" s="36">
        <v>55276.959999999992</v>
      </c>
      <c r="R25" s="36">
        <v>1091453</v>
      </c>
      <c r="S25" s="36">
        <v>3026</v>
      </c>
    </row>
    <row r="26" spans="1:20">
      <c r="A26" s="3">
        <v>2012</v>
      </c>
      <c r="B26" s="3">
        <v>4</v>
      </c>
      <c r="C26" s="3" t="s">
        <v>0</v>
      </c>
      <c r="D26" s="3" t="s">
        <v>6</v>
      </c>
      <c r="E26" s="3" t="s">
        <v>68</v>
      </c>
      <c r="F26" s="3">
        <v>26</v>
      </c>
      <c r="G26" s="36">
        <v>800</v>
      </c>
      <c r="H26" s="36"/>
      <c r="I26" s="36">
        <v>3316</v>
      </c>
      <c r="J26" s="36"/>
      <c r="K26" s="36"/>
      <c r="L26" s="36"/>
      <c r="M26" s="36"/>
      <c r="N26" s="36"/>
      <c r="O26" s="36"/>
      <c r="P26" s="36">
        <v>127501.41000000003</v>
      </c>
      <c r="Q26" s="36">
        <v>60176.349999999991</v>
      </c>
      <c r="R26" s="36">
        <v>1186480</v>
      </c>
      <c r="S26" s="36">
        <v>3316</v>
      </c>
    </row>
    <row r="27" spans="1:20">
      <c r="A27" s="39" t="s">
        <v>25</v>
      </c>
      <c r="B27" s="39" t="s">
        <v>25</v>
      </c>
      <c r="C27" s="39" t="s">
        <v>25</v>
      </c>
      <c r="D27" s="39" t="s">
        <v>25</v>
      </c>
      <c r="E27" s="39" t="s">
        <v>25</v>
      </c>
      <c r="F27" s="39" t="s">
        <v>25</v>
      </c>
      <c r="G27" s="39" t="s">
        <v>25</v>
      </c>
      <c r="H27" s="39" t="s">
        <v>25</v>
      </c>
      <c r="I27" s="39" t="s">
        <v>25</v>
      </c>
      <c r="J27" s="39" t="s">
        <v>25</v>
      </c>
      <c r="K27" s="39" t="s">
        <v>25</v>
      </c>
      <c r="L27" s="39" t="s">
        <v>25</v>
      </c>
      <c r="M27" s="39" t="s">
        <v>25</v>
      </c>
      <c r="N27" s="39" t="s">
        <v>25</v>
      </c>
      <c r="O27" s="39" t="s">
        <v>25</v>
      </c>
      <c r="P27" s="39" t="s">
        <v>25</v>
      </c>
      <c r="Q27" s="39" t="s">
        <v>25</v>
      </c>
      <c r="R27" s="39" t="s">
        <v>25</v>
      </c>
      <c r="S27" s="39" t="s">
        <v>25</v>
      </c>
    </row>
    <row r="29" spans="1:20">
      <c r="A29" s="15" t="s">
        <v>59</v>
      </c>
      <c r="B29" s="15" t="s">
        <v>6</v>
      </c>
      <c r="C29" s="15"/>
    </row>
    <row r="31" spans="1:20">
      <c r="A31" s="16" t="s">
        <v>54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20">
      <c r="A32" s="17" t="s">
        <v>52</v>
      </c>
      <c r="B32" s="17" t="s">
        <v>13</v>
      </c>
      <c r="C32" s="17"/>
      <c r="D32" s="17"/>
      <c r="E32" s="17"/>
      <c r="F32" s="17" t="s">
        <v>123</v>
      </c>
      <c r="G32" s="17" t="s">
        <v>124</v>
      </c>
      <c r="H32" s="17"/>
      <c r="I32" s="17"/>
      <c r="J32" s="17" t="s">
        <v>125</v>
      </c>
      <c r="K32" s="17" t="s">
        <v>126</v>
      </c>
      <c r="L32" s="17"/>
      <c r="M32" s="17"/>
      <c r="N32" s="17"/>
      <c r="O32" s="17"/>
      <c r="P32" s="17"/>
      <c r="Q32" s="17"/>
      <c r="R32" s="17" t="s">
        <v>127</v>
      </c>
      <c r="S32" s="17" t="s">
        <v>128</v>
      </c>
      <c r="T32" s="18"/>
    </row>
    <row r="33" spans="1:19" s="18" customFormat="1">
      <c r="A33" s="18">
        <f t="shared" ref="A33:A44" si="0">COUNTIF($B$2:$B$27,$B33)</f>
        <v>2</v>
      </c>
      <c r="B33" s="18">
        <v>1</v>
      </c>
      <c r="F33" s="42">
        <f t="shared" ref="F33:F44" si="1">SUMIF($B$3:$B$27,$B33,F$3:F$27)/$A33</f>
        <v>26</v>
      </c>
      <c r="G33" s="42">
        <f t="shared" ref="G33:G44" si="2">SUMIF($B$3:$B$27,$B33,G$3:G$27)/$A33/F33</f>
        <v>32.46153846153846</v>
      </c>
      <c r="H33" s="42"/>
      <c r="I33" s="42"/>
      <c r="J33" s="42">
        <f t="shared" ref="J33:K44" si="3">SUMIF($B$3:$B$27,$B33,J$3:J$27)/$A33/$F33</f>
        <v>0</v>
      </c>
      <c r="K33" s="42">
        <f t="shared" si="3"/>
        <v>0</v>
      </c>
      <c r="L33" s="42"/>
      <c r="M33" s="42"/>
      <c r="N33" s="42"/>
      <c r="O33" s="42"/>
      <c r="P33" s="42"/>
      <c r="Q33" s="42"/>
      <c r="R33" s="42">
        <f t="shared" ref="R33:R44" si="4">SUMIF($B$3:$B$27,$B33,R$3:R$27)/$A33/$F33/$G33</f>
        <v>1399.0308056872038</v>
      </c>
      <c r="S33" s="42">
        <f t="shared" ref="S33:S44" si="5">SUMIF($B$3:$B$27,$B33,S$3:S$27)/$A33/$F33</f>
        <v>114.09615384615384</v>
      </c>
    </row>
    <row r="34" spans="1:19" s="18" customFormat="1">
      <c r="A34" s="18">
        <f t="shared" si="0"/>
        <v>2</v>
      </c>
      <c r="B34" s="18">
        <v>2</v>
      </c>
      <c r="F34" s="42">
        <f t="shared" si="1"/>
        <v>26</v>
      </c>
      <c r="G34" s="42">
        <f t="shared" si="2"/>
        <v>29.73076923076923</v>
      </c>
      <c r="H34" s="42"/>
      <c r="I34" s="42"/>
      <c r="J34" s="42">
        <f t="shared" si="3"/>
        <v>0</v>
      </c>
      <c r="K34" s="42">
        <f t="shared" si="3"/>
        <v>0</v>
      </c>
      <c r="L34" s="42"/>
      <c r="M34" s="42"/>
      <c r="N34" s="42"/>
      <c r="O34" s="42"/>
      <c r="P34" s="42"/>
      <c r="Q34" s="42"/>
      <c r="R34" s="42">
        <f t="shared" si="4"/>
        <v>1619.4928848641657</v>
      </c>
      <c r="S34" s="42">
        <f t="shared" si="5"/>
        <v>117.55769230769231</v>
      </c>
    </row>
    <row r="35" spans="1:19" s="18" customFormat="1">
      <c r="A35" s="18">
        <f t="shared" si="0"/>
        <v>2</v>
      </c>
      <c r="B35" s="18">
        <v>3</v>
      </c>
      <c r="F35" s="42">
        <f t="shared" si="1"/>
        <v>26</v>
      </c>
      <c r="G35" s="42">
        <f t="shared" si="2"/>
        <v>29.557692307692307</v>
      </c>
      <c r="H35" s="42"/>
      <c r="I35" s="42"/>
      <c r="J35" s="42">
        <f t="shared" si="3"/>
        <v>0</v>
      </c>
      <c r="K35" s="42">
        <f t="shared" si="3"/>
        <v>0</v>
      </c>
      <c r="L35" s="42"/>
      <c r="M35" s="42"/>
      <c r="N35" s="42"/>
      <c r="O35" s="42"/>
      <c r="P35" s="42"/>
      <c r="Q35" s="42"/>
      <c r="R35" s="42">
        <f t="shared" si="4"/>
        <v>1330.843201040989</v>
      </c>
      <c r="S35" s="42">
        <f t="shared" si="5"/>
        <v>104.69230769230769</v>
      </c>
    </row>
    <row r="36" spans="1:19" s="18" customFormat="1">
      <c r="A36" s="18">
        <f t="shared" si="0"/>
        <v>2</v>
      </c>
      <c r="B36" s="18">
        <v>4</v>
      </c>
      <c r="F36" s="42">
        <f t="shared" si="1"/>
        <v>26</v>
      </c>
      <c r="G36" s="42">
        <f t="shared" si="2"/>
        <v>29.903846153846153</v>
      </c>
      <c r="H36" s="42"/>
      <c r="I36" s="42"/>
      <c r="J36" s="42">
        <f t="shared" si="3"/>
        <v>0</v>
      </c>
      <c r="K36" s="42">
        <f t="shared" si="3"/>
        <v>0</v>
      </c>
      <c r="L36" s="42"/>
      <c r="M36" s="42"/>
      <c r="N36" s="42"/>
      <c r="O36" s="42"/>
      <c r="P36" s="42"/>
      <c r="Q36" s="42"/>
      <c r="R36" s="42">
        <f t="shared" si="4"/>
        <v>1375.0906752411577</v>
      </c>
      <c r="S36" s="42">
        <f t="shared" si="5"/>
        <v>111.53846153846153</v>
      </c>
    </row>
    <row r="37" spans="1:19" s="18" customFormat="1">
      <c r="A37" s="18">
        <f t="shared" si="0"/>
        <v>2</v>
      </c>
      <c r="B37" s="18">
        <v>5</v>
      </c>
      <c r="F37" s="42">
        <f t="shared" si="1"/>
        <v>26</v>
      </c>
      <c r="G37" s="42">
        <f t="shared" si="2"/>
        <v>30.826923076923077</v>
      </c>
      <c r="H37" s="42"/>
      <c r="I37" s="42"/>
      <c r="J37" s="42">
        <f t="shared" si="3"/>
        <v>0</v>
      </c>
      <c r="K37" s="42">
        <f t="shared" si="3"/>
        <v>0</v>
      </c>
      <c r="L37" s="42"/>
      <c r="M37" s="42"/>
      <c r="N37" s="42"/>
      <c r="O37" s="42"/>
      <c r="P37" s="42"/>
      <c r="Q37" s="42"/>
      <c r="R37" s="42">
        <f t="shared" si="4"/>
        <v>1449.4728633811603</v>
      </c>
      <c r="S37" s="42">
        <f t="shared" si="5"/>
        <v>123.86538461538461</v>
      </c>
    </row>
    <row r="38" spans="1:19" s="18" customFormat="1">
      <c r="A38" s="18">
        <f t="shared" si="0"/>
        <v>2</v>
      </c>
      <c r="B38" s="18">
        <v>6</v>
      </c>
      <c r="F38" s="42">
        <f t="shared" si="1"/>
        <v>26</v>
      </c>
      <c r="G38" s="42">
        <f t="shared" si="2"/>
        <v>30.673076923076923</v>
      </c>
      <c r="H38" s="42"/>
      <c r="I38" s="42"/>
      <c r="J38" s="42">
        <f t="shared" si="3"/>
        <v>0</v>
      </c>
      <c r="K38" s="42">
        <f t="shared" si="3"/>
        <v>0</v>
      </c>
      <c r="L38" s="42"/>
      <c r="M38" s="42"/>
      <c r="N38" s="42"/>
      <c r="O38" s="42"/>
      <c r="P38" s="42"/>
      <c r="Q38" s="42"/>
      <c r="R38" s="42">
        <f t="shared" si="4"/>
        <v>1819.2250783699058</v>
      </c>
      <c r="S38" s="42">
        <f t="shared" si="5"/>
        <v>135.75</v>
      </c>
    </row>
    <row r="39" spans="1:19" s="18" customFormat="1">
      <c r="A39" s="18">
        <f t="shared" si="0"/>
        <v>2</v>
      </c>
      <c r="B39" s="18">
        <v>7</v>
      </c>
      <c r="F39" s="42">
        <f t="shared" si="1"/>
        <v>26</v>
      </c>
      <c r="G39" s="42">
        <f t="shared" si="2"/>
        <v>30</v>
      </c>
      <c r="H39" s="42"/>
      <c r="I39" s="42"/>
      <c r="J39" s="42">
        <f t="shared" si="3"/>
        <v>0</v>
      </c>
      <c r="K39" s="42">
        <f t="shared" si="3"/>
        <v>0</v>
      </c>
      <c r="L39" s="42"/>
      <c r="M39" s="42"/>
      <c r="N39" s="42"/>
      <c r="O39" s="42"/>
      <c r="P39" s="42"/>
      <c r="Q39" s="42"/>
      <c r="R39" s="42">
        <f t="shared" si="4"/>
        <v>1932.3512820512819</v>
      </c>
      <c r="S39" s="42">
        <f t="shared" si="5"/>
        <v>135.61538461538461</v>
      </c>
    </row>
    <row r="40" spans="1:19" s="18" customFormat="1">
      <c r="A40" s="18">
        <f t="shared" si="0"/>
        <v>2</v>
      </c>
      <c r="B40" s="18">
        <v>8</v>
      </c>
      <c r="F40" s="42">
        <f t="shared" si="1"/>
        <v>25.5</v>
      </c>
      <c r="G40" s="42">
        <f t="shared" si="2"/>
        <v>30.941176470588236</v>
      </c>
      <c r="H40" s="42"/>
      <c r="I40" s="42"/>
      <c r="J40" s="42">
        <f t="shared" si="3"/>
        <v>0</v>
      </c>
      <c r="K40" s="42">
        <f t="shared" si="3"/>
        <v>0</v>
      </c>
      <c r="L40" s="42"/>
      <c r="M40" s="42"/>
      <c r="N40" s="42"/>
      <c r="O40" s="42"/>
      <c r="P40" s="42"/>
      <c r="Q40" s="42"/>
      <c r="R40" s="42">
        <f t="shared" si="4"/>
        <v>1809.6324461343472</v>
      </c>
      <c r="S40" s="42">
        <f t="shared" si="5"/>
        <v>129.60784313725489</v>
      </c>
    </row>
    <row r="41" spans="1:19" s="18" customFormat="1">
      <c r="A41" s="18">
        <f t="shared" si="0"/>
        <v>2</v>
      </c>
      <c r="B41" s="18">
        <v>9</v>
      </c>
      <c r="F41" s="42">
        <f t="shared" si="1"/>
        <v>25.5</v>
      </c>
      <c r="G41" s="42">
        <f t="shared" si="2"/>
        <v>30.235294117647058</v>
      </c>
      <c r="H41" s="42"/>
      <c r="I41" s="42"/>
      <c r="J41" s="42">
        <f t="shared" si="3"/>
        <v>0</v>
      </c>
      <c r="K41" s="42">
        <f t="shared" si="3"/>
        <v>0</v>
      </c>
      <c r="L41" s="42"/>
      <c r="M41" s="42"/>
      <c r="N41" s="42"/>
      <c r="O41" s="42"/>
      <c r="P41" s="42"/>
      <c r="Q41" s="42"/>
      <c r="R41" s="42">
        <f t="shared" si="4"/>
        <v>1806.7911802853439</v>
      </c>
      <c r="S41" s="42">
        <f t="shared" si="5"/>
        <v>135.01960784313727</v>
      </c>
    </row>
    <row r="42" spans="1:19" s="18" customFormat="1">
      <c r="A42" s="18">
        <f t="shared" si="0"/>
        <v>2</v>
      </c>
      <c r="B42" s="18">
        <v>10</v>
      </c>
      <c r="F42" s="42">
        <f t="shared" si="1"/>
        <v>25.5</v>
      </c>
      <c r="G42" s="42">
        <f t="shared" si="2"/>
        <v>31.058823529411764</v>
      </c>
      <c r="H42" s="42"/>
      <c r="I42" s="42"/>
      <c r="J42" s="42">
        <f t="shared" si="3"/>
        <v>0</v>
      </c>
      <c r="K42" s="42">
        <f t="shared" si="3"/>
        <v>0</v>
      </c>
      <c r="L42" s="42"/>
      <c r="M42" s="42"/>
      <c r="N42" s="42"/>
      <c r="O42" s="42"/>
      <c r="P42" s="42"/>
      <c r="Q42" s="42"/>
      <c r="R42" s="42">
        <f t="shared" si="4"/>
        <v>1738.6704545454545</v>
      </c>
      <c r="S42" s="42">
        <f t="shared" si="5"/>
        <v>132.54901960784315</v>
      </c>
    </row>
    <row r="43" spans="1:19" s="18" customFormat="1">
      <c r="A43" s="18">
        <f t="shared" si="0"/>
        <v>2</v>
      </c>
      <c r="B43" s="18">
        <v>11</v>
      </c>
      <c r="F43" s="42">
        <f t="shared" si="1"/>
        <v>25.5</v>
      </c>
      <c r="G43" s="42">
        <f t="shared" si="2"/>
        <v>29.529411764705884</v>
      </c>
      <c r="H43" s="42"/>
      <c r="I43" s="42"/>
      <c r="J43" s="42">
        <f t="shared" si="3"/>
        <v>0</v>
      </c>
      <c r="K43" s="42">
        <f t="shared" si="3"/>
        <v>0</v>
      </c>
      <c r="L43" s="42"/>
      <c r="M43" s="42"/>
      <c r="N43" s="42"/>
      <c r="O43" s="42"/>
      <c r="P43" s="42"/>
      <c r="Q43" s="42"/>
      <c r="R43" s="42">
        <f t="shared" si="4"/>
        <v>1542.1420982735724</v>
      </c>
      <c r="S43" s="42">
        <f t="shared" si="5"/>
        <v>121.56862745098039</v>
      </c>
    </row>
    <row r="44" spans="1:19" s="18" customFormat="1">
      <c r="A44" s="18">
        <f t="shared" si="0"/>
        <v>2</v>
      </c>
      <c r="B44" s="18">
        <v>12</v>
      </c>
      <c r="F44" s="42">
        <f t="shared" si="1"/>
        <v>25</v>
      </c>
      <c r="G44" s="42">
        <f t="shared" si="2"/>
        <v>31.1</v>
      </c>
      <c r="H44" s="42"/>
      <c r="I44" s="42"/>
      <c r="J44" s="42">
        <f t="shared" si="3"/>
        <v>0</v>
      </c>
      <c r="K44" s="42">
        <f t="shared" si="3"/>
        <v>0</v>
      </c>
      <c r="L44" s="42"/>
      <c r="M44" s="42"/>
      <c r="N44" s="42"/>
      <c r="O44" s="42"/>
      <c r="P44" s="42"/>
      <c r="Q44" s="42"/>
      <c r="R44" s="42">
        <f t="shared" si="4"/>
        <v>1421.9112540192925</v>
      </c>
      <c r="S44" s="42">
        <f t="shared" si="5"/>
        <v>114.16</v>
      </c>
    </row>
    <row r="45" spans="1:19">
      <c r="A45" s="39" t="s">
        <v>25</v>
      </c>
      <c r="B45" s="39" t="s">
        <v>25</v>
      </c>
      <c r="C45" s="39" t="s">
        <v>25</v>
      </c>
      <c r="D45" s="39" t="s">
        <v>25</v>
      </c>
      <c r="E45" s="39" t="s">
        <v>25</v>
      </c>
      <c r="F45" s="39" t="s">
        <v>25</v>
      </c>
      <c r="G45" s="39" t="s">
        <v>25</v>
      </c>
      <c r="H45" s="39" t="s">
        <v>25</v>
      </c>
      <c r="I45" s="39" t="s">
        <v>25</v>
      </c>
      <c r="J45" s="39" t="s">
        <v>25</v>
      </c>
      <c r="K45" s="39" t="s">
        <v>25</v>
      </c>
      <c r="L45" s="39" t="s">
        <v>25</v>
      </c>
      <c r="M45" s="39" t="s">
        <v>25</v>
      </c>
      <c r="N45" s="39" t="s">
        <v>25</v>
      </c>
      <c r="O45" s="39" t="s">
        <v>25</v>
      </c>
      <c r="P45" s="39" t="s">
        <v>25</v>
      </c>
      <c r="Q45" s="39" t="s">
        <v>25</v>
      </c>
      <c r="R45" s="39" t="s">
        <v>25</v>
      </c>
      <c r="S45" s="39" t="s">
        <v>25</v>
      </c>
    </row>
    <row r="47" spans="1:19">
      <c r="A47" s="16" t="s">
        <v>56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1:19">
      <c r="A48" s="17"/>
      <c r="B48" s="17" t="str">
        <f>B32</f>
        <v>Month</v>
      </c>
      <c r="C48" s="17"/>
      <c r="D48" s="17"/>
      <c r="E48" s="17"/>
      <c r="F48" s="17" t="s">
        <v>118</v>
      </c>
      <c r="G48" s="17" t="s">
        <v>122</v>
      </c>
      <c r="H48" s="17"/>
      <c r="I48" s="17"/>
      <c r="J48" s="17" t="s">
        <v>119</v>
      </c>
      <c r="K48" s="17" t="s">
        <v>120</v>
      </c>
      <c r="L48" s="17"/>
      <c r="M48" s="17"/>
      <c r="N48" s="17"/>
      <c r="O48" s="17"/>
      <c r="P48" s="17"/>
      <c r="Q48" s="17"/>
      <c r="R48" s="17" t="s">
        <v>74</v>
      </c>
      <c r="S48" s="17" t="s">
        <v>121</v>
      </c>
    </row>
    <row r="49" spans="1:19">
      <c r="A49" s="18">
        <f>'Inputs &amp; Notes'!B1-1</f>
        <v>2012</v>
      </c>
      <c r="B49" s="18">
        <v>6</v>
      </c>
      <c r="C49" s="18"/>
      <c r="D49" s="18"/>
      <c r="E49" s="18"/>
      <c r="F49" s="42">
        <f>SUMIF('Cust MB ComLg'!$Y$8:$AJ$8,$B$29,'Cust MB ComLg'!$Y9:$AJ9)</f>
        <v>27</v>
      </c>
      <c r="G49" s="42">
        <f>'Avg Bill Days'!C6</f>
        <v>31.67</v>
      </c>
      <c r="H49" s="42"/>
      <c r="I49" s="42"/>
      <c r="J49" s="42">
        <f>ROUND(SUMIF($B$32:$B$45,$B49,J$32:J$45)*$F49,0)</f>
        <v>0</v>
      </c>
      <c r="K49" s="42">
        <f>ROUND(SUMIF($B$32:$B$45,$B49,K$32:K$45)*$F49,0)</f>
        <v>0</v>
      </c>
      <c r="L49" s="42"/>
      <c r="M49" s="42"/>
      <c r="N49" s="42"/>
      <c r="O49" s="42"/>
      <c r="P49" s="42"/>
      <c r="Q49" s="42"/>
      <c r="R49" s="42">
        <f>ROUND(SUMIF($B$32:$B$45,$B49,R$32:R$45)*$F49*$G49,0)</f>
        <v>1555601</v>
      </c>
      <c r="S49" s="42">
        <f>ROUND(SUMIF($B$32:$B$45,$B49,S$32:S$45)*$F49,0)</f>
        <v>3665</v>
      </c>
    </row>
    <row r="50" spans="1:19">
      <c r="A50" s="18">
        <f t="shared" ref="A50:A55" si="6">A49</f>
        <v>2012</v>
      </c>
      <c r="B50" s="18">
        <f t="shared" ref="B50:B55" si="7">B49+1</f>
        <v>7</v>
      </c>
      <c r="C50" s="18"/>
      <c r="D50" s="18"/>
      <c r="E50" s="18"/>
      <c r="F50" s="42">
        <f>SUMIF('Cust MB ComLg'!$Y$8:$AJ$8,$B$29,'Cust MB ComLg'!$Y10:$AJ10)</f>
        <v>27</v>
      </c>
      <c r="G50" s="42">
        <f>'Avg Bill Days'!C7</f>
        <v>31.14</v>
      </c>
      <c r="H50" s="42"/>
      <c r="I50" s="42"/>
      <c r="J50" s="42">
        <f t="shared" ref="J50:K113" si="8">ROUND(SUMIF($B$32:$B$45,$B50,J$32:J$45)*$F50,0)</f>
        <v>0</v>
      </c>
      <c r="K50" s="42">
        <f t="shared" si="8"/>
        <v>0</v>
      </c>
      <c r="L50" s="42"/>
      <c r="M50" s="42"/>
      <c r="N50" s="42"/>
      <c r="O50" s="42"/>
      <c r="P50" s="42"/>
      <c r="Q50" s="42"/>
      <c r="R50" s="42">
        <f t="shared" ref="R50:R113" si="9">ROUND(SUMIF($B$32:$B$45,$B50,R$32:R$45)*$F50*$G50,0)</f>
        <v>1624682</v>
      </c>
      <c r="S50" s="42">
        <f t="shared" ref="S50:S113" si="10">ROUND(SUMIF($B$32:$B$45,$B50,S$32:S$45)*$F50,0)</f>
        <v>3662</v>
      </c>
    </row>
    <row r="51" spans="1:19">
      <c r="A51" s="18">
        <f t="shared" si="6"/>
        <v>2012</v>
      </c>
      <c r="B51" s="18">
        <f t="shared" si="7"/>
        <v>8</v>
      </c>
      <c r="C51" s="18"/>
      <c r="D51" s="18"/>
      <c r="E51" s="18"/>
      <c r="F51" s="42">
        <f>SUMIF('Cust MB ComLg'!$Y$8:$AJ$8,$B$29,'Cust MB ComLg'!$Y11:$AJ11)</f>
        <v>27</v>
      </c>
      <c r="G51" s="42">
        <f>'Avg Bill Days'!C8</f>
        <v>30.43</v>
      </c>
      <c r="H51" s="42"/>
      <c r="I51" s="42"/>
      <c r="J51" s="42">
        <f t="shared" si="8"/>
        <v>0</v>
      </c>
      <c r="K51" s="42">
        <f t="shared" si="8"/>
        <v>0</v>
      </c>
      <c r="L51" s="42"/>
      <c r="M51" s="42"/>
      <c r="N51" s="42"/>
      <c r="O51" s="42"/>
      <c r="P51" s="42"/>
      <c r="Q51" s="42"/>
      <c r="R51" s="42">
        <f t="shared" si="9"/>
        <v>1486812</v>
      </c>
      <c r="S51" s="42">
        <f t="shared" si="10"/>
        <v>3499</v>
      </c>
    </row>
    <row r="52" spans="1:19">
      <c r="A52" s="18">
        <f t="shared" si="6"/>
        <v>2012</v>
      </c>
      <c r="B52" s="18">
        <f t="shared" si="7"/>
        <v>9</v>
      </c>
      <c r="C52" s="18"/>
      <c r="D52" s="18"/>
      <c r="E52" s="18"/>
      <c r="F52" s="42">
        <f>SUMIF('Cust MB ComLg'!$Y$8:$AJ$8,$B$29,'Cust MB ComLg'!$Y12:$AJ12)</f>
        <v>27</v>
      </c>
      <c r="G52" s="42">
        <f>'Avg Bill Days'!C9</f>
        <v>31.14</v>
      </c>
      <c r="H52" s="42"/>
      <c r="I52" s="42"/>
      <c r="J52" s="42">
        <f t="shared" si="8"/>
        <v>0</v>
      </c>
      <c r="K52" s="42">
        <f t="shared" si="8"/>
        <v>0</v>
      </c>
      <c r="L52" s="42"/>
      <c r="M52" s="42"/>
      <c r="N52" s="42"/>
      <c r="O52" s="42"/>
      <c r="P52" s="42"/>
      <c r="Q52" s="42"/>
      <c r="R52" s="42">
        <f t="shared" si="9"/>
        <v>1519114</v>
      </c>
      <c r="S52" s="42">
        <f t="shared" si="10"/>
        <v>3646</v>
      </c>
    </row>
    <row r="53" spans="1:19">
      <c r="A53" s="18">
        <f t="shared" si="6"/>
        <v>2012</v>
      </c>
      <c r="B53" s="18">
        <f t="shared" si="7"/>
        <v>10</v>
      </c>
      <c r="C53" s="18"/>
      <c r="D53" s="18"/>
      <c r="E53" s="18"/>
      <c r="F53" s="42">
        <f>SUMIF('Cust MB ComLg'!$Y$8:$AJ$8,$B$29,'Cust MB ComLg'!$Y13:$AJ13)</f>
        <v>27</v>
      </c>
      <c r="G53" s="42">
        <f>'Avg Bill Days'!C10</f>
        <v>29.52</v>
      </c>
      <c r="H53" s="42"/>
      <c r="I53" s="42"/>
      <c r="J53" s="42">
        <f t="shared" si="8"/>
        <v>0</v>
      </c>
      <c r="K53" s="42">
        <f t="shared" si="8"/>
        <v>0</v>
      </c>
      <c r="L53" s="42"/>
      <c r="M53" s="42"/>
      <c r="N53" s="42"/>
      <c r="O53" s="42"/>
      <c r="P53" s="42"/>
      <c r="Q53" s="42"/>
      <c r="R53" s="42">
        <f>ROUND(SUMIF($B$32:$B$45,$B53,R$32:R$45)*$F53*$G53,0)</f>
        <v>1385790</v>
      </c>
      <c r="S53" s="42">
        <f t="shared" si="10"/>
        <v>3579</v>
      </c>
    </row>
    <row r="54" spans="1:19">
      <c r="A54" s="18">
        <f t="shared" si="6"/>
        <v>2012</v>
      </c>
      <c r="B54" s="18">
        <f t="shared" si="7"/>
        <v>11</v>
      </c>
      <c r="C54" s="18"/>
      <c r="D54" s="18"/>
      <c r="E54" s="18"/>
      <c r="F54" s="42">
        <f>SUMIF('Cust MB ComLg'!$Y$8:$AJ$8,$B$29,'Cust MB ComLg'!$Y14:$AJ14)</f>
        <v>27</v>
      </c>
      <c r="G54" s="42">
        <f>'Avg Bill Days'!C11</f>
        <v>28.762</v>
      </c>
      <c r="H54" s="42"/>
      <c r="I54" s="42"/>
      <c r="J54" s="42">
        <f t="shared" si="8"/>
        <v>0</v>
      </c>
      <c r="K54" s="42">
        <f t="shared" si="8"/>
        <v>0</v>
      </c>
      <c r="L54" s="42"/>
      <c r="M54" s="42"/>
      <c r="N54" s="42"/>
      <c r="O54" s="42"/>
      <c r="P54" s="42"/>
      <c r="Q54" s="42"/>
      <c r="R54" s="42">
        <f t="shared" si="9"/>
        <v>1197587</v>
      </c>
      <c r="S54" s="42">
        <f t="shared" si="10"/>
        <v>3282</v>
      </c>
    </row>
    <row r="55" spans="1:19">
      <c r="A55" s="18">
        <f t="shared" si="6"/>
        <v>2012</v>
      </c>
      <c r="B55" s="18">
        <f t="shared" si="7"/>
        <v>12</v>
      </c>
      <c r="C55" s="18"/>
      <c r="D55" s="18"/>
      <c r="E55" s="18"/>
      <c r="F55" s="42">
        <f>SUMIF('Cust MB ComLg'!$Y$8:$AJ$8,$B$29,'Cust MB ComLg'!$Y15:$AJ15)</f>
        <v>27</v>
      </c>
      <c r="G55" s="42">
        <f>'Avg Bill Days'!C12</f>
        <v>30.905000000000001</v>
      </c>
      <c r="H55" s="42"/>
      <c r="I55" s="42"/>
      <c r="J55" s="42">
        <f t="shared" si="8"/>
        <v>0</v>
      </c>
      <c r="K55" s="42">
        <f t="shared" si="8"/>
        <v>0</v>
      </c>
      <c r="L55" s="42"/>
      <c r="M55" s="42"/>
      <c r="N55" s="42"/>
      <c r="O55" s="42"/>
      <c r="P55" s="42"/>
      <c r="Q55" s="42"/>
      <c r="R55" s="42">
        <f t="shared" si="9"/>
        <v>1186493</v>
      </c>
      <c r="S55" s="42">
        <f t="shared" si="10"/>
        <v>3082</v>
      </c>
    </row>
    <row r="56" spans="1:19">
      <c r="A56" s="18">
        <f>'Inputs &amp; Notes'!B1</f>
        <v>2013</v>
      </c>
      <c r="B56" s="18">
        <v>1</v>
      </c>
      <c r="C56" s="18"/>
      <c r="D56" s="18"/>
      <c r="E56" s="18"/>
      <c r="F56" s="42">
        <f>SUMIF('Cust MB ComLg'!$Y$8:$AJ$8,$B$29,'Cust MB ComLg'!$Y16:$AJ16)</f>
        <v>27</v>
      </c>
      <c r="G56" s="42">
        <f>'Avg Bill Days'!C13</f>
        <v>32.286000000000001</v>
      </c>
      <c r="H56" s="42"/>
      <c r="I56" s="42"/>
      <c r="J56" s="42">
        <f t="shared" si="8"/>
        <v>0</v>
      </c>
      <c r="K56" s="42">
        <f t="shared" si="8"/>
        <v>0</v>
      </c>
      <c r="L56" s="42"/>
      <c r="M56" s="42"/>
      <c r="N56" s="42"/>
      <c r="O56" s="42"/>
      <c r="P56" s="42"/>
      <c r="Q56" s="42"/>
      <c r="R56" s="42">
        <f t="shared" si="9"/>
        <v>1219566</v>
      </c>
      <c r="S56" s="42">
        <f t="shared" si="10"/>
        <v>3081</v>
      </c>
    </row>
    <row r="57" spans="1:19">
      <c r="A57" s="18">
        <f>A56</f>
        <v>2013</v>
      </c>
      <c r="B57" s="18">
        <v>2</v>
      </c>
      <c r="C57" s="18"/>
      <c r="D57" s="18"/>
      <c r="E57" s="18"/>
      <c r="F57" s="42">
        <f>SUMIF('Cust MB ComLg'!$Y$8:$AJ$8,$B$29,'Cust MB ComLg'!$Y17:$AJ17)</f>
        <v>27</v>
      </c>
      <c r="G57" s="42">
        <f>'Avg Bill Days'!C14</f>
        <v>29.81</v>
      </c>
      <c r="H57" s="42"/>
      <c r="I57" s="42"/>
      <c r="J57" s="42">
        <f t="shared" si="8"/>
        <v>0</v>
      </c>
      <c r="K57" s="42">
        <f t="shared" si="8"/>
        <v>0</v>
      </c>
      <c r="L57" s="42"/>
      <c r="M57" s="42"/>
      <c r="N57" s="42"/>
      <c r="O57" s="42"/>
      <c r="P57" s="42"/>
      <c r="Q57" s="42"/>
      <c r="R57" s="42">
        <f t="shared" si="9"/>
        <v>1303481</v>
      </c>
      <c r="S57" s="42">
        <f t="shared" si="10"/>
        <v>3174</v>
      </c>
    </row>
    <row r="58" spans="1:19">
      <c r="A58" s="18">
        <f t="shared" ref="A58:A67" si="11">A57</f>
        <v>2013</v>
      </c>
      <c r="B58" s="18">
        <v>3</v>
      </c>
      <c r="C58" s="18"/>
      <c r="D58" s="18"/>
      <c r="E58" s="18"/>
      <c r="F58" s="42">
        <f>SUMIF('Cust MB ComLg'!$Y$8:$AJ$8,$B$29,'Cust MB ComLg'!$Y18:$AJ18)</f>
        <v>27</v>
      </c>
      <c r="G58" s="42">
        <f>'Avg Bill Days'!C15</f>
        <v>29.524000000000001</v>
      </c>
      <c r="H58" s="42"/>
      <c r="I58" s="42"/>
      <c r="J58" s="42">
        <f t="shared" si="8"/>
        <v>0</v>
      </c>
      <c r="K58" s="42">
        <f t="shared" si="8"/>
        <v>0</v>
      </c>
      <c r="L58" s="42"/>
      <c r="M58" s="42"/>
      <c r="N58" s="42"/>
      <c r="O58" s="42"/>
      <c r="P58" s="42"/>
      <c r="Q58" s="42"/>
      <c r="R58" s="42">
        <f t="shared" si="9"/>
        <v>1060879</v>
      </c>
      <c r="S58" s="42">
        <f t="shared" si="10"/>
        <v>2827</v>
      </c>
    </row>
    <row r="59" spans="1:19">
      <c r="A59" s="18">
        <f t="shared" si="11"/>
        <v>2013</v>
      </c>
      <c r="B59" s="18">
        <v>4</v>
      </c>
      <c r="C59" s="18"/>
      <c r="D59" s="18"/>
      <c r="E59" s="18"/>
      <c r="F59" s="42">
        <f>SUMIF('Cust MB ComLg'!$Y$8:$AJ$8,$B$29,'Cust MB ComLg'!$Y19:$AJ19)</f>
        <v>27</v>
      </c>
      <c r="G59" s="42">
        <f>'Avg Bill Days'!C16</f>
        <v>30.713999999999999</v>
      </c>
      <c r="H59" s="42"/>
      <c r="I59" s="42"/>
      <c r="J59" s="42">
        <f t="shared" si="8"/>
        <v>0</v>
      </c>
      <c r="K59" s="42">
        <f t="shared" si="8"/>
        <v>0</v>
      </c>
      <c r="L59" s="42"/>
      <c r="M59" s="42"/>
      <c r="N59" s="42"/>
      <c r="O59" s="42"/>
      <c r="P59" s="42"/>
      <c r="Q59" s="42"/>
      <c r="R59" s="42">
        <f t="shared" si="9"/>
        <v>1140332</v>
      </c>
      <c r="S59" s="42">
        <f t="shared" si="10"/>
        <v>3012</v>
      </c>
    </row>
    <row r="60" spans="1:19">
      <c r="A60" s="18">
        <f t="shared" si="11"/>
        <v>2013</v>
      </c>
      <c r="B60" s="18">
        <v>5</v>
      </c>
      <c r="C60" s="18"/>
      <c r="D60" s="18"/>
      <c r="E60" s="18"/>
      <c r="F60" s="42">
        <f>SUMIF('Cust MB ComLg'!$Y$8:$AJ$8,$B$29,'Cust MB ComLg'!$Y20:$AJ20)</f>
        <v>27</v>
      </c>
      <c r="G60" s="42">
        <f>'Avg Bill Days'!C17</f>
        <v>29.524000000000001</v>
      </c>
      <c r="H60" s="42"/>
      <c r="I60" s="42"/>
      <c r="J60" s="42">
        <f t="shared" si="8"/>
        <v>0</v>
      </c>
      <c r="K60" s="42">
        <f t="shared" si="8"/>
        <v>0</v>
      </c>
      <c r="L60" s="42"/>
      <c r="M60" s="42"/>
      <c r="N60" s="42"/>
      <c r="O60" s="42"/>
      <c r="P60" s="42"/>
      <c r="Q60" s="42"/>
      <c r="R60" s="42">
        <f t="shared" si="9"/>
        <v>1155444</v>
      </c>
      <c r="S60" s="42">
        <f t="shared" si="10"/>
        <v>3344</v>
      </c>
    </row>
    <row r="61" spans="1:19">
      <c r="A61" s="18">
        <f t="shared" si="11"/>
        <v>2013</v>
      </c>
      <c r="B61" s="18">
        <v>6</v>
      </c>
      <c r="C61" s="18"/>
      <c r="D61" s="18"/>
      <c r="E61" s="18"/>
      <c r="F61" s="42">
        <f>SUMIF('Cust MB ComLg'!$Y$8:$AJ$8,$B$29,'Cust MB ComLg'!$Y21:$AJ21)</f>
        <v>27</v>
      </c>
      <c r="G61" s="42">
        <f>'Avg Bill Days'!C18</f>
        <v>30.619</v>
      </c>
      <c r="H61" s="42"/>
      <c r="I61" s="42"/>
      <c r="J61" s="42">
        <f t="shared" si="8"/>
        <v>0</v>
      </c>
      <c r="K61" s="42">
        <f t="shared" si="8"/>
        <v>0</v>
      </c>
      <c r="L61" s="42"/>
      <c r="M61" s="42"/>
      <c r="N61" s="42"/>
      <c r="O61" s="42"/>
      <c r="P61" s="42"/>
      <c r="Q61" s="42"/>
      <c r="R61" s="42">
        <f t="shared" si="9"/>
        <v>1503977</v>
      </c>
      <c r="S61" s="42">
        <f t="shared" si="10"/>
        <v>3665</v>
      </c>
    </row>
    <row r="62" spans="1:19">
      <c r="A62" s="18">
        <f t="shared" si="11"/>
        <v>2013</v>
      </c>
      <c r="B62" s="18">
        <v>7</v>
      </c>
      <c r="C62" s="18"/>
      <c r="D62" s="18"/>
      <c r="E62" s="18"/>
      <c r="F62" s="42">
        <f>SUMIF('Cust MB ComLg'!$Y$8:$AJ$8,$B$29,'Cust MB ComLg'!$Y22:$AJ22)</f>
        <v>27</v>
      </c>
      <c r="G62" s="42">
        <f>'Avg Bill Days'!C19</f>
        <v>30.713999999999999</v>
      </c>
      <c r="H62" s="42"/>
      <c r="I62" s="42"/>
      <c r="J62" s="42">
        <f t="shared" si="8"/>
        <v>0</v>
      </c>
      <c r="K62" s="42">
        <f t="shared" si="8"/>
        <v>0</v>
      </c>
      <c r="L62" s="42"/>
      <c r="M62" s="42"/>
      <c r="N62" s="42"/>
      <c r="O62" s="42"/>
      <c r="P62" s="42"/>
      <c r="Q62" s="42"/>
      <c r="R62" s="42">
        <f t="shared" si="9"/>
        <v>1602456</v>
      </c>
      <c r="S62" s="42">
        <f t="shared" si="10"/>
        <v>3662</v>
      </c>
    </row>
    <row r="63" spans="1:19">
      <c r="A63" s="18">
        <f t="shared" si="11"/>
        <v>2013</v>
      </c>
      <c r="B63" s="18">
        <v>8</v>
      </c>
      <c r="C63" s="18"/>
      <c r="D63" s="18"/>
      <c r="E63" s="18"/>
      <c r="F63" s="42">
        <f>SUMIF('Cust MB ComLg'!$Y$8:$AJ$8,$B$29,'Cust MB ComLg'!$Y23:$AJ23)</f>
        <v>27</v>
      </c>
      <c r="G63" s="42">
        <f>'Avg Bill Days'!C20</f>
        <v>30.475999999999999</v>
      </c>
      <c r="H63" s="42"/>
      <c r="I63" s="42"/>
      <c r="J63" s="42">
        <f t="shared" si="8"/>
        <v>0</v>
      </c>
      <c r="K63" s="42">
        <f t="shared" si="8"/>
        <v>0</v>
      </c>
      <c r="L63" s="42"/>
      <c r="M63" s="42"/>
      <c r="N63" s="42"/>
      <c r="O63" s="42"/>
      <c r="P63" s="42"/>
      <c r="Q63" s="42"/>
      <c r="R63" s="42">
        <f t="shared" si="9"/>
        <v>1489060</v>
      </c>
      <c r="S63" s="42">
        <f t="shared" si="10"/>
        <v>3499</v>
      </c>
    </row>
    <row r="64" spans="1:19">
      <c r="A64" s="18">
        <f t="shared" si="11"/>
        <v>2013</v>
      </c>
      <c r="B64" s="18">
        <v>9</v>
      </c>
      <c r="C64" s="18"/>
      <c r="D64" s="18"/>
      <c r="E64" s="18"/>
      <c r="F64" s="42">
        <f>SUMIF('Cust MB ComLg'!$Y$8:$AJ$8,$B$29,'Cust MB ComLg'!$Y24:$AJ24)</f>
        <v>27</v>
      </c>
      <c r="G64" s="42">
        <f>'Avg Bill Days'!C21</f>
        <v>31.143000000000001</v>
      </c>
      <c r="H64" s="42"/>
      <c r="I64" s="42"/>
      <c r="J64" s="42">
        <f t="shared" si="8"/>
        <v>0</v>
      </c>
      <c r="K64" s="42">
        <f t="shared" si="8"/>
        <v>0</v>
      </c>
      <c r="L64" s="42"/>
      <c r="M64" s="42"/>
      <c r="N64" s="42"/>
      <c r="O64" s="42"/>
      <c r="P64" s="42"/>
      <c r="Q64" s="42"/>
      <c r="R64" s="42">
        <f t="shared" si="9"/>
        <v>1519260</v>
      </c>
      <c r="S64" s="42">
        <f t="shared" si="10"/>
        <v>3646</v>
      </c>
    </row>
    <row r="65" spans="1:19">
      <c r="A65" s="18">
        <f t="shared" si="11"/>
        <v>2013</v>
      </c>
      <c r="B65" s="18">
        <v>10</v>
      </c>
      <c r="C65" s="18"/>
      <c r="D65" s="18"/>
      <c r="E65" s="18"/>
      <c r="F65" s="42">
        <f>SUMIF('Cust MB ComLg'!$Y$8:$AJ$8,$B$29,'Cust MB ComLg'!$Y25:$AJ25)</f>
        <v>27</v>
      </c>
      <c r="G65" s="42">
        <f>'Avg Bill Days'!C22</f>
        <v>30.762</v>
      </c>
      <c r="H65" s="42"/>
      <c r="I65" s="42"/>
      <c r="J65" s="42">
        <f t="shared" si="8"/>
        <v>0</v>
      </c>
      <c r="K65" s="42">
        <f t="shared" si="8"/>
        <v>0</v>
      </c>
      <c r="L65" s="42"/>
      <c r="M65" s="42"/>
      <c r="N65" s="42"/>
      <c r="O65" s="42"/>
      <c r="P65" s="42"/>
      <c r="Q65" s="42"/>
      <c r="R65" s="42">
        <f t="shared" si="9"/>
        <v>1444094</v>
      </c>
      <c r="S65" s="42">
        <f t="shared" si="10"/>
        <v>3579</v>
      </c>
    </row>
    <row r="66" spans="1:19">
      <c r="A66" s="18">
        <f t="shared" si="11"/>
        <v>2013</v>
      </c>
      <c r="B66" s="18">
        <v>11</v>
      </c>
      <c r="C66" s="18"/>
      <c r="D66" s="18"/>
      <c r="E66" s="18"/>
      <c r="F66" s="42">
        <f>SUMIF('Cust MB ComLg'!$Y$8:$AJ$8,$B$29,'Cust MB ComLg'!$Y26:$AJ26)</f>
        <v>27</v>
      </c>
      <c r="G66" s="42">
        <f>'Avg Bill Days'!C23</f>
        <v>28.619</v>
      </c>
      <c r="H66" s="42"/>
      <c r="I66" s="42"/>
      <c r="J66" s="42">
        <f t="shared" si="8"/>
        <v>0</v>
      </c>
      <c r="K66" s="42">
        <f t="shared" si="8"/>
        <v>0</v>
      </c>
      <c r="L66" s="42"/>
      <c r="M66" s="42"/>
      <c r="N66" s="42"/>
      <c r="O66" s="42"/>
      <c r="P66" s="42"/>
      <c r="Q66" s="42"/>
      <c r="R66" s="42">
        <f t="shared" si="9"/>
        <v>1191633</v>
      </c>
      <c r="S66" s="42">
        <f t="shared" si="10"/>
        <v>3282</v>
      </c>
    </row>
    <row r="67" spans="1:19">
      <c r="A67" s="18">
        <f t="shared" si="11"/>
        <v>2013</v>
      </c>
      <c r="B67" s="18">
        <v>12</v>
      </c>
      <c r="C67" s="18"/>
      <c r="D67" s="18"/>
      <c r="E67" s="18"/>
      <c r="F67" s="42">
        <f>SUMIF('Cust MB ComLg'!$Y$8:$AJ$8,$B$29,'Cust MB ComLg'!$Y27:$AJ27)</f>
        <v>27</v>
      </c>
      <c r="G67" s="42">
        <f>'Avg Bill Days'!C24</f>
        <v>31.238</v>
      </c>
      <c r="H67" s="42"/>
      <c r="I67" s="42"/>
      <c r="J67" s="42">
        <f t="shared" si="8"/>
        <v>0</v>
      </c>
      <c r="K67" s="42">
        <f t="shared" si="8"/>
        <v>0</v>
      </c>
      <c r="L67" s="42"/>
      <c r="M67" s="42"/>
      <c r="N67" s="42"/>
      <c r="O67" s="42"/>
      <c r="P67" s="42"/>
      <c r="Q67" s="42"/>
      <c r="R67" s="42">
        <f t="shared" si="9"/>
        <v>1199277</v>
      </c>
      <c r="S67" s="42">
        <f t="shared" si="10"/>
        <v>3082</v>
      </c>
    </row>
    <row r="68" spans="1:19">
      <c r="A68" s="18">
        <f t="shared" ref="A68:A131" si="12">A56+1</f>
        <v>2014</v>
      </c>
      <c r="B68" s="18">
        <f>B56</f>
        <v>1</v>
      </c>
      <c r="C68" s="18"/>
      <c r="D68" s="18"/>
      <c r="E68" s="18"/>
      <c r="F68" s="42">
        <f>SUMIF('Cust MB ComLg'!$Y$8:$AJ$8,$B$29,'Cust MB ComLg'!$Y28:$AJ28)</f>
        <v>27</v>
      </c>
      <c r="G68" s="42">
        <f>'Avg Bill Days'!C25</f>
        <v>32.286000000000001</v>
      </c>
      <c r="H68" s="42"/>
      <c r="I68" s="42"/>
      <c r="J68" s="42">
        <f t="shared" si="8"/>
        <v>0</v>
      </c>
      <c r="K68" s="42">
        <f t="shared" si="8"/>
        <v>0</v>
      </c>
      <c r="L68" s="42"/>
      <c r="M68" s="42"/>
      <c r="N68" s="42"/>
      <c r="O68" s="42"/>
      <c r="P68" s="42"/>
      <c r="Q68" s="42"/>
      <c r="R68" s="42">
        <f t="shared" si="9"/>
        <v>1219566</v>
      </c>
      <c r="S68" s="42">
        <f t="shared" si="10"/>
        <v>3081</v>
      </c>
    </row>
    <row r="69" spans="1:19">
      <c r="A69" s="18">
        <f t="shared" si="12"/>
        <v>2014</v>
      </c>
      <c r="B69" s="18">
        <f t="shared" ref="B69:B132" si="13">B57</f>
        <v>2</v>
      </c>
      <c r="C69" s="18"/>
      <c r="D69" s="18"/>
      <c r="E69" s="18"/>
      <c r="F69" s="42">
        <f>SUMIF('Cust MB ComLg'!$Y$8:$AJ$8,$B$29,'Cust MB ComLg'!$Y29:$AJ29)</f>
        <v>27</v>
      </c>
      <c r="G69" s="42">
        <f>'Avg Bill Days'!C26</f>
        <v>29.81</v>
      </c>
      <c r="H69" s="42"/>
      <c r="I69" s="42"/>
      <c r="J69" s="42">
        <f t="shared" si="8"/>
        <v>0</v>
      </c>
      <c r="K69" s="42">
        <f t="shared" si="8"/>
        <v>0</v>
      </c>
      <c r="L69" s="42"/>
      <c r="M69" s="42"/>
      <c r="N69" s="42"/>
      <c r="O69" s="42"/>
      <c r="P69" s="42"/>
      <c r="Q69" s="42"/>
      <c r="R69" s="42">
        <f t="shared" si="9"/>
        <v>1303481</v>
      </c>
      <c r="S69" s="42">
        <f t="shared" si="10"/>
        <v>3174</v>
      </c>
    </row>
    <row r="70" spans="1:19">
      <c r="A70" s="18">
        <f t="shared" si="12"/>
        <v>2014</v>
      </c>
      <c r="B70" s="18">
        <f t="shared" si="13"/>
        <v>3</v>
      </c>
      <c r="C70" s="18"/>
      <c r="D70" s="18"/>
      <c r="E70" s="18"/>
      <c r="F70" s="42">
        <f>SUMIF('Cust MB ComLg'!$Y$8:$AJ$8,$B$29,'Cust MB ComLg'!$Y30:$AJ30)</f>
        <v>27</v>
      </c>
      <c r="G70" s="42">
        <f>'Avg Bill Days'!C27</f>
        <v>29.524000000000001</v>
      </c>
      <c r="H70" s="42"/>
      <c r="I70" s="42"/>
      <c r="J70" s="42">
        <f t="shared" si="8"/>
        <v>0</v>
      </c>
      <c r="K70" s="42">
        <f t="shared" si="8"/>
        <v>0</v>
      </c>
      <c r="L70" s="42"/>
      <c r="M70" s="42"/>
      <c r="N70" s="42"/>
      <c r="O70" s="42"/>
      <c r="P70" s="42"/>
      <c r="Q70" s="42"/>
      <c r="R70" s="42">
        <f t="shared" si="9"/>
        <v>1060879</v>
      </c>
      <c r="S70" s="42">
        <f t="shared" si="10"/>
        <v>2827</v>
      </c>
    </row>
    <row r="71" spans="1:19">
      <c r="A71" s="18">
        <f t="shared" si="12"/>
        <v>2014</v>
      </c>
      <c r="B71" s="18">
        <f t="shared" si="13"/>
        <v>4</v>
      </c>
      <c r="C71" s="18"/>
      <c r="D71" s="18"/>
      <c r="E71" s="18"/>
      <c r="F71" s="42">
        <f>SUMIF('Cust MB ComLg'!$Y$8:$AJ$8,$B$29,'Cust MB ComLg'!$Y31:$AJ31)</f>
        <v>27</v>
      </c>
      <c r="G71" s="42">
        <f>'Avg Bill Days'!C28</f>
        <v>30.713999999999999</v>
      </c>
      <c r="H71" s="42"/>
      <c r="I71" s="42"/>
      <c r="J71" s="42">
        <f t="shared" si="8"/>
        <v>0</v>
      </c>
      <c r="K71" s="42">
        <f t="shared" si="8"/>
        <v>0</v>
      </c>
      <c r="L71" s="42"/>
      <c r="M71" s="42"/>
      <c r="N71" s="42"/>
      <c r="O71" s="42"/>
      <c r="P71" s="42"/>
      <c r="Q71" s="42"/>
      <c r="R71" s="42">
        <f t="shared" si="9"/>
        <v>1140332</v>
      </c>
      <c r="S71" s="42">
        <f t="shared" si="10"/>
        <v>3012</v>
      </c>
    </row>
    <row r="72" spans="1:19">
      <c r="A72" s="18">
        <f t="shared" si="12"/>
        <v>2014</v>
      </c>
      <c r="B72" s="18">
        <f t="shared" si="13"/>
        <v>5</v>
      </c>
      <c r="C72" s="18"/>
      <c r="D72" s="18"/>
      <c r="E72" s="18"/>
      <c r="F72" s="42">
        <f>SUMIF('Cust MB ComLg'!$Y$8:$AJ$8,$B$29,'Cust MB ComLg'!$Y32:$AJ32)</f>
        <v>27</v>
      </c>
      <c r="G72" s="42">
        <f>'Avg Bill Days'!C29</f>
        <v>29.524000000000001</v>
      </c>
      <c r="H72" s="42"/>
      <c r="I72" s="42"/>
      <c r="J72" s="42">
        <f t="shared" si="8"/>
        <v>0</v>
      </c>
      <c r="K72" s="42">
        <f t="shared" si="8"/>
        <v>0</v>
      </c>
      <c r="L72" s="42"/>
      <c r="M72" s="42"/>
      <c r="N72" s="42"/>
      <c r="O72" s="42"/>
      <c r="P72" s="42"/>
      <c r="Q72" s="42"/>
      <c r="R72" s="42">
        <f t="shared" si="9"/>
        <v>1155444</v>
      </c>
      <c r="S72" s="42">
        <f t="shared" si="10"/>
        <v>3344</v>
      </c>
    </row>
    <row r="73" spans="1:19">
      <c r="A73" s="18">
        <f t="shared" si="12"/>
        <v>2014</v>
      </c>
      <c r="B73" s="18">
        <f t="shared" si="13"/>
        <v>6</v>
      </c>
      <c r="C73" s="18"/>
      <c r="D73" s="18"/>
      <c r="E73" s="18"/>
      <c r="F73" s="42">
        <f>SUMIF('Cust MB ComLg'!$Y$8:$AJ$8,$B$29,'Cust MB ComLg'!$Y33:$AJ33)</f>
        <v>27</v>
      </c>
      <c r="G73" s="42">
        <f>'Avg Bill Days'!C30</f>
        <v>30.619</v>
      </c>
      <c r="H73" s="42"/>
      <c r="I73" s="42"/>
      <c r="J73" s="42">
        <f t="shared" si="8"/>
        <v>0</v>
      </c>
      <c r="K73" s="42">
        <f t="shared" si="8"/>
        <v>0</v>
      </c>
      <c r="L73" s="42"/>
      <c r="M73" s="42"/>
      <c r="N73" s="42"/>
      <c r="O73" s="42"/>
      <c r="P73" s="42"/>
      <c r="Q73" s="42"/>
      <c r="R73" s="42">
        <f t="shared" si="9"/>
        <v>1503977</v>
      </c>
      <c r="S73" s="42">
        <f t="shared" si="10"/>
        <v>3665</v>
      </c>
    </row>
    <row r="74" spans="1:19">
      <c r="A74" s="18">
        <f t="shared" si="12"/>
        <v>2014</v>
      </c>
      <c r="B74" s="18">
        <f t="shared" si="13"/>
        <v>7</v>
      </c>
      <c r="C74" s="18"/>
      <c r="D74" s="18"/>
      <c r="E74" s="18"/>
      <c r="F74" s="42">
        <f>SUMIF('Cust MB ComLg'!$Y$8:$AJ$8,$B$29,'Cust MB ComLg'!$Y34:$AJ34)</f>
        <v>28</v>
      </c>
      <c r="G74" s="42">
        <f>'Avg Bill Days'!C31</f>
        <v>30.713999999999999</v>
      </c>
      <c r="H74" s="42"/>
      <c r="I74" s="42"/>
      <c r="J74" s="42">
        <f t="shared" si="8"/>
        <v>0</v>
      </c>
      <c r="K74" s="42">
        <f t="shared" si="8"/>
        <v>0</v>
      </c>
      <c r="L74" s="42"/>
      <c r="M74" s="42"/>
      <c r="N74" s="42"/>
      <c r="O74" s="42"/>
      <c r="P74" s="42"/>
      <c r="Q74" s="42"/>
      <c r="R74" s="42">
        <f t="shared" si="9"/>
        <v>1661807</v>
      </c>
      <c r="S74" s="42">
        <f t="shared" si="10"/>
        <v>3797</v>
      </c>
    </row>
    <row r="75" spans="1:19">
      <c r="A75" s="18">
        <f t="shared" si="12"/>
        <v>2014</v>
      </c>
      <c r="B75" s="18">
        <f t="shared" si="13"/>
        <v>8</v>
      </c>
      <c r="C75" s="18"/>
      <c r="D75" s="18"/>
      <c r="E75" s="18"/>
      <c r="F75" s="42">
        <f>SUMIF('Cust MB ComLg'!$Y$8:$AJ$8,$B$29,'Cust MB ComLg'!$Y35:$AJ35)</f>
        <v>28</v>
      </c>
      <c r="G75" s="42">
        <f>'Avg Bill Days'!C32</f>
        <v>30.475999999999999</v>
      </c>
      <c r="H75" s="42"/>
      <c r="I75" s="42"/>
      <c r="J75" s="42">
        <f t="shared" si="8"/>
        <v>0</v>
      </c>
      <c r="K75" s="42">
        <f t="shared" si="8"/>
        <v>0</v>
      </c>
      <c r="L75" s="42"/>
      <c r="M75" s="42"/>
      <c r="N75" s="42"/>
      <c r="O75" s="42"/>
      <c r="P75" s="42"/>
      <c r="Q75" s="42"/>
      <c r="R75" s="42">
        <f t="shared" si="9"/>
        <v>1544210</v>
      </c>
      <c r="S75" s="42">
        <f t="shared" si="10"/>
        <v>3629</v>
      </c>
    </row>
    <row r="76" spans="1:19">
      <c r="A76" s="18">
        <f t="shared" si="12"/>
        <v>2014</v>
      </c>
      <c r="B76" s="18">
        <f t="shared" si="13"/>
        <v>9</v>
      </c>
      <c r="C76" s="18"/>
      <c r="D76" s="18"/>
      <c r="E76" s="18"/>
      <c r="F76" s="42">
        <f>SUMIF('Cust MB ComLg'!$Y$8:$AJ$8,$B$29,'Cust MB ComLg'!$Y36:$AJ36)</f>
        <v>28</v>
      </c>
      <c r="G76" s="42">
        <f>'Avg Bill Days'!C33</f>
        <v>31.143000000000001</v>
      </c>
      <c r="H76" s="42"/>
      <c r="I76" s="42"/>
      <c r="J76" s="42">
        <f t="shared" si="8"/>
        <v>0</v>
      </c>
      <c r="K76" s="42">
        <f t="shared" si="8"/>
        <v>0</v>
      </c>
      <c r="L76" s="42"/>
      <c r="M76" s="42"/>
      <c r="N76" s="42"/>
      <c r="O76" s="42"/>
      <c r="P76" s="42"/>
      <c r="Q76" s="42"/>
      <c r="R76" s="42">
        <f t="shared" si="9"/>
        <v>1575529</v>
      </c>
      <c r="S76" s="42">
        <f t="shared" si="10"/>
        <v>3781</v>
      </c>
    </row>
    <row r="77" spans="1:19">
      <c r="A77" s="18">
        <f t="shared" si="12"/>
        <v>2014</v>
      </c>
      <c r="B77" s="18">
        <f t="shared" si="13"/>
        <v>10</v>
      </c>
      <c r="C77" s="18"/>
      <c r="D77" s="18"/>
      <c r="E77" s="18"/>
      <c r="F77" s="42">
        <f>SUMIF('Cust MB ComLg'!$Y$8:$AJ$8,$B$29,'Cust MB ComLg'!$Y37:$AJ37)</f>
        <v>28</v>
      </c>
      <c r="G77" s="42">
        <f>'Avg Bill Days'!C34</f>
        <v>30.762</v>
      </c>
      <c r="H77" s="42"/>
      <c r="I77" s="42"/>
      <c r="J77" s="42">
        <f t="shared" si="8"/>
        <v>0</v>
      </c>
      <c r="K77" s="42">
        <f t="shared" si="8"/>
        <v>0</v>
      </c>
      <c r="L77" s="42"/>
      <c r="M77" s="42"/>
      <c r="N77" s="42"/>
      <c r="O77" s="42"/>
      <c r="P77" s="42"/>
      <c r="Q77" s="42"/>
      <c r="R77" s="42">
        <f t="shared" si="9"/>
        <v>1497579</v>
      </c>
      <c r="S77" s="42">
        <f t="shared" si="10"/>
        <v>3711</v>
      </c>
    </row>
    <row r="78" spans="1:19">
      <c r="A78" s="18">
        <f t="shared" si="12"/>
        <v>2014</v>
      </c>
      <c r="B78" s="18">
        <f t="shared" si="13"/>
        <v>11</v>
      </c>
      <c r="C78" s="18"/>
      <c r="D78" s="18"/>
      <c r="E78" s="18"/>
      <c r="F78" s="42">
        <f>SUMIF('Cust MB ComLg'!$Y$8:$AJ$8,$B$29,'Cust MB ComLg'!$Y38:$AJ38)</f>
        <v>28</v>
      </c>
      <c r="G78" s="42">
        <f>'Avg Bill Days'!C35</f>
        <v>28.619</v>
      </c>
      <c r="H78" s="42"/>
      <c r="I78" s="42"/>
      <c r="J78" s="42">
        <f t="shared" si="8"/>
        <v>0</v>
      </c>
      <c r="K78" s="42">
        <f t="shared" si="8"/>
        <v>0</v>
      </c>
      <c r="L78" s="42"/>
      <c r="M78" s="42"/>
      <c r="N78" s="42"/>
      <c r="O78" s="42"/>
      <c r="P78" s="42"/>
      <c r="Q78" s="42"/>
      <c r="R78" s="42">
        <f t="shared" si="9"/>
        <v>1235768</v>
      </c>
      <c r="S78" s="42">
        <f t="shared" si="10"/>
        <v>3404</v>
      </c>
    </row>
    <row r="79" spans="1:19">
      <c r="A79" s="18">
        <f t="shared" si="12"/>
        <v>2014</v>
      </c>
      <c r="B79" s="18">
        <f t="shared" si="13"/>
        <v>12</v>
      </c>
      <c r="C79" s="18"/>
      <c r="D79" s="18"/>
      <c r="E79" s="18"/>
      <c r="F79" s="42">
        <f>SUMIF('Cust MB ComLg'!$Y$8:$AJ$8,$B$29,'Cust MB ComLg'!$Y39:$AJ39)</f>
        <v>28</v>
      </c>
      <c r="G79" s="42">
        <f>'Avg Bill Days'!C36</f>
        <v>31.238</v>
      </c>
      <c r="H79" s="42"/>
      <c r="I79" s="42"/>
      <c r="J79" s="42">
        <f t="shared" si="8"/>
        <v>0</v>
      </c>
      <c r="K79" s="42">
        <f t="shared" si="8"/>
        <v>0</v>
      </c>
      <c r="L79" s="42"/>
      <c r="M79" s="42"/>
      <c r="N79" s="42"/>
      <c r="O79" s="42"/>
      <c r="P79" s="42"/>
      <c r="Q79" s="42"/>
      <c r="R79" s="42">
        <f t="shared" si="9"/>
        <v>1243695</v>
      </c>
      <c r="S79" s="42">
        <f t="shared" si="10"/>
        <v>3196</v>
      </c>
    </row>
    <row r="80" spans="1:19">
      <c r="A80" s="18">
        <f t="shared" si="12"/>
        <v>2015</v>
      </c>
      <c r="B80" s="18">
        <f t="shared" si="13"/>
        <v>1</v>
      </c>
      <c r="C80" s="18"/>
      <c r="D80" s="18"/>
      <c r="E80" s="18"/>
      <c r="F80" s="42">
        <f>SUMIF('Cust MB ComLg'!$Y$8:$AJ$8,$B$29,'Cust MB ComLg'!$Y40:$AJ40)</f>
        <v>28</v>
      </c>
      <c r="G80" s="42">
        <f>'Avg Bill Days'!C37</f>
        <v>32.286000000000001</v>
      </c>
      <c r="H80" s="42"/>
      <c r="I80" s="42"/>
      <c r="J80" s="42">
        <f t="shared" si="8"/>
        <v>0</v>
      </c>
      <c r="K80" s="42">
        <f t="shared" si="8"/>
        <v>0</v>
      </c>
      <c r="L80" s="42"/>
      <c r="M80" s="42"/>
      <c r="N80" s="42"/>
      <c r="O80" s="42"/>
      <c r="P80" s="42"/>
      <c r="Q80" s="42"/>
      <c r="R80" s="42">
        <f t="shared" si="9"/>
        <v>1264735</v>
      </c>
      <c r="S80" s="42">
        <f t="shared" si="10"/>
        <v>3195</v>
      </c>
    </row>
    <row r="81" spans="1:19">
      <c r="A81" s="18">
        <f t="shared" si="12"/>
        <v>2015</v>
      </c>
      <c r="B81" s="18">
        <f t="shared" si="13"/>
        <v>2</v>
      </c>
      <c r="C81" s="18"/>
      <c r="D81" s="18"/>
      <c r="E81" s="18"/>
      <c r="F81" s="42">
        <f>SUMIF('Cust MB ComLg'!$Y$8:$AJ$8,$B$29,'Cust MB ComLg'!$Y41:$AJ41)</f>
        <v>28</v>
      </c>
      <c r="G81" s="42">
        <f>'Avg Bill Days'!C38</f>
        <v>29.81</v>
      </c>
      <c r="H81" s="42"/>
      <c r="I81" s="42"/>
      <c r="J81" s="42">
        <f t="shared" si="8"/>
        <v>0</v>
      </c>
      <c r="K81" s="42">
        <f t="shared" si="8"/>
        <v>0</v>
      </c>
      <c r="L81" s="42"/>
      <c r="M81" s="42"/>
      <c r="N81" s="42"/>
      <c r="O81" s="42"/>
      <c r="P81" s="42"/>
      <c r="Q81" s="42"/>
      <c r="R81" s="42">
        <f t="shared" si="9"/>
        <v>1351758</v>
      </c>
      <c r="S81" s="42">
        <f t="shared" si="10"/>
        <v>3292</v>
      </c>
    </row>
    <row r="82" spans="1:19">
      <c r="A82" s="18">
        <f t="shared" si="12"/>
        <v>2015</v>
      </c>
      <c r="B82" s="18">
        <f t="shared" si="13"/>
        <v>3</v>
      </c>
      <c r="C82" s="18"/>
      <c r="D82" s="18"/>
      <c r="E82" s="18"/>
      <c r="F82" s="42">
        <f>SUMIF('Cust MB ComLg'!$Y$8:$AJ$8,$B$29,'Cust MB ComLg'!$Y42:$AJ42)</f>
        <v>28</v>
      </c>
      <c r="G82" s="42">
        <f>'Avg Bill Days'!C39</f>
        <v>29.524000000000001</v>
      </c>
      <c r="H82" s="42"/>
      <c r="I82" s="42"/>
      <c r="J82" s="42">
        <f t="shared" si="8"/>
        <v>0</v>
      </c>
      <c r="K82" s="42">
        <f t="shared" si="8"/>
        <v>0</v>
      </c>
      <c r="L82" s="42"/>
      <c r="M82" s="42"/>
      <c r="N82" s="42"/>
      <c r="O82" s="42"/>
      <c r="P82" s="42"/>
      <c r="Q82" s="42"/>
      <c r="R82" s="42">
        <f t="shared" si="9"/>
        <v>1100171</v>
      </c>
      <c r="S82" s="42">
        <f t="shared" si="10"/>
        <v>2931</v>
      </c>
    </row>
    <row r="83" spans="1:19">
      <c r="A83" s="18">
        <f t="shared" si="12"/>
        <v>2015</v>
      </c>
      <c r="B83" s="18">
        <f t="shared" si="13"/>
        <v>4</v>
      </c>
      <c r="C83" s="18"/>
      <c r="D83" s="18"/>
      <c r="E83" s="18"/>
      <c r="F83" s="42">
        <f>SUMIF('Cust MB ComLg'!$Y$8:$AJ$8,$B$29,'Cust MB ComLg'!$Y43:$AJ43)</f>
        <v>28</v>
      </c>
      <c r="G83" s="42">
        <f>'Avg Bill Days'!C40</f>
        <v>30.713999999999999</v>
      </c>
      <c r="H83" s="42"/>
      <c r="I83" s="42"/>
      <c r="J83" s="42">
        <f t="shared" si="8"/>
        <v>0</v>
      </c>
      <c r="K83" s="42">
        <f t="shared" si="8"/>
        <v>0</v>
      </c>
      <c r="L83" s="42"/>
      <c r="M83" s="42"/>
      <c r="N83" s="42"/>
      <c r="O83" s="42"/>
      <c r="P83" s="42"/>
      <c r="Q83" s="42"/>
      <c r="R83" s="42">
        <f t="shared" si="9"/>
        <v>1182567</v>
      </c>
      <c r="S83" s="42">
        <f t="shared" si="10"/>
        <v>3123</v>
      </c>
    </row>
    <row r="84" spans="1:19">
      <c r="A84" s="18">
        <f t="shared" si="12"/>
        <v>2015</v>
      </c>
      <c r="B84" s="18">
        <f t="shared" si="13"/>
        <v>5</v>
      </c>
      <c r="C84" s="18"/>
      <c r="D84" s="18"/>
      <c r="E84" s="18"/>
      <c r="F84" s="42">
        <f>SUMIF('Cust MB ComLg'!$Y$8:$AJ$8,$B$29,'Cust MB ComLg'!$Y44:$AJ44)</f>
        <v>28</v>
      </c>
      <c r="G84" s="42">
        <f>'Avg Bill Days'!C41</f>
        <v>29.524000000000001</v>
      </c>
      <c r="H84" s="42"/>
      <c r="I84" s="42"/>
      <c r="J84" s="42">
        <f t="shared" si="8"/>
        <v>0</v>
      </c>
      <c r="K84" s="42">
        <f t="shared" si="8"/>
        <v>0</v>
      </c>
      <c r="L84" s="42"/>
      <c r="M84" s="42"/>
      <c r="N84" s="42"/>
      <c r="O84" s="42"/>
      <c r="P84" s="42"/>
      <c r="Q84" s="42"/>
      <c r="R84" s="42">
        <f t="shared" si="9"/>
        <v>1198239</v>
      </c>
      <c r="S84" s="42">
        <f t="shared" si="10"/>
        <v>3468</v>
      </c>
    </row>
    <row r="85" spans="1:19">
      <c r="A85" s="18">
        <f t="shared" si="12"/>
        <v>2015</v>
      </c>
      <c r="B85" s="18">
        <f t="shared" si="13"/>
        <v>6</v>
      </c>
      <c r="C85" s="18"/>
      <c r="D85" s="18"/>
      <c r="E85" s="18"/>
      <c r="F85" s="42">
        <f>SUMIF('Cust MB ComLg'!$Y$8:$AJ$8,$B$29,'Cust MB ComLg'!$Y45:$AJ45)</f>
        <v>28</v>
      </c>
      <c r="G85" s="42">
        <f>'Avg Bill Days'!C42</f>
        <v>30.619</v>
      </c>
      <c r="H85" s="42"/>
      <c r="I85" s="42"/>
      <c r="J85" s="42">
        <f t="shared" si="8"/>
        <v>0</v>
      </c>
      <c r="K85" s="42">
        <f t="shared" si="8"/>
        <v>0</v>
      </c>
      <c r="L85" s="42"/>
      <c r="M85" s="42"/>
      <c r="N85" s="42"/>
      <c r="O85" s="42"/>
      <c r="P85" s="42"/>
      <c r="Q85" s="42"/>
      <c r="R85" s="42">
        <f t="shared" si="9"/>
        <v>1559680</v>
      </c>
      <c r="S85" s="42">
        <f t="shared" si="10"/>
        <v>3801</v>
      </c>
    </row>
    <row r="86" spans="1:19">
      <c r="A86" s="18">
        <f t="shared" si="12"/>
        <v>2015</v>
      </c>
      <c r="B86" s="18">
        <f t="shared" si="13"/>
        <v>7</v>
      </c>
      <c r="C86" s="18"/>
      <c r="D86" s="18"/>
      <c r="E86" s="18"/>
      <c r="F86" s="42">
        <f>SUMIF('Cust MB ComLg'!$Y$8:$AJ$8,$B$29,'Cust MB ComLg'!$Y46:$AJ46)</f>
        <v>28</v>
      </c>
      <c r="G86" s="42">
        <f>'Avg Bill Days'!C43</f>
        <v>30.713999999999999</v>
      </c>
      <c r="H86" s="42"/>
      <c r="I86" s="42"/>
      <c r="J86" s="42">
        <f t="shared" si="8"/>
        <v>0</v>
      </c>
      <c r="K86" s="42">
        <f t="shared" si="8"/>
        <v>0</v>
      </c>
      <c r="L86" s="42"/>
      <c r="M86" s="42"/>
      <c r="N86" s="42"/>
      <c r="O86" s="42"/>
      <c r="P86" s="42"/>
      <c r="Q86" s="42"/>
      <c r="R86" s="42">
        <f t="shared" si="9"/>
        <v>1661807</v>
      </c>
      <c r="S86" s="42">
        <f t="shared" si="10"/>
        <v>3797</v>
      </c>
    </row>
    <row r="87" spans="1:19">
      <c r="A87" s="18">
        <f t="shared" si="12"/>
        <v>2015</v>
      </c>
      <c r="B87" s="18">
        <f t="shared" si="13"/>
        <v>8</v>
      </c>
      <c r="C87" s="18"/>
      <c r="D87" s="18"/>
      <c r="E87" s="18"/>
      <c r="F87" s="42">
        <f>SUMIF('Cust MB ComLg'!$Y$8:$AJ$8,$B$29,'Cust MB ComLg'!$Y47:$AJ47)</f>
        <v>28</v>
      </c>
      <c r="G87" s="42">
        <f>'Avg Bill Days'!C44</f>
        <v>30.475999999999999</v>
      </c>
      <c r="H87" s="42"/>
      <c r="I87" s="42"/>
      <c r="J87" s="42">
        <f t="shared" si="8"/>
        <v>0</v>
      </c>
      <c r="K87" s="42">
        <f t="shared" si="8"/>
        <v>0</v>
      </c>
      <c r="L87" s="42"/>
      <c r="M87" s="42"/>
      <c r="N87" s="42"/>
      <c r="O87" s="42"/>
      <c r="P87" s="42"/>
      <c r="Q87" s="42"/>
      <c r="R87" s="42">
        <f t="shared" si="9"/>
        <v>1544210</v>
      </c>
      <c r="S87" s="42">
        <f t="shared" si="10"/>
        <v>3629</v>
      </c>
    </row>
    <row r="88" spans="1:19">
      <c r="A88" s="18">
        <f t="shared" si="12"/>
        <v>2015</v>
      </c>
      <c r="B88" s="18">
        <f t="shared" si="13"/>
        <v>9</v>
      </c>
      <c r="C88" s="18"/>
      <c r="D88" s="18"/>
      <c r="E88" s="18"/>
      <c r="F88" s="42">
        <f>SUMIF('Cust MB ComLg'!$Y$8:$AJ$8,$B$29,'Cust MB ComLg'!$Y48:$AJ48)</f>
        <v>28</v>
      </c>
      <c r="G88" s="42">
        <f>'Avg Bill Days'!C45</f>
        <v>31.143000000000001</v>
      </c>
      <c r="H88" s="42"/>
      <c r="I88" s="42"/>
      <c r="J88" s="42">
        <f t="shared" si="8"/>
        <v>0</v>
      </c>
      <c r="K88" s="42">
        <f t="shared" si="8"/>
        <v>0</v>
      </c>
      <c r="L88" s="42"/>
      <c r="M88" s="42"/>
      <c r="N88" s="42"/>
      <c r="O88" s="42"/>
      <c r="P88" s="42"/>
      <c r="Q88" s="42"/>
      <c r="R88" s="42">
        <f t="shared" si="9"/>
        <v>1575529</v>
      </c>
      <c r="S88" s="42">
        <f t="shared" si="10"/>
        <v>3781</v>
      </c>
    </row>
    <row r="89" spans="1:19">
      <c r="A89" s="18">
        <f t="shared" si="12"/>
        <v>2015</v>
      </c>
      <c r="B89" s="18">
        <f t="shared" si="13"/>
        <v>10</v>
      </c>
      <c r="C89" s="18"/>
      <c r="D89" s="18"/>
      <c r="E89" s="18"/>
      <c r="F89" s="42">
        <f>SUMIF('Cust MB ComLg'!$Y$8:$AJ$8,$B$29,'Cust MB ComLg'!$Y49:$AJ49)</f>
        <v>28</v>
      </c>
      <c r="G89" s="42">
        <f>'Avg Bill Days'!C46</f>
        <v>30.762</v>
      </c>
      <c r="H89" s="42"/>
      <c r="I89" s="42"/>
      <c r="J89" s="42">
        <f t="shared" si="8"/>
        <v>0</v>
      </c>
      <c r="K89" s="42">
        <f t="shared" si="8"/>
        <v>0</v>
      </c>
      <c r="L89" s="42"/>
      <c r="M89" s="42"/>
      <c r="N89" s="42"/>
      <c r="O89" s="42"/>
      <c r="P89" s="42"/>
      <c r="Q89" s="42"/>
      <c r="R89" s="42">
        <f t="shared" si="9"/>
        <v>1497579</v>
      </c>
      <c r="S89" s="42">
        <f t="shared" si="10"/>
        <v>3711</v>
      </c>
    </row>
    <row r="90" spans="1:19">
      <c r="A90" s="18">
        <f t="shared" si="12"/>
        <v>2015</v>
      </c>
      <c r="B90" s="18">
        <f t="shared" si="13"/>
        <v>11</v>
      </c>
      <c r="C90" s="18"/>
      <c r="D90" s="18"/>
      <c r="E90" s="18"/>
      <c r="F90" s="42">
        <f>SUMIF('Cust MB ComLg'!$Y$8:$AJ$8,$B$29,'Cust MB ComLg'!$Y50:$AJ50)</f>
        <v>28</v>
      </c>
      <c r="G90" s="42">
        <f>'Avg Bill Days'!C47</f>
        <v>28.619</v>
      </c>
      <c r="H90" s="42"/>
      <c r="I90" s="42"/>
      <c r="J90" s="42">
        <f t="shared" si="8"/>
        <v>0</v>
      </c>
      <c r="K90" s="42">
        <f t="shared" si="8"/>
        <v>0</v>
      </c>
      <c r="L90" s="42"/>
      <c r="M90" s="42"/>
      <c r="N90" s="42"/>
      <c r="O90" s="42"/>
      <c r="P90" s="42"/>
      <c r="Q90" s="42"/>
      <c r="R90" s="42">
        <f t="shared" si="9"/>
        <v>1235768</v>
      </c>
      <c r="S90" s="42">
        <f t="shared" si="10"/>
        <v>3404</v>
      </c>
    </row>
    <row r="91" spans="1:19">
      <c r="A91" s="18">
        <f t="shared" si="12"/>
        <v>2015</v>
      </c>
      <c r="B91" s="18">
        <f t="shared" si="13"/>
        <v>12</v>
      </c>
      <c r="C91" s="18"/>
      <c r="D91" s="18"/>
      <c r="E91" s="18"/>
      <c r="F91" s="42">
        <f>SUMIF('Cust MB ComLg'!$Y$8:$AJ$8,$B$29,'Cust MB ComLg'!$Y51:$AJ51)</f>
        <v>28</v>
      </c>
      <c r="G91" s="42">
        <f>'Avg Bill Days'!C48</f>
        <v>31.238</v>
      </c>
      <c r="H91" s="42"/>
      <c r="I91" s="42"/>
      <c r="J91" s="42">
        <f t="shared" si="8"/>
        <v>0</v>
      </c>
      <c r="K91" s="42">
        <f t="shared" si="8"/>
        <v>0</v>
      </c>
      <c r="L91" s="42"/>
      <c r="M91" s="42"/>
      <c r="N91" s="42"/>
      <c r="O91" s="42"/>
      <c r="P91" s="42"/>
      <c r="Q91" s="42"/>
      <c r="R91" s="42">
        <f t="shared" si="9"/>
        <v>1243695</v>
      </c>
      <c r="S91" s="42">
        <f t="shared" si="10"/>
        <v>3196</v>
      </c>
    </row>
    <row r="92" spans="1:19">
      <c r="A92" s="18">
        <f t="shared" si="12"/>
        <v>2016</v>
      </c>
      <c r="B92" s="18">
        <f t="shared" si="13"/>
        <v>1</v>
      </c>
      <c r="C92" s="18"/>
      <c r="D92" s="18"/>
      <c r="E92" s="18"/>
      <c r="F92" s="42">
        <f>SUMIF('Cust MB ComLg'!$Y$8:$AJ$8,$B$29,'Cust MB ComLg'!$Y52:$AJ52)</f>
        <v>28</v>
      </c>
      <c r="G92" s="42">
        <f>'Avg Bill Days'!C49</f>
        <v>32.286000000000001</v>
      </c>
      <c r="H92" s="42"/>
      <c r="I92" s="42"/>
      <c r="J92" s="42">
        <f t="shared" si="8"/>
        <v>0</v>
      </c>
      <c r="K92" s="42">
        <f t="shared" si="8"/>
        <v>0</v>
      </c>
      <c r="L92" s="42"/>
      <c r="M92" s="42"/>
      <c r="N92" s="42"/>
      <c r="O92" s="42"/>
      <c r="P92" s="42"/>
      <c r="Q92" s="42"/>
      <c r="R92" s="42">
        <f t="shared" si="9"/>
        <v>1264735</v>
      </c>
      <c r="S92" s="42">
        <f t="shared" si="10"/>
        <v>3195</v>
      </c>
    </row>
    <row r="93" spans="1:19">
      <c r="A93" s="18">
        <f t="shared" si="12"/>
        <v>2016</v>
      </c>
      <c r="B93" s="18">
        <f t="shared" si="13"/>
        <v>2</v>
      </c>
      <c r="C93" s="18"/>
      <c r="D93" s="18"/>
      <c r="E93" s="18"/>
      <c r="F93" s="42">
        <f>SUMIF('Cust MB ComLg'!$Y$8:$AJ$8,$B$29,'Cust MB ComLg'!$Y53:$AJ53)</f>
        <v>28</v>
      </c>
      <c r="G93" s="42">
        <f>'Avg Bill Days'!C50</f>
        <v>30.31</v>
      </c>
      <c r="H93" s="42"/>
      <c r="I93" s="42"/>
      <c r="J93" s="42">
        <f t="shared" si="8"/>
        <v>0</v>
      </c>
      <c r="K93" s="42">
        <f t="shared" si="8"/>
        <v>0</v>
      </c>
      <c r="L93" s="42"/>
      <c r="M93" s="42"/>
      <c r="N93" s="42"/>
      <c r="O93" s="42"/>
      <c r="P93" s="42"/>
      <c r="Q93" s="42"/>
      <c r="R93" s="42">
        <f t="shared" si="9"/>
        <v>1374431</v>
      </c>
      <c r="S93" s="42">
        <f t="shared" si="10"/>
        <v>3292</v>
      </c>
    </row>
    <row r="94" spans="1:19">
      <c r="A94" s="18">
        <f t="shared" si="12"/>
        <v>2016</v>
      </c>
      <c r="B94" s="18">
        <f t="shared" si="13"/>
        <v>3</v>
      </c>
      <c r="C94" s="18"/>
      <c r="D94" s="18"/>
      <c r="E94" s="18"/>
      <c r="F94" s="42">
        <f>SUMIF('Cust MB ComLg'!$Y$8:$AJ$8,$B$29,'Cust MB ComLg'!$Y54:$AJ54)</f>
        <v>28</v>
      </c>
      <c r="G94" s="42">
        <f>'Avg Bill Days'!C51</f>
        <v>30.024000000000001</v>
      </c>
      <c r="H94" s="42"/>
      <c r="I94" s="42"/>
      <c r="J94" s="42">
        <f t="shared" si="8"/>
        <v>0</v>
      </c>
      <c r="K94" s="42">
        <f t="shared" si="8"/>
        <v>0</v>
      </c>
      <c r="L94" s="42"/>
      <c r="M94" s="42"/>
      <c r="N94" s="42"/>
      <c r="O94" s="42"/>
      <c r="P94" s="42"/>
      <c r="Q94" s="42"/>
      <c r="R94" s="42">
        <f t="shared" si="9"/>
        <v>1118803</v>
      </c>
      <c r="S94" s="42">
        <f t="shared" si="10"/>
        <v>2931</v>
      </c>
    </row>
    <row r="95" spans="1:19">
      <c r="A95" s="18">
        <f t="shared" si="12"/>
        <v>2016</v>
      </c>
      <c r="B95" s="18">
        <f t="shared" si="13"/>
        <v>4</v>
      </c>
      <c r="C95" s="18"/>
      <c r="D95" s="18"/>
      <c r="E95" s="18"/>
      <c r="F95" s="42">
        <f>SUMIF('Cust MB ComLg'!$Y$8:$AJ$8,$B$29,'Cust MB ComLg'!$Y55:$AJ55)</f>
        <v>28</v>
      </c>
      <c r="G95" s="42">
        <f>'Avg Bill Days'!C52</f>
        <v>30.713999999999999</v>
      </c>
      <c r="H95" s="42"/>
      <c r="I95" s="42"/>
      <c r="J95" s="42">
        <f t="shared" si="8"/>
        <v>0</v>
      </c>
      <c r="K95" s="42">
        <f t="shared" si="8"/>
        <v>0</v>
      </c>
      <c r="L95" s="42"/>
      <c r="M95" s="42"/>
      <c r="N95" s="42"/>
      <c r="O95" s="42"/>
      <c r="P95" s="42"/>
      <c r="Q95" s="42"/>
      <c r="R95" s="42">
        <f t="shared" si="9"/>
        <v>1182567</v>
      </c>
      <c r="S95" s="42">
        <f t="shared" si="10"/>
        <v>3123</v>
      </c>
    </row>
    <row r="96" spans="1:19">
      <c r="A96" s="18">
        <f t="shared" si="12"/>
        <v>2016</v>
      </c>
      <c r="B96" s="18">
        <f t="shared" si="13"/>
        <v>5</v>
      </c>
      <c r="C96" s="18"/>
      <c r="D96" s="18"/>
      <c r="E96" s="18"/>
      <c r="F96" s="42">
        <f>SUMIF('Cust MB ComLg'!$Y$8:$AJ$8,$B$29,'Cust MB ComLg'!$Y56:$AJ56)</f>
        <v>29</v>
      </c>
      <c r="G96" s="42">
        <f>'Avg Bill Days'!C53</f>
        <v>29.524000000000001</v>
      </c>
      <c r="H96" s="42"/>
      <c r="I96" s="42"/>
      <c r="J96" s="42">
        <f t="shared" si="8"/>
        <v>0</v>
      </c>
      <c r="K96" s="42">
        <f t="shared" si="8"/>
        <v>0</v>
      </c>
      <c r="L96" s="42"/>
      <c r="M96" s="42"/>
      <c r="N96" s="42"/>
      <c r="O96" s="42"/>
      <c r="P96" s="42"/>
      <c r="Q96" s="42"/>
      <c r="R96" s="42">
        <f t="shared" si="9"/>
        <v>1241033</v>
      </c>
      <c r="S96" s="42">
        <f t="shared" si="10"/>
        <v>3592</v>
      </c>
    </row>
    <row r="97" spans="1:19">
      <c r="A97" s="18">
        <f t="shared" si="12"/>
        <v>2016</v>
      </c>
      <c r="B97" s="18">
        <f t="shared" si="13"/>
        <v>6</v>
      </c>
      <c r="C97" s="18"/>
      <c r="D97" s="18"/>
      <c r="E97" s="18"/>
      <c r="F97" s="42">
        <f>SUMIF('Cust MB ComLg'!$Y$8:$AJ$8,$B$29,'Cust MB ComLg'!$Y57:$AJ57)</f>
        <v>29</v>
      </c>
      <c r="G97" s="42">
        <f>'Avg Bill Days'!C54</f>
        <v>30.619</v>
      </c>
      <c r="H97" s="42"/>
      <c r="I97" s="42"/>
      <c r="J97" s="42">
        <f t="shared" si="8"/>
        <v>0</v>
      </c>
      <c r="K97" s="42">
        <f t="shared" si="8"/>
        <v>0</v>
      </c>
      <c r="L97" s="42"/>
      <c r="M97" s="42"/>
      <c r="N97" s="42"/>
      <c r="O97" s="42"/>
      <c r="P97" s="42"/>
      <c r="Q97" s="42"/>
      <c r="R97" s="42">
        <f t="shared" si="9"/>
        <v>1615383</v>
      </c>
      <c r="S97" s="42">
        <f t="shared" si="10"/>
        <v>3937</v>
      </c>
    </row>
    <row r="98" spans="1:19">
      <c r="A98" s="18">
        <f t="shared" si="12"/>
        <v>2016</v>
      </c>
      <c r="B98" s="18">
        <f t="shared" si="13"/>
        <v>7</v>
      </c>
      <c r="C98" s="18"/>
      <c r="D98" s="18"/>
      <c r="E98" s="18"/>
      <c r="F98" s="42">
        <f>SUMIF('Cust MB ComLg'!$Y$8:$AJ$8,$B$29,'Cust MB ComLg'!$Y58:$AJ58)</f>
        <v>29</v>
      </c>
      <c r="G98" s="42">
        <f>'Avg Bill Days'!C55</f>
        <v>30.713999999999999</v>
      </c>
      <c r="H98" s="42"/>
      <c r="I98" s="42"/>
      <c r="J98" s="42">
        <f t="shared" si="8"/>
        <v>0</v>
      </c>
      <c r="K98" s="42">
        <f t="shared" si="8"/>
        <v>0</v>
      </c>
      <c r="L98" s="42"/>
      <c r="M98" s="42"/>
      <c r="N98" s="42"/>
      <c r="O98" s="42"/>
      <c r="P98" s="42"/>
      <c r="Q98" s="42"/>
      <c r="R98" s="42">
        <f t="shared" si="9"/>
        <v>1721157</v>
      </c>
      <c r="S98" s="42">
        <f t="shared" si="10"/>
        <v>3933</v>
      </c>
    </row>
    <row r="99" spans="1:19">
      <c r="A99" s="18">
        <f t="shared" si="12"/>
        <v>2016</v>
      </c>
      <c r="B99" s="18">
        <f t="shared" si="13"/>
        <v>8</v>
      </c>
      <c r="C99" s="18"/>
      <c r="D99" s="18"/>
      <c r="E99" s="18"/>
      <c r="F99" s="42">
        <f>SUMIF('Cust MB ComLg'!$Y$8:$AJ$8,$B$29,'Cust MB ComLg'!$Y59:$AJ59)</f>
        <v>29</v>
      </c>
      <c r="G99" s="42">
        <f>'Avg Bill Days'!C56</f>
        <v>30.475999999999999</v>
      </c>
      <c r="H99" s="42"/>
      <c r="I99" s="42"/>
      <c r="J99" s="42">
        <f t="shared" si="8"/>
        <v>0</v>
      </c>
      <c r="K99" s="42">
        <f t="shared" si="8"/>
        <v>0</v>
      </c>
      <c r="L99" s="42"/>
      <c r="M99" s="42"/>
      <c r="N99" s="42"/>
      <c r="O99" s="42"/>
      <c r="P99" s="42"/>
      <c r="Q99" s="42"/>
      <c r="R99" s="42">
        <f t="shared" si="9"/>
        <v>1599360</v>
      </c>
      <c r="S99" s="42">
        <f t="shared" si="10"/>
        <v>3759</v>
      </c>
    </row>
    <row r="100" spans="1:19">
      <c r="A100" s="18">
        <f t="shared" si="12"/>
        <v>2016</v>
      </c>
      <c r="B100" s="18">
        <f t="shared" si="13"/>
        <v>9</v>
      </c>
      <c r="C100" s="18"/>
      <c r="D100" s="18"/>
      <c r="E100" s="18"/>
      <c r="F100" s="42">
        <f>SUMIF('Cust MB ComLg'!$Y$8:$AJ$8,$B$29,'Cust MB ComLg'!$Y60:$AJ60)</f>
        <v>29</v>
      </c>
      <c r="G100" s="42">
        <f>'Avg Bill Days'!C57</f>
        <v>31.143000000000001</v>
      </c>
      <c r="H100" s="42"/>
      <c r="I100" s="42"/>
      <c r="J100" s="42">
        <f t="shared" si="8"/>
        <v>0</v>
      </c>
      <c r="K100" s="42">
        <f t="shared" si="8"/>
        <v>0</v>
      </c>
      <c r="L100" s="42"/>
      <c r="M100" s="42"/>
      <c r="N100" s="42"/>
      <c r="O100" s="42"/>
      <c r="P100" s="42"/>
      <c r="Q100" s="42"/>
      <c r="R100" s="42">
        <f t="shared" si="9"/>
        <v>1631798</v>
      </c>
      <c r="S100" s="42">
        <f t="shared" si="10"/>
        <v>3916</v>
      </c>
    </row>
    <row r="101" spans="1:19">
      <c r="A101" s="18">
        <f t="shared" si="12"/>
        <v>2016</v>
      </c>
      <c r="B101" s="18">
        <f t="shared" si="13"/>
        <v>10</v>
      </c>
      <c r="C101" s="18"/>
      <c r="D101" s="18"/>
      <c r="E101" s="18"/>
      <c r="F101" s="42">
        <f>SUMIF('Cust MB ComLg'!$Y$8:$AJ$8,$B$29,'Cust MB ComLg'!$Y61:$AJ61)</f>
        <v>29</v>
      </c>
      <c r="G101" s="42">
        <f>'Avg Bill Days'!C58</f>
        <v>30.762</v>
      </c>
      <c r="H101" s="42"/>
      <c r="I101" s="42"/>
      <c r="J101" s="42">
        <f t="shared" si="8"/>
        <v>0</v>
      </c>
      <c r="K101" s="42">
        <f t="shared" si="8"/>
        <v>0</v>
      </c>
      <c r="L101" s="42"/>
      <c r="M101" s="42"/>
      <c r="N101" s="42"/>
      <c r="O101" s="42"/>
      <c r="P101" s="42"/>
      <c r="Q101" s="42"/>
      <c r="R101" s="42">
        <f t="shared" si="9"/>
        <v>1551064</v>
      </c>
      <c r="S101" s="42">
        <f t="shared" si="10"/>
        <v>3844</v>
      </c>
    </row>
    <row r="102" spans="1:19">
      <c r="A102" s="18">
        <f t="shared" si="12"/>
        <v>2016</v>
      </c>
      <c r="B102" s="18">
        <f t="shared" si="13"/>
        <v>11</v>
      </c>
      <c r="C102" s="18"/>
      <c r="D102" s="18"/>
      <c r="E102" s="18"/>
      <c r="F102" s="42">
        <f>SUMIF('Cust MB ComLg'!$Y$8:$AJ$8,$B$29,'Cust MB ComLg'!$Y62:$AJ62)</f>
        <v>29</v>
      </c>
      <c r="G102" s="42">
        <f>'Avg Bill Days'!C59</f>
        <v>28.619</v>
      </c>
      <c r="H102" s="42"/>
      <c r="I102" s="42"/>
      <c r="J102" s="42">
        <f t="shared" si="8"/>
        <v>0</v>
      </c>
      <c r="K102" s="42">
        <f t="shared" si="8"/>
        <v>0</v>
      </c>
      <c r="L102" s="42"/>
      <c r="M102" s="42"/>
      <c r="N102" s="42"/>
      <c r="O102" s="42"/>
      <c r="P102" s="42"/>
      <c r="Q102" s="42"/>
      <c r="R102" s="42">
        <f t="shared" si="9"/>
        <v>1279902</v>
      </c>
      <c r="S102" s="42">
        <f t="shared" si="10"/>
        <v>3525</v>
      </c>
    </row>
    <row r="103" spans="1:19">
      <c r="A103" s="18">
        <f t="shared" si="12"/>
        <v>2016</v>
      </c>
      <c r="B103" s="18">
        <f t="shared" si="13"/>
        <v>12</v>
      </c>
      <c r="C103" s="18"/>
      <c r="D103" s="18"/>
      <c r="E103" s="18"/>
      <c r="F103" s="42">
        <f>SUMIF('Cust MB ComLg'!$Y$8:$AJ$8,$B$29,'Cust MB ComLg'!$Y63:$AJ63)</f>
        <v>29</v>
      </c>
      <c r="G103" s="42">
        <f>'Avg Bill Days'!C60</f>
        <v>31.238</v>
      </c>
      <c r="H103" s="42"/>
      <c r="I103" s="42"/>
      <c r="J103" s="42">
        <f t="shared" si="8"/>
        <v>0</v>
      </c>
      <c r="K103" s="42">
        <f t="shared" si="8"/>
        <v>0</v>
      </c>
      <c r="L103" s="42"/>
      <c r="M103" s="42"/>
      <c r="N103" s="42"/>
      <c r="O103" s="42"/>
      <c r="P103" s="42"/>
      <c r="Q103" s="42"/>
      <c r="R103" s="42">
        <f t="shared" si="9"/>
        <v>1288112</v>
      </c>
      <c r="S103" s="42">
        <f t="shared" si="10"/>
        <v>3311</v>
      </c>
    </row>
    <row r="104" spans="1:19">
      <c r="A104" s="18">
        <f t="shared" si="12"/>
        <v>2017</v>
      </c>
      <c r="B104" s="18">
        <f t="shared" si="13"/>
        <v>1</v>
      </c>
      <c r="C104" s="18"/>
      <c r="D104" s="18"/>
      <c r="E104" s="18"/>
      <c r="F104" s="42">
        <f>SUMIF('Cust MB ComLg'!$Y$8:$AJ$8,$B$29,'Cust MB ComLg'!$Y64:$AJ64)</f>
        <v>29</v>
      </c>
      <c r="G104" s="42">
        <f>'Avg Bill Days'!C61</f>
        <v>32.286000000000001</v>
      </c>
      <c r="H104" s="42"/>
      <c r="I104" s="42"/>
      <c r="J104" s="42">
        <f t="shared" si="8"/>
        <v>0</v>
      </c>
      <c r="K104" s="42">
        <f t="shared" si="8"/>
        <v>0</v>
      </c>
      <c r="L104" s="42"/>
      <c r="M104" s="42"/>
      <c r="N104" s="42"/>
      <c r="O104" s="42"/>
      <c r="P104" s="42"/>
      <c r="Q104" s="42"/>
      <c r="R104" s="42">
        <f t="shared" si="9"/>
        <v>1309904</v>
      </c>
      <c r="S104" s="42">
        <f t="shared" si="10"/>
        <v>3309</v>
      </c>
    </row>
    <row r="105" spans="1:19">
      <c r="A105" s="18">
        <f t="shared" si="12"/>
        <v>2017</v>
      </c>
      <c r="B105" s="18">
        <f t="shared" si="13"/>
        <v>2</v>
      </c>
      <c r="C105" s="18"/>
      <c r="D105" s="18"/>
      <c r="E105" s="18"/>
      <c r="F105" s="42">
        <f>SUMIF('Cust MB ComLg'!$Y$8:$AJ$8,$B$29,'Cust MB ComLg'!$Y65:$AJ65)</f>
        <v>29</v>
      </c>
      <c r="G105" s="42">
        <f>'Avg Bill Days'!C62</f>
        <v>29.81</v>
      </c>
      <c r="H105" s="42"/>
      <c r="I105" s="42"/>
      <c r="J105" s="42">
        <f t="shared" si="8"/>
        <v>0</v>
      </c>
      <c r="K105" s="42">
        <f t="shared" si="8"/>
        <v>0</v>
      </c>
      <c r="L105" s="42"/>
      <c r="M105" s="42"/>
      <c r="N105" s="42"/>
      <c r="O105" s="42"/>
      <c r="P105" s="42"/>
      <c r="Q105" s="42"/>
      <c r="R105" s="42">
        <f t="shared" si="9"/>
        <v>1400035</v>
      </c>
      <c r="S105" s="42">
        <f t="shared" si="10"/>
        <v>3409</v>
      </c>
    </row>
    <row r="106" spans="1:19">
      <c r="A106" s="18">
        <f t="shared" si="12"/>
        <v>2017</v>
      </c>
      <c r="B106" s="18">
        <f t="shared" si="13"/>
        <v>3</v>
      </c>
      <c r="C106" s="18"/>
      <c r="D106" s="18"/>
      <c r="E106" s="18"/>
      <c r="F106" s="42">
        <f>SUMIF('Cust MB ComLg'!$Y$8:$AJ$8,$B$29,'Cust MB ComLg'!$Y66:$AJ66)</f>
        <v>29</v>
      </c>
      <c r="G106" s="42">
        <f>'Avg Bill Days'!C63</f>
        <v>29.524000000000001</v>
      </c>
      <c r="H106" s="42"/>
      <c r="I106" s="42"/>
      <c r="J106" s="42">
        <f t="shared" si="8"/>
        <v>0</v>
      </c>
      <c r="K106" s="42">
        <f t="shared" si="8"/>
        <v>0</v>
      </c>
      <c r="L106" s="42"/>
      <c r="M106" s="42"/>
      <c r="N106" s="42"/>
      <c r="O106" s="42"/>
      <c r="P106" s="42"/>
      <c r="Q106" s="42"/>
      <c r="R106" s="42">
        <f t="shared" si="9"/>
        <v>1139463</v>
      </c>
      <c r="S106" s="42">
        <f t="shared" si="10"/>
        <v>3036</v>
      </c>
    </row>
    <row r="107" spans="1:19">
      <c r="A107" s="18">
        <f t="shared" si="12"/>
        <v>2017</v>
      </c>
      <c r="B107" s="18">
        <f t="shared" si="13"/>
        <v>4</v>
      </c>
      <c r="C107" s="18"/>
      <c r="D107" s="18"/>
      <c r="E107" s="18"/>
      <c r="F107" s="42">
        <f>SUMIF('Cust MB ComLg'!$Y$8:$AJ$8,$B$29,'Cust MB ComLg'!$Y67:$AJ67)</f>
        <v>29</v>
      </c>
      <c r="G107" s="42">
        <f>'Avg Bill Days'!C64</f>
        <v>30.713999999999999</v>
      </c>
      <c r="H107" s="42"/>
      <c r="I107" s="42"/>
      <c r="J107" s="42">
        <f t="shared" si="8"/>
        <v>0</v>
      </c>
      <c r="K107" s="42">
        <f t="shared" si="8"/>
        <v>0</v>
      </c>
      <c r="L107" s="42"/>
      <c r="M107" s="42"/>
      <c r="N107" s="42"/>
      <c r="O107" s="42"/>
      <c r="P107" s="42"/>
      <c r="Q107" s="42"/>
      <c r="R107" s="42">
        <f t="shared" si="9"/>
        <v>1224802</v>
      </c>
      <c r="S107" s="42">
        <f t="shared" si="10"/>
        <v>3235</v>
      </c>
    </row>
    <row r="108" spans="1:19">
      <c r="A108" s="18">
        <f t="shared" si="12"/>
        <v>2017</v>
      </c>
      <c r="B108" s="18">
        <f t="shared" si="13"/>
        <v>5</v>
      </c>
      <c r="C108" s="18"/>
      <c r="D108" s="18"/>
      <c r="E108" s="18"/>
      <c r="F108" s="42">
        <f>SUMIF('Cust MB ComLg'!$Y$8:$AJ$8,$B$29,'Cust MB ComLg'!$Y68:$AJ68)</f>
        <v>29</v>
      </c>
      <c r="G108" s="42">
        <f>'Avg Bill Days'!C65</f>
        <v>29.524000000000001</v>
      </c>
      <c r="H108" s="42"/>
      <c r="I108" s="42"/>
      <c r="J108" s="42">
        <f t="shared" si="8"/>
        <v>0</v>
      </c>
      <c r="K108" s="42">
        <f t="shared" si="8"/>
        <v>0</v>
      </c>
      <c r="L108" s="42"/>
      <c r="M108" s="42"/>
      <c r="N108" s="42"/>
      <c r="O108" s="42"/>
      <c r="P108" s="42"/>
      <c r="Q108" s="42"/>
      <c r="R108" s="42">
        <f t="shared" si="9"/>
        <v>1241033</v>
      </c>
      <c r="S108" s="42">
        <f t="shared" si="10"/>
        <v>3592</v>
      </c>
    </row>
    <row r="109" spans="1:19">
      <c r="A109" s="18">
        <f t="shared" si="12"/>
        <v>2017</v>
      </c>
      <c r="B109" s="18">
        <f t="shared" si="13"/>
        <v>6</v>
      </c>
      <c r="C109" s="18"/>
      <c r="D109" s="18"/>
      <c r="E109" s="18"/>
      <c r="F109" s="42">
        <f>SUMIF('Cust MB ComLg'!$Y$8:$AJ$8,$B$29,'Cust MB ComLg'!$Y69:$AJ69)</f>
        <v>29</v>
      </c>
      <c r="G109" s="42">
        <f>'Avg Bill Days'!C66</f>
        <v>30.619</v>
      </c>
      <c r="H109" s="42"/>
      <c r="I109" s="42"/>
      <c r="J109" s="42">
        <f t="shared" si="8"/>
        <v>0</v>
      </c>
      <c r="K109" s="42">
        <f t="shared" si="8"/>
        <v>0</v>
      </c>
      <c r="L109" s="42"/>
      <c r="M109" s="42"/>
      <c r="N109" s="42"/>
      <c r="O109" s="42"/>
      <c r="P109" s="42"/>
      <c r="Q109" s="42"/>
      <c r="R109" s="42">
        <f t="shared" si="9"/>
        <v>1615383</v>
      </c>
      <c r="S109" s="42">
        <f t="shared" si="10"/>
        <v>3937</v>
      </c>
    </row>
    <row r="110" spans="1:19">
      <c r="A110" s="18">
        <f t="shared" si="12"/>
        <v>2017</v>
      </c>
      <c r="B110" s="18">
        <f t="shared" si="13"/>
        <v>7</v>
      </c>
      <c r="C110" s="18"/>
      <c r="D110" s="18"/>
      <c r="E110" s="18"/>
      <c r="F110" s="42">
        <f>SUMIF('Cust MB ComLg'!$Y$8:$AJ$8,$B$29,'Cust MB ComLg'!$Y70:$AJ70)</f>
        <v>29</v>
      </c>
      <c r="G110" s="42">
        <f>'Avg Bill Days'!C67</f>
        <v>30.713999999999999</v>
      </c>
      <c r="H110" s="42"/>
      <c r="I110" s="42"/>
      <c r="J110" s="42">
        <f t="shared" si="8"/>
        <v>0</v>
      </c>
      <c r="K110" s="42">
        <f t="shared" si="8"/>
        <v>0</v>
      </c>
      <c r="L110" s="42"/>
      <c r="M110" s="42"/>
      <c r="N110" s="42"/>
      <c r="O110" s="42"/>
      <c r="P110" s="42"/>
      <c r="Q110" s="42"/>
      <c r="R110" s="42">
        <f t="shared" si="9"/>
        <v>1721157</v>
      </c>
      <c r="S110" s="42">
        <f t="shared" si="10"/>
        <v>3933</v>
      </c>
    </row>
    <row r="111" spans="1:19">
      <c r="A111" s="18">
        <f t="shared" si="12"/>
        <v>2017</v>
      </c>
      <c r="B111" s="18">
        <f t="shared" si="13"/>
        <v>8</v>
      </c>
      <c r="C111" s="18"/>
      <c r="D111" s="18"/>
      <c r="E111" s="18"/>
      <c r="F111" s="42">
        <f>SUMIF('Cust MB ComLg'!$Y$8:$AJ$8,$B$29,'Cust MB ComLg'!$Y71:$AJ71)</f>
        <v>29</v>
      </c>
      <c r="G111" s="42">
        <f>'Avg Bill Days'!C68</f>
        <v>30.475999999999999</v>
      </c>
      <c r="H111" s="42"/>
      <c r="I111" s="42"/>
      <c r="J111" s="42">
        <f t="shared" si="8"/>
        <v>0</v>
      </c>
      <c r="K111" s="42">
        <f t="shared" si="8"/>
        <v>0</v>
      </c>
      <c r="L111" s="42"/>
      <c r="M111" s="42"/>
      <c r="N111" s="42"/>
      <c r="O111" s="42"/>
      <c r="P111" s="42"/>
      <c r="Q111" s="42"/>
      <c r="R111" s="42">
        <f t="shared" si="9"/>
        <v>1599360</v>
      </c>
      <c r="S111" s="42">
        <f t="shared" si="10"/>
        <v>3759</v>
      </c>
    </row>
    <row r="112" spans="1:19">
      <c r="A112" s="18">
        <f t="shared" si="12"/>
        <v>2017</v>
      </c>
      <c r="B112" s="18">
        <f t="shared" si="13"/>
        <v>9</v>
      </c>
      <c r="C112" s="18"/>
      <c r="D112" s="18"/>
      <c r="E112" s="18"/>
      <c r="F112" s="42">
        <f>SUMIF('Cust MB ComLg'!$Y$8:$AJ$8,$B$29,'Cust MB ComLg'!$Y72:$AJ72)</f>
        <v>29</v>
      </c>
      <c r="G112" s="42">
        <f>'Avg Bill Days'!C69</f>
        <v>31.143000000000001</v>
      </c>
      <c r="H112" s="42"/>
      <c r="I112" s="42"/>
      <c r="J112" s="42">
        <f t="shared" si="8"/>
        <v>0</v>
      </c>
      <c r="K112" s="42">
        <f t="shared" si="8"/>
        <v>0</v>
      </c>
      <c r="L112" s="42"/>
      <c r="M112" s="42"/>
      <c r="N112" s="42"/>
      <c r="O112" s="42"/>
      <c r="P112" s="42"/>
      <c r="Q112" s="42"/>
      <c r="R112" s="42">
        <f t="shared" si="9"/>
        <v>1631798</v>
      </c>
      <c r="S112" s="42">
        <f t="shared" si="10"/>
        <v>3916</v>
      </c>
    </row>
    <row r="113" spans="1:19">
      <c r="A113" s="18">
        <f t="shared" si="12"/>
        <v>2017</v>
      </c>
      <c r="B113" s="18">
        <f t="shared" si="13"/>
        <v>10</v>
      </c>
      <c r="C113" s="18"/>
      <c r="D113" s="18"/>
      <c r="E113" s="18"/>
      <c r="F113" s="42">
        <f>SUMIF('Cust MB ComLg'!$Y$8:$AJ$8,$B$29,'Cust MB ComLg'!$Y73:$AJ73)</f>
        <v>29</v>
      </c>
      <c r="G113" s="42">
        <f>'Avg Bill Days'!C70</f>
        <v>30.762</v>
      </c>
      <c r="H113" s="42"/>
      <c r="I113" s="42"/>
      <c r="J113" s="42">
        <f t="shared" si="8"/>
        <v>0</v>
      </c>
      <c r="K113" s="42">
        <f t="shared" si="8"/>
        <v>0</v>
      </c>
      <c r="L113" s="42"/>
      <c r="M113" s="42"/>
      <c r="N113" s="42"/>
      <c r="O113" s="42"/>
      <c r="P113" s="42"/>
      <c r="Q113" s="42"/>
      <c r="R113" s="42">
        <f t="shared" si="9"/>
        <v>1551064</v>
      </c>
      <c r="S113" s="42">
        <f t="shared" si="10"/>
        <v>3844</v>
      </c>
    </row>
    <row r="114" spans="1:19">
      <c r="A114" s="18">
        <f t="shared" si="12"/>
        <v>2017</v>
      </c>
      <c r="B114" s="18">
        <f t="shared" si="13"/>
        <v>11</v>
      </c>
      <c r="C114" s="18"/>
      <c r="D114" s="18"/>
      <c r="E114" s="18"/>
      <c r="F114" s="42">
        <f>SUMIF('Cust MB ComLg'!$Y$8:$AJ$8,$B$29,'Cust MB ComLg'!$Y74:$AJ74)</f>
        <v>29</v>
      </c>
      <c r="G114" s="42">
        <f>'Avg Bill Days'!C71</f>
        <v>28.619</v>
      </c>
      <c r="H114" s="42"/>
      <c r="I114" s="42"/>
      <c r="J114" s="42">
        <f t="shared" ref="J114:K177" si="14">ROUND(SUMIF($B$32:$B$45,$B114,J$32:J$45)*$F114,0)</f>
        <v>0</v>
      </c>
      <c r="K114" s="42">
        <f t="shared" si="14"/>
        <v>0</v>
      </c>
      <c r="L114" s="42"/>
      <c r="M114" s="42"/>
      <c r="N114" s="42"/>
      <c r="O114" s="42"/>
      <c r="P114" s="42"/>
      <c r="Q114" s="42"/>
      <c r="R114" s="42">
        <f t="shared" ref="R114:R177" si="15">ROUND(SUMIF($B$32:$B$45,$B114,R$32:R$45)*$F114*$G114,0)</f>
        <v>1279902</v>
      </c>
      <c r="S114" s="42">
        <f t="shared" ref="S114:S177" si="16">ROUND(SUMIF($B$32:$B$45,$B114,S$32:S$45)*$F114,0)</f>
        <v>3525</v>
      </c>
    </row>
    <row r="115" spans="1:19">
      <c r="A115" s="18">
        <f t="shared" si="12"/>
        <v>2017</v>
      </c>
      <c r="B115" s="18">
        <f t="shared" si="13"/>
        <v>12</v>
      </c>
      <c r="C115" s="18"/>
      <c r="D115" s="18"/>
      <c r="E115" s="18"/>
      <c r="F115" s="42">
        <f>SUMIF('Cust MB ComLg'!$Y$8:$AJ$8,$B$29,'Cust MB ComLg'!$Y75:$AJ75)</f>
        <v>29</v>
      </c>
      <c r="G115" s="42">
        <f>'Avg Bill Days'!C72</f>
        <v>31.238</v>
      </c>
      <c r="H115" s="42"/>
      <c r="I115" s="42"/>
      <c r="J115" s="42">
        <f t="shared" si="14"/>
        <v>0</v>
      </c>
      <c r="K115" s="42">
        <f t="shared" si="14"/>
        <v>0</v>
      </c>
      <c r="L115" s="42"/>
      <c r="M115" s="42"/>
      <c r="N115" s="42"/>
      <c r="O115" s="42"/>
      <c r="P115" s="42"/>
      <c r="Q115" s="42"/>
      <c r="R115" s="42">
        <f t="shared" si="15"/>
        <v>1288112</v>
      </c>
      <c r="S115" s="42">
        <f t="shared" si="16"/>
        <v>3311</v>
      </c>
    </row>
    <row r="116" spans="1:19">
      <c r="A116" s="18">
        <f t="shared" si="12"/>
        <v>2018</v>
      </c>
      <c r="B116" s="18">
        <f t="shared" si="13"/>
        <v>1</v>
      </c>
      <c r="C116" s="18"/>
      <c r="D116" s="18"/>
      <c r="E116" s="18"/>
      <c r="F116" s="42">
        <f>SUMIF('Cust MB ComLg'!$Y$8:$AJ$8,$B$29,'Cust MB ComLg'!$Y76:$AJ76)</f>
        <v>29</v>
      </c>
      <c r="G116" s="42">
        <f>'Avg Bill Days'!C73</f>
        <v>32.286000000000001</v>
      </c>
      <c r="H116" s="42"/>
      <c r="I116" s="42"/>
      <c r="J116" s="42">
        <f t="shared" si="14"/>
        <v>0</v>
      </c>
      <c r="K116" s="42">
        <f t="shared" si="14"/>
        <v>0</v>
      </c>
      <c r="L116" s="42"/>
      <c r="M116" s="42"/>
      <c r="N116" s="42"/>
      <c r="O116" s="42"/>
      <c r="P116" s="42"/>
      <c r="Q116" s="42"/>
      <c r="R116" s="42">
        <f t="shared" si="15"/>
        <v>1309904</v>
      </c>
      <c r="S116" s="42">
        <f t="shared" si="16"/>
        <v>3309</v>
      </c>
    </row>
    <row r="117" spans="1:19">
      <c r="A117" s="18">
        <f t="shared" si="12"/>
        <v>2018</v>
      </c>
      <c r="B117" s="18">
        <f t="shared" si="13"/>
        <v>2</v>
      </c>
      <c r="C117" s="18"/>
      <c r="D117" s="18"/>
      <c r="E117" s="18"/>
      <c r="F117" s="42">
        <f>SUMIF('Cust MB ComLg'!$Y$8:$AJ$8,$B$29,'Cust MB ComLg'!$Y77:$AJ77)</f>
        <v>29</v>
      </c>
      <c r="G117" s="42">
        <f>'Avg Bill Days'!C74</f>
        <v>29.81</v>
      </c>
      <c r="H117" s="42"/>
      <c r="I117" s="42"/>
      <c r="J117" s="42">
        <f t="shared" si="14"/>
        <v>0</v>
      </c>
      <c r="K117" s="42">
        <f t="shared" si="14"/>
        <v>0</v>
      </c>
      <c r="L117" s="42"/>
      <c r="M117" s="42"/>
      <c r="N117" s="42"/>
      <c r="O117" s="42"/>
      <c r="P117" s="42"/>
      <c r="Q117" s="42"/>
      <c r="R117" s="42">
        <f t="shared" si="15"/>
        <v>1400035</v>
      </c>
      <c r="S117" s="42">
        <f t="shared" si="16"/>
        <v>3409</v>
      </c>
    </row>
    <row r="118" spans="1:19">
      <c r="A118" s="18">
        <f t="shared" si="12"/>
        <v>2018</v>
      </c>
      <c r="B118" s="18">
        <f t="shared" si="13"/>
        <v>3</v>
      </c>
      <c r="C118" s="18"/>
      <c r="D118" s="18"/>
      <c r="E118" s="18"/>
      <c r="F118" s="42">
        <f>SUMIF('Cust MB ComLg'!$Y$8:$AJ$8,$B$29,'Cust MB ComLg'!$Y78:$AJ78)</f>
        <v>30</v>
      </c>
      <c r="G118" s="42">
        <f>'Avg Bill Days'!C75</f>
        <v>29.524000000000001</v>
      </c>
      <c r="H118" s="42"/>
      <c r="I118" s="42"/>
      <c r="J118" s="42">
        <f t="shared" si="14"/>
        <v>0</v>
      </c>
      <c r="K118" s="42">
        <f t="shared" si="14"/>
        <v>0</v>
      </c>
      <c r="L118" s="42"/>
      <c r="M118" s="42"/>
      <c r="N118" s="42"/>
      <c r="O118" s="42"/>
      <c r="P118" s="42"/>
      <c r="Q118" s="42"/>
      <c r="R118" s="42">
        <f t="shared" si="15"/>
        <v>1178754</v>
      </c>
      <c r="S118" s="42">
        <f t="shared" si="16"/>
        <v>3141</v>
      </c>
    </row>
    <row r="119" spans="1:19">
      <c r="A119" s="18">
        <f t="shared" si="12"/>
        <v>2018</v>
      </c>
      <c r="B119" s="18">
        <f t="shared" si="13"/>
        <v>4</v>
      </c>
      <c r="C119" s="18"/>
      <c r="D119" s="18"/>
      <c r="E119" s="18"/>
      <c r="F119" s="42">
        <f>SUMIF('Cust MB ComLg'!$Y$8:$AJ$8,$B$29,'Cust MB ComLg'!$Y79:$AJ79)</f>
        <v>30</v>
      </c>
      <c r="G119" s="42">
        <f>'Avg Bill Days'!C76</f>
        <v>30.713999999999999</v>
      </c>
      <c r="H119" s="42"/>
      <c r="I119" s="42"/>
      <c r="J119" s="42">
        <f t="shared" si="14"/>
        <v>0</v>
      </c>
      <c r="K119" s="42">
        <f t="shared" si="14"/>
        <v>0</v>
      </c>
      <c r="L119" s="42"/>
      <c r="M119" s="42"/>
      <c r="N119" s="42"/>
      <c r="O119" s="42"/>
      <c r="P119" s="42"/>
      <c r="Q119" s="42"/>
      <c r="R119" s="42">
        <f t="shared" si="15"/>
        <v>1267036</v>
      </c>
      <c r="S119" s="42">
        <f t="shared" si="16"/>
        <v>3346</v>
      </c>
    </row>
    <row r="120" spans="1:19">
      <c r="A120" s="18">
        <f t="shared" si="12"/>
        <v>2018</v>
      </c>
      <c r="B120" s="18">
        <f t="shared" si="13"/>
        <v>5</v>
      </c>
      <c r="C120" s="18"/>
      <c r="D120" s="18"/>
      <c r="E120" s="18"/>
      <c r="F120" s="42">
        <f>SUMIF('Cust MB ComLg'!$Y$8:$AJ$8,$B$29,'Cust MB ComLg'!$Y80:$AJ80)</f>
        <v>30</v>
      </c>
      <c r="G120" s="42">
        <f>'Avg Bill Days'!C77</f>
        <v>29.524000000000001</v>
      </c>
      <c r="H120" s="42"/>
      <c r="I120" s="42"/>
      <c r="J120" s="42">
        <f t="shared" si="14"/>
        <v>0</v>
      </c>
      <c r="K120" s="42">
        <f t="shared" si="14"/>
        <v>0</v>
      </c>
      <c r="L120" s="42"/>
      <c r="M120" s="42"/>
      <c r="N120" s="42"/>
      <c r="O120" s="42"/>
      <c r="P120" s="42"/>
      <c r="Q120" s="42"/>
      <c r="R120" s="42">
        <f t="shared" si="15"/>
        <v>1283827</v>
      </c>
      <c r="S120" s="42">
        <f t="shared" si="16"/>
        <v>3716</v>
      </c>
    </row>
    <row r="121" spans="1:19">
      <c r="A121" s="18">
        <f t="shared" si="12"/>
        <v>2018</v>
      </c>
      <c r="B121" s="18">
        <f t="shared" si="13"/>
        <v>6</v>
      </c>
      <c r="C121" s="18"/>
      <c r="D121" s="18"/>
      <c r="E121" s="18"/>
      <c r="F121" s="42">
        <f>SUMIF('Cust MB ComLg'!$Y$8:$AJ$8,$B$29,'Cust MB ComLg'!$Y81:$AJ81)</f>
        <v>30</v>
      </c>
      <c r="G121" s="42">
        <f>'Avg Bill Days'!C78</f>
        <v>30.619</v>
      </c>
      <c r="H121" s="42"/>
      <c r="I121" s="42"/>
      <c r="J121" s="42">
        <f t="shared" si="14"/>
        <v>0</v>
      </c>
      <c r="K121" s="42">
        <f t="shared" si="14"/>
        <v>0</v>
      </c>
      <c r="L121" s="42"/>
      <c r="M121" s="42"/>
      <c r="N121" s="42"/>
      <c r="O121" s="42"/>
      <c r="P121" s="42"/>
      <c r="Q121" s="42"/>
      <c r="R121" s="42">
        <f t="shared" si="15"/>
        <v>1671086</v>
      </c>
      <c r="S121" s="42">
        <f t="shared" si="16"/>
        <v>4073</v>
      </c>
    </row>
    <row r="122" spans="1:19">
      <c r="A122" s="18">
        <f t="shared" si="12"/>
        <v>2018</v>
      </c>
      <c r="B122" s="18">
        <f t="shared" si="13"/>
        <v>7</v>
      </c>
      <c r="C122" s="18"/>
      <c r="D122" s="18"/>
      <c r="E122" s="18"/>
      <c r="F122" s="42">
        <f>SUMIF('Cust MB ComLg'!$Y$8:$AJ$8,$B$29,'Cust MB ComLg'!$Y82:$AJ82)</f>
        <v>30</v>
      </c>
      <c r="G122" s="42">
        <f>'Avg Bill Days'!C79</f>
        <v>30.713999999999999</v>
      </c>
      <c r="H122" s="42"/>
      <c r="I122" s="42"/>
      <c r="J122" s="42">
        <f t="shared" si="14"/>
        <v>0</v>
      </c>
      <c r="K122" s="42">
        <f t="shared" si="14"/>
        <v>0</v>
      </c>
      <c r="L122" s="42"/>
      <c r="M122" s="42"/>
      <c r="N122" s="42"/>
      <c r="O122" s="42"/>
      <c r="P122" s="42"/>
      <c r="Q122" s="42"/>
      <c r="R122" s="42">
        <f t="shared" si="15"/>
        <v>1780507</v>
      </c>
      <c r="S122" s="42">
        <f t="shared" si="16"/>
        <v>4068</v>
      </c>
    </row>
    <row r="123" spans="1:19">
      <c r="A123" s="18">
        <f t="shared" si="12"/>
        <v>2018</v>
      </c>
      <c r="B123" s="18">
        <f t="shared" si="13"/>
        <v>8</v>
      </c>
      <c r="C123" s="18"/>
      <c r="D123" s="18"/>
      <c r="E123" s="18"/>
      <c r="F123" s="42">
        <f>SUMIF('Cust MB ComLg'!$Y$8:$AJ$8,$B$29,'Cust MB ComLg'!$Y83:$AJ83)</f>
        <v>30</v>
      </c>
      <c r="G123" s="42">
        <f>'Avg Bill Days'!C80</f>
        <v>30.475999999999999</v>
      </c>
      <c r="H123" s="42"/>
      <c r="I123" s="42"/>
      <c r="J123" s="42">
        <f t="shared" si="14"/>
        <v>0</v>
      </c>
      <c r="K123" s="42">
        <f t="shared" si="14"/>
        <v>0</v>
      </c>
      <c r="L123" s="42"/>
      <c r="M123" s="42"/>
      <c r="N123" s="42"/>
      <c r="O123" s="42"/>
      <c r="P123" s="42"/>
      <c r="Q123" s="42"/>
      <c r="R123" s="42">
        <f t="shared" si="15"/>
        <v>1654511</v>
      </c>
      <c r="S123" s="42">
        <f t="shared" si="16"/>
        <v>3888</v>
      </c>
    </row>
    <row r="124" spans="1:19">
      <c r="A124" s="18">
        <f t="shared" si="12"/>
        <v>2018</v>
      </c>
      <c r="B124" s="18">
        <f t="shared" si="13"/>
        <v>9</v>
      </c>
      <c r="C124" s="18"/>
      <c r="D124" s="18"/>
      <c r="E124" s="18"/>
      <c r="F124" s="42">
        <f>SUMIF('Cust MB ComLg'!$Y$8:$AJ$8,$B$29,'Cust MB ComLg'!$Y84:$AJ84)</f>
        <v>30</v>
      </c>
      <c r="G124" s="42">
        <f>'Avg Bill Days'!C81</f>
        <v>31.143000000000001</v>
      </c>
      <c r="H124" s="42"/>
      <c r="I124" s="42"/>
      <c r="J124" s="42">
        <f t="shared" si="14"/>
        <v>0</v>
      </c>
      <c r="K124" s="42">
        <f t="shared" si="14"/>
        <v>0</v>
      </c>
      <c r="L124" s="42"/>
      <c r="M124" s="42"/>
      <c r="N124" s="42"/>
      <c r="O124" s="42"/>
      <c r="P124" s="42"/>
      <c r="Q124" s="42"/>
      <c r="R124" s="42">
        <f t="shared" si="15"/>
        <v>1688067</v>
      </c>
      <c r="S124" s="42">
        <f t="shared" si="16"/>
        <v>4051</v>
      </c>
    </row>
    <row r="125" spans="1:19">
      <c r="A125" s="18">
        <f t="shared" si="12"/>
        <v>2018</v>
      </c>
      <c r="B125" s="18">
        <f t="shared" si="13"/>
        <v>10</v>
      </c>
      <c r="C125" s="18"/>
      <c r="D125" s="18"/>
      <c r="E125" s="18"/>
      <c r="F125" s="42">
        <f>SUMIF('Cust MB ComLg'!$Y$8:$AJ$8,$B$29,'Cust MB ComLg'!$Y85:$AJ85)</f>
        <v>30</v>
      </c>
      <c r="G125" s="42">
        <f>'Avg Bill Days'!C82</f>
        <v>30.762</v>
      </c>
      <c r="H125" s="42"/>
      <c r="I125" s="42"/>
      <c r="J125" s="42">
        <f t="shared" si="14"/>
        <v>0</v>
      </c>
      <c r="K125" s="42">
        <f t="shared" si="14"/>
        <v>0</v>
      </c>
      <c r="L125" s="42"/>
      <c r="M125" s="42"/>
      <c r="N125" s="42"/>
      <c r="O125" s="42"/>
      <c r="P125" s="42"/>
      <c r="Q125" s="42"/>
      <c r="R125" s="42">
        <f t="shared" si="15"/>
        <v>1604549</v>
      </c>
      <c r="S125" s="42">
        <f t="shared" si="16"/>
        <v>3976</v>
      </c>
    </row>
    <row r="126" spans="1:19">
      <c r="A126" s="18">
        <f t="shared" si="12"/>
        <v>2018</v>
      </c>
      <c r="B126" s="18">
        <f t="shared" si="13"/>
        <v>11</v>
      </c>
      <c r="C126" s="18"/>
      <c r="D126" s="18"/>
      <c r="E126" s="18"/>
      <c r="F126" s="42">
        <f>SUMIF('Cust MB ComLg'!$Y$8:$AJ$8,$B$29,'Cust MB ComLg'!$Y86:$AJ86)</f>
        <v>30</v>
      </c>
      <c r="G126" s="42">
        <f>'Avg Bill Days'!C83</f>
        <v>28.619</v>
      </c>
      <c r="H126" s="42"/>
      <c r="I126" s="42"/>
      <c r="J126" s="42">
        <f t="shared" si="14"/>
        <v>0</v>
      </c>
      <c r="K126" s="42">
        <f t="shared" si="14"/>
        <v>0</v>
      </c>
      <c r="L126" s="42"/>
      <c r="M126" s="42"/>
      <c r="N126" s="42"/>
      <c r="O126" s="42"/>
      <c r="P126" s="42"/>
      <c r="Q126" s="42"/>
      <c r="R126" s="42">
        <f t="shared" si="15"/>
        <v>1324037</v>
      </c>
      <c r="S126" s="42">
        <f t="shared" si="16"/>
        <v>3647</v>
      </c>
    </row>
    <row r="127" spans="1:19">
      <c r="A127" s="18">
        <f t="shared" si="12"/>
        <v>2018</v>
      </c>
      <c r="B127" s="18">
        <f t="shared" si="13"/>
        <v>12</v>
      </c>
      <c r="C127" s="18"/>
      <c r="D127" s="18"/>
      <c r="E127" s="18"/>
      <c r="F127" s="42">
        <f>SUMIF('Cust MB ComLg'!$Y$8:$AJ$8,$B$29,'Cust MB ComLg'!$Y87:$AJ87)</f>
        <v>30</v>
      </c>
      <c r="G127" s="42">
        <f>'Avg Bill Days'!C84</f>
        <v>31.238</v>
      </c>
      <c r="H127" s="42"/>
      <c r="I127" s="42"/>
      <c r="J127" s="42">
        <f t="shared" si="14"/>
        <v>0</v>
      </c>
      <c r="K127" s="42">
        <f t="shared" si="14"/>
        <v>0</v>
      </c>
      <c r="L127" s="42"/>
      <c r="M127" s="42"/>
      <c r="N127" s="42"/>
      <c r="O127" s="42"/>
      <c r="P127" s="42"/>
      <c r="Q127" s="42"/>
      <c r="R127" s="42">
        <f t="shared" si="15"/>
        <v>1332530</v>
      </c>
      <c r="S127" s="42">
        <f t="shared" si="16"/>
        <v>3425</v>
      </c>
    </row>
    <row r="128" spans="1:19">
      <c r="A128" s="18">
        <f t="shared" si="12"/>
        <v>2019</v>
      </c>
      <c r="B128" s="18">
        <f t="shared" si="13"/>
        <v>1</v>
      </c>
      <c r="C128" s="18"/>
      <c r="D128" s="18"/>
      <c r="E128" s="18"/>
      <c r="F128" s="42">
        <f>SUMIF('Cust MB ComLg'!$Y$8:$AJ$8,$B$29,'Cust MB ComLg'!$Y88:$AJ88)</f>
        <v>30</v>
      </c>
      <c r="G128" s="42">
        <f>'Avg Bill Days'!C85</f>
        <v>32.286000000000001</v>
      </c>
      <c r="H128" s="42"/>
      <c r="I128" s="42"/>
      <c r="J128" s="42">
        <f t="shared" si="14"/>
        <v>0</v>
      </c>
      <c r="K128" s="42">
        <f t="shared" si="14"/>
        <v>0</v>
      </c>
      <c r="L128" s="42"/>
      <c r="M128" s="42"/>
      <c r="N128" s="42"/>
      <c r="O128" s="42"/>
      <c r="P128" s="42"/>
      <c r="Q128" s="42"/>
      <c r="R128" s="42">
        <f t="shared" si="15"/>
        <v>1355073</v>
      </c>
      <c r="S128" s="42">
        <f t="shared" si="16"/>
        <v>3423</v>
      </c>
    </row>
    <row r="129" spans="1:19">
      <c r="A129" s="18">
        <f t="shared" si="12"/>
        <v>2019</v>
      </c>
      <c r="B129" s="18">
        <f t="shared" si="13"/>
        <v>2</v>
      </c>
      <c r="C129" s="18"/>
      <c r="D129" s="18"/>
      <c r="E129" s="18"/>
      <c r="F129" s="42">
        <f>SUMIF('Cust MB ComLg'!$Y$8:$AJ$8,$B$29,'Cust MB ComLg'!$Y89:$AJ89)</f>
        <v>30</v>
      </c>
      <c r="G129" s="42">
        <f>'Avg Bill Days'!C86</f>
        <v>29.81</v>
      </c>
      <c r="H129" s="42"/>
      <c r="I129" s="42"/>
      <c r="J129" s="42">
        <f t="shared" si="14"/>
        <v>0</v>
      </c>
      <c r="K129" s="42">
        <f t="shared" si="14"/>
        <v>0</v>
      </c>
      <c r="L129" s="42"/>
      <c r="M129" s="42"/>
      <c r="N129" s="42"/>
      <c r="O129" s="42"/>
      <c r="P129" s="42"/>
      <c r="Q129" s="42"/>
      <c r="R129" s="42">
        <f t="shared" si="15"/>
        <v>1448312</v>
      </c>
      <c r="S129" s="42">
        <f t="shared" si="16"/>
        <v>3527</v>
      </c>
    </row>
    <row r="130" spans="1:19">
      <c r="A130" s="18">
        <f t="shared" si="12"/>
        <v>2019</v>
      </c>
      <c r="B130" s="18">
        <f t="shared" si="13"/>
        <v>3</v>
      </c>
      <c r="C130" s="18"/>
      <c r="D130" s="18"/>
      <c r="E130" s="18"/>
      <c r="F130" s="42">
        <f>SUMIF('Cust MB ComLg'!$Y$8:$AJ$8,$B$29,'Cust MB ComLg'!$Y90:$AJ90)</f>
        <v>30</v>
      </c>
      <c r="G130" s="42">
        <f>'Avg Bill Days'!C87</f>
        <v>29.524000000000001</v>
      </c>
      <c r="H130" s="42"/>
      <c r="I130" s="42"/>
      <c r="J130" s="42">
        <f t="shared" si="14"/>
        <v>0</v>
      </c>
      <c r="K130" s="42">
        <f t="shared" si="14"/>
        <v>0</v>
      </c>
      <c r="L130" s="42"/>
      <c r="M130" s="42"/>
      <c r="N130" s="42"/>
      <c r="O130" s="42"/>
      <c r="P130" s="42"/>
      <c r="Q130" s="42"/>
      <c r="R130" s="42">
        <f t="shared" si="15"/>
        <v>1178754</v>
      </c>
      <c r="S130" s="42">
        <f t="shared" si="16"/>
        <v>3141</v>
      </c>
    </row>
    <row r="131" spans="1:19">
      <c r="A131" s="18">
        <f t="shared" si="12"/>
        <v>2019</v>
      </c>
      <c r="B131" s="18">
        <f t="shared" si="13"/>
        <v>4</v>
      </c>
      <c r="C131" s="18"/>
      <c r="D131" s="18"/>
      <c r="E131" s="18"/>
      <c r="F131" s="42">
        <f>SUMIF('Cust MB ComLg'!$Y$8:$AJ$8,$B$29,'Cust MB ComLg'!$Y91:$AJ91)</f>
        <v>30</v>
      </c>
      <c r="G131" s="42">
        <f>'Avg Bill Days'!C88</f>
        <v>30.713999999999999</v>
      </c>
      <c r="H131" s="42"/>
      <c r="I131" s="42"/>
      <c r="J131" s="42">
        <f t="shared" si="14"/>
        <v>0</v>
      </c>
      <c r="K131" s="42">
        <f t="shared" si="14"/>
        <v>0</v>
      </c>
      <c r="L131" s="42"/>
      <c r="M131" s="42"/>
      <c r="N131" s="42"/>
      <c r="O131" s="42"/>
      <c r="P131" s="42"/>
      <c r="Q131" s="42"/>
      <c r="R131" s="42">
        <f t="shared" si="15"/>
        <v>1267036</v>
      </c>
      <c r="S131" s="42">
        <f t="shared" si="16"/>
        <v>3346</v>
      </c>
    </row>
    <row r="132" spans="1:19">
      <c r="A132" s="18">
        <f t="shared" ref="A132:A195" si="17">A120+1</f>
        <v>2019</v>
      </c>
      <c r="B132" s="18">
        <f t="shared" si="13"/>
        <v>5</v>
      </c>
      <c r="C132" s="18"/>
      <c r="D132" s="18"/>
      <c r="E132" s="18"/>
      <c r="F132" s="42">
        <f>SUMIF('Cust MB ComLg'!$Y$8:$AJ$8,$B$29,'Cust MB ComLg'!$Y92:$AJ92)</f>
        <v>30</v>
      </c>
      <c r="G132" s="42">
        <f>'Avg Bill Days'!C89</f>
        <v>29.524000000000001</v>
      </c>
      <c r="H132" s="42"/>
      <c r="I132" s="42"/>
      <c r="J132" s="42">
        <f t="shared" si="14"/>
        <v>0</v>
      </c>
      <c r="K132" s="42">
        <f t="shared" si="14"/>
        <v>0</v>
      </c>
      <c r="L132" s="42"/>
      <c r="M132" s="42"/>
      <c r="N132" s="42"/>
      <c r="O132" s="42"/>
      <c r="P132" s="42"/>
      <c r="Q132" s="42"/>
      <c r="R132" s="42">
        <f t="shared" si="15"/>
        <v>1283827</v>
      </c>
      <c r="S132" s="42">
        <f t="shared" si="16"/>
        <v>3716</v>
      </c>
    </row>
    <row r="133" spans="1:19">
      <c r="A133" s="18">
        <f t="shared" si="17"/>
        <v>2019</v>
      </c>
      <c r="B133" s="18">
        <f t="shared" ref="B133:B196" si="18">B121</f>
        <v>6</v>
      </c>
      <c r="C133" s="18"/>
      <c r="D133" s="18"/>
      <c r="E133" s="18"/>
      <c r="F133" s="42">
        <f>SUMIF('Cust MB ComLg'!$Y$8:$AJ$8,$B$29,'Cust MB ComLg'!$Y93:$AJ93)</f>
        <v>30</v>
      </c>
      <c r="G133" s="42">
        <f>'Avg Bill Days'!C90</f>
        <v>30.619</v>
      </c>
      <c r="H133" s="42"/>
      <c r="I133" s="42"/>
      <c r="J133" s="42">
        <f t="shared" si="14"/>
        <v>0</v>
      </c>
      <c r="K133" s="42">
        <f t="shared" si="14"/>
        <v>0</v>
      </c>
      <c r="L133" s="42"/>
      <c r="M133" s="42"/>
      <c r="N133" s="42"/>
      <c r="O133" s="42"/>
      <c r="P133" s="42"/>
      <c r="Q133" s="42"/>
      <c r="R133" s="42">
        <f t="shared" si="15"/>
        <v>1671086</v>
      </c>
      <c r="S133" s="42">
        <f t="shared" si="16"/>
        <v>4073</v>
      </c>
    </row>
    <row r="134" spans="1:19">
      <c r="A134" s="18">
        <f t="shared" si="17"/>
        <v>2019</v>
      </c>
      <c r="B134" s="18">
        <f t="shared" si="18"/>
        <v>7</v>
      </c>
      <c r="C134" s="18"/>
      <c r="D134" s="18"/>
      <c r="E134" s="18"/>
      <c r="F134" s="42">
        <f>SUMIF('Cust MB ComLg'!$Y$8:$AJ$8,$B$29,'Cust MB ComLg'!$Y94:$AJ94)</f>
        <v>30</v>
      </c>
      <c r="G134" s="42">
        <f>'Avg Bill Days'!C91</f>
        <v>30.713999999999999</v>
      </c>
      <c r="H134" s="42"/>
      <c r="I134" s="42"/>
      <c r="J134" s="42">
        <f t="shared" si="14"/>
        <v>0</v>
      </c>
      <c r="K134" s="42">
        <f t="shared" si="14"/>
        <v>0</v>
      </c>
      <c r="L134" s="42"/>
      <c r="M134" s="42"/>
      <c r="N134" s="42"/>
      <c r="O134" s="42"/>
      <c r="P134" s="42"/>
      <c r="Q134" s="42"/>
      <c r="R134" s="42">
        <f t="shared" si="15"/>
        <v>1780507</v>
      </c>
      <c r="S134" s="42">
        <f t="shared" si="16"/>
        <v>4068</v>
      </c>
    </row>
    <row r="135" spans="1:19">
      <c r="A135" s="18">
        <f t="shared" si="17"/>
        <v>2019</v>
      </c>
      <c r="B135" s="18">
        <f t="shared" si="18"/>
        <v>8</v>
      </c>
      <c r="C135" s="18"/>
      <c r="D135" s="18"/>
      <c r="E135" s="18"/>
      <c r="F135" s="42">
        <f>SUMIF('Cust MB ComLg'!$Y$8:$AJ$8,$B$29,'Cust MB ComLg'!$Y95:$AJ95)</f>
        <v>30</v>
      </c>
      <c r="G135" s="42">
        <f>'Avg Bill Days'!C92</f>
        <v>30.475999999999999</v>
      </c>
      <c r="H135" s="42"/>
      <c r="I135" s="42"/>
      <c r="J135" s="42">
        <f t="shared" si="14"/>
        <v>0</v>
      </c>
      <c r="K135" s="42">
        <f t="shared" si="14"/>
        <v>0</v>
      </c>
      <c r="L135" s="42"/>
      <c r="M135" s="42"/>
      <c r="N135" s="42"/>
      <c r="O135" s="42"/>
      <c r="P135" s="42"/>
      <c r="Q135" s="42"/>
      <c r="R135" s="42">
        <f t="shared" si="15"/>
        <v>1654511</v>
      </c>
      <c r="S135" s="42">
        <f t="shared" si="16"/>
        <v>3888</v>
      </c>
    </row>
    <row r="136" spans="1:19">
      <c r="A136" s="18">
        <f t="shared" si="17"/>
        <v>2019</v>
      </c>
      <c r="B136" s="18">
        <f t="shared" si="18"/>
        <v>9</v>
      </c>
      <c r="C136" s="18"/>
      <c r="D136" s="18"/>
      <c r="E136" s="18"/>
      <c r="F136" s="42">
        <f>SUMIF('Cust MB ComLg'!$Y$8:$AJ$8,$B$29,'Cust MB ComLg'!$Y96:$AJ96)</f>
        <v>30</v>
      </c>
      <c r="G136" s="42">
        <f>'Avg Bill Days'!C93</f>
        <v>31.143000000000001</v>
      </c>
      <c r="H136" s="42"/>
      <c r="I136" s="42"/>
      <c r="J136" s="42">
        <f t="shared" si="14"/>
        <v>0</v>
      </c>
      <c r="K136" s="42">
        <f t="shared" si="14"/>
        <v>0</v>
      </c>
      <c r="L136" s="42"/>
      <c r="M136" s="42"/>
      <c r="N136" s="42"/>
      <c r="O136" s="42"/>
      <c r="P136" s="42"/>
      <c r="Q136" s="42"/>
      <c r="R136" s="42">
        <f t="shared" si="15"/>
        <v>1688067</v>
      </c>
      <c r="S136" s="42">
        <f t="shared" si="16"/>
        <v>4051</v>
      </c>
    </row>
    <row r="137" spans="1:19">
      <c r="A137" s="18">
        <f t="shared" si="17"/>
        <v>2019</v>
      </c>
      <c r="B137" s="18">
        <f t="shared" si="18"/>
        <v>10</v>
      </c>
      <c r="C137" s="18"/>
      <c r="D137" s="18"/>
      <c r="E137" s="18"/>
      <c r="F137" s="42">
        <f>SUMIF('Cust MB ComLg'!$Y$8:$AJ$8,$B$29,'Cust MB ComLg'!$Y97:$AJ97)</f>
        <v>30</v>
      </c>
      <c r="G137" s="42">
        <f>'Avg Bill Days'!C94</f>
        <v>30.762</v>
      </c>
      <c r="H137" s="42"/>
      <c r="I137" s="42"/>
      <c r="J137" s="42">
        <f t="shared" si="14"/>
        <v>0</v>
      </c>
      <c r="K137" s="42">
        <f t="shared" si="14"/>
        <v>0</v>
      </c>
      <c r="L137" s="42"/>
      <c r="M137" s="42"/>
      <c r="N137" s="42"/>
      <c r="O137" s="42"/>
      <c r="P137" s="42"/>
      <c r="Q137" s="42"/>
      <c r="R137" s="42">
        <f t="shared" si="15"/>
        <v>1604549</v>
      </c>
      <c r="S137" s="42">
        <f t="shared" si="16"/>
        <v>3976</v>
      </c>
    </row>
    <row r="138" spans="1:19">
      <c r="A138" s="18">
        <f t="shared" si="17"/>
        <v>2019</v>
      </c>
      <c r="B138" s="18">
        <f t="shared" si="18"/>
        <v>11</v>
      </c>
      <c r="C138" s="18"/>
      <c r="D138" s="18"/>
      <c r="E138" s="18"/>
      <c r="F138" s="42">
        <f>SUMIF('Cust MB ComLg'!$Y$8:$AJ$8,$B$29,'Cust MB ComLg'!$Y98:$AJ98)</f>
        <v>30</v>
      </c>
      <c r="G138" s="42">
        <f>'Avg Bill Days'!C95</f>
        <v>28.619</v>
      </c>
      <c r="H138" s="42"/>
      <c r="I138" s="42"/>
      <c r="J138" s="42">
        <f t="shared" si="14"/>
        <v>0</v>
      </c>
      <c r="K138" s="42">
        <f t="shared" si="14"/>
        <v>0</v>
      </c>
      <c r="L138" s="42"/>
      <c r="M138" s="42"/>
      <c r="N138" s="42"/>
      <c r="O138" s="42"/>
      <c r="P138" s="42"/>
      <c r="Q138" s="42"/>
      <c r="R138" s="42">
        <f t="shared" si="15"/>
        <v>1324037</v>
      </c>
      <c r="S138" s="42">
        <f t="shared" si="16"/>
        <v>3647</v>
      </c>
    </row>
    <row r="139" spans="1:19">
      <c r="A139" s="18">
        <f t="shared" si="17"/>
        <v>2019</v>
      </c>
      <c r="B139" s="18">
        <f t="shared" si="18"/>
        <v>12</v>
      </c>
      <c r="C139" s="18"/>
      <c r="D139" s="18"/>
      <c r="E139" s="18"/>
      <c r="F139" s="42">
        <f>SUMIF('Cust MB ComLg'!$Y$8:$AJ$8,$B$29,'Cust MB ComLg'!$Y99:$AJ99)</f>
        <v>30</v>
      </c>
      <c r="G139" s="42">
        <f>'Avg Bill Days'!C96</f>
        <v>31.238</v>
      </c>
      <c r="H139" s="42"/>
      <c r="I139" s="42"/>
      <c r="J139" s="42">
        <f t="shared" si="14"/>
        <v>0</v>
      </c>
      <c r="K139" s="42">
        <f t="shared" si="14"/>
        <v>0</v>
      </c>
      <c r="L139" s="42"/>
      <c r="M139" s="42"/>
      <c r="N139" s="42"/>
      <c r="O139" s="42"/>
      <c r="P139" s="42"/>
      <c r="Q139" s="42"/>
      <c r="R139" s="42">
        <f t="shared" si="15"/>
        <v>1332530</v>
      </c>
      <c r="S139" s="42">
        <f t="shared" si="16"/>
        <v>3425</v>
      </c>
    </row>
    <row r="140" spans="1:19">
      <c r="A140" s="18">
        <f t="shared" si="17"/>
        <v>2020</v>
      </c>
      <c r="B140" s="18">
        <f t="shared" si="18"/>
        <v>1</v>
      </c>
      <c r="C140" s="18"/>
      <c r="D140" s="18"/>
      <c r="E140" s="18"/>
      <c r="F140" s="42">
        <f>SUMIF('Cust MB ComLg'!$Y$8:$AJ$8,$B$29,'Cust MB ComLg'!$Y100:$AJ100)</f>
        <v>30</v>
      </c>
      <c r="G140" s="42">
        <f>'Avg Bill Days'!C97</f>
        <v>32.286000000000001</v>
      </c>
      <c r="H140" s="42"/>
      <c r="I140" s="42"/>
      <c r="J140" s="42">
        <f t="shared" si="14"/>
        <v>0</v>
      </c>
      <c r="K140" s="42">
        <f t="shared" si="14"/>
        <v>0</v>
      </c>
      <c r="L140" s="42"/>
      <c r="M140" s="42"/>
      <c r="N140" s="42"/>
      <c r="O140" s="42"/>
      <c r="P140" s="42"/>
      <c r="Q140" s="42"/>
      <c r="R140" s="42">
        <f t="shared" si="15"/>
        <v>1355073</v>
      </c>
      <c r="S140" s="42">
        <f t="shared" si="16"/>
        <v>3423</v>
      </c>
    </row>
    <row r="141" spans="1:19">
      <c r="A141" s="18">
        <f t="shared" si="17"/>
        <v>2020</v>
      </c>
      <c r="B141" s="18">
        <f t="shared" si="18"/>
        <v>2</v>
      </c>
      <c r="C141" s="18"/>
      <c r="D141" s="18"/>
      <c r="E141" s="18"/>
      <c r="F141" s="42">
        <f>SUMIF('Cust MB ComLg'!$Y$8:$AJ$8,$B$29,'Cust MB ComLg'!$Y101:$AJ101)</f>
        <v>30</v>
      </c>
      <c r="G141" s="42">
        <f>'Avg Bill Days'!C98</f>
        <v>30.31</v>
      </c>
      <c r="H141" s="42"/>
      <c r="I141" s="42"/>
      <c r="J141" s="42">
        <f t="shared" si="14"/>
        <v>0</v>
      </c>
      <c r="K141" s="42">
        <f t="shared" si="14"/>
        <v>0</v>
      </c>
      <c r="L141" s="42"/>
      <c r="M141" s="42"/>
      <c r="N141" s="42"/>
      <c r="O141" s="42"/>
      <c r="P141" s="42"/>
      <c r="Q141" s="42"/>
      <c r="R141" s="42">
        <f t="shared" si="15"/>
        <v>1472605</v>
      </c>
      <c r="S141" s="42">
        <f t="shared" si="16"/>
        <v>3527</v>
      </c>
    </row>
    <row r="142" spans="1:19">
      <c r="A142" s="18">
        <f t="shared" si="17"/>
        <v>2020</v>
      </c>
      <c r="B142" s="18">
        <f t="shared" si="18"/>
        <v>3</v>
      </c>
      <c r="C142" s="18"/>
      <c r="D142" s="18"/>
      <c r="E142" s="18"/>
      <c r="F142" s="42">
        <f>SUMIF('Cust MB ComLg'!$Y$8:$AJ$8,$B$29,'Cust MB ComLg'!$Y102:$AJ102)</f>
        <v>31</v>
      </c>
      <c r="G142" s="42">
        <f>'Avg Bill Days'!C99</f>
        <v>30.024000000000001</v>
      </c>
      <c r="H142" s="42"/>
      <c r="I142" s="42"/>
      <c r="J142" s="42">
        <f t="shared" si="14"/>
        <v>0</v>
      </c>
      <c r="K142" s="42">
        <f t="shared" si="14"/>
        <v>0</v>
      </c>
      <c r="L142" s="42"/>
      <c r="M142" s="42"/>
      <c r="N142" s="42"/>
      <c r="O142" s="42"/>
      <c r="P142" s="42"/>
      <c r="Q142" s="42"/>
      <c r="R142" s="42">
        <f t="shared" si="15"/>
        <v>1238674</v>
      </c>
      <c r="S142" s="42">
        <f t="shared" si="16"/>
        <v>3245</v>
      </c>
    </row>
    <row r="143" spans="1:19">
      <c r="A143" s="18">
        <f t="shared" si="17"/>
        <v>2020</v>
      </c>
      <c r="B143" s="18">
        <f t="shared" si="18"/>
        <v>4</v>
      </c>
      <c r="C143" s="18"/>
      <c r="D143" s="18"/>
      <c r="E143" s="18"/>
      <c r="F143" s="42">
        <f>SUMIF('Cust MB ComLg'!$Y$8:$AJ$8,$B$29,'Cust MB ComLg'!$Y103:$AJ103)</f>
        <v>31</v>
      </c>
      <c r="G143" s="42">
        <f>'Avg Bill Days'!C100</f>
        <v>30.713999999999999</v>
      </c>
      <c r="H143" s="42"/>
      <c r="I143" s="42"/>
      <c r="J143" s="42">
        <f t="shared" si="14"/>
        <v>0</v>
      </c>
      <c r="K143" s="42">
        <f t="shared" si="14"/>
        <v>0</v>
      </c>
      <c r="L143" s="42"/>
      <c r="M143" s="42"/>
      <c r="N143" s="42"/>
      <c r="O143" s="42"/>
      <c r="P143" s="42"/>
      <c r="Q143" s="42"/>
      <c r="R143" s="42">
        <f t="shared" si="15"/>
        <v>1309271</v>
      </c>
      <c r="S143" s="42">
        <f t="shared" si="16"/>
        <v>3458</v>
      </c>
    </row>
    <row r="144" spans="1:19">
      <c r="A144" s="18">
        <f t="shared" si="17"/>
        <v>2020</v>
      </c>
      <c r="B144" s="18">
        <f t="shared" si="18"/>
        <v>5</v>
      </c>
      <c r="C144" s="18"/>
      <c r="D144" s="18"/>
      <c r="E144" s="18"/>
      <c r="F144" s="42">
        <f>SUMIF('Cust MB ComLg'!$Y$8:$AJ$8,$B$29,'Cust MB ComLg'!$Y104:$AJ104)</f>
        <v>31</v>
      </c>
      <c r="G144" s="42">
        <f>'Avg Bill Days'!C101</f>
        <v>29.524000000000001</v>
      </c>
      <c r="H144" s="42"/>
      <c r="I144" s="42"/>
      <c r="J144" s="42">
        <f t="shared" si="14"/>
        <v>0</v>
      </c>
      <c r="K144" s="42">
        <f t="shared" si="14"/>
        <v>0</v>
      </c>
      <c r="L144" s="42"/>
      <c r="M144" s="42"/>
      <c r="N144" s="42"/>
      <c r="O144" s="42"/>
      <c r="P144" s="42"/>
      <c r="Q144" s="42"/>
      <c r="R144" s="42">
        <f t="shared" si="15"/>
        <v>1326621</v>
      </c>
      <c r="S144" s="42">
        <f t="shared" si="16"/>
        <v>3840</v>
      </c>
    </row>
    <row r="145" spans="1:19">
      <c r="A145" s="18">
        <f t="shared" si="17"/>
        <v>2020</v>
      </c>
      <c r="B145" s="18">
        <f t="shared" si="18"/>
        <v>6</v>
      </c>
      <c r="C145" s="18"/>
      <c r="D145" s="18"/>
      <c r="E145" s="18"/>
      <c r="F145" s="42">
        <f>SUMIF('Cust MB ComLg'!$Y$8:$AJ$8,$B$29,'Cust MB ComLg'!$Y105:$AJ105)</f>
        <v>31</v>
      </c>
      <c r="G145" s="42">
        <f>'Avg Bill Days'!C102</f>
        <v>30.619</v>
      </c>
      <c r="H145" s="42"/>
      <c r="I145" s="42"/>
      <c r="J145" s="42">
        <f t="shared" si="14"/>
        <v>0</v>
      </c>
      <c r="K145" s="42">
        <f t="shared" si="14"/>
        <v>0</v>
      </c>
      <c r="L145" s="42"/>
      <c r="M145" s="42"/>
      <c r="N145" s="42"/>
      <c r="O145" s="42"/>
      <c r="P145" s="42"/>
      <c r="Q145" s="42"/>
      <c r="R145" s="42">
        <f t="shared" si="15"/>
        <v>1726788</v>
      </c>
      <c r="S145" s="42">
        <f t="shared" si="16"/>
        <v>4208</v>
      </c>
    </row>
    <row r="146" spans="1:19">
      <c r="A146" s="18">
        <f t="shared" si="17"/>
        <v>2020</v>
      </c>
      <c r="B146" s="18">
        <f t="shared" si="18"/>
        <v>7</v>
      </c>
      <c r="C146" s="18"/>
      <c r="D146" s="18"/>
      <c r="E146" s="18"/>
      <c r="F146" s="42">
        <f>SUMIF('Cust MB ComLg'!$Y$8:$AJ$8,$B$29,'Cust MB ComLg'!$Y106:$AJ106)</f>
        <v>31</v>
      </c>
      <c r="G146" s="42">
        <f>'Avg Bill Days'!C103</f>
        <v>30.713999999999999</v>
      </c>
      <c r="H146" s="42"/>
      <c r="I146" s="42"/>
      <c r="J146" s="42">
        <f t="shared" si="14"/>
        <v>0</v>
      </c>
      <c r="K146" s="42">
        <f t="shared" si="14"/>
        <v>0</v>
      </c>
      <c r="L146" s="42"/>
      <c r="M146" s="42"/>
      <c r="N146" s="42"/>
      <c r="O146" s="42"/>
      <c r="P146" s="42"/>
      <c r="Q146" s="42"/>
      <c r="R146" s="42">
        <f t="shared" si="15"/>
        <v>1839857</v>
      </c>
      <c r="S146" s="42">
        <f t="shared" si="16"/>
        <v>4204</v>
      </c>
    </row>
    <row r="147" spans="1:19">
      <c r="A147" s="18">
        <f t="shared" si="17"/>
        <v>2020</v>
      </c>
      <c r="B147" s="18">
        <f t="shared" si="18"/>
        <v>8</v>
      </c>
      <c r="C147" s="18"/>
      <c r="D147" s="18"/>
      <c r="E147" s="18"/>
      <c r="F147" s="42">
        <f>SUMIF('Cust MB ComLg'!$Y$8:$AJ$8,$B$29,'Cust MB ComLg'!$Y107:$AJ107)</f>
        <v>31</v>
      </c>
      <c r="G147" s="42">
        <f>'Avg Bill Days'!C104</f>
        <v>30.475999999999999</v>
      </c>
      <c r="H147" s="42"/>
      <c r="I147" s="42"/>
      <c r="J147" s="42">
        <f t="shared" si="14"/>
        <v>0</v>
      </c>
      <c r="K147" s="42">
        <f t="shared" si="14"/>
        <v>0</v>
      </c>
      <c r="L147" s="42"/>
      <c r="M147" s="42"/>
      <c r="N147" s="42"/>
      <c r="O147" s="42"/>
      <c r="P147" s="42"/>
      <c r="Q147" s="42"/>
      <c r="R147" s="42">
        <f t="shared" si="15"/>
        <v>1709661</v>
      </c>
      <c r="S147" s="42">
        <f t="shared" si="16"/>
        <v>4018</v>
      </c>
    </row>
    <row r="148" spans="1:19">
      <c r="A148" s="18">
        <f t="shared" si="17"/>
        <v>2020</v>
      </c>
      <c r="B148" s="18">
        <f t="shared" si="18"/>
        <v>9</v>
      </c>
      <c r="C148" s="18"/>
      <c r="D148" s="18"/>
      <c r="E148" s="18"/>
      <c r="F148" s="42">
        <f>SUMIF('Cust MB ComLg'!$Y$8:$AJ$8,$B$29,'Cust MB ComLg'!$Y108:$AJ108)</f>
        <v>31</v>
      </c>
      <c r="G148" s="42">
        <f>'Avg Bill Days'!C105</f>
        <v>31.143000000000001</v>
      </c>
      <c r="H148" s="42"/>
      <c r="I148" s="42"/>
      <c r="J148" s="42">
        <f t="shared" si="14"/>
        <v>0</v>
      </c>
      <c r="K148" s="42">
        <f t="shared" si="14"/>
        <v>0</v>
      </c>
      <c r="L148" s="42"/>
      <c r="M148" s="42"/>
      <c r="N148" s="42"/>
      <c r="O148" s="42"/>
      <c r="P148" s="42"/>
      <c r="Q148" s="42"/>
      <c r="R148" s="42">
        <f t="shared" si="15"/>
        <v>1744336</v>
      </c>
      <c r="S148" s="42">
        <f t="shared" si="16"/>
        <v>4186</v>
      </c>
    </row>
    <row r="149" spans="1:19">
      <c r="A149" s="18">
        <f t="shared" si="17"/>
        <v>2020</v>
      </c>
      <c r="B149" s="18">
        <f t="shared" si="18"/>
        <v>10</v>
      </c>
      <c r="C149" s="18"/>
      <c r="D149" s="18"/>
      <c r="E149" s="18"/>
      <c r="F149" s="42">
        <f>SUMIF('Cust MB ComLg'!$Y$8:$AJ$8,$B$29,'Cust MB ComLg'!$Y109:$AJ109)</f>
        <v>31</v>
      </c>
      <c r="G149" s="42">
        <f>'Avg Bill Days'!C106</f>
        <v>30.762</v>
      </c>
      <c r="H149" s="42"/>
      <c r="I149" s="42"/>
      <c r="J149" s="42">
        <f t="shared" si="14"/>
        <v>0</v>
      </c>
      <c r="K149" s="42">
        <f t="shared" si="14"/>
        <v>0</v>
      </c>
      <c r="L149" s="42"/>
      <c r="M149" s="42"/>
      <c r="N149" s="42"/>
      <c r="O149" s="42"/>
      <c r="P149" s="42"/>
      <c r="Q149" s="42"/>
      <c r="R149" s="42">
        <f t="shared" si="15"/>
        <v>1658034</v>
      </c>
      <c r="S149" s="42">
        <f t="shared" si="16"/>
        <v>4109</v>
      </c>
    </row>
    <row r="150" spans="1:19">
      <c r="A150" s="18">
        <f t="shared" si="17"/>
        <v>2020</v>
      </c>
      <c r="B150" s="18">
        <f t="shared" si="18"/>
        <v>11</v>
      </c>
      <c r="C150" s="18"/>
      <c r="D150" s="18"/>
      <c r="E150" s="18"/>
      <c r="F150" s="42">
        <f>SUMIF('Cust MB ComLg'!$Y$8:$AJ$8,$B$29,'Cust MB ComLg'!$Y110:$AJ110)</f>
        <v>31</v>
      </c>
      <c r="G150" s="42">
        <f>'Avg Bill Days'!C107</f>
        <v>28.619</v>
      </c>
      <c r="H150" s="42"/>
      <c r="I150" s="42"/>
      <c r="J150" s="42">
        <f t="shared" si="14"/>
        <v>0</v>
      </c>
      <c r="K150" s="42">
        <f t="shared" si="14"/>
        <v>0</v>
      </c>
      <c r="L150" s="42"/>
      <c r="M150" s="42"/>
      <c r="N150" s="42"/>
      <c r="O150" s="42"/>
      <c r="P150" s="42"/>
      <c r="Q150" s="42"/>
      <c r="R150" s="42">
        <f t="shared" si="15"/>
        <v>1368172</v>
      </c>
      <c r="S150" s="42">
        <f t="shared" si="16"/>
        <v>3769</v>
      </c>
    </row>
    <row r="151" spans="1:19">
      <c r="A151" s="18">
        <f t="shared" si="17"/>
        <v>2020</v>
      </c>
      <c r="B151" s="18">
        <f t="shared" si="18"/>
        <v>12</v>
      </c>
      <c r="C151" s="18"/>
      <c r="D151" s="18"/>
      <c r="E151" s="18"/>
      <c r="F151" s="42">
        <f>SUMIF('Cust MB ComLg'!$Y$8:$AJ$8,$B$29,'Cust MB ComLg'!$Y111:$AJ111)</f>
        <v>31</v>
      </c>
      <c r="G151" s="42">
        <f>'Avg Bill Days'!C108</f>
        <v>31.238</v>
      </c>
      <c r="H151" s="42"/>
      <c r="I151" s="42"/>
      <c r="J151" s="42">
        <f t="shared" si="14"/>
        <v>0</v>
      </c>
      <c r="K151" s="42">
        <f t="shared" si="14"/>
        <v>0</v>
      </c>
      <c r="L151" s="42"/>
      <c r="M151" s="42"/>
      <c r="N151" s="42"/>
      <c r="O151" s="42"/>
      <c r="P151" s="42"/>
      <c r="Q151" s="42"/>
      <c r="R151" s="42">
        <f t="shared" si="15"/>
        <v>1376948</v>
      </c>
      <c r="S151" s="42">
        <f t="shared" si="16"/>
        <v>3539</v>
      </c>
    </row>
    <row r="152" spans="1:19">
      <c r="A152" s="18">
        <f t="shared" si="17"/>
        <v>2021</v>
      </c>
      <c r="B152" s="18">
        <f t="shared" si="18"/>
        <v>1</v>
      </c>
      <c r="C152" s="18"/>
      <c r="D152" s="18"/>
      <c r="E152" s="18"/>
      <c r="F152" s="42">
        <f>SUMIF('Cust MB ComLg'!$Y$8:$AJ$8,$B$29,'Cust MB ComLg'!$Y112:$AJ112)</f>
        <v>31</v>
      </c>
      <c r="G152" s="42">
        <f>'Avg Bill Days'!C109</f>
        <v>32.286000000000001</v>
      </c>
      <c r="H152" s="42"/>
      <c r="I152" s="42"/>
      <c r="J152" s="42">
        <f t="shared" si="14"/>
        <v>0</v>
      </c>
      <c r="K152" s="42">
        <f t="shared" si="14"/>
        <v>0</v>
      </c>
      <c r="L152" s="42"/>
      <c r="M152" s="42"/>
      <c r="N152" s="42"/>
      <c r="O152" s="42"/>
      <c r="P152" s="42"/>
      <c r="Q152" s="42"/>
      <c r="R152" s="42">
        <f t="shared" si="15"/>
        <v>1400242</v>
      </c>
      <c r="S152" s="42">
        <f t="shared" si="16"/>
        <v>3537</v>
      </c>
    </row>
    <row r="153" spans="1:19">
      <c r="A153" s="18">
        <f t="shared" si="17"/>
        <v>2021</v>
      </c>
      <c r="B153" s="18">
        <f t="shared" si="18"/>
        <v>2</v>
      </c>
      <c r="C153" s="18"/>
      <c r="D153" s="18"/>
      <c r="E153" s="18"/>
      <c r="F153" s="42">
        <f>SUMIF('Cust MB ComLg'!$Y$8:$AJ$8,$B$29,'Cust MB ComLg'!$Y113:$AJ113)</f>
        <v>31</v>
      </c>
      <c r="G153" s="42">
        <f>'Avg Bill Days'!C110</f>
        <v>29.81</v>
      </c>
      <c r="H153" s="42"/>
      <c r="I153" s="42"/>
      <c r="J153" s="42">
        <f t="shared" si="14"/>
        <v>0</v>
      </c>
      <c r="K153" s="42">
        <f t="shared" si="14"/>
        <v>0</v>
      </c>
      <c r="L153" s="42"/>
      <c r="M153" s="42"/>
      <c r="N153" s="42"/>
      <c r="O153" s="42"/>
      <c r="P153" s="42"/>
      <c r="Q153" s="42"/>
      <c r="R153" s="42">
        <f t="shared" si="15"/>
        <v>1496590</v>
      </c>
      <c r="S153" s="42">
        <f t="shared" si="16"/>
        <v>3644</v>
      </c>
    </row>
    <row r="154" spans="1:19">
      <c r="A154" s="18">
        <f t="shared" si="17"/>
        <v>2021</v>
      </c>
      <c r="B154" s="18">
        <f t="shared" si="18"/>
        <v>3</v>
      </c>
      <c r="C154" s="18"/>
      <c r="D154" s="18"/>
      <c r="E154" s="18"/>
      <c r="F154" s="42">
        <f>SUMIF('Cust MB ComLg'!$Y$8:$AJ$8,$B$29,'Cust MB ComLg'!$Y114:$AJ114)</f>
        <v>31</v>
      </c>
      <c r="G154" s="42">
        <f>'Avg Bill Days'!C111</f>
        <v>29.524000000000001</v>
      </c>
      <c r="H154" s="42"/>
      <c r="I154" s="42"/>
      <c r="J154" s="42">
        <f t="shared" si="14"/>
        <v>0</v>
      </c>
      <c r="K154" s="42">
        <f t="shared" si="14"/>
        <v>0</v>
      </c>
      <c r="L154" s="42"/>
      <c r="M154" s="42"/>
      <c r="N154" s="42"/>
      <c r="O154" s="42"/>
      <c r="P154" s="42"/>
      <c r="Q154" s="42"/>
      <c r="R154" s="42">
        <f t="shared" si="15"/>
        <v>1218046</v>
      </c>
      <c r="S154" s="42">
        <f t="shared" si="16"/>
        <v>3245</v>
      </c>
    </row>
    <row r="155" spans="1:19">
      <c r="A155" s="18">
        <f t="shared" si="17"/>
        <v>2021</v>
      </c>
      <c r="B155" s="18">
        <f t="shared" si="18"/>
        <v>4</v>
      </c>
      <c r="C155" s="18"/>
      <c r="D155" s="18"/>
      <c r="E155" s="18"/>
      <c r="F155" s="42">
        <f>SUMIF('Cust MB ComLg'!$Y$8:$AJ$8,$B$29,'Cust MB ComLg'!$Y115:$AJ115)</f>
        <v>31</v>
      </c>
      <c r="G155" s="42">
        <f>'Avg Bill Days'!C112</f>
        <v>30.713999999999999</v>
      </c>
      <c r="H155" s="42"/>
      <c r="I155" s="42"/>
      <c r="J155" s="42">
        <f t="shared" si="14"/>
        <v>0</v>
      </c>
      <c r="K155" s="42">
        <f t="shared" si="14"/>
        <v>0</v>
      </c>
      <c r="L155" s="42"/>
      <c r="M155" s="42"/>
      <c r="N155" s="42"/>
      <c r="O155" s="42"/>
      <c r="P155" s="42"/>
      <c r="Q155" s="42"/>
      <c r="R155" s="42">
        <f t="shared" si="15"/>
        <v>1309271</v>
      </c>
      <c r="S155" s="42">
        <f t="shared" si="16"/>
        <v>3458</v>
      </c>
    </row>
    <row r="156" spans="1:19">
      <c r="A156" s="18">
        <f t="shared" si="17"/>
        <v>2021</v>
      </c>
      <c r="B156" s="18">
        <f t="shared" si="18"/>
        <v>5</v>
      </c>
      <c r="C156" s="18"/>
      <c r="D156" s="18"/>
      <c r="E156" s="18"/>
      <c r="F156" s="42">
        <f>SUMIF('Cust MB ComLg'!$Y$8:$AJ$8,$B$29,'Cust MB ComLg'!$Y116:$AJ116)</f>
        <v>31</v>
      </c>
      <c r="G156" s="42">
        <f>'Avg Bill Days'!C113</f>
        <v>29.524000000000001</v>
      </c>
      <c r="H156" s="42"/>
      <c r="I156" s="42"/>
      <c r="J156" s="42">
        <f t="shared" si="14"/>
        <v>0</v>
      </c>
      <c r="K156" s="42">
        <f t="shared" si="14"/>
        <v>0</v>
      </c>
      <c r="L156" s="42"/>
      <c r="M156" s="42"/>
      <c r="N156" s="42"/>
      <c r="O156" s="42"/>
      <c r="P156" s="42"/>
      <c r="Q156" s="42"/>
      <c r="R156" s="42">
        <f t="shared" si="15"/>
        <v>1326621</v>
      </c>
      <c r="S156" s="42">
        <f t="shared" si="16"/>
        <v>3840</v>
      </c>
    </row>
    <row r="157" spans="1:19">
      <c r="A157" s="18">
        <f t="shared" si="17"/>
        <v>2021</v>
      </c>
      <c r="B157" s="18">
        <f t="shared" si="18"/>
        <v>6</v>
      </c>
      <c r="C157" s="18"/>
      <c r="D157" s="18"/>
      <c r="E157" s="18"/>
      <c r="F157" s="42">
        <f>SUMIF('Cust MB ComLg'!$Y$8:$AJ$8,$B$29,'Cust MB ComLg'!$Y117:$AJ117)</f>
        <v>31</v>
      </c>
      <c r="G157" s="42">
        <f>'Avg Bill Days'!C114</f>
        <v>30.619</v>
      </c>
      <c r="H157" s="42"/>
      <c r="I157" s="42"/>
      <c r="J157" s="42">
        <f t="shared" si="14"/>
        <v>0</v>
      </c>
      <c r="K157" s="42">
        <f t="shared" si="14"/>
        <v>0</v>
      </c>
      <c r="L157" s="42"/>
      <c r="M157" s="42"/>
      <c r="N157" s="42"/>
      <c r="O157" s="42"/>
      <c r="P157" s="42"/>
      <c r="Q157" s="42"/>
      <c r="R157" s="42">
        <f t="shared" si="15"/>
        <v>1726788</v>
      </c>
      <c r="S157" s="42">
        <f t="shared" si="16"/>
        <v>4208</v>
      </c>
    </row>
    <row r="158" spans="1:19">
      <c r="A158" s="18">
        <f t="shared" si="17"/>
        <v>2021</v>
      </c>
      <c r="B158" s="18">
        <f t="shared" si="18"/>
        <v>7</v>
      </c>
      <c r="C158" s="18"/>
      <c r="D158" s="18"/>
      <c r="E158" s="18"/>
      <c r="F158" s="42">
        <f>SUMIF('Cust MB ComLg'!$Y$8:$AJ$8,$B$29,'Cust MB ComLg'!$Y118:$AJ118)</f>
        <v>31</v>
      </c>
      <c r="G158" s="42">
        <f>'Avg Bill Days'!C115</f>
        <v>30.713999999999999</v>
      </c>
      <c r="H158" s="42"/>
      <c r="I158" s="42"/>
      <c r="J158" s="42">
        <f t="shared" si="14"/>
        <v>0</v>
      </c>
      <c r="K158" s="42">
        <f t="shared" si="14"/>
        <v>0</v>
      </c>
      <c r="L158" s="42"/>
      <c r="M158" s="42"/>
      <c r="N158" s="42"/>
      <c r="O158" s="42"/>
      <c r="P158" s="42"/>
      <c r="Q158" s="42"/>
      <c r="R158" s="42">
        <f t="shared" si="15"/>
        <v>1839857</v>
      </c>
      <c r="S158" s="42">
        <f t="shared" si="16"/>
        <v>4204</v>
      </c>
    </row>
    <row r="159" spans="1:19">
      <c r="A159" s="18">
        <f t="shared" si="17"/>
        <v>2021</v>
      </c>
      <c r="B159" s="18">
        <f t="shared" si="18"/>
        <v>8</v>
      </c>
      <c r="C159" s="18"/>
      <c r="D159" s="18"/>
      <c r="E159" s="18"/>
      <c r="F159" s="42">
        <f>SUMIF('Cust MB ComLg'!$Y$8:$AJ$8,$B$29,'Cust MB ComLg'!$Y119:$AJ119)</f>
        <v>31</v>
      </c>
      <c r="G159" s="42">
        <f>'Avg Bill Days'!C116</f>
        <v>30.475999999999999</v>
      </c>
      <c r="H159" s="42"/>
      <c r="I159" s="42"/>
      <c r="J159" s="42">
        <f t="shared" si="14"/>
        <v>0</v>
      </c>
      <c r="K159" s="42">
        <f t="shared" si="14"/>
        <v>0</v>
      </c>
      <c r="L159" s="42"/>
      <c r="M159" s="42"/>
      <c r="N159" s="42"/>
      <c r="O159" s="42"/>
      <c r="P159" s="42"/>
      <c r="Q159" s="42"/>
      <c r="R159" s="42">
        <f t="shared" si="15"/>
        <v>1709661</v>
      </c>
      <c r="S159" s="42">
        <f t="shared" si="16"/>
        <v>4018</v>
      </c>
    </row>
    <row r="160" spans="1:19">
      <c r="A160" s="18">
        <f t="shared" si="17"/>
        <v>2021</v>
      </c>
      <c r="B160" s="18">
        <f t="shared" si="18"/>
        <v>9</v>
      </c>
      <c r="C160" s="18"/>
      <c r="D160" s="18"/>
      <c r="E160" s="18"/>
      <c r="F160" s="42">
        <f>SUMIF('Cust MB ComLg'!$Y$8:$AJ$8,$B$29,'Cust MB ComLg'!$Y120:$AJ120)</f>
        <v>31</v>
      </c>
      <c r="G160" s="42">
        <f>'Avg Bill Days'!C117</f>
        <v>31.143000000000001</v>
      </c>
      <c r="H160" s="42"/>
      <c r="I160" s="42"/>
      <c r="J160" s="42">
        <f t="shared" si="14"/>
        <v>0</v>
      </c>
      <c r="K160" s="42">
        <f t="shared" si="14"/>
        <v>0</v>
      </c>
      <c r="L160" s="42"/>
      <c r="M160" s="42"/>
      <c r="N160" s="42"/>
      <c r="O160" s="42"/>
      <c r="P160" s="42"/>
      <c r="Q160" s="42"/>
      <c r="R160" s="42">
        <f t="shared" si="15"/>
        <v>1744336</v>
      </c>
      <c r="S160" s="42">
        <f t="shared" si="16"/>
        <v>4186</v>
      </c>
    </row>
    <row r="161" spans="1:19">
      <c r="A161" s="18">
        <f t="shared" si="17"/>
        <v>2021</v>
      </c>
      <c r="B161" s="18">
        <f t="shared" si="18"/>
        <v>10</v>
      </c>
      <c r="C161" s="18"/>
      <c r="D161" s="18"/>
      <c r="E161" s="18"/>
      <c r="F161" s="42">
        <f>SUMIF('Cust MB ComLg'!$Y$8:$AJ$8,$B$29,'Cust MB ComLg'!$Y121:$AJ121)</f>
        <v>31</v>
      </c>
      <c r="G161" s="42">
        <f>'Avg Bill Days'!C118</f>
        <v>30.762</v>
      </c>
      <c r="H161" s="42"/>
      <c r="I161" s="42"/>
      <c r="J161" s="42">
        <f t="shared" si="14"/>
        <v>0</v>
      </c>
      <c r="K161" s="42">
        <f t="shared" si="14"/>
        <v>0</v>
      </c>
      <c r="L161" s="42"/>
      <c r="M161" s="42"/>
      <c r="N161" s="42"/>
      <c r="O161" s="42"/>
      <c r="P161" s="42"/>
      <c r="Q161" s="42"/>
      <c r="R161" s="42">
        <f t="shared" si="15"/>
        <v>1658034</v>
      </c>
      <c r="S161" s="42">
        <f t="shared" si="16"/>
        <v>4109</v>
      </c>
    </row>
    <row r="162" spans="1:19">
      <c r="A162" s="18">
        <f t="shared" si="17"/>
        <v>2021</v>
      </c>
      <c r="B162" s="18">
        <f t="shared" si="18"/>
        <v>11</v>
      </c>
      <c r="C162" s="18"/>
      <c r="D162" s="18"/>
      <c r="E162" s="18"/>
      <c r="F162" s="42">
        <f>SUMIF('Cust MB ComLg'!$Y$8:$AJ$8,$B$29,'Cust MB ComLg'!$Y122:$AJ122)</f>
        <v>31</v>
      </c>
      <c r="G162" s="42">
        <f>'Avg Bill Days'!C119</f>
        <v>28.619</v>
      </c>
      <c r="H162" s="42"/>
      <c r="I162" s="42"/>
      <c r="J162" s="42">
        <f t="shared" si="14"/>
        <v>0</v>
      </c>
      <c r="K162" s="42">
        <f t="shared" si="14"/>
        <v>0</v>
      </c>
      <c r="L162" s="42"/>
      <c r="M162" s="42"/>
      <c r="N162" s="42"/>
      <c r="O162" s="42"/>
      <c r="P162" s="42"/>
      <c r="Q162" s="42"/>
      <c r="R162" s="42">
        <f t="shared" si="15"/>
        <v>1368172</v>
      </c>
      <c r="S162" s="42">
        <f t="shared" si="16"/>
        <v>3769</v>
      </c>
    </row>
    <row r="163" spans="1:19">
      <c r="A163" s="18">
        <f t="shared" si="17"/>
        <v>2021</v>
      </c>
      <c r="B163" s="18">
        <f t="shared" si="18"/>
        <v>12</v>
      </c>
      <c r="C163" s="18"/>
      <c r="D163" s="18"/>
      <c r="E163" s="18"/>
      <c r="F163" s="42">
        <f>SUMIF('Cust MB ComLg'!$Y$8:$AJ$8,$B$29,'Cust MB ComLg'!$Y123:$AJ123)</f>
        <v>31</v>
      </c>
      <c r="G163" s="42">
        <f>'Avg Bill Days'!C120</f>
        <v>31.238</v>
      </c>
      <c r="H163" s="42"/>
      <c r="I163" s="42"/>
      <c r="J163" s="42">
        <f t="shared" si="14"/>
        <v>0</v>
      </c>
      <c r="K163" s="42">
        <f t="shared" si="14"/>
        <v>0</v>
      </c>
      <c r="L163" s="42"/>
      <c r="M163" s="42"/>
      <c r="N163" s="42"/>
      <c r="O163" s="42"/>
      <c r="P163" s="42"/>
      <c r="Q163" s="42"/>
      <c r="R163" s="42">
        <f t="shared" si="15"/>
        <v>1376948</v>
      </c>
      <c r="S163" s="42">
        <f t="shared" si="16"/>
        <v>3539</v>
      </c>
    </row>
    <row r="164" spans="1:19">
      <c r="A164" s="18">
        <f t="shared" si="17"/>
        <v>2022</v>
      </c>
      <c r="B164" s="18">
        <f t="shared" si="18"/>
        <v>1</v>
      </c>
      <c r="C164" s="18"/>
      <c r="D164" s="18"/>
      <c r="E164" s="18"/>
      <c r="F164" s="42">
        <f>SUMIF('Cust MB ComLg'!$Y$8:$AJ$8,$B$29,'Cust MB ComLg'!$Y124:$AJ124)</f>
        <v>31</v>
      </c>
      <c r="G164" s="42">
        <f>'Avg Bill Days'!C121</f>
        <v>32.286000000000001</v>
      </c>
      <c r="H164" s="42"/>
      <c r="I164" s="42"/>
      <c r="J164" s="42">
        <f t="shared" si="14"/>
        <v>0</v>
      </c>
      <c r="K164" s="42">
        <f t="shared" si="14"/>
        <v>0</v>
      </c>
      <c r="L164" s="42"/>
      <c r="M164" s="42"/>
      <c r="N164" s="42"/>
      <c r="O164" s="42"/>
      <c r="P164" s="42"/>
      <c r="Q164" s="42"/>
      <c r="R164" s="42">
        <f t="shared" si="15"/>
        <v>1400242</v>
      </c>
      <c r="S164" s="42">
        <f t="shared" si="16"/>
        <v>3537</v>
      </c>
    </row>
    <row r="165" spans="1:19">
      <c r="A165" s="18">
        <f t="shared" si="17"/>
        <v>2022</v>
      </c>
      <c r="B165" s="18">
        <f t="shared" si="18"/>
        <v>2</v>
      </c>
      <c r="C165" s="18"/>
      <c r="D165" s="18"/>
      <c r="E165" s="18"/>
      <c r="F165" s="42">
        <f>SUMIF('Cust MB ComLg'!$Y$8:$AJ$8,$B$29,'Cust MB ComLg'!$Y125:$AJ125)</f>
        <v>31</v>
      </c>
      <c r="G165" s="42">
        <f>'Avg Bill Days'!C122</f>
        <v>29.81</v>
      </c>
      <c r="H165" s="42"/>
      <c r="I165" s="42"/>
      <c r="J165" s="42">
        <f t="shared" si="14"/>
        <v>0</v>
      </c>
      <c r="K165" s="42">
        <f t="shared" si="14"/>
        <v>0</v>
      </c>
      <c r="L165" s="42"/>
      <c r="M165" s="42"/>
      <c r="N165" s="42"/>
      <c r="O165" s="42"/>
      <c r="P165" s="42"/>
      <c r="Q165" s="42"/>
      <c r="R165" s="42">
        <f t="shared" si="15"/>
        <v>1496590</v>
      </c>
      <c r="S165" s="42">
        <f t="shared" si="16"/>
        <v>3644</v>
      </c>
    </row>
    <row r="166" spans="1:19">
      <c r="A166" s="18">
        <f t="shared" si="17"/>
        <v>2022</v>
      </c>
      <c r="B166" s="18">
        <f t="shared" si="18"/>
        <v>3</v>
      </c>
      <c r="C166" s="18"/>
      <c r="D166" s="18"/>
      <c r="E166" s="18"/>
      <c r="F166" s="42">
        <f>SUMIF('Cust MB ComLg'!$Y$8:$AJ$8,$B$29,'Cust MB ComLg'!$Y126:$AJ126)</f>
        <v>31</v>
      </c>
      <c r="G166" s="42">
        <f>'Avg Bill Days'!C123</f>
        <v>29.524000000000001</v>
      </c>
      <c r="H166" s="42"/>
      <c r="I166" s="42"/>
      <c r="J166" s="42">
        <f t="shared" si="14"/>
        <v>0</v>
      </c>
      <c r="K166" s="42">
        <f t="shared" si="14"/>
        <v>0</v>
      </c>
      <c r="L166" s="42"/>
      <c r="M166" s="42"/>
      <c r="N166" s="42"/>
      <c r="O166" s="42"/>
      <c r="P166" s="42"/>
      <c r="Q166" s="42"/>
      <c r="R166" s="42">
        <f t="shared" si="15"/>
        <v>1218046</v>
      </c>
      <c r="S166" s="42">
        <f t="shared" si="16"/>
        <v>3245</v>
      </c>
    </row>
    <row r="167" spans="1:19">
      <c r="A167" s="18">
        <f t="shared" si="17"/>
        <v>2022</v>
      </c>
      <c r="B167" s="18">
        <f t="shared" si="18"/>
        <v>4</v>
      </c>
      <c r="C167" s="18"/>
      <c r="D167" s="18"/>
      <c r="E167" s="18"/>
      <c r="F167" s="42">
        <f>SUMIF('Cust MB ComLg'!$Y$8:$AJ$8,$B$29,'Cust MB ComLg'!$Y127:$AJ127)</f>
        <v>31</v>
      </c>
      <c r="G167" s="42">
        <f>'Avg Bill Days'!C124</f>
        <v>30.713999999999999</v>
      </c>
      <c r="H167" s="42"/>
      <c r="I167" s="42"/>
      <c r="J167" s="42">
        <f t="shared" si="14"/>
        <v>0</v>
      </c>
      <c r="K167" s="42">
        <f t="shared" si="14"/>
        <v>0</v>
      </c>
      <c r="L167" s="42"/>
      <c r="M167" s="42"/>
      <c r="N167" s="42"/>
      <c r="O167" s="42"/>
      <c r="P167" s="42"/>
      <c r="Q167" s="42"/>
      <c r="R167" s="42">
        <f t="shared" si="15"/>
        <v>1309271</v>
      </c>
      <c r="S167" s="42">
        <f t="shared" si="16"/>
        <v>3458</v>
      </c>
    </row>
    <row r="168" spans="1:19">
      <c r="A168" s="18">
        <f t="shared" si="17"/>
        <v>2022</v>
      </c>
      <c r="B168" s="18">
        <f t="shared" si="18"/>
        <v>5</v>
      </c>
      <c r="C168" s="18"/>
      <c r="D168" s="18"/>
      <c r="E168" s="18"/>
      <c r="F168" s="42">
        <f>SUMIF('Cust MB ComLg'!$Y$8:$AJ$8,$B$29,'Cust MB ComLg'!$Y128:$AJ128)</f>
        <v>31</v>
      </c>
      <c r="G168" s="42">
        <f>'Avg Bill Days'!C125</f>
        <v>29.524000000000001</v>
      </c>
      <c r="H168" s="42"/>
      <c r="I168" s="42"/>
      <c r="J168" s="42">
        <f t="shared" si="14"/>
        <v>0</v>
      </c>
      <c r="K168" s="42">
        <f t="shared" si="14"/>
        <v>0</v>
      </c>
      <c r="L168" s="42"/>
      <c r="M168" s="42"/>
      <c r="N168" s="42"/>
      <c r="O168" s="42"/>
      <c r="P168" s="42"/>
      <c r="Q168" s="42"/>
      <c r="R168" s="42">
        <f t="shared" si="15"/>
        <v>1326621</v>
      </c>
      <c r="S168" s="42">
        <f t="shared" si="16"/>
        <v>3840</v>
      </c>
    </row>
    <row r="169" spans="1:19">
      <c r="A169" s="18">
        <f t="shared" si="17"/>
        <v>2022</v>
      </c>
      <c r="B169" s="18">
        <f t="shared" si="18"/>
        <v>6</v>
      </c>
      <c r="C169" s="18"/>
      <c r="D169" s="18"/>
      <c r="E169" s="18"/>
      <c r="F169" s="42">
        <f>SUMIF('Cust MB ComLg'!$Y$8:$AJ$8,$B$29,'Cust MB ComLg'!$Y129:$AJ129)</f>
        <v>31</v>
      </c>
      <c r="G169" s="42">
        <f>'Avg Bill Days'!C126</f>
        <v>30.619</v>
      </c>
      <c r="H169" s="42"/>
      <c r="I169" s="42"/>
      <c r="J169" s="42">
        <f t="shared" si="14"/>
        <v>0</v>
      </c>
      <c r="K169" s="42">
        <f t="shared" si="14"/>
        <v>0</v>
      </c>
      <c r="L169" s="42"/>
      <c r="M169" s="42"/>
      <c r="N169" s="42"/>
      <c r="O169" s="42"/>
      <c r="P169" s="42"/>
      <c r="Q169" s="42"/>
      <c r="R169" s="42">
        <f t="shared" si="15"/>
        <v>1726788</v>
      </c>
      <c r="S169" s="42">
        <f t="shared" si="16"/>
        <v>4208</v>
      </c>
    </row>
    <row r="170" spans="1:19">
      <c r="A170" s="18">
        <f t="shared" si="17"/>
        <v>2022</v>
      </c>
      <c r="B170" s="18">
        <f t="shared" si="18"/>
        <v>7</v>
      </c>
      <c r="C170" s="18"/>
      <c r="D170" s="18"/>
      <c r="E170" s="18"/>
      <c r="F170" s="42">
        <f>SUMIF('Cust MB ComLg'!$Y$8:$AJ$8,$B$29,'Cust MB ComLg'!$Y130:$AJ130)</f>
        <v>32</v>
      </c>
      <c r="G170" s="42">
        <f>'Avg Bill Days'!C127</f>
        <v>30.713999999999999</v>
      </c>
      <c r="H170" s="42"/>
      <c r="I170" s="42"/>
      <c r="J170" s="42">
        <f t="shared" si="14"/>
        <v>0</v>
      </c>
      <c r="K170" s="42">
        <f t="shared" si="14"/>
        <v>0</v>
      </c>
      <c r="L170" s="42"/>
      <c r="M170" s="42"/>
      <c r="N170" s="42"/>
      <c r="O170" s="42"/>
      <c r="P170" s="42"/>
      <c r="Q170" s="42"/>
      <c r="R170" s="42">
        <f t="shared" si="15"/>
        <v>1899208</v>
      </c>
      <c r="S170" s="42">
        <f t="shared" si="16"/>
        <v>4340</v>
      </c>
    </row>
    <row r="171" spans="1:19">
      <c r="A171" s="18">
        <f t="shared" si="17"/>
        <v>2022</v>
      </c>
      <c r="B171" s="18">
        <f t="shared" si="18"/>
        <v>8</v>
      </c>
      <c r="C171" s="18"/>
      <c r="D171" s="18"/>
      <c r="E171" s="18"/>
      <c r="F171" s="42">
        <f>SUMIF('Cust MB ComLg'!$Y$8:$AJ$8,$B$29,'Cust MB ComLg'!$Y131:$AJ131)</f>
        <v>32</v>
      </c>
      <c r="G171" s="42">
        <f>'Avg Bill Days'!C128</f>
        <v>30.475999999999999</v>
      </c>
      <c r="H171" s="42"/>
      <c r="I171" s="42"/>
      <c r="J171" s="42">
        <f t="shared" si="14"/>
        <v>0</v>
      </c>
      <c r="K171" s="42">
        <f t="shared" si="14"/>
        <v>0</v>
      </c>
      <c r="L171" s="42"/>
      <c r="M171" s="42"/>
      <c r="N171" s="42"/>
      <c r="O171" s="42"/>
      <c r="P171" s="42"/>
      <c r="Q171" s="42"/>
      <c r="R171" s="42">
        <f t="shared" si="15"/>
        <v>1764811</v>
      </c>
      <c r="S171" s="42">
        <f t="shared" si="16"/>
        <v>4147</v>
      </c>
    </row>
    <row r="172" spans="1:19">
      <c r="A172" s="18">
        <f t="shared" si="17"/>
        <v>2022</v>
      </c>
      <c r="B172" s="18">
        <f t="shared" si="18"/>
        <v>9</v>
      </c>
      <c r="C172" s="18"/>
      <c r="D172" s="18"/>
      <c r="E172" s="18"/>
      <c r="F172" s="42">
        <f>SUMIF('Cust MB ComLg'!$Y$8:$AJ$8,$B$29,'Cust MB ComLg'!$Y132:$AJ132)</f>
        <v>32</v>
      </c>
      <c r="G172" s="42">
        <f>'Avg Bill Days'!C129</f>
        <v>31.143000000000001</v>
      </c>
      <c r="H172" s="42"/>
      <c r="I172" s="42"/>
      <c r="J172" s="42">
        <f t="shared" si="14"/>
        <v>0</v>
      </c>
      <c r="K172" s="42">
        <f t="shared" si="14"/>
        <v>0</v>
      </c>
      <c r="L172" s="42"/>
      <c r="M172" s="42"/>
      <c r="N172" s="42"/>
      <c r="O172" s="42"/>
      <c r="P172" s="42"/>
      <c r="Q172" s="42"/>
      <c r="R172" s="42">
        <f t="shared" si="15"/>
        <v>1800605</v>
      </c>
      <c r="S172" s="42">
        <f t="shared" si="16"/>
        <v>4321</v>
      </c>
    </row>
    <row r="173" spans="1:19">
      <c r="A173" s="18">
        <f t="shared" si="17"/>
        <v>2022</v>
      </c>
      <c r="B173" s="18">
        <f t="shared" si="18"/>
        <v>10</v>
      </c>
      <c r="C173" s="18"/>
      <c r="D173" s="18"/>
      <c r="E173" s="18"/>
      <c r="F173" s="42">
        <f>SUMIF('Cust MB ComLg'!$Y$8:$AJ$8,$B$29,'Cust MB ComLg'!$Y133:$AJ133)</f>
        <v>32</v>
      </c>
      <c r="G173" s="42">
        <f>'Avg Bill Days'!C130</f>
        <v>30.762</v>
      </c>
      <c r="H173" s="42"/>
      <c r="I173" s="42"/>
      <c r="J173" s="42">
        <f t="shared" si="14"/>
        <v>0</v>
      </c>
      <c r="K173" s="42">
        <f t="shared" si="14"/>
        <v>0</v>
      </c>
      <c r="L173" s="42"/>
      <c r="M173" s="42"/>
      <c r="N173" s="42"/>
      <c r="O173" s="42"/>
      <c r="P173" s="42"/>
      <c r="Q173" s="42"/>
      <c r="R173" s="42">
        <f t="shared" si="15"/>
        <v>1711519</v>
      </c>
      <c r="S173" s="42">
        <f t="shared" si="16"/>
        <v>4242</v>
      </c>
    </row>
    <row r="174" spans="1:19">
      <c r="A174" s="18">
        <f t="shared" si="17"/>
        <v>2022</v>
      </c>
      <c r="B174" s="18">
        <f t="shared" si="18"/>
        <v>11</v>
      </c>
      <c r="C174" s="18"/>
      <c r="D174" s="18"/>
      <c r="E174" s="18"/>
      <c r="F174" s="42">
        <f>SUMIF('Cust MB ComLg'!$Y$8:$AJ$8,$B$29,'Cust MB ComLg'!$Y134:$AJ134)</f>
        <v>32</v>
      </c>
      <c r="G174" s="42">
        <f>'Avg Bill Days'!C131</f>
        <v>28.619</v>
      </c>
      <c r="H174" s="42"/>
      <c r="I174" s="42"/>
      <c r="J174" s="42">
        <f t="shared" si="14"/>
        <v>0</v>
      </c>
      <c r="K174" s="42">
        <f t="shared" si="14"/>
        <v>0</v>
      </c>
      <c r="L174" s="42"/>
      <c r="M174" s="42"/>
      <c r="N174" s="42"/>
      <c r="O174" s="42"/>
      <c r="P174" s="42"/>
      <c r="Q174" s="42"/>
      <c r="R174" s="42">
        <f t="shared" si="15"/>
        <v>1412306</v>
      </c>
      <c r="S174" s="42">
        <f t="shared" si="16"/>
        <v>3890</v>
      </c>
    </row>
    <row r="175" spans="1:19">
      <c r="A175" s="18">
        <f t="shared" si="17"/>
        <v>2022</v>
      </c>
      <c r="B175" s="18">
        <f t="shared" si="18"/>
        <v>12</v>
      </c>
      <c r="C175" s="18"/>
      <c r="D175" s="18"/>
      <c r="E175" s="18"/>
      <c r="F175" s="42">
        <f>SUMIF('Cust MB ComLg'!$Y$8:$AJ$8,$B$29,'Cust MB ComLg'!$Y135:$AJ135)</f>
        <v>32</v>
      </c>
      <c r="G175" s="42">
        <f>'Avg Bill Days'!C132</f>
        <v>31.238</v>
      </c>
      <c r="H175" s="42"/>
      <c r="I175" s="42"/>
      <c r="J175" s="42">
        <f t="shared" si="14"/>
        <v>0</v>
      </c>
      <c r="K175" s="42">
        <f t="shared" si="14"/>
        <v>0</v>
      </c>
      <c r="L175" s="42"/>
      <c r="M175" s="42"/>
      <c r="N175" s="42"/>
      <c r="O175" s="42"/>
      <c r="P175" s="42"/>
      <c r="Q175" s="42"/>
      <c r="R175" s="42">
        <f t="shared" si="15"/>
        <v>1421365</v>
      </c>
      <c r="S175" s="42">
        <f t="shared" si="16"/>
        <v>3653</v>
      </c>
    </row>
    <row r="176" spans="1:19">
      <c r="A176" s="18">
        <f t="shared" si="17"/>
        <v>2023</v>
      </c>
      <c r="B176" s="18">
        <f t="shared" si="18"/>
        <v>1</v>
      </c>
      <c r="C176" s="18"/>
      <c r="D176" s="18"/>
      <c r="E176" s="18"/>
      <c r="F176" s="42">
        <f>SUMIF('Cust MB ComLg'!$Y$8:$AJ$8,$B$29,'Cust MB ComLg'!$Y136:$AJ136)</f>
        <v>32</v>
      </c>
      <c r="G176" s="42">
        <f>'Avg Bill Days'!C133</f>
        <v>32.286000000000001</v>
      </c>
      <c r="H176" s="42"/>
      <c r="I176" s="42"/>
      <c r="J176" s="42">
        <f t="shared" si="14"/>
        <v>0</v>
      </c>
      <c r="K176" s="42">
        <f t="shared" si="14"/>
        <v>0</v>
      </c>
      <c r="L176" s="42"/>
      <c r="M176" s="42"/>
      <c r="N176" s="42"/>
      <c r="O176" s="42"/>
      <c r="P176" s="42"/>
      <c r="Q176" s="42"/>
      <c r="R176" s="42">
        <f t="shared" si="15"/>
        <v>1445411</v>
      </c>
      <c r="S176" s="42">
        <f t="shared" si="16"/>
        <v>3651</v>
      </c>
    </row>
    <row r="177" spans="1:19">
      <c r="A177" s="18">
        <f t="shared" si="17"/>
        <v>2023</v>
      </c>
      <c r="B177" s="18">
        <f t="shared" si="18"/>
        <v>2</v>
      </c>
      <c r="C177" s="18"/>
      <c r="D177" s="18"/>
      <c r="E177" s="18"/>
      <c r="F177" s="42">
        <f>SUMIF('Cust MB ComLg'!$Y$8:$AJ$8,$B$29,'Cust MB ComLg'!$Y137:$AJ137)</f>
        <v>32</v>
      </c>
      <c r="G177" s="42">
        <f>'Avg Bill Days'!C134</f>
        <v>29.81</v>
      </c>
      <c r="H177" s="42"/>
      <c r="I177" s="42"/>
      <c r="J177" s="42">
        <f t="shared" si="14"/>
        <v>0</v>
      </c>
      <c r="K177" s="42">
        <f t="shared" si="14"/>
        <v>0</v>
      </c>
      <c r="L177" s="42"/>
      <c r="M177" s="42"/>
      <c r="N177" s="42"/>
      <c r="O177" s="42"/>
      <c r="P177" s="42"/>
      <c r="Q177" s="42"/>
      <c r="R177" s="42">
        <f t="shared" si="15"/>
        <v>1544867</v>
      </c>
      <c r="S177" s="42">
        <f t="shared" si="16"/>
        <v>3762</v>
      </c>
    </row>
    <row r="178" spans="1:19">
      <c r="A178" s="18">
        <f t="shared" si="17"/>
        <v>2023</v>
      </c>
      <c r="B178" s="18">
        <f t="shared" si="18"/>
        <v>3</v>
      </c>
      <c r="C178" s="18"/>
      <c r="D178" s="18"/>
      <c r="E178" s="18"/>
      <c r="F178" s="42">
        <f>SUMIF('Cust MB ComLg'!$Y$8:$AJ$8,$B$29,'Cust MB ComLg'!$Y138:$AJ138)</f>
        <v>32</v>
      </c>
      <c r="G178" s="42">
        <f>'Avg Bill Days'!C135</f>
        <v>29.524000000000001</v>
      </c>
      <c r="H178" s="42"/>
      <c r="I178" s="42"/>
      <c r="J178" s="42">
        <f t="shared" ref="J178:K209" si="19">ROUND(SUMIF($B$32:$B$45,$B178,J$32:J$45)*$F178,0)</f>
        <v>0</v>
      </c>
      <c r="K178" s="42">
        <f t="shared" si="19"/>
        <v>0</v>
      </c>
      <c r="L178" s="42"/>
      <c r="M178" s="42"/>
      <c r="N178" s="42"/>
      <c r="O178" s="42"/>
      <c r="P178" s="42"/>
      <c r="Q178" s="42"/>
      <c r="R178" s="42">
        <f t="shared" ref="R178:R241" si="20">ROUND(SUMIF($B$32:$B$45,$B178,R$32:R$45)*$F178*$G178,0)</f>
        <v>1257338</v>
      </c>
      <c r="S178" s="42">
        <f t="shared" ref="S178:S241" si="21">ROUND(SUMIF($B$32:$B$45,$B178,S$32:S$45)*$F178,0)</f>
        <v>3350</v>
      </c>
    </row>
    <row r="179" spans="1:19">
      <c r="A179" s="18">
        <f t="shared" si="17"/>
        <v>2023</v>
      </c>
      <c r="B179" s="18">
        <f t="shared" si="18"/>
        <v>4</v>
      </c>
      <c r="C179" s="18"/>
      <c r="D179" s="18"/>
      <c r="E179" s="18"/>
      <c r="F179" s="42">
        <f>SUMIF('Cust MB ComLg'!$Y$8:$AJ$8,$B$29,'Cust MB ComLg'!$Y139:$AJ139)</f>
        <v>32</v>
      </c>
      <c r="G179" s="42">
        <f>'Avg Bill Days'!C136</f>
        <v>30.713999999999999</v>
      </c>
      <c r="H179" s="42"/>
      <c r="I179" s="42"/>
      <c r="J179" s="42">
        <f t="shared" si="19"/>
        <v>0</v>
      </c>
      <c r="K179" s="42">
        <f t="shared" si="19"/>
        <v>0</v>
      </c>
      <c r="L179" s="42"/>
      <c r="M179" s="42"/>
      <c r="N179" s="42"/>
      <c r="O179" s="42"/>
      <c r="P179" s="42"/>
      <c r="Q179" s="42"/>
      <c r="R179" s="42">
        <f t="shared" si="20"/>
        <v>1351505</v>
      </c>
      <c r="S179" s="42">
        <f t="shared" si="21"/>
        <v>3569</v>
      </c>
    </row>
    <row r="180" spans="1:19">
      <c r="A180" s="18">
        <f t="shared" si="17"/>
        <v>2023</v>
      </c>
      <c r="B180" s="18">
        <f t="shared" si="18"/>
        <v>5</v>
      </c>
      <c r="C180" s="18"/>
      <c r="D180" s="18"/>
      <c r="E180" s="18"/>
      <c r="F180" s="42">
        <f>SUMIF('Cust MB ComLg'!$Y$8:$AJ$8,$B$29,'Cust MB ComLg'!$Y140:$AJ140)</f>
        <v>32</v>
      </c>
      <c r="G180" s="42">
        <f>'Avg Bill Days'!C137</f>
        <v>29.524000000000001</v>
      </c>
      <c r="H180" s="42"/>
      <c r="I180" s="42"/>
      <c r="J180" s="42">
        <f t="shared" si="19"/>
        <v>0</v>
      </c>
      <c r="K180" s="42">
        <f t="shared" si="19"/>
        <v>0</v>
      </c>
      <c r="L180" s="42"/>
      <c r="M180" s="42"/>
      <c r="N180" s="42"/>
      <c r="O180" s="42"/>
      <c r="P180" s="42"/>
      <c r="Q180" s="42"/>
      <c r="R180" s="42">
        <f t="shared" si="20"/>
        <v>1369416</v>
      </c>
      <c r="S180" s="42">
        <f t="shared" si="21"/>
        <v>3964</v>
      </c>
    </row>
    <row r="181" spans="1:19">
      <c r="A181" s="18">
        <f t="shared" si="17"/>
        <v>2023</v>
      </c>
      <c r="B181" s="18">
        <f t="shared" si="18"/>
        <v>6</v>
      </c>
      <c r="C181" s="18"/>
      <c r="D181" s="18"/>
      <c r="E181" s="18"/>
      <c r="F181" s="42">
        <f>SUMIF('Cust MB ComLg'!$Y$8:$AJ$8,$B$29,'Cust MB ComLg'!$Y141:$AJ141)</f>
        <v>32</v>
      </c>
      <c r="G181" s="42">
        <f>'Avg Bill Days'!C138</f>
        <v>30.619</v>
      </c>
      <c r="H181" s="42"/>
      <c r="I181" s="42"/>
      <c r="J181" s="42">
        <f t="shared" si="19"/>
        <v>0</v>
      </c>
      <c r="K181" s="42">
        <f t="shared" si="19"/>
        <v>0</v>
      </c>
      <c r="L181" s="42"/>
      <c r="M181" s="42"/>
      <c r="N181" s="42"/>
      <c r="O181" s="42"/>
      <c r="P181" s="42"/>
      <c r="Q181" s="42"/>
      <c r="R181" s="42">
        <f t="shared" si="20"/>
        <v>1782491</v>
      </c>
      <c r="S181" s="42">
        <f t="shared" si="21"/>
        <v>4344</v>
      </c>
    </row>
    <row r="182" spans="1:19">
      <c r="A182" s="18">
        <f t="shared" si="17"/>
        <v>2023</v>
      </c>
      <c r="B182" s="18">
        <f t="shared" si="18"/>
        <v>7</v>
      </c>
      <c r="C182" s="18"/>
      <c r="D182" s="18"/>
      <c r="E182" s="18"/>
      <c r="F182" s="42">
        <f>SUMIF('Cust MB ComLg'!$Y$8:$AJ$8,$B$29,'Cust MB ComLg'!$Y142:$AJ142)</f>
        <v>32</v>
      </c>
      <c r="G182" s="42">
        <f>'Avg Bill Days'!C139</f>
        <v>30.713999999999999</v>
      </c>
      <c r="H182" s="42"/>
      <c r="I182" s="42"/>
      <c r="J182" s="42">
        <f t="shared" si="19"/>
        <v>0</v>
      </c>
      <c r="K182" s="42">
        <f t="shared" si="19"/>
        <v>0</v>
      </c>
      <c r="L182" s="42"/>
      <c r="M182" s="42"/>
      <c r="N182" s="42"/>
      <c r="O182" s="42"/>
      <c r="P182" s="42"/>
      <c r="Q182" s="42"/>
      <c r="R182" s="42">
        <f t="shared" si="20"/>
        <v>1899208</v>
      </c>
      <c r="S182" s="42">
        <f t="shared" si="21"/>
        <v>4340</v>
      </c>
    </row>
    <row r="183" spans="1:19">
      <c r="A183" s="18">
        <f t="shared" si="17"/>
        <v>2023</v>
      </c>
      <c r="B183" s="18">
        <f t="shared" si="18"/>
        <v>8</v>
      </c>
      <c r="C183" s="18"/>
      <c r="D183" s="18"/>
      <c r="E183" s="18"/>
      <c r="F183" s="42">
        <f>SUMIF('Cust MB ComLg'!$Y$8:$AJ$8,$B$29,'Cust MB ComLg'!$Y143:$AJ143)</f>
        <v>32</v>
      </c>
      <c r="G183" s="42">
        <f>'Avg Bill Days'!C140</f>
        <v>30.475999999999999</v>
      </c>
      <c r="H183" s="42"/>
      <c r="I183" s="42"/>
      <c r="J183" s="42">
        <f t="shared" si="19"/>
        <v>0</v>
      </c>
      <c r="K183" s="42">
        <f t="shared" si="19"/>
        <v>0</v>
      </c>
      <c r="L183" s="42"/>
      <c r="M183" s="42"/>
      <c r="N183" s="42"/>
      <c r="O183" s="42"/>
      <c r="P183" s="42"/>
      <c r="Q183" s="42"/>
      <c r="R183" s="42">
        <f t="shared" si="20"/>
        <v>1764811</v>
      </c>
      <c r="S183" s="42">
        <f t="shared" si="21"/>
        <v>4147</v>
      </c>
    </row>
    <row r="184" spans="1:19">
      <c r="A184" s="18">
        <f t="shared" si="17"/>
        <v>2023</v>
      </c>
      <c r="B184" s="18">
        <f t="shared" si="18"/>
        <v>9</v>
      </c>
      <c r="C184" s="18"/>
      <c r="D184" s="18"/>
      <c r="E184" s="18"/>
      <c r="F184" s="42">
        <f>SUMIF('Cust MB ComLg'!$Y$8:$AJ$8,$B$29,'Cust MB ComLg'!$Y144:$AJ144)</f>
        <v>32</v>
      </c>
      <c r="G184" s="42">
        <f>'Avg Bill Days'!C141</f>
        <v>31.143000000000001</v>
      </c>
      <c r="H184" s="42"/>
      <c r="I184" s="42"/>
      <c r="J184" s="42">
        <f t="shared" si="19"/>
        <v>0</v>
      </c>
      <c r="K184" s="42">
        <f t="shared" si="19"/>
        <v>0</v>
      </c>
      <c r="L184" s="42"/>
      <c r="M184" s="42"/>
      <c r="N184" s="42"/>
      <c r="O184" s="42"/>
      <c r="P184" s="42"/>
      <c r="Q184" s="42"/>
      <c r="R184" s="42">
        <f t="shared" si="20"/>
        <v>1800605</v>
      </c>
      <c r="S184" s="42">
        <f t="shared" si="21"/>
        <v>4321</v>
      </c>
    </row>
    <row r="185" spans="1:19">
      <c r="A185" s="18">
        <f t="shared" si="17"/>
        <v>2023</v>
      </c>
      <c r="B185" s="18">
        <f t="shared" si="18"/>
        <v>10</v>
      </c>
      <c r="C185" s="18"/>
      <c r="D185" s="18"/>
      <c r="E185" s="18"/>
      <c r="F185" s="42">
        <f>SUMIF('Cust MB ComLg'!$Y$8:$AJ$8,$B$29,'Cust MB ComLg'!$Y145:$AJ145)</f>
        <v>32</v>
      </c>
      <c r="G185" s="42">
        <f>'Avg Bill Days'!C142</f>
        <v>30.762</v>
      </c>
      <c r="H185" s="42"/>
      <c r="I185" s="42"/>
      <c r="J185" s="42">
        <f t="shared" si="19"/>
        <v>0</v>
      </c>
      <c r="K185" s="42">
        <f t="shared" si="19"/>
        <v>0</v>
      </c>
      <c r="L185" s="42"/>
      <c r="M185" s="42"/>
      <c r="N185" s="42"/>
      <c r="O185" s="42"/>
      <c r="P185" s="42"/>
      <c r="Q185" s="42"/>
      <c r="R185" s="42">
        <f t="shared" si="20"/>
        <v>1711519</v>
      </c>
      <c r="S185" s="42">
        <f t="shared" si="21"/>
        <v>4242</v>
      </c>
    </row>
    <row r="186" spans="1:19">
      <c r="A186" s="18">
        <f t="shared" si="17"/>
        <v>2023</v>
      </c>
      <c r="B186" s="18">
        <f t="shared" si="18"/>
        <v>11</v>
      </c>
      <c r="C186" s="18"/>
      <c r="D186" s="18"/>
      <c r="E186" s="18"/>
      <c r="F186" s="42">
        <f>SUMIF('Cust MB ComLg'!$Y$8:$AJ$8,$B$29,'Cust MB ComLg'!$Y146:$AJ146)</f>
        <v>32</v>
      </c>
      <c r="G186" s="42">
        <f>'Avg Bill Days'!C143</f>
        <v>28.619</v>
      </c>
      <c r="H186" s="42"/>
      <c r="I186" s="42"/>
      <c r="J186" s="42">
        <f t="shared" si="19"/>
        <v>0</v>
      </c>
      <c r="K186" s="42">
        <f t="shared" si="19"/>
        <v>0</v>
      </c>
      <c r="L186" s="42"/>
      <c r="M186" s="42"/>
      <c r="N186" s="42"/>
      <c r="O186" s="42"/>
      <c r="P186" s="42"/>
      <c r="Q186" s="42"/>
      <c r="R186" s="42">
        <f t="shared" si="20"/>
        <v>1412306</v>
      </c>
      <c r="S186" s="42">
        <f t="shared" si="21"/>
        <v>3890</v>
      </c>
    </row>
    <row r="187" spans="1:19">
      <c r="A187" s="18">
        <f t="shared" si="17"/>
        <v>2023</v>
      </c>
      <c r="B187" s="18">
        <f t="shared" si="18"/>
        <v>12</v>
      </c>
      <c r="C187" s="18"/>
      <c r="D187" s="18"/>
      <c r="E187" s="18"/>
      <c r="F187" s="42">
        <f>SUMIF('Cust MB ComLg'!$Y$8:$AJ$8,$B$29,'Cust MB ComLg'!$Y147:$AJ147)</f>
        <v>32</v>
      </c>
      <c r="G187" s="42">
        <f>'Avg Bill Days'!C144</f>
        <v>31.238</v>
      </c>
      <c r="H187" s="42"/>
      <c r="I187" s="42"/>
      <c r="J187" s="42">
        <f t="shared" si="19"/>
        <v>0</v>
      </c>
      <c r="K187" s="42">
        <f t="shared" si="19"/>
        <v>0</v>
      </c>
      <c r="L187" s="42"/>
      <c r="M187" s="42"/>
      <c r="N187" s="42"/>
      <c r="O187" s="42"/>
      <c r="P187" s="42"/>
      <c r="Q187" s="42"/>
      <c r="R187" s="42">
        <f t="shared" si="20"/>
        <v>1421365</v>
      </c>
      <c r="S187" s="42">
        <f t="shared" si="21"/>
        <v>3653</v>
      </c>
    </row>
    <row r="188" spans="1:19">
      <c r="A188" s="18">
        <f t="shared" si="17"/>
        <v>2024</v>
      </c>
      <c r="B188" s="18">
        <f t="shared" si="18"/>
        <v>1</v>
      </c>
      <c r="C188" s="18"/>
      <c r="D188" s="18"/>
      <c r="E188" s="18"/>
      <c r="F188" s="42">
        <f>SUMIF('Cust MB ComLg'!$Y$8:$AJ$8,$B$29,'Cust MB ComLg'!$Y148:$AJ148)</f>
        <v>32</v>
      </c>
      <c r="G188" s="42">
        <f>'Avg Bill Days'!C145</f>
        <v>32.286000000000001</v>
      </c>
      <c r="H188" s="42"/>
      <c r="I188" s="42"/>
      <c r="J188" s="42">
        <f t="shared" si="19"/>
        <v>0</v>
      </c>
      <c r="K188" s="42">
        <f t="shared" si="19"/>
        <v>0</v>
      </c>
      <c r="L188" s="42"/>
      <c r="M188" s="42"/>
      <c r="N188" s="42"/>
      <c r="O188" s="42"/>
      <c r="P188" s="42"/>
      <c r="Q188" s="42"/>
      <c r="R188" s="42">
        <f t="shared" si="20"/>
        <v>1445411</v>
      </c>
      <c r="S188" s="42">
        <f t="shared" si="21"/>
        <v>3651</v>
      </c>
    </row>
    <row r="189" spans="1:19">
      <c r="A189" s="18">
        <f t="shared" si="17"/>
        <v>2024</v>
      </c>
      <c r="B189" s="18">
        <f t="shared" si="18"/>
        <v>2</v>
      </c>
      <c r="C189" s="18"/>
      <c r="D189" s="18"/>
      <c r="E189" s="18"/>
      <c r="F189" s="42">
        <f>SUMIF('Cust MB ComLg'!$Y$8:$AJ$8,$B$29,'Cust MB ComLg'!$Y149:$AJ149)</f>
        <v>32</v>
      </c>
      <c r="G189" s="42">
        <f>'Avg Bill Days'!C146</f>
        <v>30.31</v>
      </c>
      <c r="H189" s="42"/>
      <c r="I189" s="42"/>
      <c r="J189" s="42">
        <f t="shared" si="19"/>
        <v>0</v>
      </c>
      <c r="K189" s="42">
        <f t="shared" si="19"/>
        <v>0</v>
      </c>
      <c r="L189" s="42"/>
      <c r="M189" s="42"/>
      <c r="N189" s="42"/>
      <c r="O189" s="42"/>
      <c r="P189" s="42"/>
      <c r="Q189" s="42"/>
      <c r="R189" s="42">
        <f t="shared" si="20"/>
        <v>1570779</v>
      </c>
      <c r="S189" s="42">
        <f t="shared" si="21"/>
        <v>3762</v>
      </c>
    </row>
    <row r="190" spans="1:19">
      <c r="A190" s="18">
        <f t="shared" si="17"/>
        <v>2024</v>
      </c>
      <c r="B190" s="18">
        <f t="shared" si="18"/>
        <v>3</v>
      </c>
      <c r="C190" s="18"/>
      <c r="D190" s="18"/>
      <c r="E190" s="18"/>
      <c r="F190" s="42">
        <f>SUMIF('Cust MB ComLg'!$Y$8:$AJ$8,$B$29,'Cust MB ComLg'!$Y150:$AJ150)</f>
        <v>32</v>
      </c>
      <c r="G190" s="42">
        <f>'Avg Bill Days'!C147</f>
        <v>30.024000000000001</v>
      </c>
      <c r="H190" s="42"/>
      <c r="I190" s="42"/>
      <c r="J190" s="42">
        <f t="shared" si="19"/>
        <v>0</v>
      </c>
      <c r="K190" s="42">
        <f t="shared" si="19"/>
        <v>0</v>
      </c>
      <c r="L190" s="42"/>
      <c r="M190" s="42"/>
      <c r="N190" s="42"/>
      <c r="O190" s="42"/>
      <c r="P190" s="42"/>
      <c r="Q190" s="42"/>
      <c r="R190" s="42">
        <f t="shared" si="20"/>
        <v>1278632</v>
      </c>
      <c r="S190" s="42">
        <f t="shared" si="21"/>
        <v>3350</v>
      </c>
    </row>
    <row r="191" spans="1:19">
      <c r="A191" s="18">
        <f t="shared" si="17"/>
        <v>2024</v>
      </c>
      <c r="B191" s="18">
        <f t="shared" si="18"/>
        <v>4</v>
      </c>
      <c r="C191" s="18"/>
      <c r="D191" s="18"/>
      <c r="E191" s="18"/>
      <c r="F191" s="42">
        <f>SUMIF('Cust MB ComLg'!$Y$8:$AJ$8,$B$29,'Cust MB ComLg'!$Y151:$AJ151)</f>
        <v>32</v>
      </c>
      <c r="G191" s="42">
        <f>'Avg Bill Days'!C148</f>
        <v>30.713999999999999</v>
      </c>
      <c r="H191" s="42"/>
      <c r="I191" s="42"/>
      <c r="J191" s="42">
        <f t="shared" si="19"/>
        <v>0</v>
      </c>
      <c r="K191" s="42">
        <f t="shared" si="19"/>
        <v>0</v>
      </c>
      <c r="L191" s="42"/>
      <c r="M191" s="42"/>
      <c r="N191" s="42"/>
      <c r="O191" s="42"/>
      <c r="P191" s="42"/>
      <c r="Q191" s="42"/>
      <c r="R191" s="42">
        <f t="shared" si="20"/>
        <v>1351505</v>
      </c>
      <c r="S191" s="42">
        <f t="shared" si="21"/>
        <v>3569</v>
      </c>
    </row>
    <row r="192" spans="1:19">
      <c r="A192" s="18">
        <f t="shared" si="17"/>
        <v>2024</v>
      </c>
      <c r="B192" s="18">
        <f t="shared" si="18"/>
        <v>5</v>
      </c>
      <c r="C192" s="18"/>
      <c r="D192" s="18"/>
      <c r="E192" s="18"/>
      <c r="F192" s="42">
        <f>SUMIF('Cust MB ComLg'!$Y$8:$AJ$8,$B$29,'Cust MB ComLg'!$Y152:$AJ152)</f>
        <v>32</v>
      </c>
      <c r="G192" s="42">
        <f>'Avg Bill Days'!C149</f>
        <v>29.524000000000001</v>
      </c>
      <c r="H192" s="42"/>
      <c r="I192" s="42"/>
      <c r="J192" s="42">
        <f t="shared" si="19"/>
        <v>0</v>
      </c>
      <c r="K192" s="42">
        <f t="shared" si="19"/>
        <v>0</v>
      </c>
      <c r="L192" s="42"/>
      <c r="M192" s="42"/>
      <c r="N192" s="42"/>
      <c r="O192" s="42"/>
      <c r="P192" s="42"/>
      <c r="Q192" s="42"/>
      <c r="R192" s="42">
        <f t="shared" si="20"/>
        <v>1369416</v>
      </c>
      <c r="S192" s="42">
        <f t="shared" si="21"/>
        <v>3964</v>
      </c>
    </row>
    <row r="193" spans="1:19">
      <c r="A193" s="18">
        <f t="shared" si="17"/>
        <v>2024</v>
      </c>
      <c r="B193" s="18">
        <f t="shared" si="18"/>
        <v>6</v>
      </c>
      <c r="C193" s="18"/>
      <c r="D193" s="18"/>
      <c r="E193" s="18"/>
      <c r="F193" s="42">
        <f>SUMIF('Cust MB ComLg'!$Y$8:$AJ$8,$B$29,'Cust MB ComLg'!$Y153:$AJ153)</f>
        <v>32</v>
      </c>
      <c r="G193" s="42">
        <f>'Avg Bill Days'!C150</f>
        <v>30.619</v>
      </c>
      <c r="H193" s="42"/>
      <c r="I193" s="42"/>
      <c r="J193" s="42">
        <f t="shared" si="19"/>
        <v>0</v>
      </c>
      <c r="K193" s="42">
        <f t="shared" si="19"/>
        <v>0</v>
      </c>
      <c r="L193" s="42"/>
      <c r="M193" s="42"/>
      <c r="N193" s="42"/>
      <c r="O193" s="42"/>
      <c r="P193" s="42"/>
      <c r="Q193" s="42"/>
      <c r="R193" s="42">
        <f t="shared" si="20"/>
        <v>1782491</v>
      </c>
      <c r="S193" s="42">
        <f t="shared" si="21"/>
        <v>4344</v>
      </c>
    </row>
    <row r="194" spans="1:19">
      <c r="A194" s="18">
        <f t="shared" si="17"/>
        <v>2024</v>
      </c>
      <c r="B194" s="18">
        <f t="shared" si="18"/>
        <v>7</v>
      </c>
      <c r="C194" s="18"/>
      <c r="D194" s="18"/>
      <c r="E194" s="18"/>
      <c r="F194" s="42">
        <f>SUMIF('Cust MB ComLg'!$Y$8:$AJ$8,$B$29,'Cust MB ComLg'!$Y154:$AJ154)</f>
        <v>32</v>
      </c>
      <c r="G194" s="42">
        <f>'Avg Bill Days'!C151</f>
        <v>30.713999999999999</v>
      </c>
      <c r="H194" s="42"/>
      <c r="I194" s="42"/>
      <c r="J194" s="42">
        <f t="shared" si="19"/>
        <v>0</v>
      </c>
      <c r="K194" s="42">
        <f t="shared" si="19"/>
        <v>0</v>
      </c>
      <c r="L194" s="42"/>
      <c r="M194" s="42"/>
      <c r="N194" s="42"/>
      <c r="O194" s="42"/>
      <c r="P194" s="42"/>
      <c r="Q194" s="42"/>
      <c r="R194" s="42">
        <f t="shared" si="20"/>
        <v>1899208</v>
      </c>
      <c r="S194" s="42">
        <f t="shared" si="21"/>
        <v>4340</v>
      </c>
    </row>
    <row r="195" spans="1:19">
      <c r="A195" s="18">
        <f t="shared" si="17"/>
        <v>2024</v>
      </c>
      <c r="B195" s="18">
        <f t="shared" si="18"/>
        <v>8</v>
      </c>
      <c r="C195" s="18"/>
      <c r="D195" s="18"/>
      <c r="E195" s="18"/>
      <c r="F195" s="42">
        <f>SUMIF('Cust MB ComLg'!$Y$8:$AJ$8,$B$29,'Cust MB ComLg'!$Y155:$AJ155)</f>
        <v>32</v>
      </c>
      <c r="G195" s="42">
        <f>'Avg Bill Days'!C152</f>
        <v>30.475999999999999</v>
      </c>
      <c r="H195" s="42"/>
      <c r="I195" s="42"/>
      <c r="J195" s="42">
        <f t="shared" si="19"/>
        <v>0</v>
      </c>
      <c r="K195" s="42">
        <f t="shared" si="19"/>
        <v>0</v>
      </c>
      <c r="L195" s="42"/>
      <c r="M195" s="42"/>
      <c r="N195" s="42"/>
      <c r="O195" s="42"/>
      <c r="P195" s="42"/>
      <c r="Q195" s="42"/>
      <c r="R195" s="42">
        <f t="shared" si="20"/>
        <v>1764811</v>
      </c>
      <c r="S195" s="42">
        <f t="shared" si="21"/>
        <v>4147</v>
      </c>
    </row>
    <row r="196" spans="1:19">
      <c r="A196" s="18">
        <f t="shared" ref="A196:A259" si="22">A184+1</f>
        <v>2024</v>
      </c>
      <c r="B196" s="18">
        <f t="shared" si="18"/>
        <v>9</v>
      </c>
      <c r="C196" s="18"/>
      <c r="D196" s="18"/>
      <c r="E196" s="18"/>
      <c r="F196" s="42">
        <f>SUMIF('Cust MB ComLg'!$Y$8:$AJ$8,$B$29,'Cust MB ComLg'!$Y156:$AJ156)</f>
        <v>32</v>
      </c>
      <c r="G196" s="42">
        <f>'Avg Bill Days'!C153</f>
        <v>31.143000000000001</v>
      </c>
      <c r="H196" s="42"/>
      <c r="I196" s="42"/>
      <c r="J196" s="42">
        <f t="shared" si="19"/>
        <v>0</v>
      </c>
      <c r="K196" s="42">
        <f t="shared" si="19"/>
        <v>0</v>
      </c>
      <c r="L196" s="42"/>
      <c r="M196" s="42"/>
      <c r="N196" s="42"/>
      <c r="O196" s="42"/>
      <c r="P196" s="42"/>
      <c r="Q196" s="42"/>
      <c r="R196" s="42">
        <f t="shared" si="20"/>
        <v>1800605</v>
      </c>
      <c r="S196" s="42">
        <f t="shared" si="21"/>
        <v>4321</v>
      </c>
    </row>
    <row r="197" spans="1:19">
      <c r="A197" s="18">
        <f t="shared" si="22"/>
        <v>2024</v>
      </c>
      <c r="B197" s="18">
        <f t="shared" ref="B197:B260" si="23">B185</f>
        <v>10</v>
      </c>
      <c r="C197" s="18"/>
      <c r="D197" s="18"/>
      <c r="E197" s="18"/>
      <c r="F197" s="42">
        <f>SUMIF('Cust MB ComLg'!$Y$8:$AJ$8,$B$29,'Cust MB ComLg'!$Y157:$AJ157)</f>
        <v>32</v>
      </c>
      <c r="G197" s="42">
        <f>'Avg Bill Days'!C154</f>
        <v>30.762</v>
      </c>
      <c r="H197" s="42"/>
      <c r="I197" s="42"/>
      <c r="J197" s="42">
        <f t="shared" si="19"/>
        <v>0</v>
      </c>
      <c r="K197" s="42">
        <f t="shared" si="19"/>
        <v>0</v>
      </c>
      <c r="L197" s="42"/>
      <c r="M197" s="42"/>
      <c r="N197" s="42"/>
      <c r="O197" s="42"/>
      <c r="P197" s="42"/>
      <c r="Q197" s="42"/>
      <c r="R197" s="42">
        <f t="shared" si="20"/>
        <v>1711519</v>
      </c>
      <c r="S197" s="42">
        <f t="shared" si="21"/>
        <v>4242</v>
      </c>
    </row>
    <row r="198" spans="1:19">
      <c r="A198" s="18">
        <f t="shared" si="22"/>
        <v>2024</v>
      </c>
      <c r="B198" s="18">
        <f t="shared" si="23"/>
        <v>11</v>
      </c>
      <c r="C198" s="18"/>
      <c r="D198" s="18"/>
      <c r="E198" s="18"/>
      <c r="F198" s="42">
        <f>SUMIF('Cust MB ComLg'!$Y$8:$AJ$8,$B$29,'Cust MB ComLg'!$Y158:$AJ158)</f>
        <v>32</v>
      </c>
      <c r="G198" s="42">
        <f>'Avg Bill Days'!C155</f>
        <v>28.619</v>
      </c>
      <c r="H198" s="42"/>
      <c r="I198" s="42"/>
      <c r="J198" s="42">
        <f t="shared" si="19"/>
        <v>0</v>
      </c>
      <c r="K198" s="42">
        <f t="shared" si="19"/>
        <v>0</v>
      </c>
      <c r="L198" s="42"/>
      <c r="M198" s="42"/>
      <c r="N198" s="42"/>
      <c r="O198" s="42"/>
      <c r="P198" s="42"/>
      <c r="Q198" s="42"/>
      <c r="R198" s="42">
        <f t="shared" si="20"/>
        <v>1412306</v>
      </c>
      <c r="S198" s="42">
        <f t="shared" si="21"/>
        <v>3890</v>
      </c>
    </row>
    <row r="199" spans="1:19">
      <c r="A199" s="18">
        <f t="shared" si="22"/>
        <v>2024</v>
      </c>
      <c r="B199" s="18">
        <f t="shared" si="23"/>
        <v>12</v>
      </c>
      <c r="C199" s="18"/>
      <c r="D199" s="18"/>
      <c r="E199" s="18"/>
      <c r="F199" s="42">
        <f>SUMIF('Cust MB ComLg'!$Y$8:$AJ$8,$B$29,'Cust MB ComLg'!$Y159:$AJ159)</f>
        <v>32</v>
      </c>
      <c r="G199" s="42">
        <f>'Avg Bill Days'!C156</f>
        <v>31.238</v>
      </c>
      <c r="H199" s="42"/>
      <c r="I199" s="42"/>
      <c r="J199" s="42">
        <f t="shared" si="19"/>
        <v>0</v>
      </c>
      <c r="K199" s="42">
        <f t="shared" si="19"/>
        <v>0</v>
      </c>
      <c r="L199" s="42"/>
      <c r="M199" s="42"/>
      <c r="N199" s="42"/>
      <c r="O199" s="42"/>
      <c r="P199" s="42"/>
      <c r="Q199" s="42"/>
      <c r="R199" s="42">
        <f t="shared" si="20"/>
        <v>1421365</v>
      </c>
      <c r="S199" s="42">
        <f t="shared" si="21"/>
        <v>3653</v>
      </c>
    </row>
    <row r="200" spans="1:19">
      <c r="A200" s="18">
        <f t="shared" si="22"/>
        <v>2025</v>
      </c>
      <c r="B200" s="18">
        <f t="shared" si="23"/>
        <v>1</v>
      </c>
      <c r="C200" s="18"/>
      <c r="D200" s="18"/>
      <c r="E200" s="18"/>
      <c r="F200" s="42">
        <f>SUMIF('Cust MB ComLg'!$Y$8:$AJ$8,$B$29,'Cust MB ComLg'!$Y160:$AJ160)</f>
        <v>32</v>
      </c>
      <c r="G200" s="42">
        <f>'Avg Bill Days'!C157</f>
        <v>32.286000000000001</v>
      </c>
      <c r="H200" s="42"/>
      <c r="I200" s="42"/>
      <c r="J200" s="42">
        <f t="shared" si="19"/>
        <v>0</v>
      </c>
      <c r="K200" s="42">
        <f t="shared" si="19"/>
        <v>0</v>
      </c>
      <c r="L200" s="42"/>
      <c r="M200" s="42"/>
      <c r="N200" s="42"/>
      <c r="O200" s="42"/>
      <c r="P200" s="42"/>
      <c r="Q200" s="42"/>
      <c r="R200" s="42">
        <f t="shared" si="20"/>
        <v>1445411</v>
      </c>
      <c r="S200" s="42">
        <f t="shared" si="21"/>
        <v>3651</v>
      </c>
    </row>
    <row r="201" spans="1:19">
      <c r="A201" s="18">
        <f t="shared" si="22"/>
        <v>2025</v>
      </c>
      <c r="B201" s="18">
        <f t="shared" si="23"/>
        <v>2</v>
      </c>
      <c r="C201" s="18"/>
      <c r="D201" s="18"/>
      <c r="E201" s="18"/>
      <c r="F201" s="42">
        <f>SUMIF('Cust MB ComLg'!$Y$8:$AJ$8,$B$29,'Cust MB ComLg'!$Y161:$AJ161)</f>
        <v>32</v>
      </c>
      <c r="G201" s="42">
        <f>'Avg Bill Days'!C158</f>
        <v>29.81</v>
      </c>
      <c r="H201" s="42"/>
      <c r="I201" s="42"/>
      <c r="J201" s="42">
        <f t="shared" si="19"/>
        <v>0</v>
      </c>
      <c r="K201" s="42">
        <f t="shared" si="19"/>
        <v>0</v>
      </c>
      <c r="L201" s="42"/>
      <c r="M201" s="42"/>
      <c r="N201" s="42"/>
      <c r="O201" s="42"/>
      <c r="P201" s="42"/>
      <c r="Q201" s="42"/>
      <c r="R201" s="42">
        <f t="shared" si="20"/>
        <v>1544867</v>
      </c>
      <c r="S201" s="42">
        <f t="shared" si="21"/>
        <v>3762</v>
      </c>
    </row>
    <row r="202" spans="1:19">
      <c r="A202" s="18">
        <f t="shared" si="22"/>
        <v>2025</v>
      </c>
      <c r="B202" s="18">
        <f t="shared" si="23"/>
        <v>3</v>
      </c>
      <c r="C202" s="18"/>
      <c r="D202" s="18"/>
      <c r="E202" s="18"/>
      <c r="F202" s="42">
        <f>SUMIF('Cust MB ComLg'!$Y$8:$AJ$8,$B$29,'Cust MB ComLg'!$Y162:$AJ162)</f>
        <v>32</v>
      </c>
      <c r="G202" s="42">
        <f>'Avg Bill Days'!C159</f>
        <v>29.524000000000001</v>
      </c>
      <c r="H202" s="42"/>
      <c r="I202" s="42"/>
      <c r="J202" s="42">
        <f t="shared" si="19"/>
        <v>0</v>
      </c>
      <c r="K202" s="42">
        <f t="shared" si="19"/>
        <v>0</v>
      </c>
      <c r="L202" s="42"/>
      <c r="M202" s="42"/>
      <c r="N202" s="42"/>
      <c r="O202" s="42"/>
      <c r="P202" s="42"/>
      <c r="Q202" s="42"/>
      <c r="R202" s="42">
        <f t="shared" si="20"/>
        <v>1257338</v>
      </c>
      <c r="S202" s="42">
        <f t="shared" si="21"/>
        <v>3350</v>
      </c>
    </row>
    <row r="203" spans="1:19">
      <c r="A203" s="18">
        <f t="shared" si="22"/>
        <v>2025</v>
      </c>
      <c r="B203" s="18">
        <f t="shared" si="23"/>
        <v>4</v>
      </c>
      <c r="C203" s="18"/>
      <c r="D203" s="18"/>
      <c r="E203" s="18"/>
      <c r="F203" s="42">
        <f>SUMIF('Cust MB ComLg'!$Y$8:$AJ$8,$B$29,'Cust MB ComLg'!$Y163:$AJ163)</f>
        <v>32</v>
      </c>
      <c r="G203" s="42">
        <f>'Avg Bill Days'!C160</f>
        <v>30.713999999999999</v>
      </c>
      <c r="H203" s="42"/>
      <c r="I203" s="42"/>
      <c r="J203" s="42">
        <f t="shared" si="19"/>
        <v>0</v>
      </c>
      <c r="K203" s="42">
        <f t="shared" si="19"/>
        <v>0</v>
      </c>
      <c r="L203" s="42"/>
      <c r="M203" s="42"/>
      <c r="N203" s="42"/>
      <c r="O203" s="42"/>
      <c r="P203" s="42"/>
      <c r="Q203" s="42"/>
      <c r="R203" s="42">
        <f t="shared" si="20"/>
        <v>1351505</v>
      </c>
      <c r="S203" s="42">
        <f t="shared" si="21"/>
        <v>3569</v>
      </c>
    </row>
    <row r="204" spans="1:19">
      <c r="A204" s="18">
        <f t="shared" si="22"/>
        <v>2025</v>
      </c>
      <c r="B204" s="18">
        <f t="shared" si="23"/>
        <v>5</v>
      </c>
      <c r="C204" s="18"/>
      <c r="D204" s="18"/>
      <c r="E204" s="18"/>
      <c r="F204" s="42">
        <f>SUMIF('Cust MB ComLg'!$Y$8:$AJ$8,$B$29,'Cust MB ComLg'!$Y164:$AJ164)</f>
        <v>32</v>
      </c>
      <c r="G204" s="42">
        <f>'Avg Bill Days'!C161</f>
        <v>29.524000000000001</v>
      </c>
      <c r="H204" s="42"/>
      <c r="I204" s="42"/>
      <c r="J204" s="42">
        <f t="shared" si="19"/>
        <v>0</v>
      </c>
      <c r="K204" s="42">
        <f t="shared" si="19"/>
        <v>0</v>
      </c>
      <c r="L204" s="42"/>
      <c r="M204" s="42"/>
      <c r="N204" s="42"/>
      <c r="O204" s="42"/>
      <c r="P204" s="42"/>
      <c r="Q204" s="42"/>
      <c r="R204" s="42">
        <f t="shared" si="20"/>
        <v>1369416</v>
      </c>
      <c r="S204" s="42">
        <f t="shared" si="21"/>
        <v>3964</v>
      </c>
    </row>
    <row r="205" spans="1:19">
      <c r="A205" s="18">
        <f t="shared" si="22"/>
        <v>2025</v>
      </c>
      <c r="B205" s="18">
        <f t="shared" si="23"/>
        <v>6</v>
      </c>
      <c r="C205" s="18"/>
      <c r="D205" s="18"/>
      <c r="E205" s="18"/>
      <c r="F205" s="42">
        <f>SUMIF('Cust MB ComLg'!$Y$8:$AJ$8,$B$29,'Cust MB ComLg'!$Y165:$AJ165)</f>
        <v>32</v>
      </c>
      <c r="G205" s="42">
        <f>'Avg Bill Days'!C162</f>
        <v>30.619</v>
      </c>
      <c r="H205" s="42"/>
      <c r="I205" s="42"/>
      <c r="J205" s="42">
        <f t="shared" si="19"/>
        <v>0</v>
      </c>
      <c r="K205" s="42">
        <f t="shared" si="19"/>
        <v>0</v>
      </c>
      <c r="L205" s="42"/>
      <c r="M205" s="42"/>
      <c r="N205" s="42"/>
      <c r="O205" s="42"/>
      <c r="P205" s="42"/>
      <c r="Q205" s="42"/>
      <c r="R205" s="42">
        <f t="shared" si="20"/>
        <v>1782491</v>
      </c>
      <c r="S205" s="42">
        <f t="shared" si="21"/>
        <v>4344</v>
      </c>
    </row>
    <row r="206" spans="1:19">
      <c r="A206" s="18">
        <f t="shared" si="22"/>
        <v>2025</v>
      </c>
      <c r="B206" s="18">
        <f t="shared" si="23"/>
        <v>7</v>
      </c>
      <c r="C206" s="18"/>
      <c r="D206" s="18"/>
      <c r="E206" s="18"/>
      <c r="F206" s="42">
        <f>SUMIF('Cust MB ComLg'!$Y$8:$AJ$8,$B$29,'Cust MB ComLg'!$Y166:$AJ166)</f>
        <v>32</v>
      </c>
      <c r="G206" s="42">
        <f>'Avg Bill Days'!C163</f>
        <v>30.713999999999999</v>
      </c>
      <c r="H206" s="42"/>
      <c r="I206" s="42"/>
      <c r="J206" s="42">
        <f t="shared" si="19"/>
        <v>0</v>
      </c>
      <c r="K206" s="42">
        <f t="shared" si="19"/>
        <v>0</v>
      </c>
      <c r="L206" s="42"/>
      <c r="M206" s="42"/>
      <c r="N206" s="42"/>
      <c r="O206" s="42"/>
      <c r="P206" s="42"/>
      <c r="Q206" s="42"/>
      <c r="R206" s="42">
        <f t="shared" si="20"/>
        <v>1899208</v>
      </c>
      <c r="S206" s="42">
        <f t="shared" si="21"/>
        <v>4340</v>
      </c>
    </row>
    <row r="207" spans="1:19">
      <c r="A207" s="18">
        <f t="shared" si="22"/>
        <v>2025</v>
      </c>
      <c r="B207" s="18">
        <f t="shared" si="23"/>
        <v>8</v>
      </c>
      <c r="C207" s="18"/>
      <c r="D207" s="18"/>
      <c r="E207" s="18"/>
      <c r="F207" s="42">
        <f>SUMIF('Cust MB ComLg'!$Y$8:$AJ$8,$B$29,'Cust MB ComLg'!$Y167:$AJ167)</f>
        <v>32</v>
      </c>
      <c r="G207" s="42">
        <f>'Avg Bill Days'!C164</f>
        <v>30.475999999999999</v>
      </c>
      <c r="H207" s="42"/>
      <c r="I207" s="42"/>
      <c r="J207" s="42">
        <f t="shared" si="19"/>
        <v>0</v>
      </c>
      <c r="K207" s="42">
        <f t="shared" si="19"/>
        <v>0</v>
      </c>
      <c r="L207" s="42"/>
      <c r="M207" s="42"/>
      <c r="N207" s="42"/>
      <c r="O207" s="42"/>
      <c r="P207" s="42"/>
      <c r="Q207" s="42"/>
      <c r="R207" s="42">
        <f t="shared" si="20"/>
        <v>1764811</v>
      </c>
      <c r="S207" s="42">
        <f t="shared" si="21"/>
        <v>4147</v>
      </c>
    </row>
    <row r="208" spans="1:19">
      <c r="A208" s="18">
        <f t="shared" si="22"/>
        <v>2025</v>
      </c>
      <c r="B208" s="18">
        <f t="shared" si="23"/>
        <v>9</v>
      </c>
      <c r="C208" s="18"/>
      <c r="D208" s="18"/>
      <c r="E208" s="18"/>
      <c r="F208" s="42">
        <f>SUMIF('Cust MB ComLg'!$Y$8:$AJ$8,$B$29,'Cust MB ComLg'!$Y168:$AJ168)</f>
        <v>32</v>
      </c>
      <c r="G208" s="42">
        <f>'Avg Bill Days'!C165</f>
        <v>31.143000000000001</v>
      </c>
      <c r="H208" s="42"/>
      <c r="I208" s="42"/>
      <c r="J208" s="42">
        <f t="shared" si="19"/>
        <v>0</v>
      </c>
      <c r="K208" s="42">
        <f t="shared" si="19"/>
        <v>0</v>
      </c>
      <c r="L208" s="42"/>
      <c r="M208" s="42"/>
      <c r="N208" s="42"/>
      <c r="O208" s="42"/>
      <c r="P208" s="42"/>
      <c r="Q208" s="42"/>
      <c r="R208" s="42">
        <f t="shared" si="20"/>
        <v>1800605</v>
      </c>
      <c r="S208" s="42">
        <f t="shared" si="21"/>
        <v>4321</v>
      </c>
    </row>
    <row r="209" spans="1:19">
      <c r="A209" s="18">
        <f t="shared" si="22"/>
        <v>2025</v>
      </c>
      <c r="B209" s="18">
        <f t="shared" si="23"/>
        <v>10</v>
      </c>
      <c r="C209" s="18"/>
      <c r="D209" s="18"/>
      <c r="E209" s="18"/>
      <c r="F209" s="42">
        <f>SUMIF('Cust MB ComLg'!$Y$8:$AJ$8,$B$29,'Cust MB ComLg'!$Y169:$AJ169)</f>
        <v>32</v>
      </c>
      <c r="G209" s="42">
        <f>'Avg Bill Days'!C166</f>
        <v>30.762</v>
      </c>
      <c r="H209" s="42"/>
      <c r="I209" s="42"/>
      <c r="J209" s="42">
        <f t="shared" si="19"/>
        <v>0</v>
      </c>
      <c r="K209" s="42">
        <f t="shared" si="19"/>
        <v>0</v>
      </c>
      <c r="L209" s="42"/>
      <c r="M209" s="42"/>
      <c r="N209" s="42"/>
      <c r="O209" s="42"/>
      <c r="P209" s="42"/>
      <c r="Q209" s="42"/>
      <c r="R209" s="42">
        <f t="shared" si="20"/>
        <v>1711519</v>
      </c>
      <c r="S209" s="42">
        <f t="shared" si="21"/>
        <v>4242</v>
      </c>
    </row>
    <row r="210" spans="1:19">
      <c r="A210" s="18">
        <f t="shared" si="22"/>
        <v>2025</v>
      </c>
      <c r="B210" s="18">
        <f t="shared" si="23"/>
        <v>11</v>
      </c>
      <c r="C210" s="18"/>
      <c r="D210" s="18"/>
      <c r="E210" s="18"/>
      <c r="F210" s="42">
        <f>SUMIF('Cust MB ComLg'!$Y$8:$AJ$8,$B$29,'Cust MB ComLg'!$Y170:$AJ170)</f>
        <v>32</v>
      </c>
      <c r="G210" s="42">
        <f>'Avg Bill Days'!C167</f>
        <v>28.619</v>
      </c>
      <c r="H210" s="42"/>
      <c r="I210" s="42"/>
      <c r="J210" s="42">
        <f t="shared" ref="J210:K241" si="24">ROUND(SUMIF($B$32:$B$45,$B210,J$32:J$45)*$F210,0)</f>
        <v>0</v>
      </c>
      <c r="K210" s="42">
        <f t="shared" si="24"/>
        <v>0</v>
      </c>
      <c r="L210" s="42"/>
      <c r="M210" s="42"/>
      <c r="N210" s="42"/>
      <c r="O210" s="42"/>
      <c r="P210" s="42"/>
      <c r="Q210" s="42"/>
      <c r="R210" s="42">
        <f t="shared" si="20"/>
        <v>1412306</v>
      </c>
      <c r="S210" s="42">
        <f t="shared" si="21"/>
        <v>3890</v>
      </c>
    </row>
    <row r="211" spans="1:19">
      <c r="A211" s="18">
        <f t="shared" si="22"/>
        <v>2025</v>
      </c>
      <c r="B211" s="18">
        <f t="shared" si="23"/>
        <v>12</v>
      </c>
      <c r="C211" s="18"/>
      <c r="D211" s="18"/>
      <c r="E211" s="18"/>
      <c r="F211" s="42">
        <f>SUMIF('Cust MB ComLg'!$Y$8:$AJ$8,$B$29,'Cust MB ComLg'!$Y171:$AJ171)</f>
        <v>32</v>
      </c>
      <c r="G211" s="42">
        <f>'Avg Bill Days'!C168</f>
        <v>31.238</v>
      </c>
      <c r="H211" s="42"/>
      <c r="I211" s="42"/>
      <c r="J211" s="42">
        <f t="shared" si="24"/>
        <v>0</v>
      </c>
      <c r="K211" s="42">
        <f t="shared" si="24"/>
        <v>0</v>
      </c>
      <c r="L211" s="42"/>
      <c r="M211" s="42"/>
      <c r="N211" s="42"/>
      <c r="O211" s="42"/>
      <c r="P211" s="42"/>
      <c r="Q211" s="42"/>
      <c r="R211" s="42">
        <f t="shared" si="20"/>
        <v>1421365</v>
      </c>
      <c r="S211" s="42">
        <f t="shared" si="21"/>
        <v>3653</v>
      </c>
    </row>
    <row r="212" spans="1:19">
      <c r="A212" s="18">
        <f t="shared" si="22"/>
        <v>2026</v>
      </c>
      <c r="B212" s="18">
        <f t="shared" si="23"/>
        <v>1</v>
      </c>
      <c r="C212" s="18"/>
      <c r="D212" s="18"/>
      <c r="E212" s="18"/>
      <c r="F212" s="42">
        <f>SUMIF('Cust MB ComLg'!$Y$8:$AJ$8,$B$29,'Cust MB ComLg'!$Y172:$AJ172)</f>
        <v>32</v>
      </c>
      <c r="G212" s="42">
        <f>'Avg Bill Days'!C169</f>
        <v>32.286000000000001</v>
      </c>
      <c r="H212" s="42"/>
      <c r="I212" s="42"/>
      <c r="J212" s="42">
        <f t="shared" si="24"/>
        <v>0</v>
      </c>
      <c r="K212" s="42">
        <f t="shared" si="24"/>
        <v>0</v>
      </c>
      <c r="L212" s="42"/>
      <c r="M212" s="42"/>
      <c r="N212" s="42"/>
      <c r="O212" s="42"/>
      <c r="P212" s="42"/>
      <c r="Q212" s="42"/>
      <c r="R212" s="42">
        <f t="shared" si="20"/>
        <v>1445411</v>
      </c>
      <c r="S212" s="42">
        <f t="shared" si="21"/>
        <v>3651</v>
      </c>
    </row>
    <row r="213" spans="1:19">
      <c r="A213" s="18">
        <f t="shared" si="22"/>
        <v>2026</v>
      </c>
      <c r="B213" s="18">
        <f t="shared" si="23"/>
        <v>2</v>
      </c>
      <c r="C213" s="18"/>
      <c r="D213" s="18"/>
      <c r="E213" s="18"/>
      <c r="F213" s="42">
        <f>SUMIF('Cust MB ComLg'!$Y$8:$AJ$8,$B$29,'Cust MB ComLg'!$Y173:$AJ173)</f>
        <v>32</v>
      </c>
      <c r="G213" s="42">
        <f>'Avg Bill Days'!C170</f>
        <v>29.81</v>
      </c>
      <c r="H213" s="42"/>
      <c r="I213" s="42"/>
      <c r="J213" s="42">
        <f t="shared" si="24"/>
        <v>0</v>
      </c>
      <c r="K213" s="42">
        <f t="shared" si="24"/>
        <v>0</v>
      </c>
      <c r="L213" s="42"/>
      <c r="M213" s="42"/>
      <c r="N213" s="42"/>
      <c r="O213" s="42"/>
      <c r="P213" s="42"/>
      <c r="Q213" s="42"/>
      <c r="R213" s="42">
        <f t="shared" si="20"/>
        <v>1544867</v>
      </c>
      <c r="S213" s="42">
        <f t="shared" si="21"/>
        <v>3762</v>
      </c>
    </row>
    <row r="214" spans="1:19">
      <c r="A214" s="18">
        <f t="shared" si="22"/>
        <v>2026</v>
      </c>
      <c r="B214" s="18">
        <f t="shared" si="23"/>
        <v>3</v>
      </c>
      <c r="C214" s="18"/>
      <c r="D214" s="18"/>
      <c r="E214" s="18"/>
      <c r="F214" s="42">
        <f>SUMIF('Cust MB ComLg'!$Y$8:$AJ$8,$B$29,'Cust MB ComLg'!$Y174:$AJ174)</f>
        <v>32</v>
      </c>
      <c r="G214" s="42">
        <f>'Avg Bill Days'!C171</f>
        <v>29.524000000000001</v>
      </c>
      <c r="H214" s="42"/>
      <c r="I214" s="42"/>
      <c r="J214" s="42">
        <f t="shared" si="24"/>
        <v>0</v>
      </c>
      <c r="K214" s="42">
        <f t="shared" si="24"/>
        <v>0</v>
      </c>
      <c r="L214" s="42"/>
      <c r="M214" s="42"/>
      <c r="N214" s="42"/>
      <c r="O214" s="42"/>
      <c r="P214" s="42"/>
      <c r="Q214" s="42"/>
      <c r="R214" s="42">
        <f t="shared" si="20"/>
        <v>1257338</v>
      </c>
      <c r="S214" s="42">
        <f t="shared" si="21"/>
        <v>3350</v>
      </c>
    </row>
    <row r="215" spans="1:19">
      <c r="A215" s="18">
        <f t="shared" si="22"/>
        <v>2026</v>
      </c>
      <c r="B215" s="18">
        <f t="shared" si="23"/>
        <v>4</v>
      </c>
      <c r="C215" s="18"/>
      <c r="D215" s="18"/>
      <c r="E215" s="18"/>
      <c r="F215" s="42">
        <f>SUMIF('Cust MB ComLg'!$Y$8:$AJ$8,$B$29,'Cust MB ComLg'!$Y175:$AJ175)</f>
        <v>33</v>
      </c>
      <c r="G215" s="42">
        <f>'Avg Bill Days'!C172</f>
        <v>30.713999999999999</v>
      </c>
      <c r="H215" s="42"/>
      <c r="I215" s="42"/>
      <c r="J215" s="42">
        <f t="shared" si="24"/>
        <v>0</v>
      </c>
      <c r="K215" s="42">
        <f t="shared" si="24"/>
        <v>0</v>
      </c>
      <c r="L215" s="42"/>
      <c r="M215" s="42"/>
      <c r="N215" s="42"/>
      <c r="O215" s="42"/>
      <c r="P215" s="42"/>
      <c r="Q215" s="42"/>
      <c r="R215" s="42">
        <f t="shared" si="20"/>
        <v>1393740</v>
      </c>
      <c r="S215" s="42">
        <f t="shared" si="21"/>
        <v>3681</v>
      </c>
    </row>
    <row r="216" spans="1:19">
      <c r="A216" s="18">
        <f t="shared" si="22"/>
        <v>2026</v>
      </c>
      <c r="B216" s="18">
        <f t="shared" si="23"/>
        <v>5</v>
      </c>
      <c r="C216" s="18"/>
      <c r="D216" s="18"/>
      <c r="E216" s="18"/>
      <c r="F216" s="42">
        <f>SUMIF('Cust MB ComLg'!$Y$8:$AJ$8,$B$29,'Cust MB ComLg'!$Y176:$AJ176)</f>
        <v>33</v>
      </c>
      <c r="G216" s="42">
        <f>'Avg Bill Days'!C173</f>
        <v>29.524000000000001</v>
      </c>
      <c r="H216" s="42"/>
      <c r="I216" s="42"/>
      <c r="J216" s="42">
        <f t="shared" si="24"/>
        <v>0</v>
      </c>
      <c r="K216" s="42">
        <f t="shared" si="24"/>
        <v>0</v>
      </c>
      <c r="L216" s="42"/>
      <c r="M216" s="42"/>
      <c r="N216" s="42"/>
      <c r="O216" s="42"/>
      <c r="P216" s="42"/>
      <c r="Q216" s="42"/>
      <c r="R216" s="42">
        <f t="shared" si="20"/>
        <v>1412210</v>
      </c>
      <c r="S216" s="42">
        <f t="shared" si="21"/>
        <v>4088</v>
      </c>
    </row>
    <row r="217" spans="1:19">
      <c r="A217" s="18">
        <f t="shared" si="22"/>
        <v>2026</v>
      </c>
      <c r="B217" s="18">
        <f t="shared" si="23"/>
        <v>6</v>
      </c>
      <c r="C217" s="18"/>
      <c r="D217" s="18"/>
      <c r="E217" s="18"/>
      <c r="F217" s="42">
        <f>SUMIF('Cust MB ComLg'!$Y$8:$AJ$8,$B$29,'Cust MB ComLg'!$Y177:$AJ177)</f>
        <v>33</v>
      </c>
      <c r="G217" s="42">
        <f>'Avg Bill Days'!C174</f>
        <v>30.619</v>
      </c>
      <c r="H217" s="42"/>
      <c r="I217" s="42"/>
      <c r="J217" s="42">
        <f t="shared" si="24"/>
        <v>0</v>
      </c>
      <c r="K217" s="42">
        <f t="shared" si="24"/>
        <v>0</v>
      </c>
      <c r="L217" s="42"/>
      <c r="M217" s="42"/>
      <c r="N217" s="42"/>
      <c r="O217" s="42"/>
      <c r="P217" s="42"/>
      <c r="Q217" s="42"/>
      <c r="R217" s="42">
        <f t="shared" si="20"/>
        <v>1838194</v>
      </c>
      <c r="S217" s="42">
        <f t="shared" si="21"/>
        <v>4480</v>
      </c>
    </row>
    <row r="218" spans="1:19">
      <c r="A218" s="18">
        <f t="shared" si="22"/>
        <v>2026</v>
      </c>
      <c r="B218" s="18">
        <f t="shared" si="23"/>
        <v>7</v>
      </c>
      <c r="C218" s="18"/>
      <c r="D218" s="18"/>
      <c r="E218" s="18"/>
      <c r="F218" s="42">
        <f>SUMIF('Cust MB ComLg'!$Y$8:$AJ$8,$B$29,'Cust MB ComLg'!$Y178:$AJ178)</f>
        <v>33</v>
      </c>
      <c r="G218" s="42">
        <f>'Avg Bill Days'!C175</f>
        <v>30.713999999999999</v>
      </c>
      <c r="H218" s="42"/>
      <c r="I218" s="42"/>
      <c r="J218" s="42">
        <f t="shared" si="24"/>
        <v>0</v>
      </c>
      <c r="K218" s="42">
        <f t="shared" si="24"/>
        <v>0</v>
      </c>
      <c r="L218" s="42"/>
      <c r="M218" s="42"/>
      <c r="N218" s="42"/>
      <c r="O218" s="42"/>
      <c r="P218" s="42"/>
      <c r="Q218" s="42"/>
      <c r="R218" s="42">
        <f t="shared" si="20"/>
        <v>1958558</v>
      </c>
      <c r="S218" s="42">
        <f t="shared" si="21"/>
        <v>4475</v>
      </c>
    </row>
    <row r="219" spans="1:19">
      <c r="A219" s="18">
        <f t="shared" si="22"/>
        <v>2026</v>
      </c>
      <c r="B219" s="18">
        <f t="shared" si="23"/>
        <v>8</v>
      </c>
      <c r="C219" s="18"/>
      <c r="D219" s="18"/>
      <c r="E219" s="18"/>
      <c r="F219" s="42">
        <f>SUMIF('Cust MB ComLg'!$Y$8:$AJ$8,$B$29,'Cust MB ComLg'!$Y179:$AJ179)</f>
        <v>33</v>
      </c>
      <c r="G219" s="42">
        <f>'Avg Bill Days'!C176</f>
        <v>30.475999999999999</v>
      </c>
      <c r="H219" s="42"/>
      <c r="I219" s="42"/>
      <c r="J219" s="42">
        <f t="shared" si="24"/>
        <v>0</v>
      </c>
      <c r="K219" s="42">
        <f t="shared" si="24"/>
        <v>0</v>
      </c>
      <c r="L219" s="42"/>
      <c r="M219" s="42"/>
      <c r="N219" s="42"/>
      <c r="O219" s="42"/>
      <c r="P219" s="42"/>
      <c r="Q219" s="42"/>
      <c r="R219" s="42">
        <f t="shared" si="20"/>
        <v>1819962</v>
      </c>
      <c r="S219" s="42">
        <f t="shared" si="21"/>
        <v>4277</v>
      </c>
    </row>
    <row r="220" spans="1:19">
      <c r="A220" s="18">
        <f t="shared" si="22"/>
        <v>2026</v>
      </c>
      <c r="B220" s="18">
        <f t="shared" si="23"/>
        <v>9</v>
      </c>
      <c r="C220" s="18"/>
      <c r="D220" s="18"/>
      <c r="E220" s="18"/>
      <c r="F220" s="42">
        <f>SUMIF('Cust MB ComLg'!$Y$8:$AJ$8,$B$29,'Cust MB ComLg'!$Y180:$AJ180)</f>
        <v>33</v>
      </c>
      <c r="G220" s="42">
        <f>'Avg Bill Days'!C177</f>
        <v>31.143000000000001</v>
      </c>
      <c r="H220" s="42"/>
      <c r="I220" s="42"/>
      <c r="J220" s="42">
        <f t="shared" si="24"/>
        <v>0</v>
      </c>
      <c r="K220" s="42">
        <f t="shared" si="24"/>
        <v>0</v>
      </c>
      <c r="L220" s="42"/>
      <c r="M220" s="42"/>
      <c r="N220" s="42"/>
      <c r="O220" s="42"/>
      <c r="P220" s="42"/>
      <c r="Q220" s="42"/>
      <c r="R220" s="42">
        <f t="shared" si="20"/>
        <v>1856874</v>
      </c>
      <c r="S220" s="42">
        <f t="shared" si="21"/>
        <v>4456</v>
      </c>
    </row>
    <row r="221" spans="1:19">
      <c r="A221" s="18">
        <f t="shared" si="22"/>
        <v>2026</v>
      </c>
      <c r="B221" s="18">
        <f t="shared" si="23"/>
        <v>10</v>
      </c>
      <c r="C221" s="18"/>
      <c r="D221" s="18"/>
      <c r="E221" s="18"/>
      <c r="F221" s="42">
        <f>SUMIF('Cust MB ComLg'!$Y$8:$AJ$8,$B$29,'Cust MB ComLg'!$Y181:$AJ181)</f>
        <v>33</v>
      </c>
      <c r="G221" s="42">
        <f>'Avg Bill Days'!C178</f>
        <v>30.762</v>
      </c>
      <c r="H221" s="42"/>
      <c r="I221" s="42"/>
      <c r="J221" s="42">
        <f t="shared" si="24"/>
        <v>0</v>
      </c>
      <c r="K221" s="42">
        <f t="shared" si="24"/>
        <v>0</v>
      </c>
      <c r="L221" s="42"/>
      <c r="M221" s="42"/>
      <c r="N221" s="42"/>
      <c r="O221" s="42"/>
      <c r="P221" s="42"/>
      <c r="Q221" s="42"/>
      <c r="R221" s="42">
        <f t="shared" si="20"/>
        <v>1765004</v>
      </c>
      <c r="S221" s="42">
        <f t="shared" si="21"/>
        <v>4374</v>
      </c>
    </row>
    <row r="222" spans="1:19">
      <c r="A222" s="18">
        <f t="shared" si="22"/>
        <v>2026</v>
      </c>
      <c r="B222" s="18">
        <f t="shared" si="23"/>
        <v>11</v>
      </c>
      <c r="C222" s="18"/>
      <c r="D222" s="18"/>
      <c r="E222" s="18"/>
      <c r="F222" s="42">
        <f>SUMIF('Cust MB ComLg'!$Y$8:$AJ$8,$B$29,'Cust MB ComLg'!$Y182:$AJ182)</f>
        <v>33</v>
      </c>
      <c r="G222" s="42">
        <f>'Avg Bill Days'!C179</f>
        <v>28.619</v>
      </c>
      <c r="H222" s="42"/>
      <c r="I222" s="42"/>
      <c r="J222" s="42">
        <f t="shared" si="24"/>
        <v>0</v>
      </c>
      <c r="K222" s="42">
        <f t="shared" si="24"/>
        <v>0</v>
      </c>
      <c r="L222" s="42"/>
      <c r="M222" s="42"/>
      <c r="N222" s="42"/>
      <c r="O222" s="42"/>
      <c r="P222" s="42"/>
      <c r="Q222" s="42"/>
      <c r="R222" s="42">
        <f t="shared" si="20"/>
        <v>1456441</v>
      </c>
      <c r="S222" s="42">
        <f t="shared" si="21"/>
        <v>4012</v>
      </c>
    </row>
    <row r="223" spans="1:19">
      <c r="A223" s="18">
        <f t="shared" si="22"/>
        <v>2026</v>
      </c>
      <c r="B223" s="18">
        <f t="shared" si="23"/>
        <v>12</v>
      </c>
      <c r="C223" s="18"/>
      <c r="D223" s="18"/>
      <c r="E223" s="18"/>
      <c r="F223" s="42">
        <f>SUMIF('Cust MB ComLg'!$Y$8:$AJ$8,$B$29,'Cust MB ComLg'!$Y183:$AJ183)</f>
        <v>33</v>
      </c>
      <c r="G223" s="42">
        <f>'Avg Bill Days'!C180</f>
        <v>31.238</v>
      </c>
      <c r="H223" s="42"/>
      <c r="I223" s="42"/>
      <c r="J223" s="42">
        <f t="shared" si="24"/>
        <v>0</v>
      </c>
      <c r="K223" s="42">
        <f t="shared" si="24"/>
        <v>0</v>
      </c>
      <c r="L223" s="42"/>
      <c r="M223" s="42"/>
      <c r="N223" s="42"/>
      <c r="O223" s="42"/>
      <c r="P223" s="42"/>
      <c r="Q223" s="42"/>
      <c r="R223" s="42">
        <f t="shared" si="20"/>
        <v>1465783</v>
      </c>
      <c r="S223" s="42">
        <f t="shared" si="21"/>
        <v>3767</v>
      </c>
    </row>
    <row r="224" spans="1:19">
      <c r="A224" s="18">
        <f t="shared" si="22"/>
        <v>2027</v>
      </c>
      <c r="B224" s="18">
        <f t="shared" si="23"/>
        <v>1</v>
      </c>
      <c r="C224" s="18"/>
      <c r="D224" s="18"/>
      <c r="E224" s="18"/>
      <c r="F224" s="42">
        <f>SUMIF('Cust MB ComLg'!$Y$8:$AJ$8,$B$29,'Cust MB ComLg'!$Y184:$AJ184)</f>
        <v>33</v>
      </c>
      <c r="G224" s="42">
        <f>'Avg Bill Days'!C181</f>
        <v>32.286000000000001</v>
      </c>
      <c r="H224" s="42"/>
      <c r="I224" s="42"/>
      <c r="J224" s="42">
        <f t="shared" si="24"/>
        <v>0</v>
      </c>
      <c r="K224" s="42">
        <f t="shared" si="24"/>
        <v>0</v>
      </c>
      <c r="L224" s="42"/>
      <c r="M224" s="42"/>
      <c r="N224" s="42"/>
      <c r="O224" s="42"/>
      <c r="P224" s="42"/>
      <c r="Q224" s="42"/>
      <c r="R224" s="42">
        <f t="shared" si="20"/>
        <v>1490581</v>
      </c>
      <c r="S224" s="42">
        <f t="shared" si="21"/>
        <v>3765</v>
      </c>
    </row>
    <row r="225" spans="1:19">
      <c r="A225" s="18">
        <f t="shared" si="22"/>
        <v>2027</v>
      </c>
      <c r="B225" s="18">
        <f t="shared" si="23"/>
        <v>2</v>
      </c>
      <c r="C225" s="18"/>
      <c r="D225" s="18"/>
      <c r="E225" s="18"/>
      <c r="F225" s="42">
        <f>SUMIF('Cust MB ComLg'!$Y$8:$AJ$8,$B$29,'Cust MB ComLg'!$Y185:$AJ185)</f>
        <v>33</v>
      </c>
      <c r="G225" s="42">
        <f>'Avg Bill Days'!C182</f>
        <v>29.81</v>
      </c>
      <c r="H225" s="42"/>
      <c r="I225" s="42"/>
      <c r="J225" s="42">
        <f t="shared" si="24"/>
        <v>0</v>
      </c>
      <c r="K225" s="42">
        <f t="shared" si="24"/>
        <v>0</v>
      </c>
      <c r="L225" s="42"/>
      <c r="M225" s="42"/>
      <c r="N225" s="42"/>
      <c r="O225" s="42"/>
      <c r="P225" s="42"/>
      <c r="Q225" s="42"/>
      <c r="R225" s="42">
        <f t="shared" si="20"/>
        <v>1593144</v>
      </c>
      <c r="S225" s="42">
        <f t="shared" si="21"/>
        <v>3879</v>
      </c>
    </row>
    <row r="226" spans="1:19">
      <c r="A226" s="18">
        <f t="shared" si="22"/>
        <v>2027</v>
      </c>
      <c r="B226" s="18">
        <f t="shared" si="23"/>
        <v>3</v>
      </c>
      <c r="C226" s="18"/>
      <c r="D226" s="18"/>
      <c r="E226" s="18"/>
      <c r="F226" s="42">
        <f>SUMIF('Cust MB ComLg'!$Y$8:$AJ$8,$B$29,'Cust MB ComLg'!$Y186:$AJ186)</f>
        <v>33</v>
      </c>
      <c r="G226" s="42">
        <f>'Avg Bill Days'!C183</f>
        <v>29.524000000000001</v>
      </c>
      <c r="H226" s="42"/>
      <c r="I226" s="42"/>
      <c r="J226" s="42">
        <f t="shared" si="24"/>
        <v>0</v>
      </c>
      <c r="K226" s="42">
        <f t="shared" si="24"/>
        <v>0</v>
      </c>
      <c r="L226" s="42"/>
      <c r="M226" s="42"/>
      <c r="N226" s="42"/>
      <c r="O226" s="42"/>
      <c r="P226" s="42"/>
      <c r="Q226" s="42"/>
      <c r="R226" s="42">
        <f t="shared" si="20"/>
        <v>1296630</v>
      </c>
      <c r="S226" s="42">
        <f t="shared" si="21"/>
        <v>3455</v>
      </c>
    </row>
    <row r="227" spans="1:19">
      <c r="A227" s="18">
        <f t="shared" si="22"/>
        <v>2027</v>
      </c>
      <c r="B227" s="18">
        <f t="shared" si="23"/>
        <v>4</v>
      </c>
      <c r="C227" s="18"/>
      <c r="D227" s="18"/>
      <c r="E227" s="18"/>
      <c r="F227" s="42">
        <f>SUMIF('Cust MB ComLg'!$Y$8:$AJ$8,$B$29,'Cust MB ComLg'!$Y187:$AJ187)</f>
        <v>33</v>
      </c>
      <c r="G227" s="42">
        <f>'Avg Bill Days'!C184</f>
        <v>30.713999999999999</v>
      </c>
      <c r="H227" s="42"/>
      <c r="I227" s="42"/>
      <c r="J227" s="42">
        <f t="shared" si="24"/>
        <v>0</v>
      </c>
      <c r="K227" s="42">
        <f t="shared" si="24"/>
        <v>0</v>
      </c>
      <c r="L227" s="42"/>
      <c r="M227" s="42"/>
      <c r="N227" s="42"/>
      <c r="O227" s="42"/>
      <c r="P227" s="42"/>
      <c r="Q227" s="42"/>
      <c r="R227" s="42">
        <f t="shared" si="20"/>
        <v>1393740</v>
      </c>
      <c r="S227" s="42">
        <f t="shared" si="21"/>
        <v>3681</v>
      </c>
    </row>
    <row r="228" spans="1:19">
      <c r="A228" s="18">
        <f t="shared" si="22"/>
        <v>2027</v>
      </c>
      <c r="B228" s="18">
        <f t="shared" si="23"/>
        <v>5</v>
      </c>
      <c r="C228" s="18"/>
      <c r="D228" s="18"/>
      <c r="E228" s="18"/>
      <c r="F228" s="42">
        <f>SUMIF('Cust MB ComLg'!$Y$8:$AJ$8,$B$29,'Cust MB ComLg'!$Y188:$AJ188)</f>
        <v>33</v>
      </c>
      <c r="G228" s="42">
        <f>'Avg Bill Days'!C185</f>
        <v>29.524000000000001</v>
      </c>
      <c r="H228" s="42"/>
      <c r="I228" s="42"/>
      <c r="J228" s="42">
        <f t="shared" si="24"/>
        <v>0</v>
      </c>
      <c r="K228" s="42">
        <f t="shared" si="24"/>
        <v>0</v>
      </c>
      <c r="L228" s="42"/>
      <c r="M228" s="42"/>
      <c r="N228" s="42"/>
      <c r="O228" s="42"/>
      <c r="P228" s="42"/>
      <c r="Q228" s="42"/>
      <c r="R228" s="42">
        <f t="shared" si="20"/>
        <v>1412210</v>
      </c>
      <c r="S228" s="42">
        <f t="shared" si="21"/>
        <v>4088</v>
      </c>
    </row>
    <row r="229" spans="1:19">
      <c r="A229" s="18">
        <f t="shared" si="22"/>
        <v>2027</v>
      </c>
      <c r="B229" s="18">
        <f t="shared" si="23"/>
        <v>6</v>
      </c>
      <c r="C229" s="18"/>
      <c r="D229" s="18"/>
      <c r="E229" s="18"/>
      <c r="F229" s="42">
        <f>SUMIF('Cust MB ComLg'!$Y$8:$AJ$8,$B$29,'Cust MB ComLg'!$Y189:$AJ189)</f>
        <v>33</v>
      </c>
      <c r="G229" s="42">
        <f>'Avg Bill Days'!C186</f>
        <v>30.619</v>
      </c>
      <c r="H229" s="42"/>
      <c r="I229" s="42"/>
      <c r="J229" s="42">
        <f t="shared" si="24"/>
        <v>0</v>
      </c>
      <c r="K229" s="42">
        <f t="shared" si="24"/>
        <v>0</v>
      </c>
      <c r="L229" s="42"/>
      <c r="M229" s="42"/>
      <c r="N229" s="42"/>
      <c r="O229" s="42"/>
      <c r="P229" s="42"/>
      <c r="Q229" s="42"/>
      <c r="R229" s="42">
        <f t="shared" si="20"/>
        <v>1838194</v>
      </c>
      <c r="S229" s="42">
        <f t="shared" si="21"/>
        <v>4480</v>
      </c>
    </row>
    <row r="230" spans="1:19">
      <c r="A230" s="18">
        <f t="shared" si="22"/>
        <v>2027</v>
      </c>
      <c r="B230" s="18">
        <f t="shared" si="23"/>
        <v>7</v>
      </c>
      <c r="C230" s="18"/>
      <c r="D230" s="18"/>
      <c r="E230" s="18"/>
      <c r="F230" s="42">
        <f>SUMIF('Cust MB ComLg'!$Y$8:$AJ$8,$B$29,'Cust MB ComLg'!$Y190:$AJ190)</f>
        <v>33</v>
      </c>
      <c r="G230" s="42">
        <f>'Avg Bill Days'!C187</f>
        <v>30.713999999999999</v>
      </c>
      <c r="H230" s="42"/>
      <c r="I230" s="42"/>
      <c r="J230" s="42">
        <f t="shared" si="24"/>
        <v>0</v>
      </c>
      <c r="K230" s="42">
        <f t="shared" si="24"/>
        <v>0</v>
      </c>
      <c r="L230" s="42"/>
      <c r="M230" s="42"/>
      <c r="N230" s="42"/>
      <c r="O230" s="42"/>
      <c r="P230" s="42"/>
      <c r="Q230" s="42"/>
      <c r="R230" s="42">
        <f t="shared" si="20"/>
        <v>1958558</v>
      </c>
      <c r="S230" s="42">
        <f t="shared" si="21"/>
        <v>4475</v>
      </c>
    </row>
    <row r="231" spans="1:19">
      <c r="A231" s="18">
        <f t="shared" si="22"/>
        <v>2027</v>
      </c>
      <c r="B231" s="18">
        <f t="shared" si="23"/>
        <v>8</v>
      </c>
      <c r="C231" s="18"/>
      <c r="D231" s="18"/>
      <c r="E231" s="18"/>
      <c r="F231" s="42">
        <f>SUMIF('Cust MB ComLg'!$Y$8:$AJ$8,$B$29,'Cust MB ComLg'!$Y191:$AJ191)</f>
        <v>33</v>
      </c>
      <c r="G231" s="42">
        <f>'Avg Bill Days'!C188</f>
        <v>30.475999999999999</v>
      </c>
      <c r="H231" s="42"/>
      <c r="I231" s="42"/>
      <c r="J231" s="42">
        <f t="shared" si="24"/>
        <v>0</v>
      </c>
      <c r="K231" s="42">
        <f t="shared" si="24"/>
        <v>0</v>
      </c>
      <c r="L231" s="42"/>
      <c r="M231" s="42"/>
      <c r="N231" s="42"/>
      <c r="O231" s="42"/>
      <c r="P231" s="42"/>
      <c r="Q231" s="42"/>
      <c r="R231" s="42">
        <f t="shared" si="20"/>
        <v>1819962</v>
      </c>
      <c r="S231" s="42">
        <f t="shared" si="21"/>
        <v>4277</v>
      </c>
    </row>
    <row r="232" spans="1:19">
      <c r="A232" s="18">
        <f t="shared" si="22"/>
        <v>2027</v>
      </c>
      <c r="B232" s="18">
        <f t="shared" si="23"/>
        <v>9</v>
      </c>
      <c r="C232" s="18"/>
      <c r="D232" s="18"/>
      <c r="E232" s="18"/>
      <c r="F232" s="42">
        <f>SUMIF('Cust MB ComLg'!$Y$8:$AJ$8,$B$29,'Cust MB ComLg'!$Y192:$AJ192)</f>
        <v>33</v>
      </c>
      <c r="G232" s="42">
        <f>'Avg Bill Days'!C189</f>
        <v>31.143000000000001</v>
      </c>
      <c r="H232" s="42"/>
      <c r="I232" s="42"/>
      <c r="J232" s="42">
        <f t="shared" si="24"/>
        <v>0</v>
      </c>
      <c r="K232" s="42">
        <f t="shared" si="24"/>
        <v>0</v>
      </c>
      <c r="L232" s="42"/>
      <c r="M232" s="42"/>
      <c r="N232" s="42"/>
      <c r="O232" s="42"/>
      <c r="P232" s="42"/>
      <c r="Q232" s="42"/>
      <c r="R232" s="42">
        <f t="shared" si="20"/>
        <v>1856874</v>
      </c>
      <c r="S232" s="42">
        <f t="shared" si="21"/>
        <v>4456</v>
      </c>
    </row>
    <row r="233" spans="1:19">
      <c r="A233" s="18">
        <f t="shared" si="22"/>
        <v>2027</v>
      </c>
      <c r="B233" s="18">
        <f t="shared" si="23"/>
        <v>10</v>
      </c>
      <c r="C233" s="18"/>
      <c r="D233" s="18"/>
      <c r="E233" s="18"/>
      <c r="F233" s="42">
        <f>SUMIF('Cust MB ComLg'!$Y$8:$AJ$8,$B$29,'Cust MB ComLg'!$Y193:$AJ193)</f>
        <v>33</v>
      </c>
      <c r="G233" s="42">
        <f>'Avg Bill Days'!C190</f>
        <v>30.762</v>
      </c>
      <c r="H233" s="42"/>
      <c r="I233" s="42"/>
      <c r="J233" s="42">
        <f t="shared" si="24"/>
        <v>0</v>
      </c>
      <c r="K233" s="42">
        <f t="shared" si="24"/>
        <v>0</v>
      </c>
      <c r="L233" s="42"/>
      <c r="M233" s="42"/>
      <c r="N233" s="42"/>
      <c r="O233" s="42"/>
      <c r="P233" s="42"/>
      <c r="Q233" s="42"/>
      <c r="R233" s="42">
        <f t="shared" si="20"/>
        <v>1765004</v>
      </c>
      <c r="S233" s="42">
        <f t="shared" si="21"/>
        <v>4374</v>
      </c>
    </row>
    <row r="234" spans="1:19">
      <c r="A234" s="18">
        <f t="shared" si="22"/>
        <v>2027</v>
      </c>
      <c r="B234" s="18">
        <f t="shared" si="23"/>
        <v>11</v>
      </c>
      <c r="C234" s="18"/>
      <c r="D234" s="18"/>
      <c r="E234" s="18"/>
      <c r="F234" s="42">
        <f>SUMIF('Cust MB ComLg'!$Y$8:$AJ$8,$B$29,'Cust MB ComLg'!$Y194:$AJ194)</f>
        <v>33</v>
      </c>
      <c r="G234" s="42">
        <f>'Avg Bill Days'!C191</f>
        <v>28.619</v>
      </c>
      <c r="H234" s="42"/>
      <c r="I234" s="42"/>
      <c r="J234" s="42">
        <f t="shared" si="24"/>
        <v>0</v>
      </c>
      <c r="K234" s="42">
        <f t="shared" si="24"/>
        <v>0</v>
      </c>
      <c r="L234" s="42"/>
      <c r="M234" s="42"/>
      <c r="N234" s="42"/>
      <c r="O234" s="42"/>
      <c r="P234" s="42"/>
      <c r="Q234" s="42"/>
      <c r="R234" s="42">
        <f t="shared" si="20"/>
        <v>1456441</v>
      </c>
      <c r="S234" s="42">
        <f t="shared" si="21"/>
        <v>4012</v>
      </c>
    </row>
    <row r="235" spans="1:19">
      <c r="A235" s="18">
        <f t="shared" si="22"/>
        <v>2027</v>
      </c>
      <c r="B235" s="18">
        <f t="shared" si="23"/>
        <v>12</v>
      </c>
      <c r="C235" s="18"/>
      <c r="D235" s="18"/>
      <c r="E235" s="18"/>
      <c r="F235" s="42">
        <f>SUMIF('Cust MB ComLg'!$Y$8:$AJ$8,$B$29,'Cust MB ComLg'!$Y195:$AJ195)</f>
        <v>33</v>
      </c>
      <c r="G235" s="42">
        <f>'Avg Bill Days'!C192</f>
        <v>31.238</v>
      </c>
      <c r="H235" s="42"/>
      <c r="I235" s="42"/>
      <c r="J235" s="42">
        <f t="shared" si="24"/>
        <v>0</v>
      </c>
      <c r="K235" s="42">
        <f t="shared" si="24"/>
        <v>0</v>
      </c>
      <c r="L235" s="42"/>
      <c r="M235" s="42"/>
      <c r="N235" s="42"/>
      <c r="O235" s="42"/>
      <c r="P235" s="42"/>
      <c r="Q235" s="42"/>
      <c r="R235" s="42">
        <f t="shared" si="20"/>
        <v>1465783</v>
      </c>
      <c r="S235" s="42">
        <f t="shared" si="21"/>
        <v>3767</v>
      </c>
    </row>
    <row r="236" spans="1:19">
      <c r="A236" s="18">
        <f t="shared" si="22"/>
        <v>2028</v>
      </c>
      <c r="B236" s="18">
        <f t="shared" si="23"/>
        <v>1</v>
      </c>
      <c r="C236" s="18"/>
      <c r="D236" s="18"/>
      <c r="E236" s="18"/>
      <c r="F236" s="42">
        <f>SUMIF('Cust MB ComLg'!$Y$8:$AJ$8,$B$29,'Cust MB ComLg'!$Y196:$AJ196)</f>
        <v>33</v>
      </c>
      <c r="G236" s="42">
        <f>'Avg Bill Days'!C193</f>
        <v>32.286000000000001</v>
      </c>
      <c r="H236" s="42"/>
      <c r="I236" s="42"/>
      <c r="J236" s="42">
        <f t="shared" si="24"/>
        <v>0</v>
      </c>
      <c r="K236" s="42">
        <f t="shared" si="24"/>
        <v>0</v>
      </c>
      <c r="L236" s="42"/>
      <c r="M236" s="42"/>
      <c r="N236" s="42"/>
      <c r="O236" s="42"/>
      <c r="P236" s="42"/>
      <c r="Q236" s="42"/>
      <c r="R236" s="42">
        <f t="shared" si="20"/>
        <v>1490581</v>
      </c>
      <c r="S236" s="42">
        <f t="shared" si="21"/>
        <v>3765</v>
      </c>
    </row>
    <row r="237" spans="1:19">
      <c r="A237" s="18">
        <f t="shared" si="22"/>
        <v>2028</v>
      </c>
      <c r="B237" s="18">
        <f t="shared" si="23"/>
        <v>2</v>
      </c>
      <c r="C237" s="18"/>
      <c r="D237" s="18"/>
      <c r="E237" s="18"/>
      <c r="F237" s="42">
        <f>SUMIF('Cust MB ComLg'!$Y$8:$AJ$8,$B$29,'Cust MB ComLg'!$Y197:$AJ197)</f>
        <v>33</v>
      </c>
      <c r="G237" s="42">
        <f>'Avg Bill Days'!C194</f>
        <v>30.31</v>
      </c>
      <c r="H237" s="42"/>
      <c r="I237" s="42"/>
      <c r="J237" s="42">
        <f t="shared" si="24"/>
        <v>0</v>
      </c>
      <c r="K237" s="42">
        <f t="shared" si="24"/>
        <v>0</v>
      </c>
      <c r="L237" s="42"/>
      <c r="M237" s="42"/>
      <c r="N237" s="42"/>
      <c r="O237" s="42"/>
      <c r="P237" s="42"/>
      <c r="Q237" s="42"/>
      <c r="R237" s="42">
        <f t="shared" si="20"/>
        <v>1619865</v>
      </c>
      <c r="S237" s="42">
        <f t="shared" si="21"/>
        <v>3879</v>
      </c>
    </row>
    <row r="238" spans="1:19">
      <c r="A238" s="18">
        <f t="shared" si="22"/>
        <v>2028</v>
      </c>
      <c r="B238" s="18">
        <f t="shared" si="23"/>
        <v>3</v>
      </c>
      <c r="C238" s="18"/>
      <c r="D238" s="18"/>
      <c r="E238" s="18"/>
      <c r="F238" s="42">
        <f>SUMIF('Cust MB ComLg'!$Y$8:$AJ$8,$B$29,'Cust MB ComLg'!$Y198:$AJ198)</f>
        <v>33</v>
      </c>
      <c r="G238" s="42">
        <f>'Avg Bill Days'!C195</f>
        <v>30.024000000000001</v>
      </c>
      <c r="H238" s="42"/>
      <c r="I238" s="42"/>
      <c r="J238" s="42">
        <f t="shared" si="24"/>
        <v>0</v>
      </c>
      <c r="K238" s="42">
        <f t="shared" si="24"/>
        <v>0</v>
      </c>
      <c r="L238" s="42"/>
      <c r="M238" s="42"/>
      <c r="N238" s="42"/>
      <c r="O238" s="42"/>
      <c r="P238" s="42"/>
      <c r="Q238" s="42"/>
      <c r="R238" s="42">
        <f t="shared" si="20"/>
        <v>1318589</v>
      </c>
      <c r="S238" s="42">
        <f t="shared" si="21"/>
        <v>3455</v>
      </c>
    </row>
    <row r="239" spans="1:19">
      <c r="A239" s="18">
        <f t="shared" si="22"/>
        <v>2028</v>
      </c>
      <c r="B239" s="18">
        <f t="shared" si="23"/>
        <v>4</v>
      </c>
      <c r="C239" s="18"/>
      <c r="D239" s="18"/>
      <c r="E239" s="18"/>
      <c r="F239" s="42">
        <f>SUMIF('Cust MB ComLg'!$Y$8:$AJ$8,$B$29,'Cust MB ComLg'!$Y199:$AJ199)</f>
        <v>33</v>
      </c>
      <c r="G239" s="42">
        <f>'Avg Bill Days'!C196</f>
        <v>30.713999999999999</v>
      </c>
      <c r="H239" s="42"/>
      <c r="I239" s="42"/>
      <c r="J239" s="42">
        <f t="shared" si="24"/>
        <v>0</v>
      </c>
      <c r="K239" s="42">
        <f t="shared" si="24"/>
        <v>0</v>
      </c>
      <c r="L239" s="42"/>
      <c r="M239" s="42"/>
      <c r="N239" s="42"/>
      <c r="O239" s="42"/>
      <c r="P239" s="42"/>
      <c r="Q239" s="42"/>
      <c r="R239" s="42">
        <f t="shared" si="20"/>
        <v>1393740</v>
      </c>
      <c r="S239" s="42">
        <f t="shared" si="21"/>
        <v>3681</v>
      </c>
    </row>
    <row r="240" spans="1:19">
      <c r="A240" s="18">
        <f t="shared" si="22"/>
        <v>2028</v>
      </c>
      <c r="B240" s="18">
        <f t="shared" si="23"/>
        <v>5</v>
      </c>
      <c r="C240" s="18"/>
      <c r="D240" s="18"/>
      <c r="E240" s="18"/>
      <c r="F240" s="42">
        <f>SUMIF('Cust MB ComLg'!$Y$8:$AJ$8,$B$29,'Cust MB ComLg'!$Y200:$AJ200)</f>
        <v>33</v>
      </c>
      <c r="G240" s="42">
        <f>'Avg Bill Days'!C197</f>
        <v>29.524000000000001</v>
      </c>
      <c r="H240" s="42"/>
      <c r="I240" s="42"/>
      <c r="J240" s="42">
        <f t="shared" si="24"/>
        <v>0</v>
      </c>
      <c r="K240" s="42">
        <f t="shared" si="24"/>
        <v>0</v>
      </c>
      <c r="L240" s="42"/>
      <c r="M240" s="42"/>
      <c r="N240" s="42"/>
      <c r="O240" s="42"/>
      <c r="P240" s="42"/>
      <c r="Q240" s="42"/>
      <c r="R240" s="42">
        <f t="shared" si="20"/>
        <v>1412210</v>
      </c>
      <c r="S240" s="42">
        <f t="shared" si="21"/>
        <v>4088</v>
      </c>
    </row>
    <row r="241" spans="1:19">
      <c r="A241" s="18">
        <f t="shared" si="22"/>
        <v>2028</v>
      </c>
      <c r="B241" s="18">
        <f t="shared" si="23"/>
        <v>6</v>
      </c>
      <c r="C241" s="18"/>
      <c r="D241" s="18"/>
      <c r="E241" s="18"/>
      <c r="F241" s="42">
        <f>SUMIF('Cust MB ComLg'!$Y$8:$AJ$8,$B$29,'Cust MB ComLg'!$Y201:$AJ201)</f>
        <v>33</v>
      </c>
      <c r="G241" s="42">
        <f>'Avg Bill Days'!C198</f>
        <v>30.619</v>
      </c>
      <c r="H241" s="42"/>
      <c r="I241" s="42"/>
      <c r="J241" s="42">
        <f t="shared" si="24"/>
        <v>0</v>
      </c>
      <c r="K241" s="42">
        <f t="shared" si="24"/>
        <v>0</v>
      </c>
      <c r="L241" s="42"/>
      <c r="M241" s="42"/>
      <c r="N241" s="42"/>
      <c r="O241" s="42"/>
      <c r="P241" s="42"/>
      <c r="Q241" s="42"/>
      <c r="R241" s="42">
        <f t="shared" si="20"/>
        <v>1838194</v>
      </c>
      <c r="S241" s="42">
        <f t="shared" si="21"/>
        <v>4480</v>
      </c>
    </row>
    <row r="242" spans="1:19">
      <c r="A242" s="18">
        <f t="shared" si="22"/>
        <v>2028</v>
      </c>
      <c r="B242" s="18">
        <f t="shared" si="23"/>
        <v>7</v>
      </c>
      <c r="C242" s="18"/>
      <c r="D242" s="18"/>
      <c r="E242" s="18"/>
      <c r="F242" s="42">
        <f>SUMIF('Cust MB ComLg'!$Y$8:$AJ$8,$B$29,'Cust MB ComLg'!$Y202:$AJ202)</f>
        <v>33</v>
      </c>
      <c r="G242" s="42">
        <f>'Avg Bill Days'!C199</f>
        <v>30.713999999999999</v>
      </c>
      <c r="H242" s="42"/>
      <c r="I242" s="42"/>
      <c r="J242" s="42">
        <f t="shared" ref="J242:K273" si="25">ROUND(SUMIF($B$32:$B$45,$B242,J$32:J$45)*$F242,0)</f>
        <v>0</v>
      </c>
      <c r="K242" s="42">
        <f t="shared" si="25"/>
        <v>0</v>
      </c>
      <c r="L242" s="42"/>
      <c r="M242" s="42"/>
      <c r="N242" s="42"/>
      <c r="O242" s="42"/>
      <c r="P242" s="42"/>
      <c r="Q242" s="42"/>
      <c r="R242" s="42">
        <f t="shared" ref="R242:R305" si="26">ROUND(SUMIF($B$32:$B$45,$B242,R$32:R$45)*$F242*$G242,0)</f>
        <v>1958558</v>
      </c>
      <c r="S242" s="42">
        <f t="shared" ref="S242:S305" si="27">ROUND(SUMIF($B$32:$B$45,$B242,S$32:S$45)*$F242,0)</f>
        <v>4475</v>
      </c>
    </row>
    <row r="243" spans="1:19">
      <c r="A243" s="18">
        <f t="shared" si="22"/>
        <v>2028</v>
      </c>
      <c r="B243" s="18">
        <f t="shared" si="23"/>
        <v>8</v>
      </c>
      <c r="C243" s="18"/>
      <c r="D243" s="18"/>
      <c r="E243" s="18"/>
      <c r="F243" s="42">
        <f>SUMIF('Cust MB ComLg'!$Y$8:$AJ$8,$B$29,'Cust MB ComLg'!$Y203:$AJ203)</f>
        <v>33</v>
      </c>
      <c r="G243" s="42">
        <f>'Avg Bill Days'!C200</f>
        <v>30.475999999999999</v>
      </c>
      <c r="H243" s="42"/>
      <c r="I243" s="42"/>
      <c r="J243" s="42">
        <f t="shared" si="25"/>
        <v>0</v>
      </c>
      <c r="K243" s="42">
        <f t="shared" si="25"/>
        <v>0</v>
      </c>
      <c r="L243" s="42"/>
      <c r="M243" s="42"/>
      <c r="N243" s="42"/>
      <c r="O243" s="42"/>
      <c r="P243" s="42"/>
      <c r="Q243" s="42"/>
      <c r="R243" s="42">
        <f t="shared" si="26"/>
        <v>1819962</v>
      </c>
      <c r="S243" s="42">
        <f t="shared" si="27"/>
        <v>4277</v>
      </c>
    </row>
    <row r="244" spans="1:19">
      <c r="A244" s="18">
        <f t="shared" si="22"/>
        <v>2028</v>
      </c>
      <c r="B244" s="18">
        <f t="shared" si="23"/>
        <v>9</v>
      </c>
      <c r="C244" s="18"/>
      <c r="D244" s="18"/>
      <c r="E244" s="18"/>
      <c r="F244" s="42">
        <f>SUMIF('Cust MB ComLg'!$Y$8:$AJ$8,$B$29,'Cust MB ComLg'!$Y204:$AJ204)</f>
        <v>33</v>
      </c>
      <c r="G244" s="42">
        <f>'Avg Bill Days'!C201</f>
        <v>31.143000000000001</v>
      </c>
      <c r="H244" s="42"/>
      <c r="I244" s="42"/>
      <c r="J244" s="42">
        <f t="shared" si="25"/>
        <v>0</v>
      </c>
      <c r="K244" s="42">
        <f t="shared" si="25"/>
        <v>0</v>
      </c>
      <c r="L244" s="42"/>
      <c r="M244" s="42"/>
      <c r="N244" s="42"/>
      <c r="O244" s="42"/>
      <c r="P244" s="42"/>
      <c r="Q244" s="42"/>
      <c r="R244" s="42">
        <f t="shared" si="26"/>
        <v>1856874</v>
      </c>
      <c r="S244" s="42">
        <f t="shared" si="27"/>
        <v>4456</v>
      </c>
    </row>
    <row r="245" spans="1:19">
      <c r="A245" s="18">
        <f t="shared" si="22"/>
        <v>2028</v>
      </c>
      <c r="B245" s="18">
        <f t="shared" si="23"/>
        <v>10</v>
      </c>
      <c r="C245" s="18"/>
      <c r="D245" s="18"/>
      <c r="E245" s="18"/>
      <c r="F245" s="42">
        <f>SUMIF('Cust MB ComLg'!$Y$8:$AJ$8,$B$29,'Cust MB ComLg'!$Y205:$AJ205)</f>
        <v>33</v>
      </c>
      <c r="G245" s="42">
        <f>'Avg Bill Days'!C202</f>
        <v>30.762</v>
      </c>
      <c r="H245" s="42"/>
      <c r="I245" s="42"/>
      <c r="J245" s="42">
        <f t="shared" si="25"/>
        <v>0</v>
      </c>
      <c r="K245" s="42">
        <f t="shared" si="25"/>
        <v>0</v>
      </c>
      <c r="L245" s="42"/>
      <c r="M245" s="42"/>
      <c r="N245" s="42"/>
      <c r="O245" s="42"/>
      <c r="P245" s="42"/>
      <c r="Q245" s="42"/>
      <c r="R245" s="42">
        <f t="shared" si="26"/>
        <v>1765004</v>
      </c>
      <c r="S245" s="42">
        <f t="shared" si="27"/>
        <v>4374</v>
      </c>
    </row>
    <row r="246" spans="1:19">
      <c r="A246" s="18">
        <f t="shared" si="22"/>
        <v>2028</v>
      </c>
      <c r="B246" s="18">
        <f t="shared" si="23"/>
        <v>11</v>
      </c>
      <c r="C246" s="18"/>
      <c r="D246" s="18"/>
      <c r="E246" s="18"/>
      <c r="F246" s="42">
        <f>SUMIF('Cust MB ComLg'!$Y$8:$AJ$8,$B$29,'Cust MB ComLg'!$Y206:$AJ206)</f>
        <v>33</v>
      </c>
      <c r="G246" s="42">
        <f>'Avg Bill Days'!C203</f>
        <v>28.619</v>
      </c>
      <c r="H246" s="42"/>
      <c r="I246" s="42"/>
      <c r="J246" s="42">
        <f t="shared" si="25"/>
        <v>0</v>
      </c>
      <c r="K246" s="42">
        <f t="shared" si="25"/>
        <v>0</v>
      </c>
      <c r="L246" s="42"/>
      <c r="M246" s="42"/>
      <c r="N246" s="42"/>
      <c r="O246" s="42"/>
      <c r="P246" s="42"/>
      <c r="Q246" s="42"/>
      <c r="R246" s="42">
        <f t="shared" si="26"/>
        <v>1456441</v>
      </c>
      <c r="S246" s="42">
        <f t="shared" si="27"/>
        <v>4012</v>
      </c>
    </row>
    <row r="247" spans="1:19">
      <c r="A247" s="18">
        <f t="shared" si="22"/>
        <v>2028</v>
      </c>
      <c r="B247" s="18">
        <f t="shared" si="23"/>
        <v>12</v>
      </c>
      <c r="C247" s="18"/>
      <c r="D247" s="18"/>
      <c r="E247" s="18"/>
      <c r="F247" s="42">
        <f>SUMIF('Cust MB ComLg'!$Y$8:$AJ$8,$B$29,'Cust MB ComLg'!$Y207:$AJ207)</f>
        <v>33</v>
      </c>
      <c r="G247" s="42">
        <f>'Avg Bill Days'!C204</f>
        <v>31.238</v>
      </c>
      <c r="H247" s="42"/>
      <c r="I247" s="42"/>
      <c r="J247" s="42">
        <f t="shared" si="25"/>
        <v>0</v>
      </c>
      <c r="K247" s="42">
        <f t="shared" si="25"/>
        <v>0</v>
      </c>
      <c r="L247" s="42"/>
      <c r="M247" s="42"/>
      <c r="N247" s="42"/>
      <c r="O247" s="42"/>
      <c r="P247" s="42"/>
      <c r="Q247" s="42"/>
      <c r="R247" s="42">
        <f t="shared" si="26"/>
        <v>1465783</v>
      </c>
      <c r="S247" s="42">
        <f t="shared" si="27"/>
        <v>3767</v>
      </c>
    </row>
    <row r="248" spans="1:19">
      <c r="A248" s="18">
        <f t="shared" si="22"/>
        <v>2029</v>
      </c>
      <c r="B248" s="18">
        <f t="shared" si="23"/>
        <v>1</v>
      </c>
      <c r="C248" s="18"/>
      <c r="D248" s="18"/>
      <c r="E248" s="18"/>
      <c r="F248" s="42">
        <f>SUMIF('Cust MB ComLg'!$Y$8:$AJ$8,$B$29,'Cust MB ComLg'!$Y208:$AJ208)</f>
        <v>33</v>
      </c>
      <c r="G248" s="42">
        <f>'Avg Bill Days'!C205</f>
        <v>32.286000000000001</v>
      </c>
      <c r="H248" s="42"/>
      <c r="I248" s="42"/>
      <c r="J248" s="42">
        <f t="shared" si="25"/>
        <v>0</v>
      </c>
      <c r="K248" s="42">
        <f t="shared" si="25"/>
        <v>0</v>
      </c>
      <c r="L248" s="42"/>
      <c r="M248" s="42"/>
      <c r="N248" s="42"/>
      <c r="O248" s="42"/>
      <c r="P248" s="42"/>
      <c r="Q248" s="42"/>
      <c r="R248" s="42">
        <f t="shared" si="26"/>
        <v>1490581</v>
      </c>
      <c r="S248" s="42">
        <f t="shared" si="27"/>
        <v>3765</v>
      </c>
    </row>
    <row r="249" spans="1:19">
      <c r="A249" s="18">
        <f t="shared" si="22"/>
        <v>2029</v>
      </c>
      <c r="B249" s="18">
        <f t="shared" si="23"/>
        <v>2</v>
      </c>
      <c r="C249" s="18"/>
      <c r="D249" s="18"/>
      <c r="E249" s="18"/>
      <c r="F249" s="42">
        <f>SUMIF('Cust MB ComLg'!$Y$8:$AJ$8,$B$29,'Cust MB ComLg'!$Y209:$AJ209)</f>
        <v>33</v>
      </c>
      <c r="G249" s="42">
        <f>'Avg Bill Days'!C206</f>
        <v>29.81</v>
      </c>
      <c r="H249" s="42"/>
      <c r="I249" s="42"/>
      <c r="J249" s="42">
        <f t="shared" si="25"/>
        <v>0</v>
      </c>
      <c r="K249" s="42">
        <f t="shared" si="25"/>
        <v>0</v>
      </c>
      <c r="L249" s="42"/>
      <c r="M249" s="42"/>
      <c r="N249" s="42"/>
      <c r="O249" s="42"/>
      <c r="P249" s="42"/>
      <c r="Q249" s="42"/>
      <c r="R249" s="42">
        <f t="shared" si="26"/>
        <v>1593144</v>
      </c>
      <c r="S249" s="42">
        <f t="shared" si="27"/>
        <v>3879</v>
      </c>
    </row>
    <row r="250" spans="1:19">
      <c r="A250" s="18">
        <f t="shared" si="22"/>
        <v>2029</v>
      </c>
      <c r="B250" s="18">
        <f t="shared" si="23"/>
        <v>3</v>
      </c>
      <c r="C250" s="18"/>
      <c r="D250" s="18"/>
      <c r="E250" s="18"/>
      <c r="F250" s="42">
        <f>SUMIF('Cust MB ComLg'!$Y$8:$AJ$8,$B$29,'Cust MB ComLg'!$Y210:$AJ210)</f>
        <v>33</v>
      </c>
      <c r="G250" s="42">
        <f>'Avg Bill Days'!C207</f>
        <v>29.524000000000001</v>
      </c>
      <c r="H250" s="42"/>
      <c r="I250" s="42"/>
      <c r="J250" s="42">
        <f t="shared" si="25"/>
        <v>0</v>
      </c>
      <c r="K250" s="42">
        <f t="shared" si="25"/>
        <v>0</v>
      </c>
      <c r="L250" s="42"/>
      <c r="M250" s="42"/>
      <c r="N250" s="42"/>
      <c r="O250" s="42"/>
      <c r="P250" s="42"/>
      <c r="Q250" s="42"/>
      <c r="R250" s="42">
        <f t="shared" si="26"/>
        <v>1296630</v>
      </c>
      <c r="S250" s="42">
        <f t="shared" si="27"/>
        <v>3455</v>
      </c>
    </row>
    <row r="251" spans="1:19">
      <c r="A251" s="18">
        <f t="shared" si="22"/>
        <v>2029</v>
      </c>
      <c r="B251" s="18">
        <f t="shared" si="23"/>
        <v>4</v>
      </c>
      <c r="C251" s="18"/>
      <c r="D251" s="18"/>
      <c r="E251" s="18"/>
      <c r="F251" s="42">
        <f>SUMIF('Cust MB ComLg'!$Y$8:$AJ$8,$B$29,'Cust MB ComLg'!$Y211:$AJ211)</f>
        <v>33</v>
      </c>
      <c r="G251" s="42">
        <f>'Avg Bill Days'!C208</f>
        <v>30.713999999999999</v>
      </c>
      <c r="H251" s="42"/>
      <c r="I251" s="42"/>
      <c r="J251" s="42">
        <f t="shared" si="25"/>
        <v>0</v>
      </c>
      <c r="K251" s="42">
        <f t="shared" si="25"/>
        <v>0</v>
      </c>
      <c r="L251" s="42"/>
      <c r="M251" s="42"/>
      <c r="N251" s="42"/>
      <c r="O251" s="42"/>
      <c r="P251" s="42"/>
      <c r="Q251" s="42"/>
      <c r="R251" s="42">
        <f t="shared" si="26"/>
        <v>1393740</v>
      </c>
      <c r="S251" s="42">
        <f t="shared" si="27"/>
        <v>3681</v>
      </c>
    </row>
    <row r="252" spans="1:19">
      <c r="A252" s="18">
        <f t="shared" si="22"/>
        <v>2029</v>
      </c>
      <c r="B252" s="18">
        <f t="shared" si="23"/>
        <v>5</v>
      </c>
      <c r="C252" s="18"/>
      <c r="D252" s="18"/>
      <c r="E252" s="18"/>
      <c r="F252" s="42">
        <f>SUMIF('Cust MB ComLg'!$Y$8:$AJ$8,$B$29,'Cust MB ComLg'!$Y212:$AJ212)</f>
        <v>33</v>
      </c>
      <c r="G252" s="42">
        <f>'Avg Bill Days'!C209</f>
        <v>29.524000000000001</v>
      </c>
      <c r="H252" s="42"/>
      <c r="I252" s="42"/>
      <c r="J252" s="42">
        <f t="shared" si="25"/>
        <v>0</v>
      </c>
      <c r="K252" s="42">
        <f t="shared" si="25"/>
        <v>0</v>
      </c>
      <c r="L252" s="42"/>
      <c r="M252" s="42"/>
      <c r="N252" s="42"/>
      <c r="O252" s="42"/>
      <c r="P252" s="42"/>
      <c r="Q252" s="42"/>
      <c r="R252" s="42">
        <f t="shared" si="26"/>
        <v>1412210</v>
      </c>
      <c r="S252" s="42">
        <f t="shared" si="27"/>
        <v>4088</v>
      </c>
    </row>
    <row r="253" spans="1:19">
      <c r="A253" s="18">
        <f t="shared" si="22"/>
        <v>2029</v>
      </c>
      <c r="B253" s="18">
        <f t="shared" si="23"/>
        <v>6</v>
      </c>
      <c r="C253" s="18"/>
      <c r="D253" s="18"/>
      <c r="E253" s="18"/>
      <c r="F253" s="42">
        <f>SUMIF('Cust MB ComLg'!$Y$8:$AJ$8,$B$29,'Cust MB ComLg'!$Y213:$AJ213)</f>
        <v>33</v>
      </c>
      <c r="G253" s="42">
        <f>'Avg Bill Days'!C210</f>
        <v>30.619</v>
      </c>
      <c r="H253" s="42"/>
      <c r="I253" s="42"/>
      <c r="J253" s="42">
        <f t="shared" si="25"/>
        <v>0</v>
      </c>
      <c r="K253" s="42">
        <f t="shared" si="25"/>
        <v>0</v>
      </c>
      <c r="L253" s="42"/>
      <c r="M253" s="42"/>
      <c r="N253" s="42"/>
      <c r="O253" s="42"/>
      <c r="P253" s="42"/>
      <c r="Q253" s="42"/>
      <c r="R253" s="42">
        <f t="shared" si="26"/>
        <v>1838194</v>
      </c>
      <c r="S253" s="42">
        <f t="shared" si="27"/>
        <v>4480</v>
      </c>
    </row>
    <row r="254" spans="1:19">
      <c r="A254" s="18">
        <f t="shared" si="22"/>
        <v>2029</v>
      </c>
      <c r="B254" s="18">
        <f t="shared" si="23"/>
        <v>7</v>
      </c>
      <c r="C254" s="18"/>
      <c r="D254" s="18"/>
      <c r="E254" s="18"/>
      <c r="F254" s="42">
        <f>SUMIF('Cust MB ComLg'!$Y$8:$AJ$8,$B$29,'Cust MB ComLg'!$Y214:$AJ214)</f>
        <v>33</v>
      </c>
      <c r="G254" s="42">
        <f>'Avg Bill Days'!C211</f>
        <v>30.713999999999999</v>
      </c>
      <c r="H254" s="42"/>
      <c r="I254" s="42"/>
      <c r="J254" s="42">
        <f t="shared" si="25"/>
        <v>0</v>
      </c>
      <c r="K254" s="42">
        <f t="shared" si="25"/>
        <v>0</v>
      </c>
      <c r="L254" s="42"/>
      <c r="M254" s="42"/>
      <c r="N254" s="42"/>
      <c r="O254" s="42"/>
      <c r="P254" s="42"/>
      <c r="Q254" s="42"/>
      <c r="R254" s="42">
        <f t="shared" si="26"/>
        <v>1958558</v>
      </c>
      <c r="S254" s="42">
        <f t="shared" si="27"/>
        <v>4475</v>
      </c>
    </row>
    <row r="255" spans="1:19">
      <c r="A255" s="18">
        <f t="shared" si="22"/>
        <v>2029</v>
      </c>
      <c r="B255" s="18">
        <f t="shared" si="23"/>
        <v>8</v>
      </c>
      <c r="C255" s="18"/>
      <c r="D255" s="18"/>
      <c r="E255" s="18"/>
      <c r="F255" s="42">
        <f>SUMIF('Cust MB ComLg'!$Y$8:$AJ$8,$B$29,'Cust MB ComLg'!$Y215:$AJ215)</f>
        <v>33</v>
      </c>
      <c r="G255" s="42">
        <f>'Avg Bill Days'!C212</f>
        <v>30.475999999999999</v>
      </c>
      <c r="H255" s="42"/>
      <c r="I255" s="42"/>
      <c r="J255" s="42">
        <f t="shared" si="25"/>
        <v>0</v>
      </c>
      <c r="K255" s="42">
        <f t="shared" si="25"/>
        <v>0</v>
      </c>
      <c r="L255" s="42"/>
      <c r="M255" s="42"/>
      <c r="N255" s="42"/>
      <c r="O255" s="42"/>
      <c r="P255" s="42"/>
      <c r="Q255" s="42"/>
      <c r="R255" s="42">
        <f t="shared" si="26"/>
        <v>1819962</v>
      </c>
      <c r="S255" s="42">
        <f t="shared" si="27"/>
        <v>4277</v>
      </c>
    </row>
    <row r="256" spans="1:19">
      <c r="A256" s="18">
        <f t="shared" si="22"/>
        <v>2029</v>
      </c>
      <c r="B256" s="18">
        <f t="shared" si="23"/>
        <v>9</v>
      </c>
      <c r="C256" s="18"/>
      <c r="D256" s="18"/>
      <c r="E256" s="18"/>
      <c r="F256" s="42">
        <f>SUMIF('Cust MB ComLg'!$Y$8:$AJ$8,$B$29,'Cust MB ComLg'!$Y216:$AJ216)</f>
        <v>33</v>
      </c>
      <c r="G256" s="42">
        <f>'Avg Bill Days'!C213</f>
        <v>31.143000000000001</v>
      </c>
      <c r="H256" s="42"/>
      <c r="I256" s="42"/>
      <c r="J256" s="42">
        <f t="shared" si="25"/>
        <v>0</v>
      </c>
      <c r="K256" s="42">
        <f t="shared" si="25"/>
        <v>0</v>
      </c>
      <c r="L256" s="42"/>
      <c r="M256" s="42"/>
      <c r="N256" s="42"/>
      <c r="O256" s="42"/>
      <c r="P256" s="42"/>
      <c r="Q256" s="42"/>
      <c r="R256" s="42">
        <f t="shared" si="26"/>
        <v>1856874</v>
      </c>
      <c r="S256" s="42">
        <f t="shared" si="27"/>
        <v>4456</v>
      </c>
    </row>
    <row r="257" spans="1:19">
      <c r="A257" s="18">
        <f t="shared" si="22"/>
        <v>2029</v>
      </c>
      <c r="B257" s="18">
        <f t="shared" si="23"/>
        <v>10</v>
      </c>
      <c r="C257" s="18"/>
      <c r="D257" s="18"/>
      <c r="E257" s="18"/>
      <c r="F257" s="42">
        <f>SUMIF('Cust MB ComLg'!$Y$8:$AJ$8,$B$29,'Cust MB ComLg'!$Y217:$AJ217)</f>
        <v>33</v>
      </c>
      <c r="G257" s="42">
        <f>'Avg Bill Days'!C214</f>
        <v>30.762</v>
      </c>
      <c r="H257" s="42"/>
      <c r="I257" s="42"/>
      <c r="J257" s="42">
        <f t="shared" si="25"/>
        <v>0</v>
      </c>
      <c r="K257" s="42">
        <f t="shared" si="25"/>
        <v>0</v>
      </c>
      <c r="L257" s="42"/>
      <c r="M257" s="42"/>
      <c r="N257" s="42"/>
      <c r="O257" s="42"/>
      <c r="P257" s="42"/>
      <c r="Q257" s="42"/>
      <c r="R257" s="42">
        <f t="shared" si="26"/>
        <v>1765004</v>
      </c>
      <c r="S257" s="42">
        <f t="shared" si="27"/>
        <v>4374</v>
      </c>
    </row>
    <row r="258" spans="1:19">
      <c r="A258" s="18">
        <f t="shared" si="22"/>
        <v>2029</v>
      </c>
      <c r="B258" s="18">
        <f t="shared" si="23"/>
        <v>11</v>
      </c>
      <c r="C258" s="18"/>
      <c r="D258" s="18"/>
      <c r="E258" s="18"/>
      <c r="F258" s="42">
        <f>SUMIF('Cust MB ComLg'!$Y$8:$AJ$8,$B$29,'Cust MB ComLg'!$Y218:$AJ218)</f>
        <v>33</v>
      </c>
      <c r="G258" s="42">
        <f>'Avg Bill Days'!C215</f>
        <v>28.619</v>
      </c>
      <c r="H258" s="42"/>
      <c r="I258" s="42"/>
      <c r="J258" s="42">
        <f t="shared" si="25"/>
        <v>0</v>
      </c>
      <c r="K258" s="42">
        <f t="shared" si="25"/>
        <v>0</v>
      </c>
      <c r="L258" s="42"/>
      <c r="M258" s="42"/>
      <c r="N258" s="42"/>
      <c r="O258" s="42"/>
      <c r="P258" s="42"/>
      <c r="Q258" s="42"/>
      <c r="R258" s="42">
        <f t="shared" si="26"/>
        <v>1456441</v>
      </c>
      <c r="S258" s="42">
        <f t="shared" si="27"/>
        <v>4012</v>
      </c>
    </row>
    <row r="259" spans="1:19">
      <c r="A259" s="18">
        <f t="shared" si="22"/>
        <v>2029</v>
      </c>
      <c r="B259" s="18">
        <f t="shared" si="23"/>
        <v>12</v>
      </c>
      <c r="C259" s="18"/>
      <c r="D259" s="18"/>
      <c r="E259" s="18"/>
      <c r="F259" s="42">
        <f>SUMIF('Cust MB ComLg'!$Y$8:$AJ$8,$B$29,'Cust MB ComLg'!$Y219:$AJ219)</f>
        <v>33</v>
      </c>
      <c r="G259" s="42">
        <f>'Avg Bill Days'!C216</f>
        <v>31.238</v>
      </c>
      <c r="H259" s="42"/>
      <c r="I259" s="42"/>
      <c r="J259" s="42">
        <f t="shared" si="25"/>
        <v>0</v>
      </c>
      <c r="K259" s="42">
        <f t="shared" si="25"/>
        <v>0</v>
      </c>
      <c r="L259" s="42"/>
      <c r="M259" s="42"/>
      <c r="N259" s="42"/>
      <c r="O259" s="42"/>
      <c r="P259" s="42"/>
      <c r="Q259" s="42"/>
      <c r="R259" s="42">
        <f t="shared" si="26"/>
        <v>1465783</v>
      </c>
      <c r="S259" s="42">
        <f t="shared" si="27"/>
        <v>3767</v>
      </c>
    </row>
    <row r="260" spans="1:19">
      <c r="A260" s="18">
        <f t="shared" ref="A260:A323" si="28">A248+1</f>
        <v>2030</v>
      </c>
      <c r="B260" s="18">
        <f t="shared" si="23"/>
        <v>1</v>
      </c>
      <c r="C260" s="18"/>
      <c r="D260" s="18"/>
      <c r="E260" s="18"/>
      <c r="F260" s="42">
        <f>SUMIF('Cust MB ComLg'!$Y$8:$AJ$8,$B$29,'Cust MB ComLg'!$Y220:$AJ220)</f>
        <v>33</v>
      </c>
      <c r="G260" s="42">
        <f>'Avg Bill Days'!C217</f>
        <v>32.286000000000001</v>
      </c>
      <c r="H260" s="42"/>
      <c r="I260" s="42"/>
      <c r="J260" s="42">
        <f t="shared" si="25"/>
        <v>0</v>
      </c>
      <c r="K260" s="42">
        <f t="shared" si="25"/>
        <v>0</v>
      </c>
      <c r="L260" s="42"/>
      <c r="M260" s="42"/>
      <c r="N260" s="42"/>
      <c r="O260" s="42"/>
      <c r="P260" s="42"/>
      <c r="Q260" s="42"/>
      <c r="R260" s="42">
        <f t="shared" si="26"/>
        <v>1490581</v>
      </c>
      <c r="S260" s="42">
        <f t="shared" si="27"/>
        <v>3765</v>
      </c>
    </row>
    <row r="261" spans="1:19">
      <c r="A261" s="18">
        <f t="shared" si="28"/>
        <v>2030</v>
      </c>
      <c r="B261" s="18">
        <f t="shared" ref="B261:B324" si="29">B249</f>
        <v>2</v>
      </c>
      <c r="C261" s="18"/>
      <c r="D261" s="18"/>
      <c r="E261" s="18"/>
      <c r="F261" s="42">
        <f>SUMIF('Cust MB ComLg'!$Y$8:$AJ$8,$B$29,'Cust MB ComLg'!$Y221:$AJ221)</f>
        <v>33</v>
      </c>
      <c r="G261" s="42">
        <f>'Avg Bill Days'!C218</f>
        <v>29.81</v>
      </c>
      <c r="H261" s="42"/>
      <c r="I261" s="42"/>
      <c r="J261" s="42">
        <f t="shared" si="25"/>
        <v>0</v>
      </c>
      <c r="K261" s="42">
        <f t="shared" si="25"/>
        <v>0</v>
      </c>
      <c r="L261" s="42"/>
      <c r="M261" s="42"/>
      <c r="N261" s="42"/>
      <c r="O261" s="42"/>
      <c r="P261" s="42"/>
      <c r="Q261" s="42"/>
      <c r="R261" s="42">
        <f t="shared" si="26"/>
        <v>1593144</v>
      </c>
      <c r="S261" s="42">
        <f t="shared" si="27"/>
        <v>3879</v>
      </c>
    </row>
    <row r="262" spans="1:19">
      <c r="A262" s="18">
        <f t="shared" si="28"/>
        <v>2030</v>
      </c>
      <c r="B262" s="18">
        <f t="shared" si="29"/>
        <v>3</v>
      </c>
      <c r="C262" s="18"/>
      <c r="D262" s="18"/>
      <c r="E262" s="18"/>
      <c r="F262" s="42">
        <f>SUMIF('Cust MB ComLg'!$Y$8:$AJ$8,$B$29,'Cust MB ComLg'!$Y222:$AJ222)</f>
        <v>33</v>
      </c>
      <c r="G262" s="42">
        <f>'Avg Bill Days'!C219</f>
        <v>29.524000000000001</v>
      </c>
      <c r="H262" s="42"/>
      <c r="I262" s="42"/>
      <c r="J262" s="42">
        <f t="shared" si="25"/>
        <v>0</v>
      </c>
      <c r="K262" s="42">
        <f t="shared" si="25"/>
        <v>0</v>
      </c>
      <c r="L262" s="42"/>
      <c r="M262" s="42"/>
      <c r="N262" s="42"/>
      <c r="O262" s="42"/>
      <c r="P262" s="42"/>
      <c r="Q262" s="42"/>
      <c r="R262" s="42">
        <f t="shared" si="26"/>
        <v>1296630</v>
      </c>
      <c r="S262" s="42">
        <f t="shared" si="27"/>
        <v>3455</v>
      </c>
    </row>
    <row r="263" spans="1:19">
      <c r="A263" s="18">
        <f t="shared" si="28"/>
        <v>2030</v>
      </c>
      <c r="B263" s="18">
        <f t="shared" si="29"/>
        <v>4</v>
      </c>
      <c r="C263" s="18"/>
      <c r="D263" s="18"/>
      <c r="E263" s="18"/>
      <c r="F263" s="42">
        <f>SUMIF('Cust MB ComLg'!$Y$8:$AJ$8,$B$29,'Cust MB ComLg'!$Y223:$AJ223)</f>
        <v>33</v>
      </c>
      <c r="G263" s="42">
        <f>'Avg Bill Days'!C220</f>
        <v>30.713999999999999</v>
      </c>
      <c r="H263" s="42"/>
      <c r="I263" s="42"/>
      <c r="J263" s="42">
        <f t="shared" si="25"/>
        <v>0</v>
      </c>
      <c r="K263" s="42">
        <f t="shared" si="25"/>
        <v>0</v>
      </c>
      <c r="L263" s="42"/>
      <c r="M263" s="42"/>
      <c r="N263" s="42"/>
      <c r="O263" s="42"/>
      <c r="P263" s="42"/>
      <c r="Q263" s="42"/>
      <c r="R263" s="42">
        <f t="shared" si="26"/>
        <v>1393740</v>
      </c>
      <c r="S263" s="42">
        <f t="shared" si="27"/>
        <v>3681</v>
      </c>
    </row>
    <row r="264" spans="1:19">
      <c r="A264" s="18">
        <f t="shared" si="28"/>
        <v>2030</v>
      </c>
      <c r="B264" s="18">
        <f t="shared" si="29"/>
        <v>5</v>
      </c>
      <c r="C264" s="18"/>
      <c r="D264" s="18"/>
      <c r="E264" s="18"/>
      <c r="F264" s="42">
        <f>SUMIF('Cust MB ComLg'!$Y$8:$AJ$8,$B$29,'Cust MB ComLg'!$Y224:$AJ224)</f>
        <v>33</v>
      </c>
      <c r="G264" s="42">
        <f>'Avg Bill Days'!C221</f>
        <v>29.524000000000001</v>
      </c>
      <c r="H264" s="42"/>
      <c r="I264" s="42"/>
      <c r="J264" s="42">
        <f t="shared" si="25"/>
        <v>0</v>
      </c>
      <c r="K264" s="42">
        <f t="shared" si="25"/>
        <v>0</v>
      </c>
      <c r="L264" s="42"/>
      <c r="M264" s="42"/>
      <c r="N264" s="42"/>
      <c r="O264" s="42"/>
      <c r="P264" s="42"/>
      <c r="Q264" s="42"/>
      <c r="R264" s="42">
        <f t="shared" si="26"/>
        <v>1412210</v>
      </c>
      <c r="S264" s="42">
        <f t="shared" si="27"/>
        <v>4088</v>
      </c>
    </row>
    <row r="265" spans="1:19">
      <c r="A265" s="18">
        <f t="shared" si="28"/>
        <v>2030</v>
      </c>
      <c r="B265" s="18">
        <f t="shared" si="29"/>
        <v>6</v>
      </c>
      <c r="C265" s="18"/>
      <c r="D265" s="18"/>
      <c r="E265" s="18"/>
      <c r="F265" s="42">
        <f>SUMIF('Cust MB ComLg'!$Y$8:$AJ$8,$B$29,'Cust MB ComLg'!$Y225:$AJ225)</f>
        <v>33</v>
      </c>
      <c r="G265" s="42">
        <f>'Avg Bill Days'!C222</f>
        <v>30.619</v>
      </c>
      <c r="H265" s="42"/>
      <c r="I265" s="42"/>
      <c r="J265" s="42">
        <f t="shared" si="25"/>
        <v>0</v>
      </c>
      <c r="K265" s="42">
        <f t="shared" si="25"/>
        <v>0</v>
      </c>
      <c r="L265" s="42"/>
      <c r="M265" s="42"/>
      <c r="N265" s="42"/>
      <c r="O265" s="42"/>
      <c r="P265" s="42"/>
      <c r="Q265" s="42"/>
      <c r="R265" s="42">
        <f t="shared" si="26"/>
        <v>1838194</v>
      </c>
      <c r="S265" s="42">
        <f t="shared" si="27"/>
        <v>4480</v>
      </c>
    </row>
    <row r="266" spans="1:19">
      <c r="A266" s="18">
        <f t="shared" si="28"/>
        <v>2030</v>
      </c>
      <c r="B266" s="18">
        <f t="shared" si="29"/>
        <v>7</v>
      </c>
      <c r="C266" s="18"/>
      <c r="D266" s="18"/>
      <c r="E266" s="18"/>
      <c r="F266" s="42">
        <f>SUMIF('Cust MB ComLg'!$Y$8:$AJ$8,$B$29,'Cust MB ComLg'!$Y226:$AJ226)</f>
        <v>33</v>
      </c>
      <c r="G266" s="42">
        <f>'Avg Bill Days'!C223</f>
        <v>30.713999999999999</v>
      </c>
      <c r="H266" s="42"/>
      <c r="I266" s="42"/>
      <c r="J266" s="42">
        <f t="shared" si="25"/>
        <v>0</v>
      </c>
      <c r="K266" s="42">
        <f t="shared" si="25"/>
        <v>0</v>
      </c>
      <c r="L266" s="42"/>
      <c r="M266" s="42"/>
      <c r="N266" s="42"/>
      <c r="O266" s="42"/>
      <c r="P266" s="42"/>
      <c r="Q266" s="42"/>
      <c r="R266" s="42">
        <f t="shared" si="26"/>
        <v>1958558</v>
      </c>
      <c r="S266" s="42">
        <f t="shared" si="27"/>
        <v>4475</v>
      </c>
    </row>
    <row r="267" spans="1:19">
      <c r="A267" s="18">
        <f t="shared" si="28"/>
        <v>2030</v>
      </c>
      <c r="B267" s="18">
        <f t="shared" si="29"/>
        <v>8</v>
      </c>
      <c r="C267" s="18"/>
      <c r="D267" s="18"/>
      <c r="E267" s="18"/>
      <c r="F267" s="42">
        <f>SUMIF('Cust MB ComLg'!$Y$8:$AJ$8,$B$29,'Cust MB ComLg'!$Y227:$AJ227)</f>
        <v>33</v>
      </c>
      <c r="G267" s="42">
        <f>'Avg Bill Days'!C224</f>
        <v>30.475999999999999</v>
      </c>
      <c r="H267" s="42"/>
      <c r="I267" s="42"/>
      <c r="J267" s="42">
        <f t="shared" si="25"/>
        <v>0</v>
      </c>
      <c r="K267" s="42">
        <f t="shared" si="25"/>
        <v>0</v>
      </c>
      <c r="L267" s="42"/>
      <c r="M267" s="42"/>
      <c r="N267" s="42"/>
      <c r="O267" s="42"/>
      <c r="P267" s="42"/>
      <c r="Q267" s="42"/>
      <c r="R267" s="42">
        <f t="shared" si="26"/>
        <v>1819962</v>
      </c>
      <c r="S267" s="42">
        <f t="shared" si="27"/>
        <v>4277</v>
      </c>
    </row>
    <row r="268" spans="1:19">
      <c r="A268" s="18">
        <f t="shared" si="28"/>
        <v>2030</v>
      </c>
      <c r="B268" s="18">
        <f t="shared" si="29"/>
        <v>9</v>
      </c>
      <c r="C268" s="18"/>
      <c r="D268" s="18"/>
      <c r="E268" s="18"/>
      <c r="F268" s="42">
        <f>SUMIF('Cust MB ComLg'!$Y$8:$AJ$8,$B$29,'Cust MB ComLg'!$Y228:$AJ228)</f>
        <v>33</v>
      </c>
      <c r="G268" s="42">
        <f>'Avg Bill Days'!C225</f>
        <v>31.143000000000001</v>
      </c>
      <c r="H268" s="42"/>
      <c r="I268" s="42"/>
      <c r="J268" s="42">
        <f t="shared" si="25"/>
        <v>0</v>
      </c>
      <c r="K268" s="42">
        <f t="shared" si="25"/>
        <v>0</v>
      </c>
      <c r="L268" s="42"/>
      <c r="M268" s="42"/>
      <c r="N268" s="42"/>
      <c r="O268" s="42"/>
      <c r="P268" s="42"/>
      <c r="Q268" s="42"/>
      <c r="R268" s="42">
        <f t="shared" si="26"/>
        <v>1856874</v>
      </c>
      <c r="S268" s="42">
        <f t="shared" si="27"/>
        <v>4456</v>
      </c>
    </row>
    <row r="269" spans="1:19">
      <c r="A269" s="18">
        <f t="shared" si="28"/>
        <v>2030</v>
      </c>
      <c r="B269" s="18">
        <f t="shared" si="29"/>
        <v>10</v>
      </c>
      <c r="C269" s="18"/>
      <c r="D269" s="18"/>
      <c r="E269" s="18"/>
      <c r="F269" s="42">
        <f>SUMIF('Cust MB ComLg'!$Y$8:$AJ$8,$B$29,'Cust MB ComLg'!$Y229:$AJ229)</f>
        <v>33</v>
      </c>
      <c r="G269" s="42">
        <f>'Avg Bill Days'!C226</f>
        <v>30.762</v>
      </c>
      <c r="H269" s="42"/>
      <c r="I269" s="42"/>
      <c r="J269" s="42">
        <f t="shared" si="25"/>
        <v>0</v>
      </c>
      <c r="K269" s="42">
        <f t="shared" si="25"/>
        <v>0</v>
      </c>
      <c r="L269" s="42"/>
      <c r="M269" s="42"/>
      <c r="N269" s="42"/>
      <c r="O269" s="42"/>
      <c r="P269" s="42"/>
      <c r="Q269" s="42"/>
      <c r="R269" s="42">
        <f t="shared" si="26"/>
        <v>1765004</v>
      </c>
      <c r="S269" s="42">
        <f t="shared" si="27"/>
        <v>4374</v>
      </c>
    </row>
    <row r="270" spans="1:19">
      <c r="A270" s="18">
        <f t="shared" si="28"/>
        <v>2030</v>
      </c>
      <c r="B270" s="18">
        <f t="shared" si="29"/>
        <v>11</v>
      </c>
      <c r="C270" s="18"/>
      <c r="D270" s="18"/>
      <c r="E270" s="18"/>
      <c r="F270" s="42">
        <f>SUMIF('Cust MB ComLg'!$Y$8:$AJ$8,$B$29,'Cust MB ComLg'!$Y230:$AJ230)</f>
        <v>33</v>
      </c>
      <c r="G270" s="42">
        <f>'Avg Bill Days'!C227</f>
        <v>28.619</v>
      </c>
      <c r="H270" s="42"/>
      <c r="I270" s="42"/>
      <c r="J270" s="42">
        <f t="shared" si="25"/>
        <v>0</v>
      </c>
      <c r="K270" s="42">
        <f t="shared" si="25"/>
        <v>0</v>
      </c>
      <c r="L270" s="42"/>
      <c r="M270" s="42"/>
      <c r="N270" s="42"/>
      <c r="O270" s="42"/>
      <c r="P270" s="42"/>
      <c r="Q270" s="42"/>
      <c r="R270" s="42">
        <f t="shared" si="26"/>
        <v>1456441</v>
      </c>
      <c r="S270" s="42">
        <f t="shared" si="27"/>
        <v>4012</v>
      </c>
    </row>
    <row r="271" spans="1:19">
      <c r="A271" s="18">
        <f t="shared" si="28"/>
        <v>2030</v>
      </c>
      <c r="B271" s="18">
        <f t="shared" si="29"/>
        <v>12</v>
      </c>
      <c r="C271" s="18"/>
      <c r="D271" s="18"/>
      <c r="E271" s="18"/>
      <c r="F271" s="42">
        <f>SUMIF('Cust MB ComLg'!$Y$8:$AJ$8,$B$29,'Cust MB ComLg'!$Y231:$AJ231)</f>
        <v>33</v>
      </c>
      <c r="G271" s="42">
        <f>'Avg Bill Days'!C228</f>
        <v>31.238</v>
      </c>
      <c r="H271" s="42"/>
      <c r="I271" s="42"/>
      <c r="J271" s="42">
        <f t="shared" si="25"/>
        <v>0</v>
      </c>
      <c r="K271" s="42">
        <f t="shared" si="25"/>
        <v>0</v>
      </c>
      <c r="L271" s="42"/>
      <c r="M271" s="42"/>
      <c r="N271" s="42"/>
      <c r="O271" s="42"/>
      <c r="P271" s="42"/>
      <c r="Q271" s="42"/>
      <c r="R271" s="42">
        <f t="shared" si="26"/>
        <v>1465783</v>
      </c>
      <c r="S271" s="42">
        <f t="shared" si="27"/>
        <v>3767</v>
      </c>
    </row>
    <row r="272" spans="1:19">
      <c r="A272" s="18">
        <f t="shared" si="28"/>
        <v>2031</v>
      </c>
      <c r="B272" s="18">
        <f t="shared" si="29"/>
        <v>1</v>
      </c>
      <c r="C272" s="18"/>
      <c r="D272" s="18"/>
      <c r="E272" s="18"/>
      <c r="F272" s="42">
        <f>SUMIF('Cust MB ComLg'!$Y$8:$AJ$8,$B$29,'Cust MB ComLg'!$Y232:$AJ232)</f>
        <v>33</v>
      </c>
      <c r="G272" s="42">
        <f>'Avg Bill Days'!C229</f>
        <v>32.286000000000001</v>
      </c>
      <c r="H272" s="42"/>
      <c r="I272" s="42"/>
      <c r="J272" s="42">
        <f t="shared" si="25"/>
        <v>0</v>
      </c>
      <c r="K272" s="42">
        <f t="shared" si="25"/>
        <v>0</v>
      </c>
      <c r="L272" s="42"/>
      <c r="M272" s="42"/>
      <c r="N272" s="42"/>
      <c r="O272" s="42"/>
      <c r="P272" s="42"/>
      <c r="Q272" s="42"/>
      <c r="R272" s="42">
        <f t="shared" si="26"/>
        <v>1490581</v>
      </c>
      <c r="S272" s="42">
        <f t="shared" si="27"/>
        <v>3765</v>
      </c>
    </row>
    <row r="273" spans="1:19">
      <c r="A273" s="18">
        <f t="shared" si="28"/>
        <v>2031</v>
      </c>
      <c r="B273" s="18">
        <f t="shared" si="29"/>
        <v>2</v>
      </c>
      <c r="C273" s="18"/>
      <c r="D273" s="18"/>
      <c r="E273" s="18"/>
      <c r="F273" s="42">
        <f>SUMIF('Cust MB ComLg'!$Y$8:$AJ$8,$B$29,'Cust MB ComLg'!$Y233:$AJ233)</f>
        <v>33</v>
      </c>
      <c r="G273" s="42">
        <f>'Avg Bill Days'!C230</f>
        <v>29.81</v>
      </c>
      <c r="H273" s="42"/>
      <c r="I273" s="42"/>
      <c r="J273" s="42">
        <f t="shared" si="25"/>
        <v>0</v>
      </c>
      <c r="K273" s="42">
        <f t="shared" si="25"/>
        <v>0</v>
      </c>
      <c r="L273" s="42"/>
      <c r="M273" s="42"/>
      <c r="N273" s="42"/>
      <c r="O273" s="42"/>
      <c r="P273" s="42"/>
      <c r="Q273" s="42"/>
      <c r="R273" s="42">
        <f t="shared" si="26"/>
        <v>1593144</v>
      </c>
      <c r="S273" s="42">
        <f t="shared" si="27"/>
        <v>3879</v>
      </c>
    </row>
    <row r="274" spans="1:19">
      <c r="A274" s="18">
        <f t="shared" si="28"/>
        <v>2031</v>
      </c>
      <c r="B274" s="18">
        <f t="shared" si="29"/>
        <v>3</v>
      </c>
      <c r="C274" s="18"/>
      <c r="D274" s="18"/>
      <c r="E274" s="18"/>
      <c r="F274" s="42">
        <f>SUMIF('Cust MB ComLg'!$Y$8:$AJ$8,$B$29,'Cust MB ComLg'!$Y234:$AJ234)</f>
        <v>33</v>
      </c>
      <c r="G274" s="42">
        <f>'Avg Bill Days'!C231</f>
        <v>29.524000000000001</v>
      </c>
      <c r="H274" s="42"/>
      <c r="I274" s="42"/>
      <c r="J274" s="42">
        <f t="shared" ref="J274:K305" si="30">ROUND(SUMIF($B$32:$B$45,$B274,J$32:J$45)*$F274,0)</f>
        <v>0</v>
      </c>
      <c r="K274" s="42">
        <f t="shared" si="30"/>
        <v>0</v>
      </c>
      <c r="L274" s="42"/>
      <c r="M274" s="42"/>
      <c r="N274" s="42"/>
      <c r="O274" s="42"/>
      <c r="P274" s="42"/>
      <c r="Q274" s="42"/>
      <c r="R274" s="42">
        <f t="shared" si="26"/>
        <v>1296630</v>
      </c>
      <c r="S274" s="42">
        <f t="shared" si="27"/>
        <v>3455</v>
      </c>
    </row>
    <row r="275" spans="1:19">
      <c r="A275" s="18">
        <f t="shared" si="28"/>
        <v>2031</v>
      </c>
      <c r="B275" s="18">
        <f t="shared" si="29"/>
        <v>4</v>
      </c>
      <c r="C275" s="18"/>
      <c r="D275" s="18"/>
      <c r="E275" s="18"/>
      <c r="F275" s="42">
        <f>SUMIF('Cust MB ComLg'!$Y$8:$AJ$8,$B$29,'Cust MB ComLg'!$Y235:$AJ235)</f>
        <v>33</v>
      </c>
      <c r="G275" s="42">
        <f>'Avg Bill Days'!C232</f>
        <v>30.713999999999999</v>
      </c>
      <c r="H275" s="42"/>
      <c r="I275" s="42"/>
      <c r="J275" s="42">
        <f t="shared" si="30"/>
        <v>0</v>
      </c>
      <c r="K275" s="42">
        <f t="shared" si="30"/>
        <v>0</v>
      </c>
      <c r="L275" s="42"/>
      <c r="M275" s="42"/>
      <c r="N275" s="42"/>
      <c r="O275" s="42"/>
      <c r="P275" s="42"/>
      <c r="Q275" s="42"/>
      <c r="R275" s="42">
        <f t="shared" si="26"/>
        <v>1393740</v>
      </c>
      <c r="S275" s="42">
        <f t="shared" si="27"/>
        <v>3681</v>
      </c>
    </row>
    <row r="276" spans="1:19">
      <c r="A276" s="18">
        <f t="shared" si="28"/>
        <v>2031</v>
      </c>
      <c r="B276" s="18">
        <f t="shared" si="29"/>
        <v>5</v>
      </c>
      <c r="C276" s="18"/>
      <c r="D276" s="18"/>
      <c r="E276" s="18"/>
      <c r="F276" s="42">
        <f>SUMIF('Cust MB ComLg'!$Y$8:$AJ$8,$B$29,'Cust MB ComLg'!$Y236:$AJ236)</f>
        <v>33</v>
      </c>
      <c r="G276" s="42">
        <f>'Avg Bill Days'!C233</f>
        <v>29.524000000000001</v>
      </c>
      <c r="H276" s="42"/>
      <c r="I276" s="42"/>
      <c r="J276" s="42">
        <f t="shared" si="30"/>
        <v>0</v>
      </c>
      <c r="K276" s="42">
        <f t="shared" si="30"/>
        <v>0</v>
      </c>
      <c r="L276" s="42"/>
      <c r="M276" s="42"/>
      <c r="N276" s="42"/>
      <c r="O276" s="42"/>
      <c r="P276" s="42"/>
      <c r="Q276" s="42"/>
      <c r="R276" s="42">
        <f t="shared" si="26"/>
        <v>1412210</v>
      </c>
      <c r="S276" s="42">
        <f t="shared" si="27"/>
        <v>4088</v>
      </c>
    </row>
    <row r="277" spans="1:19">
      <c r="A277" s="18">
        <f t="shared" si="28"/>
        <v>2031</v>
      </c>
      <c r="B277" s="18">
        <f t="shared" si="29"/>
        <v>6</v>
      </c>
      <c r="C277" s="18"/>
      <c r="D277" s="18"/>
      <c r="E277" s="18"/>
      <c r="F277" s="42">
        <f>SUMIF('Cust MB ComLg'!$Y$8:$AJ$8,$B$29,'Cust MB ComLg'!$Y237:$AJ237)</f>
        <v>34</v>
      </c>
      <c r="G277" s="42">
        <f>'Avg Bill Days'!C234</f>
        <v>30.619</v>
      </c>
      <c r="H277" s="42"/>
      <c r="I277" s="42"/>
      <c r="J277" s="42">
        <f t="shared" si="30"/>
        <v>0</v>
      </c>
      <c r="K277" s="42">
        <f t="shared" si="30"/>
        <v>0</v>
      </c>
      <c r="L277" s="42"/>
      <c r="M277" s="42"/>
      <c r="N277" s="42"/>
      <c r="O277" s="42"/>
      <c r="P277" s="42"/>
      <c r="Q277" s="42"/>
      <c r="R277" s="42">
        <f t="shared" si="26"/>
        <v>1893897</v>
      </c>
      <c r="S277" s="42">
        <f t="shared" si="27"/>
        <v>4616</v>
      </c>
    </row>
    <row r="278" spans="1:19">
      <c r="A278" s="18">
        <f t="shared" si="28"/>
        <v>2031</v>
      </c>
      <c r="B278" s="18">
        <f t="shared" si="29"/>
        <v>7</v>
      </c>
      <c r="C278" s="18"/>
      <c r="D278" s="18"/>
      <c r="E278" s="18"/>
      <c r="F278" s="42">
        <f>SUMIF('Cust MB ComLg'!$Y$8:$AJ$8,$B$29,'Cust MB ComLg'!$Y238:$AJ238)</f>
        <v>34</v>
      </c>
      <c r="G278" s="42">
        <f>'Avg Bill Days'!C235</f>
        <v>30.713999999999999</v>
      </c>
      <c r="H278" s="42"/>
      <c r="I278" s="42"/>
      <c r="J278" s="42">
        <f t="shared" si="30"/>
        <v>0</v>
      </c>
      <c r="K278" s="42">
        <f t="shared" si="30"/>
        <v>0</v>
      </c>
      <c r="L278" s="42"/>
      <c r="M278" s="42"/>
      <c r="N278" s="42"/>
      <c r="O278" s="42"/>
      <c r="P278" s="42"/>
      <c r="Q278" s="42"/>
      <c r="R278" s="42">
        <f t="shared" si="26"/>
        <v>2017908</v>
      </c>
      <c r="S278" s="42">
        <f t="shared" si="27"/>
        <v>4611</v>
      </c>
    </row>
    <row r="279" spans="1:19">
      <c r="A279" s="18">
        <f t="shared" si="28"/>
        <v>2031</v>
      </c>
      <c r="B279" s="18">
        <f t="shared" si="29"/>
        <v>8</v>
      </c>
      <c r="C279" s="18"/>
      <c r="D279" s="18"/>
      <c r="E279" s="18"/>
      <c r="F279" s="42">
        <f>SUMIF('Cust MB ComLg'!$Y$8:$AJ$8,$B$29,'Cust MB ComLg'!$Y239:$AJ239)</f>
        <v>34</v>
      </c>
      <c r="G279" s="42">
        <f>'Avg Bill Days'!C236</f>
        <v>30.475999999999999</v>
      </c>
      <c r="H279" s="42"/>
      <c r="I279" s="42"/>
      <c r="J279" s="42">
        <f t="shared" si="30"/>
        <v>0</v>
      </c>
      <c r="K279" s="42">
        <f t="shared" si="30"/>
        <v>0</v>
      </c>
      <c r="L279" s="42"/>
      <c r="M279" s="42"/>
      <c r="N279" s="42"/>
      <c r="O279" s="42"/>
      <c r="P279" s="42"/>
      <c r="Q279" s="42"/>
      <c r="R279" s="42">
        <f t="shared" si="26"/>
        <v>1875112</v>
      </c>
      <c r="S279" s="42">
        <f t="shared" si="27"/>
        <v>4407</v>
      </c>
    </row>
    <row r="280" spans="1:19">
      <c r="A280" s="18">
        <f t="shared" si="28"/>
        <v>2031</v>
      </c>
      <c r="B280" s="18">
        <f t="shared" si="29"/>
        <v>9</v>
      </c>
      <c r="C280" s="18"/>
      <c r="D280" s="18"/>
      <c r="E280" s="18"/>
      <c r="F280" s="42">
        <f>SUMIF('Cust MB ComLg'!$Y$8:$AJ$8,$B$29,'Cust MB ComLg'!$Y240:$AJ240)</f>
        <v>34</v>
      </c>
      <c r="G280" s="42">
        <f>'Avg Bill Days'!C237</f>
        <v>31.143000000000001</v>
      </c>
      <c r="H280" s="42"/>
      <c r="I280" s="42"/>
      <c r="J280" s="42">
        <f t="shared" si="30"/>
        <v>0</v>
      </c>
      <c r="K280" s="42">
        <f t="shared" si="30"/>
        <v>0</v>
      </c>
      <c r="L280" s="42"/>
      <c r="M280" s="42"/>
      <c r="N280" s="42"/>
      <c r="O280" s="42"/>
      <c r="P280" s="42"/>
      <c r="Q280" s="42"/>
      <c r="R280" s="42">
        <f t="shared" si="26"/>
        <v>1913143</v>
      </c>
      <c r="S280" s="42">
        <f t="shared" si="27"/>
        <v>4591</v>
      </c>
    </row>
    <row r="281" spans="1:19">
      <c r="A281" s="18">
        <f t="shared" si="28"/>
        <v>2031</v>
      </c>
      <c r="B281" s="18">
        <f t="shared" si="29"/>
        <v>10</v>
      </c>
      <c r="C281" s="18"/>
      <c r="D281" s="18"/>
      <c r="E281" s="18"/>
      <c r="F281" s="42">
        <f>SUMIF('Cust MB ComLg'!$Y$8:$AJ$8,$B$29,'Cust MB ComLg'!$Y241:$AJ241)</f>
        <v>34</v>
      </c>
      <c r="G281" s="42">
        <f>'Avg Bill Days'!C238</f>
        <v>30.762</v>
      </c>
      <c r="H281" s="42"/>
      <c r="I281" s="42"/>
      <c r="J281" s="42">
        <f t="shared" si="30"/>
        <v>0</v>
      </c>
      <c r="K281" s="42">
        <f t="shared" si="30"/>
        <v>0</v>
      </c>
      <c r="L281" s="42"/>
      <c r="M281" s="42"/>
      <c r="N281" s="42"/>
      <c r="O281" s="42"/>
      <c r="P281" s="42"/>
      <c r="Q281" s="42"/>
      <c r="R281" s="42">
        <f t="shared" si="26"/>
        <v>1818489</v>
      </c>
      <c r="S281" s="42">
        <f t="shared" si="27"/>
        <v>4507</v>
      </c>
    </row>
    <row r="282" spans="1:19">
      <c r="A282" s="18">
        <f t="shared" si="28"/>
        <v>2031</v>
      </c>
      <c r="B282" s="18">
        <f t="shared" si="29"/>
        <v>11</v>
      </c>
      <c r="C282" s="18"/>
      <c r="D282" s="18"/>
      <c r="E282" s="18"/>
      <c r="F282" s="42">
        <f>SUMIF('Cust MB ComLg'!$Y$8:$AJ$8,$B$29,'Cust MB ComLg'!$Y242:$AJ242)</f>
        <v>34</v>
      </c>
      <c r="G282" s="42">
        <f>'Avg Bill Days'!C239</f>
        <v>28.619</v>
      </c>
      <c r="H282" s="42"/>
      <c r="I282" s="42"/>
      <c r="J282" s="42">
        <f t="shared" si="30"/>
        <v>0</v>
      </c>
      <c r="K282" s="42">
        <f t="shared" si="30"/>
        <v>0</v>
      </c>
      <c r="L282" s="42"/>
      <c r="M282" s="42"/>
      <c r="N282" s="42"/>
      <c r="O282" s="42"/>
      <c r="P282" s="42"/>
      <c r="Q282" s="42"/>
      <c r="R282" s="42">
        <f t="shared" si="26"/>
        <v>1500575</v>
      </c>
      <c r="S282" s="42">
        <f t="shared" si="27"/>
        <v>4133</v>
      </c>
    </row>
    <row r="283" spans="1:19">
      <c r="A283" s="18">
        <f t="shared" si="28"/>
        <v>2031</v>
      </c>
      <c r="B283" s="18">
        <f t="shared" si="29"/>
        <v>12</v>
      </c>
      <c r="C283" s="18"/>
      <c r="D283" s="18"/>
      <c r="E283" s="18"/>
      <c r="F283" s="42">
        <f>SUMIF('Cust MB ComLg'!$Y$8:$AJ$8,$B$29,'Cust MB ComLg'!$Y243:$AJ243)</f>
        <v>34</v>
      </c>
      <c r="G283" s="42">
        <f>'Avg Bill Days'!C240</f>
        <v>31.238</v>
      </c>
      <c r="H283" s="42"/>
      <c r="I283" s="42"/>
      <c r="J283" s="42">
        <f t="shared" si="30"/>
        <v>0</v>
      </c>
      <c r="K283" s="42">
        <f t="shared" si="30"/>
        <v>0</v>
      </c>
      <c r="L283" s="42"/>
      <c r="M283" s="42"/>
      <c r="N283" s="42"/>
      <c r="O283" s="42"/>
      <c r="P283" s="42"/>
      <c r="Q283" s="42"/>
      <c r="R283" s="42">
        <f t="shared" si="26"/>
        <v>1510201</v>
      </c>
      <c r="S283" s="42">
        <f t="shared" si="27"/>
        <v>3881</v>
      </c>
    </row>
    <row r="284" spans="1:19">
      <c r="A284" s="18">
        <f t="shared" si="28"/>
        <v>2032</v>
      </c>
      <c r="B284" s="18">
        <f t="shared" si="29"/>
        <v>1</v>
      </c>
      <c r="C284" s="18"/>
      <c r="D284" s="18"/>
      <c r="E284" s="18"/>
      <c r="F284" s="42">
        <f>SUMIF('Cust MB ComLg'!$Y$8:$AJ$8,$B$29,'Cust MB ComLg'!$Y244:$AJ244)</f>
        <v>34</v>
      </c>
      <c r="G284" s="42">
        <f>'Avg Bill Days'!C241</f>
        <v>32.286000000000001</v>
      </c>
      <c r="H284" s="42"/>
      <c r="I284" s="42"/>
      <c r="J284" s="42">
        <f t="shared" si="30"/>
        <v>0</v>
      </c>
      <c r="K284" s="42">
        <f t="shared" si="30"/>
        <v>0</v>
      </c>
      <c r="L284" s="42"/>
      <c r="M284" s="42"/>
      <c r="N284" s="42"/>
      <c r="O284" s="42"/>
      <c r="P284" s="42"/>
      <c r="Q284" s="42"/>
      <c r="R284" s="42">
        <f t="shared" si="26"/>
        <v>1535750</v>
      </c>
      <c r="S284" s="42">
        <f t="shared" si="27"/>
        <v>3879</v>
      </c>
    </row>
    <row r="285" spans="1:19">
      <c r="A285" s="18">
        <f t="shared" si="28"/>
        <v>2032</v>
      </c>
      <c r="B285" s="18">
        <f t="shared" si="29"/>
        <v>2</v>
      </c>
      <c r="C285" s="18"/>
      <c r="D285" s="18"/>
      <c r="E285" s="18"/>
      <c r="F285" s="42">
        <f>SUMIF('Cust MB ComLg'!$Y$8:$AJ$8,$B$29,'Cust MB ComLg'!$Y245:$AJ245)</f>
        <v>34</v>
      </c>
      <c r="G285" s="42">
        <f>'Avg Bill Days'!C242</f>
        <v>30.31</v>
      </c>
      <c r="H285" s="42"/>
      <c r="I285" s="42"/>
      <c r="J285" s="42">
        <f t="shared" si="30"/>
        <v>0</v>
      </c>
      <c r="K285" s="42">
        <f t="shared" si="30"/>
        <v>0</v>
      </c>
      <c r="L285" s="42"/>
      <c r="M285" s="42"/>
      <c r="N285" s="42"/>
      <c r="O285" s="42"/>
      <c r="P285" s="42"/>
      <c r="Q285" s="42"/>
      <c r="R285" s="42">
        <f t="shared" si="26"/>
        <v>1668952</v>
      </c>
      <c r="S285" s="42">
        <f t="shared" si="27"/>
        <v>3997</v>
      </c>
    </row>
    <row r="286" spans="1:19">
      <c r="A286" s="18">
        <f t="shared" si="28"/>
        <v>2032</v>
      </c>
      <c r="B286" s="18">
        <f t="shared" si="29"/>
        <v>3</v>
      </c>
      <c r="C286" s="18"/>
      <c r="D286" s="18"/>
      <c r="E286" s="18"/>
      <c r="F286" s="42">
        <f>SUMIF('Cust MB ComLg'!$Y$8:$AJ$8,$B$29,'Cust MB ComLg'!$Y246:$AJ246)</f>
        <v>34</v>
      </c>
      <c r="G286" s="42">
        <f>'Avg Bill Days'!C243</f>
        <v>30.024000000000001</v>
      </c>
      <c r="H286" s="42"/>
      <c r="I286" s="42"/>
      <c r="J286" s="42">
        <f t="shared" si="30"/>
        <v>0</v>
      </c>
      <c r="K286" s="42">
        <f t="shared" si="30"/>
        <v>0</v>
      </c>
      <c r="L286" s="42"/>
      <c r="M286" s="42"/>
      <c r="N286" s="42"/>
      <c r="O286" s="42"/>
      <c r="P286" s="42"/>
      <c r="Q286" s="42"/>
      <c r="R286" s="42">
        <f t="shared" si="26"/>
        <v>1358546</v>
      </c>
      <c r="S286" s="42">
        <f t="shared" si="27"/>
        <v>3560</v>
      </c>
    </row>
    <row r="287" spans="1:19">
      <c r="A287" s="18">
        <f t="shared" si="28"/>
        <v>2032</v>
      </c>
      <c r="B287" s="18">
        <f t="shared" si="29"/>
        <v>4</v>
      </c>
      <c r="C287" s="18"/>
      <c r="D287" s="18"/>
      <c r="E287" s="18"/>
      <c r="F287" s="42">
        <f>SUMIF('Cust MB ComLg'!$Y$8:$AJ$8,$B$29,'Cust MB ComLg'!$Y247:$AJ247)</f>
        <v>34</v>
      </c>
      <c r="G287" s="42">
        <f>'Avg Bill Days'!C244</f>
        <v>30.713999999999999</v>
      </c>
      <c r="H287" s="42"/>
      <c r="I287" s="42"/>
      <c r="J287" s="42">
        <f t="shared" si="30"/>
        <v>0</v>
      </c>
      <c r="K287" s="42">
        <f t="shared" si="30"/>
        <v>0</v>
      </c>
      <c r="L287" s="42"/>
      <c r="M287" s="42"/>
      <c r="N287" s="42"/>
      <c r="O287" s="42"/>
      <c r="P287" s="42"/>
      <c r="Q287" s="42"/>
      <c r="R287" s="42">
        <f t="shared" si="26"/>
        <v>1435974</v>
      </c>
      <c r="S287" s="42">
        <f t="shared" si="27"/>
        <v>3792</v>
      </c>
    </row>
    <row r="288" spans="1:19">
      <c r="A288" s="18">
        <f t="shared" si="28"/>
        <v>2032</v>
      </c>
      <c r="B288" s="18">
        <f t="shared" si="29"/>
        <v>5</v>
      </c>
      <c r="C288" s="18"/>
      <c r="D288" s="18"/>
      <c r="E288" s="18"/>
      <c r="F288" s="42">
        <f>SUMIF('Cust MB ComLg'!$Y$8:$AJ$8,$B$29,'Cust MB ComLg'!$Y248:$AJ248)</f>
        <v>34</v>
      </c>
      <c r="G288" s="42">
        <f>'Avg Bill Days'!C245</f>
        <v>29.524000000000001</v>
      </c>
      <c r="H288" s="42"/>
      <c r="I288" s="42"/>
      <c r="J288" s="42">
        <f t="shared" si="30"/>
        <v>0</v>
      </c>
      <c r="K288" s="42">
        <f t="shared" si="30"/>
        <v>0</v>
      </c>
      <c r="L288" s="42"/>
      <c r="M288" s="42"/>
      <c r="N288" s="42"/>
      <c r="O288" s="42"/>
      <c r="P288" s="42"/>
      <c r="Q288" s="42"/>
      <c r="R288" s="42">
        <f t="shared" si="26"/>
        <v>1455004</v>
      </c>
      <c r="S288" s="42">
        <f t="shared" si="27"/>
        <v>4211</v>
      </c>
    </row>
    <row r="289" spans="1:19">
      <c r="A289" s="18">
        <f t="shared" si="28"/>
        <v>2032</v>
      </c>
      <c r="B289" s="18">
        <f t="shared" si="29"/>
        <v>6</v>
      </c>
      <c r="C289" s="18"/>
      <c r="D289" s="18"/>
      <c r="E289" s="18"/>
      <c r="F289" s="42">
        <f>SUMIF('Cust MB ComLg'!$Y$8:$AJ$8,$B$29,'Cust MB ComLg'!$Y249:$AJ249)</f>
        <v>34</v>
      </c>
      <c r="G289" s="42">
        <f>'Avg Bill Days'!C246</f>
        <v>30.619</v>
      </c>
      <c r="H289" s="42"/>
      <c r="I289" s="42"/>
      <c r="J289" s="42">
        <f t="shared" si="30"/>
        <v>0</v>
      </c>
      <c r="K289" s="42">
        <f t="shared" si="30"/>
        <v>0</v>
      </c>
      <c r="L289" s="42"/>
      <c r="M289" s="42"/>
      <c r="N289" s="42"/>
      <c r="O289" s="42"/>
      <c r="P289" s="42"/>
      <c r="Q289" s="42"/>
      <c r="R289" s="42">
        <f t="shared" si="26"/>
        <v>1893897</v>
      </c>
      <c r="S289" s="42">
        <f t="shared" si="27"/>
        <v>4616</v>
      </c>
    </row>
    <row r="290" spans="1:19">
      <c r="A290" s="18">
        <f t="shared" si="28"/>
        <v>2032</v>
      </c>
      <c r="B290" s="18">
        <f t="shared" si="29"/>
        <v>7</v>
      </c>
      <c r="C290" s="18"/>
      <c r="D290" s="18"/>
      <c r="E290" s="18"/>
      <c r="F290" s="42">
        <f>SUMIF('Cust MB ComLg'!$Y$8:$AJ$8,$B$29,'Cust MB ComLg'!$Y250:$AJ250)</f>
        <v>34</v>
      </c>
      <c r="G290" s="42">
        <f>'Avg Bill Days'!C247</f>
        <v>30.713999999999999</v>
      </c>
      <c r="H290" s="42"/>
      <c r="I290" s="42"/>
      <c r="J290" s="42">
        <f t="shared" si="30"/>
        <v>0</v>
      </c>
      <c r="K290" s="42">
        <f t="shared" si="30"/>
        <v>0</v>
      </c>
      <c r="L290" s="42"/>
      <c r="M290" s="42"/>
      <c r="N290" s="42"/>
      <c r="O290" s="42"/>
      <c r="P290" s="42"/>
      <c r="Q290" s="42"/>
      <c r="R290" s="42">
        <f t="shared" si="26"/>
        <v>2017908</v>
      </c>
      <c r="S290" s="42">
        <f t="shared" si="27"/>
        <v>4611</v>
      </c>
    </row>
    <row r="291" spans="1:19">
      <c r="A291" s="18">
        <f t="shared" si="28"/>
        <v>2032</v>
      </c>
      <c r="B291" s="18">
        <f t="shared" si="29"/>
        <v>8</v>
      </c>
      <c r="C291" s="18"/>
      <c r="D291" s="18"/>
      <c r="E291" s="18"/>
      <c r="F291" s="42">
        <f>SUMIF('Cust MB ComLg'!$Y$8:$AJ$8,$B$29,'Cust MB ComLg'!$Y251:$AJ251)</f>
        <v>34</v>
      </c>
      <c r="G291" s="42">
        <f>'Avg Bill Days'!C248</f>
        <v>30.475999999999999</v>
      </c>
      <c r="H291" s="42"/>
      <c r="I291" s="42"/>
      <c r="J291" s="42">
        <f t="shared" si="30"/>
        <v>0</v>
      </c>
      <c r="K291" s="42">
        <f t="shared" si="30"/>
        <v>0</v>
      </c>
      <c r="L291" s="42"/>
      <c r="M291" s="42"/>
      <c r="N291" s="42"/>
      <c r="O291" s="42"/>
      <c r="P291" s="42"/>
      <c r="Q291" s="42"/>
      <c r="R291" s="42">
        <f t="shared" si="26"/>
        <v>1875112</v>
      </c>
      <c r="S291" s="42">
        <f t="shared" si="27"/>
        <v>4407</v>
      </c>
    </row>
    <row r="292" spans="1:19">
      <c r="A292" s="18">
        <f t="shared" si="28"/>
        <v>2032</v>
      </c>
      <c r="B292" s="18">
        <f t="shared" si="29"/>
        <v>9</v>
      </c>
      <c r="C292" s="18"/>
      <c r="D292" s="18"/>
      <c r="E292" s="18"/>
      <c r="F292" s="42">
        <f>SUMIF('Cust MB ComLg'!$Y$8:$AJ$8,$B$29,'Cust MB ComLg'!$Y252:$AJ252)</f>
        <v>34</v>
      </c>
      <c r="G292" s="42">
        <f>'Avg Bill Days'!C249</f>
        <v>31.143000000000001</v>
      </c>
      <c r="H292" s="42"/>
      <c r="I292" s="42"/>
      <c r="J292" s="42">
        <f t="shared" si="30"/>
        <v>0</v>
      </c>
      <c r="K292" s="42">
        <f t="shared" si="30"/>
        <v>0</v>
      </c>
      <c r="L292" s="42"/>
      <c r="M292" s="42"/>
      <c r="N292" s="42"/>
      <c r="O292" s="42"/>
      <c r="P292" s="42"/>
      <c r="Q292" s="42"/>
      <c r="R292" s="42">
        <f t="shared" si="26"/>
        <v>1913143</v>
      </c>
      <c r="S292" s="42">
        <f t="shared" si="27"/>
        <v>4591</v>
      </c>
    </row>
    <row r="293" spans="1:19">
      <c r="A293" s="18">
        <f t="shared" si="28"/>
        <v>2032</v>
      </c>
      <c r="B293" s="18">
        <f t="shared" si="29"/>
        <v>10</v>
      </c>
      <c r="C293" s="18"/>
      <c r="D293" s="18"/>
      <c r="E293" s="18"/>
      <c r="F293" s="42">
        <f>SUMIF('Cust MB ComLg'!$Y$8:$AJ$8,$B$29,'Cust MB ComLg'!$Y253:$AJ253)</f>
        <v>34</v>
      </c>
      <c r="G293" s="42">
        <f>'Avg Bill Days'!C250</f>
        <v>30.762</v>
      </c>
      <c r="H293" s="42"/>
      <c r="I293" s="42"/>
      <c r="J293" s="42">
        <f t="shared" si="30"/>
        <v>0</v>
      </c>
      <c r="K293" s="42">
        <f t="shared" si="30"/>
        <v>0</v>
      </c>
      <c r="L293" s="42"/>
      <c r="M293" s="42"/>
      <c r="N293" s="42"/>
      <c r="O293" s="42"/>
      <c r="P293" s="42"/>
      <c r="Q293" s="42"/>
      <c r="R293" s="42">
        <f t="shared" si="26"/>
        <v>1818489</v>
      </c>
      <c r="S293" s="42">
        <f t="shared" si="27"/>
        <v>4507</v>
      </c>
    </row>
    <row r="294" spans="1:19">
      <c r="A294" s="18">
        <f t="shared" si="28"/>
        <v>2032</v>
      </c>
      <c r="B294" s="18">
        <f t="shared" si="29"/>
        <v>11</v>
      </c>
      <c r="C294" s="18"/>
      <c r="D294" s="18"/>
      <c r="E294" s="18"/>
      <c r="F294" s="42">
        <f>SUMIF('Cust MB ComLg'!$Y$8:$AJ$8,$B$29,'Cust MB ComLg'!$Y254:$AJ254)</f>
        <v>34</v>
      </c>
      <c r="G294" s="42">
        <f>'Avg Bill Days'!C251</f>
        <v>28.619</v>
      </c>
      <c r="H294" s="42"/>
      <c r="I294" s="42"/>
      <c r="J294" s="42">
        <f t="shared" si="30"/>
        <v>0</v>
      </c>
      <c r="K294" s="42">
        <f t="shared" si="30"/>
        <v>0</v>
      </c>
      <c r="L294" s="42"/>
      <c r="M294" s="42"/>
      <c r="N294" s="42"/>
      <c r="O294" s="42"/>
      <c r="P294" s="42"/>
      <c r="Q294" s="42"/>
      <c r="R294" s="42">
        <f t="shared" si="26"/>
        <v>1500575</v>
      </c>
      <c r="S294" s="42">
        <f t="shared" si="27"/>
        <v>4133</v>
      </c>
    </row>
    <row r="295" spans="1:19">
      <c r="A295" s="18">
        <f t="shared" si="28"/>
        <v>2032</v>
      </c>
      <c r="B295" s="18">
        <f t="shared" si="29"/>
        <v>12</v>
      </c>
      <c r="C295" s="18"/>
      <c r="D295" s="18"/>
      <c r="E295" s="18"/>
      <c r="F295" s="42">
        <f>SUMIF('Cust MB ComLg'!$Y$8:$AJ$8,$B$29,'Cust MB ComLg'!$Y255:$AJ255)</f>
        <v>34</v>
      </c>
      <c r="G295" s="42">
        <f>'Avg Bill Days'!C252</f>
        <v>31.238</v>
      </c>
      <c r="H295" s="42"/>
      <c r="I295" s="42"/>
      <c r="J295" s="42">
        <f t="shared" si="30"/>
        <v>0</v>
      </c>
      <c r="K295" s="42">
        <f t="shared" si="30"/>
        <v>0</v>
      </c>
      <c r="L295" s="42"/>
      <c r="M295" s="42"/>
      <c r="N295" s="42"/>
      <c r="O295" s="42"/>
      <c r="P295" s="42"/>
      <c r="Q295" s="42"/>
      <c r="R295" s="42">
        <f t="shared" si="26"/>
        <v>1510201</v>
      </c>
      <c r="S295" s="42">
        <f t="shared" si="27"/>
        <v>3881</v>
      </c>
    </row>
    <row r="296" spans="1:19">
      <c r="A296" s="18">
        <f t="shared" si="28"/>
        <v>2033</v>
      </c>
      <c r="B296" s="18">
        <f t="shared" si="29"/>
        <v>1</v>
      </c>
      <c r="C296" s="18"/>
      <c r="D296" s="18"/>
      <c r="E296" s="18"/>
      <c r="F296" s="42">
        <f>SUMIF('Cust MB ComLg'!$Y$8:$AJ$8,$B$29,'Cust MB ComLg'!$Y256:$AJ256)</f>
        <v>34</v>
      </c>
      <c r="G296" s="42">
        <f>'Avg Bill Days'!C253</f>
        <v>32.286000000000001</v>
      </c>
      <c r="H296" s="42"/>
      <c r="I296" s="42"/>
      <c r="J296" s="42">
        <f t="shared" si="30"/>
        <v>0</v>
      </c>
      <c r="K296" s="42">
        <f t="shared" si="30"/>
        <v>0</v>
      </c>
      <c r="L296" s="42"/>
      <c r="M296" s="42"/>
      <c r="N296" s="42"/>
      <c r="O296" s="42"/>
      <c r="P296" s="42"/>
      <c r="Q296" s="42"/>
      <c r="R296" s="42">
        <f t="shared" si="26"/>
        <v>1535750</v>
      </c>
      <c r="S296" s="42">
        <f t="shared" si="27"/>
        <v>3879</v>
      </c>
    </row>
    <row r="297" spans="1:19">
      <c r="A297" s="18">
        <f t="shared" si="28"/>
        <v>2033</v>
      </c>
      <c r="B297" s="18">
        <f t="shared" si="29"/>
        <v>2</v>
      </c>
      <c r="C297" s="18"/>
      <c r="D297" s="18"/>
      <c r="E297" s="18"/>
      <c r="F297" s="42">
        <f>SUMIF('Cust MB ComLg'!$Y$8:$AJ$8,$B$29,'Cust MB ComLg'!$Y257:$AJ257)</f>
        <v>34</v>
      </c>
      <c r="G297" s="42">
        <f>'Avg Bill Days'!C254</f>
        <v>29.81</v>
      </c>
      <c r="H297" s="42"/>
      <c r="I297" s="42"/>
      <c r="J297" s="42">
        <f t="shared" si="30"/>
        <v>0</v>
      </c>
      <c r="K297" s="42">
        <f t="shared" si="30"/>
        <v>0</v>
      </c>
      <c r="L297" s="42"/>
      <c r="M297" s="42"/>
      <c r="N297" s="42"/>
      <c r="O297" s="42"/>
      <c r="P297" s="42"/>
      <c r="Q297" s="42"/>
      <c r="R297" s="42">
        <f t="shared" si="26"/>
        <v>1641421</v>
      </c>
      <c r="S297" s="42">
        <f t="shared" si="27"/>
        <v>3997</v>
      </c>
    </row>
    <row r="298" spans="1:19">
      <c r="A298" s="18">
        <f t="shared" si="28"/>
        <v>2033</v>
      </c>
      <c r="B298" s="18">
        <f t="shared" si="29"/>
        <v>3</v>
      </c>
      <c r="C298" s="18"/>
      <c r="D298" s="18"/>
      <c r="E298" s="18"/>
      <c r="F298" s="42">
        <f>SUMIF('Cust MB ComLg'!$Y$8:$AJ$8,$B$29,'Cust MB ComLg'!$Y258:$AJ258)</f>
        <v>34</v>
      </c>
      <c r="G298" s="42">
        <f>'Avg Bill Days'!C255</f>
        <v>29.524000000000001</v>
      </c>
      <c r="H298" s="42"/>
      <c r="I298" s="42"/>
      <c r="J298" s="42">
        <f t="shared" si="30"/>
        <v>0</v>
      </c>
      <c r="K298" s="42">
        <f t="shared" si="30"/>
        <v>0</v>
      </c>
      <c r="L298" s="42"/>
      <c r="M298" s="42"/>
      <c r="N298" s="42"/>
      <c r="O298" s="42"/>
      <c r="P298" s="42"/>
      <c r="Q298" s="42"/>
      <c r="R298" s="42">
        <f t="shared" si="26"/>
        <v>1335922</v>
      </c>
      <c r="S298" s="42">
        <f t="shared" si="27"/>
        <v>3560</v>
      </c>
    </row>
    <row r="299" spans="1:19">
      <c r="A299" s="18">
        <f t="shared" si="28"/>
        <v>2033</v>
      </c>
      <c r="B299" s="18">
        <f t="shared" si="29"/>
        <v>4</v>
      </c>
      <c r="C299" s="18"/>
      <c r="D299" s="18"/>
      <c r="E299" s="18"/>
      <c r="F299" s="42">
        <f>SUMIF('Cust MB ComLg'!$Y$8:$AJ$8,$B$29,'Cust MB ComLg'!$Y259:$AJ259)</f>
        <v>34</v>
      </c>
      <c r="G299" s="42">
        <f>'Avg Bill Days'!C256</f>
        <v>30.713999999999999</v>
      </c>
      <c r="H299" s="42"/>
      <c r="I299" s="42"/>
      <c r="J299" s="42">
        <f t="shared" si="30"/>
        <v>0</v>
      </c>
      <c r="K299" s="42">
        <f t="shared" si="30"/>
        <v>0</v>
      </c>
      <c r="L299" s="42"/>
      <c r="M299" s="42"/>
      <c r="N299" s="42"/>
      <c r="O299" s="42"/>
      <c r="P299" s="42"/>
      <c r="Q299" s="42"/>
      <c r="R299" s="42">
        <f t="shared" si="26"/>
        <v>1435974</v>
      </c>
      <c r="S299" s="42">
        <f t="shared" si="27"/>
        <v>3792</v>
      </c>
    </row>
    <row r="300" spans="1:19">
      <c r="A300" s="18">
        <f t="shared" si="28"/>
        <v>2033</v>
      </c>
      <c r="B300" s="18">
        <f t="shared" si="29"/>
        <v>5</v>
      </c>
      <c r="C300" s="18"/>
      <c r="D300" s="18"/>
      <c r="E300" s="18"/>
      <c r="F300" s="42">
        <f>SUMIF('Cust MB ComLg'!$Y$8:$AJ$8,$B$29,'Cust MB ComLg'!$Y260:$AJ260)</f>
        <v>34</v>
      </c>
      <c r="G300" s="42">
        <f>'Avg Bill Days'!C257</f>
        <v>29.524000000000001</v>
      </c>
      <c r="H300" s="42"/>
      <c r="I300" s="42"/>
      <c r="J300" s="42">
        <f t="shared" si="30"/>
        <v>0</v>
      </c>
      <c r="K300" s="42">
        <f t="shared" si="30"/>
        <v>0</v>
      </c>
      <c r="L300" s="42"/>
      <c r="M300" s="42"/>
      <c r="N300" s="42"/>
      <c r="O300" s="42"/>
      <c r="P300" s="42"/>
      <c r="Q300" s="42"/>
      <c r="R300" s="42">
        <f t="shared" si="26"/>
        <v>1455004</v>
      </c>
      <c r="S300" s="42">
        <f t="shared" si="27"/>
        <v>4211</v>
      </c>
    </row>
    <row r="301" spans="1:19">
      <c r="A301" s="18">
        <f t="shared" si="28"/>
        <v>2033</v>
      </c>
      <c r="B301" s="18">
        <f t="shared" si="29"/>
        <v>6</v>
      </c>
      <c r="C301" s="18"/>
      <c r="D301" s="18"/>
      <c r="E301" s="18"/>
      <c r="F301" s="42">
        <f>SUMIF('Cust MB ComLg'!$Y$8:$AJ$8,$B$29,'Cust MB ComLg'!$Y261:$AJ261)</f>
        <v>34</v>
      </c>
      <c r="G301" s="42">
        <f>'Avg Bill Days'!C258</f>
        <v>30.619</v>
      </c>
      <c r="H301" s="42"/>
      <c r="I301" s="42"/>
      <c r="J301" s="42">
        <f t="shared" si="30"/>
        <v>0</v>
      </c>
      <c r="K301" s="42">
        <f t="shared" si="30"/>
        <v>0</v>
      </c>
      <c r="L301" s="42"/>
      <c r="M301" s="42"/>
      <c r="N301" s="42"/>
      <c r="O301" s="42"/>
      <c r="P301" s="42"/>
      <c r="Q301" s="42"/>
      <c r="R301" s="42">
        <f t="shared" si="26"/>
        <v>1893897</v>
      </c>
      <c r="S301" s="42">
        <f t="shared" si="27"/>
        <v>4616</v>
      </c>
    </row>
    <row r="302" spans="1:19">
      <c r="A302" s="18">
        <f t="shared" si="28"/>
        <v>2033</v>
      </c>
      <c r="B302" s="18">
        <f t="shared" si="29"/>
        <v>7</v>
      </c>
      <c r="C302" s="18"/>
      <c r="D302" s="18"/>
      <c r="E302" s="18"/>
      <c r="F302" s="42">
        <f>SUMIF('Cust MB ComLg'!$Y$8:$AJ$8,$B$29,'Cust MB ComLg'!$Y262:$AJ262)</f>
        <v>34</v>
      </c>
      <c r="G302" s="42">
        <f>'Avg Bill Days'!C259</f>
        <v>30.713999999999999</v>
      </c>
      <c r="H302" s="42"/>
      <c r="I302" s="42"/>
      <c r="J302" s="42">
        <f t="shared" si="30"/>
        <v>0</v>
      </c>
      <c r="K302" s="42">
        <f t="shared" si="30"/>
        <v>0</v>
      </c>
      <c r="L302" s="42"/>
      <c r="M302" s="42"/>
      <c r="N302" s="42"/>
      <c r="O302" s="42"/>
      <c r="P302" s="42"/>
      <c r="Q302" s="42"/>
      <c r="R302" s="42">
        <f t="shared" si="26"/>
        <v>2017908</v>
      </c>
      <c r="S302" s="42">
        <f t="shared" si="27"/>
        <v>4611</v>
      </c>
    </row>
    <row r="303" spans="1:19">
      <c r="A303" s="18">
        <f t="shared" si="28"/>
        <v>2033</v>
      </c>
      <c r="B303" s="18">
        <f t="shared" si="29"/>
        <v>8</v>
      </c>
      <c r="C303" s="18"/>
      <c r="D303" s="18"/>
      <c r="E303" s="18"/>
      <c r="F303" s="42">
        <f>SUMIF('Cust MB ComLg'!$Y$8:$AJ$8,$B$29,'Cust MB ComLg'!$Y263:$AJ263)</f>
        <v>34</v>
      </c>
      <c r="G303" s="42">
        <f>'Avg Bill Days'!C260</f>
        <v>30.475999999999999</v>
      </c>
      <c r="H303" s="42"/>
      <c r="I303" s="42"/>
      <c r="J303" s="42">
        <f t="shared" si="30"/>
        <v>0</v>
      </c>
      <c r="K303" s="42">
        <f t="shared" si="30"/>
        <v>0</v>
      </c>
      <c r="L303" s="42"/>
      <c r="M303" s="42"/>
      <c r="N303" s="42"/>
      <c r="O303" s="42"/>
      <c r="P303" s="42"/>
      <c r="Q303" s="42"/>
      <c r="R303" s="42">
        <f t="shared" si="26"/>
        <v>1875112</v>
      </c>
      <c r="S303" s="42">
        <f t="shared" si="27"/>
        <v>4407</v>
      </c>
    </row>
    <row r="304" spans="1:19">
      <c r="A304" s="18">
        <f t="shared" si="28"/>
        <v>2033</v>
      </c>
      <c r="B304" s="18">
        <f t="shared" si="29"/>
        <v>9</v>
      </c>
      <c r="C304" s="18"/>
      <c r="D304" s="18"/>
      <c r="E304" s="18"/>
      <c r="F304" s="42">
        <f>SUMIF('Cust MB ComLg'!$Y$8:$AJ$8,$B$29,'Cust MB ComLg'!$Y264:$AJ264)</f>
        <v>34</v>
      </c>
      <c r="G304" s="42">
        <f>'Avg Bill Days'!C261</f>
        <v>31.143000000000001</v>
      </c>
      <c r="H304" s="42"/>
      <c r="I304" s="42"/>
      <c r="J304" s="42">
        <f t="shared" si="30"/>
        <v>0</v>
      </c>
      <c r="K304" s="42">
        <f t="shared" si="30"/>
        <v>0</v>
      </c>
      <c r="L304" s="42"/>
      <c r="M304" s="42"/>
      <c r="N304" s="42"/>
      <c r="O304" s="42"/>
      <c r="P304" s="42"/>
      <c r="Q304" s="42"/>
      <c r="R304" s="42">
        <f t="shared" si="26"/>
        <v>1913143</v>
      </c>
      <c r="S304" s="42">
        <f t="shared" si="27"/>
        <v>4591</v>
      </c>
    </row>
    <row r="305" spans="1:19">
      <c r="A305" s="18">
        <f t="shared" si="28"/>
        <v>2033</v>
      </c>
      <c r="B305" s="18">
        <f t="shared" si="29"/>
        <v>10</v>
      </c>
      <c r="C305" s="18"/>
      <c r="D305" s="18"/>
      <c r="E305" s="18"/>
      <c r="F305" s="42">
        <f>SUMIF('Cust MB ComLg'!$Y$8:$AJ$8,$B$29,'Cust MB ComLg'!$Y265:$AJ265)</f>
        <v>34</v>
      </c>
      <c r="G305" s="42">
        <f>'Avg Bill Days'!C262</f>
        <v>30.762</v>
      </c>
      <c r="H305" s="42"/>
      <c r="I305" s="42"/>
      <c r="J305" s="42">
        <f t="shared" si="30"/>
        <v>0</v>
      </c>
      <c r="K305" s="42">
        <f t="shared" si="30"/>
        <v>0</v>
      </c>
      <c r="L305" s="42"/>
      <c r="M305" s="42"/>
      <c r="N305" s="42"/>
      <c r="O305" s="42"/>
      <c r="P305" s="42"/>
      <c r="Q305" s="42"/>
      <c r="R305" s="42">
        <f t="shared" si="26"/>
        <v>1818489</v>
      </c>
      <c r="S305" s="42">
        <f t="shared" si="27"/>
        <v>4507</v>
      </c>
    </row>
    <row r="306" spans="1:19">
      <c r="A306" s="18">
        <f t="shared" si="28"/>
        <v>2033</v>
      </c>
      <c r="B306" s="18">
        <f t="shared" si="29"/>
        <v>11</v>
      </c>
      <c r="C306" s="18"/>
      <c r="D306" s="18"/>
      <c r="E306" s="18"/>
      <c r="F306" s="42">
        <f>SUMIF('Cust MB ComLg'!$Y$8:$AJ$8,$B$29,'Cust MB ComLg'!$Y266:$AJ266)</f>
        <v>34</v>
      </c>
      <c r="G306" s="42">
        <f>'Avg Bill Days'!C263</f>
        <v>28.619</v>
      </c>
      <c r="H306" s="42"/>
      <c r="I306" s="42"/>
      <c r="J306" s="42">
        <f t="shared" ref="J306:K337" si="31">ROUND(SUMIF($B$32:$B$45,$B306,J$32:J$45)*$F306,0)</f>
        <v>0</v>
      </c>
      <c r="K306" s="42">
        <f t="shared" si="31"/>
        <v>0</v>
      </c>
      <c r="L306" s="42"/>
      <c r="M306" s="42"/>
      <c r="N306" s="42"/>
      <c r="O306" s="42"/>
      <c r="P306" s="42"/>
      <c r="Q306" s="42"/>
      <c r="R306" s="42">
        <f t="shared" ref="R306:R355" si="32">ROUND(SUMIF($B$32:$B$45,$B306,R$32:R$45)*$F306*$G306,0)</f>
        <v>1500575</v>
      </c>
      <c r="S306" s="42">
        <f t="shared" ref="S306:S355" si="33">ROUND(SUMIF($B$32:$B$45,$B306,S$32:S$45)*$F306,0)</f>
        <v>4133</v>
      </c>
    </row>
    <row r="307" spans="1:19">
      <c r="A307" s="18">
        <f t="shared" si="28"/>
        <v>2033</v>
      </c>
      <c r="B307" s="18">
        <f t="shared" si="29"/>
        <v>12</v>
      </c>
      <c r="C307" s="18"/>
      <c r="D307" s="18"/>
      <c r="E307" s="18"/>
      <c r="F307" s="42">
        <f>SUMIF('Cust MB ComLg'!$Y$8:$AJ$8,$B$29,'Cust MB ComLg'!$Y267:$AJ267)</f>
        <v>34</v>
      </c>
      <c r="G307" s="42">
        <f>'Avg Bill Days'!C264</f>
        <v>31.238</v>
      </c>
      <c r="H307" s="42"/>
      <c r="I307" s="42"/>
      <c r="J307" s="42">
        <f t="shared" si="31"/>
        <v>0</v>
      </c>
      <c r="K307" s="42">
        <f t="shared" si="31"/>
        <v>0</v>
      </c>
      <c r="L307" s="42"/>
      <c r="M307" s="42"/>
      <c r="N307" s="42"/>
      <c r="O307" s="42"/>
      <c r="P307" s="42"/>
      <c r="Q307" s="42"/>
      <c r="R307" s="42">
        <f t="shared" si="32"/>
        <v>1510201</v>
      </c>
      <c r="S307" s="42">
        <f t="shared" si="33"/>
        <v>3881</v>
      </c>
    </row>
    <row r="308" spans="1:19">
      <c r="A308" s="18">
        <f t="shared" si="28"/>
        <v>2034</v>
      </c>
      <c r="B308" s="18">
        <f t="shared" si="29"/>
        <v>1</v>
      </c>
      <c r="C308" s="18"/>
      <c r="D308" s="18"/>
      <c r="E308" s="18"/>
      <c r="F308" s="42">
        <f>SUMIF('Cust MB ComLg'!$Y$8:$AJ$8,$B$29,'Cust MB ComLg'!$Y268:$AJ268)</f>
        <v>34</v>
      </c>
      <c r="G308" s="42">
        <f>'Avg Bill Days'!C265</f>
        <v>32.286000000000001</v>
      </c>
      <c r="H308" s="42"/>
      <c r="I308" s="42"/>
      <c r="J308" s="42">
        <f t="shared" si="31"/>
        <v>0</v>
      </c>
      <c r="K308" s="42">
        <f t="shared" si="31"/>
        <v>0</v>
      </c>
      <c r="L308" s="42"/>
      <c r="M308" s="42"/>
      <c r="N308" s="42"/>
      <c r="O308" s="42"/>
      <c r="P308" s="42"/>
      <c r="Q308" s="42"/>
      <c r="R308" s="42">
        <f t="shared" si="32"/>
        <v>1535750</v>
      </c>
      <c r="S308" s="42">
        <f t="shared" si="33"/>
        <v>3879</v>
      </c>
    </row>
    <row r="309" spans="1:19">
      <c r="A309" s="18">
        <f t="shared" si="28"/>
        <v>2034</v>
      </c>
      <c r="B309" s="18">
        <f t="shared" si="29"/>
        <v>2</v>
      </c>
      <c r="C309" s="18"/>
      <c r="D309" s="18"/>
      <c r="E309" s="18"/>
      <c r="F309" s="42">
        <f>SUMIF('Cust MB ComLg'!$Y$8:$AJ$8,$B$29,'Cust MB ComLg'!$Y269:$AJ269)</f>
        <v>34</v>
      </c>
      <c r="G309" s="42">
        <f>'Avg Bill Days'!C266</f>
        <v>29.81</v>
      </c>
      <c r="H309" s="42"/>
      <c r="I309" s="42"/>
      <c r="J309" s="42">
        <f t="shared" si="31"/>
        <v>0</v>
      </c>
      <c r="K309" s="42">
        <f t="shared" si="31"/>
        <v>0</v>
      </c>
      <c r="L309" s="42"/>
      <c r="M309" s="42"/>
      <c r="N309" s="42"/>
      <c r="O309" s="42"/>
      <c r="P309" s="42"/>
      <c r="Q309" s="42"/>
      <c r="R309" s="42">
        <f t="shared" si="32"/>
        <v>1641421</v>
      </c>
      <c r="S309" s="42">
        <f t="shared" si="33"/>
        <v>3997</v>
      </c>
    </row>
    <row r="310" spans="1:19">
      <c r="A310" s="18">
        <f t="shared" si="28"/>
        <v>2034</v>
      </c>
      <c r="B310" s="18">
        <f t="shared" si="29"/>
        <v>3</v>
      </c>
      <c r="C310" s="18"/>
      <c r="D310" s="18"/>
      <c r="E310" s="18"/>
      <c r="F310" s="42">
        <f>SUMIF('Cust MB ComLg'!$Y$8:$AJ$8,$B$29,'Cust MB ComLg'!$Y270:$AJ270)</f>
        <v>34</v>
      </c>
      <c r="G310" s="42">
        <f>'Avg Bill Days'!C267</f>
        <v>29.524000000000001</v>
      </c>
      <c r="H310" s="42"/>
      <c r="I310" s="42"/>
      <c r="J310" s="42">
        <f t="shared" si="31"/>
        <v>0</v>
      </c>
      <c r="K310" s="42">
        <f t="shared" si="31"/>
        <v>0</v>
      </c>
      <c r="L310" s="42"/>
      <c r="M310" s="42"/>
      <c r="N310" s="42"/>
      <c r="O310" s="42"/>
      <c r="P310" s="42"/>
      <c r="Q310" s="42"/>
      <c r="R310" s="42">
        <f t="shared" si="32"/>
        <v>1335922</v>
      </c>
      <c r="S310" s="42">
        <f t="shared" si="33"/>
        <v>3560</v>
      </c>
    </row>
    <row r="311" spans="1:19">
      <c r="A311" s="18">
        <f t="shared" si="28"/>
        <v>2034</v>
      </c>
      <c r="B311" s="18">
        <f t="shared" si="29"/>
        <v>4</v>
      </c>
      <c r="C311" s="18"/>
      <c r="D311" s="18"/>
      <c r="E311" s="18"/>
      <c r="F311" s="42">
        <f>SUMIF('Cust MB ComLg'!$Y$8:$AJ$8,$B$29,'Cust MB ComLg'!$Y271:$AJ271)</f>
        <v>34</v>
      </c>
      <c r="G311" s="42">
        <f>'Avg Bill Days'!C268</f>
        <v>30.713999999999999</v>
      </c>
      <c r="H311" s="42"/>
      <c r="I311" s="42"/>
      <c r="J311" s="42">
        <f t="shared" si="31"/>
        <v>0</v>
      </c>
      <c r="K311" s="42">
        <f t="shared" si="31"/>
        <v>0</v>
      </c>
      <c r="L311" s="42"/>
      <c r="M311" s="42"/>
      <c r="N311" s="42"/>
      <c r="O311" s="42"/>
      <c r="P311" s="42"/>
      <c r="Q311" s="42"/>
      <c r="R311" s="42">
        <f t="shared" si="32"/>
        <v>1435974</v>
      </c>
      <c r="S311" s="42">
        <f t="shared" si="33"/>
        <v>3792</v>
      </c>
    </row>
    <row r="312" spans="1:19">
      <c r="A312" s="18">
        <f t="shared" si="28"/>
        <v>2034</v>
      </c>
      <c r="B312" s="18">
        <f t="shared" si="29"/>
        <v>5</v>
      </c>
      <c r="C312" s="18"/>
      <c r="D312" s="18"/>
      <c r="E312" s="18"/>
      <c r="F312" s="42">
        <f>SUMIF('Cust MB ComLg'!$Y$8:$AJ$8,$B$29,'Cust MB ComLg'!$Y272:$AJ272)</f>
        <v>34</v>
      </c>
      <c r="G312" s="42">
        <f>'Avg Bill Days'!C269</f>
        <v>29.524000000000001</v>
      </c>
      <c r="H312" s="42"/>
      <c r="I312" s="42"/>
      <c r="J312" s="42">
        <f t="shared" si="31"/>
        <v>0</v>
      </c>
      <c r="K312" s="42">
        <f t="shared" si="31"/>
        <v>0</v>
      </c>
      <c r="L312" s="42"/>
      <c r="M312" s="42"/>
      <c r="N312" s="42"/>
      <c r="O312" s="42"/>
      <c r="P312" s="42"/>
      <c r="Q312" s="42"/>
      <c r="R312" s="42">
        <f t="shared" si="32"/>
        <v>1455004</v>
      </c>
      <c r="S312" s="42">
        <f t="shared" si="33"/>
        <v>4211</v>
      </c>
    </row>
    <row r="313" spans="1:19">
      <c r="A313" s="18">
        <f t="shared" si="28"/>
        <v>2034</v>
      </c>
      <c r="B313" s="18">
        <f t="shared" si="29"/>
        <v>6</v>
      </c>
      <c r="C313" s="18"/>
      <c r="D313" s="18"/>
      <c r="E313" s="18"/>
      <c r="F313" s="42">
        <f>SUMIF('Cust MB ComLg'!$Y$8:$AJ$8,$B$29,'Cust MB ComLg'!$Y273:$AJ273)</f>
        <v>34</v>
      </c>
      <c r="G313" s="42">
        <f>'Avg Bill Days'!C270</f>
        <v>30.619</v>
      </c>
      <c r="H313" s="42"/>
      <c r="I313" s="42"/>
      <c r="J313" s="42">
        <f t="shared" si="31"/>
        <v>0</v>
      </c>
      <c r="K313" s="42">
        <f t="shared" si="31"/>
        <v>0</v>
      </c>
      <c r="L313" s="42"/>
      <c r="M313" s="42"/>
      <c r="N313" s="42"/>
      <c r="O313" s="42"/>
      <c r="P313" s="42"/>
      <c r="Q313" s="42"/>
      <c r="R313" s="42">
        <f t="shared" si="32"/>
        <v>1893897</v>
      </c>
      <c r="S313" s="42">
        <f t="shared" si="33"/>
        <v>4616</v>
      </c>
    </row>
    <row r="314" spans="1:19">
      <c r="A314" s="18">
        <f t="shared" si="28"/>
        <v>2034</v>
      </c>
      <c r="B314" s="18">
        <f t="shared" si="29"/>
        <v>7</v>
      </c>
      <c r="C314" s="18"/>
      <c r="D314" s="18"/>
      <c r="E314" s="18"/>
      <c r="F314" s="42">
        <f>SUMIF('Cust MB ComLg'!$Y$8:$AJ$8,$B$29,'Cust MB ComLg'!$Y274:$AJ274)</f>
        <v>34</v>
      </c>
      <c r="G314" s="42">
        <f>'Avg Bill Days'!C271</f>
        <v>30.713999999999999</v>
      </c>
      <c r="H314" s="42"/>
      <c r="I314" s="42"/>
      <c r="J314" s="42">
        <f t="shared" si="31"/>
        <v>0</v>
      </c>
      <c r="K314" s="42">
        <f t="shared" si="31"/>
        <v>0</v>
      </c>
      <c r="L314" s="42"/>
      <c r="M314" s="42"/>
      <c r="N314" s="42"/>
      <c r="O314" s="42"/>
      <c r="P314" s="42"/>
      <c r="Q314" s="42"/>
      <c r="R314" s="42">
        <f t="shared" si="32"/>
        <v>2017908</v>
      </c>
      <c r="S314" s="42">
        <f t="shared" si="33"/>
        <v>4611</v>
      </c>
    </row>
    <row r="315" spans="1:19">
      <c r="A315" s="18">
        <f t="shared" si="28"/>
        <v>2034</v>
      </c>
      <c r="B315" s="18">
        <f t="shared" si="29"/>
        <v>8</v>
      </c>
      <c r="C315" s="18"/>
      <c r="D315" s="18"/>
      <c r="E315" s="18"/>
      <c r="F315" s="42">
        <f>SUMIF('Cust MB ComLg'!$Y$8:$AJ$8,$B$29,'Cust MB ComLg'!$Y275:$AJ275)</f>
        <v>34</v>
      </c>
      <c r="G315" s="42">
        <f>'Avg Bill Days'!C272</f>
        <v>30.475999999999999</v>
      </c>
      <c r="H315" s="42"/>
      <c r="I315" s="42"/>
      <c r="J315" s="42">
        <f t="shared" si="31"/>
        <v>0</v>
      </c>
      <c r="K315" s="42">
        <f t="shared" si="31"/>
        <v>0</v>
      </c>
      <c r="L315" s="42"/>
      <c r="M315" s="42"/>
      <c r="N315" s="42"/>
      <c r="O315" s="42"/>
      <c r="P315" s="42"/>
      <c r="Q315" s="42"/>
      <c r="R315" s="42">
        <f t="shared" si="32"/>
        <v>1875112</v>
      </c>
      <c r="S315" s="42">
        <f t="shared" si="33"/>
        <v>4407</v>
      </c>
    </row>
    <row r="316" spans="1:19">
      <c r="A316" s="18">
        <f t="shared" si="28"/>
        <v>2034</v>
      </c>
      <c r="B316" s="18">
        <f t="shared" si="29"/>
        <v>9</v>
      </c>
      <c r="C316" s="18"/>
      <c r="D316" s="18"/>
      <c r="E316" s="18"/>
      <c r="F316" s="42">
        <f>SUMIF('Cust MB ComLg'!$Y$8:$AJ$8,$B$29,'Cust MB ComLg'!$Y276:$AJ276)</f>
        <v>34</v>
      </c>
      <c r="G316" s="42">
        <f>'Avg Bill Days'!C273</f>
        <v>31.143000000000001</v>
      </c>
      <c r="H316" s="42"/>
      <c r="I316" s="42"/>
      <c r="J316" s="42">
        <f t="shared" si="31"/>
        <v>0</v>
      </c>
      <c r="K316" s="42">
        <f t="shared" si="31"/>
        <v>0</v>
      </c>
      <c r="L316" s="42"/>
      <c r="M316" s="42"/>
      <c r="N316" s="42"/>
      <c r="O316" s="42"/>
      <c r="P316" s="42"/>
      <c r="Q316" s="42"/>
      <c r="R316" s="42">
        <f t="shared" si="32"/>
        <v>1913143</v>
      </c>
      <c r="S316" s="42">
        <f t="shared" si="33"/>
        <v>4591</v>
      </c>
    </row>
    <row r="317" spans="1:19">
      <c r="A317" s="18">
        <f t="shared" si="28"/>
        <v>2034</v>
      </c>
      <c r="B317" s="18">
        <f t="shared" si="29"/>
        <v>10</v>
      </c>
      <c r="C317" s="18"/>
      <c r="D317" s="18"/>
      <c r="E317" s="18"/>
      <c r="F317" s="42">
        <f>SUMIF('Cust MB ComLg'!$Y$8:$AJ$8,$B$29,'Cust MB ComLg'!$Y277:$AJ277)</f>
        <v>34</v>
      </c>
      <c r="G317" s="42">
        <f>'Avg Bill Days'!C274</f>
        <v>30.762</v>
      </c>
      <c r="H317" s="42"/>
      <c r="I317" s="42"/>
      <c r="J317" s="42">
        <f t="shared" si="31"/>
        <v>0</v>
      </c>
      <c r="K317" s="42">
        <f t="shared" si="31"/>
        <v>0</v>
      </c>
      <c r="L317" s="42"/>
      <c r="M317" s="42"/>
      <c r="N317" s="42"/>
      <c r="O317" s="42"/>
      <c r="P317" s="42"/>
      <c r="Q317" s="42"/>
      <c r="R317" s="42">
        <f t="shared" si="32"/>
        <v>1818489</v>
      </c>
      <c r="S317" s="42">
        <f t="shared" si="33"/>
        <v>4507</v>
      </c>
    </row>
    <row r="318" spans="1:19">
      <c r="A318" s="18">
        <f t="shared" si="28"/>
        <v>2034</v>
      </c>
      <c r="B318" s="18">
        <f t="shared" si="29"/>
        <v>11</v>
      </c>
      <c r="C318" s="18"/>
      <c r="D318" s="18"/>
      <c r="E318" s="18"/>
      <c r="F318" s="42">
        <f>SUMIF('Cust MB ComLg'!$Y$8:$AJ$8,$B$29,'Cust MB ComLg'!$Y278:$AJ278)</f>
        <v>34</v>
      </c>
      <c r="G318" s="42">
        <f>'Avg Bill Days'!C275</f>
        <v>28.619</v>
      </c>
      <c r="H318" s="42"/>
      <c r="I318" s="42"/>
      <c r="J318" s="42">
        <f t="shared" si="31"/>
        <v>0</v>
      </c>
      <c r="K318" s="42">
        <f t="shared" si="31"/>
        <v>0</v>
      </c>
      <c r="L318" s="42"/>
      <c r="M318" s="42"/>
      <c r="N318" s="42"/>
      <c r="O318" s="42"/>
      <c r="P318" s="42"/>
      <c r="Q318" s="42"/>
      <c r="R318" s="42">
        <f t="shared" si="32"/>
        <v>1500575</v>
      </c>
      <c r="S318" s="42">
        <f t="shared" si="33"/>
        <v>4133</v>
      </c>
    </row>
    <row r="319" spans="1:19">
      <c r="A319" s="18">
        <f t="shared" si="28"/>
        <v>2034</v>
      </c>
      <c r="B319" s="18">
        <f t="shared" si="29"/>
        <v>12</v>
      </c>
      <c r="C319" s="18"/>
      <c r="D319" s="18"/>
      <c r="E319" s="18"/>
      <c r="F319" s="42">
        <f>SUMIF('Cust MB ComLg'!$Y$8:$AJ$8,$B$29,'Cust MB ComLg'!$Y279:$AJ279)</f>
        <v>34</v>
      </c>
      <c r="G319" s="42">
        <f>'Avg Bill Days'!C276</f>
        <v>31.238</v>
      </c>
      <c r="H319" s="42"/>
      <c r="I319" s="42"/>
      <c r="J319" s="42">
        <f t="shared" si="31"/>
        <v>0</v>
      </c>
      <c r="K319" s="42">
        <f t="shared" si="31"/>
        <v>0</v>
      </c>
      <c r="L319" s="42"/>
      <c r="M319" s="42"/>
      <c r="N319" s="42"/>
      <c r="O319" s="42"/>
      <c r="P319" s="42"/>
      <c r="Q319" s="42"/>
      <c r="R319" s="42">
        <f t="shared" si="32"/>
        <v>1510201</v>
      </c>
      <c r="S319" s="42">
        <f t="shared" si="33"/>
        <v>3881</v>
      </c>
    </row>
    <row r="320" spans="1:19">
      <c r="A320" s="18">
        <f t="shared" si="28"/>
        <v>2035</v>
      </c>
      <c r="B320" s="18">
        <f t="shared" si="29"/>
        <v>1</v>
      </c>
      <c r="C320" s="18"/>
      <c r="D320" s="18"/>
      <c r="E320" s="18"/>
      <c r="F320" s="42">
        <f>SUMIF('Cust MB ComLg'!$Y$8:$AJ$8,$B$29,'Cust MB ComLg'!$Y280:$AJ280)</f>
        <v>34</v>
      </c>
      <c r="G320" s="42">
        <f>'Avg Bill Days'!C277</f>
        <v>32.286000000000001</v>
      </c>
      <c r="H320" s="42"/>
      <c r="I320" s="42"/>
      <c r="J320" s="42">
        <f t="shared" si="31"/>
        <v>0</v>
      </c>
      <c r="K320" s="42">
        <f t="shared" si="31"/>
        <v>0</v>
      </c>
      <c r="L320" s="42"/>
      <c r="M320" s="42"/>
      <c r="N320" s="42"/>
      <c r="O320" s="42"/>
      <c r="P320" s="42"/>
      <c r="Q320" s="42"/>
      <c r="R320" s="42">
        <f t="shared" si="32"/>
        <v>1535750</v>
      </c>
      <c r="S320" s="42">
        <f t="shared" si="33"/>
        <v>3879</v>
      </c>
    </row>
    <row r="321" spans="1:19">
      <c r="A321" s="18">
        <f t="shared" si="28"/>
        <v>2035</v>
      </c>
      <c r="B321" s="18">
        <f t="shared" si="29"/>
        <v>2</v>
      </c>
      <c r="C321" s="18"/>
      <c r="D321" s="18"/>
      <c r="E321" s="18"/>
      <c r="F321" s="42">
        <f>SUMIF('Cust MB ComLg'!$Y$8:$AJ$8,$B$29,'Cust MB ComLg'!$Y281:$AJ281)</f>
        <v>34</v>
      </c>
      <c r="G321" s="42">
        <f>'Avg Bill Days'!C278</f>
        <v>29.81</v>
      </c>
      <c r="H321" s="42"/>
      <c r="I321" s="42"/>
      <c r="J321" s="42">
        <f t="shared" si="31"/>
        <v>0</v>
      </c>
      <c r="K321" s="42">
        <f t="shared" si="31"/>
        <v>0</v>
      </c>
      <c r="L321" s="42"/>
      <c r="M321" s="42"/>
      <c r="N321" s="42"/>
      <c r="O321" s="42"/>
      <c r="P321" s="42"/>
      <c r="Q321" s="42"/>
      <c r="R321" s="42">
        <f t="shared" si="32"/>
        <v>1641421</v>
      </c>
      <c r="S321" s="42">
        <f t="shared" si="33"/>
        <v>3997</v>
      </c>
    </row>
    <row r="322" spans="1:19">
      <c r="A322" s="18">
        <f t="shared" si="28"/>
        <v>2035</v>
      </c>
      <c r="B322" s="18">
        <f t="shared" si="29"/>
        <v>3</v>
      </c>
      <c r="C322" s="18"/>
      <c r="D322" s="18"/>
      <c r="E322" s="18"/>
      <c r="F322" s="42">
        <f>SUMIF('Cust MB ComLg'!$Y$8:$AJ$8,$B$29,'Cust MB ComLg'!$Y282:$AJ282)</f>
        <v>34</v>
      </c>
      <c r="G322" s="42">
        <f>'Avg Bill Days'!C279</f>
        <v>29.524000000000001</v>
      </c>
      <c r="H322" s="42"/>
      <c r="I322" s="42"/>
      <c r="J322" s="42">
        <f t="shared" si="31"/>
        <v>0</v>
      </c>
      <c r="K322" s="42">
        <f t="shared" si="31"/>
        <v>0</v>
      </c>
      <c r="L322" s="42"/>
      <c r="M322" s="42"/>
      <c r="N322" s="42"/>
      <c r="O322" s="42"/>
      <c r="P322" s="42"/>
      <c r="Q322" s="42"/>
      <c r="R322" s="42">
        <f t="shared" si="32"/>
        <v>1335922</v>
      </c>
      <c r="S322" s="42">
        <f t="shared" si="33"/>
        <v>3560</v>
      </c>
    </row>
    <row r="323" spans="1:19">
      <c r="A323" s="18">
        <f t="shared" si="28"/>
        <v>2035</v>
      </c>
      <c r="B323" s="18">
        <f t="shared" si="29"/>
        <v>4</v>
      </c>
      <c r="C323" s="18"/>
      <c r="D323" s="18"/>
      <c r="E323" s="18"/>
      <c r="F323" s="42">
        <f>SUMIF('Cust MB ComLg'!$Y$8:$AJ$8,$B$29,'Cust MB ComLg'!$Y283:$AJ283)</f>
        <v>34</v>
      </c>
      <c r="G323" s="42">
        <f>'Avg Bill Days'!C280</f>
        <v>30.713999999999999</v>
      </c>
      <c r="H323" s="42"/>
      <c r="I323" s="42"/>
      <c r="J323" s="42">
        <f t="shared" si="31"/>
        <v>0</v>
      </c>
      <c r="K323" s="42">
        <f t="shared" si="31"/>
        <v>0</v>
      </c>
      <c r="L323" s="42"/>
      <c r="M323" s="42"/>
      <c r="N323" s="42"/>
      <c r="O323" s="42"/>
      <c r="P323" s="42"/>
      <c r="Q323" s="42"/>
      <c r="R323" s="42">
        <f t="shared" si="32"/>
        <v>1435974</v>
      </c>
      <c r="S323" s="42">
        <f t="shared" si="33"/>
        <v>3792</v>
      </c>
    </row>
    <row r="324" spans="1:19">
      <c r="A324" s="18">
        <f t="shared" ref="A324:A355" si="34">A312+1</f>
        <v>2035</v>
      </c>
      <c r="B324" s="18">
        <f t="shared" si="29"/>
        <v>5</v>
      </c>
      <c r="C324" s="18"/>
      <c r="D324" s="18"/>
      <c r="E324" s="18"/>
      <c r="F324" s="42">
        <f>SUMIF('Cust MB ComLg'!$Y$8:$AJ$8,$B$29,'Cust MB ComLg'!$Y284:$AJ284)</f>
        <v>34</v>
      </c>
      <c r="G324" s="42">
        <f>'Avg Bill Days'!C281</f>
        <v>29.524000000000001</v>
      </c>
      <c r="H324" s="42"/>
      <c r="I324" s="42"/>
      <c r="J324" s="42">
        <f t="shared" si="31"/>
        <v>0</v>
      </c>
      <c r="K324" s="42">
        <f t="shared" si="31"/>
        <v>0</v>
      </c>
      <c r="L324" s="42"/>
      <c r="M324" s="42"/>
      <c r="N324" s="42"/>
      <c r="O324" s="42"/>
      <c r="P324" s="42"/>
      <c r="Q324" s="42"/>
      <c r="R324" s="42">
        <f t="shared" si="32"/>
        <v>1455004</v>
      </c>
      <c r="S324" s="42">
        <f t="shared" si="33"/>
        <v>4211</v>
      </c>
    </row>
    <row r="325" spans="1:19">
      <c r="A325" s="18">
        <f t="shared" si="34"/>
        <v>2035</v>
      </c>
      <c r="B325" s="18">
        <f t="shared" ref="B325:B355" si="35">B313</f>
        <v>6</v>
      </c>
      <c r="C325" s="18"/>
      <c r="D325" s="18"/>
      <c r="E325" s="18"/>
      <c r="F325" s="42">
        <f>SUMIF('Cust MB ComLg'!$Y$8:$AJ$8,$B$29,'Cust MB ComLg'!$Y285:$AJ285)</f>
        <v>34</v>
      </c>
      <c r="G325" s="42">
        <f>'Avg Bill Days'!C282</f>
        <v>30.619</v>
      </c>
      <c r="H325" s="42"/>
      <c r="I325" s="42"/>
      <c r="J325" s="42">
        <f t="shared" si="31"/>
        <v>0</v>
      </c>
      <c r="K325" s="42">
        <f t="shared" si="31"/>
        <v>0</v>
      </c>
      <c r="L325" s="42"/>
      <c r="M325" s="42"/>
      <c r="N325" s="42"/>
      <c r="O325" s="42"/>
      <c r="P325" s="42"/>
      <c r="Q325" s="42"/>
      <c r="R325" s="42">
        <f t="shared" si="32"/>
        <v>1893897</v>
      </c>
      <c r="S325" s="42">
        <f t="shared" si="33"/>
        <v>4616</v>
      </c>
    </row>
    <row r="326" spans="1:19">
      <c r="A326" s="18">
        <f t="shared" si="34"/>
        <v>2035</v>
      </c>
      <c r="B326" s="18">
        <f t="shared" si="35"/>
        <v>7</v>
      </c>
      <c r="C326" s="18"/>
      <c r="D326" s="18"/>
      <c r="E326" s="18"/>
      <c r="F326" s="42">
        <f>SUMIF('Cust MB ComLg'!$Y$8:$AJ$8,$B$29,'Cust MB ComLg'!$Y286:$AJ286)</f>
        <v>34</v>
      </c>
      <c r="G326" s="42">
        <f>'Avg Bill Days'!C283</f>
        <v>30.713999999999999</v>
      </c>
      <c r="H326" s="42"/>
      <c r="I326" s="42"/>
      <c r="J326" s="42">
        <f t="shared" si="31"/>
        <v>0</v>
      </c>
      <c r="K326" s="42">
        <f t="shared" si="31"/>
        <v>0</v>
      </c>
      <c r="L326" s="42"/>
      <c r="M326" s="42"/>
      <c r="N326" s="42"/>
      <c r="O326" s="42"/>
      <c r="P326" s="42"/>
      <c r="Q326" s="42"/>
      <c r="R326" s="42">
        <f t="shared" si="32"/>
        <v>2017908</v>
      </c>
      <c r="S326" s="42">
        <f t="shared" si="33"/>
        <v>4611</v>
      </c>
    </row>
    <row r="327" spans="1:19">
      <c r="A327" s="18">
        <f t="shared" si="34"/>
        <v>2035</v>
      </c>
      <c r="B327" s="18">
        <f t="shared" si="35"/>
        <v>8</v>
      </c>
      <c r="C327" s="18"/>
      <c r="D327" s="18"/>
      <c r="E327" s="18"/>
      <c r="F327" s="42">
        <f>SUMIF('Cust MB ComLg'!$Y$8:$AJ$8,$B$29,'Cust MB ComLg'!$Y287:$AJ287)</f>
        <v>34</v>
      </c>
      <c r="G327" s="42">
        <f>'Avg Bill Days'!C284</f>
        <v>30.475999999999999</v>
      </c>
      <c r="H327" s="42"/>
      <c r="I327" s="42"/>
      <c r="J327" s="42">
        <f t="shared" si="31"/>
        <v>0</v>
      </c>
      <c r="K327" s="42">
        <f t="shared" si="31"/>
        <v>0</v>
      </c>
      <c r="L327" s="42"/>
      <c r="M327" s="42"/>
      <c r="N327" s="42"/>
      <c r="O327" s="42"/>
      <c r="P327" s="42"/>
      <c r="Q327" s="42"/>
      <c r="R327" s="42">
        <f t="shared" si="32"/>
        <v>1875112</v>
      </c>
      <c r="S327" s="42">
        <f t="shared" si="33"/>
        <v>4407</v>
      </c>
    </row>
    <row r="328" spans="1:19">
      <c r="A328" s="18">
        <f t="shared" si="34"/>
        <v>2035</v>
      </c>
      <c r="B328" s="18">
        <f t="shared" si="35"/>
        <v>9</v>
      </c>
      <c r="C328" s="18"/>
      <c r="D328" s="18"/>
      <c r="E328" s="18"/>
      <c r="F328" s="42">
        <f>SUMIF('Cust MB ComLg'!$Y$8:$AJ$8,$B$29,'Cust MB ComLg'!$Y288:$AJ288)</f>
        <v>34</v>
      </c>
      <c r="G328" s="42">
        <f>'Avg Bill Days'!C285</f>
        <v>31.143000000000001</v>
      </c>
      <c r="H328" s="42"/>
      <c r="I328" s="42"/>
      <c r="J328" s="42">
        <f t="shared" si="31"/>
        <v>0</v>
      </c>
      <c r="K328" s="42">
        <f t="shared" si="31"/>
        <v>0</v>
      </c>
      <c r="L328" s="42"/>
      <c r="M328" s="42"/>
      <c r="N328" s="42"/>
      <c r="O328" s="42"/>
      <c r="P328" s="42"/>
      <c r="Q328" s="42"/>
      <c r="R328" s="42">
        <f t="shared" si="32"/>
        <v>1913143</v>
      </c>
      <c r="S328" s="42">
        <f t="shared" si="33"/>
        <v>4591</v>
      </c>
    </row>
    <row r="329" spans="1:19">
      <c r="A329" s="18">
        <f t="shared" si="34"/>
        <v>2035</v>
      </c>
      <c r="B329" s="18">
        <f t="shared" si="35"/>
        <v>10</v>
      </c>
      <c r="C329" s="18"/>
      <c r="D329" s="18"/>
      <c r="E329" s="18"/>
      <c r="F329" s="42">
        <f>SUMIF('Cust MB ComLg'!$Y$8:$AJ$8,$B$29,'Cust MB ComLg'!$Y289:$AJ289)</f>
        <v>34</v>
      </c>
      <c r="G329" s="42">
        <f>'Avg Bill Days'!C286</f>
        <v>30.762</v>
      </c>
      <c r="H329" s="42"/>
      <c r="I329" s="42"/>
      <c r="J329" s="42">
        <f t="shared" si="31"/>
        <v>0</v>
      </c>
      <c r="K329" s="42">
        <f t="shared" si="31"/>
        <v>0</v>
      </c>
      <c r="L329" s="42"/>
      <c r="M329" s="42"/>
      <c r="N329" s="42"/>
      <c r="O329" s="42"/>
      <c r="P329" s="42"/>
      <c r="Q329" s="42"/>
      <c r="R329" s="42">
        <f t="shared" si="32"/>
        <v>1818489</v>
      </c>
      <c r="S329" s="42">
        <f t="shared" si="33"/>
        <v>4507</v>
      </c>
    </row>
    <row r="330" spans="1:19">
      <c r="A330" s="18">
        <f t="shared" si="34"/>
        <v>2035</v>
      </c>
      <c r="B330" s="18">
        <f t="shared" si="35"/>
        <v>11</v>
      </c>
      <c r="C330" s="18"/>
      <c r="D330" s="18"/>
      <c r="E330" s="18"/>
      <c r="F330" s="42">
        <f>SUMIF('Cust MB ComLg'!$Y$8:$AJ$8,$B$29,'Cust MB ComLg'!$Y290:$AJ290)</f>
        <v>34</v>
      </c>
      <c r="G330" s="42">
        <f>'Avg Bill Days'!C287</f>
        <v>28.619</v>
      </c>
      <c r="H330" s="42"/>
      <c r="I330" s="42"/>
      <c r="J330" s="42">
        <f t="shared" si="31"/>
        <v>0</v>
      </c>
      <c r="K330" s="42">
        <f t="shared" si="31"/>
        <v>0</v>
      </c>
      <c r="L330" s="42"/>
      <c r="M330" s="42"/>
      <c r="N330" s="42"/>
      <c r="O330" s="42"/>
      <c r="P330" s="42"/>
      <c r="Q330" s="42"/>
      <c r="R330" s="42">
        <f t="shared" si="32"/>
        <v>1500575</v>
      </c>
      <c r="S330" s="42">
        <f t="shared" si="33"/>
        <v>4133</v>
      </c>
    </row>
    <row r="331" spans="1:19">
      <c r="A331" s="18">
        <f t="shared" si="34"/>
        <v>2035</v>
      </c>
      <c r="B331" s="18">
        <f t="shared" si="35"/>
        <v>12</v>
      </c>
      <c r="C331" s="18"/>
      <c r="D331" s="18"/>
      <c r="E331" s="18"/>
      <c r="F331" s="42">
        <f>SUMIF('Cust MB ComLg'!$Y$8:$AJ$8,$B$29,'Cust MB ComLg'!$Y291:$AJ291)</f>
        <v>34</v>
      </c>
      <c r="G331" s="42">
        <f>'Avg Bill Days'!C288</f>
        <v>31.238</v>
      </c>
      <c r="H331" s="42"/>
      <c r="I331" s="42"/>
      <c r="J331" s="42">
        <f t="shared" si="31"/>
        <v>0</v>
      </c>
      <c r="K331" s="42">
        <f t="shared" si="31"/>
        <v>0</v>
      </c>
      <c r="L331" s="42"/>
      <c r="M331" s="42"/>
      <c r="N331" s="42"/>
      <c r="O331" s="42"/>
      <c r="P331" s="42"/>
      <c r="Q331" s="42"/>
      <c r="R331" s="42">
        <f t="shared" si="32"/>
        <v>1510201</v>
      </c>
      <c r="S331" s="42">
        <f t="shared" si="33"/>
        <v>3881</v>
      </c>
    </row>
    <row r="332" spans="1:19">
      <c r="A332" s="18">
        <f t="shared" si="34"/>
        <v>2036</v>
      </c>
      <c r="B332" s="18">
        <f t="shared" si="35"/>
        <v>1</v>
      </c>
      <c r="C332" s="18"/>
      <c r="D332" s="18"/>
      <c r="E332" s="18"/>
      <c r="F332" s="42">
        <f>SUMIF('Cust MB ComLg'!$Y$8:$AJ$8,$B$29,'Cust MB ComLg'!$Y292:$AJ292)</f>
        <v>34</v>
      </c>
      <c r="G332" s="42">
        <f>'Avg Bill Days'!C289</f>
        <v>32.286000000000001</v>
      </c>
      <c r="H332" s="42"/>
      <c r="I332" s="42"/>
      <c r="J332" s="42">
        <f t="shared" si="31"/>
        <v>0</v>
      </c>
      <c r="K332" s="42">
        <f t="shared" si="31"/>
        <v>0</v>
      </c>
      <c r="L332" s="42"/>
      <c r="M332" s="42"/>
      <c r="N332" s="42"/>
      <c r="O332" s="42"/>
      <c r="P332" s="42"/>
      <c r="Q332" s="42"/>
      <c r="R332" s="42">
        <f t="shared" si="32"/>
        <v>1535750</v>
      </c>
      <c r="S332" s="42">
        <f t="shared" si="33"/>
        <v>3879</v>
      </c>
    </row>
    <row r="333" spans="1:19">
      <c r="A333" s="18">
        <f t="shared" si="34"/>
        <v>2036</v>
      </c>
      <c r="B333" s="18">
        <f t="shared" si="35"/>
        <v>2</v>
      </c>
      <c r="C333" s="18"/>
      <c r="D333" s="18"/>
      <c r="E333" s="18"/>
      <c r="F333" s="42">
        <f>SUMIF('Cust MB ComLg'!$Y$8:$AJ$8,$B$29,'Cust MB ComLg'!$Y293:$AJ293)</f>
        <v>34</v>
      </c>
      <c r="G333" s="42">
        <f>'Avg Bill Days'!C290</f>
        <v>30.31</v>
      </c>
      <c r="H333" s="42"/>
      <c r="I333" s="42"/>
      <c r="J333" s="42">
        <f t="shared" si="31"/>
        <v>0</v>
      </c>
      <c r="K333" s="42">
        <f t="shared" si="31"/>
        <v>0</v>
      </c>
      <c r="L333" s="42"/>
      <c r="M333" s="42"/>
      <c r="N333" s="42"/>
      <c r="O333" s="42"/>
      <c r="P333" s="42"/>
      <c r="Q333" s="42"/>
      <c r="R333" s="42">
        <f t="shared" si="32"/>
        <v>1668952</v>
      </c>
      <c r="S333" s="42">
        <f t="shared" si="33"/>
        <v>3997</v>
      </c>
    </row>
    <row r="334" spans="1:19">
      <c r="A334" s="18">
        <f t="shared" si="34"/>
        <v>2036</v>
      </c>
      <c r="B334" s="18">
        <f t="shared" si="35"/>
        <v>3</v>
      </c>
      <c r="C334" s="18"/>
      <c r="D334" s="18"/>
      <c r="E334" s="18"/>
      <c r="F334" s="42">
        <f>SUMIF('Cust MB ComLg'!$Y$8:$AJ$8,$B$29,'Cust MB ComLg'!$Y294:$AJ294)</f>
        <v>34</v>
      </c>
      <c r="G334" s="42">
        <f>'Avg Bill Days'!C291</f>
        <v>30.024000000000001</v>
      </c>
      <c r="H334" s="42"/>
      <c r="I334" s="42"/>
      <c r="J334" s="42">
        <f t="shared" si="31"/>
        <v>0</v>
      </c>
      <c r="K334" s="42">
        <f t="shared" si="31"/>
        <v>0</v>
      </c>
      <c r="L334" s="42"/>
      <c r="M334" s="42"/>
      <c r="N334" s="42"/>
      <c r="O334" s="42"/>
      <c r="P334" s="42"/>
      <c r="Q334" s="42"/>
      <c r="R334" s="42">
        <f t="shared" si="32"/>
        <v>1358546</v>
      </c>
      <c r="S334" s="42">
        <f t="shared" si="33"/>
        <v>3560</v>
      </c>
    </row>
    <row r="335" spans="1:19">
      <c r="A335" s="18">
        <f t="shared" si="34"/>
        <v>2036</v>
      </c>
      <c r="B335" s="18">
        <f t="shared" si="35"/>
        <v>4</v>
      </c>
      <c r="C335" s="18"/>
      <c r="D335" s="18"/>
      <c r="E335" s="18"/>
      <c r="F335" s="42">
        <f>SUMIF('Cust MB ComLg'!$Y$8:$AJ$8,$B$29,'Cust MB ComLg'!$Y295:$AJ295)</f>
        <v>34</v>
      </c>
      <c r="G335" s="42">
        <f>'Avg Bill Days'!C292</f>
        <v>30.713999999999999</v>
      </c>
      <c r="H335" s="42"/>
      <c r="I335" s="42"/>
      <c r="J335" s="42">
        <f t="shared" si="31"/>
        <v>0</v>
      </c>
      <c r="K335" s="42">
        <f t="shared" si="31"/>
        <v>0</v>
      </c>
      <c r="L335" s="42"/>
      <c r="M335" s="42"/>
      <c r="N335" s="42"/>
      <c r="O335" s="42"/>
      <c r="P335" s="42"/>
      <c r="Q335" s="42"/>
      <c r="R335" s="42">
        <f t="shared" si="32"/>
        <v>1435974</v>
      </c>
      <c r="S335" s="42">
        <f t="shared" si="33"/>
        <v>3792</v>
      </c>
    </row>
    <row r="336" spans="1:19">
      <c r="A336" s="18">
        <f t="shared" si="34"/>
        <v>2036</v>
      </c>
      <c r="B336" s="18">
        <f t="shared" si="35"/>
        <v>5</v>
      </c>
      <c r="C336" s="18"/>
      <c r="D336" s="18"/>
      <c r="E336" s="18"/>
      <c r="F336" s="42">
        <f>SUMIF('Cust MB ComLg'!$Y$8:$AJ$8,$B$29,'Cust MB ComLg'!$Y296:$AJ296)</f>
        <v>34</v>
      </c>
      <c r="G336" s="42">
        <f>'Avg Bill Days'!C293</f>
        <v>29.524000000000001</v>
      </c>
      <c r="H336" s="42"/>
      <c r="I336" s="42"/>
      <c r="J336" s="42">
        <f t="shared" si="31"/>
        <v>0</v>
      </c>
      <c r="K336" s="42">
        <f t="shared" si="31"/>
        <v>0</v>
      </c>
      <c r="L336" s="42"/>
      <c r="M336" s="42"/>
      <c r="N336" s="42"/>
      <c r="O336" s="42"/>
      <c r="P336" s="42"/>
      <c r="Q336" s="42"/>
      <c r="R336" s="42">
        <f t="shared" si="32"/>
        <v>1455004</v>
      </c>
      <c r="S336" s="42">
        <f t="shared" si="33"/>
        <v>4211</v>
      </c>
    </row>
    <row r="337" spans="1:19">
      <c r="A337" s="18">
        <f t="shared" si="34"/>
        <v>2036</v>
      </c>
      <c r="B337" s="18">
        <f t="shared" si="35"/>
        <v>6</v>
      </c>
      <c r="C337" s="18"/>
      <c r="D337" s="18"/>
      <c r="E337" s="18"/>
      <c r="F337" s="42">
        <f>SUMIF('Cust MB ComLg'!$Y$8:$AJ$8,$B$29,'Cust MB ComLg'!$Y297:$AJ297)</f>
        <v>34</v>
      </c>
      <c r="G337" s="42">
        <f>'Avg Bill Days'!C294</f>
        <v>30.619</v>
      </c>
      <c r="H337" s="42"/>
      <c r="I337" s="42"/>
      <c r="J337" s="42">
        <f t="shared" si="31"/>
        <v>0</v>
      </c>
      <c r="K337" s="42">
        <f t="shared" si="31"/>
        <v>0</v>
      </c>
      <c r="L337" s="42"/>
      <c r="M337" s="42"/>
      <c r="N337" s="42"/>
      <c r="O337" s="42"/>
      <c r="P337" s="42"/>
      <c r="Q337" s="42"/>
      <c r="R337" s="42">
        <f t="shared" si="32"/>
        <v>1893897</v>
      </c>
      <c r="S337" s="42">
        <f t="shared" si="33"/>
        <v>4616</v>
      </c>
    </row>
    <row r="338" spans="1:19">
      <c r="A338" s="18">
        <f t="shared" si="34"/>
        <v>2036</v>
      </c>
      <c r="B338" s="18">
        <f t="shared" si="35"/>
        <v>7</v>
      </c>
      <c r="C338" s="18"/>
      <c r="D338" s="18"/>
      <c r="E338" s="18"/>
      <c r="F338" s="42">
        <f>SUMIF('Cust MB ComLg'!$Y$8:$AJ$8,$B$29,'Cust MB ComLg'!$Y298:$AJ298)</f>
        <v>34</v>
      </c>
      <c r="G338" s="42">
        <f>'Avg Bill Days'!C295</f>
        <v>30.713999999999999</v>
      </c>
      <c r="H338" s="42"/>
      <c r="I338" s="42"/>
      <c r="J338" s="42">
        <f t="shared" ref="J338:K355" si="36">ROUND(SUMIF($B$32:$B$45,$B338,J$32:J$45)*$F338,0)</f>
        <v>0</v>
      </c>
      <c r="K338" s="42">
        <f t="shared" si="36"/>
        <v>0</v>
      </c>
      <c r="L338" s="42"/>
      <c r="M338" s="42"/>
      <c r="N338" s="42"/>
      <c r="O338" s="42"/>
      <c r="P338" s="42"/>
      <c r="Q338" s="42"/>
      <c r="R338" s="42">
        <f t="shared" si="32"/>
        <v>2017908</v>
      </c>
      <c r="S338" s="42">
        <f t="shared" si="33"/>
        <v>4611</v>
      </c>
    </row>
    <row r="339" spans="1:19">
      <c r="A339" s="18">
        <f t="shared" si="34"/>
        <v>2036</v>
      </c>
      <c r="B339" s="18">
        <f t="shared" si="35"/>
        <v>8</v>
      </c>
      <c r="C339" s="18"/>
      <c r="D339" s="18"/>
      <c r="E339" s="18"/>
      <c r="F339" s="42">
        <f>SUMIF('Cust MB ComLg'!$Y$8:$AJ$8,$B$29,'Cust MB ComLg'!$Y299:$AJ299)</f>
        <v>34</v>
      </c>
      <c r="G339" s="42">
        <f>'Avg Bill Days'!C296</f>
        <v>30.475999999999999</v>
      </c>
      <c r="H339" s="42"/>
      <c r="I339" s="42"/>
      <c r="J339" s="42">
        <f t="shared" si="36"/>
        <v>0</v>
      </c>
      <c r="K339" s="42">
        <f t="shared" si="36"/>
        <v>0</v>
      </c>
      <c r="L339" s="42"/>
      <c r="M339" s="42"/>
      <c r="N339" s="42"/>
      <c r="O339" s="42"/>
      <c r="P339" s="42"/>
      <c r="Q339" s="42"/>
      <c r="R339" s="42">
        <f t="shared" si="32"/>
        <v>1875112</v>
      </c>
      <c r="S339" s="42">
        <f t="shared" si="33"/>
        <v>4407</v>
      </c>
    </row>
    <row r="340" spans="1:19">
      <c r="A340" s="18">
        <f t="shared" si="34"/>
        <v>2036</v>
      </c>
      <c r="B340" s="18">
        <f t="shared" si="35"/>
        <v>9</v>
      </c>
      <c r="C340" s="18"/>
      <c r="D340" s="18"/>
      <c r="E340" s="18"/>
      <c r="F340" s="42">
        <f>SUMIF('Cust MB ComLg'!$Y$8:$AJ$8,$B$29,'Cust MB ComLg'!$Y300:$AJ300)</f>
        <v>34</v>
      </c>
      <c r="G340" s="42">
        <f>'Avg Bill Days'!C297</f>
        <v>31.143000000000001</v>
      </c>
      <c r="H340" s="42"/>
      <c r="I340" s="42"/>
      <c r="J340" s="42">
        <f t="shared" si="36"/>
        <v>0</v>
      </c>
      <c r="K340" s="42">
        <f t="shared" si="36"/>
        <v>0</v>
      </c>
      <c r="L340" s="42"/>
      <c r="M340" s="42"/>
      <c r="N340" s="42"/>
      <c r="O340" s="42"/>
      <c r="P340" s="42"/>
      <c r="Q340" s="42"/>
      <c r="R340" s="42">
        <f t="shared" si="32"/>
        <v>1913143</v>
      </c>
      <c r="S340" s="42">
        <f t="shared" si="33"/>
        <v>4591</v>
      </c>
    </row>
    <row r="341" spans="1:19">
      <c r="A341" s="18">
        <f t="shared" si="34"/>
        <v>2036</v>
      </c>
      <c r="B341" s="18">
        <f t="shared" si="35"/>
        <v>10</v>
      </c>
      <c r="C341" s="18"/>
      <c r="D341" s="18"/>
      <c r="E341" s="18"/>
      <c r="F341" s="42">
        <f>SUMIF('Cust MB ComLg'!$Y$8:$AJ$8,$B$29,'Cust MB ComLg'!$Y301:$AJ301)</f>
        <v>34</v>
      </c>
      <c r="G341" s="42">
        <f>'Avg Bill Days'!C298</f>
        <v>30.762</v>
      </c>
      <c r="H341" s="42"/>
      <c r="I341" s="42"/>
      <c r="J341" s="42">
        <f t="shared" si="36"/>
        <v>0</v>
      </c>
      <c r="K341" s="42">
        <f t="shared" si="36"/>
        <v>0</v>
      </c>
      <c r="L341" s="42"/>
      <c r="M341" s="42"/>
      <c r="N341" s="42"/>
      <c r="O341" s="42"/>
      <c r="P341" s="42"/>
      <c r="Q341" s="42"/>
      <c r="R341" s="42">
        <f t="shared" si="32"/>
        <v>1818489</v>
      </c>
      <c r="S341" s="42">
        <f t="shared" si="33"/>
        <v>4507</v>
      </c>
    </row>
    <row r="342" spans="1:19">
      <c r="A342" s="18">
        <f t="shared" si="34"/>
        <v>2036</v>
      </c>
      <c r="B342" s="18">
        <f t="shared" si="35"/>
        <v>11</v>
      </c>
      <c r="C342" s="18"/>
      <c r="D342" s="18"/>
      <c r="E342" s="18"/>
      <c r="F342" s="42">
        <f>SUMIF('Cust MB ComLg'!$Y$8:$AJ$8,$B$29,'Cust MB ComLg'!$Y302:$AJ302)</f>
        <v>34</v>
      </c>
      <c r="G342" s="42">
        <f>'Avg Bill Days'!C299</f>
        <v>28.619</v>
      </c>
      <c r="H342" s="42"/>
      <c r="I342" s="42"/>
      <c r="J342" s="42">
        <f t="shared" si="36"/>
        <v>0</v>
      </c>
      <c r="K342" s="42">
        <f t="shared" si="36"/>
        <v>0</v>
      </c>
      <c r="L342" s="42"/>
      <c r="M342" s="42"/>
      <c r="N342" s="42"/>
      <c r="O342" s="42"/>
      <c r="P342" s="42"/>
      <c r="Q342" s="42"/>
      <c r="R342" s="42">
        <f t="shared" si="32"/>
        <v>1500575</v>
      </c>
      <c r="S342" s="42">
        <f t="shared" si="33"/>
        <v>4133</v>
      </c>
    </row>
    <row r="343" spans="1:19">
      <c r="A343" s="18">
        <f t="shared" si="34"/>
        <v>2036</v>
      </c>
      <c r="B343" s="18">
        <f t="shared" si="35"/>
        <v>12</v>
      </c>
      <c r="C343" s="18"/>
      <c r="D343" s="18"/>
      <c r="E343" s="18"/>
      <c r="F343" s="42">
        <f>SUMIF('Cust MB ComLg'!$Y$8:$AJ$8,$B$29,'Cust MB ComLg'!$Y303:$AJ303)</f>
        <v>34</v>
      </c>
      <c r="G343" s="42">
        <f>'Avg Bill Days'!C300</f>
        <v>31.238</v>
      </c>
      <c r="H343" s="42"/>
      <c r="I343" s="42"/>
      <c r="J343" s="42">
        <f t="shared" si="36"/>
        <v>0</v>
      </c>
      <c r="K343" s="42">
        <f t="shared" si="36"/>
        <v>0</v>
      </c>
      <c r="L343" s="42"/>
      <c r="M343" s="42"/>
      <c r="N343" s="42"/>
      <c r="O343" s="42"/>
      <c r="P343" s="42"/>
      <c r="Q343" s="42"/>
      <c r="R343" s="42">
        <f t="shared" si="32"/>
        <v>1510201</v>
      </c>
      <c r="S343" s="42">
        <f t="shared" si="33"/>
        <v>3881</v>
      </c>
    </row>
    <row r="344" spans="1:19">
      <c r="A344" s="18">
        <f t="shared" si="34"/>
        <v>2037</v>
      </c>
      <c r="B344" s="18">
        <f t="shared" si="35"/>
        <v>1</v>
      </c>
      <c r="C344" s="18"/>
      <c r="D344" s="18"/>
      <c r="E344" s="18"/>
      <c r="F344" s="42">
        <f>SUMIF('Cust MB ComLg'!$Y$8:$AJ$8,$B$29,'Cust MB ComLg'!$Y304:$AJ304)</f>
        <v>34</v>
      </c>
      <c r="G344" s="42">
        <f>'Avg Bill Days'!C301</f>
        <v>32.286000000000001</v>
      </c>
      <c r="H344" s="42"/>
      <c r="I344" s="42"/>
      <c r="J344" s="42">
        <f t="shared" si="36"/>
        <v>0</v>
      </c>
      <c r="K344" s="42">
        <f t="shared" si="36"/>
        <v>0</v>
      </c>
      <c r="L344" s="42"/>
      <c r="M344" s="42"/>
      <c r="N344" s="42"/>
      <c r="O344" s="42"/>
      <c r="P344" s="42"/>
      <c r="Q344" s="42"/>
      <c r="R344" s="42">
        <f t="shared" si="32"/>
        <v>1535750</v>
      </c>
      <c r="S344" s="42">
        <f t="shared" si="33"/>
        <v>3879</v>
      </c>
    </row>
    <row r="345" spans="1:19">
      <c r="A345" s="18">
        <f t="shared" si="34"/>
        <v>2037</v>
      </c>
      <c r="B345" s="18">
        <f t="shared" si="35"/>
        <v>2</v>
      </c>
      <c r="C345" s="18"/>
      <c r="D345" s="18"/>
      <c r="E345" s="18"/>
      <c r="F345" s="42">
        <f>SUMIF('Cust MB ComLg'!$Y$8:$AJ$8,$B$29,'Cust MB ComLg'!$Y305:$AJ305)</f>
        <v>34</v>
      </c>
      <c r="G345" s="42">
        <f>'Avg Bill Days'!C302</f>
        <v>29.81</v>
      </c>
      <c r="H345" s="42"/>
      <c r="I345" s="42"/>
      <c r="J345" s="42">
        <f t="shared" si="36"/>
        <v>0</v>
      </c>
      <c r="K345" s="42">
        <f t="shared" si="36"/>
        <v>0</v>
      </c>
      <c r="L345" s="42"/>
      <c r="M345" s="42"/>
      <c r="N345" s="42"/>
      <c r="O345" s="42"/>
      <c r="P345" s="42"/>
      <c r="Q345" s="42"/>
      <c r="R345" s="42">
        <f t="shared" si="32"/>
        <v>1641421</v>
      </c>
      <c r="S345" s="42">
        <f t="shared" si="33"/>
        <v>3997</v>
      </c>
    </row>
    <row r="346" spans="1:19">
      <c r="A346" s="18">
        <f t="shared" si="34"/>
        <v>2037</v>
      </c>
      <c r="B346" s="18">
        <f t="shared" si="35"/>
        <v>3</v>
      </c>
      <c r="C346" s="18"/>
      <c r="D346" s="18"/>
      <c r="E346" s="18"/>
      <c r="F346" s="42">
        <f>SUMIF('Cust MB ComLg'!$Y$8:$AJ$8,$B$29,'Cust MB ComLg'!$Y306:$AJ306)</f>
        <v>34</v>
      </c>
      <c r="G346" s="42">
        <f>'Avg Bill Days'!C303</f>
        <v>29.524000000000001</v>
      </c>
      <c r="H346" s="42"/>
      <c r="I346" s="42"/>
      <c r="J346" s="42">
        <f t="shared" si="36"/>
        <v>0</v>
      </c>
      <c r="K346" s="42">
        <f t="shared" si="36"/>
        <v>0</v>
      </c>
      <c r="L346" s="42"/>
      <c r="M346" s="42"/>
      <c r="N346" s="42"/>
      <c r="O346" s="42"/>
      <c r="P346" s="42"/>
      <c r="Q346" s="42"/>
      <c r="R346" s="42">
        <f t="shared" si="32"/>
        <v>1335922</v>
      </c>
      <c r="S346" s="42">
        <f t="shared" si="33"/>
        <v>3560</v>
      </c>
    </row>
    <row r="347" spans="1:19">
      <c r="A347" s="18">
        <f t="shared" si="34"/>
        <v>2037</v>
      </c>
      <c r="B347" s="18">
        <f t="shared" si="35"/>
        <v>4</v>
      </c>
      <c r="C347" s="18"/>
      <c r="D347" s="18"/>
      <c r="E347" s="18"/>
      <c r="F347" s="42">
        <f>SUMIF('Cust MB ComLg'!$Y$8:$AJ$8,$B$29,'Cust MB ComLg'!$Y307:$AJ307)</f>
        <v>34</v>
      </c>
      <c r="G347" s="42">
        <f>'Avg Bill Days'!C304</f>
        <v>30.713999999999999</v>
      </c>
      <c r="H347" s="42"/>
      <c r="I347" s="42"/>
      <c r="J347" s="42">
        <f t="shared" si="36"/>
        <v>0</v>
      </c>
      <c r="K347" s="42">
        <f t="shared" si="36"/>
        <v>0</v>
      </c>
      <c r="L347" s="42"/>
      <c r="M347" s="42"/>
      <c r="N347" s="42"/>
      <c r="O347" s="42"/>
      <c r="P347" s="42"/>
      <c r="Q347" s="42"/>
      <c r="R347" s="42">
        <f t="shared" si="32"/>
        <v>1435974</v>
      </c>
      <c r="S347" s="42">
        <f t="shared" si="33"/>
        <v>3792</v>
      </c>
    </row>
    <row r="348" spans="1:19">
      <c r="A348" s="18">
        <f t="shared" si="34"/>
        <v>2037</v>
      </c>
      <c r="B348" s="18">
        <f t="shared" si="35"/>
        <v>5</v>
      </c>
      <c r="C348" s="18"/>
      <c r="D348" s="18"/>
      <c r="E348" s="18"/>
      <c r="F348" s="42">
        <f>SUMIF('Cust MB ComLg'!$Y$8:$AJ$8,$B$29,'Cust MB ComLg'!$Y308:$AJ308)</f>
        <v>34</v>
      </c>
      <c r="G348" s="42">
        <f>'Avg Bill Days'!C305</f>
        <v>29.524000000000001</v>
      </c>
      <c r="H348" s="42"/>
      <c r="I348" s="42"/>
      <c r="J348" s="42">
        <f t="shared" si="36"/>
        <v>0</v>
      </c>
      <c r="K348" s="42">
        <f t="shared" si="36"/>
        <v>0</v>
      </c>
      <c r="L348" s="42"/>
      <c r="M348" s="42"/>
      <c r="N348" s="42"/>
      <c r="O348" s="42"/>
      <c r="P348" s="42"/>
      <c r="Q348" s="42"/>
      <c r="R348" s="42">
        <f t="shared" si="32"/>
        <v>1455004</v>
      </c>
      <c r="S348" s="42">
        <f t="shared" si="33"/>
        <v>4211</v>
      </c>
    </row>
    <row r="349" spans="1:19">
      <c r="A349" s="18">
        <f t="shared" si="34"/>
        <v>2037</v>
      </c>
      <c r="B349" s="18">
        <f t="shared" si="35"/>
        <v>6</v>
      </c>
      <c r="C349" s="18"/>
      <c r="D349" s="18"/>
      <c r="E349" s="18"/>
      <c r="F349" s="42">
        <f>SUMIF('Cust MB ComLg'!$Y$8:$AJ$8,$B$29,'Cust MB ComLg'!$Y309:$AJ309)</f>
        <v>34</v>
      </c>
      <c r="G349" s="42">
        <f>'Avg Bill Days'!C306</f>
        <v>30.619</v>
      </c>
      <c r="H349" s="42"/>
      <c r="I349" s="42"/>
      <c r="J349" s="42">
        <f t="shared" si="36"/>
        <v>0</v>
      </c>
      <c r="K349" s="42">
        <f t="shared" si="36"/>
        <v>0</v>
      </c>
      <c r="L349" s="42"/>
      <c r="M349" s="42"/>
      <c r="N349" s="42"/>
      <c r="O349" s="42"/>
      <c r="P349" s="42"/>
      <c r="Q349" s="42"/>
      <c r="R349" s="42">
        <f t="shared" si="32"/>
        <v>1893897</v>
      </c>
      <c r="S349" s="42">
        <f t="shared" si="33"/>
        <v>4616</v>
      </c>
    </row>
    <row r="350" spans="1:19">
      <c r="A350" s="18">
        <f t="shared" si="34"/>
        <v>2037</v>
      </c>
      <c r="B350" s="18">
        <f t="shared" si="35"/>
        <v>7</v>
      </c>
      <c r="C350" s="18"/>
      <c r="D350" s="18"/>
      <c r="E350" s="18"/>
      <c r="F350" s="42">
        <f>SUMIF('Cust MB ComLg'!$Y$8:$AJ$8,$B$29,'Cust MB ComLg'!$Y310:$AJ310)</f>
        <v>34</v>
      </c>
      <c r="G350" s="42">
        <f>'Avg Bill Days'!C307</f>
        <v>30.713999999999999</v>
      </c>
      <c r="H350" s="42"/>
      <c r="I350" s="42"/>
      <c r="J350" s="42">
        <f t="shared" si="36"/>
        <v>0</v>
      </c>
      <c r="K350" s="42">
        <f t="shared" si="36"/>
        <v>0</v>
      </c>
      <c r="L350" s="42"/>
      <c r="M350" s="42"/>
      <c r="N350" s="42"/>
      <c r="O350" s="42"/>
      <c r="P350" s="42"/>
      <c r="Q350" s="42"/>
      <c r="R350" s="42">
        <f t="shared" si="32"/>
        <v>2017908</v>
      </c>
      <c r="S350" s="42">
        <f t="shared" si="33"/>
        <v>4611</v>
      </c>
    </row>
    <row r="351" spans="1:19">
      <c r="A351" s="18">
        <f t="shared" si="34"/>
        <v>2037</v>
      </c>
      <c r="B351" s="18">
        <f t="shared" si="35"/>
        <v>8</v>
      </c>
      <c r="C351" s="18"/>
      <c r="D351" s="18"/>
      <c r="E351" s="18"/>
      <c r="F351" s="42">
        <f>SUMIF('Cust MB ComLg'!$Y$8:$AJ$8,$B$29,'Cust MB ComLg'!$Y311:$AJ311)</f>
        <v>34</v>
      </c>
      <c r="G351" s="42">
        <f>'Avg Bill Days'!C308</f>
        <v>30.475999999999999</v>
      </c>
      <c r="H351" s="42"/>
      <c r="I351" s="42"/>
      <c r="J351" s="42">
        <f t="shared" si="36"/>
        <v>0</v>
      </c>
      <c r="K351" s="42">
        <f t="shared" si="36"/>
        <v>0</v>
      </c>
      <c r="L351" s="42"/>
      <c r="M351" s="42"/>
      <c r="N351" s="42"/>
      <c r="O351" s="42"/>
      <c r="P351" s="42"/>
      <c r="Q351" s="42"/>
      <c r="R351" s="42">
        <f t="shared" si="32"/>
        <v>1875112</v>
      </c>
      <c r="S351" s="42">
        <f t="shared" si="33"/>
        <v>4407</v>
      </c>
    </row>
    <row r="352" spans="1:19">
      <c r="A352" s="18">
        <f t="shared" si="34"/>
        <v>2037</v>
      </c>
      <c r="B352" s="18">
        <f t="shared" si="35"/>
        <v>9</v>
      </c>
      <c r="C352" s="18"/>
      <c r="D352" s="18"/>
      <c r="E352" s="18"/>
      <c r="F352" s="42">
        <f>SUMIF('Cust MB ComLg'!$Y$8:$AJ$8,$B$29,'Cust MB ComLg'!$Y312:$AJ312)</f>
        <v>34</v>
      </c>
      <c r="G352" s="42">
        <f>'Avg Bill Days'!C309</f>
        <v>31.143000000000001</v>
      </c>
      <c r="H352" s="42"/>
      <c r="I352" s="42"/>
      <c r="J352" s="42">
        <f t="shared" si="36"/>
        <v>0</v>
      </c>
      <c r="K352" s="42">
        <f t="shared" si="36"/>
        <v>0</v>
      </c>
      <c r="L352" s="42"/>
      <c r="M352" s="42"/>
      <c r="N352" s="42"/>
      <c r="O352" s="42"/>
      <c r="P352" s="42"/>
      <c r="Q352" s="42"/>
      <c r="R352" s="42">
        <f t="shared" si="32"/>
        <v>1913143</v>
      </c>
      <c r="S352" s="42">
        <f t="shared" si="33"/>
        <v>4591</v>
      </c>
    </row>
    <row r="353" spans="1:19">
      <c r="A353" s="18">
        <f t="shared" si="34"/>
        <v>2037</v>
      </c>
      <c r="B353" s="18">
        <f t="shared" si="35"/>
        <v>10</v>
      </c>
      <c r="C353" s="18"/>
      <c r="D353" s="18"/>
      <c r="E353" s="18"/>
      <c r="F353" s="42">
        <f>SUMIF('Cust MB ComLg'!$Y$8:$AJ$8,$B$29,'Cust MB ComLg'!$Y313:$AJ313)</f>
        <v>34</v>
      </c>
      <c r="G353" s="42">
        <f>'Avg Bill Days'!C310</f>
        <v>30.762</v>
      </c>
      <c r="H353" s="42"/>
      <c r="I353" s="42"/>
      <c r="J353" s="42">
        <f t="shared" si="36"/>
        <v>0</v>
      </c>
      <c r="K353" s="42">
        <f t="shared" si="36"/>
        <v>0</v>
      </c>
      <c r="L353" s="42"/>
      <c r="M353" s="42"/>
      <c r="N353" s="42"/>
      <c r="O353" s="42"/>
      <c r="P353" s="42"/>
      <c r="Q353" s="42"/>
      <c r="R353" s="42">
        <f t="shared" si="32"/>
        <v>1818489</v>
      </c>
      <c r="S353" s="42">
        <f t="shared" si="33"/>
        <v>4507</v>
      </c>
    </row>
    <row r="354" spans="1:19">
      <c r="A354" s="18">
        <f t="shared" si="34"/>
        <v>2037</v>
      </c>
      <c r="B354" s="18">
        <f t="shared" si="35"/>
        <v>11</v>
      </c>
      <c r="C354" s="18"/>
      <c r="D354" s="18"/>
      <c r="E354" s="18"/>
      <c r="F354" s="42">
        <f>SUMIF('Cust MB ComLg'!$Y$8:$AJ$8,$B$29,'Cust MB ComLg'!$Y314:$AJ314)</f>
        <v>34</v>
      </c>
      <c r="G354" s="42">
        <f>'Avg Bill Days'!C311</f>
        <v>28.619</v>
      </c>
      <c r="H354" s="42"/>
      <c r="I354" s="42"/>
      <c r="J354" s="42">
        <f t="shared" si="36"/>
        <v>0</v>
      </c>
      <c r="K354" s="42">
        <f t="shared" si="36"/>
        <v>0</v>
      </c>
      <c r="L354" s="42"/>
      <c r="M354" s="42"/>
      <c r="N354" s="42"/>
      <c r="O354" s="42"/>
      <c r="P354" s="42"/>
      <c r="Q354" s="42"/>
      <c r="R354" s="42">
        <f t="shared" si="32"/>
        <v>1500575</v>
      </c>
      <c r="S354" s="42">
        <f t="shared" si="33"/>
        <v>4133</v>
      </c>
    </row>
    <row r="355" spans="1:19">
      <c r="A355" s="18">
        <f t="shared" si="34"/>
        <v>2037</v>
      </c>
      <c r="B355" s="18">
        <f t="shared" si="35"/>
        <v>12</v>
      </c>
      <c r="C355" s="18"/>
      <c r="D355" s="18"/>
      <c r="E355" s="18"/>
      <c r="F355" s="42">
        <f>SUMIF('Cust MB ComLg'!$Y$8:$AJ$8,$B$29,'Cust MB ComLg'!$Y315:$AJ315)</f>
        <v>34</v>
      </c>
      <c r="G355" s="42">
        <f>'Avg Bill Days'!C312</f>
        <v>31.238</v>
      </c>
      <c r="H355" s="42"/>
      <c r="I355" s="42"/>
      <c r="J355" s="42">
        <f t="shared" si="36"/>
        <v>0</v>
      </c>
      <c r="K355" s="42">
        <f t="shared" si="36"/>
        <v>0</v>
      </c>
      <c r="L355" s="42"/>
      <c r="M355" s="42"/>
      <c r="N355" s="42"/>
      <c r="O355" s="42"/>
      <c r="P355" s="42"/>
      <c r="Q355" s="42"/>
      <c r="R355" s="42">
        <f t="shared" si="32"/>
        <v>1510201</v>
      </c>
      <c r="S355" s="42">
        <f t="shared" si="33"/>
        <v>3881</v>
      </c>
    </row>
  </sheetData>
  <mergeCells count="1">
    <mergeCell ref="U1:AB2"/>
  </mergeCells>
  <phoneticPr fontId="4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T355"/>
  <sheetViews>
    <sheetView zoomScale="85" zoomScaleNormal="85" workbookViewId="0">
      <pane ySplit="2" topLeftCell="A3" activePane="bottomLeft" state="frozen"/>
      <selection pane="bottomLeft" activeCell="A3" sqref="A3"/>
    </sheetView>
  </sheetViews>
  <sheetFormatPr defaultRowHeight="15"/>
  <cols>
    <col min="1" max="1" width="10.140625" style="3" customWidth="1"/>
    <col min="2" max="3" width="7.85546875" style="3" customWidth="1"/>
    <col min="4" max="4" width="10" style="3" customWidth="1"/>
    <col min="5" max="7" width="9.28515625" style="3" customWidth="1"/>
    <col min="8" max="8" width="16.140625" style="3" customWidth="1"/>
    <col min="9" max="9" width="12" style="3" customWidth="1"/>
    <col min="10" max="10" width="12.5703125" style="3" customWidth="1"/>
    <col min="11" max="11" width="12.42578125" style="3" customWidth="1"/>
    <col min="12" max="12" width="8.85546875" style="3" customWidth="1"/>
    <col min="13" max="13" width="10.5703125" style="3" customWidth="1"/>
    <col min="14" max="14" width="8.7109375" style="3" customWidth="1"/>
    <col min="15" max="15" width="9.28515625" style="3" customWidth="1"/>
    <col min="16" max="17" width="13.28515625" style="3" customWidth="1"/>
    <col min="18" max="18" width="13.140625" style="3" customWidth="1"/>
    <col min="19" max="19" width="13" style="3" customWidth="1"/>
    <col min="20" max="16384" width="9.140625" style="3"/>
  </cols>
  <sheetData>
    <row r="1" spans="1:19" ht="38.25" customHeight="1">
      <c r="A1" s="6" t="s">
        <v>12</v>
      </c>
      <c r="B1" s="6" t="s">
        <v>13</v>
      </c>
      <c r="C1" s="6" t="s">
        <v>14</v>
      </c>
      <c r="D1" s="6" t="s">
        <v>15</v>
      </c>
      <c r="E1" s="6" t="s">
        <v>16</v>
      </c>
      <c r="F1" s="7" t="s">
        <v>17</v>
      </c>
      <c r="G1" s="7" t="s">
        <v>18</v>
      </c>
      <c r="H1" s="7" t="s">
        <v>19</v>
      </c>
      <c r="I1" s="7" t="s">
        <v>88</v>
      </c>
      <c r="J1" s="7" t="s">
        <v>89</v>
      </c>
      <c r="K1" s="7" t="s">
        <v>90</v>
      </c>
      <c r="L1" s="7" t="s">
        <v>20</v>
      </c>
      <c r="M1" s="7" t="s">
        <v>91</v>
      </c>
      <c r="N1" s="7" t="s">
        <v>92</v>
      </c>
      <c r="O1" s="7"/>
      <c r="P1" s="8" t="s">
        <v>21</v>
      </c>
      <c r="Q1" s="8" t="s">
        <v>22</v>
      </c>
      <c r="R1" s="9" t="s">
        <v>74</v>
      </c>
      <c r="S1" s="7" t="s">
        <v>23</v>
      </c>
    </row>
    <row r="2" spans="1:19">
      <c r="A2" s="10" t="s">
        <v>93</v>
      </c>
      <c r="B2" s="10" t="s">
        <v>94</v>
      </c>
      <c r="C2" s="10" t="s">
        <v>95</v>
      </c>
      <c r="D2" s="10" t="s">
        <v>96</v>
      </c>
      <c r="E2" s="10" t="s">
        <v>97</v>
      </c>
      <c r="F2" s="10" t="s">
        <v>98</v>
      </c>
      <c r="G2" s="10" t="s">
        <v>99</v>
      </c>
      <c r="H2" s="11">
        <v>30</v>
      </c>
      <c r="I2" s="12">
        <v>590</v>
      </c>
      <c r="J2" s="13">
        <v>588</v>
      </c>
      <c r="K2" s="13">
        <v>508</v>
      </c>
      <c r="L2" s="13">
        <v>608</v>
      </c>
      <c r="M2" s="13">
        <v>580</v>
      </c>
      <c r="N2" s="13">
        <v>969</v>
      </c>
      <c r="O2" s="13"/>
      <c r="P2" s="14" t="s">
        <v>100</v>
      </c>
      <c r="Q2" s="14" t="s">
        <v>101</v>
      </c>
      <c r="R2" s="14" t="s">
        <v>102</v>
      </c>
      <c r="S2" s="10" t="s">
        <v>103</v>
      </c>
    </row>
    <row r="3" spans="1:19">
      <c r="A3" s="3">
        <v>2010</v>
      </c>
      <c r="B3" s="3">
        <v>5</v>
      </c>
      <c r="C3" s="3" t="s">
        <v>0</v>
      </c>
      <c r="D3" s="3" t="s">
        <v>5</v>
      </c>
      <c r="E3" s="3" t="s">
        <v>67</v>
      </c>
      <c r="F3" s="36">
        <v>99</v>
      </c>
      <c r="G3" s="36">
        <v>2965</v>
      </c>
      <c r="H3" s="36">
        <v>537913</v>
      </c>
      <c r="I3" s="36">
        <v>7088</v>
      </c>
      <c r="J3" s="36">
        <v>6061</v>
      </c>
      <c r="K3" s="36"/>
      <c r="L3" s="36"/>
      <c r="M3" s="36"/>
      <c r="N3" s="36"/>
      <c r="O3" s="36"/>
      <c r="P3" s="36">
        <v>214459.75000000003</v>
      </c>
      <c r="Q3" s="36">
        <v>90393.129999999961</v>
      </c>
      <c r="R3" s="36">
        <v>1757131</v>
      </c>
      <c r="S3" s="36">
        <v>7088</v>
      </c>
    </row>
    <row r="4" spans="1:19">
      <c r="A4" s="3">
        <v>2010</v>
      </c>
      <c r="B4" s="3">
        <v>6</v>
      </c>
      <c r="C4" s="3" t="s">
        <v>0</v>
      </c>
      <c r="D4" s="3" t="s">
        <v>5</v>
      </c>
      <c r="E4" s="3" t="s">
        <v>67</v>
      </c>
      <c r="F4" s="36">
        <v>99</v>
      </c>
      <c r="G4" s="36">
        <v>3022</v>
      </c>
      <c r="H4" s="36">
        <v>684116</v>
      </c>
      <c r="I4" s="36">
        <v>8089</v>
      </c>
      <c r="J4" s="36">
        <v>7029</v>
      </c>
      <c r="K4" s="36"/>
      <c r="L4" s="36"/>
      <c r="M4" s="36"/>
      <c r="N4" s="36"/>
      <c r="O4" s="36"/>
      <c r="P4" s="36">
        <v>270789.99</v>
      </c>
      <c r="Q4" s="36">
        <v>111118.85</v>
      </c>
      <c r="R4" s="36">
        <v>2294263</v>
      </c>
      <c r="S4" s="36">
        <v>8089</v>
      </c>
    </row>
    <row r="5" spans="1:19">
      <c r="A5" s="3">
        <v>2010</v>
      </c>
      <c r="B5" s="3">
        <v>7</v>
      </c>
      <c r="C5" s="3" t="s">
        <v>0</v>
      </c>
      <c r="D5" s="3" t="s">
        <v>5</v>
      </c>
      <c r="E5" s="3" t="s">
        <v>67</v>
      </c>
      <c r="F5" s="36">
        <v>99</v>
      </c>
      <c r="G5" s="36">
        <v>3084</v>
      </c>
      <c r="H5" s="36">
        <v>745596</v>
      </c>
      <c r="I5" s="36">
        <v>8315</v>
      </c>
      <c r="J5" s="36">
        <v>7337</v>
      </c>
      <c r="K5" s="36"/>
      <c r="L5" s="36"/>
      <c r="M5" s="36"/>
      <c r="N5" s="36"/>
      <c r="O5" s="36"/>
      <c r="P5" s="36">
        <v>289532.64999999997</v>
      </c>
      <c r="Q5" s="36">
        <v>117832.62999999999</v>
      </c>
      <c r="R5" s="36">
        <v>2475623</v>
      </c>
      <c r="S5" s="36">
        <v>8315</v>
      </c>
    </row>
    <row r="6" spans="1:19">
      <c r="A6" s="3">
        <v>2010</v>
      </c>
      <c r="B6" s="3">
        <v>8</v>
      </c>
      <c r="C6" s="3" t="s">
        <v>0</v>
      </c>
      <c r="D6" s="3" t="s">
        <v>5</v>
      </c>
      <c r="E6" s="3" t="s">
        <v>67</v>
      </c>
      <c r="F6" s="36">
        <v>100</v>
      </c>
      <c r="G6" s="36">
        <v>3069</v>
      </c>
      <c r="H6" s="36">
        <v>787200</v>
      </c>
      <c r="I6" s="36">
        <v>8387</v>
      </c>
      <c r="J6" s="36">
        <v>7437</v>
      </c>
      <c r="K6" s="36"/>
      <c r="L6" s="36"/>
      <c r="M6" s="36"/>
      <c r="N6" s="36"/>
      <c r="O6" s="36"/>
      <c r="P6" s="36">
        <v>302866.07</v>
      </c>
      <c r="Q6" s="36">
        <v>122029.89000000001</v>
      </c>
      <c r="R6" s="36">
        <v>2611359</v>
      </c>
      <c r="S6" s="36">
        <v>8387</v>
      </c>
    </row>
    <row r="7" spans="1:19">
      <c r="A7" s="3">
        <v>2010</v>
      </c>
      <c r="B7" s="3">
        <v>9</v>
      </c>
      <c r="C7" s="3" t="s">
        <v>0</v>
      </c>
      <c r="D7" s="3" t="s">
        <v>5</v>
      </c>
      <c r="E7" s="3" t="s">
        <v>67</v>
      </c>
      <c r="F7" s="36">
        <v>99</v>
      </c>
      <c r="G7" s="36">
        <v>3102</v>
      </c>
      <c r="H7" s="36">
        <v>773225</v>
      </c>
      <c r="I7" s="36">
        <v>8129</v>
      </c>
      <c r="J7" s="36">
        <v>7258</v>
      </c>
      <c r="K7" s="36"/>
      <c r="L7" s="36"/>
      <c r="M7" s="36"/>
      <c r="N7" s="36"/>
      <c r="O7" s="36"/>
      <c r="P7" s="36">
        <v>282698.0500000001</v>
      </c>
      <c r="Q7" s="36">
        <v>114690.54000000004</v>
      </c>
      <c r="R7" s="36">
        <v>2410457</v>
      </c>
      <c r="S7" s="36">
        <v>8129</v>
      </c>
    </row>
    <row r="8" spans="1:19">
      <c r="A8" s="3">
        <v>2010</v>
      </c>
      <c r="B8" s="3">
        <v>10</v>
      </c>
      <c r="C8" s="3" t="s">
        <v>0</v>
      </c>
      <c r="D8" s="3" t="s">
        <v>5</v>
      </c>
      <c r="E8" s="3" t="s">
        <v>67</v>
      </c>
      <c r="F8" s="36">
        <v>98</v>
      </c>
      <c r="G8" s="36">
        <v>2916</v>
      </c>
      <c r="H8" s="36">
        <v>615536</v>
      </c>
      <c r="I8" s="36">
        <v>7558</v>
      </c>
      <c r="J8" s="36">
        <v>6788</v>
      </c>
      <c r="K8" s="36"/>
      <c r="L8" s="36"/>
      <c r="M8" s="36"/>
      <c r="N8" s="36"/>
      <c r="O8" s="36"/>
      <c r="P8" s="36">
        <v>234891.88</v>
      </c>
      <c r="Q8" s="36">
        <v>98504.489999999962</v>
      </c>
      <c r="R8" s="36">
        <v>1944109</v>
      </c>
      <c r="S8" s="36">
        <v>7558</v>
      </c>
    </row>
    <row r="9" spans="1:19">
      <c r="A9" s="3">
        <v>2010</v>
      </c>
      <c r="B9" s="3">
        <v>11</v>
      </c>
      <c r="C9" s="3" t="s">
        <v>0</v>
      </c>
      <c r="D9" s="3" t="s">
        <v>5</v>
      </c>
      <c r="E9" s="3" t="s">
        <v>67</v>
      </c>
      <c r="F9" s="36">
        <v>99</v>
      </c>
      <c r="G9" s="36">
        <v>2951</v>
      </c>
      <c r="H9" s="36">
        <v>471455</v>
      </c>
      <c r="I9" s="36">
        <v>6950</v>
      </c>
      <c r="J9" s="36">
        <v>6136</v>
      </c>
      <c r="K9" s="36"/>
      <c r="L9" s="36"/>
      <c r="M9" s="36"/>
      <c r="N9" s="36"/>
      <c r="O9" s="36"/>
      <c r="P9" s="36">
        <v>199905.76000000007</v>
      </c>
      <c r="Q9" s="36">
        <v>85712.040000000052</v>
      </c>
      <c r="R9" s="36">
        <v>1615053</v>
      </c>
      <c r="S9" s="36">
        <v>6950</v>
      </c>
    </row>
    <row r="10" spans="1:19">
      <c r="A10" s="3">
        <v>2010</v>
      </c>
      <c r="B10" s="3">
        <v>12</v>
      </c>
      <c r="C10" s="3" t="s">
        <v>0</v>
      </c>
      <c r="D10" s="3" t="s">
        <v>5</v>
      </c>
      <c r="E10" s="3" t="s">
        <v>67</v>
      </c>
      <c r="F10" s="36">
        <v>100</v>
      </c>
      <c r="G10" s="36">
        <v>3139</v>
      </c>
      <c r="H10" s="36">
        <v>408343</v>
      </c>
      <c r="I10" s="36">
        <v>7362</v>
      </c>
      <c r="J10" s="36">
        <v>6332</v>
      </c>
      <c r="K10" s="36"/>
      <c r="L10" s="36"/>
      <c r="M10" s="36"/>
      <c r="N10" s="36"/>
      <c r="O10" s="36"/>
      <c r="P10" s="36">
        <v>206249.43000000002</v>
      </c>
      <c r="Q10" s="36">
        <v>89494.77</v>
      </c>
      <c r="R10" s="36">
        <v>1659823</v>
      </c>
      <c r="S10" s="36">
        <v>7362</v>
      </c>
    </row>
    <row r="11" spans="1:19">
      <c r="A11" s="3">
        <v>2011</v>
      </c>
      <c r="B11" s="3">
        <v>1</v>
      </c>
      <c r="C11" s="3" t="s">
        <v>0</v>
      </c>
      <c r="D11" s="3" t="s">
        <v>5</v>
      </c>
      <c r="E11" s="3" t="s">
        <v>67</v>
      </c>
      <c r="F11" s="36">
        <v>100</v>
      </c>
      <c r="G11" s="36">
        <v>3312</v>
      </c>
      <c r="H11" s="36">
        <v>434244</v>
      </c>
      <c r="I11" s="36">
        <v>7630</v>
      </c>
      <c r="J11" s="36">
        <v>6279</v>
      </c>
      <c r="K11" s="36"/>
      <c r="L11" s="36"/>
      <c r="M11" s="36"/>
      <c r="N11" s="36"/>
      <c r="O11" s="36"/>
      <c r="P11" s="36">
        <v>219485.21000000005</v>
      </c>
      <c r="Q11" s="36">
        <v>93556.89</v>
      </c>
      <c r="R11" s="36">
        <v>1858899</v>
      </c>
      <c r="S11" s="36">
        <v>7630</v>
      </c>
    </row>
    <row r="12" spans="1:19">
      <c r="A12" s="3">
        <v>2011</v>
      </c>
      <c r="B12" s="3">
        <v>2</v>
      </c>
      <c r="C12" s="3" t="s">
        <v>0</v>
      </c>
      <c r="D12" s="3" t="s">
        <v>5</v>
      </c>
      <c r="E12" s="3" t="s">
        <v>67</v>
      </c>
      <c r="F12" s="36">
        <v>98</v>
      </c>
      <c r="G12" s="36">
        <v>2944</v>
      </c>
      <c r="H12" s="36">
        <v>428039</v>
      </c>
      <c r="I12" s="36">
        <v>7422</v>
      </c>
      <c r="J12" s="36">
        <v>6090</v>
      </c>
      <c r="K12" s="36"/>
      <c r="L12" s="36"/>
      <c r="M12" s="36"/>
      <c r="N12" s="36"/>
      <c r="O12" s="36"/>
      <c r="P12" s="36">
        <v>205329.99999999994</v>
      </c>
      <c r="Q12" s="36">
        <v>88294.680000000051</v>
      </c>
      <c r="R12" s="36">
        <v>1717753</v>
      </c>
      <c r="S12" s="36">
        <v>7422</v>
      </c>
    </row>
    <row r="13" spans="1:19">
      <c r="A13" s="3">
        <v>2011</v>
      </c>
      <c r="B13" s="3">
        <v>3</v>
      </c>
      <c r="C13" s="3" t="s">
        <v>0</v>
      </c>
      <c r="D13" s="3" t="s">
        <v>5</v>
      </c>
      <c r="E13" s="3" t="s">
        <v>67</v>
      </c>
      <c r="F13" s="36">
        <v>100</v>
      </c>
      <c r="G13" s="36">
        <v>3012</v>
      </c>
      <c r="H13" s="36">
        <v>353570</v>
      </c>
      <c r="I13" s="36">
        <v>6865</v>
      </c>
      <c r="J13" s="36">
        <v>5430</v>
      </c>
      <c r="K13" s="36"/>
      <c r="L13" s="36"/>
      <c r="M13" s="36"/>
      <c r="N13" s="36"/>
      <c r="O13" s="36"/>
      <c r="P13" s="36">
        <v>179715.40000000002</v>
      </c>
      <c r="Q13" s="36">
        <v>78668.709999999977</v>
      </c>
      <c r="R13" s="36">
        <v>1473237</v>
      </c>
      <c r="S13" s="36">
        <v>6865</v>
      </c>
    </row>
    <row r="14" spans="1:19">
      <c r="A14" s="3">
        <v>2011</v>
      </c>
      <c r="B14" s="3">
        <v>4</v>
      </c>
      <c r="C14" s="3" t="s">
        <v>0</v>
      </c>
      <c r="D14" s="3" t="s">
        <v>5</v>
      </c>
      <c r="E14" s="3" t="s">
        <v>67</v>
      </c>
      <c r="F14" s="36">
        <v>97</v>
      </c>
      <c r="G14" s="36">
        <v>2880</v>
      </c>
      <c r="H14" s="36">
        <v>401878</v>
      </c>
      <c r="I14" s="36">
        <v>6358</v>
      </c>
      <c r="J14" s="36">
        <v>5308</v>
      </c>
      <c r="K14" s="36"/>
      <c r="L14" s="36"/>
      <c r="M14" s="36"/>
      <c r="N14" s="36"/>
      <c r="O14" s="36"/>
      <c r="P14" s="36">
        <v>184554.97999999989</v>
      </c>
      <c r="Q14" s="36">
        <v>78289.139999999985</v>
      </c>
      <c r="R14" s="36">
        <v>1540596</v>
      </c>
      <c r="S14" s="36">
        <v>6358</v>
      </c>
    </row>
    <row r="15" spans="1:19">
      <c r="A15" s="3">
        <v>2011</v>
      </c>
      <c r="B15" s="3">
        <v>5</v>
      </c>
      <c r="C15" s="3" t="s">
        <v>0</v>
      </c>
      <c r="D15" s="3" t="s">
        <v>5</v>
      </c>
      <c r="E15" s="3" t="s">
        <v>67</v>
      </c>
      <c r="F15" s="36">
        <v>100</v>
      </c>
      <c r="G15" s="36">
        <v>3103</v>
      </c>
      <c r="H15" s="36">
        <v>527317</v>
      </c>
      <c r="I15" s="36">
        <v>6959</v>
      </c>
      <c r="J15" s="36">
        <v>6169</v>
      </c>
      <c r="K15" s="36"/>
      <c r="L15" s="36"/>
      <c r="M15" s="36"/>
      <c r="N15" s="36"/>
      <c r="O15" s="36"/>
      <c r="P15" s="36">
        <v>220028.41</v>
      </c>
      <c r="Q15" s="36">
        <v>92874.61000000003</v>
      </c>
      <c r="R15" s="36">
        <v>1850307</v>
      </c>
      <c r="S15" s="36">
        <v>6959</v>
      </c>
    </row>
    <row r="16" spans="1:19">
      <c r="A16" s="3">
        <v>2011</v>
      </c>
      <c r="B16" s="3">
        <v>6</v>
      </c>
      <c r="C16" s="3" t="s">
        <v>0</v>
      </c>
      <c r="D16" s="3" t="s">
        <v>5</v>
      </c>
      <c r="E16" s="3" t="s">
        <v>67</v>
      </c>
      <c r="F16" s="36">
        <v>99</v>
      </c>
      <c r="G16" s="36">
        <v>3062</v>
      </c>
      <c r="H16" s="36">
        <v>628202</v>
      </c>
      <c r="I16" s="36">
        <v>7925</v>
      </c>
      <c r="J16" s="36">
        <v>7016</v>
      </c>
      <c r="K16" s="36"/>
      <c r="L16" s="36"/>
      <c r="M16" s="36"/>
      <c r="N16" s="36"/>
      <c r="O16" s="36"/>
      <c r="P16" s="36">
        <v>260563.42</v>
      </c>
      <c r="Q16" s="36">
        <v>107392.32000000001</v>
      </c>
      <c r="R16" s="36">
        <v>2257135</v>
      </c>
      <c r="S16" s="36">
        <v>7925</v>
      </c>
    </row>
    <row r="17" spans="1:20">
      <c r="A17" s="3">
        <v>2011</v>
      </c>
      <c r="B17" s="3">
        <v>7</v>
      </c>
      <c r="C17" s="3" t="s">
        <v>0</v>
      </c>
      <c r="D17" s="3" t="s">
        <v>5</v>
      </c>
      <c r="E17" s="3" t="s">
        <v>67</v>
      </c>
      <c r="F17" s="36">
        <v>100</v>
      </c>
      <c r="G17" s="36">
        <v>3066</v>
      </c>
      <c r="H17" s="36">
        <v>725992</v>
      </c>
      <c r="I17" s="36">
        <v>8225</v>
      </c>
      <c r="J17" s="36">
        <v>7161</v>
      </c>
      <c r="K17" s="36"/>
      <c r="L17" s="36"/>
      <c r="M17" s="36"/>
      <c r="N17" s="36"/>
      <c r="O17" s="36"/>
      <c r="P17" s="36">
        <v>275431.30999999982</v>
      </c>
      <c r="Q17" s="36">
        <v>112957.85999999999</v>
      </c>
      <c r="R17" s="36">
        <v>2405458</v>
      </c>
      <c r="S17" s="36">
        <v>8225</v>
      </c>
    </row>
    <row r="18" spans="1:20">
      <c r="A18" s="3">
        <v>2011</v>
      </c>
      <c r="B18" s="3">
        <v>8</v>
      </c>
      <c r="C18" s="3" t="s">
        <v>0</v>
      </c>
      <c r="D18" s="3" t="s">
        <v>5</v>
      </c>
      <c r="E18" s="3" t="s">
        <v>67</v>
      </c>
      <c r="F18" s="36">
        <v>100</v>
      </c>
      <c r="G18" s="36">
        <v>3030</v>
      </c>
      <c r="H18" s="36">
        <v>723985</v>
      </c>
      <c r="I18" s="36">
        <v>8191</v>
      </c>
      <c r="J18" s="36">
        <v>7220</v>
      </c>
      <c r="K18" s="36"/>
      <c r="L18" s="36"/>
      <c r="M18" s="36"/>
      <c r="N18" s="36"/>
      <c r="O18" s="36"/>
      <c r="P18" s="36">
        <v>276896.04000000004</v>
      </c>
      <c r="Q18" s="36">
        <v>113361.30999999997</v>
      </c>
      <c r="R18" s="36">
        <v>2425066</v>
      </c>
      <c r="S18" s="36">
        <v>8191</v>
      </c>
    </row>
    <row r="19" spans="1:20">
      <c r="A19" s="3">
        <v>2011</v>
      </c>
      <c r="B19" s="3">
        <v>9</v>
      </c>
      <c r="C19" s="3" t="s">
        <v>0</v>
      </c>
      <c r="D19" s="3" t="s">
        <v>5</v>
      </c>
      <c r="E19" s="3" t="s">
        <v>67</v>
      </c>
      <c r="F19" s="36">
        <v>98</v>
      </c>
      <c r="G19" s="36">
        <v>3030</v>
      </c>
      <c r="H19" s="36">
        <v>642744</v>
      </c>
      <c r="I19" s="36">
        <v>7705</v>
      </c>
      <c r="J19" s="36">
        <v>6708</v>
      </c>
      <c r="K19" s="36"/>
      <c r="L19" s="36"/>
      <c r="M19" s="36"/>
      <c r="N19" s="36"/>
      <c r="O19" s="36"/>
      <c r="P19" s="36">
        <v>253271.55000000005</v>
      </c>
      <c r="Q19" s="36">
        <v>105198.35</v>
      </c>
      <c r="R19" s="36">
        <v>2186311</v>
      </c>
      <c r="S19" s="36">
        <v>7705</v>
      </c>
    </row>
    <row r="20" spans="1:20">
      <c r="A20" s="3">
        <v>2011</v>
      </c>
      <c r="B20" s="3">
        <v>10</v>
      </c>
      <c r="C20" s="3" t="s">
        <v>0</v>
      </c>
      <c r="D20" s="3" t="s">
        <v>5</v>
      </c>
      <c r="E20" s="3" t="s">
        <v>67</v>
      </c>
      <c r="F20" s="36">
        <v>99</v>
      </c>
      <c r="G20" s="36">
        <v>2988</v>
      </c>
      <c r="H20" s="36">
        <v>515610</v>
      </c>
      <c r="I20" s="36">
        <v>7090</v>
      </c>
      <c r="J20" s="36">
        <v>6237</v>
      </c>
      <c r="K20" s="36"/>
      <c r="L20" s="36"/>
      <c r="M20" s="36"/>
      <c r="N20" s="36"/>
      <c r="O20" s="36"/>
      <c r="P20" s="36">
        <v>215901.63000000003</v>
      </c>
      <c r="Q20" s="36">
        <v>95780.860000000044</v>
      </c>
      <c r="R20" s="36">
        <v>1750505</v>
      </c>
      <c r="S20" s="36">
        <v>7090</v>
      </c>
    </row>
    <row r="21" spans="1:20">
      <c r="A21" s="3">
        <v>2011</v>
      </c>
      <c r="B21" s="3">
        <v>11</v>
      </c>
      <c r="C21" s="3" t="s">
        <v>0</v>
      </c>
      <c r="D21" s="3" t="s">
        <v>5</v>
      </c>
      <c r="E21" s="3" t="s">
        <v>67</v>
      </c>
      <c r="F21" s="36">
        <v>99</v>
      </c>
      <c r="G21" s="36">
        <v>2942</v>
      </c>
      <c r="H21" s="36">
        <v>394299</v>
      </c>
      <c r="I21" s="36">
        <v>6421</v>
      </c>
      <c r="J21" s="36">
        <v>5308</v>
      </c>
      <c r="K21" s="36"/>
      <c r="L21" s="36"/>
      <c r="M21" s="36"/>
      <c r="N21" s="36"/>
      <c r="O21" s="36"/>
      <c r="P21" s="36">
        <v>181130.41</v>
      </c>
      <c r="Q21" s="36">
        <v>81512.289999999994</v>
      </c>
      <c r="R21" s="36">
        <v>1445967</v>
      </c>
      <c r="S21" s="36">
        <v>6421</v>
      </c>
    </row>
    <row r="22" spans="1:20">
      <c r="A22" s="3">
        <v>2011</v>
      </c>
      <c r="B22" s="3">
        <v>12</v>
      </c>
      <c r="C22" s="3" t="s">
        <v>0</v>
      </c>
      <c r="D22" s="3" t="s">
        <v>5</v>
      </c>
      <c r="E22" s="3" t="s">
        <v>67</v>
      </c>
      <c r="F22" s="36">
        <v>99</v>
      </c>
      <c r="G22" s="36">
        <v>3096</v>
      </c>
      <c r="H22" s="36">
        <v>334774</v>
      </c>
      <c r="I22" s="36">
        <v>6776</v>
      </c>
      <c r="J22" s="36">
        <v>5361</v>
      </c>
      <c r="K22" s="36"/>
      <c r="L22" s="36"/>
      <c r="M22" s="36"/>
      <c r="N22" s="36"/>
      <c r="O22" s="36"/>
      <c r="P22" s="36">
        <v>187437.66999999995</v>
      </c>
      <c r="Q22" s="36">
        <v>84212.95</v>
      </c>
      <c r="R22" s="36">
        <v>1513948</v>
      </c>
      <c r="S22" s="36">
        <v>6776</v>
      </c>
    </row>
    <row r="23" spans="1:20">
      <c r="A23" s="3">
        <v>2012</v>
      </c>
      <c r="B23" s="3">
        <v>1</v>
      </c>
      <c r="C23" s="3" t="s">
        <v>0</v>
      </c>
      <c r="D23" s="3" t="s">
        <v>5</v>
      </c>
      <c r="E23" s="3" t="s">
        <v>67</v>
      </c>
      <c r="F23" s="36">
        <v>100</v>
      </c>
      <c r="G23" s="36">
        <v>3277</v>
      </c>
      <c r="H23" s="36">
        <v>315084</v>
      </c>
      <c r="I23" s="36">
        <v>7048</v>
      </c>
      <c r="J23" s="36">
        <v>5507</v>
      </c>
      <c r="K23" s="36"/>
      <c r="L23" s="36"/>
      <c r="M23" s="36"/>
      <c r="N23" s="36"/>
      <c r="O23" s="36"/>
      <c r="P23" s="36">
        <v>181868.27999999991</v>
      </c>
      <c r="Q23" s="36">
        <v>85704.11</v>
      </c>
      <c r="R23" s="36">
        <v>1460626</v>
      </c>
      <c r="S23" s="36">
        <v>7048</v>
      </c>
    </row>
    <row r="24" spans="1:20">
      <c r="A24" s="3">
        <v>2012</v>
      </c>
      <c r="B24" s="3">
        <v>2</v>
      </c>
      <c r="C24" s="3" t="s">
        <v>0</v>
      </c>
      <c r="D24" s="3" t="s">
        <v>5</v>
      </c>
      <c r="E24" s="3" t="s">
        <v>67</v>
      </c>
      <c r="F24" s="36">
        <v>99</v>
      </c>
      <c r="G24" s="36">
        <v>2956</v>
      </c>
      <c r="H24" s="36">
        <v>308147</v>
      </c>
      <c r="I24" s="36">
        <v>7043</v>
      </c>
      <c r="J24" s="36">
        <v>4940</v>
      </c>
      <c r="K24" s="36"/>
      <c r="L24" s="36"/>
      <c r="M24" s="36"/>
      <c r="N24" s="36"/>
      <c r="O24" s="36"/>
      <c r="P24" s="36">
        <v>167364.50999999995</v>
      </c>
      <c r="Q24" s="36">
        <v>79544.919999999969</v>
      </c>
      <c r="R24" s="36">
        <v>1327873</v>
      </c>
      <c r="S24" s="36">
        <v>7043</v>
      </c>
    </row>
    <row r="25" spans="1:20">
      <c r="A25" s="3">
        <v>2012</v>
      </c>
      <c r="B25" s="3">
        <v>3</v>
      </c>
      <c r="C25" s="3" t="s">
        <v>0</v>
      </c>
      <c r="D25" s="3" t="s">
        <v>5</v>
      </c>
      <c r="E25" s="3" t="s">
        <v>67</v>
      </c>
      <c r="F25" s="36">
        <v>100</v>
      </c>
      <c r="G25" s="36">
        <v>2985</v>
      </c>
      <c r="H25" s="36">
        <v>308085</v>
      </c>
      <c r="I25" s="36">
        <v>6740</v>
      </c>
      <c r="J25" s="36">
        <v>4895</v>
      </c>
      <c r="K25" s="36"/>
      <c r="L25" s="36"/>
      <c r="M25" s="36"/>
      <c r="N25" s="36"/>
      <c r="O25" s="36"/>
      <c r="P25" s="36">
        <v>159952.87</v>
      </c>
      <c r="Q25" s="36">
        <v>78181.910000000033</v>
      </c>
      <c r="R25" s="36">
        <v>1303587</v>
      </c>
      <c r="S25" s="36">
        <v>6740</v>
      </c>
    </row>
    <row r="26" spans="1:20">
      <c r="A26" s="3">
        <v>2012</v>
      </c>
      <c r="B26" s="3">
        <v>4</v>
      </c>
      <c r="C26" s="3" t="s">
        <v>0</v>
      </c>
      <c r="D26" s="3" t="s">
        <v>5</v>
      </c>
      <c r="E26" s="3" t="s">
        <v>67</v>
      </c>
      <c r="F26" s="36">
        <v>99</v>
      </c>
      <c r="G26" s="36">
        <v>3002</v>
      </c>
      <c r="H26" s="36">
        <v>402935</v>
      </c>
      <c r="I26" s="36">
        <v>6620</v>
      </c>
      <c r="J26" s="36">
        <v>5330</v>
      </c>
      <c r="K26" s="36"/>
      <c r="L26" s="36"/>
      <c r="M26" s="36"/>
      <c r="N26" s="36"/>
      <c r="O26" s="36"/>
      <c r="P26" s="36">
        <v>183872.79000000007</v>
      </c>
      <c r="Q26" s="36">
        <v>86617.670000000013</v>
      </c>
      <c r="R26" s="36">
        <v>1547728</v>
      </c>
      <c r="S26" s="36">
        <v>6620</v>
      </c>
    </row>
    <row r="27" spans="1:20">
      <c r="A27" s="39" t="s">
        <v>25</v>
      </c>
      <c r="B27" s="39" t="s">
        <v>25</v>
      </c>
      <c r="C27" s="39" t="s">
        <v>25</v>
      </c>
      <c r="D27" s="39" t="s">
        <v>25</v>
      </c>
      <c r="E27" s="39" t="s">
        <v>25</v>
      </c>
      <c r="F27" s="39" t="s">
        <v>25</v>
      </c>
      <c r="G27" s="39" t="s">
        <v>25</v>
      </c>
      <c r="H27" s="39" t="s">
        <v>25</v>
      </c>
      <c r="I27" s="39" t="s">
        <v>25</v>
      </c>
      <c r="J27" s="39" t="s">
        <v>25</v>
      </c>
      <c r="K27" s="39" t="s">
        <v>25</v>
      </c>
      <c r="L27" s="39" t="s">
        <v>25</v>
      </c>
      <c r="M27" s="39" t="s">
        <v>25</v>
      </c>
      <c r="N27" s="39" t="s">
        <v>25</v>
      </c>
      <c r="O27" s="39" t="s">
        <v>25</v>
      </c>
      <c r="P27" s="39" t="s">
        <v>25</v>
      </c>
      <c r="Q27" s="39" t="s">
        <v>25</v>
      </c>
      <c r="R27" s="39" t="s">
        <v>25</v>
      </c>
      <c r="S27" s="39" t="s">
        <v>25</v>
      </c>
    </row>
    <row r="29" spans="1:20">
      <c r="A29" s="15" t="s">
        <v>59</v>
      </c>
      <c r="B29" s="15" t="s">
        <v>5</v>
      </c>
      <c r="C29" s="15"/>
    </row>
    <row r="31" spans="1:20">
      <c r="A31" s="16" t="s">
        <v>54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20">
      <c r="A32" s="17" t="s">
        <v>52</v>
      </c>
      <c r="B32" s="17" t="s">
        <v>13</v>
      </c>
      <c r="C32" s="17"/>
      <c r="D32" s="17"/>
      <c r="E32" s="17"/>
      <c r="F32" s="17" t="s">
        <v>123</v>
      </c>
      <c r="G32" s="17" t="s">
        <v>124</v>
      </c>
      <c r="H32" s="17"/>
      <c r="I32" s="17"/>
      <c r="J32" s="17" t="s">
        <v>125</v>
      </c>
      <c r="K32" s="17" t="s">
        <v>126</v>
      </c>
      <c r="L32" s="17"/>
      <c r="M32" s="17"/>
      <c r="N32" s="17"/>
      <c r="O32" s="17"/>
      <c r="P32" s="17"/>
      <c r="Q32" s="17"/>
      <c r="R32" s="17" t="s">
        <v>127</v>
      </c>
      <c r="S32" s="17" t="s">
        <v>128</v>
      </c>
      <c r="T32" s="18"/>
    </row>
    <row r="33" spans="1:19" s="18" customFormat="1">
      <c r="A33" s="18">
        <f t="shared" ref="A33:A44" si="0">COUNTIF($B$2:$B$27,$B33)</f>
        <v>2</v>
      </c>
      <c r="B33" s="18">
        <v>1</v>
      </c>
      <c r="F33" s="42">
        <f t="shared" ref="F33:F44" si="1">SUMIF($B$3:$B$27,$B33,F$3:F$27)/$A33</f>
        <v>100</v>
      </c>
      <c r="G33" s="42">
        <f t="shared" ref="G33:G44" si="2">SUMIF($B$3:$B$27,$B33,G$3:G$27)/$A33/F33</f>
        <v>32.945</v>
      </c>
      <c r="H33" s="42"/>
      <c r="I33" s="42"/>
      <c r="J33" s="42">
        <f t="shared" ref="J33:K44" si="3">SUMIF($B$3:$B$27,$B33,J$3:J$27)/$A33/$F33</f>
        <v>58.93</v>
      </c>
      <c r="K33" s="42">
        <f t="shared" si="3"/>
        <v>0</v>
      </c>
      <c r="L33" s="42"/>
      <c r="M33" s="42"/>
      <c r="N33" s="42"/>
      <c r="O33" s="42"/>
      <c r="P33" s="42"/>
      <c r="Q33" s="42"/>
      <c r="R33" s="42">
        <f t="shared" ref="R33:R44" si="4">SUMIF($B$3:$B$27,$B33,R$3:R$27)/$A33/$F33/$G33</f>
        <v>503.79799666110182</v>
      </c>
      <c r="S33" s="42">
        <f t="shared" ref="S33:S44" si="5">SUMIF($B$3:$B$27,$B33,S$3:S$27)/$A33/$F33</f>
        <v>73.39</v>
      </c>
    </row>
    <row r="34" spans="1:19" s="18" customFormat="1">
      <c r="A34" s="18">
        <f t="shared" si="0"/>
        <v>2</v>
      </c>
      <c r="B34" s="18">
        <v>2</v>
      </c>
      <c r="F34" s="42">
        <f t="shared" si="1"/>
        <v>98.5</v>
      </c>
      <c r="G34" s="42">
        <f t="shared" si="2"/>
        <v>29.949238578680202</v>
      </c>
      <c r="H34" s="42"/>
      <c r="I34" s="42"/>
      <c r="J34" s="42">
        <f t="shared" si="3"/>
        <v>55.98984771573604</v>
      </c>
      <c r="K34" s="42">
        <f t="shared" si="3"/>
        <v>0</v>
      </c>
      <c r="L34" s="42"/>
      <c r="M34" s="42"/>
      <c r="N34" s="42"/>
      <c r="O34" s="42"/>
      <c r="P34" s="42"/>
      <c r="Q34" s="42"/>
      <c r="R34" s="42">
        <f t="shared" si="4"/>
        <v>516.20779661016945</v>
      </c>
      <c r="S34" s="42">
        <f t="shared" si="5"/>
        <v>73.426395939086291</v>
      </c>
    </row>
    <row r="35" spans="1:19" s="18" customFormat="1">
      <c r="A35" s="18">
        <f t="shared" si="0"/>
        <v>2</v>
      </c>
      <c r="B35" s="18">
        <v>3</v>
      </c>
      <c r="F35" s="42">
        <f t="shared" si="1"/>
        <v>100</v>
      </c>
      <c r="G35" s="42">
        <f t="shared" si="2"/>
        <v>29.984999999999999</v>
      </c>
      <c r="H35" s="42"/>
      <c r="I35" s="42"/>
      <c r="J35" s="42">
        <f t="shared" si="3"/>
        <v>51.625</v>
      </c>
      <c r="K35" s="42">
        <f t="shared" si="3"/>
        <v>0</v>
      </c>
      <c r="L35" s="42"/>
      <c r="M35" s="42"/>
      <c r="N35" s="42"/>
      <c r="O35" s="42"/>
      <c r="P35" s="42"/>
      <c r="Q35" s="42"/>
      <c r="R35" s="42">
        <f t="shared" si="4"/>
        <v>463.03551775887945</v>
      </c>
      <c r="S35" s="42">
        <f t="shared" si="5"/>
        <v>68.025000000000006</v>
      </c>
    </row>
    <row r="36" spans="1:19" s="18" customFormat="1">
      <c r="A36" s="18">
        <f t="shared" si="0"/>
        <v>2</v>
      </c>
      <c r="B36" s="18">
        <v>4</v>
      </c>
      <c r="F36" s="42">
        <f t="shared" si="1"/>
        <v>98</v>
      </c>
      <c r="G36" s="42">
        <f t="shared" si="2"/>
        <v>30.010204081632654</v>
      </c>
      <c r="H36" s="42"/>
      <c r="I36" s="42"/>
      <c r="J36" s="42">
        <f t="shared" si="3"/>
        <v>54.275510204081634</v>
      </c>
      <c r="K36" s="42">
        <f t="shared" si="3"/>
        <v>0</v>
      </c>
      <c r="L36" s="42"/>
      <c r="M36" s="42"/>
      <c r="N36" s="42"/>
      <c r="O36" s="42"/>
      <c r="P36" s="42"/>
      <c r="Q36" s="42"/>
      <c r="R36" s="42">
        <f t="shared" si="4"/>
        <v>525.04658279496766</v>
      </c>
      <c r="S36" s="42">
        <f t="shared" si="5"/>
        <v>66.214285714285708</v>
      </c>
    </row>
    <row r="37" spans="1:19" s="18" customFormat="1">
      <c r="A37" s="18">
        <f t="shared" si="0"/>
        <v>2</v>
      </c>
      <c r="B37" s="18">
        <v>5</v>
      </c>
      <c r="F37" s="42">
        <f t="shared" si="1"/>
        <v>99.5</v>
      </c>
      <c r="G37" s="42">
        <f t="shared" si="2"/>
        <v>30.492462311557787</v>
      </c>
      <c r="H37" s="42"/>
      <c r="I37" s="42"/>
      <c r="J37" s="42">
        <f t="shared" si="3"/>
        <v>61.457286432160807</v>
      </c>
      <c r="K37" s="42">
        <f t="shared" si="3"/>
        <v>0</v>
      </c>
      <c r="L37" s="42"/>
      <c r="M37" s="42"/>
      <c r="N37" s="42"/>
      <c r="O37" s="42"/>
      <c r="P37" s="42"/>
      <c r="Q37" s="42"/>
      <c r="R37" s="42">
        <f t="shared" si="4"/>
        <v>594.5019775873435</v>
      </c>
      <c r="S37" s="42">
        <f t="shared" si="5"/>
        <v>70.587939698492463</v>
      </c>
    </row>
    <row r="38" spans="1:19" s="18" customFormat="1">
      <c r="A38" s="18">
        <f t="shared" si="0"/>
        <v>2</v>
      </c>
      <c r="B38" s="18">
        <v>6</v>
      </c>
      <c r="F38" s="42">
        <f t="shared" si="1"/>
        <v>99</v>
      </c>
      <c r="G38" s="42">
        <f t="shared" si="2"/>
        <v>30.727272727272727</v>
      </c>
      <c r="H38" s="42"/>
      <c r="I38" s="42"/>
      <c r="J38" s="42">
        <f t="shared" si="3"/>
        <v>70.934343434343432</v>
      </c>
      <c r="K38" s="42">
        <f t="shared" si="3"/>
        <v>0</v>
      </c>
      <c r="L38" s="42"/>
      <c r="M38" s="42"/>
      <c r="N38" s="42"/>
      <c r="O38" s="42"/>
      <c r="P38" s="42"/>
      <c r="Q38" s="42"/>
      <c r="R38" s="42">
        <f t="shared" si="4"/>
        <v>748.09303090072319</v>
      </c>
      <c r="S38" s="42">
        <f t="shared" si="5"/>
        <v>80.878787878787875</v>
      </c>
    </row>
    <row r="39" spans="1:19" s="18" customFormat="1">
      <c r="A39" s="18">
        <f t="shared" si="0"/>
        <v>2</v>
      </c>
      <c r="B39" s="18">
        <v>7</v>
      </c>
      <c r="F39" s="42">
        <f t="shared" si="1"/>
        <v>99.5</v>
      </c>
      <c r="G39" s="42">
        <f t="shared" si="2"/>
        <v>30.904522613065328</v>
      </c>
      <c r="H39" s="42"/>
      <c r="I39" s="42"/>
      <c r="J39" s="42">
        <f t="shared" si="3"/>
        <v>72.854271356783926</v>
      </c>
      <c r="K39" s="42">
        <f t="shared" si="3"/>
        <v>0</v>
      </c>
      <c r="L39" s="42"/>
      <c r="M39" s="42"/>
      <c r="N39" s="42"/>
      <c r="O39" s="42"/>
      <c r="P39" s="42"/>
      <c r="Q39" s="42"/>
      <c r="R39" s="42">
        <f t="shared" si="4"/>
        <v>793.67170731707313</v>
      </c>
      <c r="S39" s="42">
        <f t="shared" si="5"/>
        <v>83.115577889447238</v>
      </c>
    </row>
    <row r="40" spans="1:19" s="18" customFormat="1">
      <c r="A40" s="18">
        <f t="shared" si="0"/>
        <v>2</v>
      </c>
      <c r="B40" s="18">
        <v>8</v>
      </c>
      <c r="F40" s="42">
        <f t="shared" si="1"/>
        <v>100</v>
      </c>
      <c r="G40" s="42">
        <f t="shared" si="2"/>
        <v>30.495000000000001</v>
      </c>
      <c r="H40" s="42"/>
      <c r="I40" s="42"/>
      <c r="J40" s="42">
        <f t="shared" si="3"/>
        <v>73.284999999999997</v>
      </c>
      <c r="K40" s="42">
        <f t="shared" si="3"/>
        <v>0</v>
      </c>
      <c r="L40" s="42"/>
      <c r="M40" s="42"/>
      <c r="N40" s="42"/>
      <c r="O40" s="42"/>
      <c r="P40" s="42"/>
      <c r="Q40" s="42"/>
      <c r="R40" s="42">
        <f t="shared" si="4"/>
        <v>825.77881619937693</v>
      </c>
      <c r="S40" s="42">
        <f t="shared" si="5"/>
        <v>82.89</v>
      </c>
    </row>
    <row r="41" spans="1:19" s="18" customFormat="1">
      <c r="A41" s="18">
        <f t="shared" si="0"/>
        <v>2</v>
      </c>
      <c r="B41" s="18">
        <v>9</v>
      </c>
      <c r="F41" s="42">
        <f t="shared" si="1"/>
        <v>98.5</v>
      </c>
      <c r="G41" s="42">
        <f t="shared" si="2"/>
        <v>31.126903553299492</v>
      </c>
      <c r="H41" s="42"/>
      <c r="I41" s="42"/>
      <c r="J41" s="42">
        <f t="shared" si="3"/>
        <v>70.89340101522842</v>
      </c>
      <c r="K41" s="42">
        <f t="shared" si="3"/>
        <v>0</v>
      </c>
      <c r="L41" s="42"/>
      <c r="M41" s="42"/>
      <c r="N41" s="42"/>
      <c r="O41" s="42"/>
      <c r="P41" s="42"/>
      <c r="Q41" s="42"/>
      <c r="R41" s="42">
        <f t="shared" si="4"/>
        <v>749.6360078277886</v>
      </c>
      <c r="S41" s="42">
        <f t="shared" si="5"/>
        <v>80.3756345177665</v>
      </c>
    </row>
    <row r="42" spans="1:19" s="18" customFormat="1">
      <c r="A42" s="18">
        <f t="shared" si="0"/>
        <v>2</v>
      </c>
      <c r="B42" s="18">
        <v>10</v>
      </c>
      <c r="F42" s="42">
        <f t="shared" si="1"/>
        <v>98.5</v>
      </c>
      <c r="G42" s="42">
        <f t="shared" si="2"/>
        <v>29.969543147208121</v>
      </c>
      <c r="H42" s="42"/>
      <c r="I42" s="42"/>
      <c r="J42" s="42">
        <f t="shared" si="3"/>
        <v>66.116751269035532</v>
      </c>
      <c r="K42" s="42">
        <f t="shared" si="3"/>
        <v>0</v>
      </c>
      <c r="L42" s="42"/>
      <c r="M42" s="42"/>
      <c r="N42" s="42"/>
      <c r="O42" s="42"/>
      <c r="P42" s="42"/>
      <c r="Q42" s="42"/>
      <c r="R42" s="42">
        <f t="shared" si="4"/>
        <v>625.78150406504074</v>
      </c>
      <c r="S42" s="42">
        <f t="shared" si="5"/>
        <v>74.35532994923858</v>
      </c>
    </row>
    <row r="43" spans="1:19" s="18" customFormat="1">
      <c r="A43" s="18">
        <f t="shared" si="0"/>
        <v>2</v>
      </c>
      <c r="B43" s="18">
        <v>11</v>
      </c>
      <c r="F43" s="42">
        <f t="shared" si="1"/>
        <v>99</v>
      </c>
      <c r="G43" s="42">
        <f t="shared" si="2"/>
        <v>29.762626262626263</v>
      </c>
      <c r="H43" s="42"/>
      <c r="I43" s="42"/>
      <c r="J43" s="42">
        <f t="shared" si="3"/>
        <v>57.797979797979799</v>
      </c>
      <c r="K43" s="42">
        <f t="shared" si="3"/>
        <v>0</v>
      </c>
      <c r="L43" s="42"/>
      <c r="M43" s="42"/>
      <c r="N43" s="42"/>
      <c r="O43" s="42"/>
      <c r="P43" s="42"/>
      <c r="Q43" s="42"/>
      <c r="R43" s="42">
        <f t="shared" si="4"/>
        <v>519.4332258611912</v>
      </c>
      <c r="S43" s="42">
        <f t="shared" si="5"/>
        <v>67.530303030303031</v>
      </c>
    </row>
    <row r="44" spans="1:19" s="18" customFormat="1">
      <c r="A44" s="18">
        <f t="shared" si="0"/>
        <v>2</v>
      </c>
      <c r="B44" s="18">
        <v>12</v>
      </c>
      <c r="F44" s="42">
        <f t="shared" si="1"/>
        <v>99.5</v>
      </c>
      <c r="G44" s="42">
        <f t="shared" si="2"/>
        <v>31.331658291457288</v>
      </c>
      <c r="H44" s="42"/>
      <c r="I44" s="42"/>
      <c r="J44" s="42">
        <f t="shared" si="3"/>
        <v>58.758793969849243</v>
      </c>
      <c r="K44" s="42">
        <f t="shared" si="3"/>
        <v>0</v>
      </c>
      <c r="L44" s="42"/>
      <c r="M44" s="42"/>
      <c r="N44" s="42"/>
      <c r="O44" s="42"/>
      <c r="P44" s="42"/>
      <c r="Q44" s="42"/>
      <c r="R44" s="42">
        <f t="shared" si="4"/>
        <v>509.02502004811544</v>
      </c>
      <c r="S44" s="42">
        <f t="shared" si="5"/>
        <v>71.045226130653262</v>
      </c>
    </row>
    <row r="45" spans="1:19">
      <c r="A45" s="39" t="s">
        <v>25</v>
      </c>
      <c r="B45" s="39" t="s">
        <v>25</v>
      </c>
      <c r="C45" s="39" t="s">
        <v>25</v>
      </c>
      <c r="D45" s="39" t="s">
        <v>25</v>
      </c>
      <c r="E45" s="39" t="s">
        <v>25</v>
      </c>
      <c r="F45" s="39" t="s">
        <v>25</v>
      </c>
      <c r="G45" s="39" t="s">
        <v>25</v>
      </c>
      <c r="H45" s="39" t="s">
        <v>25</v>
      </c>
      <c r="I45" s="39" t="s">
        <v>25</v>
      </c>
      <c r="J45" s="39" t="s">
        <v>25</v>
      </c>
      <c r="K45" s="39" t="s">
        <v>25</v>
      </c>
      <c r="L45" s="39" t="s">
        <v>25</v>
      </c>
      <c r="M45" s="39" t="s">
        <v>25</v>
      </c>
      <c r="N45" s="39" t="s">
        <v>25</v>
      </c>
      <c r="O45" s="39" t="s">
        <v>25</v>
      </c>
      <c r="P45" s="39" t="s">
        <v>25</v>
      </c>
      <c r="Q45" s="39" t="s">
        <v>25</v>
      </c>
      <c r="R45" s="39" t="s">
        <v>25</v>
      </c>
      <c r="S45" s="39" t="s">
        <v>25</v>
      </c>
    </row>
    <row r="47" spans="1:19">
      <c r="A47" s="16" t="s">
        <v>56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1:19">
      <c r="A48" s="17"/>
      <c r="B48" s="17" t="str">
        <f>B32</f>
        <v>Month</v>
      </c>
      <c r="C48" s="17"/>
      <c r="D48" s="17"/>
      <c r="E48" s="17"/>
      <c r="F48" s="17" t="s">
        <v>118</v>
      </c>
      <c r="G48" s="17" t="s">
        <v>122</v>
      </c>
      <c r="H48" s="17"/>
      <c r="I48" s="17"/>
      <c r="J48" s="17" t="s">
        <v>119</v>
      </c>
      <c r="K48" s="17" t="s">
        <v>120</v>
      </c>
      <c r="L48" s="17"/>
      <c r="M48" s="17"/>
      <c r="N48" s="17"/>
      <c r="O48" s="17"/>
      <c r="P48" s="17"/>
      <c r="Q48" s="17"/>
      <c r="R48" s="17" t="s">
        <v>74</v>
      </c>
      <c r="S48" s="17" t="s">
        <v>121</v>
      </c>
    </row>
    <row r="49" spans="1:19">
      <c r="A49" s="18">
        <f>'Inputs &amp; Notes'!B1-1</f>
        <v>2012</v>
      </c>
      <c r="B49" s="18">
        <v>6</v>
      </c>
      <c r="C49" s="18"/>
      <c r="D49" s="18"/>
      <c r="E49" s="18"/>
      <c r="F49" s="42">
        <f>SUMIF('Cust MB ComLg'!$Y$8:$AJ$8,$B$29,'Cust MB ComLg'!$Y9:$AJ9)</f>
        <v>100</v>
      </c>
      <c r="G49" s="42">
        <f>'Avg Bill Days'!C6</f>
        <v>31.67</v>
      </c>
      <c r="H49" s="42"/>
      <c r="I49" s="42"/>
      <c r="J49" s="42">
        <f>ROUND(SUMIF($B$32:$B$45,$B49,J$32:J$45)*$F49,0)</f>
        <v>7093</v>
      </c>
      <c r="K49" s="42">
        <f>ROUND(SUMIF($B$32:$B$45,$B49,K$32:K$45)*$F49,0)</f>
        <v>0</v>
      </c>
      <c r="L49" s="42"/>
      <c r="M49" s="42"/>
      <c r="N49" s="42"/>
      <c r="O49" s="42"/>
      <c r="P49" s="42"/>
      <c r="Q49" s="42"/>
      <c r="R49" s="42">
        <f>ROUND(SUMIF($B$32:$B$45,$B49,R$32:R$45)*$F49*$G49,0)</f>
        <v>2369211</v>
      </c>
      <c r="S49" s="42">
        <f>ROUND(SUMIF($B$32:$B$45,$B49,S$32:S$45)*$F49,0)</f>
        <v>8088</v>
      </c>
    </row>
    <row r="50" spans="1:19">
      <c r="A50" s="18">
        <f t="shared" ref="A50:A55" si="6">A49</f>
        <v>2012</v>
      </c>
      <c r="B50" s="18">
        <f t="shared" ref="B50:B55" si="7">B49+1</f>
        <v>7</v>
      </c>
      <c r="C50" s="18"/>
      <c r="D50" s="18"/>
      <c r="E50" s="18"/>
      <c r="F50" s="42">
        <f>SUMIF('Cust MB ComLg'!$Y$8:$AJ$8,$B$29,'Cust MB ComLg'!$Y10:$AJ10)</f>
        <v>99</v>
      </c>
      <c r="G50" s="42">
        <f>'Avg Bill Days'!C7</f>
        <v>31.14</v>
      </c>
      <c r="H50" s="42"/>
      <c r="I50" s="42"/>
      <c r="J50" s="42">
        <f t="shared" ref="J50:K113" si="8">ROUND(SUMIF($B$32:$B$45,$B50,J$32:J$45)*$F50,0)</f>
        <v>7213</v>
      </c>
      <c r="K50" s="42">
        <f t="shared" si="8"/>
        <v>0</v>
      </c>
      <c r="L50" s="42"/>
      <c r="M50" s="42"/>
      <c r="N50" s="42"/>
      <c r="O50" s="42"/>
      <c r="P50" s="42"/>
      <c r="Q50" s="42"/>
      <c r="R50" s="42">
        <f t="shared" ref="R50:R113" si="9">ROUND(SUMIF($B$32:$B$45,$B50,R$32:R$45)*$F50*$G50,0)</f>
        <v>2446779</v>
      </c>
      <c r="S50" s="42">
        <f t="shared" ref="S50:S113" si="10">ROUND(SUMIF($B$32:$B$45,$B50,S$32:S$45)*$F50,0)</f>
        <v>8228</v>
      </c>
    </row>
    <row r="51" spans="1:19">
      <c r="A51" s="18">
        <f t="shared" si="6"/>
        <v>2012</v>
      </c>
      <c r="B51" s="18">
        <f t="shared" si="7"/>
        <v>8</v>
      </c>
      <c r="C51" s="18"/>
      <c r="D51" s="18"/>
      <c r="E51" s="18"/>
      <c r="F51" s="42">
        <f>SUMIF('Cust MB ComLg'!$Y$8:$AJ$8,$B$29,'Cust MB ComLg'!$Y11:$AJ11)</f>
        <v>98</v>
      </c>
      <c r="G51" s="42">
        <f>'Avg Bill Days'!C8</f>
        <v>30.43</v>
      </c>
      <c r="H51" s="42"/>
      <c r="I51" s="42"/>
      <c r="J51" s="42">
        <f t="shared" si="8"/>
        <v>7182</v>
      </c>
      <c r="K51" s="42">
        <f t="shared" si="8"/>
        <v>0</v>
      </c>
      <c r="L51" s="42"/>
      <c r="M51" s="42"/>
      <c r="N51" s="42"/>
      <c r="O51" s="42"/>
      <c r="P51" s="42"/>
      <c r="Q51" s="42"/>
      <c r="R51" s="42">
        <f t="shared" si="9"/>
        <v>2462588</v>
      </c>
      <c r="S51" s="42">
        <f t="shared" si="10"/>
        <v>8123</v>
      </c>
    </row>
    <row r="52" spans="1:19">
      <c r="A52" s="18">
        <f t="shared" si="6"/>
        <v>2012</v>
      </c>
      <c r="B52" s="18">
        <f t="shared" si="7"/>
        <v>9</v>
      </c>
      <c r="C52" s="18"/>
      <c r="D52" s="18"/>
      <c r="E52" s="18"/>
      <c r="F52" s="42">
        <f>SUMIF('Cust MB ComLg'!$Y$8:$AJ$8,$B$29,'Cust MB ComLg'!$Y12:$AJ12)</f>
        <v>101</v>
      </c>
      <c r="G52" s="42">
        <f>'Avg Bill Days'!C9</f>
        <v>31.14</v>
      </c>
      <c r="H52" s="42"/>
      <c r="I52" s="42"/>
      <c r="J52" s="42">
        <f t="shared" si="8"/>
        <v>7160</v>
      </c>
      <c r="K52" s="42">
        <f t="shared" si="8"/>
        <v>0</v>
      </c>
      <c r="L52" s="42"/>
      <c r="M52" s="42"/>
      <c r="N52" s="42"/>
      <c r="O52" s="42"/>
      <c r="P52" s="42"/>
      <c r="Q52" s="42"/>
      <c r="R52" s="42">
        <f t="shared" si="9"/>
        <v>2357710</v>
      </c>
      <c r="S52" s="42">
        <f t="shared" si="10"/>
        <v>8118</v>
      </c>
    </row>
    <row r="53" spans="1:19">
      <c r="A53" s="18">
        <f t="shared" si="6"/>
        <v>2012</v>
      </c>
      <c r="B53" s="18">
        <f t="shared" si="7"/>
        <v>10</v>
      </c>
      <c r="C53" s="18"/>
      <c r="D53" s="18"/>
      <c r="E53" s="18"/>
      <c r="F53" s="42">
        <f>SUMIF('Cust MB ComLg'!$Y$8:$AJ$8,$B$29,'Cust MB ComLg'!$Y13:$AJ13)</f>
        <v>101</v>
      </c>
      <c r="G53" s="42">
        <f>'Avg Bill Days'!C10</f>
        <v>29.52</v>
      </c>
      <c r="H53" s="42"/>
      <c r="I53" s="42"/>
      <c r="J53" s="42">
        <f t="shared" si="8"/>
        <v>6678</v>
      </c>
      <c r="K53" s="42">
        <f t="shared" si="8"/>
        <v>0</v>
      </c>
      <c r="L53" s="42"/>
      <c r="M53" s="42"/>
      <c r="N53" s="42"/>
      <c r="O53" s="42"/>
      <c r="P53" s="42"/>
      <c r="Q53" s="42"/>
      <c r="R53" s="42">
        <f>ROUND(SUMIF($B$32:$B$45,$B53,R$32:R$45)*$F53*$G53,0)</f>
        <v>1865780</v>
      </c>
      <c r="S53" s="42">
        <f t="shared" si="10"/>
        <v>7510</v>
      </c>
    </row>
    <row r="54" spans="1:19">
      <c r="A54" s="18">
        <f t="shared" si="6"/>
        <v>2012</v>
      </c>
      <c r="B54" s="18">
        <f t="shared" si="7"/>
        <v>11</v>
      </c>
      <c r="C54" s="18"/>
      <c r="D54" s="18"/>
      <c r="E54" s="18"/>
      <c r="F54" s="42">
        <f>SUMIF('Cust MB ComLg'!$Y$8:$AJ$8,$B$29,'Cust MB ComLg'!$Y14:$AJ14)</f>
        <v>102</v>
      </c>
      <c r="G54" s="42">
        <f>'Avg Bill Days'!C11</f>
        <v>28.762</v>
      </c>
      <c r="H54" s="42"/>
      <c r="I54" s="42"/>
      <c r="J54" s="42">
        <f t="shared" si="8"/>
        <v>5895</v>
      </c>
      <c r="K54" s="42">
        <f t="shared" si="8"/>
        <v>0</v>
      </c>
      <c r="L54" s="42"/>
      <c r="M54" s="42"/>
      <c r="N54" s="42"/>
      <c r="O54" s="42"/>
      <c r="P54" s="42"/>
      <c r="Q54" s="42"/>
      <c r="R54" s="42">
        <f t="shared" si="9"/>
        <v>1523874</v>
      </c>
      <c r="S54" s="42">
        <f t="shared" si="10"/>
        <v>6888</v>
      </c>
    </row>
    <row r="55" spans="1:19">
      <c r="A55" s="18">
        <f t="shared" si="6"/>
        <v>2012</v>
      </c>
      <c r="B55" s="18">
        <f t="shared" si="7"/>
        <v>12</v>
      </c>
      <c r="C55" s="18"/>
      <c r="D55" s="18"/>
      <c r="E55" s="18"/>
      <c r="F55" s="42">
        <f>SUMIF('Cust MB ComLg'!$Y$8:$AJ$8,$B$29,'Cust MB ComLg'!$Y15:$AJ15)</f>
        <v>102</v>
      </c>
      <c r="G55" s="42">
        <f>'Avg Bill Days'!C12</f>
        <v>30.905000000000001</v>
      </c>
      <c r="H55" s="42"/>
      <c r="I55" s="42"/>
      <c r="J55" s="42">
        <f t="shared" si="8"/>
        <v>5993</v>
      </c>
      <c r="K55" s="42">
        <f t="shared" si="8"/>
        <v>0</v>
      </c>
      <c r="L55" s="42"/>
      <c r="M55" s="42"/>
      <c r="N55" s="42"/>
      <c r="O55" s="42"/>
      <c r="P55" s="42"/>
      <c r="Q55" s="42"/>
      <c r="R55" s="42">
        <f t="shared" si="9"/>
        <v>1604605</v>
      </c>
      <c r="S55" s="42">
        <f t="shared" si="10"/>
        <v>7247</v>
      </c>
    </row>
    <row r="56" spans="1:19">
      <c r="A56" s="18">
        <f>'Inputs &amp; Notes'!B1</f>
        <v>2013</v>
      </c>
      <c r="B56" s="18">
        <v>1</v>
      </c>
      <c r="C56" s="18"/>
      <c r="D56" s="18"/>
      <c r="E56" s="18"/>
      <c r="F56" s="42">
        <f>SUMIF('Cust MB ComLg'!$Y$8:$AJ$8,$B$29,'Cust MB ComLg'!$Y16:$AJ16)</f>
        <v>102</v>
      </c>
      <c r="G56" s="42">
        <f>'Avg Bill Days'!C13</f>
        <v>32.286000000000001</v>
      </c>
      <c r="H56" s="42"/>
      <c r="I56" s="42"/>
      <c r="J56" s="42">
        <f t="shared" si="8"/>
        <v>6011</v>
      </c>
      <c r="K56" s="42">
        <f t="shared" si="8"/>
        <v>0</v>
      </c>
      <c r="L56" s="42"/>
      <c r="M56" s="42"/>
      <c r="N56" s="42"/>
      <c r="O56" s="42"/>
      <c r="P56" s="42"/>
      <c r="Q56" s="42"/>
      <c r="R56" s="42">
        <f t="shared" si="9"/>
        <v>1659093</v>
      </c>
      <c r="S56" s="42">
        <f t="shared" si="10"/>
        <v>7486</v>
      </c>
    </row>
    <row r="57" spans="1:19">
      <c r="A57" s="18">
        <f>A56</f>
        <v>2013</v>
      </c>
      <c r="B57" s="18">
        <v>2</v>
      </c>
      <c r="C57" s="18"/>
      <c r="D57" s="18"/>
      <c r="E57" s="18"/>
      <c r="F57" s="42">
        <f>SUMIF('Cust MB ComLg'!$Y$8:$AJ$8,$B$29,'Cust MB ComLg'!$Y17:$AJ17)</f>
        <v>102</v>
      </c>
      <c r="G57" s="42">
        <f>'Avg Bill Days'!C14</f>
        <v>29.81</v>
      </c>
      <c r="H57" s="42"/>
      <c r="I57" s="42"/>
      <c r="J57" s="42">
        <f t="shared" si="8"/>
        <v>5711</v>
      </c>
      <c r="K57" s="42">
        <f t="shared" si="8"/>
        <v>0</v>
      </c>
      <c r="L57" s="42"/>
      <c r="M57" s="42"/>
      <c r="N57" s="42"/>
      <c r="O57" s="42"/>
      <c r="P57" s="42"/>
      <c r="Q57" s="42"/>
      <c r="R57" s="42">
        <f t="shared" si="9"/>
        <v>1569592</v>
      </c>
      <c r="S57" s="42">
        <f t="shared" si="10"/>
        <v>7489</v>
      </c>
    </row>
    <row r="58" spans="1:19">
      <c r="A58" s="18">
        <f t="shared" ref="A58:A67" si="11">A57</f>
        <v>2013</v>
      </c>
      <c r="B58" s="18">
        <v>3</v>
      </c>
      <c r="C58" s="18"/>
      <c r="D58" s="18"/>
      <c r="E58" s="18"/>
      <c r="F58" s="42">
        <f>SUMIF('Cust MB ComLg'!$Y$8:$AJ$8,$B$29,'Cust MB ComLg'!$Y18:$AJ18)</f>
        <v>103</v>
      </c>
      <c r="G58" s="42">
        <f>'Avg Bill Days'!C15</f>
        <v>29.524000000000001</v>
      </c>
      <c r="H58" s="42"/>
      <c r="I58" s="42"/>
      <c r="J58" s="42">
        <f t="shared" si="8"/>
        <v>5317</v>
      </c>
      <c r="K58" s="42">
        <f t="shared" si="8"/>
        <v>0</v>
      </c>
      <c r="L58" s="42"/>
      <c r="M58" s="42"/>
      <c r="N58" s="42"/>
      <c r="O58" s="42"/>
      <c r="P58" s="42"/>
      <c r="Q58" s="42"/>
      <c r="R58" s="42">
        <f t="shared" si="9"/>
        <v>1408078</v>
      </c>
      <c r="S58" s="42">
        <f t="shared" si="10"/>
        <v>7007</v>
      </c>
    </row>
    <row r="59" spans="1:19">
      <c r="A59" s="18">
        <f t="shared" si="11"/>
        <v>2013</v>
      </c>
      <c r="B59" s="18">
        <v>4</v>
      </c>
      <c r="C59" s="18"/>
      <c r="D59" s="18"/>
      <c r="E59" s="18"/>
      <c r="F59" s="42">
        <f>SUMIF('Cust MB ComLg'!$Y$8:$AJ$8,$B$29,'Cust MB ComLg'!$Y19:$AJ19)</f>
        <v>103</v>
      </c>
      <c r="G59" s="42">
        <f>'Avg Bill Days'!C16</f>
        <v>30.713999999999999</v>
      </c>
      <c r="H59" s="42"/>
      <c r="I59" s="42"/>
      <c r="J59" s="42">
        <f t="shared" si="8"/>
        <v>5590</v>
      </c>
      <c r="K59" s="42">
        <f t="shared" si="8"/>
        <v>0</v>
      </c>
      <c r="L59" s="42"/>
      <c r="M59" s="42"/>
      <c r="N59" s="42"/>
      <c r="O59" s="42"/>
      <c r="P59" s="42"/>
      <c r="Q59" s="42"/>
      <c r="R59" s="42">
        <f t="shared" si="9"/>
        <v>1661007</v>
      </c>
      <c r="S59" s="42">
        <f t="shared" si="10"/>
        <v>6820</v>
      </c>
    </row>
    <row r="60" spans="1:19">
      <c r="A60" s="18">
        <f t="shared" si="11"/>
        <v>2013</v>
      </c>
      <c r="B60" s="18">
        <v>5</v>
      </c>
      <c r="C60" s="18"/>
      <c r="D60" s="18"/>
      <c r="E60" s="18"/>
      <c r="F60" s="42">
        <f>SUMIF('Cust MB ComLg'!$Y$8:$AJ$8,$B$29,'Cust MB ComLg'!$Y20:$AJ20)</f>
        <v>103</v>
      </c>
      <c r="G60" s="42">
        <f>'Avg Bill Days'!C17</f>
        <v>29.524000000000001</v>
      </c>
      <c r="H60" s="42"/>
      <c r="I60" s="42"/>
      <c r="J60" s="42">
        <f t="shared" si="8"/>
        <v>6330</v>
      </c>
      <c r="K60" s="42">
        <f t="shared" si="8"/>
        <v>0</v>
      </c>
      <c r="L60" s="42"/>
      <c r="M60" s="42"/>
      <c r="N60" s="42"/>
      <c r="O60" s="42"/>
      <c r="P60" s="42"/>
      <c r="Q60" s="42"/>
      <c r="R60" s="42">
        <f t="shared" si="9"/>
        <v>1807864</v>
      </c>
      <c r="S60" s="42">
        <f t="shared" si="10"/>
        <v>7271</v>
      </c>
    </row>
    <row r="61" spans="1:19">
      <c r="A61" s="18">
        <f t="shared" si="11"/>
        <v>2013</v>
      </c>
      <c r="B61" s="18">
        <v>6</v>
      </c>
      <c r="C61" s="18"/>
      <c r="D61" s="18"/>
      <c r="E61" s="18"/>
      <c r="F61" s="42">
        <f>SUMIF('Cust MB ComLg'!$Y$8:$AJ$8,$B$29,'Cust MB ComLg'!$Y21:$AJ21)</f>
        <v>103</v>
      </c>
      <c r="G61" s="42">
        <f>'Avg Bill Days'!C18</f>
        <v>30.619</v>
      </c>
      <c r="H61" s="42"/>
      <c r="I61" s="42"/>
      <c r="J61" s="42">
        <f t="shared" si="8"/>
        <v>7306</v>
      </c>
      <c r="K61" s="42">
        <f t="shared" si="8"/>
        <v>0</v>
      </c>
      <c r="L61" s="42"/>
      <c r="M61" s="42"/>
      <c r="N61" s="42"/>
      <c r="O61" s="42"/>
      <c r="P61" s="42"/>
      <c r="Q61" s="42"/>
      <c r="R61" s="42">
        <f t="shared" si="9"/>
        <v>2359304</v>
      </c>
      <c r="S61" s="42">
        <f t="shared" si="10"/>
        <v>8331</v>
      </c>
    </row>
    <row r="62" spans="1:19">
      <c r="A62" s="18">
        <f t="shared" si="11"/>
        <v>2013</v>
      </c>
      <c r="B62" s="18">
        <v>7</v>
      </c>
      <c r="C62" s="18"/>
      <c r="D62" s="18"/>
      <c r="E62" s="18"/>
      <c r="F62" s="42">
        <f>SUMIF('Cust MB ComLg'!$Y$8:$AJ$8,$B$29,'Cust MB ComLg'!$Y22:$AJ22)</f>
        <v>102</v>
      </c>
      <c r="G62" s="42">
        <f>'Avg Bill Days'!C19</f>
        <v>30.713999999999999</v>
      </c>
      <c r="H62" s="42"/>
      <c r="I62" s="42"/>
      <c r="J62" s="42">
        <f t="shared" si="8"/>
        <v>7431</v>
      </c>
      <c r="K62" s="42">
        <f t="shared" si="8"/>
        <v>0</v>
      </c>
      <c r="L62" s="42"/>
      <c r="M62" s="42"/>
      <c r="N62" s="42"/>
      <c r="O62" s="42"/>
      <c r="P62" s="42"/>
      <c r="Q62" s="42"/>
      <c r="R62" s="42">
        <f t="shared" si="9"/>
        <v>2486437</v>
      </c>
      <c r="S62" s="42">
        <f t="shared" si="10"/>
        <v>8478</v>
      </c>
    </row>
    <row r="63" spans="1:19">
      <c r="A63" s="18">
        <f t="shared" si="11"/>
        <v>2013</v>
      </c>
      <c r="B63" s="18">
        <v>8</v>
      </c>
      <c r="C63" s="18"/>
      <c r="D63" s="18"/>
      <c r="E63" s="18"/>
      <c r="F63" s="42">
        <f>SUMIF('Cust MB ComLg'!$Y$8:$AJ$8,$B$29,'Cust MB ComLg'!$Y23:$AJ23)</f>
        <v>102</v>
      </c>
      <c r="G63" s="42">
        <f>'Avg Bill Days'!C20</f>
        <v>30.475999999999999</v>
      </c>
      <c r="H63" s="42"/>
      <c r="I63" s="42"/>
      <c r="J63" s="42">
        <f t="shared" si="8"/>
        <v>7475</v>
      </c>
      <c r="K63" s="42">
        <f t="shared" si="8"/>
        <v>0</v>
      </c>
      <c r="L63" s="42"/>
      <c r="M63" s="42"/>
      <c r="N63" s="42"/>
      <c r="O63" s="42"/>
      <c r="P63" s="42"/>
      <c r="Q63" s="42"/>
      <c r="R63" s="42">
        <f t="shared" si="9"/>
        <v>2566976</v>
      </c>
      <c r="S63" s="42">
        <f t="shared" si="10"/>
        <v>8455</v>
      </c>
    </row>
    <row r="64" spans="1:19">
      <c r="A64" s="18">
        <f t="shared" si="11"/>
        <v>2013</v>
      </c>
      <c r="B64" s="18">
        <v>9</v>
      </c>
      <c r="C64" s="18"/>
      <c r="D64" s="18"/>
      <c r="E64" s="18"/>
      <c r="F64" s="42">
        <f>SUMIF('Cust MB ComLg'!$Y$8:$AJ$8,$B$29,'Cust MB ComLg'!$Y24:$AJ24)</f>
        <v>103</v>
      </c>
      <c r="G64" s="42">
        <f>'Avg Bill Days'!C21</f>
        <v>31.143000000000001</v>
      </c>
      <c r="H64" s="42"/>
      <c r="I64" s="42"/>
      <c r="J64" s="42">
        <f t="shared" si="8"/>
        <v>7302</v>
      </c>
      <c r="K64" s="42">
        <f t="shared" si="8"/>
        <v>0</v>
      </c>
      <c r="L64" s="42"/>
      <c r="M64" s="42"/>
      <c r="N64" s="42"/>
      <c r="O64" s="42"/>
      <c r="P64" s="42"/>
      <c r="Q64" s="42"/>
      <c r="R64" s="42">
        <f t="shared" si="9"/>
        <v>2404629</v>
      </c>
      <c r="S64" s="42">
        <f t="shared" si="10"/>
        <v>8279</v>
      </c>
    </row>
    <row r="65" spans="1:19">
      <c r="A65" s="18">
        <f t="shared" si="11"/>
        <v>2013</v>
      </c>
      <c r="B65" s="18">
        <v>10</v>
      </c>
      <c r="C65" s="18"/>
      <c r="D65" s="18"/>
      <c r="E65" s="18"/>
      <c r="F65" s="42">
        <f>SUMIF('Cust MB ComLg'!$Y$8:$AJ$8,$B$29,'Cust MB ComLg'!$Y25:$AJ25)</f>
        <v>104</v>
      </c>
      <c r="G65" s="42">
        <f>'Avg Bill Days'!C22</f>
        <v>30.762</v>
      </c>
      <c r="H65" s="42"/>
      <c r="I65" s="42"/>
      <c r="J65" s="42">
        <f t="shared" si="8"/>
        <v>6876</v>
      </c>
      <c r="K65" s="42">
        <f t="shared" si="8"/>
        <v>0</v>
      </c>
      <c r="L65" s="42"/>
      <c r="M65" s="42"/>
      <c r="N65" s="42"/>
      <c r="O65" s="42"/>
      <c r="P65" s="42"/>
      <c r="Q65" s="42"/>
      <c r="R65" s="42">
        <f t="shared" si="9"/>
        <v>2002030</v>
      </c>
      <c r="S65" s="42">
        <f t="shared" si="10"/>
        <v>7733</v>
      </c>
    </row>
    <row r="66" spans="1:19">
      <c r="A66" s="18">
        <f t="shared" si="11"/>
        <v>2013</v>
      </c>
      <c r="B66" s="18">
        <v>11</v>
      </c>
      <c r="C66" s="18"/>
      <c r="D66" s="18"/>
      <c r="E66" s="18"/>
      <c r="F66" s="42">
        <f>SUMIF('Cust MB ComLg'!$Y$8:$AJ$8,$B$29,'Cust MB ComLg'!$Y26:$AJ26)</f>
        <v>104</v>
      </c>
      <c r="G66" s="42">
        <f>'Avg Bill Days'!C23</f>
        <v>28.619</v>
      </c>
      <c r="H66" s="42"/>
      <c r="I66" s="42"/>
      <c r="J66" s="42">
        <f t="shared" si="8"/>
        <v>6011</v>
      </c>
      <c r="K66" s="42">
        <f t="shared" si="8"/>
        <v>0</v>
      </c>
      <c r="L66" s="42"/>
      <c r="M66" s="42"/>
      <c r="N66" s="42"/>
      <c r="O66" s="42"/>
      <c r="P66" s="42"/>
      <c r="Q66" s="42"/>
      <c r="R66" s="42">
        <f t="shared" si="9"/>
        <v>1546029</v>
      </c>
      <c r="S66" s="42">
        <f t="shared" si="10"/>
        <v>7023</v>
      </c>
    </row>
    <row r="67" spans="1:19">
      <c r="A67" s="18">
        <f t="shared" si="11"/>
        <v>2013</v>
      </c>
      <c r="B67" s="18">
        <v>12</v>
      </c>
      <c r="C67" s="18"/>
      <c r="D67" s="18"/>
      <c r="E67" s="18"/>
      <c r="F67" s="42">
        <f>SUMIF('Cust MB ComLg'!$Y$8:$AJ$8,$B$29,'Cust MB ComLg'!$Y27:$AJ27)</f>
        <v>105</v>
      </c>
      <c r="G67" s="42">
        <f>'Avg Bill Days'!C24</f>
        <v>31.238</v>
      </c>
      <c r="H67" s="42"/>
      <c r="I67" s="42"/>
      <c r="J67" s="42">
        <f t="shared" si="8"/>
        <v>6170</v>
      </c>
      <c r="K67" s="42">
        <f t="shared" si="8"/>
        <v>0</v>
      </c>
      <c r="L67" s="42"/>
      <c r="M67" s="42"/>
      <c r="N67" s="42"/>
      <c r="O67" s="42"/>
      <c r="P67" s="42"/>
      <c r="Q67" s="42"/>
      <c r="R67" s="42">
        <f t="shared" si="9"/>
        <v>1669597</v>
      </c>
      <c r="S67" s="42">
        <f t="shared" si="10"/>
        <v>7460</v>
      </c>
    </row>
    <row r="68" spans="1:19">
      <c r="A68" s="18">
        <f t="shared" ref="A68:A131" si="12">A56+1</f>
        <v>2014</v>
      </c>
      <c r="B68" s="18">
        <f>B56</f>
        <v>1</v>
      </c>
      <c r="C68" s="18"/>
      <c r="D68" s="18"/>
      <c r="E68" s="18"/>
      <c r="F68" s="42">
        <f>SUMIF('Cust MB ComLg'!$Y$8:$AJ$8,$B$29,'Cust MB ComLg'!$Y28:$AJ28)</f>
        <v>105</v>
      </c>
      <c r="G68" s="42">
        <f>'Avg Bill Days'!C25</f>
        <v>32.286000000000001</v>
      </c>
      <c r="H68" s="42"/>
      <c r="I68" s="42"/>
      <c r="J68" s="42">
        <f t="shared" si="8"/>
        <v>6188</v>
      </c>
      <c r="K68" s="42">
        <f t="shared" si="8"/>
        <v>0</v>
      </c>
      <c r="L68" s="42"/>
      <c r="M68" s="42"/>
      <c r="N68" s="42"/>
      <c r="O68" s="42"/>
      <c r="P68" s="42"/>
      <c r="Q68" s="42"/>
      <c r="R68" s="42">
        <f t="shared" si="9"/>
        <v>1707890</v>
      </c>
      <c r="S68" s="42">
        <f t="shared" si="10"/>
        <v>7706</v>
      </c>
    </row>
    <row r="69" spans="1:19">
      <c r="A69" s="18">
        <f t="shared" si="12"/>
        <v>2014</v>
      </c>
      <c r="B69" s="18">
        <f t="shared" ref="B69:B132" si="13">B57</f>
        <v>2</v>
      </c>
      <c r="C69" s="18"/>
      <c r="D69" s="18"/>
      <c r="E69" s="18"/>
      <c r="F69" s="42">
        <f>SUMIF('Cust MB ComLg'!$Y$8:$AJ$8,$B$29,'Cust MB ComLg'!$Y29:$AJ29)</f>
        <v>105</v>
      </c>
      <c r="G69" s="42">
        <f>'Avg Bill Days'!C26</f>
        <v>29.81</v>
      </c>
      <c r="H69" s="42"/>
      <c r="I69" s="42"/>
      <c r="J69" s="42">
        <f t="shared" si="8"/>
        <v>5879</v>
      </c>
      <c r="K69" s="42">
        <f t="shared" si="8"/>
        <v>0</v>
      </c>
      <c r="L69" s="42"/>
      <c r="M69" s="42"/>
      <c r="N69" s="42"/>
      <c r="O69" s="42"/>
      <c r="P69" s="42"/>
      <c r="Q69" s="42"/>
      <c r="R69" s="42">
        <f t="shared" si="9"/>
        <v>1615756</v>
      </c>
      <c r="S69" s="42">
        <f t="shared" si="10"/>
        <v>7710</v>
      </c>
    </row>
    <row r="70" spans="1:19">
      <c r="A70" s="18">
        <f t="shared" si="12"/>
        <v>2014</v>
      </c>
      <c r="B70" s="18">
        <f t="shared" si="13"/>
        <v>3</v>
      </c>
      <c r="C70" s="18"/>
      <c r="D70" s="18"/>
      <c r="E70" s="18"/>
      <c r="F70" s="42">
        <f>SUMIF('Cust MB ComLg'!$Y$8:$AJ$8,$B$29,'Cust MB ComLg'!$Y30:$AJ30)</f>
        <v>105</v>
      </c>
      <c r="G70" s="42">
        <f>'Avg Bill Days'!C27</f>
        <v>29.524000000000001</v>
      </c>
      <c r="H70" s="42"/>
      <c r="I70" s="42"/>
      <c r="J70" s="42">
        <f t="shared" si="8"/>
        <v>5421</v>
      </c>
      <c r="K70" s="42">
        <f t="shared" si="8"/>
        <v>0</v>
      </c>
      <c r="L70" s="42"/>
      <c r="M70" s="42"/>
      <c r="N70" s="42"/>
      <c r="O70" s="42"/>
      <c r="P70" s="42"/>
      <c r="Q70" s="42"/>
      <c r="R70" s="42">
        <f t="shared" si="9"/>
        <v>1435419</v>
      </c>
      <c r="S70" s="42">
        <f t="shared" si="10"/>
        <v>7143</v>
      </c>
    </row>
    <row r="71" spans="1:19">
      <c r="A71" s="18">
        <f t="shared" si="12"/>
        <v>2014</v>
      </c>
      <c r="B71" s="18">
        <f t="shared" si="13"/>
        <v>4</v>
      </c>
      <c r="C71" s="18"/>
      <c r="D71" s="18"/>
      <c r="E71" s="18"/>
      <c r="F71" s="42">
        <f>SUMIF('Cust MB ComLg'!$Y$8:$AJ$8,$B$29,'Cust MB ComLg'!$Y31:$AJ31)</f>
        <v>105</v>
      </c>
      <c r="G71" s="42">
        <f>'Avg Bill Days'!C28</f>
        <v>30.713999999999999</v>
      </c>
      <c r="H71" s="42"/>
      <c r="I71" s="42"/>
      <c r="J71" s="42">
        <f t="shared" si="8"/>
        <v>5699</v>
      </c>
      <c r="K71" s="42">
        <f t="shared" si="8"/>
        <v>0</v>
      </c>
      <c r="L71" s="42"/>
      <c r="M71" s="42"/>
      <c r="N71" s="42"/>
      <c r="O71" s="42"/>
      <c r="P71" s="42"/>
      <c r="Q71" s="42"/>
      <c r="R71" s="42">
        <f t="shared" si="9"/>
        <v>1693259</v>
      </c>
      <c r="S71" s="42">
        <f t="shared" si="10"/>
        <v>6953</v>
      </c>
    </row>
    <row r="72" spans="1:19">
      <c r="A72" s="18">
        <f t="shared" si="12"/>
        <v>2014</v>
      </c>
      <c r="B72" s="18">
        <f t="shared" si="13"/>
        <v>5</v>
      </c>
      <c r="C72" s="18"/>
      <c r="D72" s="18"/>
      <c r="E72" s="18"/>
      <c r="F72" s="42">
        <f>SUMIF('Cust MB ComLg'!$Y$8:$AJ$8,$B$29,'Cust MB ComLg'!$Y32:$AJ32)</f>
        <v>105</v>
      </c>
      <c r="G72" s="42">
        <f>'Avg Bill Days'!C29</f>
        <v>29.524000000000001</v>
      </c>
      <c r="H72" s="42"/>
      <c r="I72" s="42"/>
      <c r="J72" s="42">
        <f t="shared" si="8"/>
        <v>6453</v>
      </c>
      <c r="K72" s="42">
        <f t="shared" si="8"/>
        <v>0</v>
      </c>
      <c r="L72" s="42"/>
      <c r="M72" s="42"/>
      <c r="N72" s="42"/>
      <c r="O72" s="42"/>
      <c r="P72" s="42"/>
      <c r="Q72" s="42"/>
      <c r="R72" s="42">
        <f t="shared" si="9"/>
        <v>1842968</v>
      </c>
      <c r="S72" s="42">
        <f t="shared" si="10"/>
        <v>7412</v>
      </c>
    </row>
    <row r="73" spans="1:19">
      <c r="A73" s="18">
        <f t="shared" si="12"/>
        <v>2014</v>
      </c>
      <c r="B73" s="18">
        <f t="shared" si="13"/>
        <v>6</v>
      </c>
      <c r="C73" s="18"/>
      <c r="D73" s="18"/>
      <c r="E73" s="18"/>
      <c r="F73" s="42">
        <f>SUMIF('Cust MB ComLg'!$Y$8:$AJ$8,$B$29,'Cust MB ComLg'!$Y33:$AJ33)</f>
        <v>105</v>
      </c>
      <c r="G73" s="42">
        <f>'Avg Bill Days'!C30</f>
        <v>30.619</v>
      </c>
      <c r="H73" s="42"/>
      <c r="I73" s="42"/>
      <c r="J73" s="42">
        <f t="shared" si="8"/>
        <v>7448</v>
      </c>
      <c r="K73" s="42">
        <f t="shared" si="8"/>
        <v>0</v>
      </c>
      <c r="L73" s="42"/>
      <c r="M73" s="42"/>
      <c r="N73" s="42"/>
      <c r="O73" s="42"/>
      <c r="P73" s="42"/>
      <c r="Q73" s="42"/>
      <c r="R73" s="42">
        <f t="shared" si="9"/>
        <v>2405115</v>
      </c>
      <c r="S73" s="42">
        <f t="shared" si="10"/>
        <v>8492</v>
      </c>
    </row>
    <row r="74" spans="1:19">
      <c r="A74" s="18">
        <f t="shared" si="12"/>
        <v>2014</v>
      </c>
      <c r="B74" s="18">
        <f t="shared" si="13"/>
        <v>7</v>
      </c>
      <c r="C74" s="18"/>
      <c r="D74" s="18"/>
      <c r="E74" s="18"/>
      <c r="F74" s="42">
        <f>SUMIF('Cust MB ComLg'!$Y$8:$AJ$8,$B$29,'Cust MB ComLg'!$Y34:$AJ34)</f>
        <v>104</v>
      </c>
      <c r="G74" s="42">
        <f>'Avg Bill Days'!C31</f>
        <v>30.713999999999999</v>
      </c>
      <c r="H74" s="42"/>
      <c r="I74" s="42"/>
      <c r="J74" s="42">
        <f t="shared" si="8"/>
        <v>7577</v>
      </c>
      <c r="K74" s="42">
        <f t="shared" si="8"/>
        <v>0</v>
      </c>
      <c r="L74" s="42"/>
      <c r="M74" s="42"/>
      <c r="N74" s="42"/>
      <c r="O74" s="42"/>
      <c r="P74" s="42"/>
      <c r="Q74" s="42"/>
      <c r="R74" s="42">
        <f t="shared" si="9"/>
        <v>2535191</v>
      </c>
      <c r="S74" s="42">
        <f t="shared" si="10"/>
        <v>8644</v>
      </c>
    </row>
    <row r="75" spans="1:19">
      <c r="A75" s="18">
        <f t="shared" si="12"/>
        <v>2014</v>
      </c>
      <c r="B75" s="18">
        <f t="shared" si="13"/>
        <v>8</v>
      </c>
      <c r="C75" s="18"/>
      <c r="D75" s="18"/>
      <c r="E75" s="18"/>
      <c r="F75" s="42">
        <f>SUMIF('Cust MB ComLg'!$Y$8:$AJ$8,$B$29,'Cust MB ComLg'!$Y35:$AJ35)</f>
        <v>104</v>
      </c>
      <c r="G75" s="42">
        <f>'Avg Bill Days'!C32</f>
        <v>30.475999999999999</v>
      </c>
      <c r="H75" s="42"/>
      <c r="I75" s="42"/>
      <c r="J75" s="42">
        <f t="shared" si="8"/>
        <v>7622</v>
      </c>
      <c r="K75" s="42">
        <f t="shared" si="8"/>
        <v>0</v>
      </c>
      <c r="L75" s="42"/>
      <c r="M75" s="42"/>
      <c r="N75" s="42"/>
      <c r="O75" s="42"/>
      <c r="P75" s="42"/>
      <c r="Q75" s="42"/>
      <c r="R75" s="42">
        <f t="shared" si="9"/>
        <v>2617309</v>
      </c>
      <c r="S75" s="42">
        <f t="shared" si="10"/>
        <v>8621</v>
      </c>
    </row>
    <row r="76" spans="1:19">
      <c r="A76" s="18">
        <f t="shared" si="12"/>
        <v>2014</v>
      </c>
      <c r="B76" s="18">
        <f t="shared" si="13"/>
        <v>9</v>
      </c>
      <c r="C76" s="18"/>
      <c r="D76" s="18"/>
      <c r="E76" s="18"/>
      <c r="F76" s="42">
        <f>SUMIF('Cust MB ComLg'!$Y$8:$AJ$8,$B$29,'Cust MB ComLg'!$Y36:$AJ36)</f>
        <v>104</v>
      </c>
      <c r="G76" s="42">
        <f>'Avg Bill Days'!C33</f>
        <v>31.143000000000001</v>
      </c>
      <c r="H76" s="42"/>
      <c r="I76" s="42"/>
      <c r="J76" s="42">
        <f t="shared" si="8"/>
        <v>7373</v>
      </c>
      <c r="K76" s="42">
        <f t="shared" si="8"/>
        <v>0</v>
      </c>
      <c r="L76" s="42"/>
      <c r="M76" s="42"/>
      <c r="N76" s="42"/>
      <c r="O76" s="42"/>
      <c r="P76" s="42"/>
      <c r="Q76" s="42"/>
      <c r="R76" s="42">
        <f t="shared" si="9"/>
        <v>2427975</v>
      </c>
      <c r="S76" s="42">
        <f t="shared" si="10"/>
        <v>8359</v>
      </c>
    </row>
    <row r="77" spans="1:19">
      <c r="A77" s="18">
        <f t="shared" si="12"/>
        <v>2014</v>
      </c>
      <c r="B77" s="18">
        <f t="shared" si="13"/>
        <v>10</v>
      </c>
      <c r="C77" s="18"/>
      <c r="D77" s="18"/>
      <c r="E77" s="18"/>
      <c r="F77" s="42">
        <f>SUMIF('Cust MB ComLg'!$Y$8:$AJ$8,$B$29,'Cust MB ComLg'!$Y37:$AJ37)</f>
        <v>104</v>
      </c>
      <c r="G77" s="42">
        <f>'Avg Bill Days'!C34</f>
        <v>30.762</v>
      </c>
      <c r="H77" s="42"/>
      <c r="I77" s="42"/>
      <c r="J77" s="42">
        <f t="shared" si="8"/>
        <v>6876</v>
      </c>
      <c r="K77" s="42">
        <f t="shared" si="8"/>
        <v>0</v>
      </c>
      <c r="L77" s="42"/>
      <c r="M77" s="42"/>
      <c r="N77" s="42"/>
      <c r="O77" s="42"/>
      <c r="P77" s="42"/>
      <c r="Q77" s="42"/>
      <c r="R77" s="42">
        <f t="shared" si="9"/>
        <v>2002030</v>
      </c>
      <c r="S77" s="42">
        <f t="shared" si="10"/>
        <v>7733</v>
      </c>
    </row>
    <row r="78" spans="1:19">
      <c r="A78" s="18">
        <f t="shared" si="12"/>
        <v>2014</v>
      </c>
      <c r="B78" s="18">
        <f t="shared" si="13"/>
        <v>11</v>
      </c>
      <c r="C78" s="18"/>
      <c r="D78" s="18"/>
      <c r="E78" s="18"/>
      <c r="F78" s="42">
        <f>SUMIF('Cust MB ComLg'!$Y$8:$AJ$8,$B$29,'Cust MB ComLg'!$Y38:$AJ38)</f>
        <v>104</v>
      </c>
      <c r="G78" s="42">
        <f>'Avg Bill Days'!C35</f>
        <v>28.619</v>
      </c>
      <c r="H78" s="42"/>
      <c r="I78" s="42"/>
      <c r="J78" s="42">
        <f t="shared" si="8"/>
        <v>6011</v>
      </c>
      <c r="K78" s="42">
        <f t="shared" si="8"/>
        <v>0</v>
      </c>
      <c r="L78" s="42"/>
      <c r="M78" s="42"/>
      <c r="N78" s="42"/>
      <c r="O78" s="42"/>
      <c r="P78" s="42"/>
      <c r="Q78" s="42"/>
      <c r="R78" s="42">
        <f t="shared" si="9"/>
        <v>1546029</v>
      </c>
      <c r="S78" s="42">
        <f t="shared" si="10"/>
        <v>7023</v>
      </c>
    </row>
    <row r="79" spans="1:19">
      <c r="A79" s="18">
        <f t="shared" si="12"/>
        <v>2014</v>
      </c>
      <c r="B79" s="18">
        <f t="shared" si="13"/>
        <v>12</v>
      </c>
      <c r="C79" s="18"/>
      <c r="D79" s="18"/>
      <c r="E79" s="18"/>
      <c r="F79" s="42">
        <f>SUMIF('Cust MB ComLg'!$Y$8:$AJ$8,$B$29,'Cust MB ComLg'!$Y39:$AJ39)</f>
        <v>104</v>
      </c>
      <c r="G79" s="42">
        <f>'Avg Bill Days'!C36</f>
        <v>31.238</v>
      </c>
      <c r="H79" s="42"/>
      <c r="I79" s="42"/>
      <c r="J79" s="42">
        <f t="shared" si="8"/>
        <v>6111</v>
      </c>
      <c r="K79" s="42">
        <f t="shared" si="8"/>
        <v>0</v>
      </c>
      <c r="L79" s="42"/>
      <c r="M79" s="42"/>
      <c r="N79" s="42"/>
      <c r="O79" s="42"/>
      <c r="P79" s="42"/>
      <c r="Q79" s="42"/>
      <c r="R79" s="42">
        <f t="shared" si="9"/>
        <v>1653696</v>
      </c>
      <c r="S79" s="42">
        <f t="shared" si="10"/>
        <v>7389</v>
      </c>
    </row>
    <row r="80" spans="1:19">
      <c r="A80" s="18">
        <f t="shared" si="12"/>
        <v>2015</v>
      </c>
      <c r="B80" s="18">
        <f t="shared" si="13"/>
        <v>1</v>
      </c>
      <c r="C80" s="18"/>
      <c r="D80" s="18"/>
      <c r="E80" s="18"/>
      <c r="F80" s="42">
        <f>SUMIF('Cust MB ComLg'!$Y$8:$AJ$8,$B$29,'Cust MB ComLg'!$Y40:$AJ40)</f>
        <v>104</v>
      </c>
      <c r="G80" s="42">
        <f>'Avg Bill Days'!C37</f>
        <v>32.286000000000001</v>
      </c>
      <c r="H80" s="42"/>
      <c r="I80" s="42"/>
      <c r="J80" s="42">
        <f t="shared" si="8"/>
        <v>6129</v>
      </c>
      <c r="K80" s="42">
        <f t="shared" si="8"/>
        <v>0</v>
      </c>
      <c r="L80" s="42"/>
      <c r="M80" s="42"/>
      <c r="N80" s="42"/>
      <c r="O80" s="42"/>
      <c r="P80" s="42"/>
      <c r="Q80" s="42"/>
      <c r="R80" s="42">
        <f t="shared" si="9"/>
        <v>1691625</v>
      </c>
      <c r="S80" s="42">
        <f t="shared" si="10"/>
        <v>7633</v>
      </c>
    </row>
    <row r="81" spans="1:19">
      <c r="A81" s="18">
        <f t="shared" si="12"/>
        <v>2015</v>
      </c>
      <c r="B81" s="18">
        <f t="shared" si="13"/>
        <v>2</v>
      </c>
      <c r="C81" s="18"/>
      <c r="D81" s="18"/>
      <c r="E81" s="18"/>
      <c r="F81" s="42">
        <f>SUMIF('Cust MB ComLg'!$Y$8:$AJ$8,$B$29,'Cust MB ComLg'!$Y41:$AJ41)</f>
        <v>104</v>
      </c>
      <c r="G81" s="42">
        <f>'Avg Bill Days'!C38</f>
        <v>29.81</v>
      </c>
      <c r="H81" s="42"/>
      <c r="I81" s="42"/>
      <c r="J81" s="42">
        <f t="shared" si="8"/>
        <v>5823</v>
      </c>
      <c r="K81" s="42">
        <f t="shared" si="8"/>
        <v>0</v>
      </c>
      <c r="L81" s="42"/>
      <c r="M81" s="42"/>
      <c r="N81" s="42"/>
      <c r="O81" s="42"/>
      <c r="P81" s="42"/>
      <c r="Q81" s="42"/>
      <c r="R81" s="42">
        <f t="shared" si="9"/>
        <v>1600368</v>
      </c>
      <c r="S81" s="42">
        <f t="shared" si="10"/>
        <v>7636</v>
      </c>
    </row>
    <row r="82" spans="1:19">
      <c r="A82" s="18">
        <f t="shared" si="12"/>
        <v>2015</v>
      </c>
      <c r="B82" s="18">
        <f t="shared" si="13"/>
        <v>3</v>
      </c>
      <c r="C82" s="18"/>
      <c r="D82" s="18"/>
      <c r="E82" s="18"/>
      <c r="F82" s="42">
        <f>SUMIF('Cust MB ComLg'!$Y$8:$AJ$8,$B$29,'Cust MB ComLg'!$Y42:$AJ42)</f>
        <v>103</v>
      </c>
      <c r="G82" s="42">
        <f>'Avg Bill Days'!C39</f>
        <v>29.524000000000001</v>
      </c>
      <c r="H82" s="42"/>
      <c r="I82" s="42"/>
      <c r="J82" s="42">
        <f t="shared" si="8"/>
        <v>5317</v>
      </c>
      <c r="K82" s="42">
        <f t="shared" si="8"/>
        <v>0</v>
      </c>
      <c r="L82" s="42"/>
      <c r="M82" s="42"/>
      <c r="N82" s="42"/>
      <c r="O82" s="42"/>
      <c r="P82" s="42"/>
      <c r="Q82" s="42"/>
      <c r="R82" s="42">
        <f t="shared" si="9"/>
        <v>1408078</v>
      </c>
      <c r="S82" s="42">
        <f t="shared" si="10"/>
        <v>7007</v>
      </c>
    </row>
    <row r="83" spans="1:19">
      <c r="A83" s="18">
        <f t="shared" si="12"/>
        <v>2015</v>
      </c>
      <c r="B83" s="18">
        <f t="shared" si="13"/>
        <v>4</v>
      </c>
      <c r="C83" s="18"/>
      <c r="D83" s="18"/>
      <c r="E83" s="18"/>
      <c r="F83" s="42">
        <f>SUMIF('Cust MB ComLg'!$Y$8:$AJ$8,$B$29,'Cust MB ComLg'!$Y43:$AJ43)</f>
        <v>103</v>
      </c>
      <c r="G83" s="42">
        <f>'Avg Bill Days'!C40</f>
        <v>30.713999999999999</v>
      </c>
      <c r="H83" s="42"/>
      <c r="I83" s="42"/>
      <c r="J83" s="42">
        <f t="shared" si="8"/>
        <v>5590</v>
      </c>
      <c r="K83" s="42">
        <f t="shared" si="8"/>
        <v>0</v>
      </c>
      <c r="L83" s="42"/>
      <c r="M83" s="42"/>
      <c r="N83" s="42"/>
      <c r="O83" s="42"/>
      <c r="P83" s="42"/>
      <c r="Q83" s="42"/>
      <c r="R83" s="42">
        <f t="shared" si="9"/>
        <v>1661007</v>
      </c>
      <c r="S83" s="42">
        <f t="shared" si="10"/>
        <v>6820</v>
      </c>
    </row>
    <row r="84" spans="1:19">
      <c r="A84" s="18">
        <f t="shared" si="12"/>
        <v>2015</v>
      </c>
      <c r="B84" s="18">
        <f t="shared" si="13"/>
        <v>5</v>
      </c>
      <c r="C84" s="18"/>
      <c r="D84" s="18"/>
      <c r="E84" s="18"/>
      <c r="F84" s="42">
        <f>SUMIF('Cust MB ComLg'!$Y$8:$AJ$8,$B$29,'Cust MB ComLg'!$Y44:$AJ44)</f>
        <v>103</v>
      </c>
      <c r="G84" s="42">
        <f>'Avg Bill Days'!C41</f>
        <v>29.524000000000001</v>
      </c>
      <c r="H84" s="42"/>
      <c r="I84" s="42"/>
      <c r="J84" s="42">
        <f t="shared" si="8"/>
        <v>6330</v>
      </c>
      <c r="K84" s="42">
        <f t="shared" si="8"/>
        <v>0</v>
      </c>
      <c r="L84" s="42"/>
      <c r="M84" s="42"/>
      <c r="N84" s="42"/>
      <c r="O84" s="42"/>
      <c r="P84" s="42"/>
      <c r="Q84" s="42"/>
      <c r="R84" s="42">
        <f t="shared" si="9"/>
        <v>1807864</v>
      </c>
      <c r="S84" s="42">
        <f t="shared" si="10"/>
        <v>7271</v>
      </c>
    </row>
    <row r="85" spans="1:19">
      <c r="A85" s="18">
        <f t="shared" si="12"/>
        <v>2015</v>
      </c>
      <c r="B85" s="18">
        <f t="shared" si="13"/>
        <v>6</v>
      </c>
      <c r="C85" s="18"/>
      <c r="D85" s="18"/>
      <c r="E85" s="18"/>
      <c r="F85" s="42">
        <f>SUMIF('Cust MB ComLg'!$Y$8:$AJ$8,$B$29,'Cust MB ComLg'!$Y45:$AJ45)</f>
        <v>103</v>
      </c>
      <c r="G85" s="42">
        <f>'Avg Bill Days'!C42</f>
        <v>30.619</v>
      </c>
      <c r="H85" s="42"/>
      <c r="I85" s="42"/>
      <c r="J85" s="42">
        <f t="shared" si="8"/>
        <v>7306</v>
      </c>
      <c r="K85" s="42">
        <f t="shared" si="8"/>
        <v>0</v>
      </c>
      <c r="L85" s="42"/>
      <c r="M85" s="42"/>
      <c r="N85" s="42"/>
      <c r="O85" s="42"/>
      <c r="P85" s="42"/>
      <c r="Q85" s="42"/>
      <c r="R85" s="42">
        <f t="shared" si="9"/>
        <v>2359304</v>
      </c>
      <c r="S85" s="42">
        <f t="shared" si="10"/>
        <v>8331</v>
      </c>
    </row>
    <row r="86" spans="1:19">
      <c r="A86" s="18">
        <f t="shared" si="12"/>
        <v>2015</v>
      </c>
      <c r="B86" s="18">
        <f t="shared" si="13"/>
        <v>7</v>
      </c>
      <c r="C86" s="18"/>
      <c r="D86" s="18"/>
      <c r="E86" s="18"/>
      <c r="F86" s="42">
        <f>SUMIF('Cust MB ComLg'!$Y$8:$AJ$8,$B$29,'Cust MB ComLg'!$Y46:$AJ46)</f>
        <v>103</v>
      </c>
      <c r="G86" s="42">
        <f>'Avg Bill Days'!C43</f>
        <v>30.713999999999999</v>
      </c>
      <c r="H86" s="42"/>
      <c r="I86" s="42"/>
      <c r="J86" s="42">
        <f t="shared" si="8"/>
        <v>7504</v>
      </c>
      <c r="K86" s="42">
        <f t="shared" si="8"/>
        <v>0</v>
      </c>
      <c r="L86" s="42"/>
      <c r="M86" s="42"/>
      <c r="N86" s="42"/>
      <c r="O86" s="42"/>
      <c r="P86" s="42"/>
      <c r="Q86" s="42"/>
      <c r="R86" s="42">
        <f t="shared" si="9"/>
        <v>2510814</v>
      </c>
      <c r="S86" s="42">
        <f t="shared" si="10"/>
        <v>8561</v>
      </c>
    </row>
    <row r="87" spans="1:19">
      <c r="A87" s="18">
        <f t="shared" si="12"/>
        <v>2015</v>
      </c>
      <c r="B87" s="18">
        <f t="shared" si="13"/>
        <v>8</v>
      </c>
      <c r="C87" s="18"/>
      <c r="D87" s="18"/>
      <c r="E87" s="18"/>
      <c r="F87" s="42">
        <f>SUMIF('Cust MB ComLg'!$Y$8:$AJ$8,$B$29,'Cust MB ComLg'!$Y47:$AJ47)</f>
        <v>103</v>
      </c>
      <c r="G87" s="42">
        <f>'Avg Bill Days'!C44</f>
        <v>30.475999999999999</v>
      </c>
      <c r="H87" s="42"/>
      <c r="I87" s="42"/>
      <c r="J87" s="42">
        <f t="shared" si="8"/>
        <v>7548</v>
      </c>
      <c r="K87" s="42">
        <f t="shared" si="8"/>
        <v>0</v>
      </c>
      <c r="L87" s="42"/>
      <c r="M87" s="42"/>
      <c r="N87" s="42"/>
      <c r="O87" s="42"/>
      <c r="P87" s="42"/>
      <c r="Q87" s="42"/>
      <c r="R87" s="42">
        <f t="shared" si="9"/>
        <v>2592143</v>
      </c>
      <c r="S87" s="42">
        <f t="shared" si="10"/>
        <v>8538</v>
      </c>
    </row>
    <row r="88" spans="1:19">
      <c r="A88" s="18">
        <f t="shared" si="12"/>
        <v>2015</v>
      </c>
      <c r="B88" s="18">
        <f t="shared" si="13"/>
        <v>9</v>
      </c>
      <c r="C88" s="18"/>
      <c r="D88" s="18"/>
      <c r="E88" s="18"/>
      <c r="F88" s="42">
        <f>SUMIF('Cust MB ComLg'!$Y$8:$AJ$8,$B$29,'Cust MB ComLg'!$Y48:$AJ48)</f>
        <v>101</v>
      </c>
      <c r="G88" s="42">
        <f>'Avg Bill Days'!C45</f>
        <v>31.143000000000001</v>
      </c>
      <c r="H88" s="42"/>
      <c r="I88" s="42"/>
      <c r="J88" s="42">
        <f t="shared" si="8"/>
        <v>7160</v>
      </c>
      <c r="K88" s="42">
        <f t="shared" si="8"/>
        <v>0</v>
      </c>
      <c r="L88" s="42"/>
      <c r="M88" s="42"/>
      <c r="N88" s="42"/>
      <c r="O88" s="42"/>
      <c r="P88" s="42"/>
      <c r="Q88" s="42"/>
      <c r="R88" s="42">
        <f t="shared" si="9"/>
        <v>2357937</v>
      </c>
      <c r="S88" s="42">
        <f t="shared" si="10"/>
        <v>8118</v>
      </c>
    </row>
    <row r="89" spans="1:19">
      <c r="A89" s="18">
        <f t="shared" si="12"/>
        <v>2015</v>
      </c>
      <c r="B89" s="18">
        <f t="shared" si="13"/>
        <v>10</v>
      </c>
      <c r="C89" s="18"/>
      <c r="D89" s="18"/>
      <c r="E89" s="18"/>
      <c r="F89" s="42">
        <f>SUMIF('Cust MB ComLg'!$Y$8:$AJ$8,$B$29,'Cust MB ComLg'!$Y49:$AJ49)</f>
        <v>101</v>
      </c>
      <c r="G89" s="42">
        <f>'Avg Bill Days'!C46</f>
        <v>30.762</v>
      </c>
      <c r="H89" s="42"/>
      <c r="I89" s="42"/>
      <c r="J89" s="42">
        <f t="shared" si="8"/>
        <v>6678</v>
      </c>
      <c r="K89" s="42">
        <f t="shared" si="8"/>
        <v>0</v>
      </c>
      <c r="L89" s="42"/>
      <c r="M89" s="42"/>
      <c r="N89" s="42"/>
      <c r="O89" s="42"/>
      <c r="P89" s="42"/>
      <c r="Q89" s="42"/>
      <c r="R89" s="42">
        <f t="shared" si="9"/>
        <v>1944279</v>
      </c>
      <c r="S89" s="42">
        <f t="shared" si="10"/>
        <v>7510</v>
      </c>
    </row>
    <row r="90" spans="1:19">
      <c r="A90" s="18">
        <f t="shared" si="12"/>
        <v>2015</v>
      </c>
      <c r="B90" s="18">
        <f t="shared" si="13"/>
        <v>11</v>
      </c>
      <c r="C90" s="18"/>
      <c r="D90" s="18"/>
      <c r="E90" s="18"/>
      <c r="F90" s="42">
        <f>SUMIF('Cust MB ComLg'!$Y$8:$AJ$8,$B$29,'Cust MB ComLg'!$Y50:$AJ50)</f>
        <v>101</v>
      </c>
      <c r="G90" s="42">
        <f>'Avg Bill Days'!C47</f>
        <v>28.619</v>
      </c>
      <c r="H90" s="42"/>
      <c r="I90" s="42"/>
      <c r="J90" s="42">
        <f t="shared" si="8"/>
        <v>5838</v>
      </c>
      <c r="K90" s="42">
        <f t="shared" si="8"/>
        <v>0</v>
      </c>
      <c r="L90" s="42"/>
      <c r="M90" s="42"/>
      <c r="N90" s="42"/>
      <c r="O90" s="42"/>
      <c r="P90" s="42"/>
      <c r="Q90" s="42"/>
      <c r="R90" s="42">
        <f t="shared" si="9"/>
        <v>1501432</v>
      </c>
      <c r="S90" s="42">
        <f t="shared" si="10"/>
        <v>6821</v>
      </c>
    </row>
    <row r="91" spans="1:19">
      <c r="A91" s="18">
        <f t="shared" si="12"/>
        <v>2015</v>
      </c>
      <c r="B91" s="18">
        <f t="shared" si="13"/>
        <v>12</v>
      </c>
      <c r="C91" s="18"/>
      <c r="D91" s="18"/>
      <c r="E91" s="18"/>
      <c r="F91" s="42">
        <f>SUMIF('Cust MB ComLg'!$Y$8:$AJ$8,$B$29,'Cust MB ComLg'!$Y51:$AJ51)</f>
        <v>101</v>
      </c>
      <c r="G91" s="42">
        <f>'Avg Bill Days'!C48</f>
        <v>31.238</v>
      </c>
      <c r="H91" s="42"/>
      <c r="I91" s="42"/>
      <c r="J91" s="42">
        <f t="shared" si="8"/>
        <v>5935</v>
      </c>
      <c r="K91" s="42">
        <f t="shared" si="8"/>
        <v>0</v>
      </c>
      <c r="L91" s="42"/>
      <c r="M91" s="42"/>
      <c r="N91" s="42"/>
      <c r="O91" s="42"/>
      <c r="P91" s="42"/>
      <c r="Q91" s="42"/>
      <c r="R91" s="42">
        <f t="shared" si="9"/>
        <v>1605993</v>
      </c>
      <c r="S91" s="42">
        <f t="shared" si="10"/>
        <v>7176</v>
      </c>
    </row>
    <row r="92" spans="1:19">
      <c r="A92" s="18">
        <f t="shared" si="12"/>
        <v>2016</v>
      </c>
      <c r="B92" s="18">
        <f t="shared" si="13"/>
        <v>1</v>
      </c>
      <c r="C92" s="18"/>
      <c r="D92" s="18"/>
      <c r="E92" s="18"/>
      <c r="F92" s="42">
        <f>SUMIF('Cust MB ComLg'!$Y$8:$AJ$8,$B$29,'Cust MB ComLg'!$Y52:$AJ52)</f>
        <v>101</v>
      </c>
      <c r="G92" s="42">
        <f>'Avg Bill Days'!C49</f>
        <v>32.286000000000001</v>
      </c>
      <c r="H92" s="42"/>
      <c r="I92" s="42"/>
      <c r="J92" s="42">
        <f t="shared" si="8"/>
        <v>5952</v>
      </c>
      <c r="K92" s="42">
        <f t="shared" si="8"/>
        <v>0</v>
      </c>
      <c r="L92" s="42"/>
      <c r="M92" s="42"/>
      <c r="N92" s="42"/>
      <c r="O92" s="42"/>
      <c r="P92" s="42"/>
      <c r="Q92" s="42"/>
      <c r="R92" s="42">
        <f t="shared" si="9"/>
        <v>1642828</v>
      </c>
      <c r="S92" s="42">
        <f t="shared" si="10"/>
        <v>7412</v>
      </c>
    </row>
    <row r="93" spans="1:19">
      <c r="A93" s="18">
        <f t="shared" si="12"/>
        <v>2016</v>
      </c>
      <c r="B93" s="18">
        <f t="shared" si="13"/>
        <v>2</v>
      </c>
      <c r="C93" s="18"/>
      <c r="D93" s="18"/>
      <c r="E93" s="18"/>
      <c r="F93" s="42">
        <f>SUMIF('Cust MB ComLg'!$Y$8:$AJ$8,$B$29,'Cust MB ComLg'!$Y53:$AJ53)</f>
        <v>101</v>
      </c>
      <c r="G93" s="42">
        <f>'Avg Bill Days'!C50</f>
        <v>30.31</v>
      </c>
      <c r="H93" s="42"/>
      <c r="I93" s="42"/>
      <c r="J93" s="42">
        <f t="shared" si="8"/>
        <v>5655</v>
      </c>
      <c r="K93" s="42">
        <f t="shared" si="8"/>
        <v>0</v>
      </c>
      <c r="L93" s="42"/>
      <c r="M93" s="42"/>
      <c r="N93" s="42"/>
      <c r="O93" s="42"/>
      <c r="P93" s="42"/>
      <c r="Q93" s="42"/>
      <c r="R93" s="42">
        <f t="shared" si="9"/>
        <v>1580272</v>
      </c>
      <c r="S93" s="42">
        <f t="shared" si="10"/>
        <v>7416</v>
      </c>
    </row>
    <row r="94" spans="1:19">
      <c r="A94" s="18">
        <f t="shared" si="12"/>
        <v>2016</v>
      </c>
      <c r="B94" s="18">
        <f t="shared" si="13"/>
        <v>3</v>
      </c>
      <c r="C94" s="18"/>
      <c r="D94" s="18"/>
      <c r="E94" s="18"/>
      <c r="F94" s="42">
        <f>SUMIF('Cust MB ComLg'!$Y$8:$AJ$8,$B$29,'Cust MB ComLg'!$Y54:$AJ54)</f>
        <v>101</v>
      </c>
      <c r="G94" s="42">
        <f>'Avg Bill Days'!C51</f>
        <v>30.024000000000001</v>
      </c>
      <c r="H94" s="42"/>
      <c r="I94" s="42"/>
      <c r="J94" s="42">
        <f t="shared" si="8"/>
        <v>5214</v>
      </c>
      <c r="K94" s="42">
        <f t="shared" si="8"/>
        <v>0</v>
      </c>
      <c r="L94" s="42"/>
      <c r="M94" s="42"/>
      <c r="N94" s="42"/>
      <c r="O94" s="42"/>
      <c r="P94" s="42"/>
      <c r="Q94" s="42"/>
      <c r="R94" s="42">
        <f t="shared" si="9"/>
        <v>1404120</v>
      </c>
      <c r="S94" s="42">
        <f t="shared" si="10"/>
        <v>6871</v>
      </c>
    </row>
    <row r="95" spans="1:19">
      <c r="A95" s="18">
        <f t="shared" si="12"/>
        <v>2016</v>
      </c>
      <c r="B95" s="18">
        <f t="shared" si="13"/>
        <v>4</v>
      </c>
      <c r="C95" s="18"/>
      <c r="D95" s="18"/>
      <c r="E95" s="18"/>
      <c r="F95" s="42">
        <f>SUMIF('Cust MB ComLg'!$Y$8:$AJ$8,$B$29,'Cust MB ComLg'!$Y55:$AJ55)</f>
        <v>101</v>
      </c>
      <c r="G95" s="42">
        <f>'Avg Bill Days'!C52</f>
        <v>30.713999999999999</v>
      </c>
      <c r="H95" s="42"/>
      <c r="I95" s="42"/>
      <c r="J95" s="42">
        <f t="shared" si="8"/>
        <v>5482</v>
      </c>
      <c r="K95" s="42">
        <f t="shared" si="8"/>
        <v>0</v>
      </c>
      <c r="L95" s="42"/>
      <c r="M95" s="42"/>
      <c r="N95" s="42"/>
      <c r="O95" s="42"/>
      <c r="P95" s="42"/>
      <c r="Q95" s="42"/>
      <c r="R95" s="42">
        <f t="shared" si="9"/>
        <v>1628754</v>
      </c>
      <c r="S95" s="42">
        <f t="shared" si="10"/>
        <v>6688</v>
      </c>
    </row>
    <row r="96" spans="1:19">
      <c r="A96" s="18">
        <f t="shared" si="12"/>
        <v>2016</v>
      </c>
      <c r="B96" s="18">
        <f t="shared" si="13"/>
        <v>5</v>
      </c>
      <c r="C96" s="18"/>
      <c r="D96" s="18"/>
      <c r="E96" s="18"/>
      <c r="F96" s="42">
        <f>SUMIF('Cust MB ComLg'!$Y$8:$AJ$8,$B$29,'Cust MB ComLg'!$Y56:$AJ56)</f>
        <v>101</v>
      </c>
      <c r="G96" s="42">
        <f>'Avg Bill Days'!C53</f>
        <v>29.524000000000001</v>
      </c>
      <c r="H96" s="42"/>
      <c r="I96" s="42"/>
      <c r="J96" s="42">
        <f t="shared" si="8"/>
        <v>6207</v>
      </c>
      <c r="K96" s="42">
        <f t="shared" si="8"/>
        <v>0</v>
      </c>
      <c r="L96" s="42"/>
      <c r="M96" s="42"/>
      <c r="N96" s="42"/>
      <c r="O96" s="42"/>
      <c r="P96" s="42"/>
      <c r="Q96" s="42"/>
      <c r="R96" s="42">
        <f t="shared" si="9"/>
        <v>1772760</v>
      </c>
      <c r="S96" s="42">
        <f t="shared" si="10"/>
        <v>7129</v>
      </c>
    </row>
    <row r="97" spans="1:19">
      <c r="A97" s="18">
        <f t="shared" si="12"/>
        <v>2016</v>
      </c>
      <c r="B97" s="18">
        <f t="shared" si="13"/>
        <v>6</v>
      </c>
      <c r="C97" s="18"/>
      <c r="D97" s="18"/>
      <c r="E97" s="18"/>
      <c r="F97" s="42">
        <f>SUMIF('Cust MB ComLg'!$Y$8:$AJ$8,$B$29,'Cust MB ComLg'!$Y57:$AJ57)</f>
        <v>101</v>
      </c>
      <c r="G97" s="42">
        <f>'Avg Bill Days'!C54</f>
        <v>30.619</v>
      </c>
      <c r="H97" s="42"/>
      <c r="I97" s="42"/>
      <c r="J97" s="42">
        <f t="shared" si="8"/>
        <v>7164</v>
      </c>
      <c r="K97" s="42">
        <f t="shared" si="8"/>
        <v>0</v>
      </c>
      <c r="L97" s="42"/>
      <c r="M97" s="42"/>
      <c r="N97" s="42"/>
      <c r="O97" s="42"/>
      <c r="P97" s="42"/>
      <c r="Q97" s="42"/>
      <c r="R97" s="42">
        <f t="shared" si="9"/>
        <v>2313492</v>
      </c>
      <c r="S97" s="42">
        <f t="shared" si="10"/>
        <v>8169</v>
      </c>
    </row>
    <row r="98" spans="1:19">
      <c r="A98" s="18">
        <f t="shared" si="12"/>
        <v>2016</v>
      </c>
      <c r="B98" s="18">
        <f t="shared" si="13"/>
        <v>7</v>
      </c>
      <c r="C98" s="18"/>
      <c r="D98" s="18"/>
      <c r="E98" s="18"/>
      <c r="F98" s="42">
        <f>SUMIF('Cust MB ComLg'!$Y$8:$AJ$8,$B$29,'Cust MB ComLg'!$Y58:$AJ58)</f>
        <v>101</v>
      </c>
      <c r="G98" s="42">
        <f>'Avg Bill Days'!C55</f>
        <v>30.713999999999999</v>
      </c>
      <c r="H98" s="42"/>
      <c r="I98" s="42"/>
      <c r="J98" s="42">
        <f t="shared" si="8"/>
        <v>7358</v>
      </c>
      <c r="K98" s="42">
        <f t="shared" si="8"/>
        <v>0</v>
      </c>
      <c r="L98" s="42"/>
      <c r="M98" s="42"/>
      <c r="N98" s="42"/>
      <c r="O98" s="42"/>
      <c r="P98" s="42"/>
      <c r="Q98" s="42"/>
      <c r="R98" s="42">
        <f t="shared" si="9"/>
        <v>2462060</v>
      </c>
      <c r="S98" s="42">
        <f t="shared" si="10"/>
        <v>8395</v>
      </c>
    </row>
    <row r="99" spans="1:19">
      <c r="A99" s="18">
        <f t="shared" si="12"/>
        <v>2016</v>
      </c>
      <c r="B99" s="18">
        <f t="shared" si="13"/>
        <v>8</v>
      </c>
      <c r="C99" s="18"/>
      <c r="D99" s="18"/>
      <c r="E99" s="18"/>
      <c r="F99" s="42">
        <f>SUMIF('Cust MB ComLg'!$Y$8:$AJ$8,$B$29,'Cust MB ComLg'!$Y59:$AJ59)</f>
        <v>101</v>
      </c>
      <c r="G99" s="42">
        <f>'Avg Bill Days'!C56</f>
        <v>30.475999999999999</v>
      </c>
      <c r="H99" s="42"/>
      <c r="I99" s="42"/>
      <c r="J99" s="42">
        <f t="shared" si="8"/>
        <v>7402</v>
      </c>
      <c r="K99" s="42">
        <f t="shared" si="8"/>
        <v>0</v>
      </c>
      <c r="L99" s="42"/>
      <c r="M99" s="42"/>
      <c r="N99" s="42"/>
      <c r="O99" s="42"/>
      <c r="P99" s="42"/>
      <c r="Q99" s="42"/>
      <c r="R99" s="42">
        <f t="shared" si="9"/>
        <v>2541810</v>
      </c>
      <c r="S99" s="42">
        <f t="shared" si="10"/>
        <v>8372</v>
      </c>
    </row>
    <row r="100" spans="1:19">
      <c r="A100" s="18">
        <f t="shared" si="12"/>
        <v>2016</v>
      </c>
      <c r="B100" s="18">
        <f t="shared" si="13"/>
        <v>9</v>
      </c>
      <c r="C100" s="18"/>
      <c r="D100" s="18"/>
      <c r="E100" s="18"/>
      <c r="F100" s="42">
        <f>SUMIF('Cust MB ComLg'!$Y$8:$AJ$8,$B$29,'Cust MB ComLg'!$Y60:$AJ60)</f>
        <v>101</v>
      </c>
      <c r="G100" s="42">
        <f>'Avg Bill Days'!C57</f>
        <v>31.143000000000001</v>
      </c>
      <c r="H100" s="42"/>
      <c r="I100" s="42"/>
      <c r="J100" s="42">
        <f t="shared" si="8"/>
        <v>7160</v>
      </c>
      <c r="K100" s="42">
        <f t="shared" si="8"/>
        <v>0</v>
      </c>
      <c r="L100" s="42"/>
      <c r="M100" s="42"/>
      <c r="N100" s="42"/>
      <c r="O100" s="42"/>
      <c r="P100" s="42"/>
      <c r="Q100" s="42"/>
      <c r="R100" s="42">
        <f t="shared" si="9"/>
        <v>2357937</v>
      </c>
      <c r="S100" s="42">
        <f t="shared" si="10"/>
        <v>8118</v>
      </c>
    </row>
    <row r="101" spans="1:19">
      <c r="A101" s="18">
        <f t="shared" si="12"/>
        <v>2016</v>
      </c>
      <c r="B101" s="18">
        <f t="shared" si="13"/>
        <v>10</v>
      </c>
      <c r="C101" s="18"/>
      <c r="D101" s="18"/>
      <c r="E101" s="18"/>
      <c r="F101" s="42">
        <f>SUMIF('Cust MB ComLg'!$Y$8:$AJ$8,$B$29,'Cust MB ComLg'!$Y61:$AJ61)</f>
        <v>101</v>
      </c>
      <c r="G101" s="42">
        <f>'Avg Bill Days'!C58</f>
        <v>30.762</v>
      </c>
      <c r="H101" s="42"/>
      <c r="I101" s="42"/>
      <c r="J101" s="42">
        <f t="shared" si="8"/>
        <v>6678</v>
      </c>
      <c r="K101" s="42">
        <f t="shared" si="8"/>
        <v>0</v>
      </c>
      <c r="L101" s="42"/>
      <c r="M101" s="42"/>
      <c r="N101" s="42"/>
      <c r="O101" s="42"/>
      <c r="P101" s="42"/>
      <c r="Q101" s="42"/>
      <c r="R101" s="42">
        <f t="shared" si="9"/>
        <v>1944279</v>
      </c>
      <c r="S101" s="42">
        <f t="shared" si="10"/>
        <v>7510</v>
      </c>
    </row>
    <row r="102" spans="1:19">
      <c r="A102" s="18">
        <f t="shared" si="12"/>
        <v>2016</v>
      </c>
      <c r="B102" s="18">
        <f t="shared" si="13"/>
        <v>11</v>
      </c>
      <c r="C102" s="18"/>
      <c r="D102" s="18"/>
      <c r="E102" s="18"/>
      <c r="F102" s="42">
        <f>SUMIF('Cust MB ComLg'!$Y$8:$AJ$8,$B$29,'Cust MB ComLg'!$Y62:$AJ62)</f>
        <v>101</v>
      </c>
      <c r="G102" s="42">
        <f>'Avg Bill Days'!C59</f>
        <v>28.619</v>
      </c>
      <c r="H102" s="42"/>
      <c r="I102" s="42"/>
      <c r="J102" s="42">
        <f t="shared" si="8"/>
        <v>5838</v>
      </c>
      <c r="K102" s="42">
        <f t="shared" si="8"/>
        <v>0</v>
      </c>
      <c r="L102" s="42"/>
      <c r="M102" s="42"/>
      <c r="N102" s="42"/>
      <c r="O102" s="42"/>
      <c r="P102" s="42"/>
      <c r="Q102" s="42"/>
      <c r="R102" s="42">
        <f t="shared" si="9"/>
        <v>1501432</v>
      </c>
      <c r="S102" s="42">
        <f t="shared" si="10"/>
        <v>6821</v>
      </c>
    </row>
    <row r="103" spans="1:19">
      <c r="A103" s="18">
        <f t="shared" si="12"/>
        <v>2016</v>
      </c>
      <c r="B103" s="18">
        <f t="shared" si="13"/>
        <v>12</v>
      </c>
      <c r="C103" s="18"/>
      <c r="D103" s="18"/>
      <c r="E103" s="18"/>
      <c r="F103" s="42">
        <f>SUMIF('Cust MB ComLg'!$Y$8:$AJ$8,$B$29,'Cust MB ComLg'!$Y63:$AJ63)</f>
        <v>100</v>
      </c>
      <c r="G103" s="42">
        <f>'Avg Bill Days'!C60</f>
        <v>31.238</v>
      </c>
      <c r="H103" s="42"/>
      <c r="I103" s="42"/>
      <c r="J103" s="42">
        <f t="shared" si="8"/>
        <v>5876</v>
      </c>
      <c r="K103" s="42">
        <f t="shared" si="8"/>
        <v>0</v>
      </c>
      <c r="L103" s="42"/>
      <c r="M103" s="42"/>
      <c r="N103" s="42"/>
      <c r="O103" s="42"/>
      <c r="P103" s="42"/>
      <c r="Q103" s="42"/>
      <c r="R103" s="42">
        <f t="shared" si="9"/>
        <v>1590092</v>
      </c>
      <c r="S103" s="42">
        <f t="shared" si="10"/>
        <v>7105</v>
      </c>
    </row>
    <row r="104" spans="1:19">
      <c r="A104" s="18">
        <f t="shared" si="12"/>
        <v>2017</v>
      </c>
      <c r="B104" s="18">
        <f t="shared" si="13"/>
        <v>1</v>
      </c>
      <c r="C104" s="18"/>
      <c r="D104" s="18"/>
      <c r="E104" s="18"/>
      <c r="F104" s="42">
        <f>SUMIF('Cust MB ComLg'!$Y$8:$AJ$8,$B$29,'Cust MB ComLg'!$Y64:$AJ64)</f>
        <v>100</v>
      </c>
      <c r="G104" s="42">
        <f>'Avg Bill Days'!C61</f>
        <v>32.286000000000001</v>
      </c>
      <c r="H104" s="42"/>
      <c r="I104" s="42"/>
      <c r="J104" s="42">
        <f t="shared" si="8"/>
        <v>5893</v>
      </c>
      <c r="K104" s="42">
        <f t="shared" si="8"/>
        <v>0</v>
      </c>
      <c r="L104" s="42"/>
      <c r="M104" s="42"/>
      <c r="N104" s="42"/>
      <c r="O104" s="42"/>
      <c r="P104" s="42"/>
      <c r="Q104" s="42"/>
      <c r="R104" s="42">
        <f t="shared" si="9"/>
        <v>1626562</v>
      </c>
      <c r="S104" s="42">
        <f t="shared" si="10"/>
        <v>7339</v>
      </c>
    </row>
    <row r="105" spans="1:19">
      <c r="A105" s="18">
        <f t="shared" si="12"/>
        <v>2017</v>
      </c>
      <c r="B105" s="18">
        <f t="shared" si="13"/>
        <v>2</v>
      </c>
      <c r="C105" s="18"/>
      <c r="D105" s="18"/>
      <c r="E105" s="18"/>
      <c r="F105" s="42">
        <f>SUMIF('Cust MB ComLg'!$Y$8:$AJ$8,$B$29,'Cust MB ComLg'!$Y65:$AJ65)</f>
        <v>100</v>
      </c>
      <c r="G105" s="42">
        <f>'Avg Bill Days'!C62</f>
        <v>29.81</v>
      </c>
      <c r="H105" s="42"/>
      <c r="I105" s="42"/>
      <c r="J105" s="42">
        <f t="shared" si="8"/>
        <v>5599</v>
      </c>
      <c r="K105" s="42">
        <f t="shared" si="8"/>
        <v>0</v>
      </c>
      <c r="L105" s="42"/>
      <c r="M105" s="42"/>
      <c r="N105" s="42"/>
      <c r="O105" s="42"/>
      <c r="P105" s="42"/>
      <c r="Q105" s="42"/>
      <c r="R105" s="42">
        <f t="shared" si="9"/>
        <v>1538815</v>
      </c>
      <c r="S105" s="42">
        <f t="shared" si="10"/>
        <v>7343</v>
      </c>
    </row>
    <row r="106" spans="1:19">
      <c r="A106" s="18">
        <f t="shared" si="12"/>
        <v>2017</v>
      </c>
      <c r="B106" s="18">
        <f t="shared" si="13"/>
        <v>3</v>
      </c>
      <c r="C106" s="18"/>
      <c r="D106" s="18"/>
      <c r="E106" s="18"/>
      <c r="F106" s="42">
        <f>SUMIF('Cust MB ComLg'!$Y$8:$AJ$8,$B$29,'Cust MB ComLg'!$Y66:$AJ66)</f>
        <v>100</v>
      </c>
      <c r="G106" s="42">
        <f>'Avg Bill Days'!C63</f>
        <v>29.524000000000001</v>
      </c>
      <c r="H106" s="42"/>
      <c r="I106" s="42"/>
      <c r="J106" s="42">
        <f t="shared" si="8"/>
        <v>5163</v>
      </c>
      <c r="K106" s="42">
        <f t="shared" si="8"/>
        <v>0</v>
      </c>
      <c r="L106" s="42"/>
      <c r="M106" s="42"/>
      <c r="N106" s="42"/>
      <c r="O106" s="42"/>
      <c r="P106" s="42"/>
      <c r="Q106" s="42"/>
      <c r="R106" s="42">
        <f t="shared" si="9"/>
        <v>1367066</v>
      </c>
      <c r="S106" s="42">
        <f t="shared" si="10"/>
        <v>6803</v>
      </c>
    </row>
    <row r="107" spans="1:19">
      <c r="A107" s="18">
        <f t="shared" si="12"/>
        <v>2017</v>
      </c>
      <c r="B107" s="18">
        <f t="shared" si="13"/>
        <v>4</v>
      </c>
      <c r="C107" s="18"/>
      <c r="D107" s="18"/>
      <c r="E107" s="18"/>
      <c r="F107" s="42">
        <f>SUMIF('Cust MB ComLg'!$Y$8:$AJ$8,$B$29,'Cust MB ComLg'!$Y67:$AJ67)</f>
        <v>100</v>
      </c>
      <c r="G107" s="42">
        <f>'Avg Bill Days'!C64</f>
        <v>30.713999999999999</v>
      </c>
      <c r="H107" s="42"/>
      <c r="I107" s="42"/>
      <c r="J107" s="42">
        <f t="shared" si="8"/>
        <v>5428</v>
      </c>
      <c r="K107" s="42">
        <f t="shared" si="8"/>
        <v>0</v>
      </c>
      <c r="L107" s="42"/>
      <c r="M107" s="42"/>
      <c r="N107" s="42"/>
      <c r="O107" s="42"/>
      <c r="P107" s="42"/>
      <c r="Q107" s="42"/>
      <c r="R107" s="42">
        <f t="shared" si="9"/>
        <v>1612628</v>
      </c>
      <c r="S107" s="42">
        <f t="shared" si="10"/>
        <v>6621</v>
      </c>
    </row>
    <row r="108" spans="1:19">
      <c r="A108" s="18">
        <f t="shared" si="12"/>
        <v>2017</v>
      </c>
      <c r="B108" s="18">
        <f t="shared" si="13"/>
        <v>5</v>
      </c>
      <c r="C108" s="18"/>
      <c r="D108" s="18"/>
      <c r="E108" s="18"/>
      <c r="F108" s="42">
        <f>SUMIF('Cust MB ComLg'!$Y$8:$AJ$8,$B$29,'Cust MB ComLg'!$Y68:$AJ68)</f>
        <v>100</v>
      </c>
      <c r="G108" s="42">
        <f>'Avg Bill Days'!C65</f>
        <v>29.524000000000001</v>
      </c>
      <c r="H108" s="42"/>
      <c r="I108" s="42"/>
      <c r="J108" s="42">
        <f t="shared" si="8"/>
        <v>6146</v>
      </c>
      <c r="K108" s="42">
        <f t="shared" si="8"/>
        <v>0</v>
      </c>
      <c r="L108" s="42"/>
      <c r="M108" s="42"/>
      <c r="N108" s="42"/>
      <c r="O108" s="42"/>
      <c r="P108" s="42"/>
      <c r="Q108" s="42"/>
      <c r="R108" s="42">
        <f t="shared" si="9"/>
        <v>1755208</v>
      </c>
      <c r="S108" s="42">
        <f t="shared" si="10"/>
        <v>7059</v>
      </c>
    </row>
    <row r="109" spans="1:19">
      <c r="A109" s="18">
        <f t="shared" si="12"/>
        <v>2017</v>
      </c>
      <c r="B109" s="18">
        <f t="shared" si="13"/>
        <v>6</v>
      </c>
      <c r="C109" s="18"/>
      <c r="D109" s="18"/>
      <c r="E109" s="18"/>
      <c r="F109" s="42">
        <f>SUMIF('Cust MB ComLg'!$Y$8:$AJ$8,$B$29,'Cust MB ComLg'!$Y69:$AJ69)</f>
        <v>100</v>
      </c>
      <c r="G109" s="42">
        <f>'Avg Bill Days'!C66</f>
        <v>30.619</v>
      </c>
      <c r="H109" s="42"/>
      <c r="I109" s="42"/>
      <c r="J109" s="42">
        <f t="shared" si="8"/>
        <v>7093</v>
      </c>
      <c r="K109" s="42">
        <f t="shared" si="8"/>
        <v>0</v>
      </c>
      <c r="L109" s="42"/>
      <c r="M109" s="42"/>
      <c r="N109" s="42"/>
      <c r="O109" s="42"/>
      <c r="P109" s="42"/>
      <c r="Q109" s="42"/>
      <c r="R109" s="42">
        <f t="shared" si="9"/>
        <v>2290586</v>
      </c>
      <c r="S109" s="42">
        <f t="shared" si="10"/>
        <v>8088</v>
      </c>
    </row>
    <row r="110" spans="1:19">
      <c r="A110" s="18">
        <f t="shared" si="12"/>
        <v>2017</v>
      </c>
      <c r="B110" s="18">
        <f t="shared" si="13"/>
        <v>7</v>
      </c>
      <c r="C110" s="18"/>
      <c r="D110" s="18"/>
      <c r="E110" s="18"/>
      <c r="F110" s="42">
        <f>SUMIF('Cust MB ComLg'!$Y$8:$AJ$8,$B$29,'Cust MB ComLg'!$Y70:$AJ70)</f>
        <v>100</v>
      </c>
      <c r="G110" s="42">
        <f>'Avg Bill Days'!C67</f>
        <v>30.713999999999999</v>
      </c>
      <c r="H110" s="42"/>
      <c r="I110" s="42"/>
      <c r="J110" s="42">
        <f t="shared" si="8"/>
        <v>7285</v>
      </c>
      <c r="K110" s="42">
        <f t="shared" si="8"/>
        <v>0</v>
      </c>
      <c r="L110" s="42"/>
      <c r="M110" s="42"/>
      <c r="N110" s="42"/>
      <c r="O110" s="42"/>
      <c r="P110" s="42"/>
      <c r="Q110" s="42"/>
      <c r="R110" s="42">
        <f t="shared" si="9"/>
        <v>2437683</v>
      </c>
      <c r="S110" s="42">
        <f t="shared" si="10"/>
        <v>8312</v>
      </c>
    </row>
    <row r="111" spans="1:19">
      <c r="A111" s="18">
        <f t="shared" si="12"/>
        <v>2017</v>
      </c>
      <c r="B111" s="18">
        <f t="shared" si="13"/>
        <v>8</v>
      </c>
      <c r="C111" s="18"/>
      <c r="D111" s="18"/>
      <c r="E111" s="18"/>
      <c r="F111" s="42">
        <f>SUMIF('Cust MB ComLg'!$Y$8:$AJ$8,$B$29,'Cust MB ComLg'!$Y71:$AJ71)</f>
        <v>100</v>
      </c>
      <c r="G111" s="42">
        <f>'Avg Bill Days'!C68</f>
        <v>30.475999999999999</v>
      </c>
      <c r="H111" s="42"/>
      <c r="I111" s="42"/>
      <c r="J111" s="42">
        <f t="shared" si="8"/>
        <v>7329</v>
      </c>
      <c r="K111" s="42">
        <f t="shared" si="8"/>
        <v>0</v>
      </c>
      <c r="L111" s="42"/>
      <c r="M111" s="42"/>
      <c r="N111" s="42"/>
      <c r="O111" s="42"/>
      <c r="P111" s="42"/>
      <c r="Q111" s="42"/>
      <c r="R111" s="42">
        <f t="shared" si="9"/>
        <v>2516644</v>
      </c>
      <c r="S111" s="42">
        <f t="shared" si="10"/>
        <v>8289</v>
      </c>
    </row>
    <row r="112" spans="1:19">
      <c r="A112" s="18">
        <f t="shared" si="12"/>
        <v>2017</v>
      </c>
      <c r="B112" s="18">
        <f t="shared" si="13"/>
        <v>9</v>
      </c>
      <c r="C112" s="18"/>
      <c r="D112" s="18"/>
      <c r="E112" s="18"/>
      <c r="F112" s="42">
        <f>SUMIF('Cust MB ComLg'!$Y$8:$AJ$8,$B$29,'Cust MB ComLg'!$Y72:$AJ72)</f>
        <v>99</v>
      </c>
      <c r="G112" s="42">
        <f>'Avg Bill Days'!C69</f>
        <v>31.143000000000001</v>
      </c>
      <c r="H112" s="42"/>
      <c r="I112" s="42"/>
      <c r="J112" s="42">
        <f t="shared" si="8"/>
        <v>7018</v>
      </c>
      <c r="K112" s="42">
        <f t="shared" si="8"/>
        <v>0</v>
      </c>
      <c r="L112" s="42"/>
      <c r="M112" s="42"/>
      <c r="N112" s="42"/>
      <c r="O112" s="42"/>
      <c r="P112" s="42"/>
      <c r="Q112" s="42"/>
      <c r="R112" s="42">
        <f t="shared" si="9"/>
        <v>2311246</v>
      </c>
      <c r="S112" s="42">
        <f t="shared" si="10"/>
        <v>7957</v>
      </c>
    </row>
    <row r="113" spans="1:19">
      <c r="A113" s="18">
        <f t="shared" si="12"/>
        <v>2017</v>
      </c>
      <c r="B113" s="18">
        <f t="shared" si="13"/>
        <v>10</v>
      </c>
      <c r="C113" s="18"/>
      <c r="D113" s="18"/>
      <c r="E113" s="18"/>
      <c r="F113" s="42">
        <f>SUMIF('Cust MB ComLg'!$Y$8:$AJ$8,$B$29,'Cust MB ComLg'!$Y73:$AJ73)</f>
        <v>99</v>
      </c>
      <c r="G113" s="42">
        <f>'Avg Bill Days'!C70</f>
        <v>30.762</v>
      </c>
      <c r="H113" s="42"/>
      <c r="I113" s="42"/>
      <c r="J113" s="42">
        <f t="shared" si="8"/>
        <v>6546</v>
      </c>
      <c r="K113" s="42">
        <f t="shared" si="8"/>
        <v>0</v>
      </c>
      <c r="L113" s="42"/>
      <c r="M113" s="42"/>
      <c r="N113" s="42"/>
      <c r="O113" s="42"/>
      <c r="P113" s="42"/>
      <c r="Q113" s="42"/>
      <c r="R113" s="42">
        <f t="shared" si="9"/>
        <v>1905779</v>
      </c>
      <c r="S113" s="42">
        <f t="shared" si="10"/>
        <v>7361</v>
      </c>
    </row>
    <row r="114" spans="1:19">
      <c r="A114" s="18">
        <f t="shared" si="12"/>
        <v>2017</v>
      </c>
      <c r="B114" s="18">
        <f t="shared" si="13"/>
        <v>11</v>
      </c>
      <c r="C114" s="18"/>
      <c r="D114" s="18"/>
      <c r="E114" s="18"/>
      <c r="F114" s="42">
        <f>SUMIF('Cust MB ComLg'!$Y$8:$AJ$8,$B$29,'Cust MB ComLg'!$Y74:$AJ74)</f>
        <v>99</v>
      </c>
      <c r="G114" s="42">
        <f>'Avg Bill Days'!C71</f>
        <v>28.619</v>
      </c>
      <c r="H114" s="42"/>
      <c r="I114" s="42"/>
      <c r="J114" s="42">
        <f t="shared" ref="J114:K177" si="14">ROUND(SUMIF($B$32:$B$45,$B114,J$32:J$45)*$F114,0)</f>
        <v>5722</v>
      </c>
      <c r="K114" s="42">
        <f t="shared" si="14"/>
        <v>0</v>
      </c>
      <c r="L114" s="42"/>
      <c r="M114" s="42"/>
      <c r="N114" s="42"/>
      <c r="O114" s="42"/>
      <c r="P114" s="42"/>
      <c r="Q114" s="42"/>
      <c r="R114" s="42">
        <f t="shared" ref="R114:R177" si="15">ROUND(SUMIF($B$32:$B$45,$B114,R$32:R$45)*$F114*$G114,0)</f>
        <v>1471700</v>
      </c>
      <c r="S114" s="42">
        <f t="shared" ref="S114:S177" si="16">ROUND(SUMIF($B$32:$B$45,$B114,S$32:S$45)*$F114,0)</f>
        <v>6686</v>
      </c>
    </row>
    <row r="115" spans="1:19">
      <c r="A115" s="18">
        <f t="shared" si="12"/>
        <v>2017</v>
      </c>
      <c r="B115" s="18">
        <f t="shared" si="13"/>
        <v>12</v>
      </c>
      <c r="C115" s="18"/>
      <c r="D115" s="18"/>
      <c r="E115" s="18"/>
      <c r="F115" s="42">
        <f>SUMIF('Cust MB ComLg'!$Y$8:$AJ$8,$B$29,'Cust MB ComLg'!$Y75:$AJ75)</f>
        <v>99</v>
      </c>
      <c r="G115" s="42">
        <f>'Avg Bill Days'!C72</f>
        <v>31.238</v>
      </c>
      <c r="H115" s="42"/>
      <c r="I115" s="42"/>
      <c r="J115" s="42">
        <f t="shared" si="14"/>
        <v>5817</v>
      </c>
      <c r="K115" s="42">
        <f t="shared" si="14"/>
        <v>0</v>
      </c>
      <c r="L115" s="42"/>
      <c r="M115" s="42"/>
      <c r="N115" s="42"/>
      <c r="O115" s="42"/>
      <c r="P115" s="42"/>
      <c r="Q115" s="42"/>
      <c r="R115" s="42">
        <f t="shared" si="15"/>
        <v>1574191</v>
      </c>
      <c r="S115" s="42">
        <f t="shared" si="16"/>
        <v>7033</v>
      </c>
    </row>
    <row r="116" spans="1:19">
      <c r="A116" s="18">
        <f t="shared" si="12"/>
        <v>2018</v>
      </c>
      <c r="B116" s="18">
        <f t="shared" si="13"/>
        <v>1</v>
      </c>
      <c r="C116" s="18"/>
      <c r="D116" s="18"/>
      <c r="E116" s="18"/>
      <c r="F116" s="42">
        <f>SUMIF('Cust MB ComLg'!$Y$8:$AJ$8,$B$29,'Cust MB ComLg'!$Y76:$AJ76)</f>
        <v>99</v>
      </c>
      <c r="G116" s="42">
        <f>'Avg Bill Days'!C73</f>
        <v>32.286000000000001</v>
      </c>
      <c r="H116" s="42"/>
      <c r="I116" s="42"/>
      <c r="J116" s="42">
        <f t="shared" si="14"/>
        <v>5834</v>
      </c>
      <c r="K116" s="42">
        <f t="shared" si="14"/>
        <v>0</v>
      </c>
      <c r="L116" s="42"/>
      <c r="M116" s="42"/>
      <c r="N116" s="42"/>
      <c r="O116" s="42"/>
      <c r="P116" s="42"/>
      <c r="Q116" s="42"/>
      <c r="R116" s="42">
        <f t="shared" si="15"/>
        <v>1610297</v>
      </c>
      <c r="S116" s="42">
        <f t="shared" si="16"/>
        <v>7266</v>
      </c>
    </row>
    <row r="117" spans="1:19">
      <c r="A117" s="18">
        <f t="shared" si="12"/>
        <v>2018</v>
      </c>
      <c r="B117" s="18">
        <f t="shared" si="13"/>
        <v>2</v>
      </c>
      <c r="C117" s="18"/>
      <c r="D117" s="18"/>
      <c r="E117" s="18"/>
      <c r="F117" s="42">
        <f>SUMIF('Cust MB ComLg'!$Y$8:$AJ$8,$B$29,'Cust MB ComLg'!$Y77:$AJ77)</f>
        <v>98</v>
      </c>
      <c r="G117" s="42">
        <f>'Avg Bill Days'!C74</f>
        <v>29.81</v>
      </c>
      <c r="H117" s="42"/>
      <c r="I117" s="42"/>
      <c r="J117" s="42">
        <f t="shared" si="14"/>
        <v>5487</v>
      </c>
      <c r="K117" s="42">
        <f t="shared" si="14"/>
        <v>0</v>
      </c>
      <c r="L117" s="42"/>
      <c r="M117" s="42"/>
      <c r="N117" s="42"/>
      <c r="O117" s="42"/>
      <c r="P117" s="42"/>
      <c r="Q117" s="42"/>
      <c r="R117" s="42">
        <f t="shared" si="15"/>
        <v>1508039</v>
      </c>
      <c r="S117" s="42">
        <f t="shared" si="16"/>
        <v>7196</v>
      </c>
    </row>
    <row r="118" spans="1:19">
      <c r="A118" s="18">
        <f t="shared" si="12"/>
        <v>2018</v>
      </c>
      <c r="B118" s="18">
        <f t="shared" si="13"/>
        <v>3</v>
      </c>
      <c r="C118" s="18"/>
      <c r="D118" s="18"/>
      <c r="E118" s="18"/>
      <c r="F118" s="42">
        <f>SUMIF('Cust MB ComLg'!$Y$8:$AJ$8,$B$29,'Cust MB ComLg'!$Y78:$AJ78)</f>
        <v>98</v>
      </c>
      <c r="G118" s="42">
        <f>'Avg Bill Days'!C75</f>
        <v>29.524000000000001</v>
      </c>
      <c r="H118" s="42"/>
      <c r="I118" s="42"/>
      <c r="J118" s="42">
        <f t="shared" si="14"/>
        <v>5059</v>
      </c>
      <c r="K118" s="42">
        <f t="shared" si="14"/>
        <v>0</v>
      </c>
      <c r="L118" s="42"/>
      <c r="M118" s="42"/>
      <c r="N118" s="42"/>
      <c r="O118" s="42"/>
      <c r="P118" s="42"/>
      <c r="Q118" s="42"/>
      <c r="R118" s="42">
        <f t="shared" si="15"/>
        <v>1339725</v>
      </c>
      <c r="S118" s="42">
        <f t="shared" si="16"/>
        <v>6666</v>
      </c>
    </row>
    <row r="119" spans="1:19">
      <c r="A119" s="18">
        <f t="shared" si="12"/>
        <v>2018</v>
      </c>
      <c r="B119" s="18">
        <f t="shared" si="13"/>
        <v>4</v>
      </c>
      <c r="C119" s="18"/>
      <c r="D119" s="18"/>
      <c r="E119" s="18"/>
      <c r="F119" s="42">
        <f>SUMIF('Cust MB ComLg'!$Y$8:$AJ$8,$B$29,'Cust MB ComLg'!$Y79:$AJ79)</f>
        <v>98</v>
      </c>
      <c r="G119" s="42">
        <f>'Avg Bill Days'!C76</f>
        <v>30.713999999999999</v>
      </c>
      <c r="H119" s="42"/>
      <c r="I119" s="42"/>
      <c r="J119" s="42">
        <f t="shared" si="14"/>
        <v>5319</v>
      </c>
      <c r="K119" s="42">
        <f t="shared" si="14"/>
        <v>0</v>
      </c>
      <c r="L119" s="42"/>
      <c r="M119" s="42"/>
      <c r="N119" s="42"/>
      <c r="O119" s="42"/>
      <c r="P119" s="42"/>
      <c r="Q119" s="42"/>
      <c r="R119" s="42">
        <f t="shared" si="15"/>
        <v>1580376</v>
      </c>
      <c r="S119" s="42">
        <f t="shared" si="16"/>
        <v>6489</v>
      </c>
    </row>
    <row r="120" spans="1:19">
      <c r="A120" s="18">
        <f t="shared" si="12"/>
        <v>2018</v>
      </c>
      <c r="B120" s="18">
        <f t="shared" si="13"/>
        <v>5</v>
      </c>
      <c r="C120" s="18"/>
      <c r="D120" s="18"/>
      <c r="E120" s="18"/>
      <c r="F120" s="42">
        <f>SUMIF('Cust MB ComLg'!$Y$8:$AJ$8,$B$29,'Cust MB ComLg'!$Y80:$AJ80)</f>
        <v>98</v>
      </c>
      <c r="G120" s="42">
        <f>'Avg Bill Days'!C77</f>
        <v>29.524000000000001</v>
      </c>
      <c r="H120" s="42"/>
      <c r="I120" s="42"/>
      <c r="J120" s="42">
        <f t="shared" si="14"/>
        <v>6023</v>
      </c>
      <c r="K120" s="42">
        <f t="shared" si="14"/>
        <v>0</v>
      </c>
      <c r="L120" s="42"/>
      <c r="M120" s="42"/>
      <c r="N120" s="42"/>
      <c r="O120" s="42"/>
      <c r="P120" s="42"/>
      <c r="Q120" s="42"/>
      <c r="R120" s="42">
        <f t="shared" si="15"/>
        <v>1720103</v>
      </c>
      <c r="S120" s="42">
        <f t="shared" si="16"/>
        <v>6918</v>
      </c>
    </row>
    <row r="121" spans="1:19">
      <c r="A121" s="18">
        <f t="shared" si="12"/>
        <v>2018</v>
      </c>
      <c r="B121" s="18">
        <f t="shared" si="13"/>
        <v>6</v>
      </c>
      <c r="C121" s="18"/>
      <c r="D121" s="18"/>
      <c r="E121" s="18"/>
      <c r="F121" s="42">
        <f>SUMIF('Cust MB ComLg'!$Y$8:$AJ$8,$B$29,'Cust MB ComLg'!$Y81:$AJ81)</f>
        <v>98</v>
      </c>
      <c r="G121" s="42">
        <f>'Avg Bill Days'!C78</f>
        <v>30.619</v>
      </c>
      <c r="H121" s="42"/>
      <c r="I121" s="42"/>
      <c r="J121" s="42">
        <f t="shared" si="14"/>
        <v>6952</v>
      </c>
      <c r="K121" s="42">
        <f t="shared" si="14"/>
        <v>0</v>
      </c>
      <c r="L121" s="42"/>
      <c r="M121" s="42"/>
      <c r="N121" s="42"/>
      <c r="O121" s="42"/>
      <c r="P121" s="42"/>
      <c r="Q121" s="42"/>
      <c r="R121" s="42">
        <f t="shared" si="15"/>
        <v>2244774</v>
      </c>
      <c r="S121" s="42">
        <f t="shared" si="16"/>
        <v>7926</v>
      </c>
    </row>
    <row r="122" spans="1:19">
      <c r="A122" s="18">
        <f t="shared" si="12"/>
        <v>2018</v>
      </c>
      <c r="B122" s="18">
        <f t="shared" si="13"/>
        <v>7</v>
      </c>
      <c r="C122" s="18"/>
      <c r="D122" s="18"/>
      <c r="E122" s="18"/>
      <c r="F122" s="42">
        <f>SUMIF('Cust MB ComLg'!$Y$8:$AJ$8,$B$29,'Cust MB ComLg'!$Y82:$AJ82)</f>
        <v>98</v>
      </c>
      <c r="G122" s="42">
        <f>'Avg Bill Days'!C79</f>
        <v>30.713999999999999</v>
      </c>
      <c r="H122" s="42"/>
      <c r="I122" s="42"/>
      <c r="J122" s="42">
        <f t="shared" si="14"/>
        <v>7140</v>
      </c>
      <c r="K122" s="42">
        <f t="shared" si="14"/>
        <v>0</v>
      </c>
      <c r="L122" s="42"/>
      <c r="M122" s="42"/>
      <c r="N122" s="42"/>
      <c r="O122" s="42"/>
      <c r="P122" s="42"/>
      <c r="Q122" s="42"/>
      <c r="R122" s="42">
        <f t="shared" si="15"/>
        <v>2388930</v>
      </c>
      <c r="S122" s="42">
        <f t="shared" si="16"/>
        <v>8145</v>
      </c>
    </row>
    <row r="123" spans="1:19">
      <c r="A123" s="18">
        <f t="shared" si="12"/>
        <v>2018</v>
      </c>
      <c r="B123" s="18">
        <f t="shared" si="13"/>
        <v>8</v>
      </c>
      <c r="C123" s="18"/>
      <c r="D123" s="18"/>
      <c r="E123" s="18"/>
      <c r="F123" s="42">
        <f>SUMIF('Cust MB ComLg'!$Y$8:$AJ$8,$B$29,'Cust MB ComLg'!$Y83:$AJ83)</f>
        <v>98</v>
      </c>
      <c r="G123" s="42">
        <f>'Avg Bill Days'!C80</f>
        <v>30.475999999999999</v>
      </c>
      <c r="H123" s="42"/>
      <c r="I123" s="42"/>
      <c r="J123" s="42">
        <f t="shared" si="14"/>
        <v>7182</v>
      </c>
      <c r="K123" s="42">
        <f t="shared" si="14"/>
        <v>0</v>
      </c>
      <c r="L123" s="42"/>
      <c r="M123" s="42"/>
      <c r="N123" s="42"/>
      <c r="O123" s="42"/>
      <c r="P123" s="42"/>
      <c r="Q123" s="42"/>
      <c r="R123" s="42">
        <f t="shared" si="15"/>
        <v>2466311</v>
      </c>
      <c r="S123" s="42">
        <f t="shared" si="16"/>
        <v>8123</v>
      </c>
    </row>
    <row r="124" spans="1:19">
      <c r="A124" s="18">
        <f t="shared" si="12"/>
        <v>2018</v>
      </c>
      <c r="B124" s="18">
        <f t="shared" si="13"/>
        <v>9</v>
      </c>
      <c r="C124" s="18"/>
      <c r="D124" s="18"/>
      <c r="E124" s="18"/>
      <c r="F124" s="42">
        <f>SUMIF('Cust MB ComLg'!$Y$8:$AJ$8,$B$29,'Cust MB ComLg'!$Y84:$AJ84)</f>
        <v>98</v>
      </c>
      <c r="G124" s="42">
        <f>'Avg Bill Days'!C81</f>
        <v>31.143000000000001</v>
      </c>
      <c r="H124" s="42"/>
      <c r="I124" s="42"/>
      <c r="J124" s="42">
        <f t="shared" si="14"/>
        <v>6948</v>
      </c>
      <c r="K124" s="42">
        <f t="shared" si="14"/>
        <v>0</v>
      </c>
      <c r="L124" s="42"/>
      <c r="M124" s="42"/>
      <c r="N124" s="42"/>
      <c r="O124" s="42"/>
      <c r="P124" s="42"/>
      <c r="Q124" s="42"/>
      <c r="R124" s="42">
        <f t="shared" si="15"/>
        <v>2287900</v>
      </c>
      <c r="S124" s="42">
        <f t="shared" si="16"/>
        <v>7877</v>
      </c>
    </row>
    <row r="125" spans="1:19">
      <c r="A125" s="18">
        <f t="shared" si="12"/>
        <v>2018</v>
      </c>
      <c r="B125" s="18">
        <f t="shared" si="13"/>
        <v>10</v>
      </c>
      <c r="C125" s="18"/>
      <c r="D125" s="18"/>
      <c r="E125" s="18"/>
      <c r="F125" s="42">
        <f>SUMIF('Cust MB ComLg'!$Y$8:$AJ$8,$B$29,'Cust MB ComLg'!$Y85:$AJ85)</f>
        <v>98</v>
      </c>
      <c r="G125" s="42">
        <f>'Avg Bill Days'!C82</f>
        <v>30.762</v>
      </c>
      <c r="H125" s="42"/>
      <c r="I125" s="42"/>
      <c r="J125" s="42">
        <f t="shared" si="14"/>
        <v>6479</v>
      </c>
      <c r="K125" s="42">
        <f t="shared" si="14"/>
        <v>0</v>
      </c>
      <c r="L125" s="42"/>
      <c r="M125" s="42"/>
      <c r="N125" s="42"/>
      <c r="O125" s="42"/>
      <c r="P125" s="42"/>
      <c r="Q125" s="42"/>
      <c r="R125" s="42">
        <f t="shared" si="15"/>
        <v>1886528</v>
      </c>
      <c r="S125" s="42">
        <f t="shared" si="16"/>
        <v>7287</v>
      </c>
    </row>
    <row r="126" spans="1:19">
      <c r="A126" s="18">
        <f t="shared" si="12"/>
        <v>2018</v>
      </c>
      <c r="B126" s="18">
        <f t="shared" si="13"/>
        <v>11</v>
      </c>
      <c r="C126" s="18"/>
      <c r="D126" s="18"/>
      <c r="E126" s="18"/>
      <c r="F126" s="42">
        <f>SUMIF('Cust MB ComLg'!$Y$8:$AJ$8,$B$29,'Cust MB ComLg'!$Y86:$AJ86)</f>
        <v>98</v>
      </c>
      <c r="G126" s="42">
        <f>'Avg Bill Days'!C83</f>
        <v>28.619</v>
      </c>
      <c r="H126" s="42"/>
      <c r="I126" s="42"/>
      <c r="J126" s="42">
        <f t="shared" si="14"/>
        <v>5664</v>
      </c>
      <c r="K126" s="42">
        <f t="shared" si="14"/>
        <v>0</v>
      </c>
      <c r="L126" s="42"/>
      <c r="M126" s="42"/>
      <c r="N126" s="42"/>
      <c r="O126" s="42"/>
      <c r="P126" s="42"/>
      <c r="Q126" s="42"/>
      <c r="R126" s="42">
        <f t="shared" si="15"/>
        <v>1456835</v>
      </c>
      <c r="S126" s="42">
        <f t="shared" si="16"/>
        <v>6618</v>
      </c>
    </row>
    <row r="127" spans="1:19">
      <c r="A127" s="18">
        <f t="shared" si="12"/>
        <v>2018</v>
      </c>
      <c r="B127" s="18">
        <f t="shared" si="13"/>
        <v>12</v>
      </c>
      <c r="C127" s="18"/>
      <c r="D127" s="18"/>
      <c r="E127" s="18"/>
      <c r="F127" s="42">
        <f>SUMIF('Cust MB ComLg'!$Y$8:$AJ$8,$B$29,'Cust MB ComLg'!$Y87:$AJ87)</f>
        <v>98</v>
      </c>
      <c r="G127" s="42">
        <f>'Avg Bill Days'!C84</f>
        <v>31.238</v>
      </c>
      <c r="H127" s="42"/>
      <c r="I127" s="42"/>
      <c r="J127" s="42">
        <f t="shared" si="14"/>
        <v>5758</v>
      </c>
      <c r="K127" s="42">
        <f t="shared" si="14"/>
        <v>0</v>
      </c>
      <c r="L127" s="42"/>
      <c r="M127" s="42"/>
      <c r="N127" s="42"/>
      <c r="O127" s="42"/>
      <c r="P127" s="42"/>
      <c r="Q127" s="42"/>
      <c r="R127" s="42">
        <f t="shared" si="15"/>
        <v>1558291</v>
      </c>
      <c r="S127" s="42">
        <f t="shared" si="16"/>
        <v>6962</v>
      </c>
    </row>
    <row r="128" spans="1:19">
      <c r="A128" s="18">
        <f t="shared" si="12"/>
        <v>2019</v>
      </c>
      <c r="B128" s="18">
        <f t="shared" si="13"/>
        <v>1</v>
      </c>
      <c r="C128" s="18"/>
      <c r="D128" s="18"/>
      <c r="E128" s="18"/>
      <c r="F128" s="42">
        <f>SUMIF('Cust MB ComLg'!$Y$8:$AJ$8,$B$29,'Cust MB ComLg'!$Y88:$AJ88)</f>
        <v>98</v>
      </c>
      <c r="G128" s="42">
        <f>'Avg Bill Days'!C85</f>
        <v>32.286000000000001</v>
      </c>
      <c r="H128" s="42"/>
      <c r="I128" s="42"/>
      <c r="J128" s="42">
        <f t="shared" si="14"/>
        <v>5775</v>
      </c>
      <c r="K128" s="42">
        <f t="shared" si="14"/>
        <v>0</v>
      </c>
      <c r="L128" s="42"/>
      <c r="M128" s="42"/>
      <c r="N128" s="42"/>
      <c r="O128" s="42"/>
      <c r="P128" s="42"/>
      <c r="Q128" s="42"/>
      <c r="R128" s="42">
        <f t="shared" si="15"/>
        <v>1594031</v>
      </c>
      <c r="S128" s="42">
        <f t="shared" si="16"/>
        <v>7192</v>
      </c>
    </row>
    <row r="129" spans="1:19">
      <c r="A129" s="18">
        <f t="shared" si="12"/>
        <v>2019</v>
      </c>
      <c r="B129" s="18">
        <f t="shared" si="13"/>
        <v>2</v>
      </c>
      <c r="C129" s="18"/>
      <c r="D129" s="18"/>
      <c r="E129" s="18"/>
      <c r="F129" s="42">
        <f>SUMIF('Cust MB ComLg'!$Y$8:$AJ$8,$B$29,'Cust MB ComLg'!$Y89:$AJ89)</f>
        <v>98</v>
      </c>
      <c r="G129" s="42">
        <f>'Avg Bill Days'!C86</f>
        <v>29.81</v>
      </c>
      <c r="H129" s="42"/>
      <c r="I129" s="42"/>
      <c r="J129" s="42">
        <f t="shared" si="14"/>
        <v>5487</v>
      </c>
      <c r="K129" s="42">
        <f t="shared" si="14"/>
        <v>0</v>
      </c>
      <c r="L129" s="42"/>
      <c r="M129" s="42"/>
      <c r="N129" s="42"/>
      <c r="O129" s="42"/>
      <c r="P129" s="42"/>
      <c r="Q129" s="42"/>
      <c r="R129" s="42">
        <f t="shared" si="15"/>
        <v>1508039</v>
      </c>
      <c r="S129" s="42">
        <f t="shared" si="16"/>
        <v>7196</v>
      </c>
    </row>
    <row r="130" spans="1:19">
      <c r="A130" s="18">
        <f t="shared" si="12"/>
        <v>2019</v>
      </c>
      <c r="B130" s="18">
        <f t="shared" si="13"/>
        <v>3</v>
      </c>
      <c r="C130" s="18"/>
      <c r="D130" s="18"/>
      <c r="E130" s="18"/>
      <c r="F130" s="42">
        <f>SUMIF('Cust MB ComLg'!$Y$8:$AJ$8,$B$29,'Cust MB ComLg'!$Y90:$AJ90)</f>
        <v>97</v>
      </c>
      <c r="G130" s="42">
        <f>'Avg Bill Days'!C87</f>
        <v>29.524000000000001</v>
      </c>
      <c r="H130" s="42"/>
      <c r="I130" s="42"/>
      <c r="J130" s="42">
        <f t="shared" si="14"/>
        <v>5008</v>
      </c>
      <c r="K130" s="42">
        <f t="shared" si="14"/>
        <v>0</v>
      </c>
      <c r="L130" s="42"/>
      <c r="M130" s="42"/>
      <c r="N130" s="42"/>
      <c r="O130" s="42"/>
      <c r="P130" s="42"/>
      <c r="Q130" s="42"/>
      <c r="R130" s="42">
        <f t="shared" si="15"/>
        <v>1326054</v>
      </c>
      <c r="S130" s="42">
        <f t="shared" si="16"/>
        <v>6598</v>
      </c>
    </row>
    <row r="131" spans="1:19">
      <c r="A131" s="18">
        <f t="shared" si="12"/>
        <v>2019</v>
      </c>
      <c r="B131" s="18">
        <f t="shared" si="13"/>
        <v>4</v>
      </c>
      <c r="C131" s="18"/>
      <c r="D131" s="18"/>
      <c r="E131" s="18"/>
      <c r="F131" s="42">
        <f>SUMIF('Cust MB ComLg'!$Y$8:$AJ$8,$B$29,'Cust MB ComLg'!$Y91:$AJ91)</f>
        <v>97</v>
      </c>
      <c r="G131" s="42">
        <f>'Avg Bill Days'!C88</f>
        <v>30.713999999999999</v>
      </c>
      <c r="H131" s="42"/>
      <c r="I131" s="42"/>
      <c r="J131" s="42">
        <f t="shared" si="14"/>
        <v>5265</v>
      </c>
      <c r="K131" s="42">
        <f t="shared" si="14"/>
        <v>0</v>
      </c>
      <c r="L131" s="42"/>
      <c r="M131" s="42"/>
      <c r="N131" s="42"/>
      <c r="O131" s="42"/>
      <c r="P131" s="42"/>
      <c r="Q131" s="42"/>
      <c r="R131" s="42">
        <f t="shared" si="15"/>
        <v>1564249</v>
      </c>
      <c r="S131" s="42">
        <f t="shared" si="16"/>
        <v>6423</v>
      </c>
    </row>
    <row r="132" spans="1:19">
      <c r="A132" s="18">
        <f t="shared" ref="A132:A195" si="17">A120+1</f>
        <v>2019</v>
      </c>
      <c r="B132" s="18">
        <f t="shared" si="13"/>
        <v>5</v>
      </c>
      <c r="C132" s="18"/>
      <c r="D132" s="18"/>
      <c r="E132" s="18"/>
      <c r="F132" s="42">
        <f>SUMIF('Cust MB ComLg'!$Y$8:$AJ$8,$B$29,'Cust MB ComLg'!$Y92:$AJ92)</f>
        <v>96</v>
      </c>
      <c r="G132" s="42">
        <f>'Avg Bill Days'!C89</f>
        <v>29.524000000000001</v>
      </c>
      <c r="H132" s="42"/>
      <c r="I132" s="42"/>
      <c r="J132" s="42">
        <f t="shared" si="14"/>
        <v>5900</v>
      </c>
      <c r="K132" s="42">
        <f t="shared" si="14"/>
        <v>0</v>
      </c>
      <c r="L132" s="42"/>
      <c r="M132" s="42"/>
      <c r="N132" s="42"/>
      <c r="O132" s="42"/>
      <c r="P132" s="42"/>
      <c r="Q132" s="42"/>
      <c r="R132" s="42">
        <f t="shared" si="15"/>
        <v>1684999</v>
      </c>
      <c r="S132" s="42">
        <f t="shared" si="16"/>
        <v>6776</v>
      </c>
    </row>
    <row r="133" spans="1:19">
      <c r="A133" s="18">
        <f t="shared" si="17"/>
        <v>2019</v>
      </c>
      <c r="B133" s="18">
        <f t="shared" ref="B133:B196" si="18">B121</f>
        <v>6</v>
      </c>
      <c r="C133" s="18"/>
      <c r="D133" s="18"/>
      <c r="E133" s="18"/>
      <c r="F133" s="42">
        <f>SUMIF('Cust MB ComLg'!$Y$8:$AJ$8,$B$29,'Cust MB ComLg'!$Y93:$AJ93)</f>
        <v>96</v>
      </c>
      <c r="G133" s="42">
        <f>'Avg Bill Days'!C90</f>
        <v>30.619</v>
      </c>
      <c r="H133" s="42"/>
      <c r="I133" s="42"/>
      <c r="J133" s="42">
        <f t="shared" si="14"/>
        <v>6810</v>
      </c>
      <c r="K133" s="42">
        <f t="shared" si="14"/>
        <v>0</v>
      </c>
      <c r="L133" s="42"/>
      <c r="M133" s="42"/>
      <c r="N133" s="42"/>
      <c r="O133" s="42"/>
      <c r="P133" s="42"/>
      <c r="Q133" s="42"/>
      <c r="R133" s="42">
        <f t="shared" si="15"/>
        <v>2198963</v>
      </c>
      <c r="S133" s="42">
        <f t="shared" si="16"/>
        <v>7764</v>
      </c>
    </row>
    <row r="134" spans="1:19">
      <c r="A134" s="18">
        <f t="shared" si="17"/>
        <v>2019</v>
      </c>
      <c r="B134" s="18">
        <f t="shared" si="18"/>
        <v>7</v>
      </c>
      <c r="C134" s="18"/>
      <c r="D134" s="18"/>
      <c r="E134" s="18"/>
      <c r="F134" s="42">
        <f>SUMIF('Cust MB ComLg'!$Y$8:$AJ$8,$B$29,'Cust MB ComLg'!$Y94:$AJ94)</f>
        <v>96</v>
      </c>
      <c r="G134" s="42">
        <f>'Avg Bill Days'!C91</f>
        <v>30.713999999999999</v>
      </c>
      <c r="H134" s="42"/>
      <c r="I134" s="42"/>
      <c r="J134" s="42">
        <f t="shared" si="14"/>
        <v>6994</v>
      </c>
      <c r="K134" s="42">
        <f t="shared" si="14"/>
        <v>0</v>
      </c>
      <c r="L134" s="42"/>
      <c r="M134" s="42"/>
      <c r="N134" s="42"/>
      <c r="O134" s="42"/>
      <c r="P134" s="42"/>
      <c r="Q134" s="42"/>
      <c r="R134" s="42">
        <f t="shared" si="15"/>
        <v>2340176</v>
      </c>
      <c r="S134" s="42">
        <f t="shared" si="16"/>
        <v>7979</v>
      </c>
    </row>
    <row r="135" spans="1:19">
      <c r="A135" s="18">
        <f t="shared" si="17"/>
        <v>2019</v>
      </c>
      <c r="B135" s="18">
        <f t="shared" si="18"/>
        <v>8</v>
      </c>
      <c r="C135" s="18"/>
      <c r="D135" s="18"/>
      <c r="E135" s="18"/>
      <c r="F135" s="42">
        <f>SUMIF('Cust MB ComLg'!$Y$8:$AJ$8,$B$29,'Cust MB ComLg'!$Y95:$AJ95)</f>
        <v>96</v>
      </c>
      <c r="G135" s="42">
        <f>'Avg Bill Days'!C92</f>
        <v>30.475999999999999</v>
      </c>
      <c r="H135" s="42"/>
      <c r="I135" s="42"/>
      <c r="J135" s="42">
        <f t="shared" si="14"/>
        <v>7035</v>
      </c>
      <c r="K135" s="42">
        <f t="shared" si="14"/>
        <v>0</v>
      </c>
      <c r="L135" s="42"/>
      <c r="M135" s="42"/>
      <c r="N135" s="42"/>
      <c r="O135" s="42"/>
      <c r="P135" s="42"/>
      <c r="Q135" s="42"/>
      <c r="R135" s="42">
        <f t="shared" si="15"/>
        <v>2415978</v>
      </c>
      <c r="S135" s="42">
        <f t="shared" si="16"/>
        <v>7957</v>
      </c>
    </row>
    <row r="136" spans="1:19">
      <c r="A136" s="18">
        <f t="shared" si="17"/>
        <v>2019</v>
      </c>
      <c r="B136" s="18">
        <f t="shared" si="18"/>
        <v>9</v>
      </c>
      <c r="C136" s="18"/>
      <c r="D136" s="18"/>
      <c r="E136" s="18"/>
      <c r="F136" s="42">
        <f>SUMIF('Cust MB ComLg'!$Y$8:$AJ$8,$B$29,'Cust MB ComLg'!$Y96:$AJ96)</f>
        <v>96</v>
      </c>
      <c r="G136" s="42">
        <f>'Avg Bill Days'!C93</f>
        <v>31.143000000000001</v>
      </c>
      <c r="H136" s="42"/>
      <c r="I136" s="42"/>
      <c r="J136" s="42">
        <f t="shared" si="14"/>
        <v>6806</v>
      </c>
      <c r="K136" s="42">
        <f t="shared" si="14"/>
        <v>0</v>
      </c>
      <c r="L136" s="42"/>
      <c r="M136" s="42"/>
      <c r="N136" s="42"/>
      <c r="O136" s="42"/>
      <c r="P136" s="42"/>
      <c r="Q136" s="42"/>
      <c r="R136" s="42">
        <f t="shared" si="15"/>
        <v>2241208</v>
      </c>
      <c r="S136" s="42">
        <f t="shared" si="16"/>
        <v>7716</v>
      </c>
    </row>
    <row r="137" spans="1:19">
      <c r="A137" s="18">
        <f t="shared" si="17"/>
        <v>2019</v>
      </c>
      <c r="B137" s="18">
        <f t="shared" si="18"/>
        <v>10</v>
      </c>
      <c r="C137" s="18"/>
      <c r="D137" s="18"/>
      <c r="E137" s="18"/>
      <c r="F137" s="42">
        <f>SUMIF('Cust MB ComLg'!$Y$8:$AJ$8,$B$29,'Cust MB ComLg'!$Y97:$AJ97)</f>
        <v>96</v>
      </c>
      <c r="G137" s="42">
        <f>'Avg Bill Days'!C94</f>
        <v>30.762</v>
      </c>
      <c r="H137" s="42"/>
      <c r="I137" s="42"/>
      <c r="J137" s="42">
        <f t="shared" si="14"/>
        <v>6347</v>
      </c>
      <c r="K137" s="42">
        <f t="shared" si="14"/>
        <v>0</v>
      </c>
      <c r="L137" s="42"/>
      <c r="M137" s="42"/>
      <c r="N137" s="42"/>
      <c r="O137" s="42"/>
      <c r="P137" s="42"/>
      <c r="Q137" s="42"/>
      <c r="R137" s="42">
        <f t="shared" si="15"/>
        <v>1848028</v>
      </c>
      <c r="S137" s="42">
        <f t="shared" si="16"/>
        <v>7138</v>
      </c>
    </row>
    <row r="138" spans="1:19">
      <c r="A138" s="18">
        <f t="shared" si="17"/>
        <v>2019</v>
      </c>
      <c r="B138" s="18">
        <f t="shared" si="18"/>
        <v>11</v>
      </c>
      <c r="C138" s="18"/>
      <c r="D138" s="18"/>
      <c r="E138" s="18"/>
      <c r="F138" s="42">
        <f>SUMIF('Cust MB ComLg'!$Y$8:$AJ$8,$B$29,'Cust MB ComLg'!$Y98:$AJ98)</f>
        <v>96</v>
      </c>
      <c r="G138" s="42">
        <f>'Avg Bill Days'!C95</f>
        <v>28.619</v>
      </c>
      <c r="H138" s="42"/>
      <c r="I138" s="42"/>
      <c r="J138" s="42">
        <f t="shared" si="14"/>
        <v>5549</v>
      </c>
      <c r="K138" s="42">
        <f t="shared" si="14"/>
        <v>0</v>
      </c>
      <c r="L138" s="42"/>
      <c r="M138" s="42"/>
      <c r="N138" s="42"/>
      <c r="O138" s="42"/>
      <c r="P138" s="42"/>
      <c r="Q138" s="42"/>
      <c r="R138" s="42">
        <f t="shared" si="15"/>
        <v>1427103</v>
      </c>
      <c r="S138" s="42">
        <f t="shared" si="16"/>
        <v>6483</v>
      </c>
    </row>
    <row r="139" spans="1:19">
      <c r="A139" s="18">
        <f t="shared" si="17"/>
        <v>2019</v>
      </c>
      <c r="B139" s="18">
        <f t="shared" si="18"/>
        <v>12</v>
      </c>
      <c r="C139" s="18"/>
      <c r="D139" s="18"/>
      <c r="E139" s="18"/>
      <c r="F139" s="42">
        <f>SUMIF('Cust MB ComLg'!$Y$8:$AJ$8,$B$29,'Cust MB ComLg'!$Y99:$AJ99)</f>
        <v>96</v>
      </c>
      <c r="G139" s="42">
        <f>'Avg Bill Days'!C96</f>
        <v>31.238</v>
      </c>
      <c r="H139" s="42"/>
      <c r="I139" s="42"/>
      <c r="J139" s="42">
        <f t="shared" si="14"/>
        <v>5641</v>
      </c>
      <c r="K139" s="42">
        <f t="shared" si="14"/>
        <v>0</v>
      </c>
      <c r="L139" s="42"/>
      <c r="M139" s="42"/>
      <c r="N139" s="42"/>
      <c r="O139" s="42"/>
      <c r="P139" s="42"/>
      <c r="Q139" s="42"/>
      <c r="R139" s="42">
        <f t="shared" si="15"/>
        <v>1526489</v>
      </c>
      <c r="S139" s="42">
        <f t="shared" si="16"/>
        <v>6820</v>
      </c>
    </row>
    <row r="140" spans="1:19">
      <c r="A140" s="18">
        <f t="shared" si="17"/>
        <v>2020</v>
      </c>
      <c r="B140" s="18">
        <f t="shared" si="18"/>
        <v>1</v>
      </c>
      <c r="C140" s="18"/>
      <c r="D140" s="18"/>
      <c r="E140" s="18"/>
      <c r="F140" s="42">
        <f>SUMIF('Cust MB ComLg'!$Y$8:$AJ$8,$B$29,'Cust MB ComLg'!$Y100:$AJ100)</f>
        <v>96</v>
      </c>
      <c r="G140" s="42">
        <f>'Avg Bill Days'!C97</f>
        <v>32.286000000000001</v>
      </c>
      <c r="H140" s="42"/>
      <c r="I140" s="42"/>
      <c r="J140" s="42">
        <f t="shared" si="14"/>
        <v>5657</v>
      </c>
      <c r="K140" s="42">
        <f t="shared" si="14"/>
        <v>0</v>
      </c>
      <c r="L140" s="42"/>
      <c r="M140" s="42"/>
      <c r="N140" s="42"/>
      <c r="O140" s="42"/>
      <c r="P140" s="42"/>
      <c r="Q140" s="42"/>
      <c r="R140" s="42">
        <f t="shared" si="15"/>
        <v>1561500</v>
      </c>
      <c r="S140" s="42">
        <f t="shared" si="16"/>
        <v>7045</v>
      </c>
    </row>
    <row r="141" spans="1:19">
      <c r="A141" s="18">
        <f t="shared" si="17"/>
        <v>2020</v>
      </c>
      <c r="B141" s="18">
        <f t="shared" si="18"/>
        <v>2</v>
      </c>
      <c r="C141" s="18"/>
      <c r="D141" s="18"/>
      <c r="E141" s="18"/>
      <c r="F141" s="42">
        <f>SUMIF('Cust MB ComLg'!$Y$8:$AJ$8,$B$29,'Cust MB ComLg'!$Y101:$AJ101)</f>
        <v>96</v>
      </c>
      <c r="G141" s="42">
        <f>'Avg Bill Days'!C98</f>
        <v>30.31</v>
      </c>
      <c r="H141" s="42"/>
      <c r="I141" s="42"/>
      <c r="J141" s="42">
        <f t="shared" si="14"/>
        <v>5375</v>
      </c>
      <c r="K141" s="42">
        <f t="shared" si="14"/>
        <v>0</v>
      </c>
      <c r="L141" s="42"/>
      <c r="M141" s="42"/>
      <c r="N141" s="42"/>
      <c r="O141" s="42"/>
      <c r="P141" s="42"/>
      <c r="Q141" s="42"/>
      <c r="R141" s="42">
        <f t="shared" si="15"/>
        <v>1502041</v>
      </c>
      <c r="S141" s="42">
        <f t="shared" si="16"/>
        <v>7049</v>
      </c>
    </row>
    <row r="142" spans="1:19">
      <c r="A142" s="18">
        <f t="shared" si="17"/>
        <v>2020</v>
      </c>
      <c r="B142" s="18">
        <f t="shared" si="18"/>
        <v>3</v>
      </c>
      <c r="C142" s="18"/>
      <c r="D142" s="18"/>
      <c r="E142" s="18"/>
      <c r="F142" s="42">
        <f>SUMIF('Cust MB ComLg'!$Y$8:$AJ$8,$B$29,'Cust MB ComLg'!$Y102:$AJ102)</f>
        <v>95</v>
      </c>
      <c r="G142" s="42">
        <f>'Avg Bill Days'!C99</f>
        <v>30.024000000000001</v>
      </c>
      <c r="H142" s="42"/>
      <c r="I142" s="42"/>
      <c r="J142" s="42">
        <f t="shared" si="14"/>
        <v>4904</v>
      </c>
      <c r="K142" s="42">
        <f t="shared" si="14"/>
        <v>0</v>
      </c>
      <c r="L142" s="42"/>
      <c r="M142" s="42"/>
      <c r="N142" s="42"/>
      <c r="O142" s="42"/>
      <c r="P142" s="42"/>
      <c r="Q142" s="42"/>
      <c r="R142" s="42">
        <f t="shared" si="15"/>
        <v>1320707</v>
      </c>
      <c r="S142" s="42">
        <f t="shared" si="16"/>
        <v>6462</v>
      </c>
    </row>
    <row r="143" spans="1:19">
      <c r="A143" s="18">
        <f t="shared" si="17"/>
        <v>2020</v>
      </c>
      <c r="B143" s="18">
        <f t="shared" si="18"/>
        <v>4</v>
      </c>
      <c r="C143" s="18"/>
      <c r="D143" s="18"/>
      <c r="E143" s="18"/>
      <c r="F143" s="42">
        <f>SUMIF('Cust MB ComLg'!$Y$8:$AJ$8,$B$29,'Cust MB ComLg'!$Y103:$AJ103)</f>
        <v>95</v>
      </c>
      <c r="G143" s="42">
        <f>'Avg Bill Days'!C100</f>
        <v>30.713999999999999</v>
      </c>
      <c r="H143" s="42"/>
      <c r="I143" s="42"/>
      <c r="J143" s="42">
        <f t="shared" si="14"/>
        <v>5156</v>
      </c>
      <c r="K143" s="42">
        <f t="shared" si="14"/>
        <v>0</v>
      </c>
      <c r="L143" s="42"/>
      <c r="M143" s="42"/>
      <c r="N143" s="42"/>
      <c r="O143" s="42"/>
      <c r="P143" s="42"/>
      <c r="Q143" s="42"/>
      <c r="R143" s="42">
        <f t="shared" si="15"/>
        <v>1531997</v>
      </c>
      <c r="S143" s="42">
        <f t="shared" si="16"/>
        <v>6290</v>
      </c>
    </row>
    <row r="144" spans="1:19">
      <c r="A144" s="18">
        <f t="shared" si="17"/>
        <v>2020</v>
      </c>
      <c r="B144" s="18">
        <f t="shared" si="18"/>
        <v>5</v>
      </c>
      <c r="C144" s="18"/>
      <c r="D144" s="18"/>
      <c r="E144" s="18"/>
      <c r="F144" s="42">
        <f>SUMIF('Cust MB ComLg'!$Y$8:$AJ$8,$B$29,'Cust MB ComLg'!$Y104:$AJ104)</f>
        <v>95</v>
      </c>
      <c r="G144" s="42">
        <f>'Avg Bill Days'!C101</f>
        <v>29.524000000000001</v>
      </c>
      <c r="H144" s="42"/>
      <c r="I144" s="42"/>
      <c r="J144" s="42">
        <f t="shared" si="14"/>
        <v>5838</v>
      </c>
      <c r="K144" s="42">
        <f t="shared" si="14"/>
        <v>0</v>
      </c>
      <c r="L144" s="42"/>
      <c r="M144" s="42"/>
      <c r="N144" s="42"/>
      <c r="O144" s="42"/>
      <c r="P144" s="42"/>
      <c r="Q144" s="42"/>
      <c r="R144" s="42">
        <f t="shared" si="15"/>
        <v>1667447</v>
      </c>
      <c r="S144" s="42">
        <f t="shared" si="16"/>
        <v>6706</v>
      </c>
    </row>
    <row r="145" spans="1:19">
      <c r="A145" s="18">
        <f t="shared" si="17"/>
        <v>2020</v>
      </c>
      <c r="B145" s="18">
        <f t="shared" si="18"/>
        <v>6</v>
      </c>
      <c r="C145" s="18"/>
      <c r="D145" s="18"/>
      <c r="E145" s="18"/>
      <c r="F145" s="42">
        <f>SUMIF('Cust MB ComLg'!$Y$8:$AJ$8,$B$29,'Cust MB ComLg'!$Y105:$AJ105)</f>
        <v>95</v>
      </c>
      <c r="G145" s="42">
        <f>'Avg Bill Days'!C102</f>
        <v>30.619</v>
      </c>
      <c r="H145" s="42"/>
      <c r="I145" s="42"/>
      <c r="J145" s="42">
        <f t="shared" si="14"/>
        <v>6739</v>
      </c>
      <c r="K145" s="42">
        <f t="shared" si="14"/>
        <v>0</v>
      </c>
      <c r="L145" s="42"/>
      <c r="M145" s="42"/>
      <c r="N145" s="42"/>
      <c r="O145" s="42"/>
      <c r="P145" s="42"/>
      <c r="Q145" s="42"/>
      <c r="R145" s="42">
        <f t="shared" si="15"/>
        <v>2176057</v>
      </c>
      <c r="S145" s="42">
        <f t="shared" si="16"/>
        <v>7683</v>
      </c>
    </row>
    <row r="146" spans="1:19">
      <c r="A146" s="18">
        <f t="shared" si="17"/>
        <v>2020</v>
      </c>
      <c r="B146" s="18">
        <f t="shared" si="18"/>
        <v>7</v>
      </c>
      <c r="C146" s="18"/>
      <c r="D146" s="18"/>
      <c r="E146" s="18"/>
      <c r="F146" s="42">
        <f>SUMIF('Cust MB ComLg'!$Y$8:$AJ$8,$B$29,'Cust MB ComLg'!$Y106:$AJ106)</f>
        <v>95</v>
      </c>
      <c r="G146" s="42">
        <f>'Avg Bill Days'!C103</f>
        <v>30.713999999999999</v>
      </c>
      <c r="H146" s="42"/>
      <c r="I146" s="42"/>
      <c r="J146" s="42">
        <f t="shared" si="14"/>
        <v>6921</v>
      </c>
      <c r="K146" s="42">
        <f t="shared" si="14"/>
        <v>0</v>
      </c>
      <c r="L146" s="42"/>
      <c r="M146" s="42"/>
      <c r="N146" s="42"/>
      <c r="O146" s="42"/>
      <c r="P146" s="42"/>
      <c r="Q146" s="42"/>
      <c r="R146" s="42">
        <f t="shared" si="15"/>
        <v>2315799</v>
      </c>
      <c r="S146" s="42">
        <f t="shared" si="16"/>
        <v>7896</v>
      </c>
    </row>
    <row r="147" spans="1:19">
      <c r="A147" s="18">
        <f t="shared" si="17"/>
        <v>2020</v>
      </c>
      <c r="B147" s="18">
        <f t="shared" si="18"/>
        <v>8</v>
      </c>
      <c r="C147" s="18"/>
      <c r="D147" s="18"/>
      <c r="E147" s="18"/>
      <c r="F147" s="42">
        <f>SUMIF('Cust MB ComLg'!$Y$8:$AJ$8,$B$29,'Cust MB ComLg'!$Y107:$AJ107)</f>
        <v>94</v>
      </c>
      <c r="G147" s="42">
        <f>'Avg Bill Days'!C104</f>
        <v>30.475999999999999</v>
      </c>
      <c r="H147" s="42"/>
      <c r="I147" s="42"/>
      <c r="J147" s="42">
        <f t="shared" si="14"/>
        <v>6889</v>
      </c>
      <c r="K147" s="42">
        <f t="shared" si="14"/>
        <v>0</v>
      </c>
      <c r="L147" s="42"/>
      <c r="M147" s="42"/>
      <c r="N147" s="42"/>
      <c r="O147" s="42"/>
      <c r="P147" s="42"/>
      <c r="Q147" s="42"/>
      <c r="R147" s="42">
        <f t="shared" si="15"/>
        <v>2365645</v>
      </c>
      <c r="S147" s="42">
        <f t="shared" si="16"/>
        <v>7792</v>
      </c>
    </row>
    <row r="148" spans="1:19">
      <c r="A148" s="18">
        <f t="shared" si="17"/>
        <v>2020</v>
      </c>
      <c r="B148" s="18">
        <f t="shared" si="18"/>
        <v>9</v>
      </c>
      <c r="C148" s="18"/>
      <c r="D148" s="18"/>
      <c r="E148" s="18"/>
      <c r="F148" s="42">
        <f>SUMIF('Cust MB ComLg'!$Y$8:$AJ$8,$B$29,'Cust MB ComLg'!$Y108:$AJ108)</f>
        <v>94</v>
      </c>
      <c r="G148" s="42">
        <f>'Avg Bill Days'!C105</f>
        <v>31.143000000000001</v>
      </c>
      <c r="H148" s="42"/>
      <c r="I148" s="42"/>
      <c r="J148" s="42">
        <f t="shared" si="14"/>
        <v>6664</v>
      </c>
      <c r="K148" s="42">
        <f t="shared" si="14"/>
        <v>0</v>
      </c>
      <c r="L148" s="42"/>
      <c r="M148" s="42"/>
      <c r="N148" s="42"/>
      <c r="O148" s="42"/>
      <c r="P148" s="42"/>
      <c r="Q148" s="42"/>
      <c r="R148" s="42">
        <f t="shared" si="15"/>
        <v>2194516</v>
      </c>
      <c r="S148" s="42">
        <f t="shared" si="16"/>
        <v>7555</v>
      </c>
    </row>
    <row r="149" spans="1:19">
      <c r="A149" s="18">
        <f t="shared" si="17"/>
        <v>2020</v>
      </c>
      <c r="B149" s="18">
        <f t="shared" si="18"/>
        <v>10</v>
      </c>
      <c r="C149" s="18"/>
      <c r="D149" s="18"/>
      <c r="E149" s="18"/>
      <c r="F149" s="42">
        <f>SUMIF('Cust MB ComLg'!$Y$8:$AJ$8,$B$29,'Cust MB ComLg'!$Y109:$AJ109)</f>
        <v>94</v>
      </c>
      <c r="G149" s="42">
        <f>'Avg Bill Days'!C106</f>
        <v>30.762</v>
      </c>
      <c r="H149" s="42"/>
      <c r="I149" s="42"/>
      <c r="J149" s="42">
        <f t="shared" si="14"/>
        <v>6215</v>
      </c>
      <c r="K149" s="42">
        <f t="shared" si="14"/>
        <v>0</v>
      </c>
      <c r="L149" s="42"/>
      <c r="M149" s="42"/>
      <c r="N149" s="42"/>
      <c r="O149" s="42"/>
      <c r="P149" s="42"/>
      <c r="Q149" s="42"/>
      <c r="R149" s="42">
        <f t="shared" si="15"/>
        <v>1809527</v>
      </c>
      <c r="S149" s="42">
        <f t="shared" si="16"/>
        <v>6989</v>
      </c>
    </row>
    <row r="150" spans="1:19">
      <c r="A150" s="18">
        <f t="shared" si="17"/>
        <v>2020</v>
      </c>
      <c r="B150" s="18">
        <f t="shared" si="18"/>
        <v>11</v>
      </c>
      <c r="C150" s="18"/>
      <c r="D150" s="18"/>
      <c r="E150" s="18"/>
      <c r="F150" s="42">
        <f>SUMIF('Cust MB ComLg'!$Y$8:$AJ$8,$B$29,'Cust MB ComLg'!$Y110:$AJ110)</f>
        <v>94</v>
      </c>
      <c r="G150" s="42">
        <f>'Avg Bill Days'!C107</f>
        <v>28.619</v>
      </c>
      <c r="H150" s="42"/>
      <c r="I150" s="42"/>
      <c r="J150" s="42">
        <f t="shared" si="14"/>
        <v>5433</v>
      </c>
      <c r="K150" s="42">
        <f t="shared" si="14"/>
        <v>0</v>
      </c>
      <c r="L150" s="42"/>
      <c r="M150" s="42"/>
      <c r="N150" s="42"/>
      <c r="O150" s="42"/>
      <c r="P150" s="42"/>
      <c r="Q150" s="42"/>
      <c r="R150" s="42">
        <f t="shared" si="15"/>
        <v>1397372</v>
      </c>
      <c r="S150" s="42">
        <f t="shared" si="16"/>
        <v>6348</v>
      </c>
    </row>
    <row r="151" spans="1:19">
      <c r="A151" s="18">
        <f t="shared" si="17"/>
        <v>2020</v>
      </c>
      <c r="B151" s="18">
        <f t="shared" si="18"/>
        <v>12</v>
      </c>
      <c r="C151" s="18"/>
      <c r="D151" s="18"/>
      <c r="E151" s="18"/>
      <c r="F151" s="42">
        <f>SUMIF('Cust MB ComLg'!$Y$8:$AJ$8,$B$29,'Cust MB ComLg'!$Y111:$AJ111)</f>
        <v>94</v>
      </c>
      <c r="G151" s="42">
        <f>'Avg Bill Days'!C108</f>
        <v>31.238</v>
      </c>
      <c r="H151" s="42"/>
      <c r="I151" s="42"/>
      <c r="J151" s="42">
        <f t="shared" si="14"/>
        <v>5523</v>
      </c>
      <c r="K151" s="42">
        <f t="shared" si="14"/>
        <v>0</v>
      </c>
      <c r="L151" s="42"/>
      <c r="M151" s="42"/>
      <c r="N151" s="42"/>
      <c r="O151" s="42"/>
      <c r="P151" s="42"/>
      <c r="Q151" s="42"/>
      <c r="R151" s="42">
        <f t="shared" si="15"/>
        <v>1494687</v>
      </c>
      <c r="S151" s="42">
        <f t="shared" si="16"/>
        <v>6678</v>
      </c>
    </row>
    <row r="152" spans="1:19">
      <c r="A152" s="18">
        <f t="shared" si="17"/>
        <v>2021</v>
      </c>
      <c r="B152" s="18">
        <f t="shared" si="18"/>
        <v>1</v>
      </c>
      <c r="C152" s="18"/>
      <c r="D152" s="18"/>
      <c r="E152" s="18"/>
      <c r="F152" s="42">
        <f>SUMIF('Cust MB ComLg'!$Y$8:$AJ$8,$B$29,'Cust MB ComLg'!$Y112:$AJ112)</f>
        <v>94</v>
      </c>
      <c r="G152" s="42">
        <f>'Avg Bill Days'!C109</f>
        <v>32.286000000000001</v>
      </c>
      <c r="H152" s="42"/>
      <c r="I152" s="42"/>
      <c r="J152" s="42">
        <f t="shared" si="14"/>
        <v>5539</v>
      </c>
      <c r="K152" s="42">
        <f t="shared" si="14"/>
        <v>0</v>
      </c>
      <c r="L152" s="42"/>
      <c r="M152" s="42"/>
      <c r="N152" s="42"/>
      <c r="O152" s="42"/>
      <c r="P152" s="42"/>
      <c r="Q152" s="42"/>
      <c r="R152" s="42">
        <f t="shared" si="15"/>
        <v>1528968</v>
      </c>
      <c r="S152" s="42">
        <f t="shared" si="16"/>
        <v>6899</v>
      </c>
    </row>
    <row r="153" spans="1:19">
      <c r="A153" s="18">
        <f t="shared" si="17"/>
        <v>2021</v>
      </c>
      <c r="B153" s="18">
        <f t="shared" si="18"/>
        <v>2</v>
      </c>
      <c r="C153" s="18"/>
      <c r="D153" s="18"/>
      <c r="E153" s="18"/>
      <c r="F153" s="42">
        <f>SUMIF('Cust MB ComLg'!$Y$8:$AJ$8,$B$29,'Cust MB ComLg'!$Y113:$AJ113)</f>
        <v>94</v>
      </c>
      <c r="G153" s="42">
        <f>'Avg Bill Days'!C110</f>
        <v>29.81</v>
      </c>
      <c r="H153" s="42"/>
      <c r="I153" s="42"/>
      <c r="J153" s="42">
        <f t="shared" si="14"/>
        <v>5263</v>
      </c>
      <c r="K153" s="42">
        <f t="shared" si="14"/>
        <v>0</v>
      </c>
      <c r="L153" s="42"/>
      <c r="M153" s="42"/>
      <c r="N153" s="42"/>
      <c r="O153" s="42"/>
      <c r="P153" s="42"/>
      <c r="Q153" s="42"/>
      <c r="R153" s="42">
        <f t="shared" si="15"/>
        <v>1446487</v>
      </c>
      <c r="S153" s="42">
        <f t="shared" si="16"/>
        <v>6902</v>
      </c>
    </row>
    <row r="154" spans="1:19">
      <c r="A154" s="18">
        <f t="shared" si="17"/>
        <v>2021</v>
      </c>
      <c r="B154" s="18">
        <f t="shared" si="18"/>
        <v>3</v>
      </c>
      <c r="C154" s="18"/>
      <c r="D154" s="18"/>
      <c r="E154" s="18"/>
      <c r="F154" s="42">
        <f>SUMIF('Cust MB ComLg'!$Y$8:$AJ$8,$B$29,'Cust MB ComLg'!$Y114:$AJ114)</f>
        <v>94</v>
      </c>
      <c r="G154" s="42">
        <f>'Avg Bill Days'!C111</f>
        <v>29.524000000000001</v>
      </c>
      <c r="H154" s="42"/>
      <c r="I154" s="42"/>
      <c r="J154" s="42">
        <f t="shared" si="14"/>
        <v>4853</v>
      </c>
      <c r="K154" s="42">
        <f t="shared" si="14"/>
        <v>0</v>
      </c>
      <c r="L154" s="42"/>
      <c r="M154" s="42"/>
      <c r="N154" s="42"/>
      <c r="O154" s="42"/>
      <c r="P154" s="42"/>
      <c r="Q154" s="42"/>
      <c r="R154" s="42">
        <f t="shared" si="15"/>
        <v>1285042</v>
      </c>
      <c r="S154" s="42">
        <f t="shared" si="16"/>
        <v>6394</v>
      </c>
    </row>
    <row r="155" spans="1:19">
      <c r="A155" s="18">
        <f t="shared" si="17"/>
        <v>2021</v>
      </c>
      <c r="B155" s="18">
        <f t="shared" si="18"/>
        <v>4</v>
      </c>
      <c r="C155" s="18"/>
      <c r="D155" s="18"/>
      <c r="E155" s="18"/>
      <c r="F155" s="42">
        <f>SUMIF('Cust MB ComLg'!$Y$8:$AJ$8,$B$29,'Cust MB ComLg'!$Y115:$AJ115)</f>
        <v>94</v>
      </c>
      <c r="G155" s="42">
        <f>'Avg Bill Days'!C112</f>
        <v>30.713999999999999</v>
      </c>
      <c r="H155" s="42"/>
      <c r="I155" s="42"/>
      <c r="J155" s="42">
        <f t="shared" si="14"/>
        <v>5102</v>
      </c>
      <c r="K155" s="42">
        <f t="shared" si="14"/>
        <v>0</v>
      </c>
      <c r="L155" s="42"/>
      <c r="M155" s="42"/>
      <c r="N155" s="42"/>
      <c r="O155" s="42"/>
      <c r="P155" s="42"/>
      <c r="Q155" s="42"/>
      <c r="R155" s="42">
        <f t="shared" si="15"/>
        <v>1515870</v>
      </c>
      <c r="S155" s="42">
        <f t="shared" si="16"/>
        <v>6224</v>
      </c>
    </row>
    <row r="156" spans="1:19">
      <c r="A156" s="18">
        <f t="shared" si="17"/>
        <v>2021</v>
      </c>
      <c r="B156" s="18">
        <f t="shared" si="18"/>
        <v>5</v>
      </c>
      <c r="C156" s="18"/>
      <c r="D156" s="18"/>
      <c r="E156" s="18"/>
      <c r="F156" s="42">
        <f>SUMIF('Cust MB ComLg'!$Y$8:$AJ$8,$B$29,'Cust MB ComLg'!$Y116:$AJ116)</f>
        <v>94</v>
      </c>
      <c r="G156" s="42">
        <f>'Avg Bill Days'!C113</f>
        <v>29.524000000000001</v>
      </c>
      <c r="H156" s="42"/>
      <c r="I156" s="42"/>
      <c r="J156" s="42">
        <f t="shared" si="14"/>
        <v>5777</v>
      </c>
      <c r="K156" s="42">
        <f t="shared" si="14"/>
        <v>0</v>
      </c>
      <c r="L156" s="42"/>
      <c r="M156" s="42"/>
      <c r="N156" s="42"/>
      <c r="O156" s="42"/>
      <c r="P156" s="42"/>
      <c r="Q156" s="42"/>
      <c r="R156" s="42">
        <f t="shared" si="15"/>
        <v>1649895</v>
      </c>
      <c r="S156" s="42">
        <f t="shared" si="16"/>
        <v>6635</v>
      </c>
    </row>
    <row r="157" spans="1:19">
      <c r="A157" s="18">
        <f t="shared" si="17"/>
        <v>2021</v>
      </c>
      <c r="B157" s="18">
        <f t="shared" si="18"/>
        <v>6</v>
      </c>
      <c r="C157" s="18"/>
      <c r="D157" s="18"/>
      <c r="E157" s="18"/>
      <c r="F157" s="42">
        <f>SUMIF('Cust MB ComLg'!$Y$8:$AJ$8,$B$29,'Cust MB ComLg'!$Y117:$AJ117)</f>
        <v>94</v>
      </c>
      <c r="G157" s="42">
        <f>'Avg Bill Days'!C114</f>
        <v>30.619</v>
      </c>
      <c r="H157" s="42"/>
      <c r="I157" s="42"/>
      <c r="J157" s="42">
        <f t="shared" si="14"/>
        <v>6668</v>
      </c>
      <c r="K157" s="42">
        <f t="shared" si="14"/>
        <v>0</v>
      </c>
      <c r="L157" s="42"/>
      <c r="M157" s="42"/>
      <c r="N157" s="42"/>
      <c r="O157" s="42"/>
      <c r="P157" s="42"/>
      <c r="Q157" s="42"/>
      <c r="R157" s="42">
        <f t="shared" si="15"/>
        <v>2153151</v>
      </c>
      <c r="S157" s="42">
        <f t="shared" si="16"/>
        <v>7603</v>
      </c>
    </row>
    <row r="158" spans="1:19">
      <c r="A158" s="18">
        <f t="shared" si="17"/>
        <v>2021</v>
      </c>
      <c r="B158" s="18">
        <f t="shared" si="18"/>
        <v>7</v>
      </c>
      <c r="C158" s="18"/>
      <c r="D158" s="18"/>
      <c r="E158" s="18"/>
      <c r="F158" s="42">
        <f>SUMIF('Cust MB ComLg'!$Y$8:$AJ$8,$B$29,'Cust MB ComLg'!$Y118:$AJ118)</f>
        <v>94</v>
      </c>
      <c r="G158" s="42">
        <f>'Avg Bill Days'!C115</f>
        <v>30.713999999999999</v>
      </c>
      <c r="H158" s="42"/>
      <c r="I158" s="42"/>
      <c r="J158" s="42">
        <f t="shared" si="14"/>
        <v>6848</v>
      </c>
      <c r="K158" s="42">
        <f t="shared" si="14"/>
        <v>0</v>
      </c>
      <c r="L158" s="42"/>
      <c r="M158" s="42"/>
      <c r="N158" s="42"/>
      <c r="O158" s="42"/>
      <c r="P158" s="42"/>
      <c r="Q158" s="42"/>
      <c r="R158" s="42">
        <f t="shared" si="15"/>
        <v>2291422</v>
      </c>
      <c r="S158" s="42">
        <f t="shared" si="16"/>
        <v>7813</v>
      </c>
    </row>
    <row r="159" spans="1:19">
      <c r="A159" s="18">
        <f t="shared" si="17"/>
        <v>2021</v>
      </c>
      <c r="B159" s="18">
        <f t="shared" si="18"/>
        <v>8</v>
      </c>
      <c r="C159" s="18"/>
      <c r="D159" s="18"/>
      <c r="E159" s="18"/>
      <c r="F159" s="42">
        <f>SUMIF('Cust MB ComLg'!$Y$8:$AJ$8,$B$29,'Cust MB ComLg'!$Y119:$AJ119)</f>
        <v>94</v>
      </c>
      <c r="G159" s="42">
        <f>'Avg Bill Days'!C116</f>
        <v>30.475999999999999</v>
      </c>
      <c r="H159" s="42"/>
      <c r="I159" s="42"/>
      <c r="J159" s="42">
        <f t="shared" si="14"/>
        <v>6889</v>
      </c>
      <c r="K159" s="42">
        <f t="shared" si="14"/>
        <v>0</v>
      </c>
      <c r="L159" s="42"/>
      <c r="M159" s="42"/>
      <c r="N159" s="42"/>
      <c r="O159" s="42"/>
      <c r="P159" s="42"/>
      <c r="Q159" s="42"/>
      <c r="R159" s="42">
        <f t="shared" si="15"/>
        <v>2365645</v>
      </c>
      <c r="S159" s="42">
        <f t="shared" si="16"/>
        <v>7792</v>
      </c>
    </row>
    <row r="160" spans="1:19">
      <c r="A160" s="18">
        <f t="shared" si="17"/>
        <v>2021</v>
      </c>
      <c r="B160" s="18">
        <f t="shared" si="18"/>
        <v>9</v>
      </c>
      <c r="C160" s="18"/>
      <c r="D160" s="18"/>
      <c r="E160" s="18"/>
      <c r="F160" s="42">
        <f>SUMIF('Cust MB ComLg'!$Y$8:$AJ$8,$B$29,'Cust MB ComLg'!$Y120:$AJ120)</f>
        <v>94</v>
      </c>
      <c r="G160" s="42">
        <f>'Avg Bill Days'!C117</f>
        <v>31.143000000000001</v>
      </c>
      <c r="H160" s="42"/>
      <c r="I160" s="42"/>
      <c r="J160" s="42">
        <f t="shared" si="14"/>
        <v>6664</v>
      </c>
      <c r="K160" s="42">
        <f t="shared" si="14"/>
        <v>0</v>
      </c>
      <c r="L160" s="42"/>
      <c r="M160" s="42"/>
      <c r="N160" s="42"/>
      <c r="O160" s="42"/>
      <c r="P160" s="42"/>
      <c r="Q160" s="42"/>
      <c r="R160" s="42">
        <f t="shared" si="15"/>
        <v>2194516</v>
      </c>
      <c r="S160" s="42">
        <f t="shared" si="16"/>
        <v>7555</v>
      </c>
    </row>
    <row r="161" spans="1:19">
      <c r="A161" s="18">
        <f t="shared" si="17"/>
        <v>2021</v>
      </c>
      <c r="B161" s="18">
        <f t="shared" si="18"/>
        <v>10</v>
      </c>
      <c r="C161" s="18"/>
      <c r="D161" s="18"/>
      <c r="E161" s="18"/>
      <c r="F161" s="42">
        <f>SUMIF('Cust MB ComLg'!$Y$8:$AJ$8,$B$29,'Cust MB ComLg'!$Y121:$AJ121)</f>
        <v>94</v>
      </c>
      <c r="G161" s="42">
        <f>'Avg Bill Days'!C118</f>
        <v>30.762</v>
      </c>
      <c r="H161" s="42"/>
      <c r="I161" s="42"/>
      <c r="J161" s="42">
        <f t="shared" si="14"/>
        <v>6215</v>
      </c>
      <c r="K161" s="42">
        <f t="shared" si="14"/>
        <v>0</v>
      </c>
      <c r="L161" s="42"/>
      <c r="M161" s="42"/>
      <c r="N161" s="42"/>
      <c r="O161" s="42"/>
      <c r="P161" s="42"/>
      <c r="Q161" s="42"/>
      <c r="R161" s="42">
        <f t="shared" si="15"/>
        <v>1809527</v>
      </c>
      <c r="S161" s="42">
        <f t="shared" si="16"/>
        <v>6989</v>
      </c>
    </row>
    <row r="162" spans="1:19">
      <c r="A162" s="18">
        <f t="shared" si="17"/>
        <v>2021</v>
      </c>
      <c r="B162" s="18">
        <f t="shared" si="18"/>
        <v>11</v>
      </c>
      <c r="C162" s="18"/>
      <c r="D162" s="18"/>
      <c r="E162" s="18"/>
      <c r="F162" s="42">
        <f>SUMIF('Cust MB ComLg'!$Y$8:$AJ$8,$B$29,'Cust MB ComLg'!$Y122:$AJ122)</f>
        <v>94</v>
      </c>
      <c r="G162" s="42">
        <f>'Avg Bill Days'!C119</f>
        <v>28.619</v>
      </c>
      <c r="H162" s="42"/>
      <c r="I162" s="42"/>
      <c r="J162" s="42">
        <f t="shared" si="14"/>
        <v>5433</v>
      </c>
      <c r="K162" s="42">
        <f t="shared" si="14"/>
        <v>0</v>
      </c>
      <c r="L162" s="42"/>
      <c r="M162" s="42"/>
      <c r="N162" s="42"/>
      <c r="O162" s="42"/>
      <c r="P162" s="42"/>
      <c r="Q162" s="42"/>
      <c r="R162" s="42">
        <f t="shared" si="15"/>
        <v>1397372</v>
      </c>
      <c r="S162" s="42">
        <f t="shared" si="16"/>
        <v>6348</v>
      </c>
    </row>
    <row r="163" spans="1:19">
      <c r="A163" s="18">
        <f t="shared" si="17"/>
        <v>2021</v>
      </c>
      <c r="B163" s="18">
        <f t="shared" si="18"/>
        <v>12</v>
      </c>
      <c r="C163" s="18"/>
      <c r="D163" s="18"/>
      <c r="E163" s="18"/>
      <c r="F163" s="42">
        <f>SUMIF('Cust MB ComLg'!$Y$8:$AJ$8,$B$29,'Cust MB ComLg'!$Y123:$AJ123)</f>
        <v>93</v>
      </c>
      <c r="G163" s="42">
        <f>'Avg Bill Days'!C120</f>
        <v>31.238</v>
      </c>
      <c r="H163" s="42"/>
      <c r="I163" s="42"/>
      <c r="J163" s="42">
        <f t="shared" si="14"/>
        <v>5465</v>
      </c>
      <c r="K163" s="42">
        <f t="shared" si="14"/>
        <v>0</v>
      </c>
      <c r="L163" s="42"/>
      <c r="M163" s="42"/>
      <c r="N163" s="42"/>
      <c r="O163" s="42"/>
      <c r="P163" s="42"/>
      <c r="Q163" s="42"/>
      <c r="R163" s="42">
        <f t="shared" si="15"/>
        <v>1478786</v>
      </c>
      <c r="S163" s="42">
        <f t="shared" si="16"/>
        <v>6607</v>
      </c>
    </row>
    <row r="164" spans="1:19">
      <c r="A164" s="18">
        <f t="shared" si="17"/>
        <v>2022</v>
      </c>
      <c r="B164" s="18">
        <f t="shared" si="18"/>
        <v>1</v>
      </c>
      <c r="C164" s="18"/>
      <c r="D164" s="18"/>
      <c r="E164" s="18"/>
      <c r="F164" s="42">
        <f>SUMIF('Cust MB ComLg'!$Y$8:$AJ$8,$B$29,'Cust MB ComLg'!$Y124:$AJ124)</f>
        <v>93</v>
      </c>
      <c r="G164" s="42">
        <f>'Avg Bill Days'!C121</f>
        <v>32.286000000000001</v>
      </c>
      <c r="H164" s="42"/>
      <c r="I164" s="42"/>
      <c r="J164" s="42">
        <f t="shared" si="14"/>
        <v>5480</v>
      </c>
      <c r="K164" s="42">
        <f t="shared" si="14"/>
        <v>0</v>
      </c>
      <c r="L164" s="42"/>
      <c r="M164" s="42"/>
      <c r="N164" s="42"/>
      <c r="O164" s="42"/>
      <c r="P164" s="42"/>
      <c r="Q164" s="42"/>
      <c r="R164" s="42">
        <f t="shared" si="15"/>
        <v>1512703</v>
      </c>
      <c r="S164" s="42">
        <f t="shared" si="16"/>
        <v>6825</v>
      </c>
    </row>
    <row r="165" spans="1:19">
      <c r="A165" s="18">
        <f t="shared" si="17"/>
        <v>2022</v>
      </c>
      <c r="B165" s="18">
        <f t="shared" si="18"/>
        <v>2</v>
      </c>
      <c r="C165" s="18"/>
      <c r="D165" s="18"/>
      <c r="E165" s="18"/>
      <c r="F165" s="42">
        <f>SUMIF('Cust MB ComLg'!$Y$8:$AJ$8,$B$29,'Cust MB ComLg'!$Y125:$AJ125)</f>
        <v>93</v>
      </c>
      <c r="G165" s="42">
        <f>'Avg Bill Days'!C122</f>
        <v>29.81</v>
      </c>
      <c r="H165" s="42"/>
      <c r="I165" s="42"/>
      <c r="J165" s="42">
        <f t="shared" si="14"/>
        <v>5207</v>
      </c>
      <c r="K165" s="42">
        <f t="shared" si="14"/>
        <v>0</v>
      </c>
      <c r="L165" s="42"/>
      <c r="M165" s="42"/>
      <c r="N165" s="42"/>
      <c r="O165" s="42"/>
      <c r="P165" s="42"/>
      <c r="Q165" s="42"/>
      <c r="R165" s="42">
        <f t="shared" si="15"/>
        <v>1431098</v>
      </c>
      <c r="S165" s="42">
        <f t="shared" si="16"/>
        <v>6829</v>
      </c>
    </row>
    <row r="166" spans="1:19">
      <c r="A166" s="18">
        <f t="shared" si="17"/>
        <v>2022</v>
      </c>
      <c r="B166" s="18">
        <f t="shared" si="18"/>
        <v>3</v>
      </c>
      <c r="C166" s="18"/>
      <c r="D166" s="18"/>
      <c r="E166" s="18"/>
      <c r="F166" s="42">
        <f>SUMIF('Cust MB ComLg'!$Y$8:$AJ$8,$B$29,'Cust MB ComLg'!$Y126:$AJ126)</f>
        <v>93</v>
      </c>
      <c r="G166" s="42">
        <f>'Avg Bill Days'!C123</f>
        <v>29.524000000000001</v>
      </c>
      <c r="H166" s="42"/>
      <c r="I166" s="42"/>
      <c r="J166" s="42">
        <f t="shared" si="14"/>
        <v>4801</v>
      </c>
      <c r="K166" s="42">
        <f t="shared" si="14"/>
        <v>0</v>
      </c>
      <c r="L166" s="42"/>
      <c r="M166" s="42"/>
      <c r="N166" s="42"/>
      <c r="O166" s="42"/>
      <c r="P166" s="42"/>
      <c r="Q166" s="42"/>
      <c r="R166" s="42">
        <f t="shared" si="15"/>
        <v>1271371</v>
      </c>
      <c r="S166" s="42">
        <f t="shared" si="16"/>
        <v>6326</v>
      </c>
    </row>
    <row r="167" spans="1:19">
      <c r="A167" s="18">
        <f t="shared" si="17"/>
        <v>2022</v>
      </c>
      <c r="B167" s="18">
        <f t="shared" si="18"/>
        <v>4</v>
      </c>
      <c r="C167" s="18"/>
      <c r="D167" s="18"/>
      <c r="E167" s="18"/>
      <c r="F167" s="42">
        <f>SUMIF('Cust MB ComLg'!$Y$8:$AJ$8,$B$29,'Cust MB ComLg'!$Y127:$AJ127)</f>
        <v>93</v>
      </c>
      <c r="G167" s="42">
        <f>'Avg Bill Days'!C124</f>
        <v>30.713999999999999</v>
      </c>
      <c r="H167" s="42"/>
      <c r="I167" s="42"/>
      <c r="J167" s="42">
        <f t="shared" si="14"/>
        <v>5048</v>
      </c>
      <c r="K167" s="42">
        <f t="shared" si="14"/>
        <v>0</v>
      </c>
      <c r="L167" s="42"/>
      <c r="M167" s="42"/>
      <c r="N167" s="42"/>
      <c r="O167" s="42"/>
      <c r="P167" s="42"/>
      <c r="Q167" s="42"/>
      <c r="R167" s="42">
        <f t="shared" si="15"/>
        <v>1499744</v>
      </c>
      <c r="S167" s="42">
        <f t="shared" si="16"/>
        <v>6158</v>
      </c>
    </row>
    <row r="168" spans="1:19">
      <c r="A168" s="18">
        <f t="shared" si="17"/>
        <v>2022</v>
      </c>
      <c r="B168" s="18">
        <f t="shared" si="18"/>
        <v>5</v>
      </c>
      <c r="C168" s="18"/>
      <c r="D168" s="18"/>
      <c r="E168" s="18"/>
      <c r="F168" s="42">
        <f>SUMIF('Cust MB ComLg'!$Y$8:$AJ$8,$B$29,'Cust MB ComLg'!$Y128:$AJ128)</f>
        <v>93</v>
      </c>
      <c r="G168" s="42">
        <f>'Avg Bill Days'!C125</f>
        <v>29.524000000000001</v>
      </c>
      <c r="H168" s="42"/>
      <c r="I168" s="42"/>
      <c r="J168" s="42">
        <f t="shared" si="14"/>
        <v>5716</v>
      </c>
      <c r="K168" s="42">
        <f t="shared" si="14"/>
        <v>0</v>
      </c>
      <c r="L168" s="42"/>
      <c r="M168" s="42"/>
      <c r="N168" s="42"/>
      <c r="O168" s="42"/>
      <c r="P168" s="42"/>
      <c r="Q168" s="42"/>
      <c r="R168" s="42">
        <f t="shared" si="15"/>
        <v>1632343</v>
      </c>
      <c r="S168" s="42">
        <f t="shared" si="16"/>
        <v>6565</v>
      </c>
    </row>
    <row r="169" spans="1:19">
      <c r="A169" s="18">
        <f t="shared" si="17"/>
        <v>2022</v>
      </c>
      <c r="B169" s="18">
        <f t="shared" si="18"/>
        <v>6</v>
      </c>
      <c r="C169" s="18"/>
      <c r="D169" s="18"/>
      <c r="E169" s="18"/>
      <c r="F169" s="42">
        <f>SUMIF('Cust MB ComLg'!$Y$8:$AJ$8,$B$29,'Cust MB ComLg'!$Y129:$AJ129)</f>
        <v>93</v>
      </c>
      <c r="G169" s="42">
        <f>'Avg Bill Days'!C126</f>
        <v>30.619</v>
      </c>
      <c r="H169" s="42"/>
      <c r="I169" s="42"/>
      <c r="J169" s="42">
        <f t="shared" si="14"/>
        <v>6597</v>
      </c>
      <c r="K169" s="42">
        <f t="shared" si="14"/>
        <v>0</v>
      </c>
      <c r="L169" s="42"/>
      <c r="M169" s="42"/>
      <c r="N169" s="42"/>
      <c r="O169" s="42"/>
      <c r="P169" s="42"/>
      <c r="Q169" s="42"/>
      <c r="R169" s="42">
        <f t="shared" si="15"/>
        <v>2130245</v>
      </c>
      <c r="S169" s="42">
        <f t="shared" si="16"/>
        <v>7522</v>
      </c>
    </row>
    <row r="170" spans="1:19">
      <c r="A170" s="18">
        <f t="shared" si="17"/>
        <v>2022</v>
      </c>
      <c r="B170" s="18">
        <f t="shared" si="18"/>
        <v>7</v>
      </c>
      <c r="C170" s="18"/>
      <c r="D170" s="18"/>
      <c r="E170" s="18"/>
      <c r="F170" s="42">
        <f>SUMIF('Cust MB ComLg'!$Y$8:$AJ$8,$B$29,'Cust MB ComLg'!$Y130:$AJ130)</f>
        <v>93</v>
      </c>
      <c r="G170" s="42">
        <f>'Avg Bill Days'!C127</f>
        <v>30.713999999999999</v>
      </c>
      <c r="H170" s="42"/>
      <c r="I170" s="42"/>
      <c r="J170" s="42">
        <f t="shared" si="14"/>
        <v>6775</v>
      </c>
      <c r="K170" s="42">
        <f t="shared" si="14"/>
        <v>0</v>
      </c>
      <c r="L170" s="42"/>
      <c r="M170" s="42"/>
      <c r="N170" s="42"/>
      <c r="O170" s="42"/>
      <c r="P170" s="42"/>
      <c r="Q170" s="42"/>
      <c r="R170" s="42">
        <f t="shared" si="15"/>
        <v>2267045</v>
      </c>
      <c r="S170" s="42">
        <f t="shared" si="16"/>
        <v>7730</v>
      </c>
    </row>
    <row r="171" spans="1:19">
      <c r="A171" s="18">
        <f t="shared" si="17"/>
        <v>2022</v>
      </c>
      <c r="B171" s="18">
        <f t="shared" si="18"/>
        <v>8</v>
      </c>
      <c r="C171" s="18"/>
      <c r="D171" s="18"/>
      <c r="E171" s="18"/>
      <c r="F171" s="42">
        <f>SUMIF('Cust MB ComLg'!$Y$8:$AJ$8,$B$29,'Cust MB ComLg'!$Y131:$AJ131)</f>
        <v>93</v>
      </c>
      <c r="G171" s="42">
        <f>'Avg Bill Days'!C128</f>
        <v>30.475999999999999</v>
      </c>
      <c r="H171" s="42"/>
      <c r="I171" s="42"/>
      <c r="J171" s="42">
        <f t="shared" si="14"/>
        <v>6816</v>
      </c>
      <c r="K171" s="42">
        <f t="shared" si="14"/>
        <v>0</v>
      </c>
      <c r="L171" s="42"/>
      <c r="M171" s="42"/>
      <c r="N171" s="42"/>
      <c r="O171" s="42"/>
      <c r="P171" s="42"/>
      <c r="Q171" s="42"/>
      <c r="R171" s="42">
        <f t="shared" si="15"/>
        <v>2340478</v>
      </c>
      <c r="S171" s="42">
        <f t="shared" si="16"/>
        <v>7709</v>
      </c>
    </row>
    <row r="172" spans="1:19">
      <c r="A172" s="18">
        <f t="shared" si="17"/>
        <v>2022</v>
      </c>
      <c r="B172" s="18">
        <f t="shared" si="18"/>
        <v>9</v>
      </c>
      <c r="C172" s="18"/>
      <c r="D172" s="18"/>
      <c r="E172" s="18"/>
      <c r="F172" s="42">
        <f>SUMIF('Cust MB ComLg'!$Y$8:$AJ$8,$B$29,'Cust MB ComLg'!$Y132:$AJ132)</f>
        <v>93</v>
      </c>
      <c r="G172" s="42">
        <f>'Avg Bill Days'!C129</f>
        <v>31.143000000000001</v>
      </c>
      <c r="H172" s="42"/>
      <c r="I172" s="42"/>
      <c r="J172" s="42">
        <f t="shared" si="14"/>
        <v>6593</v>
      </c>
      <c r="K172" s="42">
        <f t="shared" si="14"/>
        <v>0</v>
      </c>
      <c r="L172" s="42"/>
      <c r="M172" s="42"/>
      <c r="N172" s="42"/>
      <c r="O172" s="42"/>
      <c r="P172" s="42"/>
      <c r="Q172" s="42"/>
      <c r="R172" s="42">
        <f t="shared" si="15"/>
        <v>2171170</v>
      </c>
      <c r="S172" s="42">
        <f t="shared" si="16"/>
        <v>7475</v>
      </c>
    </row>
    <row r="173" spans="1:19">
      <c r="A173" s="18">
        <f t="shared" si="17"/>
        <v>2022</v>
      </c>
      <c r="B173" s="18">
        <f t="shared" si="18"/>
        <v>10</v>
      </c>
      <c r="C173" s="18"/>
      <c r="D173" s="18"/>
      <c r="E173" s="18"/>
      <c r="F173" s="42">
        <f>SUMIF('Cust MB ComLg'!$Y$8:$AJ$8,$B$29,'Cust MB ComLg'!$Y133:$AJ133)</f>
        <v>93</v>
      </c>
      <c r="G173" s="42">
        <f>'Avg Bill Days'!C130</f>
        <v>30.762</v>
      </c>
      <c r="H173" s="42"/>
      <c r="I173" s="42"/>
      <c r="J173" s="42">
        <f t="shared" si="14"/>
        <v>6149</v>
      </c>
      <c r="K173" s="42">
        <f t="shared" si="14"/>
        <v>0</v>
      </c>
      <c r="L173" s="42"/>
      <c r="M173" s="42"/>
      <c r="N173" s="42"/>
      <c r="O173" s="42"/>
      <c r="P173" s="42"/>
      <c r="Q173" s="42"/>
      <c r="R173" s="42">
        <f t="shared" si="15"/>
        <v>1790277</v>
      </c>
      <c r="S173" s="42">
        <f t="shared" si="16"/>
        <v>6915</v>
      </c>
    </row>
    <row r="174" spans="1:19">
      <c r="A174" s="18">
        <f t="shared" si="17"/>
        <v>2022</v>
      </c>
      <c r="B174" s="18">
        <f t="shared" si="18"/>
        <v>11</v>
      </c>
      <c r="C174" s="18"/>
      <c r="D174" s="18"/>
      <c r="E174" s="18"/>
      <c r="F174" s="42">
        <f>SUMIF('Cust MB ComLg'!$Y$8:$AJ$8,$B$29,'Cust MB ComLg'!$Y134:$AJ134)</f>
        <v>91</v>
      </c>
      <c r="G174" s="42">
        <f>'Avg Bill Days'!C131</f>
        <v>28.619</v>
      </c>
      <c r="H174" s="42"/>
      <c r="I174" s="42"/>
      <c r="J174" s="42">
        <f t="shared" si="14"/>
        <v>5260</v>
      </c>
      <c r="K174" s="42">
        <f t="shared" si="14"/>
        <v>0</v>
      </c>
      <c r="L174" s="42"/>
      <c r="M174" s="42"/>
      <c r="N174" s="42"/>
      <c r="O174" s="42"/>
      <c r="P174" s="42"/>
      <c r="Q174" s="42"/>
      <c r="R174" s="42">
        <f t="shared" si="15"/>
        <v>1352775</v>
      </c>
      <c r="S174" s="42">
        <f t="shared" si="16"/>
        <v>6145</v>
      </c>
    </row>
    <row r="175" spans="1:19">
      <c r="A175" s="18">
        <f t="shared" si="17"/>
        <v>2022</v>
      </c>
      <c r="B175" s="18">
        <f t="shared" si="18"/>
        <v>12</v>
      </c>
      <c r="C175" s="18"/>
      <c r="D175" s="18"/>
      <c r="E175" s="18"/>
      <c r="F175" s="42">
        <f>SUMIF('Cust MB ComLg'!$Y$8:$AJ$8,$B$29,'Cust MB ComLg'!$Y135:$AJ135)</f>
        <v>91</v>
      </c>
      <c r="G175" s="42">
        <f>'Avg Bill Days'!C132</f>
        <v>31.238</v>
      </c>
      <c r="H175" s="42"/>
      <c r="I175" s="42"/>
      <c r="J175" s="42">
        <f t="shared" si="14"/>
        <v>5347</v>
      </c>
      <c r="K175" s="42">
        <f t="shared" si="14"/>
        <v>0</v>
      </c>
      <c r="L175" s="42"/>
      <c r="M175" s="42"/>
      <c r="N175" s="42"/>
      <c r="O175" s="42"/>
      <c r="P175" s="42"/>
      <c r="Q175" s="42"/>
      <c r="R175" s="42">
        <f t="shared" si="15"/>
        <v>1446984</v>
      </c>
      <c r="S175" s="42">
        <f t="shared" si="16"/>
        <v>6465</v>
      </c>
    </row>
    <row r="176" spans="1:19">
      <c r="A176" s="18">
        <f t="shared" si="17"/>
        <v>2023</v>
      </c>
      <c r="B176" s="18">
        <f t="shared" si="18"/>
        <v>1</v>
      </c>
      <c r="C176" s="18"/>
      <c r="D176" s="18"/>
      <c r="E176" s="18"/>
      <c r="F176" s="42">
        <f>SUMIF('Cust MB ComLg'!$Y$8:$AJ$8,$B$29,'Cust MB ComLg'!$Y136:$AJ136)</f>
        <v>91</v>
      </c>
      <c r="G176" s="42">
        <f>'Avg Bill Days'!C133</f>
        <v>32.286000000000001</v>
      </c>
      <c r="H176" s="42"/>
      <c r="I176" s="42"/>
      <c r="J176" s="42">
        <f t="shared" si="14"/>
        <v>5363</v>
      </c>
      <c r="K176" s="42">
        <f t="shared" si="14"/>
        <v>0</v>
      </c>
      <c r="L176" s="42"/>
      <c r="M176" s="42"/>
      <c r="N176" s="42"/>
      <c r="O176" s="42"/>
      <c r="P176" s="42"/>
      <c r="Q176" s="42"/>
      <c r="R176" s="42">
        <f t="shared" si="15"/>
        <v>1480172</v>
      </c>
      <c r="S176" s="42">
        <f t="shared" si="16"/>
        <v>6678</v>
      </c>
    </row>
    <row r="177" spans="1:19">
      <c r="A177" s="18">
        <f t="shared" si="17"/>
        <v>2023</v>
      </c>
      <c r="B177" s="18">
        <f t="shared" si="18"/>
        <v>2</v>
      </c>
      <c r="C177" s="18"/>
      <c r="D177" s="18"/>
      <c r="E177" s="18"/>
      <c r="F177" s="42">
        <f>SUMIF('Cust MB ComLg'!$Y$8:$AJ$8,$B$29,'Cust MB ComLg'!$Y137:$AJ137)</f>
        <v>91</v>
      </c>
      <c r="G177" s="42">
        <f>'Avg Bill Days'!C134</f>
        <v>29.81</v>
      </c>
      <c r="H177" s="42"/>
      <c r="I177" s="42"/>
      <c r="J177" s="42">
        <f t="shared" si="14"/>
        <v>5095</v>
      </c>
      <c r="K177" s="42">
        <f t="shared" si="14"/>
        <v>0</v>
      </c>
      <c r="L177" s="42"/>
      <c r="M177" s="42"/>
      <c r="N177" s="42"/>
      <c r="O177" s="42"/>
      <c r="P177" s="42"/>
      <c r="Q177" s="42"/>
      <c r="R177" s="42">
        <f t="shared" si="15"/>
        <v>1400322</v>
      </c>
      <c r="S177" s="42">
        <f t="shared" si="16"/>
        <v>6682</v>
      </c>
    </row>
    <row r="178" spans="1:19">
      <c r="A178" s="18">
        <f t="shared" si="17"/>
        <v>2023</v>
      </c>
      <c r="B178" s="18">
        <f t="shared" si="18"/>
        <v>3</v>
      </c>
      <c r="C178" s="18"/>
      <c r="D178" s="18"/>
      <c r="E178" s="18"/>
      <c r="F178" s="42">
        <f>SUMIF('Cust MB ComLg'!$Y$8:$AJ$8,$B$29,'Cust MB ComLg'!$Y138:$AJ138)</f>
        <v>90</v>
      </c>
      <c r="G178" s="42">
        <f>'Avg Bill Days'!C135</f>
        <v>29.524000000000001</v>
      </c>
      <c r="H178" s="42"/>
      <c r="I178" s="42"/>
      <c r="J178" s="42">
        <f t="shared" ref="J178:K209" si="19">ROUND(SUMIF($B$32:$B$45,$B178,J$32:J$45)*$F178,0)</f>
        <v>4646</v>
      </c>
      <c r="K178" s="42">
        <f t="shared" si="19"/>
        <v>0</v>
      </c>
      <c r="L178" s="42"/>
      <c r="M178" s="42"/>
      <c r="N178" s="42"/>
      <c r="O178" s="42"/>
      <c r="P178" s="42"/>
      <c r="Q178" s="42"/>
      <c r="R178" s="42">
        <f t="shared" ref="R178:R241" si="20">ROUND(SUMIF($B$32:$B$45,$B178,R$32:R$45)*$F178*$G178,0)</f>
        <v>1230359</v>
      </c>
      <c r="S178" s="42">
        <f t="shared" ref="S178:S241" si="21">ROUND(SUMIF($B$32:$B$45,$B178,S$32:S$45)*$F178,0)</f>
        <v>6122</v>
      </c>
    </row>
    <row r="179" spans="1:19">
      <c r="A179" s="18">
        <f t="shared" si="17"/>
        <v>2023</v>
      </c>
      <c r="B179" s="18">
        <f t="shared" si="18"/>
        <v>4</v>
      </c>
      <c r="C179" s="18"/>
      <c r="D179" s="18"/>
      <c r="E179" s="18"/>
      <c r="F179" s="42">
        <f>SUMIF('Cust MB ComLg'!$Y$8:$AJ$8,$B$29,'Cust MB ComLg'!$Y139:$AJ139)</f>
        <v>90</v>
      </c>
      <c r="G179" s="42">
        <f>'Avg Bill Days'!C136</f>
        <v>30.713999999999999</v>
      </c>
      <c r="H179" s="42"/>
      <c r="I179" s="42"/>
      <c r="J179" s="42">
        <f t="shared" si="19"/>
        <v>4885</v>
      </c>
      <c r="K179" s="42">
        <f t="shared" si="19"/>
        <v>0</v>
      </c>
      <c r="L179" s="42"/>
      <c r="M179" s="42"/>
      <c r="N179" s="42"/>
      <c r="O179" s="42"/>
      <c r="P179" s="42"/>
      <c r="Q179" s="42"/>
      <c r="R179" s="42">
        <f t="shared" si="20"/>
        <v>1451365</v>
      </c>
      <c r="S179" s="42">
        <f t="shared" si="21"/>
        <v>5959</v>
      </c>
    </row>
    <row r="180" spans="1:19">
      <c r="A180" s="18">
        <f t="shared" si="17"/>
        <v>2023</v>
      </c>
      <c r="B180" s="18">
        <f t="shared" si="18"/>
        <v>5</v>
      </c>
      <c r="C180" s="18"/>
      <c r="D180" s="18"/>
      <c r="E180" s="18"/>
      <c r="F180" s="42">
        <f>SUMIF('Cust MB ComLg'!$Y$8:$AJ$8,$B$29,'Cust MB ComLg'!$Y140:$AJ140)</f>
        <v>90</v>
      </c>
      <c r="G180" s="42">
        <f>'Avg Bill Days'!C137</f>
        <v>29.524000000000001</v>
      </c>
      <c r="H180" s="42"/>
      <c r="I180" s="42"/>
      <c r="J180" s="42">
        <f t="shared" si="19"/>
        <v>5531</v>
      </c>
      <c r="K180" s="42">
        <f t="shared" si="19"/>
        <v>0</v>
      </c>
      <c r="L180" s="42"/>
      <c r="M180" s="42"/>
      <c r="N180" s="42"/>
      <c r="O180" s="42"/>
      <c r="P180" s="42"/>
      <c r="Q180" s="42"/>
      <c r="R180" s="42">
        <f t="shared" si="20"/>
        <v>1579687</v>
      </c>
      <c r="S180" s="42">
        <f t="shared" si="21"/>
        <v>6353</v>
      </c>
    </row>
    <row r="181" spans="1:19">
      <c r="A181" s="18">
        <f t="shared" si="17"/>
        <v>2023</v>
      </c>
      <c r="B181" s="18">
        <f t="shared" si="18"/>
        <v>6</v>
      </c>
      <c r="C181" s="18"/>
      <c r="D181" s="18"/>
      <c r="E181" s="18"/>
      <c r="F181" s="42">
        <f>SUMIF('Cust MB ComLg'!$Y$8:$AJ$8,$B$29,'Cust MB ComLg'!$Y141:$AJ141)</f>
        <v>90</v>
      </c>
      <c r="G181" s="42">
        <f>'Avg Bill Days'!C138</f>
        <v>30.619</v>
      </c>
      <c r="H181" s="42"/>
      <c r="I181" s="42"/>
      <c r="J181" s="42">
        <f t="shared" si="19"/>
        <v>6384</v>
      </c>
      <c r="K181" s="42">
        <f t="shared" si="19"/>
        <v>0</v>
      </c>
      <c r="L181" s="42"/>
      <c r="M181" s="42"/>
      <c r="N181" s="42"/>
      <c r="O181" s="42"/>
      <c r="P181" s="42"/>
      <c r="Q181" s="42"/>
      <c r="R181" s="42">
        <f t="shared" si="20"/>
        <v>2061527</v>
      </c>
      <c r="S181" s="42">
        <f t="shared" si="21"/>
        <v>7279</v>
      </c>
    </row>
    <row r="182" spans="1:19">
      <c r="A182" s="18">
        <f t="shared" si="17"/>
        <v>2023</v>
      </c>
      <c r="B182" s="18">
        <f t="shared" si="18"/>
        <v>7</v>
      </c>
      <c r="C182" s="18"/>
      <c r="D182" s="18"/>
      <c r="E182" s="18"/>
      <c r="F182" s="42">
        <f>SUMIF('Cust MB ComLg'!$Y$8:$AJ$8,$B$29,'Cust MB ComLg'!$Y142:$AJ142)</f>
        <v>90</v>
      </c>
      <c r="G182" s="42">
        <f>'Avg Bill Days'!C139</f>
        <v>30.713999999999999</v>
      </c>
      <c r="H182" s="42"/>
      <c r="I182" s="42"/>
      <c r="J182" s="42">
        <f t="shared" si="19"/>
        <v>6557</v>
      </c>
      <c r="K182" s="42">
        <f t="shared" si="19"/>
        <v>0</v>
      </c>
      <c r="L182" s="42"/>
      <c r="M182" s="42"/>
      <c r="N182" s="42"/>
      <c r="O182" s="42"/>
      <c r="P182" s="42"/>
      <c r="Q182" s="42"/>
      <c r="R182" s="42">
        <f t="shared" si="20"/>
        <v>2193915</v>
      </c>
      <c r="S182" s="42">
        <f t="shared" si="21"/>
        <v>7480</v>
      </c>
    </row>
    <row r="183" spans="1:19">
      <c r="A183" s="18">
        <f t="shared" si="17"/>
        <v>2023</v>
      </c>
      <c r="B183" s="18">
        <f t="shared" si="18"/>
        <v>8</v>
      </c>
      <c r="C183" s="18"/>
      <c r="D183" s="18"/>
      <c r="E183" s="18"/>
      <c r="F183" s="42">
        <f>SUMIF('Cust MB ComLg'!$Y$8:$AJ$8,$B$29,'Cust MB ComLg'!$Y143:$AJ143)</f>
        <v>90</v>
      </c>
      <c r="G183" s="42">
        <f>'Avg Bill Days'!C140</f>
        <v>30.475999999999999</v>
      </c>
      <c r="H183" s="42"/>
      <c r="I183" s="42"/>
      <c r="J183" s="42">
        <f t="shared" si="19"/>
        <v>6596</v>
      </c>
      <c r="K183" s="42">
        <f t="shared" si="19"/>
        <v>0</v>
      </c>
      <c r="L183" s="42"/>
      <c r="M183" s="42"/>
      <c r="N183" s="42"/>
      <c r="O183" s="42"/>
      <c r="P183" s="42"/>
      <c r="Q183" s="42"/>
      <c r="R183" s="42">
        <f t="shared" si="20"/>
        <v>2264979</v>
      </c>
      <c r="S183" s="42">
        <f t="shared" si="21"/>
        <v>7460</v>
      </c>
    </row>
    <row r="184" spans="1:19">
      <c r="A184" s="18">
        <f t="shared" si="17"/>
        <v>2023</v>
      </c>
      <c r="B184" s="18">
        <f t="shared" si="18"/>
        <v>9</v>
      </c>
      <c r="C184" s="18"/>
      <c r="D184" s="18"/>
      <c r="E184" s="18"/>
      <c r="F184" s="42">
        <f>SUMIF('Cust MB ComLg'!$Y$8:$AJ$8,$B$29,'Cust MB ComLg'!$Y144:$AJ144)</f>
        <v>90</v>
      </c>
      <c r="G184" s="42">
        <f>'Avg Bill Days'!C141</f>
        <v>31.143000000000001</v>
      </c>
      <c r="H184" s="42"/>
      <c r="I184" s="42"/>
      <c r="J184" s="42">
        <f t="shared" si="19"/>
        <v>6380</v>
      </c>
      <c r="K184" s="42">
        <f t="shared" si="19"/>
        <v>0</v>
      </c>
      <c r="L184" s="42"/>
      <c r="M184" s="42"/>
      <c r="N184" s="42"/>
      <c r="O184" s="42"/>
      <c r="P184" s="42"/>
      <c r="Q184" s="42"/>
      <c r="R184" s="42">
        <f t="shared" si="20"/>
        <v>2101132</v>
      </c>
      <c r="S184" s="42">
        <f t="shared" si="21"/>
        <v>7234</v>
      </c>
    </row>
    <row r="185" spans="1:19">
      <c r="A185" s="18">
        <f t="shared" si="17"/>
        <v>2023</v>
      </c>
      <c r="B185" s="18">
        <f t="shared" si="18"/>
        <v>10</v>
      </c>
      <c r="C185" s="18"/>
      <c r="D185" s="18"/>
      <c r="E185" s="18"/>
      <c r="F185" s="42">
        <f>SUMIF('Cust MB ComLg'!$Y$8:$AJ$8,$B$29,'Cust MB ComLg'!$Y145:$AJ145)</f>
        <v>90</v>
      </c>
      <c r="G185" s="42">
        <f>'Avg Bill Days'!C142</f>
        <v>30.762</v>
      </c>
      <c r="H185" s="42"/>
      <c r="I185" s="42"/>
      <c r="J185" s="42">
        <f t="shared" si="19"/>
        <v>5951</v>
      </c>
      <c r="K185" s="42">
        <f t="shared" si="19"/>
        <v>0</v>
      </c>
      <c r="L185" s="42"/>
      <c r="M185" s="42"/>
      <c r="N185" s="42"/>
      <c r="O185" s="42"/>
      <c r="P185" s="42"/>
      <c r="Q185" s="42"/>
      <c r="R185" s="42">
        <f t="shared" si="20"/>
        <v>1732526</v>
      </c>
      <c r="S185" s="42">
        <f t="shared" si="21"/>
        <v>6692</v>
      </c>
    </row>
    <row r="186" spans="1:19">
      <c r="A186" s="18">
        <f t="shared" si="17"/>
        <v>2023</v>
      </c>
      <c r="B186" s="18">
        <f t="shared" si="18"/>
        <v>11</v>
      </c>
      <c r="C186" s="18"/>
      <c r="D186" s="18"/>
      <c r="E186" s="18"/>
      <c r="F186" s="42">
        <f>SUMIF('Cust MB ComLg'!$Y$8:$AJ$8,$B$29,'Cust MB ComLg'!$Y146:$AJ146)</f>
        <v>90</v>
      </c>
      <c r="G186" s="42">
        <f>'Avg Bill Days'!C143</f>
        <v>28.619</v>
      </c>
      <c r="H186" s="42"/>
      <c r="I186" s="42"/>
      <c r="J186" s="42">
        <f t="shared" si="19"/>
        <v>5202</v>
      </c>
      <c r="K186" s="42">
        <f t="shared" si="19"/>
        <v>0</v>
      </c>
      <c r="L186" s="42"/>
      <c r="M186" s="42"/>
      <c r="N186" s="42"/>
      <c r="O186" s="42"/>
      <c r="P186" s="42"/>
      <c r="Q186" s="42"/>
      <c r="R186" s="42">
        <f t="shared" si="20"/>
        <v>1337909</v>
      </c>
      <c r="S186" s="42">
        <f t="shared" si="21"/>
        <v>6078</v>
      </c>
    </row>
    <row r="187" spans="1:19">
      <c r="A187" s="18">
        <f t="shared" si="17"/>
        <v>2023</v>
      </c>
      <c r="B187" s="18">
        <f t="shared" si="18"/>
        <v>12</v>
      </c>
      <c r="C187" s="18"/>
      <c r="D187" s="18"/>
      <c r="E187" s="18"/>
      <c r="F187" s="42">
        <f>SUMIF('Cust MB ComLg'!$Y$8:$AJ$8,$B$29,'Cust MB ComLg'!$Y147:$AJ147)</f>
        <v>90</v>
      </c>
      <c r="G187" s="42">
        <f>'Avg Bill Days'!C144</f>
        <v>31.238</v>
      </c>
      <c r="H187" s="42"/>
      <c r="I187" s="42"/>
      <c r="J187" s="42">
        <f t="shared" si="19"/>
        <v>5288</v>
      </c>
      <c r="K187" s="42">
        <f t="shared" si="19"/>
        <v>0</v>
      </c>
      <c r="L187" s="42"/>
      <c r="M187" s="42"/>
      <c r="N187" s="42"/>
      <c r="O187" s="42"/>
      <c r="P187" s="42"/>
      <c r="Q187" s="42"/>
      <c r="R187" s="42">
        <f t="shared" si="20"/>
        <v>1431083</v>
      </c>
      <c r="S187" s="42">
        <f t="shared" si="21"/>
        <v>6394</v>
      </c>
    </row>
    <row r="188" spans="1:19">
      <c r="A188" s="18">
        <f t="shared" si="17"/>
        <v>2024</v>
      </c>
      <c r="B188" s="18">
        <f t="shared" si="18"/>
        <v>1</v>
      </c>
      <c r="C188" s="18"/>
      <c r="D188" s="18"/>
      <c r="E188" s="18"/>
      <c r="F188" s="42">
        <f>SUMIF('Cust MB ComLg'!$Y$8:$AJ$8,$B$29,'Cust MB ComLg'!$Y148:$AJ148)</f>
        <v>90</v>
      </c>
      <c r="G188" s="42">
        <f>'Avg Bill Days'!C145</f>
        <v>32.286000000000001</v>
      </c>
      <c r="H188" s="42"/>
      <c r="I188" s="42"/>
      <c r="J188" s="42">
        <f t="shared" si="19"/>
        <v>5304</v>
      </c>
      <c r="K188" s="42">
        <f t="shared" si="19"/>
        <v>0</v>
      </c>
      <c r="L188" s="42"/>
      <c r="M188" s="42"/>
      <c r="N188" s="42"/>
      <c r="O188" s="42"/>
      <c r="P188" s="42"/>
      <c r="Q188" s="42"/>
      <c r="R188" s="42">
        <f t="shared" si="20"/>
        <v>1463906</v>
      </c>
      <c r="S188" s="42">
        <f t="shared" si="21"/>
        <v>6605</v>
      </c>
    </row>
    <row r="189" spans="1:19">
      <c r="A189" s="18">
        <f t="shared" si="17"/>
        <v>2024</v>
      </c>
      <c r="B189" s="18">
        <f t="shared" si="18"/>
        <v>2</v>
      </c>
      <c r="C189" s="18"/>
      <c r="D189" s="18"/>
      <c r="E189" s="18"/>
      <c r="F189" s="42">
        <f>SUMIF('Cust MB ComLg'!$Y$8:$AJ$8,$B$29,'Cust MB ComLg'!$Y149:$AJ149)</f>
        <v>90</v>
      </c>
      <c r="G189" s="42">
        <f>'Avg Bill Days'!C146</f>
        <v>30.31</v>
      </c>
      <c r="H189" s="42"/>
      <c r="I189" s="42"/>
      <c r="J189" s="42">
        <f t="shared" si="19"/>
        <v>5039</v>
      </c>
      <c r="K189" s="42">
        <f t="shared" si="19"/>
        <v>0</v>
      </c>
      <c r="L189" s="42"/>
      <c r="M189" s="42"/>
      <c r="N189" s="42"/>
      <c r="O189" s="42"/>
      <c r="P189" s="42"/>
      <c r="Q189" s="42"/>
      <c r="R189" s="42">
        <f t="shared" si="20"/>
        <v>1408163</v>
      </c>
      <c r="S189" s="42">
        <f t="shared" si="21"/>
        <v>6608</v>
      </c>
    </row>
    <row r="190" spans="1:19">
      <c r="A190" s="18">
        <f t="shared" si="17"/>
        <v>2024</v>
      </c>
      <c r="B190" s="18">
        <f t="shared" si="18"/>
        <v>3</v>
      </c>
      <c r="C190" s="18"/>
      <c r="D190" s="18"/>
      <c r="E190" s="18"/>
      <c r="F190" s="42">
        <f>SUMIF('Cust MB ComLg'!$Y$8:$AJ$8,$B$29,'Cust MB ComLg'!$Y150:$AJ150)</f>
        <v>90</v>
      </c>
      <c r="G190" s="42">
        <f>'Avg Bill Days'!C147</f>
        <v>30.024000000000001</v>
      </c>
      <c r="H190" s="42"/>
      <c r="I190" s="42"/>
      <c r="J190" s="42">
        <f t="shared" si="19"/>
        <v>4646</v>
      </c>
      <c r="K190" s="42">
        <f t="shared" si="19"/>
        <v>0</v>
      </c>
      <c r="L190" s="42"/>
      <c r="M190" s="42"/>
      <c r="N190" s="42"/>
      <c r="O190" s="42"/>
      <c r="P190" s="42"/>
      <c r="Q190" s="42"/>
      <c r="R190" s="42">
        <f t="shared" si="20"/>
        <v>1251196</v>
      </c>
      <c r="S190" s="42">
        <f t="shared" si="21"/>
        <v>6122</v>
      </c>
    </row>
    <row r="191" spans="1:19">
      <c r="A191" s="18">
        <f t="shared" si="17"/>
        <v>2024</v>
      </c>
      <c r="B191" s="18">
        <f t="shared" si="18"/>
        <v>4</v>
      </c>
      <c r="C191" s="18"/>
      <c r="D191" s="18"/>
      <c r="E191" s="18"/>
      <c r="F191" s="42">
        <f>SUMIF('Cust MB ComLg'!$Y$8:$AJ$8,$B$29,'Cust MB ComLg'!$Y151:$AJ151)</f>
        <v>90</v>
      </c>
      <c r="G191" s="42">
        <f>'Avg Bill Days'!C148</f>
        <v>30.713999999999999</v>
      </c>
      <c r="H191" s="42"/>
      <c r="I191" s="42"/>
      <c r="J191" s="42">
        <f t="shared" si="19"/>
        <v>4885</v>
      </c>
      <c r="K191" s="42">
        <f t="shared" si="19"/>
        <v>0</v>
      </c>
      <c r="L191" s="42"/>
      <c r="M191" s="42"/>
      <c r="N191" s="42"/>
      <c r="O191" s="42"/>
      <c r="P191" s="42"/>
      <c r="Q191" s="42"/>
      <c r="R191" s="42">
        <f t="shared" si="20"/>
        <v>1451365</v>
      </c>
      <c r="S191" s="42">
        <f t="shared" si="21"/>
        <v>5959</v>
      </c>
    </row>
    <row r="192" spans="1:19">
      <c r="A192" s="18">
        <f t="shared" si="17"/>
        <v>2024</v>
      </c>
      <c r="B192" s="18">
        <f t="shared" si="18"/>
        <v>5</v>
      </c>
      <c r="C192" s="18"/>
      <c r="D192" s="18"/>
      <c r="E192" s="18"/>
      <c r="F192" s="42">
        <f>SUMIF('Cust MB ComLg'!$Y$8:$AJ$8,$B$29,'Cust MB ComLg'!$Y152:$AJ152)</f>
        <v>90</v>
      </c>
      <c r="G192" s="42">
        <f>'Avg Bill Days'!C149</f>
        <v>29.524000000000001</v>
      </c>
      <c r="H192" s="42"/>
      <c r="I192" s="42"/>
      <c r="J192" s="42">
        <f t="shared" si="19"/>
        <v>5531</v>
      </c>
      <c r="K192" s="42">
        <f t="shared" si="19"/>
        <v>0</v>
      </c>
      <c r="L192" s="42"/>
      <c r="M192" s="42"/>
      <c r="N192" s="42"/>
      <c r="O192" s="42"/>
      <c r="P192" s="42"/>
      <c r="Q192" s="42"/>
      <c r="R192" s="42">
        <f t="shared" si="20"/>
        <v>1579687</v>
      </c>
      <c r="S192" s="42">
        <f t="shared" si="21"/>
        <v>6353</v>
      </c>
    </row>
    <row r="193" spans="1:19">
      <c r="A193" s="18">
        <f t="shared" si="17"/>
        <v>2024</v>
      </c>
      <c r="B193" s="18">
        <f t="shared" si="18"/>
        <v>6</v>
      </c>
      <c r="C193" s="18"/>
      <c r="D193" s="18"/>
      <c r="E193" s="18"/>
      <c r="F193" s="42">
        <f>SUMIF('Cust MB ComLg'!$Y$8:$AJ$8,$B$29,'Cust MB ComLg'!$Y153:$AJ153)</f>
        <v>90</v>
      </c>
      <c r="G193" s="42">
        <f>'Avg Bill Days'!C150</f>
        <v>30.619</v>
      </c>
      <c r="H193" s="42"/>
      <c r="I193" s="42"/>
      <c r="J193" s="42">
        <f t="shared" si="19"/>
        <v>6384</v>
      </c>
      <c r="K193" s="42">
        <f t="shared" si="19"/>
        <v>0</v>
      </c>
      <c r="L193" s="42"/>
      <c r="M193" s="42"/>
      <c r="N193" s="42"/>
      <c r="O193" s="42"/>
      <c r="P193" s="42"/>
      <c r="Q193" s="42"/>
      <c r="R193" s="42">
        <f t="shared" si="20"/>
        <v>2061527</v>
      </c>
      <c r="S193" s="42">
        <f t="shared" si="21"/>
        <v>7279</v>
      </c>
    </row>
    <row r="194" spans="1:19">
      <c r="A194" s="18">
        <f t="shared" si="17"/>
        <v>2024</v>
      </c>
      <c r="B194" s="18">
        <f t="shared" si="18"/>
        <v>7</v>
      </c>
      <c r="C194" s="18"/>
      <c r="D194" s="18"/>
      <c r="E194" s="18"/>
      <c r="F194" s="42">
        <f>SUMIF('Cust MB ComLg'!$Y$8:$AJ$8,$B$29,'Cust MB ComLg'!$Y154:$AJ154)</f>
        <v>89</v>
      </c>
      <c r="G194" s="42">
        <f>'Avg Bill Days'!C151</f>
        <v>30.713999999999999</v>
      </c>
      <c r="H194" s="42"/>
      <c r="I194" s="42"/>
      <c r="J194" s="42">
        <f t="shared" si="19"/>
        <v>6484</v>
      </c>
      <c r="K194" s="42">
        <f t="shared" si="19"/>
        <v>0</v>
      </c>
      <c r="L194" s="42"/>
      <c r="M194" s="42"/>
      <c r="N194" s="42"/>
      <c r="O194" s="42"/>
      <c r="P194" s="42"/>
      <c r="Q194" s="42"/>
      <c r="R194" s="42">
        <f t="shared" si="20"/>
        <v>2169538</v>
      </c>
      <c r="S194" s="42">
        <f t="shared" si="21"/>
        <v>7397</v>
      </c>
    </row>
    <row r="195" spans="1:19">
      <c r="A195" s="18">
        <f t="shared" si="17"/>
        <v>2024</v>
      </c>
      <c r="B195" s="18">
        <f t="shared" si="18"/>
        <v>8</v>
      </c>
      <c r="C195" s="18"/>
      <c r="D195" s="18"/>
      <c r="E195" s="18"/>
      <c r="F195" s="42">
        <f>SUMIF('Cust MB ComLg'!$Y$8:$AJ$8,$B$29,'Cust MB ComLg'!$Y155:$AJ155)</f>
        <v>89</v>
      </c>
      <c r="G195" s="42">
        <f>'Avg Bill Days'!C152</f>
        <v>30.475999999999999</v>
      </c>
      <c r="H195" s="42"/>
      <c r="I195" s="42"/>
      <c r="J195" s="42">
        <f t="shared" si="19"/>
        <v>6522</v>
      </c>
      <c r="K195" s="42">
        <f t="shared" si="19"/>
        <v>0</v>
      </c>
      <c r="L195" s="42"/>
      <c r="M195" s="42"/>
      <c r="N195" s="42"/>
      <c r="O195" s="42"/>
      <c r="P195" s="42"/>
      <c r="Q195" s="42"/>
      <c r="R195" s="42">
        <f t="shared" si="20"/>
        <v>2239813</v>
      </c>
      <c r="S195" s="42">
        <f t="shared" si="21"/>
        <v>7377</v>
      </c>
    </row>
    <row r="196" spans="1:19">
      <c r="A196" s="18">
        <f t="shared" ref="A196:A259" si="22">A184+1</f>
        <v>2024</v>
      </c>
      <c r="B196" s="18">
        <f t="shared" si="18"/>
        <v>9</v>
      </c>
      <c r="C196" s="18"/>
      <c r="D196" s="18"/>
      <c r="E196" s="18"/>
      <c r="F196" s="42">
        <f>SUMIF('Cust MB ComLg'!$Y$8:$AJ$8,$B$29,'Cust MB ComLg'!$Y156:$AJ156)</f>
        <v>89</v>
      </c>
      <c r="G196" s="42">
        <f>'Avg Bill Days'!C153</f>
        <v>31.143000000000001</v>
      </c>
      <c r="H196" s="42"/>
      <c r="I196" s="42"/>
      <c r="J196" s="42">
        <f t="shared" si="19"/>
        <v>6310</v>
      </c>
      <c r="K196" s="42">
        <f t="shared" si="19"/>
        <v>0</v>
      </c>
      <c r="L196" s="42"/>
      <c r="M196" s="42"/>
      <c r="N196" s="42"/>
      <c r="O196" s="42"/>
      <c r="P196" s="42"/>
      <c r="Q196" s="42"/>
      <c r="R196" s="42">
        <f t="shared" si="20"/>
        <v>2077786</v>
      </c>
      <c r="S196" s="42">
        <f t="shared" si="21"/>
        <v>7153</v>
      </c>
    </row>
    <row r="197" spans="1:19">
      <c r="A197" s="18">
        <f t="shared" si="22"/>
        <v>2024</v>
      </c>
      <c r="B197" s="18">
        <f t="shared" ref="B197:B260" si="23">B185</f>
        <v>10</v>
      </c>
      <c r="C197" s="18"/>
      <c r="D197" s="18"/>
      <c r="E197" s="18"/>
      <c r="F197" s="42">
        <f>SUMIF('Cust MB ComLg'!$Y$8:$AJ$8,$B$29,'Cust MB ComLg'!$Y157:$AJ157)</f>
        <v>89</v>
      </c>
      <c r="G197" s="42">
        <f>'Avg Bill Days'!C154</f>
        <v>30.762</v>
      </c>
      <c r="H197" s="42"/>
      <c r="I197" s="42"/>
      <c r="J197" s="42">
        <f t="shared" si="19"/>
        <v>5884</v>
      </c>
      <c r="K197" s="42">
        <f t="shared" si="19"/>
        <v>0</v>
      </c>
      <c r="L197" s="42"/>
      <c r="M197" s="42"/>
      <c r="N197" s="42"/>
      <c r="O197" s="42"/>
      <c r="P197" s="42"/>
      <c r="Q197" s="42"/>
      <c r="R197" s="42">
        <f t="shared" si="20"/>
        <v>1713276</v>
      </c>
      <c r="S197" s="42">
        <f t="shared" si="21"/>
        <v>6618</v>
      </c>
    </row>
    <row r="198" spans="1:19">
      <c r="A198" s="18">
        <f t="shared" si="22"/>
        <v>2024</v>
      </c>
      <c r="B198" s="18">
        <f t="shared" si="23"/>
        <v>11</v>
      </c>
      <c r="C198" s="18"/>
      <c r="D198" s="18"/>
      <c r="E198" s="18"/>
      <c r="F198" s="42">
        <f>SUMIF('Cust MB ComLg'!$Y$8:$AJ$8,$B$29,'Cust MB ComLg'!$Y158:$AJ158)</f>
        <v>89</v>
      </c>
      <c r="G198" s="42">
        <f>'Avg Bill Days'!C155</f>
        <v>28.619</v>
      </c>
      <c r="H198" s="42"/>
      <c r="I198" s="42"/>
      <c r="J198" s="42">
        <f t="shared" si="19"/>
        <v>5144</v>
      </c>
      <c r="K198" s="42">
        <f t="shared" si="19"/>
        <v>0</v>
      </c>
      <c r="L198" s="42"/>
      <c r="M198" s="42"/>
      <c r="N198" s="42"/>
      <c r="O198" s="42"/>
      <c r="P198" s="42"/>
      <c r="Q198" s="42"/>
      <c r="R198" s="42">
        <f t="shared" si="20"/>
        <v>1323044</v>
      </c>
      <c r="S198" s="42">
        <f t="shared" si="21"/>
        <v>6010</v>
      </c>
    </row>
    <row r="199" spans="1:19">
      <c r="A199" s="18">
        <f t="shared" si="22"/>
        <v>2024</v>
      </c>
      <c r="B199" s="18">
        <f t="shared" si="23"/>
        <v>12</v>
      </c>
      <c r="C199" s="18"/>
      <c r="D199" s="18"/>
      <c r="E199" s="18"/>
      <c r="F199" s="42">
        <f>SUMIF('Cust MB ComLg'!$Y$8:$AJ$8,$B$29,'Cust MB ComLg'!$Y159:$AJ159)</f>
        <v>89</v>
      </c>
      <c r="G199" s="42">
        <f>'Avg Bill Days'!C156</f>
        <v>31.238</v>
      </c>
      <c r="H199" s="42"/>
      <c r="I199" s="42"/>
      <c r="J199" s="42">
        <f t="shared" si="19"/>
        <v>5230</v>
      </c>
      <c r="K199" s="42">
        <f t="shared" si="19"/>
        <v>0</v>
      </c>
      <c r="L199" s="42"/>
      <c r="M199" s="42"/>
      <c r="N199" s="42"/>
      <c r="O199" s="42"/>
      <c r="P199" s="42"/>
      <c r="Q199" s="42"/>
      <c r="R199" s="42">
        <f t="shared" si="20"/>
        <v>1415182</v>
      </c>
      <c r="S199" s="42">
        <f t="shared" si="21"/>
        <v>6323</v>
      </c>
    </row>
    <row r="200" spans="1:19">
      <c r="A200" s="18">
        <f t="shared" si="22"/>
        <v>2025</v>
      </c>
      <c r="B200" s="18">
        <f t="shared" si="23"/>
        <v>1</v>
      </c>
      <c r="C200" s="18"/>
      <c r="D200" s="18"/>
      <c r="E200" s="18"/>
      <c r="F200" s="42">
        <f>SUMIF('Cust MB ComLg'!$Y$8:$AJ$8,$B$29,'Cust MB ComLg'!$Y160:$AJ160)</f>
        <v>89</v>
      </c>
      <c r="G200" s="42">
        <f>'Avg Bill Days'!C157</f>
        <v>32.286000000000001</v>
      </c>
      <c r="H200" s="42"/>
      <c r="I200" s="42"/>
      <c r="J200" s="42">
        <f t="shared" si="19"/>
        <v>5245</v>
      </c>
      <c r="K200" s="42">
        <f t="shared" si="19"/>
        <v>0</v>
      </c>
      <c r="L200" s="42"/>
      <c r="M200" s="42"/>
      <c r="N200" s="42"/>
      <c r="O200" s="42"/>
      <c r="P200" s="42"/>
      <c r="Q200" s="42"/>
      <c r="R200" s="42">
        <f t="shared" si="20"/>
        <v>1447640</v>
      </c>
      <c r="S200" s="42">
        <f t="shared" si="21"/>
        <v>6532</v>
      </c>
    </row>
    <row r="201" spans="1:19">
      <c r="A201" s="18">
        <f t="shared" si="22"/>
        <v>2025</v>
      </c>
      <c r="B201" s="18">
        <f t="shared" si="23"/>
        <v>2</v>
      </c>
      <c r="C201" s="18"/>
      <c r="D201" s="18"/>
      <c r="E201" s="18"/>
      <c r="F201" s="42">
        <f>SUMIF('Cust MB ComLg'!$Y$8:$AJ$8,$B$29,'Cust MB ComLg'!$Y161:$AJ161)</f>
        <v>89</v>
      </c>
      <c r="G201" s="42">
        <f>'Avg Bill Days'!C158</f>
        <v>29.81</v>
      </c>
      <c r="H201" s="42"/>
      <c r="I201" s="42"/>
      <c r="J201" s="42">
        <f t="shared" si="19"/>
        <v>4983</v>
      </c>
      <c r="K201" s="42">
        <f t="shared" si="19"/>
        <v>0</v>
      </c>
      <c r="L201" s="42"/>
      <c r="M201" s="42"/>
      <c r="N201" s="42"/>
      <c r="O201" s="42"/>
      <c r="P201" s="42"/>
      <c r="Q201" s="42"/>
      <c r="R201" s="42">
        <f t="shared" si="20"/>
        <v>1369546</v>
      </c>
      <c r="S201" s="42">
        <f t="shared" si="21"/>
        <v>6535</v>
      </c>
    </row>
    <row r="202" spans="1:19">
      <c r="A202" s="18">
        <f t="shared" si="22"/>
        <v>2025</v>
      </c>
      <c r="B202" s="18">
        <f t="shared" si="23"/>
        <v>3</v>
      </c>
      <c r="C202" s="18"/>
      <c r="D202" s="18"/>
      <c r="E202" s="18"/>
      <c r="F202" s="42">
        <f>SUMIF('Cust MB ComLg'!$Y$8:$AJ$8,$B$29,'Cust MB ComLg'!$Y162:$AJ162)</f>
        <v>89</v>
      </c>
      <c r="G202" s="42">
        <f>'Avg Bill Days'!C159</f>
        <v>29.524000000000001</v>
      </c>
      <c r="H202" s="42"/>
      <c r="I202" s="42"/>
      <c r="J202" s="42">
        <f t="shared" si="19"/>
        <v>4595</v>
      </c>
      <c r="K202" s="42">
        <f t="shared" si="19"/>
        <v>0</v>
      </c>
      <c r="L202" s="42"/>
      <c r="M202" s="42"/>
      <c r="N202" s="42"/>
      <c r="O202" s="42"/>
      <c r="P202" s="42"/>
      <c r="Q202" s="42"/>
      <c r="R202" s="42">
        <f t="shared" si="20"/>
        <v>1216689</v>
      </c>
      <c r="S202" s="42">
        <f t="shared" si="21"/>
        <v>6054</v>
      </c>
    </row>
    <row r="203" spans="1:19">
      <c r="A203" s="18">
        <f t="shared" si="22"/>
        <v>2025</v>
      </c>
      <c r="B203" s="18">
        <f t="shared" si="23"/>
        <v>4</v>
      </c>
      <c r="C203" s="18"/>
      <c r="D203" s="18"/>
      <c r="E203" s="18"/>
      <c r="F203" s="42">
        <f>SUMIF('Cust MB ComLg'!$Y$8:$AJ$8,$B$29,'Cust MB ComLg'!$Y163:$AJ163)</f>
        <v>89</v>
      </c>
      <c r="G203" s="42">
        <f>'Avg Bill Days'!C160</f>
        <v>30.713999999999999</v>
      </c>
      <c r="H203" s="42"/>
      <c r="I203" s="42"/>
      <c r="J203" s="42">
        <f t="shared" si="19"/>
        <v>4831</v>
      </c>
      <c r="K203" s="42">
        <f t="shared" si="19"/>
        <v>0</v>
      </c>
      <c r="L203" s="42"/>
      <c r="M203" s="42"/>
      <c r="N203" s="42"/>
      <c r="O203" s="42"/>
      <c r="P203" s="42"/>
      <c r="Q203" s="42"/>
      <c r="R203" s="42">
        <f t="shared" si="20"/>
        <v>1435239</v>
      </c>
      <c r="S203" s="42">
        <f t="shared" si="21"/>
        <v>5893</v>
      </c>
    </row>
    <row r="204" spans="1:19">
      <c r="A204" s="18">
        <f t="shared" si="22"/>
        <v>2025</v>
      </c>
      <c r="B204" s="18">
        <f t="shared" si="23"/>
        <v>5</v>
      </c>
      <c r="C204" s="18"/>
      <c r="D204" s="18"/>
      <c r="E204" s="18"/>
      <c r="F204" s="42">
        <f>SUMIF('Cust MB ComLg'!$Y$8:$AJ$8,$B$29,'Cust MB ComLg'!$Y164:$AJ164)</f>
        <v>89</v>
      </c>
      <c r="G204" s="42">
        <f>'Avg Bill Days'!C161</f>
        <v>29.524000000000001</v>
      </c>
      <c r="H204" s="42"/>
      <c r="I204" s="42"/>
      <c r="J204" s="42">
        <f t="shared" si="19"/>
        <v>5470</v>
      </c>
      <c r="K204" s="42">
        <f t="shared" si="19"/>
        <v>0</v>
      </c>
      <c r="L204" s="42"/>
      <c r="M204" s="42"/>
      <c r="N204" s="42"/>
      <c r="O204" s="42"/>
      <c r="P204" s="42"/>
      <c r="Q204" s="42"/>
      <c r="R204" s="42">
        <f t="shared" si="20"/>
        <v>1562135</v>
      </c>
      <c r="S204" s="42">
        <f t="shared" si="21"/>
        <v>6282</v>
      </c>
    </row>
    <row r="205" spans="1:19">
      <c r="A205" s="18">
        <f t="shared" si="22"/>
        <v>2025</v>
      </c>
      <c r="B205" s="18">
        <f t="shared" si="23"/>
        <v>6</v>
      </c>
      <c r="C205" s="18"/>
      <c r="D205" s="18"/>
      <c r="E205" s="18"/>
      <c r="F205" s="42">
        <f>SUMIF('Cust MB ComLg'!$Y$8:$AJ$8,$B$29,'Cust MB ComLg'!$Y165:$AJ165)</f>
        <v>89</v>
      </c>
      <c r="G205" s="42">
        <f>'Avg Bill Days'!C162</f>
        <v>30.619</v>
      </c>
      <c r="H205" s="42"/>
      <c r="I205" s="42"/>
      <c r="J205" s="42">
        <f t="shared" si="19"/>
        <v>6313</v>
      </c>
      <c r="K205" s="42">
        <f t="shared" si="19"/>
        <v>0</v>
      </c>
      <c r="L205" s="42"/>
      <c r="M205" s="42"/>
      <c r="N205" s="42"/>
      <c r="O205" s="42"/>
      <c r="P205" s="42"/>
      <c r="Q205" s="42"/>
      <c r="R205" s="42">
        <f t="shared" si="20"/>
        <v>2038622</v>
      </c>
      <c r="S205" s="42">
        <f t="shared" si="21"/>
        <v>7198</v>
      </c>
    </row>
    <row r="206" spans="1:19">
      <c r="A206" s="18">
        <f t="shared" si="22"/>
        <v>2025</v>
      </c>
      <c r="B206" s="18">
        <f t="shared" si="23"/>
        <v>7</v>
      </c>
      <c r="C206" s="18"/>
      <c r="D206" s="18"/>
      <c r="E206" s="18"/>
      <c r="F206" s="42">
        <f>SUMIF('Cust MB ComLg'!$Y$8:$AJ$8,$B$29,'Cust MB ComLg'!$Y166:$AJ166)</f>
        <v>89</v>
      </c>
      <c r="G206" s="42">
        <f>'Avg Bill Days'!C163</f>
        <v>30.713999999999999</v>
      </c>
      <c r="H206" s="42"/>
      <c r="I206" s="42"/>
      <c r="J206" s="42">
        <f t="shared" si="19"/>
        <v>6484</v>
      </c>
      <c r="K206" s="42">
        <f t="shared" si="19"/>
        <v>0</v>
      </c>
      <c r="L206" s="42"/>
      <c r="M206" s="42"/>
      <c r="N206" s="42"/>
      <c r="O206" s="42"/>
      <c r="P206" s="42"/>
      <c r="Q206" s="42"/>
      <c r="R206" s="42">
        <f t="shared" si="20"/>
        <v>2169538</v>
      </c>
      <c r="S206" s="42">
        <f t="shared" si="21"/>
        <v>7397</v>
      </c>
    </row>
    <row r="207" spans="1:19">
      <c r="A207" s="18">
        <f t="shared" si="22"/>
        <v>2025</v>
      </c>
      <c r="B207" s="18">
        <f t="shared" si="23"/>
        <v>8</v>
      </c>
      <c r="C207" s="18"/>
      <c r="D207" s="18"/>
      <c r="E207" s="18"/>
      <c r="F207" s="42">
        <f>SUMIF('Cust MB ComLg'!$Y$8:$AJ$8,$B$29,'Cust MB ComLg'!$Y167:$AJ167)</f>
        <v>89</v>
      </c>
      <c r="G207" s="42">
        <f>'Avg Bill Days'!C164</f>
        <v>30.475999999999999</v>
      </c>
      <c r="H207" s="42"/>
      <c r="I207" s="42"/>
      <c r="J207" s="42">
        <f t="shared" si="19"/>
        <v>6522</v>
      </c>
      <c r="K207" s="42">
        <f t="shared" si="19"/>
        <v>0</v>
      </c>
      <c r="L207" s="42"/>
      <c r="M207" s="42"/>
      <c r="N207" s="42"/>
      <c r="O207" s="42"/>
      <c r="P207" s="42"/>
      <c r="Q207" s="42"/>
      <c r="R207" s="42">
        <f t="shared" si="20"/>
        <v>2239813</v>
      </c>
      <c r="S207" s="42">
        <f t="shared" si="21"/>
        <v>7377</v>
      </c>
    </row>
    <row r="208" spans="1:19">
      <c r="A208" s="18">
        <f t="shared" si="22"/>
        <v>2025</v>
      </c>
      <c r="B208" s="18">
        <f t="shared" si="23"/>
        <v>9</v>
      </c>
      <c r="C208" s="18"/>
      <c r="D208" s="18"/>
      <c r="E208" s="18"/>
      <c r="F208" s="42">
        <f>SUMIF('Cust MB ComLg'!$Y$8:$AJ$8,$B$29,'Cust MB ComLg'!$Y168:$AJ168)</f>
        <v>88</v>
      </c>
      <c r="G208" s="42">
        <f>'Avg Bill Days'!C165</f>
        <v>31.143000000000001</v>
      </c>
      <c r="H208" s="42"/>
      <c r="I208" s="42"/>
      <c r="J208" s="42">
        <f t="shared" si="19"/>
        <v>6239</v>
      </c>
      <c r="K208" s="42">
        <f t="shared" si="19"/>
        <v>0</v>
      </c>
      <c r="L208" s="42"/>
      <c r="M208" s="42"/>
      <c r="N208" s="42"/>
      <c r="O208" s="42"/>
      <c r="P208" s="42"/>
      <c r="Q208" s="42"/>
      <c r="R208" s="42">
        <f t="shared" si="20"/>
        <v>2054440</v>
      </c>
      <c r="S208" s="42">
        <f t="shared" si="21"/>
        <v>7073</v>
      </c>
    </row>
    <row r="209" spans="1:19">
      <c r="A209" s="18">
        <f t="shared" si="22"/>
        <v>2025</v>
      </c>
      <c r="B209" s="18">
        <f t="shared" si="23"/>
        <v>10</v>
      </c>
      <c r="C209" s="18"/>
      <c r="D209" s="18"/>
      <c r="E209" s="18"/>
      <c r="F209" s="42">
        <f>SUMIF('Cust MB ComLg'!$Y$8:$AJ$8,$B$29,'Cust MB ComLg'!$Y169:$AJ169)</f>
        <v>88</v>
      </c>
      <c r="G209" s="42">
        <f>'Avg Bill Days'!C166</f>
        <v>30.762</v>
      </c>
      <c r="H209" s="42"/>
      <c r="I209" s="42"/>
      <c r="J209" s="42">
        <f t="shared" si="19"/>
        <v>5818</v>
      </c>
      <c r="K209" s="42">
        <f t="shared" si="19"/>
        <v>0</v>
      </c>
      <c r="L209" s="42"/>
      <c r="M209" s="42"/>
      <c r="N209" s="42"/>
      <c r="O209" s="42"/>
      <c r="P209" s="42"/>
      <c r="Q209" s="42"/>
      <c r="R209" s="42">
        <f t="shared" si="20"/>
        <v>1694026</v>
      </c>
      <c r="S209" s="42">
        <f t="shared" si="21"/>
        <v>6543</v>
      </c>
    </row>
    <row r="210" spans="1:19">
      <c r="A210" s="18">
        <f t="shared" si="22"/>
        <v>2025</v>
      </c>
      <c r="B210" s="18">
        <f t="shared" si="23"/>
        <v>11</v>
      </c>
      <c r="C210" s="18"/>
      <c r="D210" s="18"/>
      <c r="E210" s="18"/>
      <c r="F210" s="42">
        <f>SUMIF('Cust MB ComLg'!$Y$8:$AJ$8,$B$29,'Cust MB ComLg'!$Y170:$AJ170)</f>
        <v>88</v>
      </c>
      <c r="G210" s="42">
        <f>'Avg Bill Days'!C167</f>
        <v>28.619</v>
      </c>
      <c r="H210" s="42"/>
      <c r="I210" s="42"/>
      <c r="J210" s="42">
        <f t="shared" ref="J210:K241" si="24">ROUND(SUMIF($B$32:$B$45,$B210,J$32:J$45)*$F210,0)</f>
        <v>5086</v>
      </c>
      <c r="K210" s="42">
        <f t="shared" si="24"/>
        <v>0</v>
      </c>
      <c r="L210" s="42"/>
      <c r="M210" s="42"/>
      <c r="N210" s="42"/>
      <c r="O210" s="42"/>
      <c r="P210" s="42"/>
      <c r="Q210" s="42"/>
      <c r="R210" s="42">
        <f t="shared" si="20"/>
        <v>1308178</v>
      </c>
      <c r="S210" s="42">
        <f t="shared" si="21"/>
        <v>5943</v>
      </c>
    </row>
    <row r="211" spans="1:19">
      <c r="A211" s="18">
        <f t="shared" si="22"/>
        <v>2025</v>
      </c>
      <c r="B211" s="18">
        <f t="shared" si="23"/>
        <v>12</v>
      </c>
      <c r="C211" s="18"/>
      <c r="D211" s="18"/>
      <c r="E211" s="18"/>
      <c r="F211" s="42">
        <f>SUMIF('Cust MB ComLg'!$Y$8:$AJ$8,$B$29,'Cust MB ComLg'!$Y171:$AJ171)</f>
        <v>87</v>
      </c>
      <c r="G211" s="42">
        <f>'Avg Bill Days'!C168</f>
        <v>31.238</v>
      </c>
      <c r="H211" s="42"/>
      <c r="I211" s="42"/>
      <c r="J211" s="42">
        <f t="shared" si="24"/>
        <v>5112</v>
      </c>
      <c r="K211" s="42">
        <f t="shared" si="24"/>
        <v>0</v>
      </c>
      <c r="L211" s="42"/>
      <c r="M211" s="42"/>
      <c r="N211" s="42"/>
      <c r="O211" s="42"/>
      <c r="P211" s="42"/>
      <c r="Q211" s="42"/>
      <c r="R211" s="42">
        <f t="shared" si="20"/>
        <v>1383380</v>
      </c>
      <c r="S211" s="42">
        <f t="shared" si="21"/>
        <v>6181</v>
      </c>
    </row>
    <row r="212" spans="1:19">
      <c r="A212" s="18">
        <f t="shared" si="22"/>
        <v>2026</v>
      </c>
      <c r="B212" s="18">
        <f t="shared" si="23"/>
        <v>1</v>
      </c>
      <c r="C212" s="18"/>
      <c r="D212" s="18"/>
      <c r="E212" s="18"/>
      <c r="F212" s="42">
        <f>SUMIF('Cust MB ComLg'!$Y$8:$AJ$8,$B$29,'Cust MB ComLg'!$Y172:$AJ172)</f>
        <v>87</v>
      </c>
      <c r="G212" s="42">
        <f>'Avg Bill Days'!C169</f>
        <v>32.286000000000001</v>
      </c>
      <c r="H212" s="42"/>
      <c r="I212" s="42"/>
      <c r="J212" s="42">
        <f t="shared" si="24"/>
        <v>5127</v>
      </c>
      <c r="K212" s="42">
        <f t="shared" si="24"/>
        <v>0</v>
      </c>
      <c r="L212" s="42"/>
      <c r="M212" s="42"/>
      <c r="N212" s="42"/>
      <c r="O212" s="42"/>
      <c r="P212" s="42"/>
      <c r="Q212" s="42"/>
      <c r="R212" s="42">
        <f t="shared" si="20"/>
        <v>1415109</v>
      </c>
      <c r="S212" s="42">
        <f t="shared" si="21"/>
        <v>6385</v>
      </c>
    </row>
    <row r="213" spans="1:19">
      <c r="A213" s="18">
        <f t="shared" si="22"/>
        <v>2026</v>
      </c>
      <c r="B213" s="18">
        <f t="shared" si="23"/>
        <v>2</v>
      </c>
      <c r="C213" s="18"/>
      <c r="D213" s="18"/>
      <c r="E213" s="18"/>
      <c r="F213" s="42">
        <f>SUMIF('Cust MB ComLg'!$Y$8:$AJ$8,$B$29,'Cust MB ComLg'!$Y173:$AJ173)</f>
        <v>87</v>
      </c>
      <c r="G213" s="42">
        <f>'Avg Bill Days'!C170</f>
        <v>29.81</v>
      </c>
      <c r="H213" s="42"/>
      <c r="I213" s="42"/>
      <c r="J213" s="42">
        <f t="shared" si="24"/>
        <v>4871</v>
      </c>
      <c r="K213" s="42">
        <f t="shared" si="24"/>
        <v>0</v>
      </c>
      <c r="L213" s="42"/>
      <c r="M213" s="42"/>
      <c r="N213" s="42"/>
      <c r="O213" s="42"/>
      <c r="P213" s="42"/>
      <c r="Q213" s="42"/>
      <c r="R213" s="42">
        <f t="shared" si="20"/>
        <v>1338769</v>
      </c>
      <c r="S213" s="42">
        <f t="shared" si="21"/>
        <v>6388</v>
      </c>
    </row>
    <row r="214" spans="1:19">
      <c r="A214" s="18">
        <f t="shared" si="22"/>
        <v>2026</v>
      </c>
      <c r="B214" s="18">
        <f t="shared" si="23"/>
        <v>3</v>
      </c>
      <c r="C214" s="18"/>
      <c r="D214" s="18"/>
      <c r="E214" s="18"/>
      <c r="F214" s="42">
        <f>SUMIF('Cust MB ComLg'!$Y$8:$AJ$8,$B$29,'Cust MB ComLg'!$Y174:$AJ174)</f>
        <v>87</v>
      </c>
      <c r="G214" s="42">
        <f>'Avg Bill Days'!C171</f>
        <v>29.524000000000001</v>
      </c>
      <c r="H214" s="42"/>
      <c r="I214" s="42"/>
      <c r="J214" s="42">
        <f t="shared" si="24"/>
        <v>4491</v>
      </c>
      <c r="K214" s="42">
        <f t="shared" si="24"/>
        <v>0</v>
      </c>
      <c r="L214" s="42"/>
      <c r="M214" s="42"/>
      <c r="N214" s="42"/>
      <c r="O214" s="42"/>
      <c r="P214" s="42"/>
      <c r="Q214" s="42"/>
      <c r="R214" s="42">
        <f t="shared" si="20"/>
        <v>1189347</v>
      </c>
      <c r="S214" s="42">
        <f t="shared" si="21"/>
        <v>5918</v>
      </c>
    </row>
    <row r="215" spans="1:19">
      <c r="A215" s="18">
        <f t="shared" si="22"/>
        <v>2026</v>
      </c>
      <c r="B215" s="18">
        <f t="shared" si="23"/>
        <v>4</v>
      </c>
      <c r="C215" s="18"/>
      <c r="D215" s="18"/>
      <c r="E215" s="18"/>
      <c r="F215" s="42">
        <f>SUMIF('Cust MB ComLg'!$Y$8:$AJ$8,$B$29,'Cust MB ComLg'!$Y175:$AJ175)</f>
        <v>87</v>
      </c>
      <c r="G215" s="42">
        <f>'Avg Bill Days'!C172</f>
        <v>30.713999999999999</v>
      </c>
      <c r="H215" s="42"/>
      <c r="I215" s="42"/>
      <c r="J215" s="42">
        <f t="shared" si="24"/>
        <v>4722</v>
      </c>
      <c r="K215" s="42">
        <f t="shared" si="24"/>
        <v>0</v>
      </c>
      <c r="L215" s="42"/>
      <c r="M215" s="42"/>
      <c r="N215" s="42"/>
      <c r="O215" s="42"/>
      <c r="P215" s="42"/>
      <c r="Q215" s="42"/>
      <c r="R215" s="42">
        <f t="shared" si="20"/>
        <v>1402986</v>
      </c>
      <c r="S215" s="42">
        <f t="shared" si="21"/>
        <v>5761</v>
      </c>
    </row>
    <row r="216" spans="1:19">
      <c r="A216" s="18">
        <f t="shared" si="22"/>
        <v>2026</v>
      </c>
      <c r="B216" s="18">
        <f t="shared" si="23"/>
        <v>5</v>
      </c>
      <c r="C216" s="18"/>
      <c r="D216" s="18"/>
      <c r="E216" s="18"/>
      <c r="F216" s="42">
        <f>SUMIF('Cust MB ComLg'!$Y$8:$AJ$8,$B$29,'Cust MB ComLg'!$Y176:$AJ176)</f>
        <v>87</v>
      </c>
      <c r="G216" s="42">
        <f>'Avg Bill Days'!C173</f>
        <v>29.524000000000001</v>
      </c>
      <c r="H216" s="42"/>
      <c r="I216" s="42"/>
      <c r="J216" s="42">
        <f t="shared" si="24"/>
        <v>5347</v>
      </c>
      <c r="K216" s="42">
        <f t="shared" si="24"/>
        <v>0</v>
      </c>
      <c r="L216" s="42"/>
      <c r="M216" s="42"/>
      <c r="N216" s="42"/>
      <c r="O216" s="42"/>
      <c r="P216" s="42"/>
      <c r="Q216" s="42"/>
      <c r="R216" s="42">
        <f t="shared" si="20"/>
        <v>1527031</v>
      </c>
      <c r="S216" s="42">
        <f t="shared" si="21"/>
        <v>6141</v>
      </c>
    </row>
    <row r="217" spans="1:19">
      <c r="A217" s="18">
        <f t="shared" si="22"/>
        <v>2026</v>
      </c>
      <c r="B217" s="18">
        <f t="shared" si="23"/>
        <v>6</v>
      </c>
      <c r="C217" s="18"/>
      <c r="D217" s="18"/>
      <c r="E217" s="18"/>
      <c r="F217" s="42">
        <f>SUMIF('Cust MB ComLg'!$Y$8:$AJ$8,$B$29,'Cust MB ComLg'!$Y177:$AJ177)</f>
        <v>87</v>
      </c>
      <c r="G217" s="42">
        <f>'Avg Bill Days'!C174</f>
        <v>30.619</v>
      </c>
      <c r="H217" s="42"/>
      <c r="I217" s="42"/>
      <c r="J217" s="42">
        <f t="shared" si="24"/>
        <v>6171</v>
      </c>
      <c r="K217" s="42">
        <f t="shared" si="24"/>
        <v>0</v>
      </c>
      <c r="L217" s="42"/>
      <c r="M217" s="42"/>
      <c r="N217" s="42"/>
      <c r="O217" s="42"/>
      <c r="P217" s="42"/>
      <c r="Q217" s="42"/>
      <c r="R217" s="42">
        <f t="shared" si="20"/>
        <v>1992810</v>
      </c>
      <c r="S217" s="42">
        <f t="shared" si="21"/>
        <v>7036</v>
      </c>
    </row>
    <row r="218" spans="1:19">
      <c r="A218" s="18">
        <f t="shared" si="22"/>
        <v>2026</v>
      </c>
      <c r="B218" s="18">
        <f t="shared" si="23"/>
        <v>7</v>
      </c>
      <c r="C218" s="18"/>
      <c r="D218" s="18"/>
      <c r="E218" s="18"/>
      <c r="F218" s="42">
        <f>SUMIF('Cust MB ComLg'!$Y$8:$AJ$8,$B$29,'Cust MB ComLg'!$Y178:$AJ178)</f>
        <v>87</v>
      </c>
      <c r="G218" s="42">
        <f>'Avg Bill Days'!C175</f>
        <v>30.713999999999999</v>
      </c>
      <c r="H218" s="42"/>
      <c r="I218" s="42"/>
      <c r="J218" s="42">
        <f t="shared" si="24"/>
        <v>6338</v>
      </c>
      <c r="K218" s="42">
        <f t="shared" si="24"/>
        <v>0</v>
      </c>
      <c r="L218" s="42"/>
      <c r="M218" s="42"/>
      <c r="N218" s="42"/>
      <c r="O218" s="42"/>
      <c r="P218" s="42"/>
      <c r="Q218" s="42"/>
      <c r="R218" s="42">
        <f t="shared" si="20"/>
        <v>2120784</v>
      </c>
      <c r="S218" s="42">
        <f t="shared" si="21"/>
        <v>7231</v>
      </c>
    </row>
    <row r="219" spans="1:19">
      <c r="A219" s="18">
        <f t="shared" si="22"/>
        <v>2026</v>
      </c>
      <c r="B219" s="18">
        <f t="shared" si="23"/>
        <v>8</v>
      </c>
      <c r="C219" s="18"/>
      <c r="D219" s="18"/>
      <c r="E219" s="18"/>
      <c r="F219" s="42">
        <f>SUMIF('Cust MB ComLg'!$Y$8:$AJ$8,$B$29,'Cust MB ComLg'!$Y179:$AJ179)</f>
        <v>87</v>
      </c>
      <c r="G219" s="42">
        <f>'Avg Bill Days'!C176</f>
        <v>30.475999999999999</v>
      </c>
      <c r="H219" s="42"/>
      <c r="I219" s="42"/>
      <c r="J219" s="42">
        <f t="shared" si="24"/>
        <v>6376</v>
      </c>
      <c r="K219" s="42">
        <f t="shared" si="24"/>
        <v>0</v>
      </c>
      <c r="L219" s="42"/>
      <c r="M219" s="42"/>
      <c r="N219" s="42"/>
      <c r="O219" s="42"/>
      <c r="P219" s="42"/>
      <c r="Q219" s="42"/>
      <c r="R219" s="42">
        <f t="shared" si="20"/>
        <v>2189480</v>
      </c>
      <c r="S219" s="42">
        <f t="shared" si="21"/>
        <v>7211</v>
      </c>
    </row>
    <row r="220" spans="1:19">
      <c r="A220" s="18">
        <f t="shared" si="22"/>
        <v>2026</v>
      </c>
      <c r="B220" s="18">
        <f t="shared" si="23"/>
        <v>9</v>
      </c>
      <c r="C220" s="18"/>
      <c r="D220" s="18"/>
      <c r="E220" s="18"/>
      <c r="F220" s="42">
        <f>SUMIF('Cust MB ComLg'!$Y$8:$AJ$8,$B$29,'Cust MB ComLg'!$Y180:$AJ180)</f>
        <v>87</v>
      </c>
      <c r="G220" s="42">
        <f>'Avg Bill Days'!C177</f>
        <v>31.143000000000001</v>
      </c>
      <c r="H220" s="42"/>
      <c r="I220" s="42"/>
      <c r="J220" s="42">
        <f t="shared" si="24"/>
        <v>6168</v>
      </c>
      <c r="K220" s="42">
        <f t="shared" si="24"/>
        <v>0</v>
      </c>
      <c r="L220" s="42"/>
      <c r="M220" s="42"/>
      <c r="N220" s="42"/>
      <c r="O220" s="42"/>
      <c r="P220" s="42"/>
      <c r="Q220" s="42"/>
      <c r="R220" s="42">
        <f t="shared" si="20"/>
        <v>2031095</v>
      </c>
      <c r="S220" s="42">
        <f t="shared" si="21"/>
        <v>6993</v>
      </c>
    </row>
    <row r="221" spans="1:19">
      <c r="A221" s="18">
        <f t="shared" si="22"/>
        <v>2026</v>
      </c>
      <c r="B221" s="18">
        <f t="shared" si="23"/>
        <v>10</v>
      </c>
      <c r="C221" s="18"/>
      <c r="D221" s="18"/>
      <c r="E221" s="18"/>
      <c r="F221" s="42">
        <f>SUMIF('Cust MB ComLg'!$Y$8:$AJ$8,$B$29,'Cust MB ComLg'!$Y181:$AJ181)</f>
        <v>86</v>
      </c>
      <c r="G221" s="42">
        <f>'Avg Bill Days'!C178</f>
        <v>30.762</v>
      </c>
      <c r="H221" s="42"/>
      <c r="I221" s="42"/>
      <c r="J221" s="42">
        <f t="shared" si="24"/>
        <v>5686</v>
      </c>
      <c r="K221" s="42">
        <f t="shared" si="24"/>
        <v>0</v>
      </c>
      <c r="L221" s="42"/>
      <c r="M221" s="42"/>
      <c r="N221" s="42"/>
      <c r="O221" s="42"/>
      <c r="P221" s="42"/>
      <c r="Q221" s="42"/>
      <c r="R221" s="42">
        <f t="shared" si="20"/>
        <v>1655525</v>
      </c>
      <c r="S221" s="42">
        <f t="shared" si="21"/>
        <v>6395</v>
      </c>
    </row>
    <row r="222" spans="1:19">
      <c r="A222" s="18">
        <f t="shared" si="22"/>
        <v>2026</v>
      </c>
      <c r="B222" s="18">
        <f t="shared" si="23"/>
        <v>11</v>
      </c>
      <c r="C222" s="18"/>
      <c r="D222" s="18"/>
      <c r="E222" s="18"/>
      <c r="F222" s="42">
        <f>SUMIF('Cust MB ComLg'!$Y$8:$AJ$8,$B$29,'Cust MB ComLg'!$Y182:$AJ182)</f>
        <v>86</v>
      </c>
      <c r="G222" s="42">
        <f>'Avg Bill Days'!C179</f>
        <v>28.619</v>
      </c>
      <c r="H222" s="42"/>
      <c r="I222" s="42"/>
      <c r="J222" s="42">
        <f t="shared" si="24"/>
        <v>4971</v>
      </c>
      <c r="K222" s="42">
        <f t="shared" si="24"/>
        <v>0</v>
      </c>
      <c r="L222" s="42"/>
      <c r="M222" s="42"/>
      <c r="N222" s="42"/>
      <c r="O222" s="42"/>
      <c r="P222" s="42"/>
      <c r="Q222" s="42"/>
      <c r="R222" s="42">
        <f t="shared" si="20"/>
        <v>1278447</v>
      </c>
      <c r="S222" s="42">
        <f t="shared" si="21"/>
        <v>5808</v>
      </c>
    </row>
    <row r="223" spans="1:19">
      <c r="A223" s="18">
        <f t="shared" si="22"/>
        <v>2026</v>
      </c>
      <c r="B223" s="18">
        <f t="shared" si="23"/>
        <v>12</v>
      </c>
      <c r="C223" s="18"/>
      <c r="D223" s="18"/>
      <c r="E223" s="18"/>
      <c r="F223" s="42">
        <f>SUMIF('Cust MB ComLg'!$Y$8:$AJ$8,$B$29,'Cust MB ComLg'!$Y183:$AJ183)</f>
        <v>86</v>
      </c>
      <c r="G223" s="42">
        <f>'Avg Bill Days'!C180</f>
        <v>31.238</v>
      </c>
      <c r="H223" s="42"/>
      <c r="I223" s="42"/>
      <c r="J223" s="42">
        <f t="shared" si="24"/>
        <v>5053</v>
      </c>
      <c r="K223" s="42">
        <f t="shared" si="24"/>
        <v>0</v>
      </c>
      <c r="L223" s="42"/>
      <c r="M223" s="42"/>
      <c r="N223" s="42"/>
      <c r="O223" s="42"/>
      <c r="P223" s="42"/>
      <c r="Q223" s="42"/>
      <c r="R223" s="42">
        <f t="shared" si="20"/>
        <v>1367479</v>
      </c>
      <c r="S223" s="42">
        <f t="shared" si="21"/>
        <v>6110</v>
      </c>
    </row>
    <row r="224" spans="1:19">
      <c r="A224" s="18">
        <f t="shared" si="22"/>
        <v>2027</v>
      </c>
      <c r="B224" s="18">
        <f t="shared" si="23"/>
        <v>1</v>
      </c>
      <c r="C224" s="18"/>
      <c r="D224" s="18"/>
      <c r="E224" s="18"/>
      <c r="F224" s="42">
        <f>SUMIF('Cust MB ComLg'!$Y$8:$AJ$8,$B$29,'Cust MB ComLg'!$Y184:$AJ184)</f>
        <v>86</v>
      </c>
      <c r="G224" s="42">
        <f>'Avg Bill Days'!C181</f>
        <v>32.286000000000001</v>
      </c>
      <c r="H224" s="42"/>
      <c r="I224" s="42"/>
      <c r="J224" s="42">
        <f t="shared" si="24"/>
        <v>5068</v>
      </c>
      <c r="K224" s="42">
        <f t="shared" si="24"/>
        <v>0</v>
      </c>
      <c r="L224" s="42"/>
      <c r="M224" s="42"/>
      <c r="N224" s="42"/>
      <c r="O224" s="42"/>
      <c r="P224" s="42"/>
      <c r="Q224" s="42"/>
      <c r="R224" s="42">
        <f t="shared" si="20"/>
        <v>1398844</v>
      </c>
      <c r="S224" s="42">
        <f t="shared" si="21"/>
        <v>6312</v>
      </c>
    </row>
    <row r="225" spans="1:19">
      <c r="A225" s="18">
        <f t="shared" si="22"/>
        <v>2027</v>
      </c>
      <c r="B225" s="18">
        <f t="shared" si="23"/>
        <v>2</v>
      </c>
      <c r="C225" s="18"/>
      <c r="D225" s="18"/>
      <c r="E225" s="18"/>
      <c r="F225" s="42">
        <f>SUMIF('Cust MB ComLg'!$Y$8:$AJ$8,$B$29,'Cust MB ComLg'!$Y185:$AJ185)</f>
        <v>86</v>
      </c>
      <c r="G225" s="42">
        <f>'Avg Bill Days'!C182</f>
        <v>29.81</v>
      </c>
      <c r="H225" s="42"/>
      <c r="I225" s="42"/>
      <c r="J225" s="42">
        <f t="shared" si="24"/>
        <v>4815</v>
      </c>
      <c r="K225" s="42">
        <f t="shared" si="24"/>
        <v>0</v>
      </c>
      <c r="L225" s="42"/>
      <c r="M225" s="42"/>
      <c r="N225" s="42"/>
      <c r="O225" s="42"/>
      <c r="P225" s="42"/>
      <c r="Q225" s="42"/>
      <c r="R225" s="42">
        <f t="shared" si="20"/>
        <v>1323381</v>
      </c>
      <c r="S225" s="42">
        <f t="shared" si="21"/>
        <v>6315</v>
      </c>
    </row>
    <row r="226" spans="1:19">
      <c r="A226" s="18">
        <f t="shared" si="22"/>
        <v>2027</v>
      </c>
      <c r="B226" s="18">
        <f t="shared" si="23"/>
        <v>3</v>
      </c>
      <c r="C226" s="18"/>
      <c r="D226" s="18"/>
      <c r="E226" s="18"/>
      <c r="F226" s="42">
        <f>SUMIF('Cust MB ComLg'!$Y$8:$AJ$8,$B$29,'Cust MB ComLg'!$Y186:$AJ186)</f>
        <v>86</v>
      </c>
      <c r="G226" s="42">
        <f>'Avg Bill Days'!C183</f>
        <v>29.524000000000001</v>
      </c>
      <c r="H226" s="42"/>
      <c r="I226" s="42"/>
      <c r="J226" s="42">
        <f t="shared" si="24"/>
        <v>4440</v>
      </c>
      <c r="K226" s="42">
        <f t="shared" si="24"/>
        <v>0</v>
      </c>
      <c r="L226" s="42"/>
      <c r="M226" s="42"/>
      <c r="N226" s="42"/>
      <c r="O226" s="42"/>
      <c r="P226" s="42"/>
      <c r="Q226" s="42"/>
      <c r="R226" s="42">
        <f t="shared" si="20"/>
        <v>1175677</v>
      </c>
      <c r="S226" s="42">
        <f t="shared" si="21"/>
        <v>5850</v>
      </c>
    </row>
    <row r="227" spans="1:19">
      <c r="A227" s="18">
        <f t="shared" si="22"/>
        <v>2027</v>
      </c>
      <c r="B227" s="18">
        <f t="shared" si="23"/>
        <v>4</v>
      </c>
      <c r="C227" s="18"/>
      <c r="D227" s="18"/>
      <c r="E227" s="18"/>
      <c r="F227" s="42">
        <f>SUMIF('Cust MB ComLg'!$Y$8:$AJ$8,$B$29,'Cust MB ComLg'!$Y187:$AJ187)</f>
        <v>85</v>
      </c>
      <c r="G227" s="42">
        <f>'Avg Bill Days'!C184</f>
        <v>30.713999999999999</v>
      </c>
      <c r="H227" s="42"/>
      <c r="I227" s="42"/>
      <c r="J227" s="42">
        <f t="shared" si="24"/>
        <v>4613</v>
      </c>
      <c r="K227" s="42">
        <f t="shared" si="24"/>
        <v>0</v>
      </c>
      <c r="L227" s="42"/>
      <c r="M227" s="42"/>
      <c r="N227" s="42"/>
      <c r="O227" s="42"/>
      <c r="P227" s="42"/>
      <c r="Q227" s="42"/>
      <c r="R227" s="42">
        <f t="shared" si="20"/>
        <v>1370734</v>
      </c>
      <c r="S227" s="42">
        <f t="shared" si="21"/>
        <v>5628</v>
      </c>
    </row>
    <row r="228" spans="1:19">
      <c r="A228" s="18">
        <f t="shared" si="22"/>
        <v>2027</v>
      </c>
      <c r="B228" s="18">
        <f t="shared" si="23"/>
        <v>5</v>
      </c>
      <c r="C228" s="18"/>
      <c r="D228" s="18"/>
      <c r="E228" s="18"/>
      <c r="F228" s="42">
        <f>SUMIF('Cust MB ComLg'!$Y$8:$AJ$8,$B$29,'Cust MB ComLg'!$Y188:$AJ188)</f>
        <v>85</v>
      </c>
      <c r="G228" s="42">
        <f>'Avg Bill Days'!C185</f>
        <v>29.524000000000001</v>
      </c>
      <c r="H228" s="42"/>
      <c r="I228" s="42"/>
      <c r="J228" s="42">
        <f t="shared" si="24"/>
        <v>5224</v>
      </c>
      <c r="K228" s="42">
        <f t="shared" si="24"/>
        <v>0</v>
      </c>
      <c r="L228" s="42"/>
      <c r="M228" s="42"/>
      <c r="N228" s="42"/>
      <c r="O228" s="42"/>
      <c r="P228" s="42"/>
      <c r="Q228" s="42"/>
      <c r="R228" s="42">
        <f t="shared" si="20"/>
        <v>1491926</v>
      </c>
      <c r="S228" s="42">
        <f t="shared" si="21"/>
        <v>6000</v>
      </c>
    </row>
    <row r="229" spans="1:19">
      <c r="A229" s="18">
        <f t="shared" si="22"/>
        <v>2027</v>
      </c>
      <c r="B229" s="18">
        <f t="shared" si="23"/>
        <v>6</v>
      </c>
      <c r="C229" s="18"/>
      <c r="D229" s="18"/>
      <c r="E229" s="18"/>
      <c r="F229" s="42">
        <f>SUMIF('Cust MB ComLg'!$Y$8:$AJ$8,$B$29,'Cust MB ComLg'!$Y189:$AJ189)</f>
        <v>85</v>
      </c>
      <c r="G229" s="42">
        <f>'Avg Bill Days'!C186</f>
        <v>30.619</v>
      </c>
      <c r="H229" s="42"/>
      <c r="I229" s="42"/>
      <c r="J229" s="42">
        <f t="shared" si="24"/>
        <v>6029</v>
      </c>
      <c r="K229" s="42">
        <f t="shared" si="24"/>
        <v>0</v>
      </c>
      <c r="L229" s="42"/>
      <c r="M229" s="42"/>
      <c r="N229" s="42"/>
      <c r="O229" s="42"/>
      <c r="P229" s="42"/>
      <c r="Q229" s="42"/>
      <c r="R229" s="42">
        <f t="shared" si="20"/>
        <v>1946998</v>
      </c>
      <c r="S229" s="42">
        <f t="shared" si="21"/>
        <v>6875</v>
      </c>
    </row>
    <row r="230" spans="1:19">
      <c r="A230" s="18">
        <f t="shared" si="22"/>
        <v>2027</v>
      </c>
      <c r="B230" s="18">
        <f t="shared" si="23"/>
        <v>7</v>
      </c>
      <c r="C230" s="18"/>
      <c r="D230" s="18"/>
      <c r="E230" s="18"/>
      <c r="F230" s="42">
        <f>SUMIF('Cust MB ComLg'!$Y$8:$AJ$8,$B$29,'Cust MB ComLg'!$Y190:$AJ190)</f>
        <v>85</v>
      </c>
      <c r="G230" s="42">
        <f>'Avg Bill Days'!C187</f>
        <v>30.713999999999999</v>
      </c>
      <c r="H230" s="42"/>
      <c r="I230" s="42"/>
      <c r="J230" s="42">
        <f t="shared" si="24"/>
        <v>6193</v>
      </c>
      <c r="K230" s="42">
        <f t="shared" si="24"/>
        <v>0</v>
      </c>
      <c r="L230" s="42"/>
      <c r="M230" s="42"/>
      <c r="N230" s="42"/>
      <c r="O230" s="42"/>
      <c r="P230" s="42"/>
      <c r="Q230" s="42"/>
      <c r="R230" s="42">
        <f t="shared" si="20"/>
        <v>2072031</v>
      </c>
      <c r="S230" s="42">
        <f t="shared" si="21"/>
        <v>7065</v>
      </c>
    </row>
    <row r="231" spans="1:19">
      <c r="A231" s="18">
        <f t="shared" si="22"/>
        <v>2027</v>
      </c>
      <c r="B231" s="18">
        <f t="shared" si="23"/>
        <v>8</v>
      </c>
      <c r="C231" s="18"/>
      <c r="D231" s="18"/>
      <c r="E231" s="18"/>
      <c r="F231" s="42">
        <f>SUMIF('Cust MB ComLg'!$Y$8:$AJ$8,$B$29,'Cust MB ComLg'!$Y191:$AJ191)</f>
        <v>85</v>
      </c>
      <c r="G231" s="42">
        <f>'Avg Bill Days'!C188</f>
        <v>30.475999999999999</v>
      </c>
      <c r="H231" s="42"/>
      <c r="I231" s="42"/>
      <c r="J231" s="42">
        <f t="shared" si="24"/>
        <v>6229</v>
      </c>
      <c r="K231" s="42">
        <f t="shared" si="24"/>
        <v>0</v>
      </c>
      <c r="L231" s="42"/>
      <c r="M231" s="42"/>
      <c r="N231" s="42"/>
      <c r="O231" s="42"/>
      <c r="P231" s="42"/>
      <c r="Q231" s="42"/>
      <c r="R231" s="42">
        <f t="shared" si="20"/>
        <v>2139147</v>
      </c>
      <c r="S231" s="42">
        <f t="shared" si="21"/>
        <v>7046</v>
      </c>
    </row>
    <row r="232" spans="1:19">
      <c r="A232" s="18">
        <f t="shared" si="22"/>
        <v>2027</v>
      </c>
      <c r="B232" s="18">
        <f t="shared" si="23"/>
        <v>9</v>
      </c>
      <c r="C232" s="18"/>
      <c r="D232" s="18"/>
      <c r="E232" s="18"/>
      <c r="F232" s="42">
        <f>SUMIF('Cust MB ComLg'!$Y$8:$AJ$8,$B$29,'Cust MB ComLg'!$Y192:$AJ192)</f>
        <v>85</v>
      </c>
      <c r="G232" s="42">
        <f>'Avg Bill Days'!C189</f>
        <v>31.143000000000001</v>
      </c>
      <c r="H232" s="42"/>
      <c r="I232" s="42"/>
      <c r="J232" s="42">
        <f t="shared" si="24"/>
        <v>6026</v>
      </c>
      <c r="K232" s="42">
        <f t="shared" si="24"/>
        <v>0</v>
      </c>
      <c r="L232" s="42"/>
      <c r="M232" s="42"/>
      <c r="N232" s="42"/>
      <c r="O232" s="42"/>
      <c r="P232" s="42"/>
      <c r="Q232" s="42"/>
      <c r="R232" s="42">
        <f t="shared" si="20"/>
        <v>1984403</v>
      </c>
      <c r="S232" s="42">
        <f t="shared" si="21"/>
        <v>6832</v>
      </c>
    </row>
    <row r="233" spans="1:19">
      <c r="A233" s="18">
        <f t="shared" si="22"/>
        <v>2027</v>
      </c>
      <c r="B233" s="18">
        <f t="shared" si="23"/>
        <v>10</v>
      </c>
      <c r="C233" s="18"/>
      <c r="D233" s="18"/>
      <c r="E233" s="18"/>
      <c r="F233" s="42">
        <f>SUMIF('Cust MB ComLg'!$Y$8:$AJ$8,$B$29,'Cust MB ComLg'!$Y193:$AJ193)</f>
        <v>85</v>
      </c>
      <c r="G233" s="42">
        <f>'Avg Bill Days'!C190</f>
        <v>30.762</v>
      </c>
      <c r="H233" s="42"/>
      <c r="I233" s="42"/>
      <c r="J233" s="42">
        <f t="shared" si="24"/>
        <v>5620</v>
      </c>
      <c r="K233" s="42">
        <f t="shared" si="24"/>
        <v>0</v>
      </c>
      <c r="L233" s="42"/>
      <c r="M233" s="42"/>
      <c r="N233" s="42"/>
      <c r="O233" s="42"/>
      <c r="P233" s="42"/>
      <c r="Q233" s="42"/>
      <c r="R233" s="42">
        <f t="shared" si="20"/>
        <v>1636275</v>
      </c>
      <c r="S233" s="42">
        <f t="shared" si="21"/>
        <v>6320</v>
      </c>
    </row>
    <row r="234" spans="1:19">
      <c r="A234" s="18">
        <f t="shared" si="22"/>
        <v>2027</v>
      </c>
      <c r="B234" s="18">
        <f t="shared" si="23"/>
        <v>11</v>
      </c>
      <c r="C234" s="18"/>
      <c r="D234" s="18"/>
      <c r="E234" s="18"/>
      <c r="F234" s="42">
        <f>SUMIF('Cust MB ComLg'!$Y$8:$AJ$8,$B$29,'Cust MB ComLg'!$Y194:$AJ194)</f>
        <v>85</v>
      </c>
      <c r="G234" s="42">
        <f>'Avg Bill Days'!C191</f>
        <v>28.619</v>
      </c>
      <c r="H234" s="42"/>
      <c r="I234" s="42"/>
      <c r="J234" s="42">
        <f t="shared" si="24"/>
        <v>4913</v>
      </c>
      <c r="K234" s="42">
        <f t="shared" si="24"/>
        <v>0</v>
      </c>
      <c r="L234" s="42"/>
      <c r="M234" s="42"/>
      <c r="N234" s="42"/>
      <c r="O234" s="42"/>
      <c r="P234" s="42"/>
      <c r="Q234" s="42"/>
      <c r="R234" s="42">
        <f t="shared" si="20"/>
        <v>1263581</v>
      </c>
      <c r="S234" s="42">
        <f t="shared" si="21"/>
        <v>5740</v>
      </c>
    </row>
    <row r="235" spans="1:19">
      <c r="A235" s="18">
        <f t="shared" si="22"/>
        <v>2027</v>
      </c>
      <c r="B235" s="18">
        <f t="shared" si="23"/>
        <v>12</v>
      </c>
      <c r="C235" s="18"/>
      <c r="D235" s="18"/>
      <c r="E235" s="18"/>
      <c r="F235" s="42">
        <f>SUMIF('Cust MB ComLg'!$Y$8:$AJ$8,$B$29,'Cust MB ComLg'!$Y195:$AJ195)</f>
        <v>85</v>
      </c>
      <c r="G235" s="42">
        <f>'Avg Bill Days'!C192</f>
        <v>31.238</v>
      </c>
      <c r="H235" s="42"/>
      <c r="I235" s="42"/>
      <c r="J235" s="42">
        <f t="shared" si="24"/>
        <v>4994</v>
      </c>
      <c r="K235" s="42">
        <f t="shared" si="24"/>
        <v>0</v>
      </c>
      <c r="L235" s="42"/>
      <c r="M235" s="42"/>
      <c r="N235" s="42"/>
      <c r="O235" s="42"/>
      <c r="P235" s="42"/>
      <c r="Q235" s="42"/>
      <c r="R235" s="42">
        <f t="shared" si="20"/>
        <v>1351579</v>
      </c>
      <c r="S235" s="42">
        <f t="shared" si="21"/>
        <v>6039</v>
      </c>
    </row>
    <row r="236" spans="1:19">
      <c r="A236" s="18">
        <f t="shared" si="22"/>
        <v>2028</v>
      </c>
      <c r="B236" s="18">
        <f t="shared" si="23"/>
        <v>1</v>
      </c>
      <c r="C236" s="18"/>
      <c r="D236" s="18"/>
      <c r="E236" s="18"/>
      <c r="F236" s="42">
        <f>SUMIF('Cust MB ComLg'!$Y$8:$AJ$8,$B$29,'Cust MB ComLg'!$Y196:$AJ196)</f>
        <v>85</v>
      </c>
      <c r="G236" s="42">
        <f>'Avg Bill Days'!C193</f>
        <v>32.286000000000001</v>
      </c>
      <c r="H236" s="42"/>
      <c r="I236" s="42"/>
      <c r="J236" s="42">
        <f t="shared" si="24"/>
        <v>5009</v>
      </c>
      <c r="K236" s="42">
        <f t="shared" si="24"/>
        <v>0</v>
      </c>
      <c r="L236" s="42"/>
      <c r="M236" s="42"/>
      <c r="N236" s="42"/>
      <c r="O236" s="42"/>
      <c r="P236" s="42"/>
      <c r="Q236" s="42"/>
      <c r="R236" s="42">
        <f t="shared" si="20"/>
        <v>1382578</v>
      </c>
      <c r="S236" s="42">
        <f t="shared" si="21"/>
        <v>6238</v>
      </c>
    </row>
    <row r="237" spans="1:19">
      <c r="A237" s="18">
        <f t="shared" si="22"/>
        <v>2028</v>
      </c>
      <c r="B237" s="18">
        <f t="shared" si="23"/>
        <v>2</v>
      </c>
      <c r="C237" s="18"/>
      <c r="D237" s="18"/>
      <c r="E237" s="18"/>
      <c r="F237" s="42">
        <f>SUMIF('Cust MB ComLg'!$Y$8:$AJ$8,$B$29,'Cust MB ComLg'!$Y197:$AJ197)</f>
        <v>85</v>
      </c>
      <c r="G237" s="42">
        <f>'Avg Bill Days'!C194</f>
        <v>30.31</v>
      </c>
      <c r="H237" s="42"/>
      <c r="I237" s="42"/>
      <c r="J237" s="42">
        <f t="shared" si="24"/>
        <v>4759</v>
      </c>
      <c r="K237" s="42">
        <f t="shared" si="24"/>
        <v>0</v>
      </c>
      <c r="L237" s="42"/>
      <c r="M237" s="42"/>
      <c r="N237" s="42"/>
      <c r="O237" s="42"/>
      <c r="P237" s="42"/>
      <c r="Q237" s="42"/>
      <c r="R237" s="42">
        <f t="shared" si="20"/>
        <v>1329932</v>
      </c>
      <c r="S237" s="42">
        <f t="shared" si="21"/>
        <v>6241</v>
      </c>
    </row>
    <row r="238" spans="1:19">
      <c r="A238" s="18">
        <f t="shared" si="22"/>
        <v>2028</v>
      </c>
      <c r="B238" s="18">
        <f t="shared" si="23"/>
        <v>3</v>
      </c>
      <c r="C238" s="18"/>
      <c r="D238" s="18"/>
      <c r="E238" s="18"/>
      <c r="F238" s="42">
        <f>SUMIF('Cust MB ComLg'!$Y$8:$AJ$8,$B$29,'Cust MB ComLg'!$Y198:$AJ198)</f>
        <v>85</v>
      </c>
      <c r="G238" s="42">
        <f>'Avg Bill Days'!C195</f>
        <v>30.024000000000001</v>
      </c>
      <c r="H238" s="42"/>
      <c r="I238" s="42"/>
      <c r="J238" s="42">
        <f t="shared" si="24"/>
        <v>4388</v>
      </c>
      <c r="K238" s="42">
        <f t="shared" si="24"/>
        <v>0</v>
      </c>
      <c r="L238" s="42"/>
      <c r="M238" s="42"/>
      <c r="N238" s="42"/>
      <c r="O238" s="42"/>
      <c r="P238" s="42"/>
      <c r="Q238" s="42"/>
      <c r="R238" s="42">
        <f t="shared" si="20"/>
        <v>1181685</v>
      </c>
      <c r="S238" s="42">
        <f t="shared" si="21"/>
        <v>5782</v>
      </c>
    </row>
    <row r="239" spans="1:19">
      <c r="A239" s="18">
        <f t="shared" si="22"/>
        <v>2028</v>
      </c>
      <c r="B239" s="18">
        <f t="shared" si="23"/>
        <v>4</v>
      </c>
      <c r="C239" s="18"/>
      <c r="D239" s="18"/>
      <c r="E239" s="18"/>
      <c r="F239" s="42">
        <f>SUMIF('Cust MB ComLg'!$Y$8:$AJ$8,$B$29,'Cust MB ComLg'!$Y199:$AJ199)</f>
        <v>85</v>
      </c>
      <c r="G239" s="42">
        <f>'Avg Bill Days'!C196</f>
        <v>30.713999999999999</v>
      </c>
      <c r="H239" s="42"/>
      <c r="I239" s="42"/>
      <c r="J239" s="42">
        <f t="shared" si="24"/>
        <v>4613</v>
      </c>
      <c r="K239" s="42">
        <f t="shared" si="24"/>
        <v>0</v>
      </c>
      <c r="L239" s="42"/>
      <c r="M239" s="42"/>
      <c r="N239" s="42"/>
      <c r="O239" s="42"/>
      <c r="P239" s="42"/>
      <c r="Q239" s="42"/>
      <c r="R239" s="42">
        <f t="shared" si="20"/>
        <v>1370734</v>
      </c>
      <c r="S239" s="42">
        <f t="shared" si="21"/>
        <v>5628</v>
      </c>
    </row>
    <row r="240" spans="1:19">
      <c r="A240" s="18">
        <f t="shared" si="22"/>
        <v>2028</v>
      </c>
      <c r="B240" s="18">
        <f t="shared" si="23"/>
        <v>5</v>
      </c>
      <c r="C240" s="18"/>
      <c r="D240" s="18"/>
      <c r="E240" s="18"/>
      <c r="F240" s="42">
        <f>SUMIF('Cust MB ComLg'!$Y$8:$AJ$8,$B$29,'Cust MB ComLg'!$Y200:$AJ200)</f>
        <v>85</v>
      </c>
      <c r="G240" s="42">
        <f>'Avg Bill Days'!C197</f>
        <v>29.524000000000001</v>
      </c>
      <c r="H240" s="42"/>
      <c r="I240" s="42"/>
      <c r="J240" s="42">
        <f t="shared" si="24"/>
        <v>5224</v>
      </c>
      <c r="K240" s="42">
        <f t="shared" si="24"/>
        <v>0</v>
      </c>
      <c r="L240" s="42"/>
      <c r="M240" s="42"/>
      <c r="N240" s="42"/>
      <c r="O240" s="42"/>
      <c r="P240" s="42"/>
      <c r="Q240" s="42"/>
      <c r="R240" s="42">
        <f t="shared" si="20"/>
        <v>1491926</v>
      </c>
      <c r="S240" s="42">
        <f t="shared" si="21"/>
        <v>6000</v>
      </c>
    </row>
    <row r="241" spans="1:19">
      <c r="A241" s="18">
        <f t="shared" si="22"/>
        <v>2028</v>
      </c>
      <c r="B241" s="18">
        <f t="shared" si="23"/>
        <v>6</v>
      </c>
      <c r="C241" s="18"/>
      <c r="D241" s="18"/>
      <c r="E241" s="18"/>
      <c r="F241" s="42">
        <f>SUMIF('Cust MB ComLg'!$Y$8:$AJ$8,$B$29,'Cust MB ComLg'!$Y201:$AJ201)</f>
        <v>85</v>
      </c>
      <c r="G241" s="42">
        <f>'Avg Bill Days'!C198</f>
        <v>30.619</v>
      </c>
      <c r="H241" s="42"/>
      <c r="I241" s="42"/>
      <c r="J241" s="42">
        <f t="shared" si="24"/>
        <v>6029</v>
      </c>
      <c r="K241" s="42">
        <f t="shared" si="24"/>
        <v>0</v>
      </c>
      <c r="L241" s="42"/>
      <c r="M241" s="42"/>
      <c r="N241" s="42"/>
      <c r="O241" s="42"/>
      <c r="P241" s="42"/>
      <c r="Q241" s="42"/>
      <c r="R241" s="42">
        <f t="shared" si="20"/>
        <v>1946998</v>
      </c>
      <c r="S241" s="42">
        <f t="shared" si="21"/>
        <v>6875</v>
      </c>
    </row>
    <row r="242" spans="1:19">
      <c r="A242" s="18">
        <f t="shared" si="22"/>
        <v>2028</v>
      </c>
      <c r="B242" s="18">
        <f t="shared" si="23"/>
        <v>7</v>
      </c>
      <c r="C242" s="18"/>
      <c r="D242" s="18"/>
      <c r="E242" s="18"/>
      <c r="F242" s="42">
        <f>SUMIF('Cust MB ComLg'!$Y$8:$AJ$8,$B$29,'Cust MB ComLg'!$Y202:$AJ202)</f>
        <v>84</v>
      </c>
      <c r="G242" s="42">
        <f>'Avg Bill Days'!C199</f>
        <v>30.713999999999999</v>
      </c>
      <c r="H242" s="42"/>
      <c r="I242" s="42"/>
      <c r="J242" s="42">
        <f t="shared" ref="J242:K273" si="25">ROUND(SUMIF($B$32:$B$45,$B242,J$32:J$45)*$F242,0)</f>
        <v>6120</v>
      </c>
      <c r="K242" s="42">
        <f t="shared" si="25"/>
        <v>0</v>
      </c>
      <c r="L242" s="42"/>
      <c r="M242" s="42"/>
      <c r="N242" s="42"/>
      <c r="O242" s="42"/>
      <c r="P242" s="42"/>
      <c r="Q242" s="42"/>
      <c r="R242" s="42">
        <f t="shared" ref="R242:R305" si="26">ROUND(SUMIF($B$32:$B$45,$B242,R$32:R$45)*$F242*$G242,0)</f>
        <v>2047654</v>
      </c>
      <c r="S242" s="42">
        <f t="shared" ref="S242:S305" si="27">ROUND(SUMIF($B$32:$B$45,$B242,S$32:S$45)*$F242,0)</f>
        <v>6982</v>
      </c>
    </row>
    <row r="243" spans="1:19">
      <c r="A243" s="18">
        <f t="shared" si="22"/>
        <v>2028</v>
      </c>
      <c r="B243" s="18">
        <f t="shared" si="23"/>
        <v>8</v>
      </c>
      <c r="C243" s="18"/>
      <c r="D243" s="18"/>
      <c r="E243" s="18"/>
      <c r="F243" s="42">
        <f>SUMIF('Cust MB ComLg'!$Y$8:$AJ$8,$B$29,'Cust MB ComLg'!$Y203:$AJ203)</f>
        <v>84</v>
      </c>
      <c r="G243" s="42">
        <f>'Avg Bill Days'!C200</f>
        <v>30.475999999999999</v>
      </c>
      <c r="H243" s="42"/>
      <c r="I243" s="42"/>
      <c r="J243" s="42">
        <f t="shared" si="25"/>
        <v>6156</v>
      </c>
      <c r="K243" s="42">
        <f t="shared" si="25"/>
        <v>0</v>
      </c>
      <c r="L243" s="42"/>
      <c r="M243" s="42"/>
      <c r="N243" s="42"/>
      <c r="O243" s="42"/>
      <c r="P243" s="42"/>
      <c r="Q243" s="42"/>
      <c r="R243" s="42">
        <f t="shared" si="26"/>
        <v>2113981</v>
      </c>
      <c r="S243" s="42">
        <f t="shared" si="27"/>
        <v>6963</v>
      </c>
    </row>
    <row r="244" spans="1:19">
      <c r="A244" s="18">
        <f t="shared" si="22"/>
        <v>2028</v>
      </c>
      <c r="B244" s="18">
        <f t="shared" si="23"/>
        <v>9</v>
      </c>
      <c r="C244" s="18"/>
      <c r="D244" s="18"/>
      <c r="E244" s="18"/>
      <c r="F244" s="42">
        <f>SUMIF('Cust MB ComLg'!$Y$8:$AJ$8,$B$29,'Cust MB ComLg'!$Y204:$AJ204)</f>
        <v>83</v>
      </c>
      <c r="G244" s="42">
        <f>'Avg Bill Days'!C201</f>
        <v>31.143000000000001</v>
      </c>
      <c r="H244" s="42"/>
      <c r="I244" s="42"/>
      <c r="J244" s="42">
        <f t="shared" si="25"/>
        <v>5884</v>
      </c>
      <c r="K244" s="42">
        <f t="shared" si="25"/>
        <v>0</v>
      </c>
      <c r="L244" s="42"/>
      <c r="M244" s="42"/>
      <c r="N244" s="42"/>
      <c r="O244" s="42"/>
      <c r="P244" s="42"/>
      <c r="Q244" s="42"/>
      <c r="R244" s="42">
        <f t="shared" si="26"/>
        <v>1937711</v>
      </c>
      <c r="S244" s="42">
        <f t="shared" si="27"/>
        <v>6671</v>
      </c>
    </row>
    <row r="245" spans="1:19">
      <c r="A245" s="18">
        <f t="shared" si="22"/>
        <v>2028</v>
      </c>
      <c r="B245" s="18">
        <f t="shared" si="23"/>
        <v>10</v>
      </c>
      <c r="C245" s="18"/>
      <c r="D245" s="18"/>
      <c r="E245" s="18"/>
      <c r="F245" s="42">
        <f>SUMIF('Cust MB ComLg'!$Y$8:$AJ$8,$B$29,'Cust MB ComLg'!$Y205:$AJ205)</f>
        <v>83</v>
      </c>
      <c r="G245" s="42">
        <f>'Avg Bill Days'!C202</f>
        <v>30.762</v>
      </c>
      <c r="H245" s="42"/>
      <c r="I245" s="42"/>
      <c r="J245" s="42">
        <f t="shared" si="25"/>
        <v>5488</v>
      </c>
      <c r="K245" s="42">
        <f t="shared" si="25"/>
        <v>0</v>
      </c>
      <c r="L245" s="42"/>
      <c r="M245" s="42"/>
      <c r="N245" s="42"/>
      <c r="O245" s="42"/>
      <c r="P245" s="42"/>
      <c r="Q245" s="42"/>
      <c r="R245" s="42">
        <f t="shared" si="26"/>
        <v>1597774</v>
      </c>
      <c r="S245" s="42">
        <f t="shared" si="27"/>
        <v>6171</v>
      </c>
    </row>
    <row r="246" spans="1:19">
      <c r="A246" s="18">
        <f t="shared" si="22"/>
        <v>2028</v>
      </c>
      <c r="B246" s="18">
        <f t="shared" si="23"/>
        <v>11</v>
      </c>
      <c r="C246" s="18"/>
      <c r="D246" s="18"/>
      <c r="E246" s="18"/>
      <c r="F246" s="42">
        <f>SUMIF('Cust MB ComLg'!$Y$8:$AJ$8,$B$29,'Cust MB ComLg'!$Y206:$AJ206)</f>
        <v>83</v>
      </c>
      <c r="G246" s="42">
        <f>'Avg Bill Days'!C203</f>
        <v>28.619</v>
      </c>
      <c r="H246" s="42"/>
      <c r="I246" s="42"/>
      <c r="J246" s="42">
        <f t="shared" si="25"/>
        <v>4797</v>
      </c>
      <c r="K246" s="42">
        <f t="shared" si="25"/>
        <v>0</v>
      </c>
      <c r="L246" s="42"/>
      <c r="M246" s="42"/>
      <c r="N246" s="42"/>
      <c r="O246" s="42"/>
      <c r="P246" s="42"/>
      <c r="Q246" s="42"/>
      <c r="R246" s="42">
        <f t="shared" si="26"/>
        <v>1233850</v>
      </c>
      <c r="S246" s="42">
        <f t="shared" si="27"/>
        <v>5605</v>
      </c>
    </row>
    <row r="247" spans="1:19">
      <c r="A247" s="18">
        <f t="shared" si="22"/>
        <v>2028</v>
      </c>
      <c r="B247" s="18">
        <f t="shared" si="23"/>
        <v>12</v>
      </c>
      <c r="C247" s="18"/>
      <c r="D247" s="18"/>
      <c r="E247" s="18"/>
      <c r="F247" s="42">
        <f>SUMIF('Cust MB ComLg'!$Y$8:$AJ$8,$B$29,'Cust MB ComLg'!$Y207:$AJ207)</f>
        <v>83</v>
      </c>
      <c r="G247" s="42">
        <f>'Avg Bill Days'!C204</f>
        <v>31.238</v>
      </c>
      <c r="H247" s="42"/>
      <c r="I247" s="42"/>
      <c r="J247" s="42">
        <f t="shared" si="25"/>
        <v>4877</v>
      </c>
      <c r="K247" s="42">
        <f t="shared" si="25"/>
        <v>0</v>
      </c>
      <c r="L247" s="42"/>
      <c r="M247" s="42"/>
      <c r="N247" s="42"/>
      <c r="O247" s="42"/>
      <c r="P247" s="42"/>
      <c r="Q247" s="42"/>
      <c r="R247" s="42">
        <f t="shared" si="26"/>
        <v>1319777</v>
      </c>
      <c r="S247" s="42">
        <f t="shared" si="27"/>
        <v>5897</v>
      </c>
    </row>
    <row r="248" spans="1:19">
      <c r="A248" s="18">
        <f t="shared" si="22"/>
        <v>2029</v>
      </c>
      <c r="B248" s="18">
        <f t="shared" si="23"/>
        <v>1</v>
      </c>
      <c r="C248" s="18"/>
      <c r="D248" s="18"/>
      <c r="E248" s="18"/>
      <c r="F248" s="42">
        <f>SUMIF('Cust MB ComLg'!$Y$8:$AJ$8,$B$29,'Cust MB ComLg'!$Y208:$AJ208)</f>
        <v>83</v>
      </c>
      <c r="G248" s="42">
        <f>'Avg Bill Days'!C205</f>
        <v>32.286000000000001</v>
      </c>
      <c r="H248" s="42"/>
      <c r="I248" s="42"/>
      <c r="J248" s="42">
        <f t="shared" si="25"/>
        <v>4891</v>
      </c>
      <c r="K248" s="42">
        <f t="shared" si="25"/>
        <v>0</v>
      </c>
      <c r="L248" s="42"/>
      <c r="M248" s="42"/>
      <c r="N248" s="42"/>
      <c r="O248" s="42"/>
      <c r="P248" s="42"/>
      <c r="Q248" s="42"/>
      <c r="R248" s="42">
        <f t="shared" si="26"/>
        <v>1350047</v>
      </c>
      <c r="S248" s="42">
        <f t="shared" si="27"/>
        <v>6091</v>
      </c>
    </row>
    <row r="249" spans="1:19">
      <c r="A249" s="18">
        <f t="shared" si="22"/>
        <v>2029</v>
      </c>
      <c r="B249" s="18">
        <f t="shared" si="23"/>
        <v>2</v>
      </c>
      <c r="C249" s="18"/>
      <c r="D249" s="18"/>
      <c r="E249" s="18"/>
      <c r="F249" s="42">
        <f>SUMIF('Cust MB ComLg'!$Y$8:$AJ$8,$B$29,'Cust MB ComLg'!$Y209:$AJ209)</f>
        <v>83</v>
      </c>
      <c r="G249" s="42">
        <f>'Avg Bill Days'!C206</f>
        <v>29.81</v>
      </c>
      <c r="H249" s="42"/>
      <c r="I249" s="42"/>
      <c r="J249" s="42">
        <f t="shared" si="25"/>
        <v>4647</v>
      </c>
      <c r="K249" s="42">
        <f t="shared" si="25"/>
        <v>0</v>
      </c>
      <c r="L249" s="42"/>
      <c r="M249" s="42"/>
      <c r="N249" s="42"/>
      <c r="O249" s="42"/>
      <c r="P249" s="42"/>
      <c r="Q249" s="42"/>
      <c r="R249" s="42">
        <f t="shared" si="26"/>
        <v>1277217</v>
      </c>
      <c r="S249" s="42">
        <f t="shared" si="27"/>
        <v>6094</v>
      </c>
    </row>
    <row r="250" spans="1:19">
      <c r="A250" s="18">
        <f t="shared" si="22"/>
        <v>2029</v>
      </c>
      <c r="B250" s="18">
        <f t="shared" si="23"/>
        <v>3</v>
      </c>
      <c r="C250" s="18"/>
      <c r="D250" s="18"/>
      <c r="E250" s="18"/>
      <c r="F250" s="42">
        <f>SUMIF('Cust MB ComLg'!$Y$8:$AJ$8,$B$29,'Cust MB ComLg'!$Y210:$AJ210)</f>
        <v>83</v>
      </c>
      <c r="G250" s="42">
        <f>'Avg Bill Days'!C207</f>
        <v>29.524000000000001</v>
      </c>
      <c r="H250" s="42"/>
      <c r="I250" s="42"/>
      <c r="J250" s="42">
        <f t="shared" si="25"/>
        <v>4285</v>
      </c>
      <c r="K250" s="42">
        <f t="shared" si="25"/>
        <v>0</v>
      </c>
      <c r="L250" s="42"/>
      <c r="M250" s="42"/>
      <c r="N250" s="42"/>
      <c r="O250" s="42"/>
      <c r="P250" s="42"/>
      <c r="Q250" s="42"/>
      <c r="R250" s="42">
        <f t="shared" si="26"/>
        <v>1134665</v>
      </c>
      <c r="S250" s="42">
        <f t="shared" si="27"/>
        <v>5646</v>
      </c>
    </row>
    <row r="251" spans="1:19">
      <c r="A251" s="18">
        <f t="shared" si="22"/>
        <v>2029</v>
      </c>
      <c r="B251" s="18">
        <f t="shared" si="23"/>
        <v>4</v>
      </c>
      <c r="C251" s="18"/>
      <c r="D251" s="18"/>
      <c r="E251" s="18"/>
      <c r="F251" s="42">
        <f>SUMIF('Cust MB ComLg'!$Y$8:$AJ$8,$B$29,'Cust MB ComLg'!$Y211:$AJ211)</f>
        <v>83</v>
      </c>
      <c r="G251" s="42">
        <f>'Avg Bill Days'!C208</f>
        <v>30.713999999999999</v>
      </c>
      <c r="H251" s="42"/>
      <c r="I251" s="42"/>
      <c r="J251" s="42">
        <f t="shared" si="25"/>
        <v>4505</v>
      </c>
      <c r="K251" s="42">
        <f t="shared" si="25"/>
        <v>0</v>
      </c>
      <c r="L251" s="42"/>
      <c r="M251" s="42"/>
      <c r="N251" s="42"/>
      <c r="O251" s="42"/>
      <c r="P251" s="42"/>
      <c r="Q251" s="42"/>
      <c r="R251" s="42">
        <f t="shared" si="26"/>
        <v>1338481</v>
      </c>
      <c r="S251" s="42">
        <f t="shared" si="27"/>
        <v>5496</v>
      </c>
    </row>
    <row r="252" spans="1:19">
      <c r="A252" s="18">
        <f t="shared" si="22"/>
        <v>2029</v>
      </c>
      <c r="B252" s="18">
        <f t="shared" si="23"/>
        <v>5</v>
      </c>
      <c r="C252" s="18"/>
      <c r="D252" s="18"/>
      <c r="E252" s="18"/>
      <c r="F252" s="42">
        <f>SUMIF('Cust MB ComLg'!$Y$8:$AJ$8,$B$29,'Cust MB ComLg'!$Y212:$AJ212)</f>
        <v>83</v>
      </c>
      <c r="G252" s="42">
        <f>'Avg Bill Days'!C209</f>
        <v>29.524000000000001</v>
      </c>
      <c r="H252" s="42"/>
      <c r="I252" s="42"/>
      <c r="J252" s="42">
        <f t="shared" si="25"/>
        <v>5101</v>
      </c>
      <c r="K252" s="42">
        <f t="shared" si="25"/>
        <v>0</v>
      </c>
      <c r="L252" s="42"/>
      <c r="M252" s="42"/>
      <c r="N252" s="42"/>
      <c r="O252" s="42"/>
      <c r="P252" s="42"/>
      <c r="Q252" s="42"/>
      <c r="R252" s="42">
        <f t="shared" si="26"/>
        <v>1456822</v>
      </c>
      <c r="S252" s="42">
        <f t="shared" si="27"/>
        <v>5859</v>
      </c>
    </row>
    <row r="253" spans="1:19">
      <c r="A253" s="18">
        <f t="shared" si="22"/>
        <v>2029</v>
      </c>
      <c r="B253" s="18">
        <f t="shared" si="23"/>
        <v>6</v>
      </c>
      <c r="C253" s="18"/>
      <c r="D253" s="18"/>
      <c r="E253" s="18"/>
      <c r="F253" s="42">
        <f>SUMIF('Cust MB ComLg'!$Y$8:$AJ$8,$B$29,'Cust MB ComLg'!$Y213:$AJ213)</f>
        <v>83</v>
      </c>
      <c r="G253" s="42">
        <f>'Avg Bill Days'!C210</f>
        <v>30.619</v>
      </c>
      <c r="H253" s="42"/>
      <c r="I253" s="42"/>
      <c r="J253" s="42">
        <f t="shared" si="25"/>
        <v>5888</v>
      </c>
      <c r="K253" s="42">
        <f t="shared" si="25"/>
        <v>0</v>
      </c>
      <c r="L253" s="42"/>
      <c r="M253" s="42"/>
      <c r="N253" s="42"/>
      <c r="O253" s="42"/>
      <c r="P253" s="42"/>
      <c r="Q253" s="42"/>
      <c r="R253" s="42">
        <f t="shared" si="26"/>
        <v>1901186</v>
      </c>
      <c r="S253" s="42">
        <f t="shared" si="27"/>
        <v>6713</v>
      </c>
    </row>
    <row r="254" spans="1:19">
      <c r="A254" s="18">
        <f t="shared" si="22"/>
        <v>2029</v>
      </c>
      <c r="B254" s="18">
        <f t="shared" si="23"/>
        <v>7</v>
      </c>
      <c r="C254" s="18"/>
      <c r="D254" s="18"/>
      <c r="E254" s="18"/>
      <c r="F254" s="42">
        <f>SUMIF('Cust MB ComLg'!$Y$8:$AJ$8,$B$29,'Cust MB ComLg'!$Y214:$AJ214)</f>
        <v>83</v>
      </c>
      <c r="G254" s="42">
        <f>'Avg Bill Days'!C211</f>
        <v>30.713999999999999</v>
      </c>
      <c r="H254" s="42"/>
      <c r="I254" s="42"/>
      <c r="J254" s="42">
        <f t="shared" si="25"/>
        <v>6047</v>
      </c>
      <c r="K254" s="42">
        <f t="shared" si="25"/>
        <v>0</v>
      </c>
      <c r="L254" s="42"/>
      <c r="M254" s="42"/>
      <c r="N254" s="42"/>
      <c r="O254" s="42"/>
      <c r="P254" s="42"/>
      <c r="Q254" s="42"/>
      <c r="R254" s="42">
        <f t="shared" si="26"/>
        <v>2023277</v>
      </c>
      <c r="S254" s="42">
        <f t="shared" si="27"/>
        <v>6899</v>
      </c>
    </row>
    <row r="255" spans="1:19">
      <c r="A255" s="18">
        <f t="shared" si="22"/>
        <v>2029</v>
      </c>
      <c r="B255" s="18">
        <f t="shared" si="23"/>
        <v>8</v>
      </c>
      <c r="C255" s="18"/>
      <c r="D255" s="18"/>
      <c r="E255" s="18"/>
      <c r="F255" s="42">
        <f>SUMIF('Cust MB ComLg'!$Y$8:$AJ$8,$B$29,'Cust MB ComLg'!$Y215:$AJ215)</f>
        <v>83</v>
      </c>
      <c r="G255" s="42">
        <f>'Avg Bill Days'!C212</f>
        <v>30.475999999999999</v>
      </c>
      <c r="H255" s="42"/>
      <c r="I255" s="42"/>
      <c r="J255" s="42">
        <f t="shared" si="25"/>
        <v>6083</v>
      </c>
      <c r="K255" s="42">
        <f t="shared" si="25"/>
        <v>0</v>
      </c>
      <c r="L255" s="42"/>
      <c r="M255" s="42"/>
      <c r="N255" s="42"/>
      <c r="O255" s="42"/>
      <c r="P255" s="42"/>
      <c r="Q255" s="42"/>
      <c r="R255" s="42">
        <f t="shared" si="26"/>
        <v>2088814</v>
      </c>
      <c r="S255" s="42">
        <f t="shared" si="27"/>
        <v>6880</v>
      </c>
    </row>
    <row r="256" spans="1:19">
      <c r="A256" s="18">
        <f t="shared" si="22"/>
        <v>2029</v>
      </c>
      <c r="B256" s="18">
        <f t="shared" si="23"/>
        <v>9</v>
      </c>
      <c r="C256" s="18"/>
      <c r="D256" s="18"/>
      <c r="E256" s="18"/>
      <c r="F256" s="42">
        <f>SUMIF('Cust MB ComLg'!$Y$8:$AJ$8,$B$29,'Cust MB ComLg'!$Y216:$AJ216)</f>
        <v>83</v>
      </c>
      <c r="G256" s="42">
        <f>'Avg Bill Days'!C213</f>
        <v>31.143000000000001</v>
      </c>
      <c r="H256" s="42"/>
      <c r="I256" s="42"/>
      <c r="J256" s="42">
        <f t="shared" si="25"/>
        <v>5884</v>
      </c>
      <c r="K256" s="42">
        <f t="shared" si="25"/>
        <v>0</v>
      </c>
      <c r="L256" s="42"/>
      <c r="M256" s="42"/>
      <c r="N256" s="42"/>
      <c r="O256" s="42"/>
      <c r="P256" s="42"/>
      <c r="Q256" s="42"/>
      <c r="R256" s="42">
        <f t="shared" si="26"/>
        <v>1937711</v>
      </c>
      <c r="S256" s="42">
        <f t="shared" si="27"/>
        <v>6671</v>
      </c>
    </row>
    <row r="257" spans="1:19">
      <c r="A257" s="18">
        <f t="shared" si="22"/>
        <v>2029</v>
      </c>
      <c r="B257" s="18">
        <f t="shared" si="23"/>
        <v>10</v>
      </c>
      <c r="C257" s="18"/>
      <c r="D257" s="18"/>
      <c r="E257" s="18"/>
      <c r="F257" s="42">
        <f>SUMIF('Cust MB ComLg'!$Y$8:$AJ$8,$B$29,'Cust MB ComLg'!$Y217:$AJ217)</f>
        <v>83</v>
      </c>
      <c r="G257" s="42">
        <f>'Avg Bill Days'!C214</f>
        <v>30.762</v>
      </c>
      <c r="H257" s="42"/>
      <c r="I257" s="42"/>
      <c r="J257" s="42">
        <f t="shared" si="25"/>
        <v>5488</v>
      </c>
      <c r="K257" s="42">
        <f t="shared" si="25"/>
        <v>0</v>
      </c>
      <c r="L257" s="42"/>
      <c r="M257" s="42"/>
      <c r="N257" s="42"/>
      <c r="O257" s="42"/>
      <c r="P257" s="42"/>
      <c r="Q257" s="42"/>
      <c r="R257" s="42">
        <f t="shared" si="26"/>
        <v>1597774</v>
      </c>
      <c r="S257" s="42">
        <f t="shared" si="27"/>
        <v>6171</v>
      </c>
    </row>
    <row r="258" spans="1:19">
      <c r="A258" s="18">
        <f t="shared" si="22"/>
        <v>2029</v>
      </c>
      <c r="B258" s="18">
        <f t="shared" si="23"/>
        <v>11</v>
      </c>
      <c r="C258" s="18"/>
      <c r="D258" s="18"/>
      <c r="E258" s="18"/>
      <c r="F258" s="42">
        <f>SUMIF('Cust MB ComLg'!$Y$8:$AJ$8,$B$29,'Cust MB ComLg'!$Y218:$AJ218)</f>
        <v>83</v>
      </c>
      <c r="G258" s="42">
        <f>'Avg Bill Days'!C215</f>
        <v>28.619</v>
      </c>
      <c r="H258" s="42"/>
      <c r="I258" s="42"/>
      <c r="J258" s="42">
        <f t="shared" si="25"/>
        <v>4797</v>
      </c>
      <c r="K258" s="42">
        <f t="shared" si="25"/>
        <v>0</v>
      </c>
      <c r="L258" s="42"/>
      <c r="M258" s="42"/>
      <c r="N258" s="42"/>
      <c r="O258" s="42"/>
      <c r="P258" s="42"/>
      <c r="Q258" s="42"/>
      <c r="R258" s="42">
        <f t="shared" si="26"/>
        <v>1233850</v>
      </c>
      <c r="S258" s="42">
        <f t="shared" si="27"/>
        <v>5605</v>
      </c>
    </row>
    <row r="259" spans="1:19">
      <c r="A259" s="18">
        <f t="shared" si="22"/>
        <v>2029</v>
      </c>
      <c r="B259" s="18">
        <f t="shared" si="23"/>
        <v>12</v>
      </c>
      <c r="C259" s="18"/>
      <c r="D259" s="18"/>
      <c r="E259" s="18"/>
      <c r="F259" s="42">
        <f>SUMIF('Cust MB ComLg'!$Y$8:$AJ$8,$B$29,'Cust MB ComLg'!$Y219:$AJ219)</f>
        <v>83</v>
      </c>
      <c r="G259" s="42">
        <f>'Avg Bill Days'!C216</f>
        <v>31.238</v>
      </c>
      <c r="H259" s="42"/>
      <c r="I259" s="42"/>
      <c r="J259" s="42">
        <f t="shared" si="25"/>
        <v>4877</v>
      </c>
      <c r="K259" s="42">
        <f t="shared" si="25"/>
        <v>0</v>
      </c>
      <c r="L259" s="42"/>
      <c r="M259" s="42"/>
      <c r="N259" s="42"/>
      <c r="O259" s="42"/>
      <c r="P259" s="42"/>
      <c r="Q259" s="42"/>
      <c r="R259" s="42">
        <f t="shared" si="26"/>
        <v>1319777</v>
      </c>
      <c r="S259" s="42">
        <f t="shared" si="27"/>
        <v>5897</v>
      </c>
    </row>
    <row r="260" spans="1:19">
      <c r="A260" s="18">
        <f t="shared" ref="A260:A323" si="28">A248+1</f>
        <v>2030</v>
      </c>
      <c r="B260" s="18">
        <f t="shared" si="23"/>
        <v>1</v>
      </c>
      <c r="C260" s="18"/>
      <c r="D260" s="18"/>
      <c r="E260" s="18"/>
      <c r="F260" s="42">
        <f>SUMIF('Cust MB ComLg'!$Y$8:$AJ$8,$B$29,'Cust MB ComLg'!$Y220:$AJ220)</f>
        <v>83</v>
      </c>
      <c r="G260" s="42">
        <f>'Avg Bill Days'!C217</f>
        <v>32.286000000000001</v>
      </c>
      <c r="H260" s="42"/>
      <c r="I260" s="42"/>
      <c r="J260" s="42">
        <f t="shared" si="25"/>
        <v>4891</v>
      </c>
      <c r="K260" s="42">
        <f t="shared" si="25"/>
        <v>0</v>
      </c>
      <c r="L260" s="42"/>
      <c r="M260" s="42"/>
      <c r="N260" s="42"/>
      <c r="O260" s="42"/>
      <c r="P260" s="42"/>
      <c r="Q260" s="42"/>
      <c r="R260" s="42">
        <f t="shared" si="26"/>
        <v>1350047</v>
      </c>
      <c r="S260" s="42">
        <f t="shared" si="27"/>
        <v>6091</v>
      </c>
    </row>
    <row r="261" spans="1:19">
      <c r="A261" s="18">
        <f t="shared" si="28"/>
        <v>2030</v>
      </c>
      <c r="B261" s="18">
        <f t="shared" ref="B261:B324" si="29">B249</f>
        <v>2</v>
      </c>
      <c r="C261" s="18"/>
      <c r="D261" s="18"/>
      <c r="E261" s="18"/>
      <c r="F261" s="42">
        <f>SUMIF('Cust MB ComLg'!$Y$8:$AJ$8,$B$29,'Cust MB ComLg'!$Y221:$AJ221)</f>
        <v>83</v>
      </c>
      <c r="G261" s="42">
        <f>'Avg Bill Days'!C218</f>
        <v>29.81</v>
      </c>
      <c r="H261" s="42"/>
      <c r="I261" s="42"/>
      <c r="J261" s="42">
        <f t="shared" si="25"/>
        <v>4647</v>
      </c>
      <c r="K261" s="42">
        <f t="shared" si="25"/>
        <v>0</v>
      </c>
      <c r="L261" s="42"/>
      <c r="M261" s="42"/>
      <c r="N261" s="42"/>
      <c r="O261" s="42"/>
      <c r="P261" s="42"/>
      <c r="Q261" s="42"/>
      <c r="R261" s="42">
        <f t="shared" si="26"/>
        <v>1277217</v>
      </c>
      <c r="S261" s="42">
        <f t="shared" si="27"/>
        <v>6094</v>
      </c>
    </row>
    <row r="262" spans="1:19">
      <c r="A262" s="18">
        <f t="shared" si="28"/>
        <v>2030</v>
      </c>
      <c r="B262" s="18">
        <f t="shared" si="29"/>
        <v>3</v>
      </c>
      <c r="C262" s="18"/>
      <c r="D262" s="18"/>
      <c r="E262" s="18"/>
      <c r="F262" s="42">
        <f>SUMIF('Cust MB ComLg'!$Y$8:$AJ$8,$B$29,'Cust MB ComLg'!$Y222:$AJ222)</f>
        <v>82</v>
      </c>
      <c r="G262" s="42">
        <f>'Avg Bill Days'!C219</f>
        <v>29.524000000000001</v>
      </c>
      <c r="H262" s="42"/>
      <c r="I262" s="42"/>
      <c r="J262" s="42">
        <f t="shared" si="25"/>
        <v>4233</v>
      </c>
      <c r="K262" s="42">
        <f t="shared" si="25"/>
        <v>0</v>
      </c>
      <c r="L262" s="42"/>
      <c r="M262" s="42"/>
      <c r="N262" s="42"/>
      <c r="O262" s="42"/>
      <c r="P262" s="42"/>
      <c r="Q262" s="42"/>
      <c r="R262" s="42">
        <f t="shared" si="26"/>
        <v>1120994</v>
      </c>
      <c r="S262" s="42">
        <f t="shared" si="27"/>
        <v>5578</v>
      </c>
    </row>
    <row r="263" spans="1:19">
      <c r="A263" s="18">
        <f t="shared" si="28"/>
        <v>2030</v>
      </c>
      <c r="B263" s="18">
        <f t="shared" si="29"/>
        <v>4</v>
      </c>
      <c r="C263" s="18"/>
      <c r="D263" s="18"/>
      <c r="E263" s="18"/>
      <c r="F263" s="42">
        <f>SUMIF('Cust MB ComLg'!$Y$8:$AJ$8,$B$29,'Cust MB ComLg'!$Y223:$AJ223)</f>
        <v>82</v>
      </c>
      <c r="G263" s="42">
        <f>'Avg Bill Days'!C220</f>
        <v>30.713999999999999</v>
      </c>
      <c r="H263" s="42"/>
      <c r="I263" s="42"/>
      <c r="J263" s="42">
        <f t="shared" si="25"/>
        <v>4451</v>
      </c>
      <c r="K263" s="42">
        <f t="shared" si="25"/>
        <v>0</v>
      </c>
      <c r="L263" s="42"/>
      <c r="M263" s="42"/>
      <c r="N263" s="42"/>
      <c r="O263" s="42"/>
      <c r="P263" s="42"/>
      <c r="Q263" s="42"/>
      <c r="R263" s="42">
        <f t="shared" si="26"/>
        <v>1322355</v>
      </c>
      <c r="S263" s="42">
        <f t="shared" si="27"/>
        <v>5430</v>
      </c>
    </row>
    <row r="264" spans="1:19">
      <c r="A264" s="18">
        <f t="shared" si="28"/>
        <v>2030</v>
      </c>
      <c r="B264" s="18">
        <f t="shared" si="29"/>
        <v>5</v>
      </c>
      <c r="C264" s="18"/>
      <c r="D264" s="18"/>
      <c r="E264" s="18"/>
      <c r="F264" s="42">
        <f>SUMIF('Cust MB ComLg'!$Y$8:$AJ$8,$B$29,'Cust MB ComLg'!$Y224:$AJ224)</f>
        <v>82</v>
      </c>
      <c r="G264" s="42">
        <f>'Avg Bill Days'!C221</f>
        <v>29.524000000000001</v>
      </c>
      <c r="H264" s="42"/>
      <c r="I264" s="42"/>
      <c r="J264" s="42">
        <f t="shared" si="25"/>
        <v>5039</v>
      </c>
      <c r="K264" s="42">
        <f t="shared" si="25"/>
        <v>0</v>
      </c>
      <c r="L264" s="42"/>
      <c r="M264" s="42"/>
      <c r="N264" s="42"/>
      <c r="O264" s="42"/>
      <c r="P264" s="42"/>
      <c r="Q264" s="42"/>
      <c r="R264" s="42">
        <f t="shared" si="26"/>
        <v>1439270</v>
      </c>
      <c r="S264" s="42">
        <f t="shared" si="27"/>
        <v>5788</v>
      </c>
    </row>
    <row r="265" spans="1:19">
      <c r="A265" s="18">
        <f t="shared" si="28"/>
        <v>2030</v>
      </c>
      <c r="B265" s="18">
        <f t="shared" si="29"/>
        <v>6</v>
      </c>
      <c r="C265" s="18"/>
      <c r="D265" s="18"/>
      <c r="E265" s="18"/>
      <c r="F265" s="42">
        <f>SUMIF('Cust MB ComLg'!$Y$8:$AJ$8,$B$29,'Cust MB ComLg'!$Y225:$AJ225)</f>
        <v>82</v>
      </c>
      <c r="G265" s="42">
        <f>'Avg Bill Days'!C222</f>
        <v>30.619</v>
      </c>
      <c r="H265" s="42"/>
      <c r="I265" s="42"/>
      <c r="J265" s="42">
        <f t="shared" si="25"/>
        <v>5817</v>
      </c>
      <c r="K265" s="42">
        <f t="shared" si="25"/>
        <v>0</v>
      </c>
      <c r="L265" s="42"/>
      <c r="M265" s="42"/>
      <c r="N265" s="42"/>
      <c r="O265" s="42"/>
      <c r="P265" s="42"/>
      <c r="Q265" s="42"/>
      <c r="R265" s="42">
        <f t="shared" si="26"/>
        <v>1878281</v>
      </c>
      <c r="S265" s="42">
        <f t="shared" si="27"/>
        <v>6632</v>
      </c>
    </row>
    <row r="266" spans="1:19">
      <c r="A266" s="18">
        <f t="shared" si="28"/>
        <v>2030</v>
      </c>
      <c r="B266" s="18">
        <f t="shared" si="29"/>
        <v>7</v>
      </c>
      <c r="C266" s="18"/>
      <c r="D266" s="18"/>
      <c r="E266" s="18"/>
      <c r="F266" s="42">
        <f>SUMIF('Cust MB ComLg'!$Y$8:$AJ$8,$B$29,'Cust MB ComLg'!$Y226:$AJ226)</f>
        <v>82</v>
      </c>
      <c r="G266" s="42">
        <f>'Avg Bill Days'!C223</f>
        <v>30.713999999999999</v>
      </c>
      <c r="H266" s="42"/>
      <c r="I266" s="42"/>
      <c r="J266" s="42">
        <f t="shared" si="25"/>
        <v>5974</v>
      </c>
      <c r="K266" s="42">
        <f t="shared" si="25"/>
        <v>0</v>
      </c>
      <c r="L266" s="42"/>
      <c r="M266" s="42"/>
      <c r="N266" s="42"/>
      <c r="O266" s="42"/>
      <c r="P266" s="42"/>
      <c r="Q266" s="42"/>
      <c r="R266" s="42">
        <f t="shared" si="26"/>
        <v>1998900</v>
      </c>
      <c r="S266" s="42">
        <f t="shared" si="27"/>
        <v>6815</v>
      </c>
    </row>
    <row r="267" spans="1:19">
      <c r="A267" s="18">
        <f t="shared" si="28"/>
        <v>2030</v>
      </c>
      <c r="B267" s="18">
        <f t="shared" si="29"/>
        <v>8</v>
      </c>
      <c r="C267" s="18"/>
      <c r="D267" s="18"/>
      <c r="E267" s="18"/>
      <c r="F267" s="42">
        <f>SUMIF('Cust MB ComLg'!$Y$8:$AJ$8,$B$29,'Cust MB ComLg'!$Y227:$AJ227)</f>
        <v>82</v>
      </c>
      <c r="G267" s="42">
        <f>'Avg Bill Days'!C224</f>
        <v>30.475999999999999</v>
      </c>
      <c r="H267" s="42"/>
      <c r="I267" s="42"/>
      <c r="J267" s="42">
        <f t="shared" si="25"/>
        <v>6009</v>
      </c>
      <c r="K267" s="42">
        <f t="shared" si="25"/>
        <v>0</v>
      </c>
      <c r="L267" s="42"/>
      <c r="M267" s="42"/>
      <c r="N267" s="42"/>
      <c r="O267" s="42"/>
      <c r="P267" s="42"/>
      <c r="Q267" s="42"/>
      <c r="R267" s="42">
        <f t="shared" si="26"/>
        <v>2063648</v>
      </c>
      <c r="S267" s="42">
        <f t="shared" si="27"/>
        <v>6797</v>
      </c>
    </row>
    <row r="268" spans="1:19">
      <c r="A268" s="18">
        <f t="shared" si="28"/>
        <v>2030</v>
      </c>
      <c r="B268" s="18">
        <f t="shared" si="29"/>
        <v>9</v>
      </c>
      <c r="C268" s="18"/>
      <c r="D268" s="18"/>
      <c r="E268" s="18"/>
      <c r="F268" s="42">
        <f>SUMIF('Cust MB ComLg'!$Y$8:$AJ$8,$B$29,'Cust MB ComLg'!$Y228:$AJ228)</f>
        <v>82</v>
      </c>
      <c r="G268" s="42">
        <f>'Avg Bill Days'!C225</f>
        <v>31.143000000000001</v>
      </c>
      <c r="H268" s="42"/>
      <c r="I268" s="42"/>
      <c r="J268" s="42">
        <f t="shared" si="25"/>
        <v>5813</v>
      </c>
      <c r="K268" s="42">
        <f t="shared" si="25"/>
        <v>0</v>
      </c>
      <c r="L268" s="42"/>
      <c r="M268" s="42"/>
      <c r="N268" s="42"/>
      <c r="O268" s="42"/>
      <c r="P268" s="42"/>
      <c r="Q268" s="42"/>
      <c r="R268" s="42">
        <f t="shared" si="26"/>
        <v>1914365</v>
      </c>
      <c r="S268" s="42">
        <f t="shared" si="27"/>
        <v>6591</v>
      </c>
    </row>
    <row r="269" spans="1:19">
      <c r="A269" s="18">
        <f t="shared" si="28"/>
        <v>2030</v>
      </c>
      <c r="B269" s="18">
        <f t="shared" si="29"/>
        <v>10</v>
      </c>
      <c r="C269" s="18"/>
      <c r="D269" s="18"/>
      <c r="E269" s="18"/>
      <c r="F269" s="42">
        <f>SUMIF('Cust MB ComLg'!$Y$8:$AJ$8,$B$29,'Cust MB ComLg'!$Y229:$AJ229)</f>
        <v>82</v>
      </c>
      <c r="G269" s="42">
        <f>'Avg Bill Days'!C226</f>
        <v>30.762</v>
      </c>
      <c r="H269" s="42"/>
      <c r="I269" s="42"/>
      <c r="J269" s="42">
        <f t="shared" si="25"/>
        <v>5422</v>
      </c>
      <c r="K269" s="42">
        <f t="shared" si="25"/>
        <v>0</v>
      </c>
      <c r="L269" s="42"/>
      <c r="M269" s="42"/>
      <c r="N269" s="42"/>
      <c r="O269" s="42"/>
      <c r="P269" s="42"/>
      <c r="Q269" s="42"/>
      <c r="R269" s="42">
        <f t="shared" si="26"/>
        <v>1578524</v>
      </c>
      <c r="S269" s="42">
        <f t="shared" si="27"/>
        <v>6097</v>
      </c>
    </row>
    <row r="270" spans="1:19">
      <c r="A270" s="18">
        <f t="shared" si="28"/>
        <v>2030</v>
      </c>
      <c r="B270" s="18">
        <f t="shared" si="29"/>
        <v>11</v>
      </c>
      <c r="C270" s="18"/>
      <c r="D270" s="18"/>
      <c r="E270" s="18"/>
      <c r="F270" s="42">
        <f>SUMIF('Cust MB ComLg'!$Y$8:$AJ$8,$B$29,'Cust MB ComLg'!$Y230:$AJ230)</f>
        <v>82</v>
      </c>
      <c r="G270" s="42">
        <f>'Avg Bill Days'!C227</f>
        <v>28.619</v>
      </c>
      <c r="H270" s="42"/>
      <c r="I270" s="42"/>
      <c r="J270" s="42">
        <f t="shared" si="25"/>
        <v>4739</v>
      </c>
      <c r="K270" s="42">
        <f t="shared" si="25"/>
        <v>0</v>
      </c>
      <c r="L270" s="42"/>
      <c r="M270" s="42"/>
      <c r="N270" s="42"/>
      <c r="O270" s="42"/>
      <c r="P270" s="42"/>
      <c r="Q270" s="42"/>
      <c r="R270" s="42">
        <f t="shared" si="26"/>
        <v>1218984</v>
      </c>
      <c r="S270" s="42">
        <f t="shared" si="27"/>
        <v>5537</v>
      </c>
    </row>
    <row r="271" spans="1:19">
      <c r="A271" s="18">
        <f t="shared" si="28"/>
        <v>2030</v>
      </c>
      <c r="B271" s="18">
        <f t="shared" si="29"/>
        <v>12</v>
      </c>
      <c r="C271" s="18"/>
      <c r="D271" s="18"/>
      <c r="E271" s="18"/>
      <c r="F271" s="42">
        <f>SUMIF('Cust MB ComLg'!$Y$8:$AJ$8,$B$29,'Cust MB ComLg'!$Y231:$AJ231)</f>
        <v>81</v>
      </c>
      <c r="G271" s="42">
        <f>'Avg Bill Days'!C228</f>
        <v>31.238</v>
      </c>
      <c r="H271" s="42"/>
      <c r="I271" s="42"/>
      <c r="J271" s="42">
        <f t="shared" si="25"/>
        <v>4759</v>
      </c>
      <c r="K271" s="42">
        <f t="shared" si="25"/>
        <v>0</v>
      </c>
      <c r="L271" s="42"/>
      <c r="M271" s="42"/>
      <c r="N271" s="42"/>
      <c r="O271" s="42"/>
      <c r="P271" s="42"/>
      <c r="Q271" s="42"/>
      <c r="R271" s="42">
        <f t="shared" si="26"/>
        <v>1287975</v>
      </c>
      <c r="S271" s="42">
        <f t="shared" si="27"/>
        <v>5755</v>
      </c>
    </row>
    <row r="272" spans="1:19">
      <c r="A272" s="18">
        <f t="shared" si="28"/>
        <v>2031</v>
      </c>
      <c r="B272" s="18">
        <f t="shared" si="29"/>
        <v>1</v>
      </c>
      <c r="C272" s="18"/>
      <c r="D272" s="18"/>
      <c r="E272" s="18"/>
      <c r="F272" s="42">
        <f>SUMIF('Cust MB ComLg'!$Y$8:$AJ$8,$B$29,'Cust MB ComLg'!$Y232:$AJ232)</f>
        <v>81</v>
      </c>
      <c r="G272" s="42">
        <f>'Avg Bill Days'!C229</f>
        <v>32.286000000000001</v>
      </c>
      <c r="H272" s="42"/>
      <c r="I272" s="42"/>
      <c r="J272" s="42">
        <f t="shared" si="25"/>
        <v>4773</v>
      </c>
      <c r="K272" s="42">
        <f t="shared" si="25"/>
        <v>0</v>
      </c>
      <c r="L272" s="42"/>
      <c r="M272" s="42"/>
      <c r="N272" s="42"/>
      <c r="O272" s="42"/>
      <c r="P272" s="42"/>
      <c r="Q272" s="42"/>
      <c r="R272" s="42">
        <f t="shared" si="26"/>
        <v>1317515</v>
      </c>
      <c r="S272" s="42">
        <f t="shared" si="27"/>
        <v>5945</v>
      </c>
    </row>
    <row r="273" spans="1:19">
      <c r="A273" s="18">
        <f t="shared" si="28"/>
        <v>2031</v>
      </c>
      <c r="B273" s="18">
        <f t="shared" si="29"/>
        <v>2</v>
      </c>
      <c r="C273" s="18"/>
      <c r="D273" s="18"/>
      <c r="E273" s="18"/>
      <c r="F273" s="42">
        <f>SUMIF('Cust MB ComLg'!$Y$8:$AJ$8,$B$29,'Cust MB ComLg'!$Y233:$AJ233)</f>
        <v>81</v>
      </c>
      <c r="G273" s="42">
        <f>'Avg Bill Days'!C230</f>
        <v>29.81</v>
      </c>
      <c r="H273" s="42"/>
      <c r="I273" s="42"/>
      <c r="J273" s="42">
        <f t="shared" si="25"/>
        <v>4535</v>
      </c>
      <c r="K273" s="42">
        <f t="shared" si="25"/>
        <v>0</v>
      </c>
      <c r="L273" s="42"/>
      <c r="M273" s="42"/>
      <c r="N273" s="42"/>
      <c r="O273" s="42"/>
      <c r="P273" s="42"/>
      <c r="Q273" s="42"/>
      <c r="R273" s="42">
        <f t="shared" si="26"/>
        <v>1246441</v>
      </c>
      <c r="S273" s="42">
        <f t="shared" si="27"/>
        <v>5948</v>
      </c>
    </row>
    <row r="274" spans="1:19">
      <c r="A274" s="18">
        <f t="shared" si="28"/>
        <v>2031</v>
      </c>
      <c r="B274" s="18">
        <f t="shared" si="29"/>
        <v>3</v>
      </c>
      <c r="C274" s="18"/>
      <c r="D274" s="18"/>
      <c r="E274" s="18"/>
      <c r="F274" s="42">
        <f>SUMIF('Cust MB ComLg'!$Y$8:$AJ$8,$B$29,'Cust MB ComLg'!$Y234:$AJ234)</f>
        <v>81</v>
      </c>
      <c r="G274" s="42">
        <f>'Avg Bill Days'!C231</f>
        <v>29.524000000000001</v>
      </c>
      <c r="H274" s="42"/>
      <c r="I274" s="42"/>
      <c r="J274" s="42">
        <f t="shared" ref="J274:K305" si="30">ROUND(SUMIF($B$32:$B$45,$B274,J$32:J$45)*$F274,0)</f>
        <v>4182</v>
      </c>
      <c r="K274" s="42">
        <f t="shared" si="30"/>
        <v>0</v>
      </c>
      <c r="L274" s="42"/>
      <c r="M274" s="42"/>
      <c r="N274" s="42"/>
      <c r="O274" s="42"/>
      <c r="P274" s="42"/>
      <c r="Q274" s="42"/>
      <c r="R274" s="42">
        <f t="shared" si="26"/>
        <v>1107324</v>
      </c>
      <c r="S274" s="42">
        <f t="shared" si="27"/>
        <v>5510</v>
      </c>
    </row>
    <row r="275" spans="1:19">
      <c r="A275" s="18">
        <f t="shared" si="28"/>
        <v>2031</v>
      </c>
      <c r="B275" s="18">
        <f t="shared" si="29"/>
        <v>4</v>
      </c>
      <c r="C275" s="18"/>
      <c r="D275" s="18"/>
      <c r="E275" s="18"/>
      <c r="F275" s="42">
        <f>SUMIF('Cust MB ComLg'!$Y$8:$AJ$8,$B$29,'Cust MB ComLg'!$Y235:$AJ235)</f>
        <v>81</v>
      </c>
      <c r="G275" s="42">
        <f>'Avg Bill Days'!C232</f>
        <v>30.713999999999999</v>
      </c>
      <c r="H275" s="42"/>
      <c r="I275" s="42"/>
      <c r="J275" s="42">
        <f t="shared" si="30"/>
        <v>4396</v>
      </c>
      <c r="K275" s="42">
        <f t="shared" si="30"/>
        <v>0</v>
      </c>
      <c r="L275" s="42"/>
      <c r="M275" s="42"/>
      <c r="N275" s="42"/>
      <c r="O275" s="42"/>
      <c r="P275" s="42"/>
      <c r="Q275" s="42"/>
      <c r="R275" s="42">
        <f t="shared" si="26"/>
        <v>1306229</v>
      </c>
      <c r="S275" s="42">
        <f t="shared" si="27"/>
        <v>5363</v>
      </c>
    </row>
    <row r="276" spans="1:19">
      <c r="A276" s="18">
        <f t="shared" si="28"/>
        <v>2031</v>
      </c>
      <c r="B276" s="18">
        <f t="shared" si="29"/>
        <v>5</v>
      </c>
      <c r="C276" s="18"/>
      <c r="D276" s="18"/>
      <c r="E276" s="18"/>
      <c r="F276" s="42">
        <f>SUMIF('Cust MB ComLg'!$Y$8:$AJ$8,$B$29,'Cust MB ComLg'!$Y236:$AJ236)</f>
        <v>81</v>
      </c>
      <c r="G276" s="42">
        <f>'Avg Bill Days'!C233</f>
        <v>29.524000000000001</v>
      </c>
      <c r="H276" s="42"/>
      <c r="I276" s="42"/>
      <c r="J276" s="42">
        <f t="shared" si="30"/>
        <v>4978</v>
      </c>
      <c r="K276" s="42">
        <f t="shared" si="30"/>
        <v>0</v>
      </c>
      <c r="L276" s="42"/>
      <c r="M276" s="42"/>
      <c r="N276" s="42"/>
      <c r="O276" s="42"/>
      <c r="P276" s="42"/>
      <c r="Q276" s="42"/>
      <c r="R276" s="42">
        <f t="shared" si="26"/>
        <v>1421718</v>
      </c>
      <c r="S276" s="42">
        <f t="shared" si="27"/>
        <v>5718</v>
      </c>
    </row>
    <row r="277" spans="1:19">
      <c r="A277" s="18">
        <f t="shared" si="28"/>
        <v>2031</v>
      </c>
      <c r="B277" s="18">
        <f t="shared" si="29"/>
        <v>6</v>
      </c>
      <c r="C277" s="18"/>
      <c r="D277" s="18"/>
      <c r="E277" s="18"/>
      <c r="F277" s="42">
        <f>SUMIF('Cust MB ComLg'!$Y$8:$AJ$8,$B$29,'Cust MB ComLg'!$Y237:$AJ237)</f>
        <v>81</v>
      </c>
      <c r="G277" s="42">
        <f>'Avg Bill Days'!C234</f>
        <v>30.619</v>
      </c>
      <c r="H277" s="42"/>
      <c r="I277" s="42"/>
      <c r="J277" s="42">
        <f t="shared" si="30"/>
        <v>5746</v>
      </c>
      <c r="K277" s="42">
        <f t="shared" si="30"/>
        <v>0</v>
      </c>
      <c r="L277" s="42"/>
      <c r="M277" s="42"/>
      <c r="N277" s="42"/>
      <c r="O277" s="42"/>
      <c r="P277" s="42"/>
      <c r="Q277" s="42"/>
      <c r="R277" s="42">
        <f t="shared" si="26"/>
        <v>1855375</v>
      </c>
      <c r="S277" s="42">
        <f t="shared" si="27"/>
        <v>6551</v>
      </c>
    </row>
    <row r="278" spans="1:19">
      <c r="A278" s="18">
        <f t="shared" si="28"/>
        <v>2031</v>
      </c>
      <c r="B278" s="18">
        <f t="shared" si="29"/>
        <v>7</v>
      </c>
      <c r="C278" s="18"/>
      <c r="D278" s="18"/>
      <c r="E278" s="18"/>
      <c r="F278" s="42">
        <f>SUMIF('Cust MB ComLg'!$Y$8:$AJ$8,$B$29,'Cust MB ComLg'!$Y238:$AJ238)</f>
        <v>81</v>
      </c>
      <c r="G278" s="42">
        <f>'Avg Bill Days'!C235</f>
        <v>30.713999999999999</v>
      </c>
      <c r="H278" s="42"/>
      <c r="I278" s="42"/>
      <c r="J278" s="42">
        <f t="shared" si="30"/>
        <v>5901</v>
      </c>
      <c r="K278" s="42">
        <f t="shared" si="30"/>
        <v>0</v>
      </c>
      <c r="L278" s="42"/>
      <c r="M278" s="42"/>
      <c r="N278" s="42"/>
      <c r="O278" s="42"/>
      <c r="P278" s="42"/>
      <c r="Q278" s="42"/>
      <c r="R278" s="42">
        <f t="shared" si="26"/>
        <v>1974523</v>
      </c>
      <c r="S278" s="42">
        <f t="shared" si="27"/>
        <v>6732</v>
      </c>
    </row>
    <row r="279" spans="1:19">
      <c r="A279" s="18">
        <f t="shared" si="28"/>
        <v>2031</v>
      </c>
      <c r="B279" s="18">
        <f t="shared" si="29"/>
        <v>8</v>
      </c>
      <c r="C279" s="18"/>
      <c r="D279" s="18"/>
      <c r="E279" s="18"/>
      <c r="F279" s="42">
        <f>SUMIF('Cust MB ComLg'!$Y$8:$AJ$8,$B$29,'Cust MB ComLg'!$Y239:$AJ239)</f>
        <v>79</v>
      </c>
      <c r="G279" s="42">
        <f>'Avg Bill Days'!C236</f>
        <v>30.475999999999999</v>
      </c>
      <c r="H279" s="42"/>
      <c r="I279" s="42"/>
      <c r="J279" s="42">
        <f t="shared" si="30"/>
        <v>5790</v>
      </c>
      <c r="K279" s="42">
        <f t="shared" si="30"/>
        <v>0</v>
      </c>
      <c r="L279" s="42"/>
      <c r="M279" s="42"/>
      <c r="N279" s="42"/>
      <c r="O279" s="42"/>
      <c r="P279" s="42"/>
      <c r="Q279" s="42"/>
      <c r="R279" s="42">
        <f t="shared" si="26"/>
        <v>1988148</v>
      </c>
      <c r="S279" s="42">
        <f t="shared" si="27"/>
        <v>6548</v>
      </c>
    </row>
    <row r="280" spans="1:19">
      <c r="A280" s="18">
        <f t="shared" si="28"/>
        <v>2031</v>
      </c>
      <c r="B280" s="18">
        <f t="shared" si="29"/>
        <v>9</v>
      </c>
      <c r="C280" s="18"/>
      <c r="D280" s="18"/>
      <c r="E280" s="18"/>
      <c r="F280" s="42">
        <f>SUMIF('Cust MB ComLg'!$Y$8:$AJ$8,$B$29,'Cust MB ComLg'!$Y240:$AJ240)</f>
        <v>79</v>
      </c>
      <c r="G280" s="42">
        <f>'Avg Bill Days'!C237</f>
        <v>31.143000000000001</v>
      </c>
      <c r="H280" s="42"/>
      <c r="I280" s="42"/>
      <c r="J280" s="42">
        <f t="shared" si="30"/>
        <v>5601</v>
      </c>
      <c r="K280" s="42">
        <f t="shared" si="30"/>
        <v>0</v>
      </c>
      <c r="L280" s="42"/>
      <c r="M280" s="42"/>
      <c r="N280" s="42"/>
      <c r="O280" s="42"/>
      <c r="P280" s="42"/>
      <c r="Q280" s="42"/>
      <c r="R280" s="42">
        <f t="shared" si="26"/>
        <v>1844327</v>
      </c>
      <c r="S280" s="42">
        <f t="shared" si="27"/>
        <v>6350</v>
      </c>
    </row>
    <row r="281" spans="1:19">
      <c r="A281" s="18">
        <f t="shared" si="28"/>
        <v>2031</v>
      </c>
      <c r="B281" s="18">
        <f t="shared" si="29"/>
        <v>10</v>
      </c>
      <c r="C281" s="18"/>
      <c r="D281" s="18"/>
      <c r="E281" s="18"/>
      <c r="F281" s="42">
        <f>SUMIF('Cust MB ComLg'!$Y$8:$AJ$8,$B$29,'Cust MB ComLg'!$Y241:$AJ241)</f>
        <v>79</v>
      </c>
      <c r="G281" s="42">
        <f>'Avg Bill Days'!C238</f>
        <v>30.762</v>
      </c>
      <c r="H281" s="42"/>
      <c r="I281" s="42"/>
      <c r="J281" s="42">
        <f t="shared" si="30"/>
        <v>5223</v>
      </c>
      <c r="K281" s="42">
        <f t="shared" si="30"/>
        <v>0</v>
      </c>
      <c r="L281" s="42"/>
      <c r="M281" s="42"/>
      <c r="N281" s="42"/>
      <c r="O281" s="42"/>
      <c r="P281" s="42"/>
      <c r="Q281" s="42"/>
      <c r="R281" s="42">
        <f t="shared" si="26"/>
        <v>1520773</v>
      </c>
      <c r="S281" s="42">
        <f t="shared" si="27"/>
        <v>5874</v>
      </c>
    </row>
    <row r="282" spans="1:19">
      <c r="A282" s="18">
        <f t="shared" si="28"/>
        <v>2031</v>
      </c>
      <c r="B282" s="18">
        <f t="shared" si="29"/>
        <v>11</v>
      </c>
      <c r="C282" s="18"/>
      <c r="D282" s="18"/>
      <c r="E282" s="18"/>
      <c r="F282" s="42">
        <f>SUMIF('Cust MB ComLg'!$Y$8:$AJ$8,$B$29,'Cust MB ComLg'!$Y242:$AJ242)</f>
        <v>79</v>
      </c>
      <c r="G282" s="42">
        <f>'Avg Bill Days'!C239</f>
        <v>28.619</v>
      </c>
      <c r="H282" s="42"/>
      <c r="I282" s="42"/>
      <c r="J282" s="42">
        <f t="shared" si="30"/>
        <v>4566</v>
      </c>
      <c r="K282" s="42">
        <f t="shared" si="30"/>
        <v>0</v>
      </c>
      <c r="L282" s="42"/>
      <c r="M282" s="42"/>
      <c r="N282" s="42"/>
      <c r="O282" s="42"/>
      <c r="P282" s="42"/>
      <c r="Q282" s="42"/>
      <c r="R282" s="42">
        <f t="shared" si="26"/>
        <v>1174387</v>
      </c>
      <c r="S282" s="42">
        <f t="shared" si="27"/>
        <v>5335</v>
      </c>
    </row>
    <row r="283" spans="1:19">
      <c r="A283" s="18">
        <f t="shared" si="28"/>
        <v>2031</v>
      </c>
      <c r="B283" s="18">
        <f t="shared" si="29"/>
        <v>12</v>
      </c>
      <c r="C283" s="18"/>
      <c r="D283" s="18"/>
      <c r="E283" s="18"/>
      <c r="F283" s="42">
        <f>SUMIF('Cust MB ComLg'!$Y$8:$AJ$8,$B$29,'Cust MB ComLg'!$Y243:$AJ243)</f>
        <v>79</v>
      </c>
      <c r="G283" s="42">
        <f>'Avg Bill Days'!C240</f>
        <v>31.238</v>
      </c>
      <c r="H283" s="42"/>
      <c r="I283" s="42"/>
      <c r="J283" s="42">
        <f t="shared" si="30"/>
        <v>4642</v>
      </c>
      <c r="K283" s="42">
        <f t="shared" si="30"/>
        <v>0</v>
      </c>
      <c r="L283" s="42"/>
      <c r="M283" s="42"/>
      <c r="N283" s="42"/>
      <c r="O283" s="42"/>
      <c r="P283" s="42"/>
      <c r="Q283" s="42"/>
      <c r="R283" s="42">
        <f t="shared" si="26"/>
        <v>1256173</v>
      </c>
      <c r="S283" s="42">
        <f t="shared" si="27"/>
        <v>5613</v>
      </c>
    </row>
    <row r="284" spans="1:19">
      <c r="A284" s="18">
        <f t="shared" si="28"/>
        <v>2032</v>
      </c>
      <c r="B284" s="18">
        <f t="shared" si="29"/>
        <v>1</v>
      </c>
      <c r="C284" s="18"/>
      <c r="D284" s="18"/>
      <c r="E284" s="18"/>
      <c r="F284" s="42">
        <f>SUMIF('Cust MB ComLg'!$Y$8:$AJ$8,$B$29,'Cust MB ComLg'!$Y244:$AJ244)</f>
        <v>79</v>
      </c>
      <c r="G284" s="42">
        <f>'Avg Bill Days'!C241</f>
        <v>32.286000000000001</v>
      </c>
      <c r="H284" s="42"/>
      <c r="I284" s="42"/>
      <c r="J284" s="42">
        <f t="shared" si="30"/>
        <v>4655</v>
      </c>
      <c r="K284" s="42">
        <f t="shared" si="30"/>
        <v>0</v>
      </c>
      <c r="L284" s="42"/>
      <c r="M284" s="42"/>
      <c r="N284" s="42"/>
      <c r="O284" s="42"/>
      <c r="P284" s="42"/>
      <c r="Q284" s="42"/>
      <c r="R284" s="42">
        <f t="shared" si="26"/>
        <v>1284984</v>
      </c>
      <c r="S284" s="42">
        <f t="shared" si="27"/>
        <v>5798</v>
      </c>
    </row>
    <row r="285" spans="1:19">
      <c r="A285" s="18">
        <f t="shared" si="28"/>
        <v>2032</v>
      </c>
      <c r="B285" s="18">
        <f t="shared" si="29"/>
        <v>2</v>
      </c>
      <c r="C285" s="18"/>
      <c r="D285" s="18"/>
      <c r="E285" s="18"/>
      <c r="F285" s="42">
        <f>SUMIF('Cust MB ComLg'!$Y$8:$AJ$8,$B$29,'Cust MB ComLg'!$Y245:$AJ245)</f>
        <v>79</v>
      </c>
      <c r="G285" s="42">
        <f>'Avg Bill Days'!C242</f>
        <v>30.31</v>
      </c>
      <c r="H285" s="42"/>
      <c r="I285" s="42"/>
      <c r="J285" s="42">
        <f t="shared" si="30"/>
        <v>4423</v>
      </c>
      <c r="K285" s="42">
        <f t="shared" si="30"/>
        <v>0</v>
      </c>
      <c r="L285" s="42"/>
      <c r="M285" s="42"/>
      <c r="N285" s="42"/>
      <c r="O285" s="42"/>
      <c r="P285" s="42"/>
      <c r="Q285" s="42"/>
      <c r="R285" s="42">
        <f t="shared" si="26"/>
        <v>1236054</v>
      </c>
      <c r="S285" s="42">
        <f t="shared" si="27"/>
        <v>5801</v>
      </c>
    </row>
    <row r="286" spans="1:19">
      <c r="A286" s="18">
        <f t="shared" si="28"/>
        <v>2032</v>
      </c>
      <c r="B286" s="18">
        <f t="shared" si="29"/>
        <v>3</v>
      </c>
      <c r="C286" s="18"/>
      <c r="D286" s="18"/>
      <c r="E286" s="18"/>
      <c r="F286" s="42">
        <f>SUMIF('Cust MB ComLg'!$Y$8:$AJ$8,$B$29,'Cust MB ComLg'!$Y246:$AJ246)</f>
        <v>79</v>
      </c>
      <c r="G286" s="42">
        <f>'Avg Bill Days'!C243</f>
        <v>30.024000000000001</v>
      </c>
      <c r="H286" s="42"/>
      <c r="I286" s="42"/>
      <c r="J286" s="42">
        <f t="shared" si="30"/>
        <v>4078</v>
      </c>
      <c r="K286" s="42">
        <f t="shared" si="30"/>
        <v>0</v>
      </c>
      <c r="L286" s="42"/>
      <c r="M286" s="42"/>
      <c r="N286" s="42"/>
      <c r="O286" s="42"/>
      <c r="P286" s="42"/>
      <c r="Q286" s="42"/>
      <c r="R286" s="42">
        <f t="shared" si="26"/>
        <v>1098272</v>
      </c>
      <c r="S286" s="42">
        <f t="shared" si="27"/>
        <v>5374</v>
      </c>
    </row>
    <row r="287" spans="1:19">
      <c r="A287" s="18">
        <f t="shared" si="28"/>
        <v>2032</v>
      </c>
      <c r="B287" s="18">
        <f t="shared" si="29"/>
        <v>4</v>
      </c>
      <c r="C287" s="18"/>
      <c r="D287" s="18"/>
      <c r="E287" s="18"/>
      <c r="F287" s="42">
        <f>SUMIF('Cust MB ComLg'!$Y$8:$AJ$8,$B$29,'Cust MB ComLg'!$Y247:$AJ247)</f>
        <v>79</v>
      </c>
      <c r="G287" s="42">
        <f>'Avg Bill Days'!C244</f>
        <v>30.713999999999999</v>
      </c>
      <c r="H287" s="42"/>
      <c r="I287" s="42"/>
      <c r="J287" s="42">
        <f t="shared" si="30"/>
        <v>4288</v>
      </c>
      <c r="K287" s="42">
        <f t="shared" si="30"/>
        <v>0</v>
      </c>
      <c r="L287" s="42"/>
      <c r="M287" s="42"/>
      <c r="N287" s="42"/>
      <c r="O287" s="42"/>
      <c r="P287" s="42"/>
      <c r="Q287" s="42"/>
      <c r="R287" s="42">
        <f t="shared" si="26"/>
        <v>1273976</v>
      </c>
      <c r="S287" s="42">
        <f t="shared" si="27"/>
        <v>5231</v>
      </c>
    </row>
    <row r="288" spans="1:19">
      <c r="A288" s="18">
        <f t="shared" si="28"/>
        <v>2032</v>
      </c>
      <c r="B288" s="18">
        <f t="shared" si="29"/>
        <v>5</v>
      </c>
      <c r="C288" s="18"/>
      <c r="D288" s="18"/>
      <c r="E288" s="18"/>
      <c r="F288" s="42">
        <f>SUMIF('Cust MB ComLg'!$Y$8:$AJ$8,$B$29,'Cust MB ComLg'!$Y248:$AJ248)</f>
        <v>79</v>
      </c>
      <c r="G288" s="42">
        <f>'Avg Bill Days'!C245</f>
        <v>29.524000000000001</v>
      </c>
      <c r="H288" s="42"/>
      <c r="I288" s="42"/>
      <c r="J288" s="42">
        <f t="shared" si="30"/>
        <v>4855</v>
      </c>
      <c r="K288" s="42">
        <f t="shared" si="30"/>
        <v>0</v>
      </c>
      <c r="L288" s="42"/>
      <c r="M288" s="42"/>
      <c r="N288" s="42"/>
      <c r="O288" s="42"/>
      <c r="P288" s="42"/>
      <c r="Q288" s="42"/>
      <c r="R288" s="42">
        <f t="shared" si="26"/>
        <v>1386614</v>
      </c>
      <c r="S288" s="42">
        <f t="shared" si="27"/>
        <v>5576</v>
      </c>
    </row>
    <row r="289" spans="1:19">
      <c r="A289" s="18">
        <f t="shared" si="28"/>
        <v>2032</v>
      </c>
      <c r="B289" s="18">
        <f t="shared" si="29"/>
        <v>6</v>
      </c>
      <c r="C289" s="18"/>
      <c r="D289" s="18"/>
      <c r="E289" s="18"/>
      <c r="F289" s="42">
        <f>SUMIF('Cust MB ComLg'!$Y$8:$AJ$8,$B$29,'Cust MB ComLg'!$Y249:$AJ249)</f>
        <v>79</v>
      </c>
      <c r="G289" s="42">
        <f>'Avg Bill Days'!C246</f>
        <v>30.619</v>
      </c>
      <c r="H289" s="42"/>
      <c r="I289" s="42"/>
      <c r="J289" s="42">
        <f t="shared" si="30"/>
        <v>5604</v>
      </c>
      <c r="K289" s="42">
        <f t="shared" si="30"/>
        <v>0</v>
      </c>
      <c r="L289" s="42"/>
      <c r="M289" s="42"/>
      <c r="N289" s="42"/>
      <c r="O289" s="42"/>
      <c r="P289" s="42"/>
      <c r="Q289" s="42"/>
      <c r="R289" s="42">
        <f t="shared" si="26"/>
        <v>1809563</v>
      </c>
      <c r="S289" s="42">
        <f t="shared" si="27"/>
        <v>6389</v>
      </c>
    </row>
    <row r="290" spans="1:19">
      <c r="A290" s="18">
        <f t="shared" si="28"/>
        <v>2032</v>
      </c>
      <c r="B290" s="18">
        <f t="shared" si="29"/>
        <v>7</v>
      </c>
      <c r="C290" s="18"/>
      <c r="D290" s="18"/>
      <c r="E290" s="18"/>
      <c r="F290" s="42">
        <f>SUMIF('Cust MB ComLg'!$Y$8:$AJ$8,$B$29,'Cust MB ComLg'!$Y250:$AJ250)</f>
        <v>79</v>
      </c>
      <c r="G290" s="42">
        <f>'Avg Bill Days'!C247</f>
        <v>30.713999999999999</v>
      </c>
      <c r="H290" s="42"/>
      <c r="I290" s="42"/>
      <c r="J290" s="42">
        <f t="shared" si="30"/>
        <v>5755</v>
      </c>
      <c r="K290" s="42">
        <f t="shared" si="30"/>
        <v>0</v>
      </c>
      <c r="L290" s="42"/>
      <c r="M290" s="42"/>
      <c r="N290" s="42"/>
      <c r="O290" s="42"/>
      <c r="P290" s="42"/>
      <c r="Q290" s="42"/>
      <c r="R290" s="42">
        <f t="shared" si="26"/>
        <v>1925770</v>
      </c>
      <c r="S290" s="42">
        <f t="shared" si="27"/>
        <v>6566</v>
      </c>
    </row>
    <row r="291" spans="1:19">
      <c r="A291" s="18">
        <f t="shared" si="28"/>
        <v>2032</v>
      </c>
      <c r="B291" s="18">
        <f t="shared" si="29"/>
        <v>8</v>
      </c>
      <c r="C291" s="18"/>
      <c r="D291" s="18"/>
      <c r="E291" s="18"/>
      <c r="F291" s="42">
        <f>SUMIF('Cust MB ComLg'!$Y$8:$AJ$8,$B$29,'Cust MB ComLg'!$Y251:$AJ251)</f>
        <v>79</v>
      </c>
      <c r="G291" s="42">
        <f>'Avg Bill Days'!C248</f>
        <v>30.475999999999999</v>
      </c>
      <c r="H291" s="42"/>
      <c r="I291" s="42"/>
      <c r="J291" s="42">
        <f t="shared" si="30"/>
        <v>5790</v>
      </c>
      <c r="K291" s="42">
        <f t="shared" si="30"/>
        <v>0</v>
      </c>
      <c r="L291" s="42"/>
      <c r="M291" s="42"/>
      <c r="N291" s="42"/>
      <c r="O291" s="42"/>
      <c r="P291" s="42"/>
      <c r="Q291" s="42"/>
      <c r="R291" s="42">
        <f t="shared" si="26"/>
        <v>1988148</v>
      </c>
      <c r="S291" s="42">
        <f t="shared" si="27"/>
        <v>6548</v>
      </c>
    </row>
    <row r="292" spans="1:19">
      <c r="A292" s="18">
        <f t="shared" si="28"/>
        <v>2032</v>
      </c>
      <c r="B292" s="18">
        <f t="shared" si="29"/>
        <v>9</v>
      </c>
      <c r="C292" s="18"/>
      <c r="D292" s="18"/>
      <c r="E292" s="18"/>
      <c r="F292" s="42">
        <f>SUMIF('Cust MB ComLg'!$Y$8:$AJ$8,$B$29,'Cust MB ComLg'!$Y252:$AJ252)</f>
        <v>79</v>
      </c>
      <c r="G292" s="42">
        <f>'Avg Bill Days'!C249</f>
        <v>31.143000000000001</v>
      </c>
      <c r="H292" s="42"/>
      <c r="I292" s="42"/>
      <c r="J292" s="42">
        <f t="shared" si="30"/>
        <v>5601</v>
      </c>
      <c r="K292" s="42">
        <f t="shared" si="30"/>
        <v>0</v>
      </c>
      <c r="L292" s="42"/>
      <c r="M292" s="42"/>
      <c r="N292" s="42"/>
      <c r="O292" s="42"/>
      <c r="P292" s="42"/>
      <c r="Q292" s="42"/>
      <c r="R292" s="42">
        <f t="shared" si="26"/>
        <v>1844327</v>
      </c>
      <c r="S292" s="42">
        <f t="shared" si="27"/>
        <v>6350</v>
      </c>
    </row>
    <row r="293" spans="1:19">
      <c r="A293" s="18">
        <f t="shared" si="28"/>
        <v>2032</v>
      </c>
      <c r="B293" s="18">
        <f t="shared" si="29"/>
        <v>10</v>
      </c>
      <c r="C293" s="18"/>
      <c r="D293" s="18"/>
      <c r="E293" s="18"/>
      <c r="F293" s="42">
        <f>SUMIF('Cust MB ComLg'!$Y$8:$AJ$8,$B$29,'Cust MB ComLg'!$Y253:$AJ253)</f>
        <v>79</v>
      </c>
      <c r="G293" s="42">
        <f>'Avg Bill Days'!C250</f>
        <v>30.762</v>
      </c>
      <c r="H293" s="42"/>
      <c r="I293" s="42"/>
      <c r="J293" s="42">
        <f t="shared" si="30"/>
        <v>5223</v>
      </c>
      <c r="K293" s="42">
        <f t="shared" si="30"/>
        <v>0</v>
      </c>
      <c r="L293" s="42"/>
      <c r="M293" s="42"/>
      <c r="N293" s="42"/>
      <c r="O293" s="42"/>
      <c r="P293" s="42"/>
      <c r="Q293" s="42"/>
      <c r="R293" s="42">
        <f t="shared" si="26"/>
        <v>1520773</v>
      </c>
      <c r="S293" s="42">
        <f t="shared" si="27"/>
        <v>5874</v>
      </c>
    </row>
    <row r="294" spans="1:19">
      <c r="A294" s="18">
        <f t="shared" si="28"/>
        <v>2032</v>
      </c>
      <c r="B294" s="18">
        <f t="shared" si="29"/>
        <v>11</v>
      </c>
      <c r="C294" s="18"/>
      <c r="D294" s="18"/>
      <c r="E294" s="18"/>
      <c r="F294" s="42">
        <f>SUMIF('Cust MB ComLg'!$Y$8:$AJ$8,$B$29,'Cust MB ComLg'!$Y254:$AJ254)</f>
        <v>79</v>
      </c>
      <c r="G294" s="42">
        <f>'Avg Bill Days'!C251</f>
        <v>28.619</v>
      </c>
      <c r="H294" s="42"/>
      <c r="I294" s="42"/>
      <c r="J294" s="42">
        <f t="shared" si="30"/>
        <v>4566</v>
      </c>
      <c r="K294" s="42">
        <f t="shared" si="30"/>
        <v>0</v>
      </c>
      <c r="L294" s="42"/>
      <c r="M294" s="42"/>
      <c r="N294" s="42"/>
      <c r="O294" s="42"/>
      <c r="P294" s="42"/>
      <c r="Q294" s="42"/>
      <c r="R294" s="42">
        <f t="shared" si="26"/>
        <v>1174387</v>
      </c>
      <c r="S294" s="42">
        <f t="shared" si="27"/>
        <v>5335</v>
      </c>
    </row>
    <row r="295" spans="1:19">
      <c r="A295" s="18">
        <f t="shared" si="28"/>
        <v>2032</v>
      </c>
      <c r="B295" s="18">
        <f t="shared" si="29"/>
        <v>12</v>
      </c>
      <c r="C295" s="18"/>
      <c r="D295" s="18"/>
      <c r="E295" s="18"/>
      <c r="F295" s="42">
        <f>SUMIF('Cust MB ComLg'!$Y$8:$AJ$8,$B$29,'Cust MB ComLg'!$Y255:$AJ255)</f>
        <v>79</v>
      </c>
      <c r="G295" s="42">
        <f>'Avg Bill Days'!C252</f>
        <v>31.238</v>
      </c>
      <c r="H295" s="42"/>
      <c r="I295" s="42"/>
      <c r="J295" s="42">
        <f t="shared" si="30"/>
        <v>4642</v>
      </c>
      <c r="K295" s="42">
        <f t="shared" si="30"/>
        <v>0</v>
      </c>
      <c r="L295" s="42"/>
      <c r="M295" s="42"/>
      <c r="N295" s="42"/>
      <c r="O295" s="42"/>
      <c r="P295" s="42"/>
      <c r="Q295" s="42"/>
      <c r="R295" s="42">
        <f t="shared" si="26"/>
        <v>1256173</v>
      </c>
      <c r="S295" s="42">
        <f t="shared" si="27"/>
        <v>5613</v>
      </c>
    </row>
    <row r="296" spans="1:19">
      <c r="A296" s="18">
        <f t="shared" si="28"/>
        <v>2033</v>
      </c>
      <c r="B296" s="18">
        <f t="shared" si="29"/>
        <v>1</v>
      </c>
      <c r="C296" s="18"/>
      <c r="D296" s="18"/>
      <c r="E296" s="18"/>
      <c r="F296" s="42">
        <f>SUMIF('Cust MB ComLg'!$Y$8:$AJ$8,$B$29,'Cust MB ComLg'!$Y256:$AJ256)</f>
        <v>79</v>
      </c>
      <c r="G296" s="42">
        <f>'Avg Bill Days'!C253</f>
        <v>32.286000000000001</v>
      </c>
      <c r="H296" s="42"/>
      <c r="I296" s="42"/>
      <c r="J296" s="42">
        <f t="shared" si="30"/>
        <v>4655</v>
      </c>
      <c r="K296" s="42">
        <f t="shared" si="30"/>
        <v>0</v>
      </c>
      <c r="L296" s="42"/>
      <c r="M296" s="42"/>
      <c r="N296" s="42"/>
      <c r="O296" s="42"/>
      <c r="P296" s="42"/>
      <c r="Q296" s="42"/>
      <c r="R296" s="42">
        <f t="shared" si="26"/>
        <v>1284984</v>
      </c>
      <c r="S296" s="42">
        <f t="shared" si="27"/>
        <v>5798</v>
      </c>
    </row>
    <row r="297" spans="1:19">
      <c r="A297" s="18">
        <f t="shared" si="28"/>
        <v>2033</v>
      </c>
      <c r="B297" s="18">
        <f t="shared" si="29"/>
        <v>2</v>
      </c>
      <c r="C297" s="18"/>
      <c r="D297" s="18"/>
      <c r="E297" s="18"/>
      <c r="F297" s="42">
        <f>SUMIF('Cust MB ComLg'!$Y$8:$AJ$8,$B$29,'Cust MB ComLg'!$Y257:$AJ257)</f>
        <v>79</v>
      </c>
      <c r="G297" s="42">
        <f>'Avg Bill Days'!C254</f>
        <v>29.81</v>
      </c>
      <c r="H297" s="42"/>
      <c r="I297" s="42"/>
      <c r="J297" s="42">
        <f t="shared" si="30"/>
        <v>4423</v>
      </c>
      <c r="K297" s="42">
        <f t="shared" si="30"/>
        <v>0</v>
      </c>
      <c r="L297" s="42"/>
      <c r="M297" s="42"/>
      <c r="N297" s="42"/>
      <c r="O297" s="42"/>
      <c r="P297" s="42"/>
      <c r="Q297" s="42"/>
      <c r="R297" s="42">
        <f t="shared" si="26"/>
        <v>1215664</v>
      </c>
      <c r="S297" s="42">
        <f t="shared" si="27"/>
        <v>5801</v>
      </c>
    </row>
    <row r="298" spans="1:19">
      <c r="A298" s="18">
        <f t="shared" si="28"/>
        <v>2033</v>
      </c>
      <c r="B298" s="18">
        <f t="shared" si="29"/>
        <v>3</v>
      </c>
      <c r="C298" s="18"/>
      <c r="D298" s="18"/>
      <c r="E298" s="18"/>
      <c r="F298" s="42">
        <f>SUMIF('Cust MB ComLg'!$Y$8:$AJ$8,$B$29,'Cust MB ComLg'!$Y258:$AJ258)</f>
        <v>78</v>
      </c>
      <c r="G298" s="42">
        <f>'Avg Bill Days'!C255</f>
        <v>29.524000000000001</v>
      </c>
      <c r="H298" s="42"/>
      <c r="I298" s="42"/>
      <c r="J298" s="42">
        <f t="shared" si="30"/>
        <v>4027</v>
      </c>
      <c r="K298" s="42">
        <f t="shared" si="30"/>
        <v>0</v>
      </c>
      <c r="L298" s="42"/>
      <c r="M298" s="42"/>
      <c r="N298" s="42"/>
      <c r="O298" s="42"/>
      <c r="P298" s="42"/>
      <c r="Q298" s="42"/>
      <c r="R298" s="42">
        <f t="shared" si="26"/>
        <v>1066312</v>
      </c>
      <c r="S298" s="42">
        <f t="shared" si="27"/>
        <v>5306</v>
      </c>
    </row>
    <row r="299" spans="1:19">
      <c r="A299" s="18">
        <f t="shared" si="28"/>
        <v>2033</v>
      </c>
      <c r="B299" s="18">
        <f t="shared" si="29"/>
        <v>4</v>
      </c>
      <c r="C299" s="18"/>
      <c r="D299" s="18"/>
      <c r="E299" s="18"/>
      <c r="F299" s="42">
        <f>SUMIF('Cust MB ComLg'!$Y$8:$AJ$8,$B$29,'Cust MB ComLg'!$Y259:$AJ259)</f>
        <v>78</v>
      </c>
      <c r="G299" s="42">
        <f>'Avg Bill Days'!C256</f>
        <v>30.713999999999999</v>
      </c>
      <c r="H299" s="42"/>
      <c r="I299" s="42"/>
      <c r="J299" s="42">
        <f t="shared" si="30"/>
        <v>4233</v>
      </c>
      <c r="K299" s="42">
        <f t="shared" si="30"/>
        <v>0</v>
      </c>
      <c r="L299" s="42"/>
      <c r="M299" s="42"/>
      <c r="N299" s="42"/>
      <c r="O299" s="42"/>
      <c r="P299" s="42"/>
      <c r="Q299" s="42"/>
      <c r="R299" s="42">
        <f t="shared" si="26"/>
        <v>1257850</v>
      </c>
      <c r="S299" s="42">
        <f t="shared" si="27"/>
        <v>5165</v>
      </c>
    </row>
    <row r="300" spans="1:19">
      <c r="A300" s="18">
        <f t="shared" si="28"/>
        <v>2033</v>
      </c>
      <c r="B300" s="18">
        <f t="shared" si="29"/>
        <v>5</v>
      </c>
      <c r="C300" s="18"/>
      <c r="D300" s="18"/>
      <c r="E300" s="18"/>
      <c r="F300" s="42">
        <f>SUMIF('Cust MB ComLg'!$Y$8:$AJ$8,$B$29,'Cust MB ComLg'!$Y260:$AJ260)</f>
        <v>78</v>
      </c>
      <c r="G300" s="42">
        <f>'Avg Bill Days'!C257</f>
        <v>29.524000000000001</v>
      </c>
      <c r="H300" s="42"/>
      <c r="I300" s="42"/>
      <c r="J300" s="42">
        <f t="shared" si="30"/>
        <v>4794</v>
      </c>
      <c r="K300" s="42">
        <f t="shared" si="30"/>
        <v>0</v>
      </c>
      <c r="L300" s="42"/>
      <c r="M300" s="42"/>
      <c r="N300" s="42"/>
      <c r="O300" s="42"/>
      <c r="P300" s="42"/>
      <c r="Q300" s="42"/>
      <c r="R300" s="42">
        <f t="shared" si="26"/>
        <v>1369062</v>
      </c>
      <c r="S300" s="42">
        <f t="shared" si="27"/>
        <v>5506</v>
      </c>
    </row>
    <row r="301" spans="1:19">
      <c r="A301" s="18">
        <f t="shared" si="28"/>
        <v>2033</v>
      </c>
      <c r="B301" s="18">
        <f t="shared" si="29"/>
        <v>6</v>
      </c>
      <c r="C301" s="18"/>
      <c r="D301" s="18"/>
      <c r="E301" s="18"/>
      <c r="F301" s="42">
        <f>SUMIF('Cust MB ComLg'!$Y$8:$AJ$8,$B$29,'Cust MB ComLg'!$Y261:$AJ261)</f>
        <v>78</v>
      </c>
      <c r="G301" s="42">
        <f>'Avg Bill Days'!C258</f>
        <v>30.619</v>
      </c>
      <c r="H301" s="42"/>
      <c r="I301" s="42"/>
      <c r="J301" s="42">
        <f t="shared" si="30"/>
        <v>5533</v>
      </c>
      <c r="K301" s="42">
        <f t="shared" si="30"/>
        <v>0</v>
      </c>
      <c r="L301" s="42"/>
      <c r="M301" s="42"/>
      <c r="N301" s="42"/>
      <c r="O301" s="42"/>
      <c r="P301" s="42"/>
      <c r="Q301" s="42"/>
      <c r="R301" s="42">
        <f t="shared" si="26"/>
        <v>1786657</v>
      </c>
      <c r="S301" s="42">
        <f t="shared" si="27"/>
        <v>6309</v>
      </c>
    </row>
    <row r="302" spans="1:19">
      <c r="A302" s="18">
        <f t="shared" si="28"/>
        <v>2033</v>
      </c>
      <c r="B302" s="18">
        <f t="shared" si="29"/>
        <v>7</v>
      </c>
      <c r="C302" s="18"/>
      <c r="D302" s="18"/>
      <c r="E302" s="18"/>
      <c r="F302" s="42">
        <f>SUMIF('Cust MB ComLg'!$Y$8:$AJ$8,$B$29,'Cust MB ComLg'!$Y262:$AJ262)</f>
        <v>78</v>
      </c>
      <c r="G302" s="42">
        <f>'Avg Bill Days'!C259</f>
        <v>30.713999999999999</v>
      </c>
      <c r="H302" s="42"/>
      <c r="I302" s="42"/>
      <c r="J302" s="42">
        <f t="shared" si="30"/>
        <v>5683</v>
      </c>
      <c r="K302" s="42">
        <f t="shared" si="30"/>
        <v>0</v>
      </c>
      <c r="L302" s="42"/>
      <c r="M302" s="42"/>
      <c r="N302" s="42"/>
      <c r="O302" s="42"/>
      <c r="P302" s="42"/>
      <c r="Q302" s="42"/>
      <c r="R302" s="42">
        <f t="shared" si="26"/>
        <v>1901393</v>
      </c>
      <c r="S302" s="42">
        <f t="shared" si="27"/>
        <v>6483</v>
      </c>
    </row>
    <row r="303" spans="1:19">
      <c r="A303" s="18">
        <f t="shared" si="28"/>
        <v>2033</v>
      </c>
      <c r="B303" s="18">
        <f t="shared" si="29"/>
        <v>8</v>
      </c>
      <c r="C303" s="18"/>
      <c r="D303" s="18"/>
      <c r="E303" s="18"/>
      <c r="F303" s="42">
        <f>SUMIF('Cust MB ComLg'!$Y$8:$AJ$8,$B$29,'Cust MB ComLg'!$Y263:$AJ263)</f>
        <v>78</v>
      </c>
      <c r="G303" s="42">
        <f>'Avg Bill Days'!C260</f>
        <v>30.475999999999999</v>
      </c>
      <c r="H303" s="42"/>
      <c r="I303" s="42"/>
      <c r="J303" s="42">
        <f t="shared" si="30"/>
        <v>5716</v>
      </c>
      <c r="K303" s="42">
        <f t="shared" si="30"/>
        <v>0</v>
      </c>
      <c r="L303" s="42"/>
      <c r="M303" s="42"/>
      <c r="N303" s="42"/>
      <c r="O303" s="42"/>
      <c r="P303" s="42"/>
      <c r="Q303" s="42"/>
      <c r="R303" s="42">
        <f t="shared" si="26"/>
        <v>1962982</v>
      </c>
      <c r="S303" s="42">
        <f t="shared" si="27"/>
        <v>6465</v>
      </c>
    </row>
    <row r="304" spans="1:19">
      <c r="A304" s="18">
        <f t="shared" si="28"/>
        <v>2033</v>
      </c>
      <c r="B304" s="18">
        <f t="shared" si="29"/>
        <v>9</v>
      </c>
      <c r="C304" s="18"/>
      <c r="D304" s="18"/>
      <c r="E304" s="18"/>
      <c r="F304" s="42">
        <f>SUMIF('Cust MB ComLg'!$Y$8:$AJ$8,$B$29,'Cust MB ComLg'!$Y264:$AJ264)</f>
        <v>78</v>
      </c>
      <c r="G304" s="42">
        <f>'Avg Bill Days'!C261</f>
        <v>31.143000000000001</v>
      </c>
      <c r="H304" s="42"/>
      <c r="I304" s="42"/>
      <c r="J304" s="42">
        <f t="shared" si="30"/>
        <v>5530</v>
      </c>
      <c r="K304" s="42">
        <f t="shared" si="30"/>
        <v>0</v>
      </c>
      <c r="L304" s="42"/>
      <c r="M304" s="42"/>
      <c r="N304" s="42"/>
      <c r="O304" s="42"/>
      <c r="P304" s="42"/>
      <c r="Q304" s="42"/>
      <c r="R304" s="42">
        <f t="shared" si="26"/>
        <v>1820981</v>
      </c>
      <c r="S304" s="42">
        <f t="shared" si="27"/>
        <v>6269</v>
      </c>
    </row>
    <row r="305" spans="1:19">
      <c r="A305" s="18">
        <f t="shared" si="28"/>
        <v>2033</v>
      </c>
      <c r="B305" s="18">
        <f t="shared" si="29"/>
        <v>10</v>
      </c>
      <c r="C305" s="18"/>
      <c r="D305" s="18"/>
      <c r="E305" s="18"/>
      <c r="F305" s="42">
        <f>SUMIF('Cust MB ComLg'!$Y$8:$AJ$8,$B$29,'Cust MB ComLg'!$Y265:$AJ265)</f>
        <v>78</v>
      </c>
      <c r="G305" s="42">
        <f>'Avg Bill Days'!C262</f>
        <v>30.762</v>
      </c>
      <c r="H305" s="42"/>
      <c r="I305" s="42"/>
      <c r="J305" s="42">
        <f t="shared" si="30"/>
        <v>5157</v>
      </c>
      <c r="K305" s="42">
        <f t="shared" si="30"/>
        <v>0</v>
      </c>
      <c r="L305" s="42"/>
      <c r="M305" s="42"/>
      <c r="N305" s="42"/>
      <c r="O305" s="42"/>
      <c r="P305" s="42"/>
      <c r="Q305" s="42"/>
      <c r="R305" s="42">
        <f t="shared" si="26"/>
        <v>1501523</v>
      </c>
      <c r="S305" s="42">
        <f t="shared" si="27"/>
        <v>5800</v>
      </c>
    </row>
    <row r="306" spans="1:19">
      <c r="A306" s="18">
        <f t="shared" si="28"/>
        <v>2033</v>
      </c>
      <c r="B306" s="18">
        <f t="shared" si="29"/>
        <v>11</v>
      </c>
      <c r="C306" s="18"/>
      <c r="D306" s="18"/>
      <c r="E306" s="18"/>
      <c r="F306" s="42">
        <f>SUMIF('Cust MB ComLg'!$Y$8:$AJ$8,$B$29,'Cust MB ComLg'!$Y266:$AJ266)</f>
        <v>78</v>
      </c>
      <c r="G306" s="42">
        <f>'Avg Bill Days'!C263</f>
        <v>28.619</v>
      </c>
      <c r="H306" s="42"/>
      <c r="I306" s="42"/>
      <c r="J306" s="42">
        <f t="shared" ref="J306:K337" si="31">ROUND(SUMIF($B$32:$B$45,$B306,J$32:J$45)*$F306,0)</f>
        <v>4508</v>
      </c>
      <c r="K306" s="42">
        <f t="shared" si="31"/>
        <v>0</v>
      </c>
      <c r="L306" s="42"/>
      <c r="M306" s="42"/>
      <c r="N306" s="42"/>
      <c r="O306" s="42"/>
      <c r="P306" s="42"/>
      <c r="Q306" s="42"/>
      <c r="R306" s="42">
        <f t="shared" ref="R306:R355" si="32">ROUND(SUMIF($B$32:$B$45,$B306,R$32:R$45)*$F306*$G306,0)</f>
        <v>1159521</v>
      </c>
      <c r="S306" s="42">
        <f t="shared" ref="S306:S355" si="33">ROUND(SUMIF($B$32:$B$45,$B306,S$32:S$45)*$F306,0)</f>
        <v>5267</v>
      </c>
    </row>
    <row r="307" spans="1:19">
      <c r="A307" s="18">
        <f t="shared" si="28"/>
        <v>2033</v>
      </c>
      <c r="B307" s="18">
        <f t="shared" si="29"/>
        <v>12</v>
      </c>
      <c r="C307" s="18"/>
      <c r="D307" s="18"/>
      <c r="E307" s="18"/>
      <c r="F307" s="42">
        <f>SUMIF('Cust MB ComLg'!$Y$8:$AJ$8,$B$29,'Cust MB ComLg'!$Y267:$AJ267)</f>
        <v>78</v>
      </c>
      <c r="G307" s="42">
        <f>'Avg Bill Days'!C264</f>
        <v>31.238</v>
      </c>
      <c r="H307" s="42"/>
      <c r="I307" s="42"/>
      <c r="J307" s="42">
        <f t="shared" si="31"/>
        <v>4583</v>
      </c>
      <c r="K307" s="42">
        <f t="shared" si="31"/>
        <v>0</v>
      </c>
      <c r="L307" s="42"/>
      <c r="M307" s="42"/>
      <c r="N307" s="42"/>
      <c r="O307" s="42"/>
      <c r="P307" s="42"/>
      <c r="Q307" s="42"/>
      <c r="R307" s="42">
        <f t="shared" si="32"/>
        <v>1240272</v>
      </c>
      <c r="S307" s="42">
        <f t="shared" si="33"/>
        <v>5542</v>
      </c>
    </row>
    <row r="308" spans="1:19">
      <c r="A308" s="18">
        <f t="shared" si="28"/>
        <v>2034</v>
      </c>
      <c r="B308" s="18">
        <f t="shared" si="29"/>
        <v>1</v>
      </c>
      <c r="C308" s="18"/>
      <c r="D308" s="18"/>
      <c r="E308" s="18"/>
      <c r="F308" s="42">
        <f>SUMIF('Cust MB ComLg'!$Y$8:$AJ$8,$B$29,'Cust MB ComLg'!$Y268:$AJ268)</f>
        <v>78</v>
      </c>
      <c r="G308" s="42">
        <f>'Avg Bill Days'!C265</f>
        <v>32.286000000000001</v>
      </c>
      <c r="H308" s="42"/>
      <c r="I308" s="42"/>
      <c r="J308" s="42">
        <f t="shared" si="31"/>
        <v>4597</v>
      </c>
      <c r="K308" s="42">
        <f t="shared" si="31"/>
        <v>0</v>
      </c>
      <c r="L308" s="42"/>
      <c r="M308" s="42"/>
      <c r="N308" s="42"/>
      <c r="O308" s="42"/>
      <c r="P308" s="42"/>
      <c r="Q308" s="42"/>
      <c r="R308" s="42">
        <f t="shared" si="32"/>
        <v>1268719</v>
      </c>
      <c r="S308" s="42">
        <f t="shared" si="33"/>
        <v>5724</v>
      </c>
    </row>
    <row r="309" spans="1:19">
      <c r="A309" s="18">
        <f t="shared" si="28"/>
        <v>2034</v>
      </c>
      <c r="B309" s="18">
        <f t="shared" si="29"/>
        <v>2</v>
      </c>
      <c r="C309" s="18"/>
      <c r="D309" s="18"/>
      <c r="E309" s="18"/>
      <c r="F309" s="42">
        <f>SUMIF('Cust MB ComLg'!$Y$8:$AJ$8,$B$29,'Cust MB ComLg'!$Y269:$AJ269)</f>
        <v>78</v>
      </c>
      <c r="G309" s="42">
        <f>'Avg Bill Days'!C266</f>
        <v>29.81</v>
      </c>
      <c r="H309" s="42"/>
      <c r="I309" s="42"/>
      <c r="J309" s="42">
        <f t="shared" si="31"/>
        <v>4367</v>
      </c>
      <c r="K309" s="42">
        <f t="shared" si="31"/>
        <v>0</v>
      </c>
      <c r="L309" s="42"/>
      <c r="M309" s="42"/>
      <c r="N309" s="42"/>
      <c r="O309" s="42"/>
      <c r="P309" s="42"/>
      <c r="Q309" s="42"/>
      <c r="R309" s="42">
        <f t="shared" si="32"/>
        <v>1200276</v>
      </c>
      <c r="S309" s="42">
        <f t="shared" si="33"/>
        <v>5727</v>
      </c>
    </row>
    <row r="310" spans="1:19">
      <c r="A310" s="18">
        <f t="shared" si="28"/>
        <v>2034</v>
      </c>
      <c r="B310" s="18">
        <f t="shared" si="29"/>
        <v>3</v>
      </c>
      <c r="C310" s="18"/>
      <c r="D310" s="18"/>
      <c r="E310" s="18"/>
      <c r="F310" s="42">
        <f>SUMIF('Cust MB ComLg'!$Y$8:$AJ$8,$B$29,'Cust MB ComLg'!$Y270:$AJ270)</f>
        <v>78</v>
      </c>
      <c r="G310" s="42">
        <f>'Avg Bill Days'!C267</f>
        <v>29.524000000000001</v>
      </c>
      <c r="H310" s="42"/>
      <c r="I310" s="42"/>
      <c r="J310" s="42">
        <f t="shared" si="31"/>
        <v>4027</v>
      </c>
      <c r="K310" s="42">
        <f t="shared" si="31"/>
        <v>0</v>
      </c>
      <c r="L310" s="42"/>
      <c r="M310" s="42"/>
      <c r="N310" s="42"/>
      <c r="O310" s="42"/>
      <c r="P310" s="42"/>
      <c r="Q310" s="42"/>
      <c r="R310" s="42">
        <f t="shared" si="32"/>
        <v>1066312</v>
      </c>
      <c r="S310" s="42">
        <f t="shared" si="33"/>
        <v>5306</v>
      </c>
    </row>
    <row r="311" spans="1:19">
      <c r="A311" s="18">
        <f t="shared" si="28"/>
        <v>2034</v>
      </c>
      <c r="B311" s="18">
        <f t="shared" si="29"/>
        <v>4</v>
      </c>
      <c r="C311" s="18"/>
      <c r="D311" s="18"/>
      <c r="E311" s="18"/>
      <c r="F311" s="42">
        <f>SUMIF('Cust MB ComLg'!$Y$8:$AJ$8,$B$29,'Cust MB ComLg'!$Y271:$AJ271)</f>
        <v>78</v>
      </c>
      <c r="G311" s="42">
        <f>'Avg Bill Days'!C268</f>
        <v>30.713999999999999</v>
      </c>
      <c r="H311" s="42"/>
      <c r="I311" s="42"/>
      <c r="J311" s="42">
        <f t="shared" si="31"/>
        <v>4233</v>
      </c>
      <c r="K311" s="42">
        <f t="shared" si="31"/>
        <v>0</v>
      </c>
      <c r="L311" s="42"/>
      <c r="M311" s="42"/>
      <c r="N311" s="42"/>
      <c r="O311" s="42"/>
      <c r="P311" s="42"/>
      <c r="Q311" s="42"/>
      <c r="R311" s="42">
        <f t="shared" si="32"/>
        <v>1257850</v>
      </c>
      <c r="S311" s="42">
        <f t="shared" si="33"/>
        <v>5165</v>
      </c>
    </row>
    <row r="312" spans="1:19">
      <c r="A312" s="18">
        <f t="shared" si="28"/>
        <v>2034</v>
      </c>
      <c r="B312" s="18">
        <f t="shared" si="29"/>
        <v>5</v>
      </c>
      <c r="C312" s="18"/>
      <c r="D312" s="18"/>
      <c r="E312" s="18"/>
      <c r="F312" s="42">
        <f>SUMIF('Cust MB ComLg'!$Y$8:$AJ$8,$B$29,'Cust MB ComLg'!$Y272:$AJ272)</f>
        <v>78</v>
      </c>
      <c r="G312" s="42">
        <f>'Avg Bill Days'!C269</f>
        <v>29.524000000000001</v>
      </c>
      <c r="H312" s="42"/>
      <c r="I312" s="42"/>
      <c r="J312" s="42">
        <f t="shared" si="31"/>
        <v>4794</v>
      </c>
      <c r="K312" s="42">
        <f t="shared" si="31"/>
        <v>0</v>
      </c>
      <c r="L312" s="42"/>
      <c r="M312" s="42"/>
      <c r="N312" s="42"/>
      <c r="O312" s="42"/>
      <c r="P312" s="42"/>
      <c r="Q312" s="42"/>
      <c r="R312" s="42">
        <f t="shared" si="32"/>
        <v>1369062</v>
      </c>
      <c r="S312" s="42">
        <f t="shared" si="33"/>
        <v>5506</v>
      </c>
    </row>
    <row r="313" spans="1:19">
      <c r="A313" s="18">
        <f t="shared" si="28"/>
        <v>2034</v>
      </c>
      <c r="B313" s="18">
        <f t="shared" si="29"/>
        <v>6</v>
      </c>
      <c r="C313" s="18"/>
      <c r="D313" s="18"/>
      <c r="E313" s="18"/>
      <c r="F313" s="42">
        <f>SUMIF('Cust MB ComLg'!$Y$8:$AJ$8,$B$29,'Cust MB ComLg'!$Y273:$AJ273)</f>
        <v>78</v>
      </c>
      <c r="G313" s="42">
        <f>'Avg Bill Days'!C270</f>
        <v>30.619</v>
      </c>
      <c r="H313" s="42"/>
      <c r="I313" s="42"/>
      <c r="J313" s="42">
        <f t="shared" si="31"/>
        <v>5533</v>
      </c>
      <c r="K313" s="42">
        <f t="shared" si="31"/>
        <v>0</v>
      </c>
      <c r="L313" s="42"/>
      <c r="M313" s="42"/>
      <c r="N313" s="42"/>
      <c r="O313" s="42"/>
      <c r="P313" s="42"/>
      <c r="Q313" s="42"/>
      <c r="R313" s="42">
        <f t="shared" si="32"/>
        <v>1786657</v>
      </c>
      <c r="S313" s="42">
        <f t="shared" si="33"/>
        <v>6309</v>
      </c>
    </row>
    <row r="314" spans="1:19">
      <c r="A314" s="18">
        <f t="shared" si="28"/>
        <v>2034</v>
      </c>
      <c r="B314" s="18">
        <f t="shared" si="29"/>
        <v>7</v>
      </c>
      <c r="C314" s="18"/>
      <c r="D314" s="18"/>
      <c r="E314" s="18"/>
      <c r="F314" s="42">
        <f>SUMIF('Cust MB ComLg'!$Y$8:$AJ$8,$B$29,'Cust MB ComLg'!$Y274:$AJ274)</f>
        <v>78</v>
      </c>
      <c r="G314" s="42">
        <f>'Avg Bill Days'!C271</f>
        <v>30.713999999999999</v>
      </c>
      <c r="H314" s="42"/>
      <c r="I314" s="42"/>
      <c r="J314" s="42">
        <f t="shared" si="31"/>
        <v>5683</v>
      </c>
      <c r="K314" s="42">
        <f t="shared" si="31"/>
        <v>0</v>
      </c>
      <c r="L314" s="42"/>
      <c r="M314" s="42"/>
      <c r="N314" s="42"/>
      <c r="O314" s="42"/>
      <c r="P314" s="42"/>
      <c r="Q314" s="42"/>
      <c r="R314" s="42">
        <f t="shared" si="32"/>
        <v>1901393</v>
      </c>
      <c r="S314" s="42">
        <f t="shared" si="33"/>
        <v>6483</v>
      </c>
    </row>
    <row r="315" spans="1:19">
      <c r="A315" s="18">
        <f t="shared" si="28"/>
        <v>2034</v>
      </c>
      <c r="B315" s="18">
        <f t="shared" si="29"/>
        <v>8</v>
      </c>
      <c r="C315" s="18"/>
      <c r="D315" s="18"/>
      <c r="E315" s="18"/>
      <c r="F315" s="42">
        <f>SUMIF('Cust MB ComLg'!$Y$8:$AJ$8,$B$29,'Cust MB ComLg'!$Y275:$AJ275)</f>
        <v>78</v>
      </c>
      <c r="G315" s="42">
        <f>'Avg Bill Days'!C272</f>
        <v>30.475999999999999</v>
      </c>
      <c r="H315" s="42"/>
      <c r="I315" s="42"/>
      <c r="J315" s="42">
        <f t="shared" si="31"/>
        <v>5716</v>
      </c>
      <c r="K315" s="42">
        <f t="shared" si="31"/>
        <v>0</v>
      </c>
      <c r="L315" s="42"/>
      <c r="M315" s="42"/>
      <c r="N315" s="42"/>
      <c r="O315" s="42"/>
      <c r="P315" s="42"/>
      <c r="Q315" s="42"/>
      <c r="R315" s="42">
        <f t="shared" si="32"/>
        <v>1962982</v>
      </c>
      <c r="S315" s="42">
        <f t="shared" si="33"/>
        <v>6465</v>
      </c>
    </row>
    <row r="316" spans="1:19">
      <c r="A316" s="18">
        <f t="shared" si="28"/>
        <v>2034</v>
      </c>
      <c r="B316" s="18">
        <f t="shared" si="29"/>
        <v>9</v>
      </c>
      <c r="C316" s="18"/>
      <c r="D316" s="18"/>
      <c r="E316" s="18"/>
      <c r="F316" s="42">
        <f>SUMIF('Cust MB ComLg'!$Y$8:$AJ$8,$B$29,'Cust MB ComLg'!$Y276:$AJ276)</f>
        <v>77</v>
      </c>
      <c r="G316" s="42">
        <f>'Avg Bill Days'!C273</f>
        <v>31.143000000000001</v>
      </c>
      <c r="H316" s="42"/>
      <c r="I316" s="42"/>
      <c r="J316" s="42">
        <f t="shared" si="31"/>
        <v>5459</v>
      </c>
      <c r="K316" s="42">
        <f t="shared" si="31"/>
        <v>0</v>
      </c>
      <c r="L316" s="42"/>
      <c r="M316" s="42"/>
      <c r="N316" s="42"/>
      <c r="O316" s="42"/>
      <c r="P316" s="42"/>
      <c r="Q316" s="42"/>
      <c r="R316" s="42">
        <f t="shared" si="32"/>
        <v>1797635</v>
      </c>
      <c r="S316" s="42">
        <f t="shared" si="33"/>
        <v>6189</v>
      </c>
    </row>
    <row r="317" spans="1:19">
      <c r="A317" s="18">
        <f t="shared" si="28"/>
        <v>2034</v>
      </c>
      <c r="B317" s="18">
        <f t="shared" si="29"/>
        <v>10</v>
      </c>
      <c r="C317" s="18"/>
      <c r="D317" s="18"/>
      <c r="E317" s="18"/>
      <c r="F317" s="42">
        <f>SUMIF('Cust MB ComLg'!$Y$8:$AJ$8,$B$29,'Cust MB ComLg'!$Y277:$AJ277)</f>
        <v>76</v>
      </c>
      <c r="G317" s="42">
        <f>'Avg Bill Days'!C274</f>
        <v>30.762</v>
      </c>
      <c r="H317" s="42"/>
      <c r="I317" s="42"/>
      <c r="J317" s="42">
        <f t="shared" si="31"/>
        <v>5025</v>
      </c>
      <c r="K317" s="42">
        <f t="shared" si="31"/>
        <v>0</v>
      </c>
      <c r="L317" s="42"/>
      <c r="M317" s="42"/>
      <c r="N317" s="42"/>
      <c r="O317" s="42"/>
      <c r="P317" s="42"/>
      <c r="Q317" s="42"/>
      <c r="R317" s="42">
        <f t="shared" si="32"/>
        <v>1463022</v>
      </c>
      <c r="S317" s="42">
        <f t="shared" si="33"/>
        <v>5651</v>
      </c>
    </row>
    <row r="318" spans="1:19">
      <c r="A318" s="18">
        <f t="shared" si="28"/>
        <v>2034</v>
      </c>
      <c r="B318" s="18">
        <f t="shared" si="29"/>
        <v>11</v>
      </c>
      <c r="C318" s="18"/>
      <c r="D318" s="18"/>
      <c r="E318" s="18"/>
      <c r="F318" s="42">
        <f>SUMIF('Cust MB ComLg'!$Y$8:$AJ$8,$B$29,'Cust MB ComLg'!$Y278:$AJ278)</f>
        <v>76</v>
      </c>
      <c r="G318" s="42">
        <f>'Avg Bill Days'!C275</f>
        <v>28.619</v>
      </c>
      <c r="H318" s="42"/>
      <c r="I318" s="42"/>
      <c r="J318" s="42">
        <f t="shared" si="31"/>
        <v>4393</v>
      </c>
      <c r="K318" s="42">
        <f t="shared" si="31"/>
        <v>0</v>
      </c>
      <c r="L318" s="42"/>
      <c r="M318" s="42"/>
      <c r="N318" s="42"/>
      <c r="O318" s="42"/>
      <c r="P318" s="42"/>
      <c r="Q318" s="42"/>
      <c r="R318" s="42">
        <f t="shared" si="32"/>
        <v>1129790</v>
      </c>
      <c r="S318" s="42">
        <f t="shared" si="33"/>
        <v>5132</v>
      </c>
    </row>
    <row r="319" spans="1:19">
      <c r="A319" s="18">
        <f t="shared" si="28"/>
        <v>2034</v>
      </c>
      <c r="B319" s="18">
        <f t="shared" si="29"/>
        <v>12</v>
      </c>
      <c r="C319" s="18"/>
      <c r="D319" s="18"/>
      <c r="E319" s="18"/>
      <c r="F319" s="42">
        <f>SUMIF('Cust MB ComLg'!$Y$8:$AJ$8,$B$29,'Cust MB ComLg'!$Y279:$AJ279)</f>
        <v>76</v>
      </c>
      <c r="G319" s="42">
        <f>'Avg Bill Days'!C276</f>
        <v>31.238</v>
      </c>
      <c r="H319" s="42"/>
      <c r="I319" s="42"/>
      <c r="J319" s="42">
        <f t="shared" si="31"/>
        <v>4466</v>
      </c>
      <c r="K319" s="42">
        <f t="shared" si="31"/>
        <v>0</v>
      </c>
      <c r="L319" s="42"/>
      <c r="M319" s="42"/>
      <c r="N319" s="42"/>
      <c r="O319" s="42"/>
      <c r="P319" s="42"/>
      <c r="Q319" s="42"/>
      <c r="R319" s="42">
        <f t="shared" si="32"/>
        <v>1208470</v>
      </c>
      <c r="S319" s="42">
        <f t="shared" si="33"/>
        <v>5399</v>
      </c>
    </row>
    <row r="320" spans="1:19">
      <c r="A320" s="18">
        <f t="shared" si="28"/>
        <v>2035</v>
      </c>
      <c r="B320" s="18">
        <f t="shared" si="29"/>
        <v>1</v>
      </c>
      <c r="C320" s="18"/>
      <c r="D320" s="18"/>
      <c r="E320" s="18"/>
      <c r="F320" s="42">
        <f>SUMIF('Cust MB ComLg'!$Y$8:$AJ$8,$B$29,'Cust MB ComLg'!$Y280:$AJ280)</f>
        <v>76</v>
      </c>
      <c r="G320" s="42">
        <f>'Avg Bill Days'!C277</f>
        <v>32.286000000000001</v>
      </c>
      <c r="H320" s="42"/>
      <c r="I320" s="42"/>
      <c r="J320" s="42">
        <f t="shared" si="31"/>
        <v>4479</v>
      </c>
      <c r="K320" s="42">
        <f t="shared" si="31"/>
        <v>0</v>
      </c>
      <c r="L320" s="42"/>
      <c r="M320" s="42"/>
      <c r="N320" s="42"/>
      <c r="O320" s="42"/>
      <c r="P320" s="42"/>
      <c r="Q320" s="42"/>
      <c r="R320" s="42">
        <f t="shared" si="32"/>
        <v>1236187</v>
      </c>
      <c r="S320" s="42">
        <f t="shared" si="33"/>
        <v>5578</v>
      </c>
    </row>
    <row r="321" spans="1:19">
      <c r="A321" s="18">
        <f t="shared" si="28"/>
        <v>2035</v>
      </c>
      <c r="B321" s="18">
        <f t="shared" si="29"/>
        <v>2</v>
      </c>
      <c r="C321" s="18"/>
      <c r="D321" s="18"/>
      <c r="E321" s="18"/>
      <c r="F321" s="42">
        <f>SUMIF('Cust MB ComLg'!$Y$8:$AJ$8,$B$29,'Cust MB ComLg'!$Y281:$AJ281)</f>
        <v>76</v>
      </c>
      <c r="G321" s="42">
        <f>'Avg Bill Days'!C278</f>
        <v>29.81</v>
      </c>
      <c r="H321" s="42"/>
      <c r="I321" s="42"/>
      <c r="J321" s="42">
        <f t="shared" si="31"/>
        <v>4255</v>
      </c>
      <c r="K321" s="42">
        <f t="shared" si="31"/>
        <v>0</v>
      </c>
      <c r="L321" s="42"/>
      <c r="M321" s="42"/>
      <c r="N321" s="42"/>
      <c r="O321" s="42"/>
      <c r="P321" s="42"/>
      <c r="Q321" s="42"/>
      <c r="R321" s="42">
        <f t="shared" si="32"/>
        <v>1169500</v>
      </c>
      <c r="S321" s="42">
        <f t="shared" si="33"/>
        <v>5580</v>
      </c>
    </row>
    <row r="322" spans="1:19">
      <c r="A322" s="18">
        <f t="shared" si="28"/>
        <v>2035</v>
      </c>
      <c r="B322" s="18">
        <f t="shared" si="29"/>
        <v>3</v>
      </c>
      <c r="C322" s="18"/>
      <c r="D322" s="18"/>
      <c r="E322" s="18"/>
      <c r="F322" s="42">
        <f>SUMIF('Cust MB ComLg'!$Y$8:$AJ$8,$B$29,'Cust MB ComLg'!$Y282:$AJ282)</f>
        <v>76</v>
      </c>
      <c r="G322" s="42">
        <f>'Avg Bill Days'!C279</f>
        <v>29.524000000000001</v>
      </c>
      <c r="H322" s="42"/>
      <c r="I322" s="42"/>
      <c r="J322" s="42">
        <f t="shared" si="31"/>
        <v>3924</v>
      </c>
      <c r="K322" s="42">
        <f t="shared" si="31"/>
        <v>0</v>
      </c>
      <c r="L322" s="42"/>
      <c r="M322" s="42"/>
      <c r="N322" s="42"/>
      <c r="O322" s="42"/>
      <c r="P322" s="42"/>
      <c r="Q322" s="42"/>
      <c r="R322" s="42">
        <f t="shared" si="32"/>
        <v>1038970</v>
      </c>
      <c r="S322" s="42">
        <f t="shared" si="33"/>
        <v>5170</v>
      </c>
    </row>
    <row r="323" spans="1:19">
      <c r="A323" s="18">
        <f t="shared" si="28"/>
        <v>2035</v>
      </c>
      <c r="B323" s="18">
        <f t="shared" si="29"/>
        <v>4</v>
      </c>
      <c r="C323" s="18"/>
      <c r="D323" s="18"/>
      <c r="E323" s="18"/>
      <c r="F323" s="42">
        <f>SUMIF('Cust MB ComLg'!$Y$8:$AJ$8,$B$29,'Cust MB ComLg'!$Y283:$AJ283)</f>
        <v>76</v>
      </c>
      <c r="G323" s="42">
        <f>'Avg Bill Days'!C280</f>
        <v>30.713999999999999</v>
      </c>
      <c r="H323" s="42"/>
      <c r="I323" s="42"/>
      <c r="J323" s="42">
        <f t="shared" si="31"/>
        <v>4125</v>
      </c>
      <c r="K323" s="42">
        <f t="shared" si="31"/>
        <v>0</v>
      </c>
      <c r="L323" s="42"/>
      <c r="M323" s="42"/>
      <c r="N323" s="42"/>
      <c r="O323" s="42"/>
      <c r="P323" s="42"/>
      <c r="Q323" s="42"/>
      <c r="R323" s="42">
        <f t="shared" si="32"/>
        <v>1225597</v>
      </c>
      <c r="S323" s="42">
        <f t="shared" si="33"/>
        <v>5032</v>
      </c>
    </row>
    <row r="324" spans="1:19">
      <c r="A324" s="18">
        <f t="shared" ref="A324:A355" si="34">A312+1</f>
        <v>2035</v>
      </c>
      <c r="B324" s="18">
        <f t="shared" si="29"/>
        <v>5</v>
      </c>
      <c r="C324" s="18"/>
      <c r="D324" s="18"/>
      <c r="E324" s="18"/>
      <c r="F324" s="42">
        <f>SUMIF('Cust MB ComLg'!$Y$8:$AJ$8,$B$29,'Cust MB ComLg'!$Y284:$AJ284)</f>
        <v>76</v>
      </c>
      <c r="G324" s="42">
        <f>'Avg Bill Days'!C281</f>
        <v>29.524000000000001</v>
      </c>
      <c r="H324" s="42"/>
      <c r="I324" s="42"/>
      <c r="J324" s="42">
        <f t="shared" si="31"/>
        <v>4671</v>
      </c>
      <c r="K324" s="42">
        <f t="shared" si="31"/>
        <v>0</v>
      </c>
      <c r="L324" s="42"/>
      <c r="M324" s="42"/>
      <c r="N324" s="42"/>
      <c r="O324" s="42"/>
      <c r="P324" s="42"/>
      <c r="Q324" s="42"/>
      <c r="R324" s="42">
        <f t="shared" si="32"/>
        <v>1333958</v>
      </c>
      <c r="S324" s="42">
        <f t="shared" si="33"/>
        <v>5365</v>
      </c>
    </row>
    <row r="325" spans="1:19">
      <c r="A325" s="18">
        <f t="shared" si="34"/>
        <v>2035</v>
      </c>
      <c r="B325" s="18">
        <f t="shared" ref="B325:B355" si="35">B313</f>
        <v>6</v>
      </c>
      <c r="C325" s="18"/>
      <c r="D325" s="18"/>
      <c r="E325" s="18"/>
      <c r="F325" s="42">
        <f>SUMIF('Cust MB ComLg'!$Y$8:$AJ$8,$B$29,'Cust MB ComLg'!$Y285:$AJ285)</f>
        <v>75</v>
      </c>
      <c r="G325" s="42">
        <f>'Avg Bill Days'!C282</f>
        <v>30.619</v>
      </c>
      <c r="H325" s="42"/>
      <c r="I325" s="42"/>
      <c r="J325" s="42">
        <f t="shared" si="31"/>
        <v>5320</v>
      </c>
      <c r="K325" s="42">
        <f t="shared" si="31"/>
        <v>0</v>
      </c>
      <c r="L325" s="42"/>
      <c r="M325" s="42"/>
      <c r="N325" s="42"/>
      <c r="O325" s="42"/>
      <c r="P325" s="42"/>
      <c r="Q325" s="42"/>
      <c r="R325" s="42">
        <f t="shared" si="32"/>
        <v>1717940</v>
      </c>
      <c r="S325" s="42">
        <f t="shared" si="33"/>
        <v>6066</v>
      </c>
    </row>
    <row r="326" spans="1:19">
      <c r="A326" s="18">
        <f t="shared" si="34"/>
        <v>2035</v>
      </c>
      <c r="B326" s="18">
        <f t="shared" si="35"/>
        <v>7</v>
      </c>
      <c r="C326" s="18"/>
      <c r="D326" s="18"/>
      <c r="E326" s="18"/>
      <c r="F326" s="42">
        <f>SUMIF('Cust MB ComLg'!$Y$8:$AJ$8,$B$29,'Cust MB ComLg'!$Y286:$AJ286)</f>
        <v>75</v>
      </c>
      <c r="G326" s="42">
        <f>'Avg Bill Days'!C283</f>
        <v>30.713999999999999</v>
      </c>
      <c r="H326" s="42"/>
      <c r="I326" s="42"/>
      <c r="J326" s="42">
        <f t="shared" si="31"/>
        <v>5464</v>
      </c>
      <c r="K326" s="42">
        <f t="shared" si="31"/>
        <v>0</v>
      </c>
      <c r="L326" s="42"/>
      <c r="M326" s="42"/>
      <c r="N326" s="42"/>
      <c r="O326" s="42"/>
      <c r="P326" s="42"/>
      <c r="Q326" s="42"/>
      <c r="R326" s="42">
        <f t="shared" si="32"/>
        <v>1828262</v>
      </c>
      <c r="S326" s="42">
        <f t="shared" si="33"/>
        <v>6234</v>
      </c>
    </row>
    <row r="327" spans="1:19">
      <c r="A327" s="18">
        <f t="shared" si="34"/>
        <v>2035</v>
      </c>
      <c r="B327" s="18">
        <f t="shared" si="35"/>
        <v>8</v>
      </c>
      <c r="C327" s="18"/>
      <c r="D327" s="18"/>
      <c r="E327" s="18"/>
      <c r="F327" s="42">
        <f>SUMIF('Cust MB ComLg'!$Y$8:$AJ$8,$B$29,'Cust MB ComLg'!$Y287:$AJ287)</f>
        <v>75</v>
      </c>
      <c r="G327" s="42">
        <f>'Avg Bill Days'!C284</f>
        <v>30.475999999999999</v>
      </c>
      <c r="H327" s="42"/>
      <c r="I327" s="42"/>
      <c r="J327" s="42">
        <f t="shared" si="31"/>
        <v>5496</v>
      </c>
      <c r="K327" s="42">
        <f t="shared" si="31"/>
        <v>0</v>
      </c>
      <c r="L327" s="42"/>
      <c r="M327" s="42"/>
      <c r="N327" s="42"/>
      <c r="O327" s="42"/>
      <c r="P327" s="42"/>
      <c r="Q327" s="42"/>
      <c r="R327" s="42">
        <f t="shared" si="32"/>
        <v>1887483</v>
      </c>
      <c r="S327" s="42">
        <f t="shared" si="33"/>
        <v>6217</v>
      </c>
    </row>
    <row r="328" spans="1:19">
      <c r="A328" s="18">
        <f t="shared" si="34"/>
        <v>2035</v>
      </c>
      <c r="B328" s="18">
        <f t="shared" si="35"/>
        <v>9</v>
      </c>
      <c r="C328" s="18"/>
      <c r="D328" s="18"/>
      <c r="E328" s="18"/>
      <c r="F328" s="42">
        <f>SUMIF('Cust MB ComLg'!$Y$8:$AJ$8,$B$29,'Cust MB ComLg'!$Y288:$AJ288)</f>
        <v>75</v>
      </c>
      <c r="G328" s="42">
        <f>'Avg Bill Days'!C285</f>
        <v>31.143000000000001</v>
      </c>
      <c r="H328" s="42"/>
      <c r="I328" s="42"/>
      <c r="J328" s="42">
        <f t="shared" si="31"/>
        <v>5317</v>
      </c>
      <c r="K328" s="42">
        <f t="shared" si="31"/>
        <v>0</v>
      </c>
      <c r="L328" s="42"/>
      <c r="M328" s="42"/>
      <c r="N328" s="42"/>
      <c r="O328" s="42"/>
      <c r="P328" s="42"/>
      <c r="Q328" s="42"/>
      <c r="R328" s="42">
        <f t="shared" si="32"/>
        <v>1750944</v>
      </c>
      <c r="S328" s="42">
        <f t="shared" si="33"/>
        <v>6028</v>
      </c>
    </row>
    <row r="329" spans="1:19">
      <c r="A329" s="18">
        <f t="shared" si="34"/>
        <v>2035</v>
      </c>
      <c r="B329" s="18">
        <f t="shared" si="35"/>
        <v>10</v>
      </c>
      <c r="C329" s="18"/>
      <c r="D329" s="18"/>
      <c r="E329" s="18"/>
      <c r="F329" s="42">
        <f>SUMIF('Cust MB ComLg'!$Y$8:$AJ$8,$B$29,'Cust MB ComLg'!$Y289:$AJ289)</f>
        <v>75</v>
      </c>
      <c r="G329" s="42">
        <f>'Avg Bill Days'!C286</f>
        <v>30.762</v>
      </c>
      <c r="H329" s="42"/>
      <c r="I329" s="42"/>
      <c r="J329" s="42">
        <f t="shared" si="31"/>
        <v>4959</v>
      </c>
      <c r="K329" s="42">
        <f t="shared" si="31"/>
        <v>0</v>
      </c>
      <c r="L329" s="42"/>
      <c r="M329" s="42"/>
      <c r="N329" s="42"/>
      <c r="O329" s="42"/>
      <c r="P329" s="42"/>
      <c r="Q329" s="42"/>
      <c r="R329" s="42">
        <f t="shared" si="32"/>
        <v>1443772</v>
      </c>
      <c r="S329" s="42">
        <f t="shared" si="33"/>
        <v>5577</v>
      </c>
    </row>
    <row r="330" spans="1:19">
      <c r="A330" s="18">
        <f t="shared" si="34"/>
        <v>2035</v>
      </c>
      <c r="B330" s="18">
        <f t="shared" si="35"/>
        <v>11</v>
      </c>
      <c r="C330" s="18"/>
      <c r="D330" s="18"/>
      <c r="E330" s="18"/>
      <c r="F330" s="42">
        <f>SUMIF('Cust MB ComLg'!$Y$8:$AJ$8,$B$29,'Cust MB ComLg'!$Y290:$AJ290)</f>
        <v>75</v>
      </c>
      <c r="G330" s="42">
        <f>'Avg Bill Days'!C287</f>
        <v>28.619</v>
      </c>
      <c r="H330" s="42"/>
      <c r="I330" s="42"/>
      <c r="J330" s="42">
        <f t="shared" si="31"/>
        <v>4335</v>
      </c>
      <c r="K330" s="42">
        <f t="shared" si="31"/>
        <v>0</v>
      </c>
      <c r="L330" s="42"/>
      <c r="M330" s="42"/>
      <c r="N330" s="42"/>
      <c r="O330" s="42"/>
      <c r="P330" s="42"/>
      <c r="Q330" s="42"/>
      <c r="R330" s="42">
        <f t="shared" si="32"/>
        <v>1114924</v>
      </c>
      <c r="S330" s="42">
        <f t="shared" si="33"/>
        <v>5065</v>
      </c>
    </row>
    <row r="331" spans="1:19">
      <c r="A331" s="18">
        <f t="shared" si="34"/>
        <v>2035</v>
      </c>
      <c r="B331" s="18">
        <f t="shared" si="35"/>
        <v>12</v>
      </c>
      <c r="C331" s="18"/>
      <c r="D331" s="18"/>
      <c r="E331" s="18"/>
      <c r="F331" s="42">
        <f>SUMIF('Cust MB ComLg'!$Y$8:$AJ$8,$B$29,'Cust MB ComLg'!$Y291:$AJ291)</f>
        <v>75</v>
      </c>
      <c r="G331" s="42">
        <f>'Avg Bill Days'!C288</f>
        <v>31.238</v>
      </c>
      <c r="H331" s="42"/>
      <c r="I331" s="42"/>
      <c r="J331" s="42">
        <f t="shared" si="31"/>
        <v>4407</v>
      </c>
      <c r="K331" s="42">
        <f t="shared" si="31"/>
        <v>0</v>
      </c>
      <c r="L331" s="42"/>
      <c r="M331" s="42"/>
      <c r="N331" s="42"/>
      <c r="O331" s="42"/>
      <c r="P331" s="42"/>
      <c r="Q331" s="42"/>
      <c r="R331" s="42">
        <f t="shared" si="32"/>
        <v>1192569</v>
      </c>
      <c r="S331" s="42">
        <f t="shared" si="33"/>
        <v>5328</v>
      </c>
    </row>
    <row r="332" spans="1:19">
      <c r="A332" s="18">
        <f t="shared" si="34"/>
        <v>2036</v>
      </c>
      <c r="B332" s="18">
        <f t="shared" si="35"/>
        <v>1</v>
      </c>
      <c r="C332" s="18"/>
      <c r="D332" s="18"/>
      <c r="E332" s="18"/>
      <c r="F332" s="42">
        <f>SUMIF('Cust MB ComLg'!$Y$8:$AJ$8,$B$29,'Cust MB ComLg'!$Y292:$AJ292)</f>
        <v>75</v>
      </c>
      <c r="G332" s="42">
        <f>'Avg Bill Days'!C289</f>
        <v>32.286000000000001</v>
      </c>
      <c r="H332" s="42"/>
      <c r="I332" s="42"/>
      <c r="J332" s="42">
        <f t="shared" si="31"/>
        <v>4420</v>
      </c>
      <c r="K332" s="42">
        <f t="shared" si="31"/>
        <v>0</v>
      </c>
      <c r="L332" s="42"/>
      <c r="M332" s="42"/>
      <c r="N332" s="42"/>
      <c r="O332" s="42"/>
      <c r="P332" s="42"/>
      <c r="Q332" s="42"/>
      <c r="R332" s="42">
        <f t="shared" si="32"/>
        <v>1219922</v>
      </c>
      <c r="S332" s="42">
        <f t="shared" si="33"/>
        <v>5504</v>
      </c>
    </row>
    <row r="333" spans="1:19">
      <c r="A333" s="18">
        <f t="shared" si="34"/>
        <v>2036</v>
      </c>
      <c r="B333" s="18">
        <f t="shared" si="35"/>
        <v>2</v>
      </c>
      <c r="C333" s="18"/>
      <c r="D333" s="18"/>
      <c r="E333" s="18"/>
      <c r="F333" s="42">
        <f>SUMIF('Cust MB ComLg'!$Y$8:$AJ$8,$B$29,'Cust MB ComLg'!$Y293:$AJ293)</f>
        <v>75</v>
      </c>
      <c r="G333" s="42">
        <f>'Avg Bill Days'!C290</f>
        <v>30.31</v>
      </c>
      <c r="H333" s="42"/>
      <c r="I333" s="42"/>
      <c r="J333" s="42">
        <f t="shared" si="31"/>
        <v>4199</v>
      </c>
      <c r="K333" s="42">
        <f t="shared" si="31"/>
        <v>0</v>
      </c>
      <c r="L333" s="42"/>
      <c r="M333" s="42"/>
      <c r="N333" s="42"/>
      <c r="O333" s="42"/>
      <c r="P333" s="42"/>
      <c r="Q333" s="42"/>
      <c r="R333" s="42">
        <f t="shared" si="32"/>
        <v>1173469</v>
      </c>
      <c r="S333" s="42">
        <f t="shared" si="33"/>
        <v>5507</v>
      </c>
    </row>
    <row r="334" spans="1:19">
      <c r="A334" s="18">
        <f t="shared" si="34"/>
        <v>2036</v>
      </c>
      <c r="B334" s="18">
        <f t="shared" si="35"/>
        <v>3</v>
      </c>
      <c r="C334" s="18"/>
      <c r="D334" s="18"/>
      <c r="E334" s="18"/>
      <c r="F334" s="42">
        <f>SUMIF('Cust MB ComLg'!$Y$8:$AJ$8,$B$29,'Cust MB ComLg'!$Y294:$AJ294)</f>
        <v>75</v>
      </c>
      <c r="G334" s="42">
        <f>'Avg Bill Days'!C291</f>
        <v>30.024000000000001</v>
      </c>
      <c r="H334" s="42"/>
      <c r="I334" s="42"/>
      <c r="J334" s="42">
        <f t="shared" si="31"/>
        <v>3872</v>
      </c>
      <c r="K334" s="42">
        <f t="shared" si="31"/>
        <v>0</v>
      </c>
      <c r="L334" s="42"/>
      <c r="M334" s="42"/>
      <c r="N334" s="42"/>
      <c r="O334" s="42"/>
      <c r="P334" s="42"/>
      <c r="Q334" s="42"/>
      <c r="R334" s="42">
        <f t="shared" si="32"/>
        <v>1042663</v>
      </c>
      <c r="S334" s="42">
        <f t="shared" si="33"/>
        <v>5102</v>
      </c>
    </row>
    <row r="335" spans="1:19">
      <c r="A335" s="18">
        <f t="shared" si="34"/>
        <v>2036</v>
      </c>
      <c r="B335" s="18">
        <f t="shared" si="35"/>
        <v>4</v>
      </c>
      <c r="C335" s="18"/>
      <c r="D335" s="18"/>
      <c r="E335" s="18"/>
      <c r="F335" s="42">
        <f>SUMIF('Cust MB ComLg'!$Y$8:$AJ$8,$B$29,'Cust MB ComLg'!$Y295:$AJ295)</f>
        <v>74</v>
      </c>
      <c r="G335" s="42">
        <f>'Avg Bill Days'!C292</f>
        <v>30.713999999999999</v>
      </c>
      <c r="H335" s="42"/>
      <c r="I335" s="42"/>
      <c r="J335" s="42">
        <f t="shared" si="31"/>
        <v>4016</v>
      </c>
      <c r="K335" s="42">
        <f t="shared" si="31"/>
        <v>0</v>
      </c>
      <c r="L335" s="42"/>
      <c r="M335" s="42"/>
      <c r="N335" s="42"/>
      <c r="O335" s="42"/>
      <c r="P335" s="42"/>
      <c r="Q335" s="42"/>
      <c r="R335" s="42">
        <f t="shared" si="32"/>
        <v>1193345</v>
      </c>
      <c r="S335" s="42">
        <f t="shared" si="33"/>
        <v>4900</v>
      </c>
    </row>
    <row r="336" spans="1:19">
      <c r="A336" s="18">
        <f t="shared" si="34"/>
        <v>2036</v>
      </c>
      <c r="B336" s="18">
        <f t="shared" si="35"/>
        <v>5</v>
      </c>
      <c r="C336" s="18"/>
      <c r="D336" s="18"/>
      <c r="E336" s="18"/>
      <c r="F336" s="42">
        <f>SUMIF('Cust MB ComLg'!$Y$8:$AJ$8,$B$29,'Cust MB ComLg'!$Y296:$AJ296)</f>
        <v>74</v>
      </c>
      <c r="G336" s="42">
        <f>'Avg Bill Days'!C293</f>
        <v>29.524000000000001</v>
      </c>
      <c r="H336" s="42"/>
      <c r="I336" s="42"/>
      <c r="J336" s="42">
        <f t="shared" si="31"/>
        <v>4548</v>
      </c>
      <c r="K336" s="42">
        <f t="shared" si="31"/>
        <v>0</v>
      </c>
      <c r="L336" s="42"/>
      <c r="M336" s="42"/>
      <c r="N336" s="42"/>
      <c r="O336" s="42"/>
      <c r="P336" s="42"/>
      <c r="Q336" s="42"/>
      <c r="R336" s="42">
        <f t="shared" si="32"/>
        <v>1298854</v>
      </c>
      <c r="S336" s="42">
        <f t="shared" si="33"/>
        <v>5224</v>
      </c>
    </row>
    <row r="337" spans="1:19">
      <c r="A337" s="18">
        <f t="shared" si="34"/>
        <v>2036</v>
      </c>
      <c r="B337" s="18">
        <f t="shared" si="35"/>
        <v>6</v>
      </c>
      <c r="C337" s="18"/>
      <c r="D337" s="18"/>
      <c r="E337" s="18"/>
      <c r="F337" s="42">
        <f>SUMIF('Cust MB ComLg'!$Y$8:$AJ$8,$B$29,'Cust MB ComLg'!$Y297:$AJ297)</f>
        <v>74</v>
      </c>
      <c r="G337" s="42">
        <f>'Avg Bill Days'!C294</f>
        <v>30.619</v>
      </c>
      <c r="H337" s="42"/>
      <c r="I337" s="42"/>
      <c r="J337" s="42">
        <f t="shared" si="31"/>
        <v>5249</v>
      </c>
      <c r="K337" s="42">
        <f t="shared" si="31"/>
        <v>0</v>
      </c>
      <c r="L337" s="42"/>
      <c r="M337" s="42"/>
      <c r="N337" s="42"/>
      <c r="O337" s="42"/>
      <c r="P337" s="42"/>
      <c r="Q337" s="42"/>
      <c r="R337" s="42">
        <f t="shared" si="32"/>
        <v>1695034</v>
      </c>
      <c r="S337" s="42">
        <f t="shared" si="33"/>
        <v>5985</v>
      </c>
    </row>
    <row r="338" spans="1:19">
      <c r="A338" s="18">
        <f t="shared" si="34"/>
        <v>2036</v>
      </c>
      <c r="B338" s="18">
        <f t="shared" si="35"/>
        <v>7</v>
      </c>
      <c r="C338" s="18"/>
      <c r="D338" s="18"/>
      <c r="E338" s="18"/>
      <c r="F338" s="42">
        <f>SUMIF('Cust MB ComLg'!$Y$8:$AJ$8,$B$29,'Cust MB ComLg'!$Y298:$AJ298)</f>
        <v>74</v>
      </c>
      <c r="G338" s="42">
        <f>'Avg Bill Days'!C295</f>
        <v>30.713999999999999</v>
      </c>
      <c r="H338" s="42"/>
      <c r="I338" s="42"/>
      <c r="J338" s="42">
        <f t="shared" ref="J338:K355" si="36">ROUND(SUMIF($B$32:$B$45,$B338,J$32:J$45)*$F338,0)</f>
        <v>5391</v>
      </c>
      <c r="K338" s="42">
        <f t="shared" si="36"/>
        <v>0</v>
      </c>
      <c r="L338" s="42"/>
      <c r="M338" s="42"/>
      <c r="N338" s="42"/>
      <c r="O338" s="42"/>
      <c r="P338" s="42"/>
      <c r="Q338" s="42"/>
      <c r="R338" s="42">
        <f t="shared" si="32"/>
        <v>1803886</v>
      </c>
      <c r="S338" s="42">
        <f t="shared" si="33"/>
        <v>6151</v>
      </c>
    </row>
    <row r="339" spans="1:19">
      <c r="A339" s="18">
        <f t="shared" si="34"/>
        <v>2036</v>
      </c>
      <c r="B339" s="18">
        <f t="shared" si="35"/>
        <v>8</v>
      </c>
      <c r="C339" s="18"/>
      <c r="D339" s="18"/>
      <c r="E339" s="18"/>
      <c r="F339" s="42">
        <f>SUMIF('Cust MB ComLg'!$Y$8:$AJ$8,$B$29,'Cust MB ComLg'!$Y299:$AJ299)</f>
        <v>74</v>
      </c>
      <c r="G339" s="42">
        <f>'Avg Bill Days'!C296</f>
        <v>30.475999999999999</v>
      </c>
      <c r="H339" s="42"/>
      <c r="I339" s="42"/>
      <c r="J339" s="42">
        <f t="shared" si="36"/>
        <v>5423</v>
      </c>
      <c r="K339" s="42">
        <f t="shared" si="36"/>
        <v>0</v>
      </c>
      <c r="L339" s="42"/>
      <c r="M339" s="42"/>
      <c r="N339" s="42"/>
      <c r="O339" s="42"/>
      <c r="P339" s="42"/>
      <c r="Q339" s="42"/>
      <c r="R339" s="42">
        <f t="shared" si="32"/>
        <v>1862316</v>
      </c>
      <c r="S339" s="42">
        <f t="shared" si="33"/>
        <v>6134</v>
      </c>
    </row>
    <row r="340" spans="1:19">
      <c r="A340" s="18">
        <f t="shared" si="34"/>
        <v>2036</v>
      </c>
      <c r="B340" s="18">
        <f t="shared" si="35"/>
        <v>9</v>
      </c>
      <c r="C340" s="18"/>
      <c r="D340" s="18"/>
      <c r="E340" s="18"/>
      <c r="F340" s="42">
        <f>SUMIF('Cust MB ComLg'!$Y$8:$AJ$8,$B$29,'Cust MB ComLg'!$Y300:$AJ300)</f>
        <v>74</v>
      </c>
      <c r="G340" s="42">
        <f>'Avg Bill Days'!C297</f>
        <v>31.143000000000001</v>
      </c>
      <c r="H340" s="42"/>
      <c r="I340" s="42"/>
      <c r="J340" s="42">
        <f t="shared" si="36"/>
        <v>5246</v>
      </c>
      <c r="K340" s="42">
        <f t="shared" si="36"/>
        <v>0</v>
      </c>
      <c r="L340" s="42"/>
      <c r="M340" s="42"/>
      <c r="N340" s="42"/>
      <c r="O340" s="42"/>
      <c r="P340" s="42"/>
      <c r="Q340" s="42"/>
      <c r="R340" s="42">
        <f t="shared" si="32"/>
        <v>1727598</v>
      </c>
      <c r="S340" s="42">
        <f t="shared" si="33"/>
        <v>5948</v>
      </c>
    </row>
    <row r="341" spans="1:19">
      <c r="A341" s="18">
        <f t="shared" si="34"/>
        <v>2036</v>
      </c>
      <c r="B341" s="18">
        <f t="shared" si="35"/>
        <v>10</v>
      </c>
      <c r="C341" s="18"/>
      <c r="D341" s="18"/>
      <c r="E341" s="18"/>
      <c r="F341" s="42">
        <f>SUMIF('Cust MB ComLg'!$Y$8:$AJ$8,$B$29,'Cust MB ComLg'!$Y301:$AJ301)</f>
        <v>74</v>
      </c>
      <c r="G341" s="42">
        <f>'Avg Bill Days'!C298</f>
        <v>30.762</v>
      </c>
      <c r="H341" s="42"/>
      <c r="I341" s="42"/>
      <c r="J341" s="42">
        <f t="shared" si="36"/>
        <v>4893</v>
      </c>
      <c r="K341" s="42">
        <f t="shared" si="36"/>
        <v>0</v>
      </c>
      <c r="L341" s="42"/>
      <c r="M341" s="42"/>
      <c r="N341" s="42"/>
      <c r="O341" s="42"/>
      <c r="P341" s="42"/>
      <c r="Q341" s="42"/>
      <c r="R341" s="42">
        <f t="shared" si="32"/>
        <v>1424522</v>
      </c>
      <c r="S341" s="42">
        <f t="shared" si="33"/>
        <v>5502</v>
      </c>
    </row>
    <row r="342" spans="1:19">
      <c r="A342" s="18">
        <f t="shared" si="34"/>
        <v>2036</v>
      </c>
      <c r="B342" s="18">
        <f t="shared" si="35"/>
        <v>11</v>
      </c>
      <c r="C342" s="18"/>
      <c r="D342" s="18"/>
      <c r="E342" s="18"/>
      <c r="F342" s="42">
        <f>SUMIF('Cust MB ComLg'!$Y$8:$AJ$8,$B$29,'Cust MB ComLg'!$Y302:$AJ302)</f>
        <v>74</v>
      </c>
      <c r="G342" s="42">
        <f>'Avg Bill Days'!C299</f>
        <v>28.619</v>
      </c>
      <c r="H342" s="42"/>
      <c r="I342" s="42"/>
      <c r="J342" s="42">
        <f t="shared" si="36"/>
        <v>4277</v>
      </c>
      <c r="K342" s="42">
        <f t="shared" si="36"/>
        <v>0</v>
      </c>
      <c r="L342" s="42"/>
      <c r="M342" s="42"/>
      <c r="N342" s="42"/>
      <c r="O342" s="42"/>
      <c r="P342" s="42"/>
      <c r="Q342" s="42"/>
      <c r="R342" s="42">
        <f t="shared" si="32"/>
        <v>1100059</v>
      </c>
      <c r="S342" s="42">
        <f t="shared" si="33"/>
        <v>4997</v>
      </c>
    </row>
    <row r="343" spans="1:19">
      <c r="A343" s="18">
        <f t="shared" si="34"/>
        <v>2036</v>
      </c>
      <c r="B343" s="18">
        <f t="shared" si="35"/>
        <v>12</v>
      </c>
      <c r="C343" s="18"/>
      <c r="D343" s="18"/>
      <c r="E343" s="18"/>
      <c r="F343" s="42">
        <f>SUMIF('Cust MB ComLg'!$Y$8:$AJ$8,$B$29,'Cust MB ComLg'!$Y303:$AJ303)</f>
        <v>74</v>
      </c>
      <c r="G343" s="42">
        <f>'Avg Bill Days'!C300</f>
        <v>31.238</v>
      </c>
      <c r="H343" s="42"/>
      <c r="I343" s="42"/>
      <c r="J343" s="42">
        <f t="shared" si="36"/>
        <v>4348</v>
      </c>
      <c r="K343" s="42">
        <f t="shared" si="36"/>
        <v>0</v>
      </c>
      <c r="L343" s="42"/>
      <c r="M343" s="42"/>
      <c r="N343" s="42"/>
      <c r="O343" s="42"/>
      <c r="P343" s="42"/>
      <c r="Q343" s="42"/>
      <c r="R343" s="42">
        <f t="shared" si="32"/>
        <v>1176668</v>
      </c>
      <c r="S343" s="42">
        <f t="shared" si="33"/>
        <v>5257</v>
      </c>
    </row>
    <row r="344" spans="1:19">
      <c r="A344" s="18">
        <f t="shared" si="34"/>
        <v>2037</v>
      </c>
      <c r="B344" s="18">
        <f t="shared" si="35"/>
        <v>1</v>
      </c>
      <c r="C344" s="18"/>
      <c r="D344" s="18"/>
      <c r="E344" s="18"/>
      <c r="F344" s="42">
        <f>SUMIF('Cust MB ComLg'!$Y$8:$AJ$8,$B$29,'Cust MB ComLg'!$Y304:$AJ304)</f>
        <v>74</v>
      </c>
      <c r="G344" s="42">
        <f>'Avg Bill Days'!C301</f>
        <v>32.286000000000001</v>
      </c>
      <c r="H344" s="42"/>
      <c r="I344" s="42"/>
      <c r="J344" s="42">
        <f t="shared" si="36"/>
        <v>4361</v>
      </c>
      <c r="K344" s="42">
        <f t="shared" si="36"/>
        <v>0</v>
      </c>
      <c r="L344" s="42"/>
      <c r="M344" s="42"/>
      <c r="N344" s="42"/>
      <c r="O344" s="42"/>
      <c r="P344" s="42"/>
      <c r="Q344" s="42"/>
      <c r="R344" s="42">
        <f t="shared" si="32"/>
        <v>1203656</v>
      </c>
      <c r="S344" s="42">
        <f t="shared" si="33"/>
        <v>5431</v>
      </c>
    </row>
    <row r="345" spans="1:19">
      <c r="A345" s="18">
        <f t="shared" si="34"/>
        <v>2037</v>
      </c>
      <c r="B345" s="18">
        <f t="shared" si="35"/>
        <v>2</v>
      </c>
      <c r="C345" s="18"/>
      <c r="D345" s="18"/>
      <c r="E345" s="18"/>
      <c r="F345" s="42">
        <f>SUMIF('Cust MB ComLg'!$Y$8:$AJ$8,$B$29,'Cust MB ComLg'!$Y305:$AJ305)</f>
        <v>74</v>
      </c>
      <c r="G345" s="42">
        <f>'Avg Bill Days'!C302</f>
        <v>29.81</v>
      </c>
      <c r="H345" s="42"/>
      <c r="I345" s="42"/>
      <c r="J345" s="42">
        <f t="shared" si="36"/>
        <v>4143</v>
      </c>
      <c r="K345" s="42">
        <f t="shared" si="36"/>
        <v>0</v>
      </c>
      <c r="L345" s="42"/>
      <c r="M345" s="42"/>
      <c r="N345" s="42"/>
      <c r="O345" s="42"/>
      <c r="P345" s="42"/>
      <c r="Q345" s="42"/>
      <c r="R345" s="42">
        <f t="shared" si="32"/>
        <v>1138723</v>
      </c>
      <c r="S345" s="42">
        <f t="shared" si="33"/>
        <v>5434</v>
      </c>
    </row>
    <row r="346" spans="1:19">
      <c r="A346" s="18">
        <f t="shared" si="34"/>
        <v>2037</v>
      </c>
      <c r="B346" s="18">
        <f t="shared" si="35"/>
        <v>3</v>
      </c>
      <c r="C346" s="18"/>
      <c r="D346" s="18"/>
      <c r="E346" s="18"/>
      <c r="F346" s="42">
        <f>SUMIF('Cust MB ComLg'!$Y$8:$AJ$8,$B$29,'Cust MB ComLg'!$Y306:$AJ306)</f>
        <v>74</v>
      </c>
      <c r="G346" s="42">
        <f>'Avg Bill Days'!C303</f>
        <v>29.524000000000001</v>
      </c>
      <c r="H346" s="42"/>
      <c r="I346" s="42"/>
      <c r="J346" s="42">
        <f t="shared" si="36"/>
        <v>3820</v>
      </c>
      <c r="K346" s="42">
        <f t="shared" si="36"/>
        <v>0</v>
      </c>
      <c r="L346" s="42"/>
      <c r="M346" s="42"/>
      <c r="N346" s="42"/>
      <c r="O346" s="42"/>
      <c r="P346" s="42"/>
      <c r="Q346" s="42"/>
      <c r="R346" s="42">
        <f t="shared" si="32"/>
        <v>1011629</v>
      </c>
      <c r="S346" s="42">
        <f t="shared" si="33"/>
        <v>5034</v>
      </c>
    </row>
    <row r="347" spans="1:19">
      <c r="A347" s="18">
        <f t="shared" si="34"/>
        <v>2037</v>
      </c>
      <c r="B347" s="18">
        <f t="shared" si="35"/>
        <v>4</v>
      </c>
      <c r="C347" s="18"/>
      <c r="D347" s="18"/>
      <c r="E347" s="18"/>
      <c r="F347" s="42">
        <f>SUMIF('Cust MB ComLg'!$Y$8:$AJ$8,$B$29,'Cust MB ComLg'!$Y307:$AJ307)</f>
        <v>74</v>
      </c>
      <c r="G347" s="42">
        <f>'Avg Bill Days'!C304</f>
        <v>30.713999999999999</v>
      </c>
      <c r="H347" s="42"/>
      <c r="I347" s="42"/>
      <c r="J347" s="42">
        <f t="shared" si="36"/>
        <v>4016</v>
      </c>
      <c r="K347" s="42">
        <f t="shared" si="36"/>
        <v>0</v>
      </c>
      <c r="L347" s="42"/>
      <c r="M347" s="42"/>
      <c r="N347" s="42"/>
      <c r="O347" s="42"/>
      <c r="P347" s="42"/>
      <c r="Q347" s="42"/>
      <c r="R347" s="42">
        <f t="shared" si="32"/>
        <v>1193345</v>
      </c>
      <c r="S347" s="42">
        <f t="shared" si="33"/>
        <v>4900</v>
      </c>
    </row>
    <row r="348" spans="1:19">
      <c r="A348" s="18">
        <f t="shared" si="34"/>
        <v>2037</v>
      </c>
      <c r="B348" s="18">
        <f t="shared" si="35"/>
        <v>5</v>
      </c>
      <c r="C348" s="18"/>
      <c r="D348" s="18"/>
      <c r="E348" s="18"/>
      <c r="F348" s="42">
        <f>SUMIF('Cust MB ComLg'!$Y$8:$AJ$8,$B$29,'Cust MB ComLg'!$Y308:$AJ308)</f>
        <v>74</v>
      </c>
      <c r="G348" s="42">
        <f>'Avg Bill Days'!C305</f>
        <v>29.524000000000001</v>
      </c>
      <c r="H348" s="42"/>
      <c r="I348" s="42"/>
      <c r="J348" s="42">
        <f t="shared" si="36"/>
        <v>4548</v>
      </c>
      <c r="K348" s="42">
        <f t="shared" si="36"/>
        <v>0</v>
      </c>
      <c r="L348" s="42"/>
      <c r="M348" s="42"/>
      <c r="N348" s="42"/>
      <c r="O348" s="42"/>
      <c r="P348" s="42"/>
      <c r="Q348" s="42"/>
      <c r="R348" s="42">
        <f t="shared" si="32"/>
        <v>1298854</v>
      </c>
      <c r="S348" s="42">
        <f t="shared" si="33"/>
        <v>5224</v>
      </c>
    </row>
    <row r="349" spans="1:19">
      <c r="A349" s="18">
        <f t="shared" si="34"/>
        <v>2037</v>
      </c>
      <c r="B349" s="18">
        <f t="shared" si="35"/>
        <v>6</v>
      </c>
      <c r="C349" s="18"/>
      <c r="D349" s="18"/>
      <c r="E349" s="18"/>
      <c r="F349" s="42">
        <f>SUMIF('Cust MB ComLg'!$Y$8:$AJ$8,$B$29,'Cust MB ComLg'!$Y309:$AJ309)</f>
        <v>74</v>
      </c>
      <c r="G349" s="42">
        <f>'Avg Bill Days'!C306</f>
        <v>30.619</v>
      </c>
      <c r="H349" s="42"/>
      <c r="I349" s="42"/>
      <c r="J349" s="42">
        <f t="shared" si="36"/>
        <v>5249</v>
      </c>
      <c r="K349" s="42">
        <f t="shared" si="36"/>
        <v>0</v>
      </c>
      <c r="L349" s="42"/>
      <c r="M349" s="42"/>
      <c r="N349" s="42"/>
      <c r="O349" s="42"/>
      <c r="P349" s="42"/>
      <c r="Q349" s="42"/>
      <c r="R349" s="42">
        <f t="shared" si="32"/>
        <v>1695034</v>
      </c>
      <c r="S349" s="42">
        <f t="shared" si="33"/>
        <v>5985</v>
      </c>
    </row>
    <row r="350" spans="1:19">
      <c r="A350" s="18">
        <f t="shared" si="34"/>
        <v>2037</v>
      </c>
      <c r="B350" s="18">
        <f t="shared" si="35"/>
        <v>7</v>
      </c>
      <c r="C350" s="18"/>
      <c r="D350" s="18"/>
      <c r="E350" s="18"/>
      <c r="F350" s="42">
        <f>SUMIF('Cust MB ComLg'!$Y$8:$AJ$8,$B$29,'Cust MB ComLg'!$Y310:$AJ310)</f>
        <v>74</v>
      </c>
      <c r="G350" s="42">
        <f>'Avg Bill Days'!C307</f>
        <v>30.713999999999999</v>
      </c>
      <c r="H350" s="42"/>
      <c r="I350" s="42"/>
      <c r="J350" s="42">
        <f t="shared" si="36"/>
        <v>5391</v>
      </c>
      <c r="K350" s="42">
        <f t="shared" si="36"/>
        <v>0</v>
      </c>
      <c r="L350" s="42"/>
      <c r="M350" s="42"/>
      <c r="N350" s="42"/>
      <c r="O350" s="42"/>
      <c r="P350" s="42"/>
      <c r="Q350" s="42"/>
      <c r="R350" s="42">
        <f t="shared" si="32"/>
        <v>1803886</v>
      </c>
      <c r="S350" s="42">
        <f t="shared" si="33"/>
        <v>6151</v>
      </c>
    </row>
    <row r="351" spans="1:19">
      <c r="A351" s="18">
        <f t="shared" si="34"/>
        <v>2037</v>
      </c>
      <c r="B351" s="18">
        <f t="shared" si="35"/>
        <v>8</v>
      </c>
      <c r="C351" s="18"/>
      <c r="D351" s="18"/>
      <c r="E351" s="18"/>
      <c r="F351" s="42">
        <f>SUMIF('Cust MB ComLg'!$Y$8:$AJ$8,$B$29,'Cust MB ComLg'!$Y311:$AJ311)</f>
        <v>74</v>
      </c>
      <c r="G351" s="42">
        <f>'Avg Bill Days'!C308</f>
        <v>30.475999999999999</v>
      </c>
      <c r="H351" s="42"/>
      <c r="I351" s="42"/>
      <c r="J351" s="42">
        <f t="shared" si="36"/>
        <v>5423</v>
      </c>
      <c r="K351" s="42">
        <f t="shared" si="36"/>
        <v>0</v>
      </c>
      <c r="L351" s="42"/>
      <c r="M351" s="42"/>
      <c r="N351" s="42"/>
      <c r="O351" s="42"/>
      <c r="P351" s="42"/>
      <c r="Q351" s="42"/>
      <c r="R351" s="42">
        <f t="shared" si="32"/>
        <v>1862316</v>
      </c>
      <c r="S351" s="42">
        <f t="shared" si="33"/>
        <v>6134</v>
      </c>
    </row>
    <row r="352" spans="1:19">
      <c r="A352" s="18">
        <f t="shared" si="34"/>
        <v>2037</v>
      </c>
      <c r="B352" s="18">
        <f t="shared" si="35"/>
        <v>9</v>
      </c>
      <c r="C352" s="18"/>
      <c r="D352" s="18"/>
      <c r="E352" s="18"/>
      <c r="F352" s="42">
        <f>SUMIF('Cust MB ComLg'!$Y$8:$AJ$8,$B$29,'Cust MB ComLg'!$Y312:$AJ312)</f>
        <v>74</v>
      </c>
      <c r="G352" s="42">
        <f>'Avg Bill Days'!C309</f>
        <v>31.143000000000001</v>
      </c>
      <c r="H352" s="42"/>
      <c r="I352" s="42"/>
      <c r="J352" s="42">
        <f t="shared" si="36"/>
        <v>5246</v>
      </c>
      <c r="K352" s="42">
        <f t="shared" si="36"/>
        <v>0</v>
      </c>
      <c r="L352" s="42"/>
      <c r="M352" s="42"/>
      <c r="N352" s="42"/>
      <c r="O352" s="42"/>
      <c r="P352" s="42"/>
      <c r="Q352" s="42"/>
      <c r="R352" s="42">
        <f t="shared" si="32"/>
        <v>1727598</v>
      </c>
      <c r="S352" s="42">
        <f t="shared" si="33"/>
        <v>5948</v>
      </c>
    </row>
    <row r="353" spans="1:19">
      <c r="A353" s="18">
        <f t="shared" si="34"/>
        <v>2037</v>
      </c>
      <c r="B353" s="18">
        <f t="shared" si="35"/>
        <v>10</v>
      </c>
      <c r="C353" s="18"/>
      <c r="D353" s="18"/>
      <c r="E353" s="18"/>
      <c r="F353" s="42">
        <f>SUMIF('Cust MB ComLg'!$Y$8:$AJ$8,$B$29,'Cust MB ComLg'!$Y313:$AJ313)</f>
        <v>74</v>
      </c>
      <c r="G353" s="42">
        <f>'Avg Bill Days'!C310</f>
        <v>30.762</v>
      </c>
      <c r="H353" s="42"/>
      <c r="I353" s="42"/>
      <c r="J353" s="42">
        <f t="shared" si="36"/>
        <v>4893</v>
      </c>
      <c r="K353" s="42">
        <f t="shared" si="36"/>
        <v>0</v>
      </c>
      <c r="L353" s="42"/>
      <c r="M353" s="42"/>
      <c r="N353" s="42"/>
      <c r="O353" s="42"/>
      <c r="P353" s="42"/>
      <c r="Q353" s="42"/>
      <c r="R353" s="42">
        <f t="shared" si="32"/>
        <v>1424522</v>
      </c>
      <c r="S353" s="42">
        <f t="shared" si="33"/>
        <v>5502</v>
      </c>
    </row>
    <row r="354" spans="1:19">
      <c r="A354" s="18">
        <f t="shared" si="34"/>
        <v>2037</v>
      </c>
      <c r="B354" s="18">
        <f t="shared" si="35"/>
        <v>11</v>
      </c>
      <c r="C354" s="18"/>
      <c r="D354" s="18"/>
      <c r="E354" s="18"/>
      <c r="F354" s="42">
        <f>SUMIF('Cust MB ComLg'!$Y$8:$AJ$8,$B$29,'Cust MB ComLg'!$Y314:$AJ314)</f>
        <v>74</v>
      </c>
      <c r="G354" s="42">
        <f>'Avg Bill Days'!C311</f>
        <v>28.619</v>
      </c>
      <c r="H354" s="42"/>
      <c r="I354" s="42"/>
      <c r="J354" s="42">
        <f t="shared" si="36"/>
        <v>4277</v>
      </c>
      <c r="K354" s="42">
        <f t="shared" si="36"/>
        <v>0</v>
      </c>
      <c r="L354" s="42"/>
      <c r="M354" s="42"/>
      <c r="N354" s="42"/>
      <c r="O354" s="42"/>
      <c r="P354" s="42"/>
      <c r="Q354" s="42"/>
      <c r="R354" s="42">
        <f t="shared" si="32"/>
        <v>1100059</v>
      </c>
      <c r="S354" s="42">
        <f t="shared" si="33"/>
        <v>4997</v>
      </c>
    </row>
    <row r="355" spans="1:19">
      <c r="A355" s="18">
        <f t="shared" si="34"/>
        <v>2037</v>
      </c>
      <c r="B355" s="18">
        <f t="shared" si="35"/>
        <v>12</v>
      </c>
      <c r="C355" s="18"/>
      <c r="D355" s="18"/>
      <c r="E355" s="18"/>
      <c r="F355" s="42">
        <f>SUMIF('Cust MB ComLg'!$Y$8:$AJ$8,$B$29,'Cust MB ComLg'!$Y315:$AJ315)</f>
        <v>73</v>
      </c>
      <c r="G355" s="42">
        <f>'Avg Bill Days'!C312</f>
        <v>31.238</v>
      </c>
      <c r="H355" s="42"/>
      <c r="I355" s="42"/>
      <c r="J355" s="42">
        <f t="shared" si="36"/>
        <v>4289</v>
      </c>
      <c r="K355" s="42">
        <f t="shared" si="36"/>
        <v>0</v>
      </c>
      <c r="L355" s="42"/>
      <c r="M355" s="42"/>
      <c r="N355" s="42"/>
      <c r="O355" s="42"/>
      <c r="P355" s="42"/>
      <c r="Q355" s="42"/>
      <c r="R355" s="42">
        <f t="shared" si="32"/>
        <v>1160767</v>
      </c>
      <c r="S355" s="42">
        <f t="shared" si="33"/>
        <v>5186</v>
      </c>
    </row>
  </sheetData>
  <phoneticPr fontId="4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T355"/>
  <sheetViews>
    <sheetView zoomScale="85" zoomScaleNormal="85" workbookViewId="0">
      <pane ySplit="2" topLeftCell="A3" activePane="bottomLeft" state="frozen"/>
      <selection pane="bottomLeft" activeCell="A3" sqref="A3"/>
    </sheetView>
  </sheetViews>
  <sheetFormatPr defaultRowHeight="15"/>
  <cols>
    <col min="1" max="1" width="10.140625" style="3" customWidth="1"/>
    <col min="2" max="4" width="7.85546875" style="3" customWidth="1"/>
    <col min="5" max="7" width="9.28515625" style="3" customWidth="1"/>
    <col min="8" max="8" width="15.7109375" style="3" customWidth="1"/>
    <col min="9" max="9" width="12" style="3" customWidth="1"/>
    <col min="10" max="10" width="12.5703125" style="3" customWidth="1"/>
    <col min="11" max="11" width="12.42578125" style="3" customWidth="1"/>
    <col min="12" max="12" width="8.85546875" style="3" customWidth="1"/>
    <col min="13" max="13" width="10.5703125" style="3" customWidth="1"/>
    <col min="14" max="14" width="8.7109375" style="3" customWidth="1"/>
    <col min="15" max="15" width="9.28515625" style="3" customWidth="1"/>
    <col min="16" max="16" width="12.5703125" style="3" customWidth="1"/>
    <col min="17" max="17" width="13.5703125" style="3" customWidth="1"/>
    <col min="18" max="18" width="13.140625" style="3" customWidth="1"/>
    <col min="19" max="19" width="13" style="3" customWidth="1"/>
    <col min="20" max="16384" width="9.140625" style="3"/>
  </cols>
  <sheetData>
    <row r="1" spans="1:19" ht="38.25" customHeight="1">
      <c r="A1" s="6" t="s">
        <v>12</v>
      </c>
      <c r="B1" s="6" t="s">
        <v>13</v>
      </c>
      <c r="C1" s="6" t="s">
        <v>14</v>
      </c>
      <c r="D1" s="6" t="s">
        <v>15</v>
      </c>
      <c r="E1" s="6" t="s">
        <v>16</v>
      </c>
      <c r="F1" s="7" t="s">
        <v>17</v>
      </c>
      <c r="G1" s="7" t="s">
        <v>18</v>
      </c>
      <c r="H1" s="7" t="s">
        <v>19</v>
      </c>
      <c r="I1" s="7" t="s">
        <v>88</v>
      </c>
      <c r="J1" s="7" t="s">
        <v>89</v>
      </c>
      <c r="K1" s="7" t="s">
        <v>90</v>
      </c>
      <c r="L1" s="7" t="s">
        <v>20</v>
      </c>
      <c r="M1" s="7" t="s">
        <v>91</v>
      </c>
      <c r="N1" s="7" t="s">
        <v>92</v>
      </c>
      <c r="O1" s="7"/>
      <c r="P1" s="8" t="s">
        <v>21</v>
      </c>
      <c r="Q1" s="8" t="s">
        <v>22</v>
      </c>
      <c r="R1" s="9" t="s">
        <v>74</v>
      </c>
      <c r="S1" s="7" t="s">
        <v>23</v>
      </c>
    </row>
    <row r="2" spans="1:19">
      <c r="A2" s="10" t="s">
        <v>93</v>
      </c>
      <c r="B2" s="10" t="s">
        <v>94</v>
      </c>
      <c r="C2" s="10" t="s">
        <v>95</v>
      </c>
      <c r="D2" s="10" t="s">
        <v>96</v>
      </c>
      <c r="E2" s="10" t="s">
        <v>97</v>
      </c>
      <c r="F2" s="10" t="s">
        <v>98</v>
      </c>
      <c r="G2" s="10" t="s">
        <v>99</v>
      </c>
      <c r="H2" s="11">
        <v>30</v>
      </c>
      <c r="I2" s="12">
        <v>590</v>
      </c>
      <c r="J2" s="13">
        <v>588</v>
      </c>
      <c r="K2" s="13">
        <v>508</v>
      </c>
      <c r="L2" s="13">
        <v>608</v>
      </c>
      <c r="M2" s="13">
        <v>580</v>
      </c>
      <c r="N2" s="13">
        <v>969</v>
      </c>
      <c r="O2" s="13"/>
      <c r="P2" s="14" t="s">
        <v>100</v>
      </c>
      <c r="Q2" s="14" t="s">
        <v>101</v>
      </c>
      <c r="R2" s="14" t="s">
        <v>102</v>
      </c>
      <c r="S2" s="10" t="s">
        <v>103</v>
      </c>
    </row>
    <row r="3" spans="1:19">
      <c r="A3" s="3">
        <v>2010</v>
      </c>
      <c r="B3" s="3">
        <v>5</v>
      </c>
      <c r="C3" s="3" t="s">
        <v>0</v>
      </c>
      <c r="D3" s="3" t="s">
        <v>8</v>
      </c>
      <c r="E3" s="3" t="s">
        <v>70</v>
      </c>
      <c r="F3" s="36">
        <v>581</v>
      </c>
      <c r="G3" s="36">
        <v>17470</v>
      </c>
      <c r="H3" s="36">
        <v>10880</v>
      </c>
      <c r="I3" s="36"/>
      <c r="J3" s="36"/>
      <c r="K3" s="36"/>
      <c r="L3" s="36"/>
      <c r="M3" s="36"/>
      <c r="N3" s="36"/>
      <c r="O3" s="36"/>
      <c r="P3" s="36">
        <v>294363.96999999991</v>
      </c>
      <c r="Q3" s="36">
        <v>134457.61000000007</v>
      </c>
      <c r="R3" s="36">
        <v>2310605</v>
      </c>
      <c r="S3" s="36"/>
    </row>
    <row r="4" spans="1:19">
      <c r="A4" s="3">
        <v>2010</v>
      </c>
      <c r="B4" s="3">
        <v>6</v>
      </c>
      <c r="C4" s="3" t="s">
        <v>0</v>
      </c>
      <c r="D4" s="3" t="s">
        <v>8</v>
      </c>
      <c r="E4" s="3" t="s">
        <v>70</v>
      </c>
      <c r="F4" s="36">
        <v>580</v>
      </c>
      <c r="G4" s="36">
        <v>17536</v>
      </c>
      <c r="H4" s="36">
        <v>187826</v>
      </c>
      <c r="I4" s="36"/>
      <c r="J4" s="36"/>
      <c r="K4" s="36"/>
      <c r="L4" s="36"/>
      <c r="M4" s="36"/>
      <c r="N4" s="36"/>
      <c r="O4" s="36"/>
      <c r="P4" s="36">
        <v>377722.22</v>
      </c>
      <c r="Q4" s="36">
        <v>180127.29999999973</v>
      </c>
      <c r="R4" s="36">
        <v>2866764</v>
      </c>
      <c r="S4" s="36"/>
    </row>
    <row r="5" spans="1:19">
      <c r="A5" s="3">
        <v>2010</v>
      </c>
      <c r="B5" s="3">
        <v>7</v>
      </c>
      <c r="C5" s="3" t="s">
        <v>0</v>
      </c>
      <c r="D5" s="3" t="s">
        <v>8</v>
      </c>
      <c r="E5" s="3" t="s">
        <v>70</v>
      </c>
      <c r="F5" s="36">
        <v>582</v>
      </c>
      <c r="G5" s="36">
        <v>17903</v>
      </c>
      <c r="H5" s="36">
        <v>418939</v>
      </c>
      <c r="I5" s="36"/>
      <c r="J5" s="36"/>
      <c r="K5" s="36"/>
      <c r="L5" s="36"/>
      <c r="M5" s="36"/>
      <c r="N5" s="36"/>
      <c r="O5" s="36"/>
      <c r="P5" s="36">
        <v>426994.21000000031</v>
      </c>
      <c r="Q5" s="36">
        <v>213192.82999999987</v>
      </c>
      <c r="R5" s="36">
        <v>3100862</v>
      </c>
      <c r="S5" s="36"/>
    </row>
    <row r="6" spans="1:19">
      <c r="A6" s="3">
        <v>2010</v>
      </c>
      <c r="B6" s="3">
        <v>8</v>
      </c>
      <c r="C6" s="3" t="s">
        <v>0</v>
      </c>
      <c r="D6" s="3" t="s">
        <v>8</v>
      </c>
      <c r="E6" s="3" t="s">
        <v>70</v>
      </c>
      <c r="F6" s="36">
        <v>583</v>
      </c>
      <c r="G6" s="36">
        <v>17820</v>
      </c>
      <c r="H6" s="36">
        <v>488384</v>
      </c>
      <c r="I6" s="36"/>
      <c r="J6" s="36"/>
      <c r="K6" s="36"/>
      <c r="L6" s="36"/>
      <c r="M6" s="36"/>
      <c r="N6" s="36"/>
      <c r="O6" s="36"/>
      <c r="P6" s="36">
        <v>453153.24000000005</v>
      </c>
      <c r="Q6" s="36">
        <v>229379.22000000018</v>
      </c>
      <c r="R6" s="36">
        <v>3248805</v>
      </c>
      <c r="S6" s="36"/>
    </row>
    <row r="7" spans="1:19">
      <c r="A7" s="3">
        <v>2010</v>
      </c>
      <c r="B7" s="3">
        <v>9</v>
      </c>
      <c r="C7" s="3" t="s">
        <v>0</v>
      </c>
      <c r="D7" s="3" t="s">
        <v>8</v>
      </c>
      <c r="E7" s="3" t="s">
        <v>70</v>
      </c>
      <c r="F7" s="36">
        <v>580</v>
      </c>
      <c r="G7" s="36">
        <v>18063</v>
      </c>
      <c r="H7" s="36">
        <v>450456</v>
      </c>
      <c r="I7" s="36"/>
      <c r="J7" s="36"/>
      <c r="K7" s="36"/>
      <c r="L7" s="36"/>
      <c r="M7" s="36"/>
      <c r="N7" s="36"/>
      <c r="O7" s="36"/>
      <c r="P7" s="36">
        <v>429248.96999999956</v>
      </c>
      <c r="Q7" s="36">
        <v>218262.77000000028</v>
      </c>
      <c r="R7" s="36">
        <v>3064478</v>
      </c>
      <c r="S7" s="36"/>
    </row>
    <row r="8" spans="1:19">
      <c r="A8" s="3">
        <v>2010</v>
      </c>
      <c r="B8" s="3">
        <v>10</v>
      </c>
      <c r="C8" s="3" t="s">
        <v>0</v>
      </c>
      <c r="D8" s="3" t="s">
        <v>8</v>
      </c>
      <c r="E8" s="3" t="s">
        <v>70</v>
      </c>
      <c r="F8" s="36">
        <v>580</v>
      </c>
      <c r="G8" s="36">
        <v>17275</v>
      </c>
      <c r="H8" s="36">
        <v>253595</v>
      </c>
      <c r="I8" s="36"/>
      <c r="J8" s="36"/>
      <c r="K8" s="36"/>
      <c r="L8" s="36"/>
      <c r="M8" s="36"/>
      <c r="N8" s="36"/>
      <c r="O8" s="36"/>
      <c r="P8" s="36">
        <v>372747.8199999996</v>
      </c>
      <c r="Q8" s="36">
        <v>183766.15999999974</v>
      </c>
      <c r="R8" s="36">
        <v>2734678</v>
      </c>
      <c r="S8" s="36"/>
    </row>
    <row r="9" spans="1:19">
      <c r="A9" s="3">
        <v>2010</v>
      </c>
      <c r="B9" s="3">
        <v>11</v>
      </c>
      <c r="C9" s="3" t="s">
        <v>0</v>
      </c>
      <c r="D9" s="3" t="s">
        <v>8</v>
      </c>
      <c r="E9" s="3" t="s">
        <v>70</v>
      </c>
      <c r="F9" s="36">
        <v>580</v>
      </c>
      <c r="G9" s="36">
        <v>17470</v>
      </c>
      <c r="H9" s="36">
        <v>8520</v>
      </c>
      <c r="I9" s="36"/>
      <c r="J9" s="36"/>
      <c r="K9" s="36"/>
      <c r="L9" s="36"/>
      <c r="M9" s="36"/>
      <c r="N9" s="36"/>
      <c r="O9" s="36"/>
      <c r="P9" s="36">
        <v>287156.64000000007</v>
      </c>
      <c r="Q9" s="36">
        <v>130886.59000000005</v>
      </c>
      <c r="R9" s="36">
        <v>2262027</v>
      </c>
      <c r="S9" s="36"/>
    </row>
    <row r="10" spans="1:19">
      <c r="A10" s="3">
        <v>2010</v>
      </c>
      <c r="B10" s="3">
        <v>12</v>
      </c>
      <c r="C10" s="3" t="s">
        <v>0</v>
      </c>
      <c r="D10" s="3" t="s">
        <v>8</v>
      </c>
      <c r="E10" s="3" t="s">
        <v>70</v>
      </c>
      <c r="F10" s="36">
        <v>584</v>
      </c>
      <c r="G10" s="36">
        <v>18087</v>
      </c>
      <c r="H10" s="36">
        <v>5200</v>
      </c>
      <c r="I10" s="36"/>
      <c r="J10" s="36"/>
      <c r="K10" s="36"/>
      <c r="L10" s="36"/>
      <c r="M10" s="36"/>
      <c r="N10" s="36"/>
      <c r="O10" s="36"/>
      <c r="P10" s="36">
        <v>270925.58999999991</v>
      </c>
      <c r="Q10" s="36">
        <v>123998.01999999995</v>
      </c>
      <c r="R10" s="36">
        <v>2106232</v>
      </c>
      <c r="S10" s="36"/>
    </row>
    <row r="11" spans="1:19">
      <c r="A11" s="3">
        <v>2011</v>
      </c>
      <c r="B11" s="3">
        <v>1</v>
      </c>
      <c r="C11" s="3" t="s">
        <v>0</v>
      </c>
      <c r="D11" s="3" t="s">
        <v>8</v>
      </c>
      <c r="E11" s="3" t="s">
        <v>70</v>
      </c>
      <c r="F11" s="36">
        <v>582</v>
      </c>
      <c r="G11" s="36">
        <v>18977</v>
      </c>
      <c r="H11" s="36">
        <v>5320</v>
      </c>
      <c r="I11" s="36"/>
      <c r="J11" s="36"/>
      <c r="K11" s="36"/>
      <c r="L11" s="36"/>
      <c r="M11" s="36"/>
      <c r="N11" s="36"/>
      <c r="O11" s="36"/>
      <c r="P11" s="36">
        <v>284862.02000000025</v>
      </c>
      <c r="Q11" s="36">
        <v>130556.37999999989</v>
      </c>
      <c r="R11" s="36">
        <v>2322582</v>
      </c>
      <c r="S11" s="36"/>
    </row>
    <row r="12" spans="1:19">
      <c r="A12" s="3">
        <v>2011</v>
      </c>
      <c r="B12" s="3">
        <v>2</v>
      </c>
      <c r="C12" s="3" t="s">
        <v>0</v>
      </c>
      <c r="D12" s="3" t="s">
        <v>8</v>
      </c>
      <c r="E12" s="3" t="s">
        <v>70</v>
      </c>
      <c r="F12" s="36">
        <v>582</v>
      </c>
      <c r="G12" s="36">
        <v>17604</v>
      </c>
      <c r="H12" s="36">
        <v>6028</v>
      </c>
      <c r="I12" s="36"/>
      <c r="J12" s="36"/>
      <c r="K12" s="36"/>
      <c r="L12" s="36"/>
      <c r="M12" s="36"/>
      <c r="N12" s="36"/>
      <c r="O12" s="36"/>
      <c r="P12" s="36">
        <v>278456.97999999986</v>
      </c>
      <c r="Q12" s="36">
        <v>128262.41999999991</v>
      </c>
      <c r="R12" s="36">
        <v>2255773</v>
      </c>
      <c r="S12" s="36"/>
    </row>
    <row r="13" spans="1:19">
      <c r="A13" s="3">
        <v>2011</v>
      </c>
      <c r="B13" s="3">
        <v>3</v>
      </c>
      <c r="C13" s="3" t="s">
        <v>0</v>
      </c>
      <c r="D13" s="3" t="s">
        <v>8</v>
      </c>
      <c r="E13" s="3" t="s">
        <v>70</v>
      </c>
      <c r="F13" s="36">
        <v>582</v>
      </c>
      <c r="G13" s="36">
        <v>17270</v>
      </c>
      <c r="H13" s="36">
        <v>5180</v>
      </c>
      <c r="I13" s="36"/>
      <c r="J13" s="36"/>
      <c r="K13" s="36"/>
      <c r="L13" s="36"/>
      <c r="M13" s="36"/>
      <c r="N13" s="36"/>
      <c r="O13" s="36"/>
      <c r="P13" s="36">
        <v>257040.58000000013</v>
      </c>
      <c r="Q13" s="36">
        <v>119318.33999999997</v>
      </c>
      <c r="R13" s="36">
        <v>2054759</v>
      </c>
      <c r="S13" s="36"/>
    </row>
    <row r="14" spans="1:19">
      <c r="A14" s="3">
        <v>2011</v>
      </c>
      <c r="B14" s="3">
        <v>4</v>
      </c>
      <c r="C14" s="3" t="s">
        <v>0</v>
      </c>
      <c r="D14" s="3" t="s">
        <v>8</v>
      </c>
      <c r="E14" s="3" t="s">
        <v>70</v>
      </c>
      <c r="F14" s="36">
        <v>583</v>
      </c>
      <c r="G14" s="36">
        <v>17424</v>
      </c>
      <c r="H14" s="36">
        <v>6600</v>
      </c>
      <c r="I14" s="36"/>
      <c r="J14" s="36"/>
      <c r="K14" s="36"/>
      <c r="L14" s="36"/>
      <c r="M14" s="36"/>
      <c r="N14" s="36"/>
      <c r="O14" s="36"/>
      <c r="P14" s="36">
        <v>259697.35000000009</v>
      </c>
      <c r="Q14" s="36">
        <v>119897.50999999998</v>
      </c>
      <c r="R14" s="36">
        <v>2083769</v>
      </c>
      <c r="S14" s="36"/>
    </row>
    <row r="15" spans="1:19">
      <c r="A15" s="3">
        <v>2011</v>
      </c>
      <c r="B15" s="3">
        <v>5</v>
      </c>
      <c r="C15" s="3" t="s">
        <v>0</v>
      </c>
      <c r="D15" s="3" t="s">
        <v>8</v>
      </c>
      <c r="E15" s="3" t="s">
        <v>70</v>
      </c>
      <c r="F15" s="36">
        <v>583</v>
      </c>
      <c r="G15" s="36">
        <v>18142</v>
      </c>
      <c r="H15" s="36">
        <v>12020</v>
      </c>
      <c r="I15" s="36"/>
      <c r="J15" s="36"/>
      <c r="K15" s="36"/>
      <c r="L15" s="36"/>
      <c r="M15" s="36"/>
      <c r="N15" s="36"/>
      <c r="O15" s="36"/>
      <c r="P15" s="36">
        <v>299507.34999999974</v>
      </c>
      <c r="Q15" s="36">
        <v>136437.16999999993</v>
      </c>
      <c r="R15" s="36">
        <v>2439473</v>
      </c>
      <c r="S15" s="36"/>
    </row>
    <row r="16" spans="1:19">
      <c r="A16" s="3">
        <v>2011</v>
      </c>
      <c r="B16" s="3">
        <v>6</v>
      </c>
      <c r="C16" s="3" t="s">
        <v>0</v>
      </c>
      <c r="D16" s="3" t="s">
        <v>8</v>
      </c>
      <c r="E16" s="3" t="s">
        <v>70</v>
      </c>
      <c r="F16" s="36">
        <v>581</v>
      </c>
      <c r="G16" s="36">
        <v>17862</v>
      </c>
      <c r="H16" s="36">
        <v>208501</v>
      </c>
      <c r="I16" s="36"/>
      <c r="J16" s="36"/>
      <c r="K16" s="36"/>
      <c r="L16" s="36"/>
      <c r="M16" s="36"/>
      <c r="N16" s="36"/>
      <c r="O16" s="36"/>
      <c r="P16" s="36">
        <v>366406.6199999993</v>
      </c>
      <c r="Q16" s="36">
        <v>176392.42000000007</v>
      </c>
      <c r="R16" s="36">
        <v>2842017</v>
      </c>
      <c r="S16" s="36"/>
    </row>
    <row r="17" spans="1:20">
      <c r="A17" s="3">
        <v>2011</v>
      </c>
      <c r="B17" s="3">
        <v>7</v>
      </c>
      <c r="C17" s="3" t="s">
        <v>0</v>
      </c>
      <c r="D17" s="3" t="s">
        <v>8</v>
      </c>
      <c r="E17" s="3" t="s">
        <v>70</v>
      </c>
      <c r="F17" s="36">
        <v>578</v>
      </c>
      <c r="G17" s="36">
        <v>17725</v>
      </c>
      <c r="H17" s="36">
        <v>474061</v>
      </c>
      <c r="I17" s="36"/>
      <c r="J17" s="36"/>
      <c r="K17" s="36"/>
      <c r="L17" s="36"/>
      <c r="M17" s="36"/>
      <c r="N17" s="36"/>
      <c r="O17" s="36"/>
      <c r="P17" s="36">
        <v>419295.79000000044</v>
      </c>
      <c r="Q17" s="36">
        <v>213665.5</v>
      </c>
      <c r="R17" s="36">
        <v>3085711</v>
      </c>
      <c r="S17" s="36"/>
    </row>
    <row r="18" spans="1:20">
      <c r="A18" s="3">
        <v>2011</v>
      </c>
      <c r="B18" s="3">
        <v>8</v>
      </c>
      <c r="C18" s="3" t="s">
        <v>0</v>
      </c>
      <c r="D18" s="3" t="s">
        <v>8</v>
      </c>
      <c r="E18" s="3" t="s">
        <v>70</v>
      </c>
      <c r="F18" s="36">
        <v>585</v>
      </c>
      <c r="G18" s="36">
        <v>18176</v>
      </c>
      <c r="H18" s="36">
        <v>480231</v>
      </c>
      <c r="I18" s="36"/>
      <c r="J18" s="36"/>
      <c r="K18" s="36"/>
      <c r="L18" s="36"/>
      <c r="M18" s="36"/>
      <c r="N18" s="36"/>
      <c r="O18" s="36"/>
      <c r="P18" s="36">
        <v>410843.08999999979</v>
      </c>
      <c r="Q18" s="36">
        <v>212565.71000000011</v>
      </c>
      <c r="R18" s="36">
        <v>2979789</v>
      </c>
      <c r="S18" s="36"/>
    </row>
    <row r="19" spans="1:20">
      <c r="A19" s="3">
        <v>2011</v>
      </c>
      <c r="B19" s="3">
        <v>9</v>
      </c>
      <c r="C19" s="3" t="s">
        <v>0</v>
      </c>
      <c r="D19" s="3" t="s">
        <v>8</v>
      </c>
      <c r="E19" s="3" t="s">
        <v>70</v>
      </c>
      <c r="F19" s="36">
        <v>581</v>
      </c>
      <c r="G19" s="36">
        <v>17962</v>
      </c>
      <c r="H19" s="36">
        <v>454548</v>
      </c>
      <c r="I19" s="36"/>
      <c r="J19" s="36"/>
      <c r="K19" s="36"/>
      <c r="L19" s="36"/>
      <c r="M19" s="36"/>
      <c r="N19" s="36"/>
      <c r="O19" s="36"/>
      <c r="P19" s="36">
        <v>411869.56</v>
      </c>
      <c r="Q19" s="36">
        <v>213474.92</v>
      </c>
      <c r="R19" s="36">
        <v>2977551</v>
      </c>
      <c r="S19" s="36"/>
    </row>
    <row r="20" spans="1:20">
      <c r="A20" s="3">
        <v>2011</v>
      </c>
      <c r="B20" s="3">
        <v>10</v>
      </c>
      <c r="C20" s="3" t="s">
        <v>0</v>
      </c>
      <c r="D20" s="3" t="s">
        <v>8</v>
      </c>
      <c r="E20" s="3" t="s">
        <v>70</v>
      </c>
      <c r="F20" s="36">
        <v>582</v>
      </c>
      <c r="G20" s="36">
        <v>17461</v>
      </c>
      <c r="H20" s="36">
        <v>229669</v>
      </c>
      <c r="I20" s="36"/>
      <c r="J20" s="36"/>
      <c r="K20" s="36"/>
      <c r="L20" s="36"/>
      <c r="M20" s="36"/>
      <c r="N20" s="36"/>
      <c r="O20" s="36"/>
      <c r="P20" s="36">
        <v>342357.75999999966</v>
      </c>
      <c r="Q20" s="36">
        <v>175685.01999999984</v>
      </c>
      <c r="R20" s="36">
        <v>2485600</v>
      </c>
      <c r="S20" s="36"/>
    </row>
    <row r="21" spans="1:20">
      <c r="A21" s="3">
        <v>2011</v>
      </c>
      <c r="B21" s="3">
        <v>11</v>
      </c>
      <c r="C21" s="3" t="s">
        <v>0</v>
      </c>
      <c r="D21" s="3" t="s">
        <v>8</v>
      </c>
      <c r="E21" s="3" t="s">
        <v>70</v>
      </c>
      <c r="F21" s="36">
        <v>586</v>
      </c>
      <c r="G21" s="36">
        <v>17585</v>
      </c>
      <c r="H21" s="36">
        <v>3983</v>
      </c>
      <c r="I21" s="36"/>
      <c r="J21" s="36"/>
      <c r="K21" s="36"/>
      <c r="L21" s="36"/>
      <c r="M21" s="36"/>
      <c r="N21" s="36"/>
      <c r="O21" s="36"/>
      <c r="P21" s="36">
        <v>267333.46999999991</v>
      </c>
      <c r="Q21" s="36">
        <v>126563.57000000015</v>
      </c>
      <c r="R21" s="36">
        <v>2102419</v>
      </c>
      <c r="S21" s="36"/>
    </row>
    <row r="22" spans="1:20">
      <c r="A22" s="3">
        <v>2011</v>
      </c>
      <c r="B22" s="3">
        <v>12</v>
      </c>
      <c r="C22" s="3" t="s">
        <v>0</v>
      </c>
      <c r="D22" s="3" t="s">
        <v>8</v>
      </c>
      <c r="E22" s="3" t="s">
        <v>70</v>
      </c>
      <c r="F22" s="36">
        <v>586</v>
      </c>
      <c r="G22" s="36">
        <v>18234</v>
      </c>
      <c r="H22" s="36">
        <v>1320</v>
      </c>
      <c r="I22" s="36"/>
      <c r="J22" s="36"/>
      <c r="K22" s="36"/>
      <c r="L22" s="36"/>
      <c r="M22" s="36"/>
      <c r="N22" s="36"/>
      <c r="O22" s="36"/>
      <c r="P22" s="36">
        <v>233080.34000000005</v>
      </c>
      <c r="Q22" s="36">
        <v>111325.67000000003</v>
      </c>
      <c r="R22" s="36">
        <v>1807494</v>
      </c>
      <c r="S22" s="36"/>
    </row>
    <row r="23" spans="1:20">
      <c r="A23" s="3">
        <v>2012</v>
      </c>
      <c r="B23" s="3">
        <v>1</v>
      </c>
      <c r="C23" s="3" t="s">
        <v>0</v>
      </c>
      <c r="D23" s="3" t="s">
        <v>8</v>
      </c>
      <c r="E23" s="3" t="s">
        <v>70</v>
      </c>
      <c r="F23" s="36">
        <v>584</v>
      </c>
      <c r="G23" s="36">
        <v>19137</v>
      </c>
      <c r="H23" s="36">
        <v>1160</v>
      </c>
      <c r="I23" s="36"/>
      <c r="J23" s="36"/>
      <c r="K23" s="36"/>
      <c r="L23" s="36"/>
      <c r="M23" s="36"/>
      <c r="N23" s="36"/>
      <c r="O23" s="36"/>
      <c r="P23" s="36">
        <v>227366.41000000003</v>
      </c>
      <c r="Q23" s="36">
        <v>112105.74000000019</v>
      </c>
      <c r="R23" s="36">
        <v>1779765</v>
      </c>
      <c r="S23" s="36"/>
    </row>
    <row r="24" spans="1:20">
      <c r="A24" s="3">
        <v>2012</v>
      </c>
      <c r="B24" s="3">
        <v>2</v>
      </c>
      <c r="C24" s="3" t="s">
        <v>0</v>
      </c>
      <c r="D24" s="3" t="s">
        <v>8</v>
      </c>
      <c r="E24" s="3" t="s">
        <v>70</v>
      </c>
      <c r="F24" s="36">
        <v>589</v>
      </c>
      <c r="G24" s="36">
        <v>17449</v>
      </c>
      <c r="H24" s="36">
        <v>1400</v>
      </c>
      <c r="I24" s="36"/>
      <c r="J24" s="36"/>
      <c r="K24" s="36"/>
      <c r="L24" s="36"/>
      <c r="M24" s="36"/>
      <c r="N24" s="36"/>
      <c r="O24" s="36"/>
      <c r="P24" s="36">
        <v>227168.20999999985</v>
      </c>
      <c r="Q24" s="36">
        <v>112372.41999999975</v>
      </c>
      <c r="R24" s="36">
        <v>1779202</v>
      </c>
      <c r="S24" s="36"/>
    </row>
    <row r="25" spans="1:20">
      <c r="A25" s="3">
        <v>2012</v>
      </c>
      <c r="B25" s="3">
        <v>3</v>
      </c>
      <c r="C25" s="3" t="s">
        <v>0</v>
      </c>
      <c r="D25" s="3" t="s">
        <v>8</v>
      </c>
      <c r="E25" s="3" t="s">
        <v>70</v>
      </c>
      <c r="F25" s="36">
        <v>590</v>
      </c>
      <c r="G25" s="36">
        <v>17460</v>
      </c>
      <c r="H25" s="36">
        <v>1280</v>
      </c>
      <c r="I25" s="36"/>
      <c r="J25" s="36"/>
      <c r="K25" s="36"/>
      <c r="L25" s="36"/>
      <c r="M25" s="36"/>
      <c r="N25" s="36"/>
      <c r="O25" s="36"/>
      <c r="P25" s="36">
        <v>241362.39000000019</v>
      </c>
      <c r="Q25" s="36">
        <v>121683.91000000005</v>
      </c>
      <c r="R25" s="36">
        <v>1965630</v>
      </c>
      <c r="S25" s="36"/>
    </row>
    <row r="26" spans="1:20">
      <c r="A26" s="3">
        <v>2012</v>
      </c>
      <c r="B26" s="3">
        <v>4</v>
      </c>
      <c r="C26" s="3" t="s">
        <v>0</v>
      </c>
      <c r="D26" s="3" t="s">
        <v>8</v>
      </c>
      <c r="E26" s="3" t="s">
        <v>70</v>
      </c>
      <c r="F26" s="36">
        <v>591</v>
      </c>
      <c r="G26" s="36">
        <v>18125</v>
      </c>
      <c r="H26" s="36">
        <v>400</v>
      </c>
      <c r="I26" s="36"/>
      <c r="J26" s="36"/>
      <c r="K26" s="36"/>
      <c r="L26" s="36"/>
      <c r="M26" s="36"/>
      <c r="N26" s="36"/>
      <c r="O26" s="36"/>
      <c r="P26" s="36">
        <v>271013.86000000004</v>
      </c>
      <c r="Q26" s="36">
        <v>136130.56000000006</v>
      </c>
      <c r="R26" s="36">
        <v>2194593</v>
      </c>
      <c r="S26" s="36"/>
    </row>
    <row r="27" spans="1:20">
      <c r="A27" s="39" t="s">
        <v>25</v>
      </c>
      <c r="B27" s="39" t="s">
        <v>25</v>
      </c>
      <c r="C27" s="39" t="s">
        <v>25</v>
      </c>
      <c r="D27" s="39" t="s">
        <v>25</v>
      </c>
      <c r="E27" s="39" t="s">
        <v>25</v>
      </c>
      <c r="F27" s="39" t="s">
        <v>25</v>
      </c>
      <c r="G27" s="39" t="s">
        <v>25</v>
      </c>
      <c r="H27" s="39" t="s">
        <v>25</v>
      </c>
      <c r="I27" s="39" t="s">
        <v>25</v>
      </c>
      <c r="J27" s="39" t="s">
        <v>25</v>
      </c>
      <c r="K27" s="39" t="s">
        <v>25</v>
      </c>
      <c r="L27" s="39" t="s">
        <v>25</v>
      </c>
      <c r="M27" s="39" t="s">
        <v>25</v>
      </c>
      <c r="N27" s="39" t="s">
        <v>25</v>
      </c>
      <c r="O27" s="39" t="s">
        <v>25</v>
      </c>
      <c r="P27" s="39" t="s">
        <v>25</v>
      </c>
      <c r="Q27" s="39" t="s">
        <v>25</v>
      </c>
      <c r="R27" s="39" t="s">
        <v>25</v>
      </c>
      <c r="S27" s="39" t="s">
        <v>25</v>
      </c>
    </row>
    <row r="29" spans="1:20">
      <c r="A29" s="15" t="s">
        <v>59</v>
      </c>
      <c r="B29" s="15" t="s">
        <v>8</v>
      </c>
      <c r="C29" s="15"/>
    </row>
    <row r="31" spans="1:20">
      <c r="A31" s="16" t="s">
        <v>54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20">
      <c r="A32" s="17" t="s">
        <v>52</v>
      </c>
      <c r="B32" s="17" t="s">
        <v>13</v>
      </c>
      <c r="C32" s="17"/>
      <c r="D32" s="17"/>
      <c r="E32" s="17"/>
      <c r="F32" s="17" t="s">
        <v>123</v>
      </c>
      <c r="G32" s="17" t="s">
        <v>124</v>
      </c>
      <c r="H32" s="17"/>
      <c r="I32" s="17"/>
      <c r="J32" s="17" t="s">
        <v>125</v>
      </c>
      <c r="K32" s="17" t="s">
        <v>126</v>
      </c>
      <c r="L32" s="17"/>
      <c r="M32" s="17"/>
      <c r="N32" s="17"/>
      <c r="O32" s="17"/>
      <c r="P32" s="17"/>
      <c r="Q32" s="17"/>
      <c r="R32" s="17" t="s">
        <v>127</v>
      </c>
      <c r="S32" s="17" t="s">
        <v>128</v>
      </c>
      <c r="T32" s="18"/>
    </row>
    <row r="33" spans="1:19" s="18" customFormat="1">
      <c r="A33" s="18">
        <f t="shared" ref="A33:A44" si="0">COUNTIF($B$2:$B$27,$B33)</f>
        <v>2</v>
      </c>
      <c r="B33" s="18">
        <v>1</v>
      </c>
      <c r="F33" s="42">
        <f t="shared" ref="F33:F44" si="1">SUMIF($B$3:$B$27,$B33,F$3:F$27)/$A33</f>
        <v>583</v>
      </c>
      <c r="G33" s="42">
        <f t="shared" ref="G33:G44" si="2">SUMIF($B$3:$B$27,$B33,G$3:G$27)/$A33/F33</f>
        <v>32.687821612349914</v>
      </c>
      <c r="H33" s="42"/>
      <c r="I33" s="42"/>
      <c r="J33" s="42">
        <f t="shared" ref="J33:K44" si="3">SUMIF($B$3:$B$27,$B33,J$3:J$27)/$A33/$F33</f>
        <v>0</v>
      </c>
      <c r="K33" s="42">
        <f t="shared" si="3"/>
        <v>0</v>
      </c>
      <c r="L33" s="42"/>
      <c r="M33" s="42"/>
      <c r="N33" s="42"/>
      <c r="O33" s="42"/>
      <c r="P33" s="42"/>
      <c r="Q33" s="42"/>
      <c r="R33" s="42">
        <f t="shared" ref="R33:R44" si="4">SUMIF($B$3:$B$27,$B33,R$3:R$27)/$A33/$F33/$G33</f>
        <v>107.63359920239282</v>
      </c>
      <c r="S33" s="42">
        <f t="shared" ref="S33:S44" si="5">SUMIF($B$3:$B$27,$B33,S$3:S$27)/$A33/$F33</f>
        <v>0</v>
      </c>
    </row>
    <row r="34" spans="1:19" s="18" customFormat="1">
      <c r="A34" s="18">
        <f t="shared" si="0"/>
        <v>2</v>
      </c>
      <c r="B34" s="18">
        <v>2</v>
      </c>
      <c r="F34" s="42">
        <f t="shared" si="1"/>
        <v>585.5</v>
      </c>
      <c r="G34" s="42">
        <f t="shared" si="2"/>
        <v>29.934244235695985</v>
      </c>
      <c r="H34" s="42"/>
      <c r="I34" s="42"/>
      <c r="J34" s="42">
        <f t="shared" si="3"/>
        <v>0</v>
      </c>
      <c r="K34" s="42">
        <f t="shared" si="3"/>
        <v>0</v>
      </c>
      <c r="L34" s="42"/>
      <c r="M34" s="42"/>
      <c r="N34" s="42"/>
      <c r="O34" s="42"/>
      <c r="P34" s="42"/>
      <c r="Q34" s="42"/>
      <c r="R34" s="42">
        <f t="shared" si="4"/>
        <v>115.11068952728725</v>
      </c>
      <c r="S34" s="42">
        <f t="shared" si="5"/>
        <v>0</v>
      </c>
    </row>
    <row r="35" spans="1:19" s="18" customFormat="1">
      <c r="A35" s="18">
        <f t="shared" si="0"/>
        <v>2</v>
      </c>
      <c r="B35" s="18">
        <v>3</v>
      </c>
      <c r="F35" s="42">
        <f t="shared" si="1"/>
        <v>586</v>
      </c>
      <c r="G35" s="42">
        <f t="shared" si="2"/>
        <v>29.633105802047783</v>
      </c>
      <c r="H35" s="42"/>
      <c r="I35" s="42"/>
      <c r="J35" s="42">
        <f t="shared" si="3"/>
        <v>0</v>
      </c>
      <c r="K35" s="42">
        <f t="shared" si="3"/>
        <v>0</v>
      </c>
      <c r="L35" s="42"/>
      <c r="M35" s="42"/>
      <c r="N35" s="42"/>
      <c r="O35" s="42"/>
      <c r="P35" s="42"/>
      <c r="Q35" s="42"/>
      <c r="R35" s="42">
        <f t="shared" si="4"/>
        <v>115.76127267492082</v>
      </c>
      <c r="S35" s="42">
        <f t="shared" si="5"/>
        <v>0</v>
      </c>
    </row>
    <row r="36" spans="1:19" s="18" customFormat="1">
      <c r="A36" s="18">
        <f t="shared" si="0"/>
        <v>2</v>
      </c>
      <c r="B36" s="18">
        <v>4</v>
      </c>
      <c r="F36" s="42">
        <f t="shared" si="1"/>
        <v>587</v>
      </c>
      <c r="G36" s="42">
        <f t="shared" si="2"/>
        <v>30.280238500851787</v>
      </c>
      <c r="H36" s="42"/>
      <c r="I36" s="42"/>
      <c r="J36" s="42">
        <f t="shared" si="3"/>
        <v>0</v>
      </c>
      <c r="K36" s="42">
        <f t="shared" si="3"/>
        <v>0</v>
      </c>
      <c r="L36" s="42"/>
      <c r="M36" s="42"/>
      <c r="N36" s="42"/>
      <c r="O36" s="42"/>
      <c r="P36" s="42"/>
      <c r="Q36" s="42"/>
      <c r="R36" s="42">
        <f t="shared" si="4"/>
        <v>120.35112098793215</v>
      </c>
      <c r="S36" s="42">
        <f t="shared" si="5"/>
        <v>0</v>
      </c>
    </row>
    <row r="37" spans="1:19" s="18" customFormat="1">
      <c r="A37" s="18">
        <f t="shared" si="0"/>
        <v>2</v>
      </c>
      <c r="B37" s="18">
        <v>5</v>
      </c>
      <c r="F37" s="42">
        <f t="shared" si="1"/>
        <v>582</v>
      </c>
      <c r="G37" s="42">
        <f t="shared" si="2"/>
        <v>30.59450171821306</v>
      </c>
      <c r="H37" s="42"/>
      <c r="I37" s="42"/>
      <c r="J37" s="42">
        <f t="shared" si="3"/>
        <v>0</v>
      </c>
      <c r="K37" s="42">
        <f t="shared" si="3"/>
        <v>0</v>
      </c>
      <c r="L37" s="42"/>
      <c r="M37" s="42"/>
      <c r="N37" s="42"/>
      <c r="O37" s="42"/>
      <c r="P37" s="42"/>
      <c r="Q37" s="42"/>
      <c r="R37" s="42">
        <f t="shared" si="4"/>
        <v>133.38419633831293</v>
      </c>
      <c r="S37" s="42">
        <f t="shared" si="5"/>
        <v>0</v>
      </c>
    </row>
    <row r="38" spans="1:19" s="18" customFormat="1">
      <c r="A38" s="18">
        <f t="shared" si="0"/>
        <v>2</v>
      </c>
      <c r="B38" s="18">
        <v>6</v>
      </c>
      <c r="F38" s="42">
        <f t="shared" si="1"/>
        <v>580.5</v>
      </c>
      <c r="G38" s="42">
        <f t="shared" si="2"/>
        <v>30.489233419465979</v>
      </c>
      <c r="H38" s="42"/>
      <c r="I38" s="42"/>
      <c r="J38" s="42">
        <f t="shared" si="3"/>
        <v>0</v>
      </c>
      <c r="K38" s="42">
        <f t="shared" si="3"/>
        <v>0</v>
      </c>
      <c r="L38" s="42"/>
      <c r="M38" s="42"/>
      <c r="N38" s="42"/>
      <c r="O38" s="42"/>
      <c r="P38" s="42"/>
      <c r="Q38" s="42"/>
      <c r="R38" s="42">
        <f t="shared" si="4"/>
        <v>161.27411153172494</v>
      </c>
      <c r="S38" s="42">
        <f t="shared" si="5"/>
        <v>0</v>
      </c>
    </row>
    <row r="39" spans="1:19" s="18" customFormat="1">
      <c r="A39" s="18">
        <f t="shared" si="0"/>
        <v>2</v>
      </c>
      <c r="B39" s="18">
        <v>7</v>
      </c>
      <c r="F39" s="42">
        <f t="shared" si="1"/>
        <v>580</v>
      </c>
      <c r="G39" s="42">
        <f t="shared" si="2"/>
        <v>30.713793103448275</v>
      </c>
      <c r="H39" s="42"/>
      <c r="I39" s="42"/>
      <c r="J39" s="42">
        <f t="shared" si="3"/>
        <v>0</v>
      </c>
      <c r="K39" s="42">
        <f t="shared" si="3"/>
        <v>0</v>
      </c>
      <c r="L39" s="42"/>
      <c r="M39" s="42"/>
      <c r="N39" s="42"/>
      <c r="O39" s="42"/>
      <c r="P39" s="42"/>
      <c r="Q39" s="42"/>
      <c r="R39" s="42">
        <f t="shared" si="4"/>
        <v>173.64356685752782</v>
      </c>
      <c r="S39" s="42">
        <f t="shared" si="5"/>
        <v>0</v>
      </c>
    </row>
    <row r="40" spans="1:19" s="18" customFormat="1">
      <c r="A40" s="18">
        <f t="shared" si="0"/>
        <v>2</v>
      </c>
      <c r="B40" s="18">
        <v>8</v>
      </c>
      <c r="F40" s="42">
        <f t="shared" si="1"/>
        <v>584</v>
      </c>
      <c r="G40" s="42">
        <f t="shared" si="2"/>
        <v>30.818493150684933</v>
      </c>
      <c r="H40" s="42"/>
      <c r="I40" s="42"/>
      <c r="J40" s="42">
        <f t="shared" si="3"/>
        <v>0</v>
      </c>
      <c r="K40" s="42">
        <f t="shared" si="3"/>
        <v>0</v>
      </c>
      <c r="L40" s="42"/>
      <c r="M40" s="42"/>
      <c r="N40" s="42"/>
      <c r="O40" s="42"/>
      <c r="P40" s="42"/>
      <c r="Q40" s="42"/>
      <c r="R40" s="42">
        <f t="shared" si="4"/>
        <v>173.03572619179909</v>
      </c>
      <c r="S40" s="42">
        <f t="shared" si="5"/>
        <v>0</v>
      </c>
    </row>
    <row r="41" spans="1:19" s="18" customFormat="1">
      <c r="A41" s="18">
        <f t="shared" si="0"/>
        <v>2</v>
      </c>
      <c r="B41" s="18">
        <v>9</v>
      </c>
      <c r="F41" s="42">
        <f t="shared" si="1"/>
        <v>580.5</v>
      </c>
      <c r="G41" s="42">
        <f t="shared" si="2"/>
        <v>31.02928509905254</v>
      </c>
      <c r="H41" s="42"/>
      <c r="I41" s="42"/>
      <c r="J41" s="42">
        <f t="shared" si="3"/>
        <v>0</v>
      </c>
      <c r="K41" s="42">
        <f t="shared" si="3"/>
        <v>0</v>
      </c>
      <c r="L41" s="42"/>
      <c r="M41" s="42"/>
      <c r="N41" s="42"/>
      <c r="O41" s="42"/>
      <c r="P41" s="42"/>
      <c r="Q41" s="42"/>
      <c r="R41" s="42">
        <f t="shared" si="4"/>
        <v>167.71766828591254</v>
      </c>
      <c r="S41" s="42">
        <f t="shared" si="5"/>
        <v>0</v>
      </c>
    </row>
    <row r="42" spans="1:19" s="18" customFormat="1">
      <c r="A42" s="18">
        <f t="shared" si="0"/>
        <v>2</v>
      </c>
      <c r="B42" s="18">
        <v>10</v>
      </c>
      <c r="F42" s="42">
        <f t="shared" si="1"/>
        <v>581</v>
      </c>
      <c r="G42" s="42">
        <f t="shared" si="2"/>
        <v>29.893287435456109</v>
      </c>
      <c r="H42" s="42"/>
      <c r="I42" s="42"/>
      <c r="J42" s="42">
        <f t="shared" si="3"/>
        <v>0</v>
      </c>
      <c r="K42" s="42">
        <f t="shared" si="3"/>
        <v>0</v>
      </c>
      <c r="L42" s="42"/>
      <c r="M42" s="42"/>
      <c r="N42" s="42"/>
      <c r="O42" s="42"/>
      <c r="P42" s="42"/>
      <c r="Q42" s="42"/>
      <c r="R42" s="42">
        <f t="shared" si="4"/>
        <v>150.28437356057117</v>
      </c>
      <c r="S42" s="42">
        <f t="shared" si="5"/>
        <v>0</v>
      </c>
    </row>
    <row r="43" spans="1:19" s="18" customFormat="1">
      <c r="A43" s="18">
        <f t="shared" si="0"/>
        <v>2</v>
      </c>
      <c r="B43" s="18">
        <v>11</v>
      </c>
      <c r="F43" s="42">
        <f t="shared" si="1"/>
        <v>583</v>
      </c>
      <c r="G43" s="42">
        <f t="shared" si="2"/>
        <v>30.064322469982848</v>
      </c>
      <c r="H43" s="42"/>
      <c r="I43" s="42"/>
      <c r="J43" s="42">
        <f t="shared" si="3"/>
        <v>0</v>
      </c>
      <c r="K43" s="42">
        <f t="shared" si="3"/>
        <v>0</v>
      </c>
      <c r="L43" s="42"/>
      <c r="M43" s="42"/>
      <c r="N43" s="42"/>
      <c r="O43" s="42"/>
      <c r="P43" s="42"/>
      <c r="Q43" s="42"/>
      <c r="R43" s="42">
        <f t="shared" si="4"/>
        <v>124.50280987020396</v>
      </c>
      <c r="S43" s="42">
        <f t="shared" si="5"/>
        <v>0</v>
      </c>
    </row>
    <row r="44" spans="1:19" s="18" customFormat="1">
      <c r="A44" s="18">
        <f t="shared" si="0"/>
        <v>2</v>
      </c>
      <c r="B44" s="18">
        <v>12</v>
      </c>
      <c r="F44" s="42">
        <f t="shared" si="1"/>
        <v>585</v>
      </c>
      <c r="G44" s="42">
        <f t="shared" si="2"/>
        <v>31.043589743589745</v>
      </c>
      <c r="H44" s="42"/>
      <c r="I44" s="42"/>
      <c r="J44" s="42">
        <f t="shared" si="3"/>
        <v>0</v>
      </c>
      <c r="K44" s="42">
        <f t="shared" si="3"/>
        <v>0</v>
      </c>
      <c r="L44" s="42"/>
      <c r="M44" s="42"/>
      <c r="N44" s="42"/>
      <c r="O44" s="42"/>
      <c r="P44" s="42"/>
      <c r="Q44" s="42"/>
      <c r="R44" s="42">
        <f t="shared" si="4"/>
        <v>107.75380633793122</v>
      </c>
      <c r="S44" s="42">
        <f t="shared" si="5"/>
        <v>0</v>
      </c>
    </row>
    <row r="45" spans="1:19">
      <c r="A45" s="39" t="s">
        <v>25</v>
      </c>
      <c r="B45" s="39" t="s">
        <v>25</v>
      </c>
      <c r="C45" s="39" t="s">
        <v>25</v>
      </c>
      <c r="D45" s="39" t="s">
        <v>25</v>
      </c>
      <c r="E45" s="39" t="s">
        <v>25</v>
      </c>
      <c r="F45" s="39" t="s">
        <v>25</v>
      </c>
      <c r="G45" s="39" t="s">
        <v>25</v>
      </c>
      <c r="H45" s="39" t="s">
        <v>25</v>
      </c>
      <c r="I45" s="39" t="s">
        <v>25</v>
      </c>
      <c r="J45" s="39" t="s">
        <v>25</v>
      </c>
      <c r="K45" s="39" t="s">
        <v>25</v>
      </c>
      <c r="L45" s="39" t="s">
        <v>25</v>
      </c>
      <c r="M45" s="39" t="s">
        <v>25</v>
      </c>
      <c r="N45" s="39" t="s">
        <v>25</v>
      </c>
      <c r="O45" s="39" t="s">
        <v>25</v>
      </c>
      <c r="P45" s="39" t="s">
        <v>25</v>
      </c>
      <c r="Q45" s="39" t="s">
        <v>25</v>
      </c>
      <c r="R45" s="39" t="s">
        <v>25</v>
      </c>
      <c r="S45" s="39" t="s">
        <v>25</v>
      </c>
    </row>
    <row r="47" spans="1:19">
      <c r="A47" s="16" t="s">
        <v>56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1:19">
      <c r="A48" s="17"/>
      <c r="B48" s="17" t="str">
        <f>B32</f>
        <v>Month</v>
      </c>
      <c r="C48" s="17"/>
      <c r="D48" s="17"/>
      <c r="E48" s="17"/>
      <c r="F48" s="17" t="s">
        <v>118</v>
      </c>
      <c r="G48" s="17" t="s">
        <v>122</v>
      </c>
      <c r="H48" s="17"/>
      <c r="I48" s="17"/>
      <c r="J48" s="17" t="s">
        <v>119</v>
      </c>
      <c r="K48" s="17" t="s">
        <v>120</v>
      </c>
      <c r="L48" s="17"/>
      <c r="M48" s="17"/>
      <c r="N48" s="17"/>
      <c r="O48" s="17"/>
      <c r="P48" s="17"/>
      <c r="Q48" s="17"/>
      <c r="R48" s="17" t="s">
        <v>74</v>
      </c>
      <c r="S48" s="17" t="s">
        <v>121</v>
      </c>
    </row>
    <row r="49" spans="1:19">
      <c r="A49" s="18">
        <f>'Inputs &amp; Notes'!B1-1</f>
        <v>2012</v>
      </c>
      <c r="B49" s="18">
        <v>6</v>
      </c>
      <c r="C49" s="18"/>
      <c r="D49" s="18"/>
      <c r="E49" s="18"/>
      <c r="F49" s="42">
        <f>SUMIF('Cust MB ComLg'!$Y$8:$AJ$8,$B$29,'Cust MB ComLg'!$Y9:$AJ9)</f>
        <v>592</v>
      </c>
      <c r="G49" s="42">
        <f>'Avg Bill Days'!C6</f>
        <v>31.67</v>
      </c>
      <c r="H49" s="42"/>
      <c r="I49" s="42"/>
      <c r="J49" s="42">
        <f>ROUND(SUMIF($B$32:$B$45,$B49,J$32:J$45)*$F49,0)</f>
        <v>0</v>
      </c>
      <c r="K49" s="42">
        <f>ROUND(SUMIF($B$32:$B$45,$B49,K$32:K$45)*$F49,0)</f>
        <v>0</v>
      </c>
      <c r="L49" s="42"/>
      <c r="M49" s="42"/>
      <c r="N49" s="42"/>
      <c r="O49" s="42"/>
      <c r="P49" s="42"/>
      <c r="Q49" s="42"/>
      <c r="R49" s="42">
        <f>ROUND(SUMIF($B$32:$B$45,$B49,R$32:R$45)*$F49*$G49,0)</f>
        <v>3023670</v>
      </c>
      <c r="S49" s="42">
        <f>ROUND(SUMIF($B$32:$B$45,$B49,S$32:S$45)*$F49,0)</f>
        <v>0</v>
      </c>
    </row>
    <row r="50" spans="1:19">
      <c r="A50" s="18">
        <f t="shared" ref="A50:A55" si="6">A49</f>
        <v>2012</v>
      </c>
      <c r="B50" s="18">
        <f t="shared" ref="B50:B55" si="7">B49+1</f>
        <v>7</v>
      </c>
      <c r="C50" s="18"/>
      <c r="D50" s="18"/>
      <c r="E50" s="18"/>
      <c r="F50" s="42">
        <f>SUMIF('Cust MB ComLg'!$Y$8:$AJ$8,$B$29,'Cust MB ComLg'!$Y10:$AJ10)</f>
        <v>594</v>
      </c>
      <c r="G50" s="42">
        <f>'Avg Bill Days'!C7</f>
        <v>31.14</v>
      </c>
      <c r="H50" s="42"/>
      <c r="I50" s="42"/>
      <c r="J50" s="42">
        <f t="shared" ref="J50:K113" si="8">ROUND(SUMIF($B$32:$B$45,$B50,J$32:J$45)*$F50,0)</f>
        <v>0</v>
      </c>
      <c r="K50" s="42">
        <f t="shared" si="8"/>
        <v>0</v>
      </c>
      <c r="L50" s="42"/>
      <c r="M50" s="42"/>
      <c r="N50" s="42"/>
      <c r="O50" s="42"/>
      <c r="P50" s="42"/>
      <c r="Q50" s="42"/>
      <c r="R50" s="42">
        <f t="shared" ref="R50:R113" si="9">ROUND(SUMIF($B$32:$B$45,$B50,R$32:R$45)*$F50*$G50,0)</f>
        <v>3211913</v>
      </c>
      <c r="S50" s="42">
        <f t="shared" ref="S50:S113" si="10">ROUND(SUMIF($B$32:$B$45,$B50,S$32:S$45)*$F50,0)</f>
        <v>0</v>
      </c>
    </row>
    <row r="51" spans="1:19">
      <c r="A51" s="18">
        <f t="shared" si="6"/>
        <v>2012</v>
      </c>
      <c r="B51" s="18">
        <f t="shared" si="7"/>
        <v>8</v>
      </c>
      <c r="C51" s="18"/>
      <c r="D51" s="18"/>
      <c r="E51" s="18"/>
      <c r="F51" s="42">
        <f>SUMIF('Cust MB ComLg'!$Y$8:$AJ$8,$B$29,'Cust MB ComLg'!$Y11:$AJ11)</f>
        <v>599</v>
      </c>
      <c r="G51" s="42">
        <f>'Avg Bill Days'!C8</f>
        <v>30.43</v>
      </c>
      <c r="H51" s="42"/>
      <c r="I51" s="42"/>
      <c r="J51" s="42">
        <f t="shared" si="8"/>
        <v>0</v>
      </c>
      <c r="K51" s="42">
        <f t="shared" si="8"/>
        <v>0</v>
      </c>
      <c r="L51" s="42"/>
      <c r="M51" s="42"/>
      <c r="N51" s="42"/>
      <c r="O51" s="42"/>
      <c r="P51" s="42"/>
      <c r="Q51" s="42"/>
      <c r="R51" s="42">
        <f t="shared" si="9"/>
        <v>3154021</v>
      </c>
      <c r="S51" s="42">
        <f t="shared" si="10"/>
        <v>0</v>
      </c>
    </row>
    <row r="52" spans="1:19">
      <c r="A52" s="18">
        <f t="shared" si="6"/>
        <v>2012</v>
      </c>
      <c r="B52" s="18">
        <f t="shared" si="7"/>
        <v>9</v>
      </c>
      <c r="C52" s="18"/>
      <c r="D52" s="18"/>
      <c r="E52" s="18"/>
      <c r="F52" s="42">
        <f>SUMIF('Cust MB ComLg'!$Y$8:$AJ$8,$B$29,'Cust MB ComLg'!$Y12:$AJ12)</f>
        <v>600</v>
      </c>
      <c r="G52" s="42">
        <f>'Avg Bill Days'!C9</f>
        <v>31.14</v>
      </c>
      <c r="H52" s="42"/>
      <c r="I52" s="42"/>
      <c r="J52" s="42">
        <f t="shared" si="8"/>
        <v>0</v>
      </c>
      <c r="K52" s="42">
        <f t="shared" si="8"/>
        <v>0</v>
      </c>
      <c r="L52" s="42"/>
      <c r="M52" s="42"/>
      <c r="N52" s="42"/>
      <c r="O52" s="42"/>
      <c r="P52" s="42"/>
      <c r="Q52" s="42"/>
      <c r="R52" s="42">
        <f t="shared" si="9"/>
        <v>3133637</v>
      </c>
      <c r="S52" s="42">
        <f t="shared" si="10"/>
        <v>0</v>
      </c>
    </row>
    <row r="53" spans="1:19">
      <c r="A53" s="18">
        <f t="shared" si="6"/>
        <v>2012</v>
      </c>
      <c r="B53" s="18">
        <f t="shared" si="7"/>
        <v>10</v>
      </c>
      <c r="C53" s="18"/>
      <c r="D53" s="18"/>
      <c r="E53" s="18"/>
      <c r="F53" s="42">
        <f>SUMIF('Cust MB ComLg'!$Y$8:$AJ$8,$B$29,'Cust MB ComLg'!$Y13:$AJ13)</f>
        <v>597</v>
      </c>
      <c r="G53" s="42">
        <f>'Avg Bill Days'!C10</f>
        <v>29.52</v>
      </c>
      <c r="H53" s="42"/>
      <c r="I53" s="42"/>
      <c r="J53" s="42">
        <f t="shared" si="8"/>
        <v>0</v>
      </c>
      <c r="K53" s="42">
        <f t="shared" si="8"/>
        <v>0</v>
      </c>
      <c r="L53" s="42"/>
      <c r="M53" s="42"/>
      <c r="N53" s="42"/>
      <c r="O53" s="42"/>
      <c r="P53" s="42"/>
      <c r="Q53" s="42"/>
      <c r="R53" s="42">
        <f>ROUND(SUMIF($B$32:$B$45,$B53,R$32:R$45)*$F53*$G53,0)</f>
        <v>2648528</v>
      </c>
      <c r="S53" s="42">
        <f t="shared" si="10"/>
        <v>0</v>
      </c>
    </row>
    <row r="54" spans="1:19">
      <c r="A54" s="18">
        <f t="shared" si="6"/>
        <v>2012</v>
      </c>
      <c r="B54" s="18">
        <f t="shared" si="7"/>
        <v>11</v>
      </c>
      <c r="C54" s="18"/>
      <c r="D54" s="18"/>
      <c r="E54" s="18"/>
      <c r="F54" s="42">
        <f>SUMIF('Cust MB ComLg'!$Y$8:$AJ$8,$B$29,'Cust MB ComLg'!$Y14:$AJ14)</f>
        <v>598</v>
      </c>
      <c r="G54" s="42">
        <f>'Avg Bill Days'!C11</f>
        <v>28.762</v>
      </c>
      <c r="H54" s="42"/>
      <c r="I54" s="42"/>
      <c r="J54" s="42">
        <f t="shared" si="8"/>
        <v>0</v>
      </c>
      <c r="K54" s="42">
        <f t="shared" si="8"/>
        <v>0</v>
      </c>
      <c r="L54" s="42"/>
      <c r="M54" s="42"/>
      <c r="N54" s="42"/>
      <c r="O54" s="42"/>
      <c r="P54" s="42"/>
      <c r="Q54" s="42"/>
      <c r="R54" s="42">
        <f t="shared" si="9"/>
        <v>2141408</v>
      </c>
      <c r="S54" s="42">
        <f t="shared" si="10"/>
        <v>0</v>
      </c>
    </row>
    <row r="55" spans="1:19">
      <c r="A55" s="18">
        <f t="shared" si="6"/>
        <v>2012</v>
      </c>
      <c r="B55" s="18">
        <f t="shared" si="7"/>
        <v>12</v>
      </c>
      <c r="C55" s="18"/>
      <c r="D55" s="18"/>
      <c r="E55" s="18"/>
      <c r="F55" s="42">
        <f>SUMIF('Cust MB ComLg'!$Y$8:$AJ$8,$B$29,'Cust MB ComLg'!$Y15:$AJ15)</f>
        <v>598</v>
      </c>
      <c r="G55" s="42">
        <f>'Avg Bill Days'!C12</f>
        <v>30.905000000000001</v>
      </c>
      <c r="H55" s="42"/>
      <c r="I55" s="42"/>
      <c r="J55" s="42">
        <f t="shared" si="8"/>
        <v>0</v>
      </c>
      <c r="K55" s="42">
        <f t="shared" si="8"/>
        <v>0</v>
      </c>
      <c r="L55" s="42"/>
      <c r="M55" s="42"/>
      <c r="N55" s="42"/>
      <c r="O55" s="42"/>
      <c r="P55" s="42"/>
      <c r="Q55" s="42"/>
      <c r="R55" s="42">
        <f t="shared" si="9"/>
        <v>1991419</v>
      </c>
      <c r="S55" s="42">
        <f t="shared" si="10"/>
        <v>0</v>
      </c>
    </row>
    <row r="56" spans="1:19">
      <c r="A56" s="18">
        <f>'Inputs &amp; Notes'!B1</f>
        <v>2013</v>
      </c>
      <c r="B56" s="18">
        <v>1</v>
      </c>
      <c r="C56" s="18"/>
      <c r="D56" s="18"/>
      <c r="E56" s="18"/>
      <c r="F56" s="42">
        <f>SUMIF('Cust MB ComLg'!$Y$8:$AJ$8,$B$29,'Cust MB ComLg'!$Y16:$AJ16)</f>
        <v>599</v>
      </c>
      <c r="G56" s="42">
        <f>'Avg Bill Days'!C13</f>
        <v>32.286000000000001</v>
      </c>
      <c r="H56" s="42"/>
      <c r="I56" s="42"/>
      <c r="J56" s="42">
        <f t="shared" si="8"/>
        <v>0</v>
      </c>
      <c r="K56" s="42">
        <f t="shared" si="8"/>
        <v>0</v>
      </c>
      <c r="L56" s="42"/>
      <c r="M56" s="42"/>
      <c r="N56" s="42"/>
      <c r="O56" s="42"/>
      <c r="P56" s="42"/>
      <c r="Q56" s="42"/>
      <c r="R56" s="42">
        <f t="shared" si="9"/>
        <v>2081560</v>
      </c>
      <c r="S56" s="42">
        <f t="shared" si="10"/>
        <v>0</v>
      </c>
    </row>
    <row r="57" spans="1:19">
      <c r="A57" s="18">
        <f>A56</f>
        <v>2013</v>
      </c>
      <c r="B57" s="18">
        <v>2</v>
      </c>
      <c r="C57" s="18"/>
      <c r="D57" s="18"/>
      <c r="E57" s="18"/>
      <c r="F57" s="42">
        <f>SUMIF('Cust MB ComLg'!$Y$8:$AJ$8,$B$29,'Cust MB ComLg'!$Y17:$AJ17)</f>
        <v>600</v>
      </c>
      <c r="G57" s="42">
        <f>'Avg Bill Days'!C14</f>
        <v>29.81</v>
      </c>
      <c r="H57" s="42"/>
      <c r="I57" s="42"/>
      <c r="J57" s="42">
        <f t="shared" si="8"/>
        <v>0</v>
      </c>
      <c r="K57" s="42">
        <f t="shared" si="8"/>
        <v>0</v>
      </c>
      <c r="L57" s="42"/>
      <c r="M57" s="42"/>
      <c r="N57" s="42"/>
      <c r="O57" s="42"/>
      <c r="P57" s="42"/>
      <c r="Q57" s="42"/>
      <c r="R57" s="42">
        <f t="shared" si="9"/>
        <v>2058870</v>
      </c>
      <c r="S57" s="42">
        <f t="shared" si="10"/>
        <v>0</v>
      </c>
    </row>
    <row r="58" spans="1:19">
      <c r="A58" s="18">
        <f t="shared" ref="A58:A67" si="11">A57</f>
        <v>2013</v>
      </c>
      <c r="B58" s="18">
        <v>3</v>
      </c>
      <c r="C58" s="18"/>
      <c r="D58" s="18"/>
      <c r="E58" s="18"/>
      <c r="F58" s="42">
        <f>SUMIF('Cust MB ComLg'!$Y$8:$AJ$8,$B$29,'Cust MB ComLg'!$Y18:$AJ18)</f>
        <v>601</v>
      </c>
      <c r="G58" s="42">
        <f>'Avg Bill Days'!C15</f>
        <v>29.524000000000001</v>
      </c>
      <c r="H58" s="42"/>
      <c r="I58" s="42"/>
      <c r="J58" s="42">
        <f t="shared" si="8"/>
        <v>0</v>
      </c>
      <c r="K58" s="42">
        <f t="shared" si="8"/>
        <v>0</v>
      </c>
      <c r="L58" s="42"/>
      <c r="M58" s="42"/>
      <c r="N58" s="42"/>
      <c r="O58" s="42"/>
      <c r="P58" s="42"/>
      <c r="Q58" s="42"/>
      <c r="R58" s="42">
        <f t="shared" si="9"/>
        <v>2054059</v>
      </c>
      <c r="S58" s="42">
        <f t="shared" si="10"/>
        <v>0</v>
      </c>
    </row>
    <row r="59" spans="1:19">
      <c r="A59" s="18">
        <f t="shared" si="11"/>
        <v>2013</v>
      </c>
      <c r="B59" s="18">
        <v>4</v>
      </c>
      <c r="C59" s="18"/>
      <c r="D59" s="18"/>
      <c r="E59" s="18"/>
      <c r="F59" s="42">
        <f>SUMIF('Cust MB ComLg'!$Y$8:$AJ$8,$B$29,'Cust MB ComLg'!$Y19:$AJ19)</f>
        <v>601</v>
      </c>
      <c r="G59" s="42">
        <f>'Avg Bill Days'!C16</f>
        <v>30.713999999999999</v>
      </c>
      <c r="H59" s="42"/>
      <c r="I59" s="42"/>
      <c r="J59" s="42">
        <f t="shared" si="8"/>
        <v>0</v>
      </c>
      <c r="K59" s="42">
        <f t="shared" si="8"/>
        <v>0</v>
      </c>
      <c r="L59" s="42"/>
      <c r="M59" s="42"/>
      <c r="N59" s="42"/>
      <c r="O59" s="42"/>
      <c r="P59" s="42"/>
      <c r="Q59" s="42"/>
      <c r="R59" s="42">
        <f t="shared" si="9"/>
        <v>2221575</v>
      </c>
      <c r="S59" s="42">
        <f t="shared" si="10"/>
        <v>0</v>
      </c>
    </row>
    <row r="60" spans="1:19">
      <c r="A60" s="18">
        <f t="shared" si="11"/>
        <v>2013</v>
      </c>
      <c r="B60" s="18">
        <v>5</v>
      </c>
      <c r="C60" s="18"/>
      <c r="D60" s="18"/>
      <c r="E60" s="18"/>
      <c r="F60" s="42">
        <f>SUMIF('Cust MB ComLg'!$Y$8:$AJ$8,$B$29,'Cust MB ComLg'!$Y20:$AJ20)</f>
        <v>601</v>
      </c>
      <c r="G60" s="42">
        <f>'Avg Bill Days'!C17</f>
        <v>29.524000000000001</v>
      </c>
      <c r="H60" s="42"/>
      <c r="I60" s="42"/>
      <c r="J60" s="42">
        <f t="shared" si="8"/>
        <v>0</v>
      </c>
      <c r="K60" s="42">
        <f t="shared" si="8"/>
        <v>0</v>
      </c>
      <c r="L60" s="42"/>
      <c r="M60" s="42"/>
      <c r="N60" s="42"/>
      <c r="O60" s="42"/>
      <c r="P60" s="42"/>
      <c r="Q60" s="42"/>
      <c r="R60" s="42">
        <f t="shared" si="9"/>
        <v>2366759</v>
      </c>
      <c r="S60" s="42">
        <f t="shared" si="10"/>
        <v>0</v>
      </c>
    </row>
    <row r="61" spans="1:19">
      <c r="A61" s="18">
        <f t="shared" si="11"/>
        <v>2013</v>
      </c>
      <c r="B61" s="18">
        <v>6</v>
      </c>
      <c r="C61" s="18"/>
      <c r="D61" s="18"/>
      <c r="E61" s="18"/>
      <c r="F61" s="42">
        <f>SUMIF('Cust MB ComLg'!$Y$8:$AJ$8,$B$29,'Cust MB ComLg'!$Y21:$AJ21)</f>
        <v>603</v>
      </c>
      <c r="G61" s="42">
        <f>'Avg Bill Days'!C18</f>
        <v>30.619</v>
      </c>
      <c r="H61" s="42"/>
      <c r="I61" s="42"/>
      <c r="J61" s="42">
        <f t="shared" si="8"/>
        <v>0</v>
      </c>
      <c r="K61" s="42">
        <f t="shared" si="8"/>
        <v>0</v>
      </c>
      <c r="L61" s="42"/>
      <c r="M61" s="42"/>
      <c r="N61" s="42"/>
      <c r="O61" s="42"/>
      <c r="P61" s="42"/>
      <c r="Q61" s="42"/>
      <c r="R61" s="42">
        <f t="shared" si="9"/>
        <v>2977645</v>
      </c>
      <c r="S61" s="42">
        <f t="shared" si="10"/>
        <v>0</v>
      </c>
    </row>
    <row r="62" spans="1:19">
      <c r="A62" s="18">
        <f t="shared" si="11"/>
        <v>2013</v>
      </c>
      <c r="B62" s="18">
        <v>7</v>
      </c>
      <c r="C62" s="18"/>
      <c r="D62" s="18"/>
      <c r="E62" s="18"/>
      <c r="F62" s="42">
        <f>SUMIF('Cust MB ComLg'!$Y$8:$AJ$8,$B$29,'Cust MB ComLg'!$Y22:$AJ22)</f>
        <v>605</v>
      </c>
      <c r="G62" s="42">
        <f>'Avg Bill Days'!C19</f>
        <v>30.713999999999999</v>
      </c>
      <c r="H62" s="42"/>
      <c r="I62" s="42"/>
      <c r="J62" s="42">
        <f t="shared" si="8"/>
        <v>0</v>
      </c>
      <c r="K62" s="42">
        <f t="shared" si="8"/>
        <v>0</v>
      </c>
      <c r="L62" s="42"/>
      <c r="M62" s="42"/>
      <c r="N62" s="42"/>
      <c r="O62" s="42"/>
      <c r="P62" s="42"/>
      <c r="Q62" s="42"/>
      <c r="R62" s="42">
        <f t="shared" si="9"/>
        <v>3226640</v>
      </c>
      <c r="S62" s="42">
        <f t="shared" si="10"/>
        <v>0</v>
      </c>
    </row>
    <row r="63" spans="1:19">
      <c r="A63" s="18">
        <f t="shared" si="11"/>
        <v>2013</v>
      </c>
      <c r="B63" s="18">
        <v>8</v>
      </c>
      <c r="C63" s="18"/>
      <c r="D63" s="18"/>
      <c r="E63" s="18"/>
      <c r="F63" s="42">
        <f>SUMIF('Cust MB ComLg'!$Y$8:$AJ$8,$B$29,'Cust MB ComLg'!$Y23:$AJ23)</f>
        <v>606</v>
      </c>
      <c r="G63" s="42">
        <f>'Avg Bill Days'!C20</f>
        <v>30.475999999999999</v>
      </c>
      <c r="H63" s="42"/>
      <c r="I63" s="42"/>
      <c r="J63" s="42">
        <f t="shared" si="8"/>
        <v>0</v>
      </c>
      <c r="K63" s="42">
        <f t="shared" si="8"/>
        <v>0</v>
      </c>
      <c r="L63" s="42"/>
      <c r="M63" s="42"/>
      <c r="N63" s="42"/>
      <c r="O63" s="42"/>
      <c r="P63" s="42"/>
      <c r="Q63" s="42"/>
      <c r="R63" s="42">
        <f t="shared" si="9"/>
        <v>3195703</v>
      </c>
      <c r="S63" s="42">
        <f t="shared" si="10"/>
        <v>0</v>
      </c>
    </row>
    <row r="64" spans="1:19">
      <c r="A64" s="18">
        <f t="shared" si="11"/>
        <v>2013</v>
      </c>
      <c r="B64" s="18">
        <v>9</v>
      </c>
      <c r="C64" s="18"/>
      <c r="D64" s="18"/>
      <c r="E64" s="18"/>
      <c r="F64" s="42">
        <f>SUMIF('Cust MB ComLg'!$Y$8:$AJ$8,$B$29,'Cust MB ComLg'!$Y24:$AJ24)</f>
        <v>606</v>
      </c>
      <c r="G64" s="42">
        <f>'Avg Bill Days'!C21</f>
        <v>31.143000000000001</v>
      </c>
      <c r="H64" s="42"/>
      <c r="I64" s="42"/>
      <c r="J64" s="42">
        <f t="shared" si="8"/>
        <v>0</v>
      </c>
      <c r="K64" s="42">
        <f t="shared" si="8"/>
        <v>0</v>
      </c>
      <c r="L64" s="42"/>
      <c r="M64" s="42"/>
      <c r="N64" s="42"/>
      <c r="O64" s="42"/>
      <c r="P64" s="42"/>
      <c r="Q64" s="42"/>
      <c r="R64" s="42">
        <f t="shared" si="9"/>
        <v>3165278</v>
      </c>
      <c r="S64" s="42">
        <f t="shared" si="10"/>
        <v>0</v>
      </c>
    </row>
    <row r="65" spans="1:19">
      <c r="A65" s="18">
        <f t="shared" si="11"/>
        <v>2013</v>
      </c>
      <c r="B65" s="18">
        <v>10</v>
      </c>
      <c r="C65" s="18"/>
      <c r="D65" s="18"/>
      <c r="E65" s="18"/>
      <c r="F65" s="42">
        <f>SUMIF('Cust MB ComLg'!$Y$8:$AJ$8,$B$29,'Cust MB ComLg'!$Y25:$AJ25)</f>
        <v>607</v>
      </c>
      <c r="G65" s="42">
        <f>'Avg Bill Days'!C22</f>
        <v>30.762</v>
      </c>
      <c r="H65" s="42"/>
      <c r="I65" s="42"/>
      <c r="J65" s="42">
        <f t="shared" si="8"/>
        <v>0</v>
      </c>
      <c r="K65" s="42">
        <f t="shared" si="8"/>
        <v>0</v>
      </c>
      <c r="L65" s="42"/>
      <c r="M65" s="42"/>
      <c r="N65" s="42"/>
      <c r="O65" s="42"/>
      <c r="P65" s="42"/>
      <c r="Q65" s="42"/>
      <c r="R65" s="42">
        <f t="shared" si="9"/>
        <v>2806190</v>
      </c>
      <c r="S65" s="42">
        <f t="shared" si="10"/>
        <v>0</v>
      </c>
    </row>
    <row r="66" spans="1:19">
      <c r="A66" s="18">
        <f t="shared" si="11"/>
        <v>2013</v>
      </c>
      <c r="B66" s="18">
        <v>11</v>
      </c>
      <c r="C66" s="18"/>
      <c r="D66" s="18"/>
      <c r="E66" s="18"/>
      <c r="F66" s="42">
        <f>SUMIF('Cust MB ComLg'!$Y$8:$AJ$8,$B$29,'Cust MB ComLg'!$Y26:$AJ26)</f>
        <v>607</v>
      </c>
      <c r="G66" s="42">
        <f>'Avg Bill Days'!C23</f>
        <v>28.619</v>
      </c>
      <c r="H66" s="42"/>
      <c r="I66" s="42"/>
      <c r="J66" s="42">
        <f t="shared" si="8"/>
        <v>0</v>
      </c>
      <c r="K66" s="42">
        <f t="shared" si="8"/>
        <v>0</v>
      </c>
      <c r="L66" s="42"/>
      <c r="M66" s="42"/>
      <c r="N66" s="42"/>
      <c r="O66" s="42"/>
      <c r="P66" s="42"/>
      <c r="Q66" s="42"/>
      <c r="R66" s="42">
        <f t="shared" si="9"/>
        <v>2162830</v>
      </c>
      <c r="S66" s="42">
        <f t="shared" si="10"/>
        <v>0</v>
      </c>
    </row>
    <row r="67" spans="1:19">
      <c r="A67" s="18">
        <f t="shared" si="11"/>
        <v>2013</v>
      </c>
      <c r="B67" s="18">
        <v>12</v>
      </c>
      <c r="C67" s="18"/>
      <c r="D67" s="18"/>
      <c r="E67" s="18"/>
      <c r="F67" s="42">
        <f>SUMIF('Cust MB ComLg'!$Y$8:$AJ$8,$B$29,'Cust MB ComLg'!$Y27:$AJ27)</f>
        <v>608</v>
      </c>
      <c r="G67" s="42">
        <f>'Avg Bill Days'!C24</f>
        <v>31.238</v>
      </c>
      <c r="H67" s="42"/>
      <c r="I67" s="42"/>
      <c r="J67" s="42">
        <f t="shared" si="8"/>
        <v>0</v>
      </c>
      <c r="K67" s="42">
        <f t="shared" si="8"/>
        <v>0</v>
      </c>
      <c r="L67" s="42"/>
      <c r="M67" s="42"/>
      <c r="N67" s="42"/>
      <c r="O67" s="42"/>
      <c r="P67" s="42"/>
      <c r="Q67" s="42"/>
      <c r="R67" s="42">
        <f t="shared" si="9"/>
        <v>2046536</v>
      </c>
      <c r="S67" s="42">
        <f t="shared" si="10"/>
        <v>0</v>
      </c>
    </row>
    <row r="68" spans="1:19">
      <c r="A68" s="18">
        <f t="shared" ref="A68:A131" si="12">A56+1</f>
        <v>2014</v>
      </c>
      <c r="B68" s="18">
        <f>B56</f>
        <v>1</v>
      </c>
      <c r="C68" s="18"/>
      <c r="D68" s="18"/>
      <c r="E68" s="18"/>
      <c r="F68" s="42">
        <f>SUMIF('Cust MB ComLg'!$Y$8:$AJ$8,$B$29,'Cust MB ComLg'!$Y28:$AJ28)</f>
        <v>610</v>
      </c>
      <c r="G68" s="42">
        <f>'Avg Bill Days'!C25</f>
        <v>32.286000000000001</v>
      </c>
      <c r="H68" s="42"/>
      <c r="I68" s="42"/>
      <c r="J68" s="42">
        <f t="shared" si="8"/>
        <v>0</v>
      </c>
      <c r="K68" s="42">
        <f t="shared" si="8"/>
        <v>0</v>
      </c>
      <c r="L68" s="42"/>
      <c r="M68" s="42"/>
      <c r="N68" s="42"/>
      <c r="O68" s="42"/>
      <c r="P68" s="42"/>
      <c r="Q68" s="42"/>
      <c r="R68" s="42">
        <f t="shared" si="9"/>
        <v>2119786</v>
      </c>
      <c r="S68" s="42">
        <f t="shared" si="10"/>
        <v>0</v>
      </c>
    </row>
    <row r="69" spans="1:19">
      <c r="A69" s="18">
        <f t="shared" si="12"/>
        <v>2014</v>
      </c>
      <c r="B69" s="18">
        <f t="shared" ref="B69:B132" si="13">B57</f>
        <v>2</v>
      </c>
      <c r="C69" s="18"/>
      <c r="D69" s="18"/>
      <c r="E69" s="18"/>
      <c r="F69" s="42">
        <f>SUMIF('Cust MB ComLg'!$Y$8:$AJ$8,$B$29,'Cust MB ComLg'!$Y29:$AJ29)</f>
        <v>612</v>
      </c>
      <c r="G69" s="42">
        <f>'Avg Bill Days'!C26</f>
        <v>29.81</v>
      </c>
      <c r="H69" s="42"/>
      <c r="I69" s="42"/>
      <c r="J69" s="42">
        <f t="shared" si="8"/>
        <v>0</v>
      </c>
      <c r="K69" s="42">
        <f t="shared" si="8"/>
        <v>0</v>
      </c>
      <c r="L69" s="42"/>
      <c r="M69" s="42"/>
      <c r="N69" s="42"/>
      <c r="O69" s="42"/>
      <c r="P69" s="42"/>
      <c r="Q69" s="42"/>
      <c r="R69" s="42">
        <f t="shared" si="9"/>
        <v>2100047</v>
      </c>
      <c r="S69" s="42">
        <f t="shared" si="10"/>
        <v>0</v>
      </c>
    </row>
    <row r="70" spans="1:19">
      <c r="A70" s="18">
        <f t="shared" si="12"/>
        <v>2014</v>
      </c>
      <c r="B70" s="18">
        <f t="shared" si="13"/>
        <v>3</v>
      </c>
      <c r="C70" s="18"/>
      <c r="D70" s="18"/>
      <c r="E70" s="18"/>
      <c r="F70" s="42">
        <f>SUMIF('Cust MB ComLg'!$Y$8:$AJ$8,$B$29,'Cust MB ComLg'!$Y30:$AJ30)</f>
        <v>614</v>
      </c>
      <c r="G70" s="42">
        <f>'Avg Bill Days'!C27</f>
        <v>29.524000000000001</v>
      </c>
      <c r="H70" s="42"/>
      <c r="I70" s="42"/>
      <c r="J70" s="42">
        <f t="shared" si="8"/>
        <v>0</v>
      </c>
      <c r="K70" s="42">
        <f t="shared" si="8"/>
        <v>0</v>
      </c>
      <c r="L70" s="42"/>
      <c r="M70" s="42"/>
      <c r="N70" s="42"/>
      <c r="O70" s="42"/>
      <c r="P70" s="42"/>
      <c r="Q70" s="42"/>
      <c r="R70" s="42">
        <f t="shared" si="9"/>
        <v>2098490</v>
      </c>
      <c r="S70" s="42">
        <f t="shared" si="10"/>
        <v>0</v>
      </c>
    </row>
    <row r="71" spans="1:19">
      <c r="A71" s="18">
        <f t="shared" si="12"/>
        <v>2014</v>
      </c>
      <c r="B71" s="18">
        <f t="shared" si="13"/>
        <v>4</v>
      </c>
      <c r="C71" s="18"/>
      <c r="D71" s="18"/>
      <c r="E71" s="18"/>
      <c r="F71" s="42">
        <f>SUMIF('Cust MB ComLg'!$Y$8:$AJ$8,$B$29,'Cust MB ComLg'!$Y31:$AJ31)</f>
        <v>615</v>
      </c>
      <c r="G71" s="42">
        <f>'Avg Bill Days'!C28</f>
        <v>30.713999999999999</v>
      </c>
      <c r="H71" s="42"/>
      <c r="I71" s="42"/>
      <c r="J71" s="42">
        <f t="shared" si="8"/>
        <v>0</v>
      </c>
      <c r="K71" s="42">
        <f t="shared" si="8"/>
        <v>0</v>
      </c>
      <c r="L71" s="42"/>
      <c r="M71" s="42"/>
      <c r="N71" s="42"/>
      <c r="O71" s="42"/>
      <c r="P71" s="42"/>
      <c r="Q71" s="42"/>
      <c r="R71" s="42">
        <f t="shared" si="9"/>
        <v>2273326</v>
      </c>
      <c r="S71" s="42">
        <f t="shared" si="10"/>
        <v>0</v>
      </c>
    </row>
    <row r="72" spans="1:19">
      <c r="A72" s="18">
        <f t="shared" si="12"/>
        <v>2014</v>
      </c>
      <c r="B72" s="18">
        <f t="shared" si="13"/>
        <v>5</v>
      </c>
      <c r="C72" s="18"/>
      <c r="D72" s="18"/>
      <c r="E72" s="18"/>
      <c r="F72" s="42">
        <f>SUMIF('Cust MB ComLg'!$Y$8:$AJ$8,$B$29,'Cust MB ComLg'!$Y32:$AJ32)</f>
        <v>619</v>
      </c>
      <c r="G72" s="42">
        <f>'Avg Bill Days'!C29</f>
        <v>29.524000000000001</v>
      </c>
      <c r="H72" s="42"/>
      <c r="I72" s="42"/>
      <c r="J72" s="42">
        <f t="shared" si="8"/>
        <v>0</v>
      </c>
      <c r="K72" s="42">
        <f t="shared" si="8"/>
        <v>0</v>
      </c>
      <c r="L72" s="42"/>
      <c r="M72" s="42"/>
      <c r="N72" s="42"/>
      <c r="O72" s="42"/>
      <c r="P72" s="42"/>
      <c r="Q72" s="42"/>
      <c r="R72" s="42">
        <f t="shared" si="9"/>
        <v>2437644</v>
      </c>
      <c r="S72" s="42">
        <f t="shared" si="10"/>
        <v>0</v>
      </c>
    </row>
    <row r="73" spans="1:19">
      <c r="A73" s="18">
        <f t="shared" si="12"/>
        <v>2014</v>
      </c>
      <c r="B73" s="18">
        <f t="shared" si="13"/>
        <v>6</v>
      </c>
      <c r="C73" s="18"/>
      <c r="D73" s="18"/>
      <c r="E73" s="18"/>
      <c r="F73" s="42">
        <f>SUMIF('Cust MB ComLg'!$Y$8:$AJ$8,$B$29,'Cust MB ComLg'!$Y33:$AJ33)</f>
        <v>621</v>
      </c>
      <c r="G73" s="42">
        <f>'Avg Bill Days'!C30</f>
        <v>30.619</v>
      </c>
      <c r="H73" s="42"/>
      <c r="I73" s="42"/>
      <c r="J73" s="42">
        <f t="shared" si="8"/>
        <v>0</v>
      </c>
      <c r="K73" s="42">
        <f t="shared" si="8"/>
        <v>0</v>
      </c>
      <c r="L73" s="42"/>
      <c r="M73" s="42"/>
      <c r="N73" s="42"/>
      <c r="O73" s="42"/>
      <c r="P73" s="42"/>
      <c r="Q73" s="42"/>
      <c r="R73" s="42">
        <f t="shared" si="9"/>
        <v>3066530</v>
      </c>
      <c r="S73" s="42">
        <f t="shared" si="10"/>
        <v>0</v>
      </c>
    </row>
    <row r="74" spans="1:19">
      <c r="A74" s="18">
        <f t="shared" si="12"/>
        <v>2014</v>
      </c>
      <c r="B74" s="18">
        <f t="shared" si="13"/>
        <v>7</v>
      </c>
      <c r="C74" s="18"/>
      <c r="D74" s="18"/>
      <c r="E74" s="18"/>
      <c r="F74" s="42">
        <f>SUMIF('Cust MB ComLg'!$Y$8:$AJ$8,$B$29,'Cust MB ComLg'!$Y34:$AJ34)</f>
        <v>622</v>
      </c>
      <c r="G74" s="42">
        <f>'Avg Bill Days'!C31</f>
        <v>30.713999999999999</v>
      </c>
      <c r="H74" s="42"/>
      <c r="I74" s="42"/>
      <c r="J74" s="42">
        <f t="shared" si="8"/>
        <v>0</v>
      </c>
      <c r="K74" s="42">
        <f t="shared" si="8"/>
        <v>0</v>
      </c>
      <c r="L74" s="42"/>
      <c r="M74" s="42"/>
      <c r="N74" s="42"/>
      <c r="O74" s="42"/>
      <c r="P74" s="42"/>
      <c r="Q74" s="42"/>
      <c r="R74" s="42">
        <f t="shared" si="9"/>
        <v>3317305</v>
      </c>
      <c r="S74" s="42">
        <f t="shared" si="10"/>
        <v>0</v>
      </c>
    </row>
    <row r="75" spans="1:19">
      <c r="A75" s="18">
        <f t="shared" si="12"/>
        <v>2014</v>
      </c>
      <c r="B75" s="18">
        <f t="shared" si="13"/>
        <v>8</v>
      </c>
      <c r="C75" s="18"/>
      <c r="D75" s="18"/>
      <c r="E75" s="18"/>
      <c r="F75" s="42">
        <f>SUMIF('Cust MB ComLg'!$Y$8:$AJ$8,$B$29,'Cust MB ComLg'!$Y35:$AJ35)</f>
        <v>625</v>
      </c>
      <c r="G75" s="42">
        <f>'Avg Bill Days'!C32</f>
        <v>30.475999999999999</v>
      </c>
      <c r="H75" s="42"/>
      <c r="I75" s="42"/>
      <c r="J75" s="42">
        <f t="shared" si="8"/>
        <v>0</v>
      </c>
      <c r="K75" s="42">
        <f t="shared" si="8"/>
        <v>0</v>
      </c>
      <c r="L75" s="42"/>
      <c r="M75" s="42"/>
      <c r="N75" s="42"/>
      <c r="O75" s="42"/>
      <c r="P75" s="42"/>
      <c r="Q75" s="42"/>
      <c r="R75" s="42">
        <f t="shared" si="9"/>
        <v>3295898</v>
      </c>
      <c r="S75" s="42">
        <f t="shared" si="10"/>
        <v>0</v>
      </c>
    </row>
    <row r="76" spans="1:19">
      <c r="A76" s="18">
        <f t="shared" si="12"/>
        <v>2014</v>
      </c>
      <c r="B76" s="18">
        <f t="shared" si="13"/>
        <v>9</v>
      </c>
      <c r="C76" s="18"/>
      <c r="D76" s="18"/>
      <c r="E76" s="18"/>
      <c r="F76" s="42">
        <f>SUMIF('Cust MB ComLg'!$Y$8:$AJ$8,$B$29,'Cust MB ComLg'!$Y36:$AJ36)</f>
        <v>626</v>
      </c>
      <c r="G76" s="42">
        <f>'Avg Bill Days'!C33</f>
        <v>31.143000000000001</v>
      </c>
      <c r="H76" s="42"/>
      <c r="I76" s="42"/>
      <c r="J76" s="42">
        <f t="shared" si="8"/>
        <v>0</v>
      </c>
      <c r="K76" s="42">
        <f t="shared" si="8"/>
        <v>0</v>
      </c>
      <c r="L76" s="42"/>
      <c r="M76" s="42"/>
      <c r="N76" s="42"/>
      <c r="O76" s="42"/>
      <c r="P76" s="42"/>
      <c r="Q76" s="42"/>
      <c r="R76" s="42">
        <f t="shared" si="9"/>
        <v>3269743</v>
      </c>
      <c r="S76" s="42">
        <f t="shared" si="10"/>
        <v>0</v>
      </c>
    </row>
    <row r="77" spans="1:19">
      <c r="A77" s="18">
        <f t="shared" si="12"/>
        <v>2014</v>
      </c>
      <c r="B77" s="18">
        <f t="shared" si="13"/>
        <v>10</v>
      </c>
      <c r="C77" s="18"/>
      <c r="D77" s="18"/>
      <c r="E77" s="18"/>
      <c r="F77" s="42">
        <f>SUMIF('Cust MB ComLg'!$Y$8:$AJ$8,$B$29,'Cust MB ComLg'!$Y37:$AJ37)</f>
        <v>628</v>
      </c>
      <c r="G77" s="42">
        <f>'Avg Bill Days'!C34</f>
        <v>30.762</v>
      </c>
      <c r="H77" s="42"/>
      <c r="I77" s="42"/>
      <c r="J77" s="42">
        <f t="shared" si="8"/>
        <v>0</v>
      </c>
      <c r="K77" s="42">
        <f t="shared" si="8"/>
        <v>0</v>
      </c>
      <c r="L77" s="42"/>
      <c r="M77" s="42"/>
      <c r="N77" s="42"/>
      <c r="O77" s="42"/>
      <c r="P77" s="42"/>
      <c r="Q77" s="42"/>
      <c r="R77" s="42">
        <f t="shared" si="9"/>
        <v>2903274</v>
      </c>
      <c r="S77" s="42">
        <f t="shared" si="10"/>
        <v>0</v>
      </c>
    </row>
    <row r="78" spans="1:19">
      <c r="A78" s="18">
        <f t="shared" si="12"/>
        <v>2014</v>
      </c>
      <c r="B78" s="18">
        <f t="shared" si="13"/>
        <v>11</v>
      </c>
      <c r="C78" s="18"/>
      <c r="D78" s="18"/>
      <c r="E78" s="18"/>
      <c r="F78" s="42">
        <f>SUMIF('Cust MB ComLg'!$Y$8:$AJ$8,$B$29,'Cust MB ComLg'!$Y38:$AJ38)</f>
        <v>631</v>
      </c>
      <c r="G78" s="42">
        <f>'Avg Bill Days'!C35</f>
        <v>28.619</v>
      </c>
      <c r="H78" s="42"/>
      <c r="I78" s="42"/>
      <c r="J78" s="42">
        <f t="shared" si="8"/>
        <v>0</v>
      </c>
      <c r="K78" s="42">
        <f t="shared" si="8"/>
        <v>0</v>
      </c>
      <c r="L78" s="42"/>
      <c r="M78" s="42"/>
      <c r="N78" s="42"/>
      <c r="O78" s="42"/>
      <c r="P78" s="42"/>
      <c r="Q78" s="42"/>
      <c r="R78" s="42">
        <f t="shared" si="9"/>
        <v>2248345</v>
      </c>
      <c r="S78" s="42">
        <f t="shared" si="10"/>
        <v>0</v>
      </c>
    </row>
    <row r="79" spans="1:19">
      <c r="A79" s="18">
        <f t="shared" si="12"/>
        <v>2014</v>
      </c>
      <c r="B79" s="18">
        <f t="shared" si="13"/>
        <v>12</v>
      </c>
      <c r="C79" s="18"/>
      <c r="D79" s="18"/>
      <c r="E79" s="18"/>
      <c r="F79" s="42">
        <f>SUMIF('Cust MB ComLg'!$Y$8:$AJ$8,$B$29,'Cust MB ComLg'!$Y39:$AJ39)</f>
        <v>632</v>
      </c>
      <c r="G79" s="42">
        <f>'Avg Bill Days'!C36</f>
        <v>31.238</v>
      </c>
      <c r="H79" s="42"/>
      <c r="I79" s="42"/>
      <c r="J79" s="42">
        <f t="shared" si="8"/>
        <v>0</v>
      </c>
      <c r="K79" s="42">
        <f t="shared" si="8"/>
        <v>0</v>
      </c>
      <c r="L79" s="42"/>
      <c r="M79" s="42"/>
      <c r="N79" s="42"/>
      <c r="O79" s="42"/>
      <c r="P79" s="42"/>
      <c r="Q79" s="42"/>
      <c r="R79" s="42">
        <f t="shared" si="9"/>
        <v>2127320</v>
      </c>
      <c r="S79" s="42">
        <f t="shared" si="10"/>
        <v>0</v>
      </c>
    </row>
    <row r="80" spans="1:19">
      <c r="A80" s="18">
        <f t="shared" si="12"/>
        <v>2015</v>
      </c>
      <c r="B80" s="18">
        <f t="shared" si="13"/>
        <v>1</v>
      </c>
      <c r="C80" s="18"/>
      <c r="D80" s="18"/>
      <c r="E80" s="18"/>
      <c r="F80" s="42">
        <f>SUMIF('Cust MB ComLg'!$Y$8:$AJ$8,$B$29,'Cust MB ComLg'!$Y40:$AJ40)</f>
        <v>636</v>
      </c>
      <c r="G80" s="42">
        <f>'Avg Bill Days'!C37</f>
        <v>32.286000000000001</v>
      </c>
      <c r="H80" s="42"/>
      <c r="I80" s="42"/>
      <c r="J80" s="42">
        <f t="shared" si="8"/>
        <v>0</v>
      </c>
      <c r="K80" s="42">
        <f t="shared" si="8"/>
        <v>0</v>
      </c>
      <c r="L80" s="42"/>
      <c r="M80" s="42"/>
      <c r="N80" s="42"/>
      <c r="O80" s="42"/>
      <c r="P80" s="42"/>
      <c r="Q80" s="42"/>
      <c r="R80" s="42">
        <f t="shared" si="9"/>
        <v>2210137</v>
      </c>
      <c r="S80" s="42">
        <f t="shared" si="10"/>
        <v>0</v>
      </c>
    </row>
    <row r="81" spans="1:19">
      <c r="A81" s="18">
        <f t="shared" si="12"/>
        <v>2015</v>
      </c>
      <c r="B81" s="18">
        <f t="shared" si="13"/>
        <v>2</v>
      </c>
      <c r="C81" s="18"/>
      <c r="D81" s="18"/>
      <c r="E81" s="18"/>
      <c r="F81" s="42">
        <f>SUMIF('Cust MB ComLg'!$Y$8:$AJ$8,$B$29,'Cust MB ComLg'!$Y41:$AJ41)</f>
        <v>637</v>
      </c>
      <c r="G81" s="42">
        <f>'Avg Bill Days'!C38</f>
        <v>29.81</v>
      </c>
      <c r="H81" s="42"/>
      <c r="I81" s="42"/>
      <c r="J81" s="42">
        <f t="shared" si="8"/>
        <v>0</v>
      </c>
      <c r="K81" s="42">
        <f t="shared" si="8"/>
        <v>0</v>
      </c>
      <c r="L81" s="42"/>
      <c r="M81" s="42"/>
      <c r="N81" s="42"/>
      <c r="O81" s="42"/>
      <c r="P81" s="42"/>
      <c r="Q81" s="42"/>
      <c r="R81" s="42">
        <f t="shared" si="9"/>
        <v>2185833</v>
      </c>
      <c r="S81" s="42">
        <f t="shared" si="10"/>
        <v>0</v>
      </c>
    </row>
    <row r="82" spans="1:19">
      <c r="A82" s="18">
        <f t="shared" si="12"/>
        <v>2015</v>
      </c>
      <c r="B82" s="18">
        <f t="shared" si="13"/>
        <v>3</v>
      </c>
      <c r="C82" s="18"/>
      <c r="D82" s="18"/>
      <c r="E82" s="18"/>
      <c r="F82" s="42">
        <f>SUMIF('Cust MB ComLg'!$Y$8:$AJ$8,$B$29,'Cust MB ComLg'!$Y42:$AJ42)</f>
        <v>639</v>
      </c>
      <c r="G82" s="42">
        <f>'Avg Bill Days'!C39</f>
        <v>29.524000000000001</v>
      </c>
      <c r="H82" s="42"/>
      <c r="I82" s="42"/>
      <c r="J82" s="42">
        <f t="shared" si="8"/>
        <v>0</v>
      </c>
      <c r="K82" s="42">
        <f t="shared" si="8"/>
        <v>0</v>
      </c>
      <c r="L82" s="42"/>
      <c r="M82" s="42"/>
      <c r="N82" s="42"/>
      <c r="O82" s="42"/>
      <c r="P82" s="42"/>
      <c r="Q82" s="42"/>
      <c r="R82" s="42">
        <f t="shared" si="9"/>
        <v>2183933</v>
      </c>
      <c r="S82" s="42">
        <f t="shared" si="10"/>
        <v>0</v>
      </c>
    </row>
    <row r="83" spans="1:19">
      <c r="A83" s="18">
        <f t="shared" si="12"/>
        <v>2015</v>
      </c>
      <c r="B83" s="18">
        <f t="shared" si="13"/>
        <v>4</v>
      </c>
      <c r="C83" s="18"/>
      <c r="D83" s="18"/>
      <c r="E83" s="18"/>
      <c r="F83" s="42">
        <f>SUMIF('Cust MB ComLg'!$Y$8:$AJ$8,$B$29,'Cust MB ComLg'!$Y43:$AJ43)</f>
        <v>642</v>
      </c>
      <c r="G83" s="42">
        <f>'Avg Bill Days'!C40</f>
        <v>30.713999999999999</v>
      </c>
      <c r="H83" s="42"/>
      <c r="I83" s="42"/>
      <c r="J83" s="42">
        <f t="shared" si="8"/>
        <v>0</v>
      </c>
      <c r="K83" s="42">
        <f t="shared" si="8"/>
        <v>0</v>
      </c>
      <c r="L83" s="42"/>
      <c r="M83" s="42"/>
      <c r="N83" s="42"/>
      <c r="O83" s="42"/>
      <c r="P83" s="42"/>
      <c r="Q83" s="42"/>
      <c r="R83" s="42">
        <f t="shared" si="9"/>
        <v>2373130</v>
      </c>
      <c r="S83" s="42">
        <f t="shared" si="10"/>
        <v>0</v>
      </c>
    </row>
    <row r="84" spans="1:19">
      <c r="A84" s="18">
        <f t="shared" si="12"/>
        <v>2015</v>
      </c>
      <c r="B84" s="18">
        <f t="shared" si="13"/>
        <v>5</v>
      </c>
      <c r="C84" s="18"/>
      <c r="D84" s="18"/>
      <c r="E84" s="18"/>
      <c r="F84" s="42">
        <f>SUMIF('Cust MB ComLg'!$Y$8:$AJ$8,$B$29,'Cust MB ComLg'!$Y44:$AJ44)</f>
        <v>643</v>
      </c>
      <c r="G84" s="42">
        <f>'Avg Bill Days'!C41</f>
        <v>29.524000000000001</v>
      </c>
      <c r="H84" s="42"/>
      <c r="I84" s="42"/>
      <c r="J84" s="42">
        <f t="shared" si="8"/>
        <v>0</v>
      </c>
      <c r="K84" s="42">
        <f t="shared" si="8"/>
        <v>0</v>
      </c>
      <c r="L84" s="42"/>
      <c r="M84" s="42"/>
      <c r="N84" s="42"/>
      <c r="O84" s="42"/>
      <c r="P84" s="42"/>
      <c r="Q84" s="42"/>
      <c r="R84" s="42">
        <f t="shared" si="9"/>
        <v>2532157</v>
      </c>
      <c r="S84" s="42">
        <f t="shared" si="10"/>
        <v>0</v>
      </c>
    </row>
    <row r="85" spans="1:19">
      <c r="A85" s="18">
        <f t="shared" si="12"/>
        <v>2015</v>
      </c>
      <c r="B85" s="18">
        <f t="shared" si="13"/>
        <v>6</v>
      </c>
      <c r="C85" s="18"/>
      <c r="D85" s="18"/>
      <c r="E85" s="18"/>
      <c r="F85" s="42">
        <f>SUMIF('Cust MB ComLg'!$Y$8:$AJ$8,$B$29,'Cust MB ComLg'!$Y45:$AJ45)</f>
        <v>645</v>
      </c>
      <c r="G85" s="42">
        <f>'Avg Bill Days'!C42</f>
        <v>30.619</v>
      </c>
      <c r="H85" s="42"/>
      <c r="I85" s="42"/>
      <c r="J85" s="42">
        <f t="shared" si="8"/>
        <v>0</v>
      </c>
      <c r="K85" s="42">
        <f t="shared" si="8"/>
        <v>0</v>
      </c>
      <c r="L85" s="42"/>
      <c r="M85" s="42"/>
      <c r="N85" s="42"/>
      <c r="O85" s="42"/>
      <c r="P85" s="42"/>
      <c r="Q85" s="42"/>
      <c r="R85" s="42">
        <f t="shared" si="9"/>
        <v>3185044</v>
      </c>
      <c r="S85" s="42">
        <f t="shared" si="10"/>
        <v>0</v>
      </c>
    </row>
    <row r="86" spans="1:19">
      <c r="A86" s="18">
        <f t="shared" si="12"/>
        <v>2015</v>
      </c>
      <c r="B86" s="18">
        <f t="shared" si="13"/>
        <v>7</v>
      </c>
      <c r="C86" s="18"/>
      <c r="D86" s="18"/>
      <c r="E86" s="18"/>
      <c r="F86" s="42">
        <f>SUMIF('Cust MB ComLg'!$Y$8:$AJ$8,$B$29,'Cust MB ComLg'!$Y46:$AJ46)</f>
        <v>647</v>
      </c>
      <c r="G86" s="42">
        <f>'Avg Bill Days'!C43</f>
        <v>30.713999999999999</v>
      </c>
      <c r="H86" s="42"/>
      <c r="I86" s="42"/>
      <c r="J86" s="42">
        <f t="shared" si="8"/>
        <v>0</v>
      </c>
      <c r="K86" s="42">
        <f t="shared" si="8"/>
        <v>0</v>
      </c>
      <c r="L86" s="42"/>
      <c r="M86" s="42"/>
      <c r="N86" s="42"/>
      <c r="O86" s="42"/>
      <c r="P86" s="42"/>
      <c r="Q86" s="42"/>
      <c r="R86" s="42">
        <f t="shared" si="9"/>
        <v>3450638</v>
      </c>
      <c r="S86" s="42">
        <f t="shared" si="10"/>
        <v>0</v>
      </c>
    </row>
    <row r="87" spans="1:19">
      <c r="A87" s="18">
        <f t="shared" si="12"/>
        <v>2015</v>
      </c>
      <c r="B87" s="18">
        <f t="shared" si="13"/>
        <v>8</v>
      </c>
      <c r="C87" s="18"/>
      <c r="D87" s="18"/>
      <c r="E87" s="18"/>
      <c r="F87" s="42">
        <f>SUMIF('Cust MB ComLg'!$Y$8:$AJ$8,$B$29,'Cust MB ComLg'!$Y47:$AJ47)</f>
        <v>650</v>
      </c>
      <c r="G87" s="42">
        <f>'Avg Bill Days'!C44</f>
        <v>30.475999999999999</v>
      </c>
      <c r="H87" s="42"/>
      <c r="I87" s="42"/>
      <c r="J87" s="42">
        <f t="shared" si="8"/>
        <v>0</v>
      </c>
      <c r="K87" s="42">
        <f t="shared" si="8"/>
        <v>0</v>
      </c>
      <c r="L87" s="42"/>
      <c r="M87" s="42"/>
      <c r="N87" s="42"/>
      <c r="O87" s="42"/>
      <c r="P87" s="42"/>
      <c r="Q87" s="42"/>
      <c r="R87" s="42">
        <f t="shared" si="9"/>
        <v>3427734</v>
      </c>
      <c r="S87" s="42">
        <f t="shared" si="10"/>
        <v>0</v>
      </c>
    </row>
    <row r="88" spans="1:19">
      <c r="A88" s="18">
        <f t="shared" si="12"/>
        <v>2015</v>
      </c>
      <c r="B88" s="18">
        <f t="shared" si="13"/>
        <v>9</v>
      </c>
      <c r="C88" s="18"/>
      <c r="D88" s="18"/>
      <c r="E88" s="18"/>
      <c r="F88" s="42">
        <f>SUMIF('Cust MB ComLg'!$Y$8:$AJ$8,$B$29,'Cust MB ComLg'!$Y48:$AJ48)</f>
        <v>652</v>
      </c>
      <c r="G88" s="42">
        <f>'Avg Bill Days'!C45</f>
        <v>31.143000000000001</v>
      </c>
      <c r="H88" s="42"/>
      <c r="I88" s="42"/>
      <c r="J88" s="42">
        <f t="shared" si="8"/>
        <v>0</v>
      </c>
      <c r="K88" s="42">
        <f t="shared" si="8"/>
        <v>0</v>
      </c>
      <c r="L88" s="42"/>
      <c r="M88" s="42"/>
      <c r="N88" s="42"/>
      <c r="O88" s="42"/>
      <c r="P88" s="42"/>
      <c r="Q88" s="42"/>
      <c r="R88" s="42">
        <f t="shared" si="9"/>
        <v>3405547</v>
      </c>
      <c r="S88" s="42">
        <f t="shared" si="10"/>
        <v>0</v>
      </c>
    </row>
    <row r="89" spans="1:19">
      <c r="A89" s="18">
        <f t="shared" si="12"/>
        <v>2015</v>
      </c>
      <c r="B89" s="18">
        <f t="shared" si="13"/>
        <v>10</v>
      </c>
      <c r="C89" s="18"/>
      <c r="D89" s="18"/>
      <c r="E89" s="18"/>
      <c r="F89" s="42">
        <f>SUMIF('Cust MB ComLg'!$Y$8:$AJ$8,$B$29,'Cust MB ComLg'!$Y49:$AJ49)</f>
        <v>654</v>
      </c>
      <c r="G89" s="42">
        <f>'Avg Bill Days'!C46</f>
        <v>30.762</v>
      </c>
      <c r="H89" s="42"/>
      <c r="I89" s="42"/>
      <c r="J89" s="42">
        <f t="shared" si="8"/>
        <v>0</v>
      </c>
      <c r="K89" s="42">
        <f t="shared" si="8"/>
        <v>0</v>
      </c>
      <c r="L89" s="42"/>
      <c r="M89" s="42"/>
      <c r="N89" s="42"/>
      <c r="O89" s="42"/>
      <c r="P89" s="42"/>
      <c r="Q89" s="42"/>
      <c r="R89" s="42">
        <f t="shared" si="9"/>
        <v>3023473</v>
      </c>
      <c r="S89" s="42">
        <f t="shared" si="10"/>
        <v>0</v>
      </c>
    </row>
    <row r="90" spans="1:19">
      <c r="A90" s="18">
        <f t="shared" si="12"/>
        <v>2015</v>
      </c>
      <c r="B90" s="18">
        <f t="shared" si="13"/>
        <v>11</v>
      </c>
      <c r="C90" s="18"/>
      <c r="D90" s="18"/>
      <c r="E90" s="18"/>
      <c r="F90" s="42">
        <f>SUMIF('Cust MB ComLg'!$Y$8:$AJ$8,$B$29,'Cust MB ComLg'!$Y50:$AJ50)</f>
        <v>656</v>
      </c>
      <c r="G90" s="42">
        <f>'Avg Bill Days'!C47</f>
        <v>28.619</v>
      </c>
      <c r="H90" s="42"/>
      <c r="I90" s="42"/>
      <c r="J90" s="42">
        <f t="shared" si="8"/>
        <v>0</v>
      </c>
      <c r="K90" s="42">
        <f t="shared" si="8"/>
        <v>0</v>
      </c>
      <c r="L90" s="42"/>
      <c r="M90" s="42"/>
      <c r="N90" s="42"/>
      <c r="O90" s="42"/>
      <c r="P90" s="42"/>
      <c r="Q90" s="42"/>
      <c r="R90" s="42">
        <f t="shared" si="9"/>
        <v>2337424</v>
      </c>
      <c r="S90" s="42">
        <f t="shared" si="10"/>
        <v>0</v>
      </c>
    </row>
    <row r="91" spans="1:19">
      <c r="A91" s="18">
        <f t="shared" si="12"/>
        <v>2015</v>
      </c>
      <c r="B91" s="18">
        <f t="shared" si="13"/>
        <v>12</v>
      </c>
      <c r="C91" s="18"/>
      <c r="D91" s="18"/>
      <c r="E91" s="18"/>
      <c r="F91" s="42">
        <f>SUMIF('Cust MB ComLg'!$Y$8:$AJ$8,$B$29,'Cust MB ComLg'!$Y51:$AJ51)</f>
        <v>659</v>
      </c>
      <c r="G91" s="42">
        <f>'Avg Bill Days'!C48</f>
        <v>31.238</v>
      </c>
      <c r="H91" s="42"/>
      <c r="I91" s="42"/>
      <c r="J91" s="42">
        <f t="shared" si="8"/>
        <v>0</v>
      </c>
      <c r="K91" s="42">
        <f t="shared" si="8"/>
        <v>0</v>
      </c>
      <c r="L91" s="42"/>
      <c r="M91" s="42"/>
      <c r="N91" s="42"/>
      <c r="O91" s="42"/>
      <c r="P91" s="42"/>
      <c r="Q91" s="42"/>
      <c r="R91" s="42">
        <f t="shared" si="9"/>
        <v>2218203</v>
      </c>
      <c r="S91" s="42">
        <f t="shared" si="10"/>
        <v>0</v>
      </c>
    </row>
    <row r="92" spans="1:19">
      <c r="A92" s="18">
        <f t="shared" si="12"/>
        <v>2016</v>
      </c>
      <c r="B92" s="18">
        <f t="shared" si="13"/>
        <v>1</v>
      </c>
      <c r="C92" s="18"/>
      <c r="D92" s="18"/>
      <c r="E92" s="18"/>
      <c r="F92" s="42">
        <f>SUMIF('Cust MB ComLg'!$Y$8:$AJ$8,$B$29,'Cust MB ComLg'!$Y52:$AJ52)</f>
        <v>661</v>
      </c>
      <c r="G92" s="42">
        <f>'Avg Bill Days'!C49</f>
        <v>32.286000000000001</v>
      </c>
      <c r="H92" s="42"/>
      <c r="I92" s="42"/>
      <c r="J92" s="42">
        <f t="shared" si="8"/>
        <v>0</v>
      </c>
      <c r="K92" s="42">
        <f t="shared" si="8"/>
        <v>0</v>
      </c>
      <c r="L92" s="42"/>
      <c r="M92" s="42"/>
      <c r="N92" s="42"/>
      <c r="O92" s="42"/>
      <c r="P92" s="42"/>
      <c r="Q92" s="42"/>
      <c r="R92" s="42">
        <f t="shared" si="9"/>
        <v>2297014</v>
      </c>
      <c r="S92" s="42">
        <f t="shared" si="10"/>
        <v>0</v>
      </c>
    </row>
    <row r="93" spans="1:19">
      <c r="A93" s="18">
        <f t="shared" si="12"/>
        <v>2016</v>
      </c>
      <c r="B93" s="18">
        <f t="shared" si="13"/>
        <v>2</v>
      </c>
      <c r="C93" s="18"/>
      <c r="D93" s="18"/>
      <c r="E93" s="18"/>
      <c r="F93" s="42">
        <f>SUMIF('Cust MB ComLg'!$Y$8:$AJ$8,$B$29,'Cust MB ComLg'!$Y53:$AJ53)</f>
        <v>663</v>
      </c>
      <c r="G93" s="42">
        <f>'Avg Bill Days'!C50</f>
        <v>30.31</v>
      </c>
      <c r="H93" s="42"/>
      <c r="I93" s="42"/>
      <c r="J93" s="42">
        <f t="shared" si="8"/>
        <v>0</v>
      </c>
      <c r="K93" s="42">
        <f t="shared" si="8"/>
        <v>0</v>
      </c>
      <c r="L93" s="42"/>
      <c r="M93" s="42"/>
      <c r="N93" s="42"/>
      <c r="O93" s="42"/>
      <c r="P93" s="42"/>
      <c r="Q93" s="42"/>
      <c r="R93" s="42">
        <f t="shared" si="9"/>
        <v>2313210</v>
      </c>
      <c r="S93" s="42">
        <f t="shared" si="10"/>
        <v>0</v>
      </c>
    </row>
    <row r="94" spans="1:19">
      <c r="A94" s="18">
        <f t="shared" si="12"/>
        <v>2016</v>
      </c>
      <c r="B94" s="18">
        <f t="shared" si="13"/>
        <v>3</v>
      </c>
      <c r="C94" s="18"/>
      <c r="D94" s="18"/>
      <c r="E94" s="18"/>
      <c r="F94" s="42">
        <f>SUMIF('Cust MB ComLg'!$Y$8:$AJ$8,$B$29,'Cust MB ComLg'!$Y54:$AJ54)</f>
        <v>666</v>
      </c>
      <c r="G94" s="42">
        <f>'Avg Bill Days'!C51</f>
        <v>30.024000000000001</v>
      </c>
      <c r="H94" s="42"/>
      <c r="I94" s="42"/>
      <c r="J94" s="42">
        <f t="shared" si="8"/>
        <v>0</v>
      </c>
      <c r="K94" s="42">
        <f t="shared" si="8"/>
        <v>0</v>
      </c>
      <c r="L94" s="42"/>
      <c r="M94" s="42"/>
      <c r="N94" s="42"/>
      <c r="O94" s="42"/>
      <c r="P94" s="42"/>
      <c r="Q94" s="42"/>
      <c r="R94" s="42">
        <f t="shared" si="9"/>
        <v>2314761</v>
      </c>
      <c r="S94" s="42">
        <f t="shared" si="10"/>
        <v>0</v>
      </c>
    </row>
    <row r="95" spans="1:19">
      <c r="A95" s="18">
        <f t="shared" si="12"/>
        <v>2016</v>
      </c>
      <c r="B95" s="18">
        <f t="shared" si="13"/>
        <v>4</v>
      </c>
      <c r="C95" s="18"/>
      <c r="D95" s="18"/>
      <c r="E95" s="18"/>
      <c r="F95" s="42">
        <f>SUMIF('Cust MB ComLg'!$Y$8:$AJ$8,$B$29,'Cust MB ComLg'!$Y55:$AJ55)</f>
        <v>667</v>
      </c>
      <c r="G95" s="42">
        <f>'Avg Bill Days'!C52</f>
        <v>30.713999999999999</v>
      </c>
      <c r="H95" s="42"/>
      <c r="I95" s="42"/>
      <c r="J95" s="42">
        <f t="shared" si="8"/>
        <v>0</v>
      </c>
      <c r="K95" s="42">
        <f t="shared" si="8"/>
        <v>0</v>
      </c>
      <c r="L95" s="42"/>
      <c r="M95" s="42"/>
      <c r="N95" s="42"/>
      <c r="O95" s="42"/>
      <c r="P95" s="42"/>
      <c r="Q95" s="42"/>
      <c r="R95" s="42">
        <f t="shared" si="9"/>
        <v>2465542</v>
      </c>
      <c r="S95" s="42">
        <f t="shared" si="10"/>
        <v>0</v>
      </c>
    </row>
    <row r="96" spans="1:19">
      <c r="A96" s="18">
        <f t="shared" si="12"/>
        <v>2016</v>
      </c>
      <c r="B96" s="18">
        <f t="shared" si="13"/>
        <v>5</v>
      </c>
      <c r="C96" s="18"/>
      <c r="D96" s="18"/>
      <c r="E96" s="18"/>
      <c r="F96" s="42">
        <f>SUMIF('Cust MB ComLg'!$Y$8:$AJ$8,$B$29,'Cust MB ComLg'!$Y56:$AJ56)</f>
        <v>669</v>
      </c>
      <c r="G96" s="42">
        <f>'Avg Bill Days'!C53</f>
        <v>29.524000000000001</v>
      </c>
      <c r="H96" s="42"/>
      <c r="I96" s="42"/>
      <c r="J96" s="42">
        <f t="shared" si="8"/>
        <v>0</v>
      </c>
      <c r="K96" s="42">
        <f t="shared" si="8"/>
        <v>0</v>
      </c>
      <c r="L96" s="42"/>
      <c r="M96" s="42"/>
      <c r="N96" s="42"/>
      <c r="O96" s="42"/>
      <c r="P96" s="42"/>
      <c r="Q96" s="42"/>
      <c r="R96" s="42">
        <f t="shared" si="9"/>
        <v>2634545</v>
      </c>
      <c r="S96" s="42">
        <f t="shared" si="10"/>
        <v>0</v>
      </c>
    </row>
    <row r="97" spans="1:19">
      <c r="A97" s="18">
        <f t="shared" si="12"/>
        <v>2016</v>
      </c>
      <c r="B97" s="18">
        <f t="shared" si="13"/>
        <v>6</v>
      </c>
      <c r="C97" s="18"/>
      <c r="D97" s="18"/>
      <c r="E97" s="18"/>
      <c r="F97" s="42">
        <f>SUMIF('Cust MB ComLg'!$Y$8:$AJ$8,$B$29,'Cust MB ComLg'!$Y57:$AJ57)</f>
        <v>672</v>
      </c>
      <c r="G97" s="42">
        <f>'Avg Bill Days'!C54</f>
        <v>30.619</v>
      </c>
      <c r="H97" s="42"/>
      <c r="I97" s="42"/>
      <c r="J97" s="42">
        <f t="shared" si="8"/>
        <v>0</v>
      </c>
      <c r="K97" s="42">
        <f t="shared" si="8"/>
        <v>0</v>
      </c>
      <c r="L97" s="42"/>
      <c r="M97" s="42"/>
      <c r="N97" s="42"/>
      <c r="O97" s="42"/>
      <c r="P97" s="42"/>
      <c r="Q97" s="42"/>
      <c r="R97" s="42">
        <f t="shared" si="9"/>
        <v>3318371</v>
      </c>
      <c r="S97" s="42">
        <f t="shared" si="10"/>
        <v>0</v>
      </c>
    </row>
    <row r="98" spans="1:19">
      <c r="A98" s="18">
        <f t="shared" si="12"/>
        <v>2016</v>
      </c>
      <c r="B98" s="18">
        <f t="shared" si="13"/>
        <v>7</v>
      </c>
      <c r="C98" s="18"/>
      <c r="D98" s="18"/>
      <c r="E98" s="18"/>
      <c r="F98" s="42">
        <f>SUMIF('Cust MB ComLg'!$Y$8:$AJ$8,$B$29,'Cust MB ComLg'!$Y58:$AJ58)</f>
        <v>674</v>
      </c>
      <c r="G98" s="42">
        <f>'Avg Bill Days'!C55</f>
        <v>30.713999999999999</v>
      </c>
      <c r="H98" s="42"/>
      <c r="I98" s="42"/>
      <c r="J98" s="42">
        <f t="shared" si="8"/>
        <v>0</v>
      </c>
      <c r="K98" s="42">
        <f t="shared" si="8"/>
        <v>0</v>
      </c>
      <c r="L98" s="42"/>
      <c r="M98" s="42"/>
      <c r="N98" s="42"/>
      <c r="O98" s="42"/>
      <c r="P98" s="42"/>
      <c r="Q98" s="42"/>
      <c r="R98" s="42">
        <f t="shared" si="9"/>
        <v>3594636</v>
      </c>
      <c r="S98" s="42">
        <f t="shared" si="10"/>
        <v>0</v>
      </c>
    </row>
    <row r="99" spans="1:19">
      <c r="A99" s="18">
        <f t="shared" si="12"/>
        <v>2016</v>
      </c>
      <c r="B99" s="18">
        <f t="shared" si="13"/>
        <v>8</v>
      </c>
      <c r="C99" s="18"/>
      <c r="D99" s="18"/>
      <c r="E99" s="18"/>
      <c r="F99" s="42">
        <f>SUMIF('Cust MB ComLg'!$Y$8:$AJ$8,$B$29,'Cust MB ComLg'!$Y59:$AJ59)</f>
        <v>677</v>
      </c>
      <c r="G99" s="42">
        <f>'Avg Bill Days'!C56</f>
        <v>30.475999999999999</v>
      </c>
      <c r="H99" s="42"/>
      <c r="I99" s="42"/>
      <c r="J99" s="42">
        <f t="shared" si="8"/>
        <v>0</v>
      </c>
      <c r="K99" s="42">
        <f t="shared" si="8"/>
        <v>0</v>
      </c>
      <c r="L99" s="42"/>
      <c r="M99" s="42"/>
      <c r="N99" s="42"/>
      <c r="O99" s="42"/>
      <c r="P99" s="42"/>
      <c r="Q99" s="42"/>
      <c r="R99" s="42">
        <f t="shared" si="9"/>
        <v>3570117</v>
      </c>
      <c r="S99" s="42">
        <f t="shared" si="10"/>
        <v>0</v>
      </c>
    </row>
    <row r="100" spans="1:19">
      <c r="A100" s="18">
        <f t="shared" si="12"/>
        <v>2016</v>
      </c>
      <c r="B100" s="18">
        <f t="shared" si="13"/>
        <v>9</v>
      </c>
      <c r="C100" s="18"/>
      <c r="D100" s="18"/>
      <c r="E100" s="18"/>
      <c r="F100" s="42">
        <f>SUMIF('Cust MB ComLg'!$Y$8:$AJ$8,$B$29,'Cust MB ComLg'!$Y60:$AJ60)</f>
        <v>678</v>
      </c>
      <c r="G100" s="42">
        <f>'Avg Bill Days'!C57</f>
        <v>31.143000000000001</v>
      </c>
      <c r="H100" s="42"/>
      <c r="I100" s="42"/>
      <c r="J100" s="42">
        <f t="shared" si="8"/>
        <v>0</v>
      </c>
      <c r="K100" s="42">
        <f t="shared" si="8"/>
        <v>0</v>
      </c>
      <c r="L100" s="42"/>
      <c r="M100" s="42"/>
      <c r="N100" s="42"/>
      <c r="O100" s="42"/>
      <c r="P100" s="42"/>
      <c r="Q100" s="42"/>
      <c r="R100" s="42">
        <f t="shared" si="9"/>
        <v>3541351</v>
      </c>
      <c r="S100" s="42">
        <f t="shared" si="10"/>
        <v>0</v>
      </c>
    </row>
    <row r="101" spans="1:19">
      <c r="A101" s="18">
        <f t="shared" si="12"/>
        <v>2016</v>
      </c>
      <c r="B101" s="18">
        <f t="shared" si="13"/>
        <v>10</v>
      </c>
      <c r="C101" s="18"/>
      <c r="D101" s="18"/>
      <c r="E101" s="18"/>
      <c r="F101" s="42">
        <f>SUMIF('Cust MB ComLg'!$Y$8:$AJ$8,$B$29,'Cust MB ComLg'!$Y61:$AJ61)</f>
        <v>680</v>
      </c>
      <c r="G101" s="42">
        <f>'Avg Bill Days'!C58</f>
        <v>30.762</v>
      </c>
      <c r="H101" s="42"/>
      <c r="I101" s="42"/>
      <c r="J101" s="42">
        <f t="shared" si="8"/>
        <v>0</v>
      </c>
      <c r="K101" s="42">
        <f t="shared" si="8"/>
        <v>0</v>
      </c>
      <c r="L101" s="42"/>
      <c r="M101" s="42"/>
      <c r="N101" s="42"/>
      <c r="O101" s="42"/>
      <c r="P101" s="42"/>
      <c r="Q101" s="42"/>
      <c r="R101" s="42">
        <f t="shared" si="9"/>
        <v>3143673</v>
      </c>
      <c r="S101" s="42">
        <f t="shared" si="10"/>
        <v>0</v>
      </c>
    </row>
    <row r="102" spans="1:19">
      <c r="A102" s="18">
        <f t="shared" si="12"/>
        <v>2016</v>
      </c>
      <c r="B102" s="18">
        <f t="shared" si="13"/>
        <v>11</v>
      </c>
      <c r="C102" s="18"/>
      <c r="D102" s="18"/>
      <c r="E102" s="18"/>
      <c r="F102" s="42">
        <f>SUMIF('Cust MB ComLg'!$Y$8:$AJ$8,$B$29,'Cust MB ComLg'!$Y62:$AJ62)</f>
        <v>684</v>
      </c>
      <c r="G102" s="42">
        <f>'Avg Bill Days'!C59</f>
        <v>28.619</v>
      </c>
      <c r="H102" s="42"/>
      <c r="I102" s="42"/>
      <c r="J102" s="42">
        <f t="shared" si="8"/>
        <v>0</v>
      </c>
      <c r="K102" s="42">
        <f t="shared" si="8"/>
        <v>0</v>
      </c>
      <c r="L102" s="42"/>
      <c r="M102" s="42"/>
      <c r="N102" s="42"/>
      <c r="O102" s="42"/>
      <c r="P102" s="42"/>
      <c r="Q102" s="42"/>
      <c r="R102" s="42">
        <f t="shared" si="9"/>
        <v>2437192</v>
      </c>
      <c r="S102" s="42">
        <f t="shared" si="10"/>
        <v>0</v>
      </c>
    </row>
    <row r="103" spans="1:19">
      <c r="A103" s="18">
        <f t="shared" si="12"/>
        <v>2016</v>
      </c>
      <c r="B103" s="18">
        <f t="shared" si="13"/>
        <v>12</v>
      </c>
      <c r="C103" s="18"/>
      <c r="D103" s="18"/>
      <c r="E103" s="18"/>
      <c r="F103" s="42">
        <f>SUMIF('Cust MB ComLg'!$Y$8:$AJ$8,$B$29,'Cust MB ComLg'!$Y63:$AJ63)</f>
        <v>685</v>
      </c>
      <c r="G103" s="42">
        <f>'Avg Bill Days'!C60</f>
        <v>31.238</v>
      </c>
      <c r="H103" s="42"/>
      <c r="I103" s="42"/>
      <c r="J103" s="42">
        <f t="shared" si="8"/>
        <v>0</v>
      </c>
      <c r="K103" s="42">
        <f t="shared" si="8"/>
        <v>0</v>
      </c>
      <c r="L103" s="42"/>
      <c r="M103" s="42"/>
      <c r="N103" s="42"/>
      <c r="O103" s="42"/>
      <c r="P103" s="42"/>
      <c r="Q103" s="42"/>
      <c r="R103" s="42">
        <f t="shared" si="9"/>
        <v>2305719</v>
      </c>
      <c r="S103" s="42">
        <f t="shared" si="10"/>
        <v>0</v>
      </c>
    </row>
    <row r="104" spans="1:19">
      <c r="A104" s="18">
        <f t="shared" si="12"/>
        <v>2017</v>
      </c>
      <c r="B104" s="18">
        <f t="shared" si="13"/>
        <v>1</v>
      </c>
      <c r="C104" s="18"/>
      <c r="D104" s="18"/>
      <c r="E104" s="18"/>
      <c r="F104" s="42">
        <f>SUMIF('Cust MB ComLg'!$Y$8:$AJ$8,$B$29,'Cust MB ComLg'!$Y64:$AJ64)</f>
        <v>687</v>
      </c>
      <c r="G104" s="42">
        <f>'Avg Bill Days'!C61</f>
        <v>32.286000000000001</v>
      </c>
      <c r="H104" s="42"/>
      <c r="I104" s="42"/>
      <c r="J104" s="42">
        <f t="shared" si="8"/>
        <v>0</v>
      </c>
      <c r="K104" s="42">
        <f t="shared" si="8"/>
        <v>0</v>
      </c>
      <c r="L104" s="42"/>
      <c r="M104" s="42"/>
      <c r="N104" s="42"/>
      <c r="O104" s="42"/>
      <c r="P104" s="42"/>
      <c r="Q104" s="42"/>
      <c r="R104" s="42">
        <f t="shared" si="9"/>
        <v>2387365</v>
      </c>
      <c r="S104" s="42">
        <f t="shared" si="10"/>
        <v>0</v>
      </c>
    </row>
    <row r="105" spans="1:19">
      <c r="A105" s="18">
        <f t="shared" si="12"/>
        <v>2017</v>
      </c>
      <c r="B105" s="18">
        <f t="shared" si="13"/>
        <v>2</v>
      </c>
      <c r="C105" s="18"/>
      <c r="D105" s="18"/>
      <c r="E105" s="18"/>
      <c r="F105" s="42">
        <f>SUMIF('Cust MB ComLg'!$Y$8:$AJ$8,$B$29,'Cust MB ComLg'!$Y65:$AJ65)</f>
        <v>690</v>
      </c>
      <c r="G105" s="42">
        <f>'Avg Bill Days'!C62</f>
        <v>29.81</v>
      </c>
      <c r="H105" s="42"/>
      <c r="I105" s="42"/>
      <c r="J105" s="42">
        <f t="shared" si="8"/>
        <v>0</v>
      </c>
      <c r="K105" s="42">
        <f t="shared" si="8"/>
        <v>0</v>
      </c>
      <c r="L105" s="42"/>
      <c r="M105" s="42"/>
      <c r="N105" s="42"/>
      <c r="O105" s="42"/>
      <c r="P105" s="42"/>
      <c r="Q105" s="42"/>
      <c r="R105" s="42">
        <f t="shared" si="9"/>
        <v>2367700</v>
      </c>
      <c r="S105" s="42">
        <f t="shared" si="10"/>
        <v>0</v>
      </c>
    </row>
    <row r="106" spans="1:19">
      <c r="A106" s="18">
        <f t="shared" si="12"/>
        <v>2017</v>
      </c>
      <c r="B106" s="18">
        <f t="shared" si="13"/>
        <v>3</v>
      </c>
      <c r="C106" s="18"/>
      <c r="D106" s="18"/>
      <c r="E106" s="18"/>
      <c r="F106" s="42">
        <f>SUMIF('Cust MB ComLg'!$Y$8:$AJ$8,$B$29,'Cust MB ComLg'!$Y66:$AJ66)</f>
        <v>692</v>
      </c>
      <c r="G106" s="42">
        <f>'Avg Bill Days'!C63</f>
        <v>29.524000000000001</v>
      </c>
      <c r="H106" s="42"/>
      <c r="I106" s="42"/>
      <c r="J106" s="42">
        <f t="shared" si="8"/>
        <v>0</v>
      </c>
      <c r="K106" s="42">
        <f t="shared" si="8"/>
        <v>0</v>
      </c>
      <c r="L106" s="42"/>
      <c r="M106" s="42"/>
      <c r="N106" s="42"/>
      <c r="O106" s="42"/>
      <c r="P106" s="42"/>
      <c r="Q106" s="42"/>
      <c r="R106" s="42">
        <f t="shared" si="9"/>
        <v>2365073</v>
      </c>
      <c r="S106" s="42">
        <f t="shared" si="10"/>
        <v>0</v>
      </c>
    </row>
    <row r="107" spans="1:19">
      <c r="A107" s="18">
        <f t="shared" si="12"/>
        <v>2017</v>
      </c>
      <c r="B107" s="18">
        <f t="shared" si="13"/>
        <v>4</v>
      </c>
      <c r="C107" s="18"/>
      <c r="D107" s="18"/>
      <c r="E107" s="18"/>
      <c r="F107" s="42">
        <f>SUMIF('Cust MB ComLg'!$Y$8:$AJ$8,$B$29,'Cust MB ComLg'!$Y67:$AJ67)</f>
        <v>695</v>
      </c>
      <c r="G107" s="42">
        <f>'Avg Bill Days'!C64</f>
        <v>30.713999999999999</v>
      </c>
      <c r="H107" s="42"/>
      <c r="I107" s="42"/>
      <c r="J107" s="42">
        <f t="shared" si="8"/>
        <v>0</v>
      </c>
      <c r="K107" s="42">
        <f t="shared" si="8"/>
        <v>0</v>
      </c>
      <c r="L107" s="42"/>
      <c r="M107" s="42"/>
      <c r="N107" s="42"/>
      <c r="O107" s="42"/>
      <c r="P107" s="42"/>
      <c r="Q107" s="42"/>
      <c r="R107" s="42">
        <f t="shared" si="9"/>
        <v>2569043</v>
      </c>
      <c r="S107" s="42">
        <f t="shared" si="10"/>
        <v>0</v>
      </c>
    </row>
    <row r="108" spans="1:19">
      <c r="A108" s="18">
        <f t="shared" si="12"/>
        <v>2017</v>
      </c>
      <c r="B108" s="18">
        <f t="shared" si="13"/>
        <v>5</v>
      </c>
      <c r="C108" s="18"/>
      <c r="D108" s="18"/>
      <c r="E108" s="18"/>
      <c r="F108" s="42">
        <f>SUMIF('Cust MB ComLg'!$Y$8:$AJ$8,$B$29,'Cust MB ComLg'!$Y68:$AJ68)</f>
        <v>697</v>
      </c>
      <c r="G108" s="42">
        <f>'Avg Bill Days'!C65</f>
        <v>29.524000000000001</v>
      </c>
      <c r="H108" s="42"/>
      <c r="I108" s="42"/>
      <c r="J108" s="42">
        <f t="shared" si="8"/>
        <v>0</v>
      </c>
      <c r="K108" s="42">
        <f t="shared" si="8"/>
        <v>0</v>
      </c>
      <c r="L108" s="42"/>
      <c r="M108" s="42"/>
      <c r="N108" s="42"/>
      <c r="O108" s="42"/>
      <c r="P108" s="42"/>
      <c r="Q108" s="42"/>
      <c r="R108" s="42">
        <f t="shared" si="9"/>
        <v>2744810</v>
      </c>
      <c r="S108" s="42">
        <f t="shared" si="10"/>
        <v>0</v>
      </c>
    </row>
    <row r="109" spans="1:19">
      <c r="A109" s="18">
        <f t="shared" si="12"/>
        <v>2017</v>
      </c>
      <c r="B109" s="18">
        <f t="shared" si="13"/>
        <v>6</v>
      </c>
      <c r="C109" s="18"/>
      <c r="D109" s="18"/>
      <c r="E109" s="18"/>
      <c r="F109" s="42">
        <f>SUMIF('Cust MB ComLg'!$Y$8:$AJ$8,$B$29,'Cust MB ComLg'!$Y69:$AJ69)</f>
        <v>698</v>
      </c>
      <c r="G109" s="42">
        <f>'Avg Bill Days'!C66</f>
        <v>30.619</v>
      </c>
      <c r="H109" s="42"/>
      <c r="I109" s="42"/>
      <c r="J109" s="42">
        <f t="shared" si="8"/>
        <v>0</v>
      </c>
      <c r="K109" s="42">
        <f t="shared" si="8"/>
        <v>0</v>
      </c>
      <c r="L109" s="42"/>
      <c r="M109" s="42"/>
      <c r="N109" s="42"/>
      <c r="O109" s="42"/>
      <c r="P109" s="42"/>
      <c r="Q109" s="42"/>
      <c r="R109" s="42">
        <f t="shared" si="9"/>
        <v>3446760</v>
      </c>
      <c r="S109" s="42">
        <f t="shared" si="10"/>
        <v>0</v>
      </c>
    </row>
    <row r="110" spans="1:19">
      <c r="A110" s="18">
        <f t="shared" si="12"/>
        <v>2017</v>
      </c>
      <c r="B110" s="18">
        <f t="shared" si="13"/>
        <v>7</v>
      </c>
      <c r="C110" s="18"/>
      <c r="D110" s="18"/>
      <c r="E110" s="18"/>
      <c r="F110" s="42">
        <f>SUMIF('Cust MB ComLg'!$Y$8:$AJ$8,$B$29,'Cust MB ComLg'!$Y70:$AJ70)</f>
        <v>702</v>
      </c>
      <c r="G110" s="42">
        <f>'Avg Bill Days'!C67</f>
        <v>30.713999999999999</v>
      </c>
      <c r="H110" s="42"/>
      <c r="I110" s="42"/>
      <c r="J110" s="42">
        <f t="shared" si="8"/>
        <v>0</v>
      </c>
      <c r="K110" s="42">
        <f t="shared" si="8"/>
        <v>0</v>
      </c>
      <c r="L110" s="42"/>
      <c r="M110" s="42"/>
      <c r="N110" s="42"/>
      <c r="O110" s="42"/>
      <c r="P110" s="42"/>
      <c r="Q110" s="42"/>
      <c r="R110" s="42">
        <f t="shared" si="9"/>
        <v>3743969</v>
      </c>
      <c r="S110" s="42">
        <f t="shared" si="10"/>
        <v>0</v>
      </c>
    </row>
    <row r="111" spans="1:19">
      <c r="A111" s="18">
        <f t="shared" si="12"/>
        <v>2017</v>
      </c>
      <c r="B111" s="18">
        <f t="shared" si="13"/>
        <v>8</v>
      </c>
      <c r="C111" s="18"/>
      <c r="D111" s="18"/>
      <c r="E111" s="18"/>
      <c r="F111" s="42">
        <f>SUMIF('Cust MB ComLg'!$Y$8:$AJ$8,$B$29,'Cust MB ComLg'!$Y71:$AJ71)</f>
        <v>704</v>
      </c>
      <c r="G111" s="42">
        <f>'Avg Bill Days'!C68</f>
        <v>30.475999999999999</v>
      </c>
      <c r="H111" s="42"/>
      <c r="I111" s="42"/>
      <c r="J111" s="42">
        <f t="shared" si="8"/>
        <v>0</v>
      </c>
      <c r="K111" s="42">
        <f t="shared" si="8"/>
        <v>0</v>
      </c>
      <c r="L111" s="42"/>
      <c r="M111" s="42"/>
      <c r="N111" s="42"/>
      <c r="O111" s="42"/>
      <c r="P111" s="42"/>
      <c r="Q111" s="42"/>
      <c r="R111" s="42">
        <f t="shared" si="9"/>
        <v>3712500</v>
      </c>
      <c r="S111" s="42">
        <f t="shared" si="10"/>
        <v>0</v>
      </c>
    </row>
    <row r="112" spans="1:19">
      <c r="A112" s="18">
        <f t="shared" si="12"/>
        <v>2017</v>
      </c>
      <c r="B112" s="18">
        <f t="shared" si="13"/>
        <v>9</v>
      </c>
      <c r="C112" s="18"/>
      <c r="D112" s="18"/>
      <c r="E112" s="18"/>
      <c r="F112" s="42">
        <f>SUMIF('Cust MB ComLg'!$Y$8:$AJ$8,$B$29,'Cust MB ComLg'!$Y72:$AJ72)</f>
        <v>706</v>
      </c>
      <c r="G112" s="42">
        <f>'Avg Bill Days'!C69</f>
        <v>31.143000000000001</v>
      </c>
      <c r="H112" s="42"/>
      <c r="I112" s="42"/>
      <c r="J112" s="42">
        <f t="shared" si="8"/>
        <v>0</v>
      </c>
      <c r="K112" s="42">
        <f t="shared" si="8"/>
        <v>0</v>
      </c>
      <c r="L112" s="42"/>
      <c r="M112" s="42"/>
      <c r="N112" s="42"/>
      <c r="O112" s="42"/>
      <c r="P112" s="42"/>
      <c r="Q112" s="42"/>
      <c r="R112" s="42">
        <f t="shared" si="9"/>
        <v>3687601</v>
      </c>
      <c r="S112" s="42">
        <f t="shared" si="10"/>
        <v>0</v>
      </c>
    </row>
    <row r="113" spans="1:19">
      <c r="A113" s="18">
        <f t="shared" si="12"/>
        <v>2017</v>
      </c>
      <c r="B113" s="18">
        <f t="shared" si="13"/>
        <v>10</v>
      </c>
      <c r="C113" s="18"/>
      <c r="D113" s="18"/>
      <c r="E113" s="18"/>
      <c r="F113" s="42">
        <f>SUMIF('Cust MB ComLg'!$Y$8:$AJ$8,$B$29,'Cust MB ComLg'!$Y73:$AJ73)</f>
        <v>708</v>
      </c>
      <c r="G113" s="42">
        <f>'Avg Bill Days'!C70</f>
        <v>30.762</v>
      </c>
      <c r="H113" s="42"/>
      <c r="I113" s="42"/>
      <c r="J113" s="42">
        <f t="shared" si="8"/>
        <v>0</v>
      </c>
      <c r="K113" s="42">
        <f t="shared" si="8"/>
        <v>0</v>
      </c>
      <c r="L113" s="42"/>
      <c r="M113" s="42"/>
      <c r="N113" s="42"/>
      <c r="O113" s="42"/>
      <c r="P113" s="42"/>
      <c r="Q113" s="42"/>
      <c r="R113" s="42">
        <f t="shared" si="9"/>
        <v>3273118</v>
      </c>
      <c r="S113" s="42">
        <f t="shared" si="10"/>
        <v>0</v>
      </c>
    </row>
    <row r="114" spans="1:19">
      <c r="A114" s="18">
        <f t="shared" si="12"/>
        <v>2017</v>
      </c>
      <c r="B114" s="18">
        <f t="shared" si="13"/>
        <v>11</v>
      </c>
      <c r="C114" s="18"/>
      <c r="D114" s="18"/>
      <c r="E114" s="18"/>
      <c r="F114" s="42">
        <f>SUMIF('Cust MB ComLg'!$Y$8:$AJ$8,$B$29,'Cust MB ComLg'!$Y74:$AJ74)</f>
        <v>711</v>
      </c>
      <c r="G114" s="42">
        <f>'Avg Bill Days'!C71</f>
        <v>28.619</v>
      </c>
      <c r="H114" s="42"/>
      <c r="I114" s="42"/>
      <c r="J114" s="42">
        <f t="shared" ref="J114:K177" si="14">ROUND(SUMIF($B$32:$B$45,$B114,J$32:J$45)*$F114,0)</f>
        <v>0</v>
      </c>
      <c r="K114" s="42">
        <f t="shared" si="14"/>
        <v>0</v>
      </c>
      <c r="L114" s="42"/>
      <c r="M114" s="42"/>
      <c r="N114" s="42"/>
      <c r="O114" s="42"/>
      <c r="P114" s="42"/>
      <c r="Q114" s="42"/>
      <c r="R114" s="42">
        <f t="shared" ref="R114:R177" si="15">ROUND(SUMIF($B$32:$B$45,$B114,R$32:R$45)*$F114*$G114,0)</f>
        <v>2533397</v>
      </c>
      <c r="S114" s="42">
        <f t="shared" ref="S114:S177" si="16">ROUND(SUMIF($B$32:$B$45,$B114,S$32:S$45)*$F114,0)</f>
        <v>0</v>
      </c>
    </row>
    <row r="115" spans="1:19">
      <c r="A115" s="18">
        <f t="shared" si="12"/>
        <v>2017</v>
      </c>
      <c r="B115" s="18">
        <f t="shared" si="13"/>
        <v>12</v>
      </c>
      <c r="C115" s="18"/>
      <c r="D115" s="18"/>
      <c r="E115" s="18"/>
      <c r="F115" s="42">
        <f>SUMIF('Cust MB ComLg'!$Y$8:$AJ$8,$B$29,'Cust MB ComLg'!$Y75:$AJ75)</f>
        <v>713</v>
      </c>
      <c r="G115" s="42">
        <f>'Avg Bill Days'!C72</f>
        <v>31.238</v>
      </c>
      <c r="H115" s="42"/>
      <c r="I115" s="42"/>
      <c r="J115" s="42">
        <f t="shared" si="14"/>
        <v>0</v>
      </c>
      <c r="K115" s="42">
        <f t="shared" si="14"/>
        <v>0</v>
      </c>
      <c r="L115" s="42"/>
      <c r="M115" s="42"/>
      <c r="N115" s="42"/>
      <c r="O115" s="42"/>
      <c r="P115" s="42"/>
      <c r="Q115" s="42"/>
      <c r="R115" s="42">
        <f t="shared" si="15"/>
        <v>2399968</v>
      </c>
      <c r="S115" s="42">
        <f t="shared" si="16"/>
        <v>0</v>
      </c>
    </row>
    <row r="116" spans="1:19">
      <c r="A116" s="18">
        <f t="shared" si="12"/>
        <v>2018</v>
      </c>
      <c r="B116" s="18">
        <f t="shared" si="13"/>
        <v>1</v>
      </c>
      <c r="C116" s="18"/>
      <c r="D116" s="18"/>
      <c r="E116" s="18"/>
      <c r="F116" s="42">
        <f>SUMIF('Cust MB ComLg'!$Y$8:$AJ$8,$B$29,'Cust MB ComLg'!$Y76:$AJ76)</f>
        <v>715</v>
      </c>
      <c r="G116" s="42">
        <f>'Avg Bill Days'!C73</f>
        <v>32.286000000000001</v>
      </c>
      <c r="H116" s="42"/>
      <c r="I116" s="42"/>
      <c r="J116" s="42">
        <f t="shared" si="14"/>
        <v>0</v>
      </c>
      <c r="K116" s="42">
        <f t="shared" si="14"/>
        <v>0</v>
      </c>
      <c r="L116" s="42"/>
      <c r="M116" s="42"/>
      <c r="N116" s="42"/>
      <c r="O116" s="42"/>
      <c r="P116" s="42"/>
      <c r="Q116" s="42"/>
      <c r="R116" s="42">
        <f t="shared" si="15"/>
        <v>2484667</v>
      </c>
      <c r="S116" s="42">
        <f t="shared" si="16"/>
        <v>0</v>
      </c>
    </row>
    <row r="117" spans="1:19">
      <c r="A117" s="18">
        <f t="shared" si="12"/>
        <v>2018</v>
      </c>
      <c r="B117" s="18">
        <f t="shared" si="13"/>
        <v>2</v>
      </c>
      <c r="C117" s="18"/>
      <c r="D117" s="18"/>
      <c r="E117" s="18"/>
      <c r="F117" s="42">
        <f>SUMIF('Cust MB ComLg'!$Y$8:$AJ$8,$B$29,'Cust MB ComLg'!$Y77:$AJ77)</f>
        <v>719</v>
      </c>
      <c r="G117" s="42">
        <f>'Avg Bill Days'!C74</f>
        <v>29.81</v>
      </c>
      <c r="H117" s="42"/>
      <c r="I117" s="42"/>
      <c r="J117" s="42">
        <f t="shared" si="14"/>
        <v>0</v>
      </c>
      <c r="K117" s="42">
        <f t="shared" si="14"/>
        <v>0</v>
      </c>
      <c r="L117" s="42"/>
      <c r="M117" s="42"/>
      <c r="N117" s="42"/>
      <c r="O117" s="42"/>
      <c r="P117" s="42"/>
      <c r="Q117" s="42"/>
      <c r="R117" s="42">
        <f t="shared" si="15"/>
        <v>2467212</v>
      </c>
      <c r="S117" s="42">
        <f t="shared" si="16"/>
        <v>0</v>
      </c>
    </row>
    <row r="118" spans="1:19">
      <c r="A118" s="18">
        <f t="shared" si="12"/>
        <v>2018</v>
      </c>
      <c r="B118" s="18">
        <f t="shared" si="13"/>
        <v>3</v>
      </c>
      <c r="C118" s="18"/>
      <c r="D118" s="18"/>
      <c r="E118" s="18"/>
      <c r="F118" s="42">
        <f>SUMIF('Cust MB ComLg'!$Y$8:$AJ$8,$B$29,'Cust MB ComLg'!$Y78:$AJ78)</f>
        <v>721</v>
      </c>
      <c r="G118" s="42">
        <f>'Avg Bill Days'!C75</f>
        <v>29.524000000000001</v>
      </c>
      <c r="H118" s="42"/>
      <c r="I118" s="42"/>
      <c r="J118" s="42">
        <f t="shared" si="14"/>
        <v>0</v>
      </c>
      <c r="K118" s="42">
        <f t="shared" si="14"/>
        <v>0</v>
      </c>
      <c r="L118" s="42"/>
      <c r="M118" s="42"/>
      <c r="N118" s="42"/>
      <c r="O118" s="42"/>
      <c r="P118" s="42"/>
      <c r="Q118" s="42"/>
      <c r="R118" s="42">
        <f t="shared" si="15"/>
        <v>2464188</v>
      </c>
      <c r="S118" s="42">
        <f t="shared" si="16"/>
        <v>0</v>
      </c>
    </row>
    <row r="119" spans="1:19">
      <c r="A119" s="18">
        <f t="shared" si="12"/>
        <v>2018</v>
      </c>
      <c r="B119" s="18">
        <f t="shared" si="13"/>
        <v>4</v>
      </c>
      <c r="C119" s="18"/>
      <c r="D119" s="18"/>
      <c r="E119" s="18"/>
      <c r="F119" s="42">
        <f>SUMIF('Cust MB ComLg'!$Y$8:$AJ$8,$B$29,'Cust MB ComLg'!$Y79:$AJ79)</f>
        <v>722</v>
      </c>
      <c r="G119" s="42">
        <f>'Avg Bill Days'!C76</f>
        <v>30.713999999999999</v>
      </c>
      <c r="H119" s="42"/>
      <c r="I119" s="42"/>
      <c r="J119" s="42">
        <f t="shared" si="14"/>
        <v>0</v>
      </c>
      <c r="K119" s="42">
        <f t="shared" si="14"/>
        <v>0</v>
      </c>
      <c r="L119" s="42"/>
      <c r="M119" s="42"/>
      <c r="N119" s="42"/>
      <c r="O119" s="42"/>
      <c r="P119" s="42"/>
      <c r="Q119" s="42"/>
      <c r="R119" s="42">
        <f t="shared" si="15"/>
        <v>2668847</v>
      </c>
      <c r="S119" s="42">
        <f t="shared" si="16"/>
        <v>0</v>
      </c>
    </row>
    <row r="120" spans="1:19">
      <c r="A120" s="18">
        <f t="shared" si="12"/>
        <v>2018</v>
      </c>
      <c r="B120" s="18">
        <f t="shared" si="13"/>
        <v>5</v>
      </c>
      <c r="C120" s="18"/>
      <c r="D120" s="18"/>
      <c r="E120" s="18"/>
      <c r="F120" s="42">
        <f>SUMIF('Cust MB ComLg'!$Y$8:$AJ$8,$B$29,'Cust MB ComLg'!$Y80:$AJ80)</f>
        <v>725</v>
      </c>
      <c r="G120" s="42">
        <f>'Avg Bill Days'!C77</f>
        <v>29.524000000000001</v>
      </c>
      <c r="H120" s="42"/>
      <c r="I120" s="42"/>
      <c r="J120" s="42">
        <f t="shared" si="14"/>
        <v>0</v>
      </c>
      <c r="K120" s="42">
        <f t="shared" si="14"/>
        <v>0</v>
      </c>
      <c r="L120" s="42"/>
      <c r="M120" s="42"/>
      <c r="N120" s="42"/>
      <c r="O120" s="42"/>
      <c r="P120" s="42"/>
      <c r="Q120" s="42"/>
      <c r="R120" s="42">
        <f t="shared" si="15"/>
        <v>2855075</v>
      </c>
      <c r="S120" s="42">
        <f t="shared" si="16"/>
        <v>0</v>
      </c>
    </row>
    <row r="121" spans="1:19">
      <c r="A121" s="18">
        <f t="shared" si="12"/>
        <v>2018</v>
      </c>
      <c r="B121" s="18">
        <f t="shared" si="13"/>
        <v>6</v>
      </c>
      <c r="C121" s="18"/>
      <c r="D121" s="18"/>
      <c r="E121" s="18"/>
      <c r="F121" s="42">
        <f>SUMIF('Cust MB ComLg'!$Y$8:$AJ$8,$B$29,'Cust MB ComLg'!$Y81:$AJ81)</f>
        <v>728</v>
      </c>
      <c r="G121" s="42">
        <f>'Avg Bill Days'!C78</f>
        <v>30.619</v>
      </c>
      <c r="H121" s="42"/>
      <c r="I121" s="42"/>
      <c r="J121" s="42">
        <f t="shared" si="14"/>
        <v>0</v>
      </c>
      <c r="K121" s="42">
        <f t="shared" si="14"/>
        <v>0</v>
      </c>
      <c r="L121" s="42"/>
      <c r="M121" s="42"/>
      <c r="N121" s="42"/>
      <c r="O121" s="42"/>
      <c r="P121" s="42"/>
      <c r="Q121" s="42"/>
      <c r="R121" s="42">
        <f t="shared" si="15"/>
        <v>3594902</v>
      </c>
      <c r="S121" s="42">
        <f t="shared" si="16"/>
        <v>0</v>
      </c>
    </row>
    <row r="122" spans="1:19">
      <c r="A122" s="18">
        <f t="shared" si="12"/>
        <v>2018</v>
      </c>
      <c r="B122" s="18">
        <f t="shared" si="13"/>
        <v>7</v>
      </c>
      <c r="C122" s="18"/>
      <c r="D122" s="18"/>
      <c r="E122" s="18"/>
      <c r="F122" s="42">
        <f>SUMIF('Cust MB ComLg'!$Y$8:$AJ$8,$B$29,'Cust MB ComLg'!$Y82:$AJ82)</f>
        <v>730</v>
      </c>
      <c r="G122" s="42">
        <f>'Avg Bill Days'!C79</f>
        <v>30.713999999999999</v>
      </c>
      <c r="H122" s="42"/>
      <c r="I122" s="42"/>
      <c r="J122" s="42">
        <f t="shared" si="14"/>
        <v>0</v>
      </c>
      <c r="K122" s="42">
        <f t="shared" si="14"/>
        <v>0</v>
      </c>
      <c r="L122" s="42"/>
      <c r="M122" s="42"/>
      <c r="N122" s="42"/>
      <c r="O122" s="42"/>
      <c r="P122" s="42"/>
      <c r="Q122" s="42"/>
      <c r="R122" s="42">
        <f t="shared" si="15"/>
        <v>3893301</v>
      </c>
      <c r="S122" s="42">
        <f t="shared" si="16"/>
        <v>0</v>
      </c>
    </row>
    <row r="123" spans="1:19">
      <c r="A123" s="18">
        <f t="shared" si="12"/>
        <v>2018</v>
      </c>
      <c r="B123" s="18">
        <f t="shared" si="13"/>
        <v>8</v>
      </c>
      <c r="C123" s="18"/>
      <c r="D123" s="18"/>
      <c r="E123" s="18"/>
      <c r="F123" s="42">
        <f>SUMIF('Cust MB ComLg'!$Y$8:$AJ$8,$B$29,'Cust MB ComLg'!$Y83:$AJ83)</f>
        <v>732</v>
      </c>
      <c r="G123" s="42">
        <f>'Avg Bill Days'!C80</f>
        <v>30.475999999999999</v>
      </c>
      <c r="H123" s="42"/>
      <c r="I123" s="42"/>
      <c r="J123" s="42">
        <f t="shared" si="14"/>
        <v>0</v>
      </c>
      <c r="K123" s="42">
        <f t="shared" si="14"/>
        <v>0</v>
      </c>
      <c r="L123" s="42"/>
      <c r="M123" s="42"/>
      <c r="N123" s="42"/>
      <c r="O123" s="42"/>
      <c r="P123" s="42"/>
      <c r="Q123" s="42"/>
      <c r="R123" s="42">
        <f t="shared" si="15"/>
        <v>3860156</v>
      </c>
      <c r="S123" s="42">
        <f t="shared" si="16"/>
        <v>0</v>
      </c>
    </row>
    <row r="124" spans="1:19">
      <c r="A124" s="18">
        <f t="shared" si="12"/>
        <v>2018</v>
      </c>
      <c r="B124" s="18">
        <f t="shared" si="13"/>
        <v>9</v>
      </c>
      <c r="C124" s="18"/>
      <c r="D124" s="18"/>
      <c r="E124" s="18"/>
      <c r="F124" s="42">
        <f>SUMIF('Cust MB ComLg'!$Y$8:$AJ$8,$B$29,'Cust MB ComLg'!$Y84:$AJ84)</f>
        <v>736</v>
      </c>
      <c r="G124" s="42">
        <f>'Avg Bill Days'!C81</f>
        <v>31.143000000000001</v>
      </c>
      <c r="H124" s="42"/>
      <c r="I124" s="42"/>
      <c r="J124" s="42">
        <f t="shared" si="14"/>
        <v>0</v>
      </c>
      <c r="K124" s="42">
        <f t="shared" si="14"/>
        <v>0</v>
      </c>
      <c r="L124" s="42"/>
      <c r="M124" s="42"/>
      <c r="N124" s="42"/>
      <c r="O124" s="42"/>
      <c r="P124" s="42"/>
      <c r="Q124" s="42"/>
      <c r="R124" s="42">
        <f t="shared" si="15"/>
        <v>3844298</v>
      </c>
      <c r="S124" s="42">
        <f t="shared" si="16"/>
        <v>0</v>
      </c>
    </row>
    <row r="125" spans="1:19">
      <c r="A125" s="18">
        <f t="shared" si="12"/>
        <v>2018</v>
      </c>
      <c r="B125" s="18">
        <f t="shared" si="13"/>
        <v>10</v>
      </c>
      <c r="C125" s="18"/>
      <c r="D125" s="18"/>
      <c r="E125" s="18"/>
      <c r="F125" s="42">
        <f>SUMIF('Cust MB ComLg'!$Y$8:$AJ$8,$B$29,'Cust MB ComLg'!$Y85:$AJ85)</f>
        <v>737</v>
      </c>
      <c r="G125" s="42">
        <f>'Avg Bill Days'!C82</f>
        <v>30.762</v>
      </c>
      <c r="H125" s="42"/>
      <c r="I125" s="42"/>
      <c r="J125" s="42">
        <f t="shared" si="14"/>
        <v>0</v>
      </c>
      <c r="K125" s="42">
        <f t="shared" si="14"/>
        <v>0</v>
      </c>
      <c r="L125" s="42"/>
      <c r="M125" s="42"/>
      <c r="N125" s="42"/>
      <c r="O125" s="42"/>
      <c r="P125" s="42"/>
      <c r="Q125" s="42"/>
      <c r="R125" s="42">
        <f t="shared" si="15"/>
        <v>3407186</v>
      </c>
      <c r="S125" s="42">
        <f t="shared" si="16"/>
        <v>0</v>
      </c>
    </row>
    <row r="126" spans="1:19">
      <c r="A126" s="18">
        <f t="shared" si="12"/>
        <v>2018</v>
      </c>
      <c r="B126" s="18">
        <f t="shared" si="13"/>
        <v>11</v>
      </c>
      <c r="C126" s="18"/>
      <c r="D126" s="18"/>
      <c r="E126" s="18"/>
      <c r="F126" s="42">
        <f>SUMIF('Cust MB ComLg'!$Y$8:$AJ$8,$B$29,'Cust MB ComLg'!$Y86:$AJ86)</f>
        <v>739</v>
      </c>
      <c r="G126" s="42">
        <f>'Avg Bill Days'!C83</f>
        <v>28.619</v>
      </c>
      <c r="H126" s="42"/>
      <c r="I126" s="42"/>
      <c r="J126" s="42">
        <f t="shared" si="14"/>
        <v>0</v>
      </c>
      <c r="K126" s="42">
        <f t="shared" si="14"/>
        <v>0</v>
      </c>
      <c r="L126" s="42"/>
      <c r="M126" s="42"/>
      <c r="N126" s="42"/>
      <c r="O126" s="42"/>
      <c r="P126" s="42"/>
      <c r="Q126" s="42"/>
      <c r="R126" s="42">
        <f t="shared" si="15"/>
        <v>2633165</v>
      </c>
      <c r="S126" s="42">
        <f t="shared" si="16"/>
        <v>0</v>
      </c>
    </row>
    <row r="127" spans="1:19">
      <c r="A127" s="18">
        <f t="shared" si="12"/>
        <v>2018</v>
      </c>
      <c r="B127" s="18">
        <f t="shared" si="13"/>
        <v>12</v>
      </c>
      <c r="C127" s="18"/>
      <c r="D127" s="18"/>
      <c r="E127" s="18"/>
      <c r="F127" s="42">
        <f>SUMIF('Cust MB ComLg'!$Y$8:$AJ$8,$B$29,'Cust MB ComLg'!$Y87:$AJ87)</f>
        <v>743</v>
      </c>
      <c r="G127" s="42">
        <f>'Avg Bill Days'!C84</f>
        <v>31.238</v>
      </c>
      <c r="H127" s="42"/>
      <c r="I127" s="42"/>
      <c r="J127" s="42">
        <f t="shared" si="14"/>
        <v>0</v>
      </c>
      <c r="K127" s="42">
        <f t="shared" si="14"/>
        <v>0</v>
      </c>
      <c r="L127" s="42"/>
      <c r="M127" s="42"/>
      <c r="N127" s="42"/>
      <c r="O127" s="42"/>
      <c r="P127" s="42"/>
      <c r="Q127" s="42"/>
      <c r="R127" s="42">
        <f t="shared" si="15"/>
        <v>2500948</v>
      </c>
      <c r="S127" s="42">
        <f t="shared" si="16"/>
        <v>0</v>
      </c>
    </row>
    <row r="128" spans="1:19">
      <c r="A128" s="18">
        <f t="shared" si="12"/>
        <v>2019</v>
      </c>
      <c r="B128" s="18">
        <f t="shared" si="13"/>
        <v>1</v>
      </c>
      <c r="C128" s="18"/>
      <c r="D128" s="18"/>
      <c r="E128" s="18"/>
      <c r="F128" s="42">
        <f>SUMIF('Cust MB ComLg'!$Y$8:$AJ$8,$B$29,'Cust MB ComLg'!$Y88:$AJ88)</f>
        <v>745</v>
      </c>
      <c r="G128" s="42">
        <f>'Avg Bill Days'!C85</f>
        <v>32.286000000000001</v>
      </c>
      <c r="H128" s="42"/>
      <c r="I128" s="42"/>
      <c r="J128" s="42">
        <f t="shared" si="14"/>
        <v>0</v>
      </c>
      <c r="K128" s="42">
        <f t="shared" si="14"/>
        <v>0</v>
      </c>
      <c r="L128" s="42"/>
      <c r="M128" s="42"/>
      <c r="N128" s="42"/>
      <c r="O128" s="42"/>
      <c r="P128" s="42"/>
      <c r="Q128" s="42"/>
      <c r="R128" s="42">
        <f t="shared" si="15"/>
        <v>2588918</v>
      </c>
      <c r="S128" s="42">
        <f t="shared" si="16"/>
        <v>0</v>
      </c>
    </row>
    <row r="129" spans="1:19">
      <c r="A129" s="18">
        <f t="shared" si="12"/>
        <v>2019</v>
      </c>
      <c r="B129" s="18">
        <f t="shared" si="13"/>
        <v>2</v>
      </c>
      <c r="C129" s="18"/>
      <c r="D129" s="18"/>
      <c r="E129" s="18"/>
      <c r="F129" s="42">
        <f>SUMIF('Cust MB ComLg'!$Y$8:$AJ$8,$B$29,'Cust MB ComLg'!$Y89:$AJ89)</f>
        <v>747</v>
      </c>
      <c r="G129" s="42">
        <f>'Avg Bill Days'!C86</f>
        <v>29.81</v>
      </c>
      <c r="H129" s="42"/>
      <c r="I129" s="42"/>
      <c r="J129" s="42">
        <f t="shared" si="14"/>
        <v>0</v>
      </c>
      <c r="K129" s="42">
        <f t="shared" si="14"/>
        <v>0</v>
      </c>
      <c r="L129" s="42"/>
      <c r="M129" s="42"/>
      <c r="N129" s="42"/>
      <c r="O129" s="42"/>
      <c r="P129" s="42"/>
      <c r="Q129" s="42"/>
      <c r="R129" s="42">
        <f t="shared" si="15"/>
        <v>2563293</v>
      </c>
      <c r="S129" s="42">
        <f t="shared" si="16"/>
        <v>0</v>
      </c>
    </row>
    <row r="130" spans="1:19">
      <c r="A130" s="18">
        <f t="shared" si="12"/>
        <v>2019</v>
      </c>
      <c r="B130" s="18">
        <f t="shared" si="13"/>
        <v>3</v>
      </c>
      <c r="C130" s="18"/>
      <c r="D130" s="18"/>
      <c r="E130" s="18"/>
      <c r="F130" s="42">
        <f>SUMIF('Cust MB ComLg'!$Y$8:$AJ$8,$B$29,'Cust MB ComLg'!$Y90:$AJ90)</f>
        <v>750</v>
      </c>
      <c r="G130" s="42">
        <f>'Avg Bill Days'!C87</f>
        <v>29.524000000000001</v>
      </c>
      <c r="H130" s="42"/>
      <c r="I130" s="42"/>
      <c r="J130" s="42">
        <f t="shared" si="14"/>
        <v>0</v>
      </c>
      <c r="K130" s="42">
        <f t="shared" si="14"/>
        <v>0</v>
      </c>
      <c r="L130" s="42"/>
      <c r="M130" s="42"/>
      <c r="N130" s="42"/>
      <c r="O130" s="42"/>
      <c r="P130" s="42"/>
      <c r="Q130" s="42"/>
      <c r="R130" s="42">
        <f t="shared" si="15"/>
        <v>2563302</v>
      </c>
      <c r="S130" s="42">
        <f t="shared" si="16"/>
        <v>0</v>
      </c>
    </row>
    <row r="131" spans="1:19">
      <c r="A131" s="18">
        <f t="shared" si="12"/>
        <v>2019</v>
      </c>
      <c r="B131" s="18">
        <f t="shared" si="13"/>
        <v>4</v>
      </c>
      <c r="C131" s="18"/>
      <c r="D131" s="18"/>
      <c r="E131" s="18"/>
      <c r="F131" s="42">
        <f>SUMIF('Cust MB ComLg'!$Y$8:$AJ$8,$B$29,'Cust MB ComLg'!$Y91:$AJ91)</f>
        <v>752</v>
      </c>
      <c r="G131" s="42">
        <f>'Avg Bill Days'!C88</f>
        <v>30.713999999999999</v>
      </c>
      <c r="H131" s="42"/>
      <c r="I131" s="42"/>
      <c r="J131" s="42">
        <f t="shared" si="14"/>
        <v>0</v>
      </c>
      <c r="K131" s="42">
        <f t="shared" si="14"/>
        <v>0</v>
      </c>
      <c r="L131" s="42"/>
      <c r="M131" s="42"/>
      <c r="N131" s="42"/>
      <c r="O131" s="42"/>
      <c r="P131" s="42"/>
      <c r="Q131" s="42"/>
      <c r="R131" s="42">
        <f t="shared" si="15"/>
        <v>2779741</v>
      </c>
      <c r="S131" s="42">
        <f t="shared" si="16"/>
        <v>0</v>
      </c>
    </row>
    <row r="132" spans="1:19">
      <c r="A132" s="18">
        <f t="shared" ref="A132:A195" si="17">A120+1</f>
        <v>2019</v>
      </c>
      <c r="B132" s="18">
        <f t="shared" si="13"/>
        <v>5</v>
      </c>
      <c r="C132" s="18"/>
      <c r="D132" s="18"/>
      <c r="E132" s="18"/>
      <c r="F132" s="42">
        <f>SUMIF('Cust MB ComLg'!$Y$8:$AJ$8,$B$29,'Cust MB ComLg'!$Y92:$AJ92)</f>
        <v>755</v>
      </c>
      <c r="G132" s="42">
        <f>'Avg Bill Days'!C89</f>
        <v>29.524000000000001</v>
      </c>
      <c r="H132" s="42"/>
      <c r="I132" s="42"/>
      <c r="J132" s="42">
        <f t="shared" si="14"/>
        <v>0</v>
      </c>
      <c r="K132" s="42">
        <f t="shared" si="14"/>
        <v>0</v>
      </c>
      <c r="L132" s="42"/>
      <c r="M132" s="42"/>
      <c r="N132" s="42"/>
      <c r="O132" s="42"/>
      <c r="P132" s="42"/>
      <c r="Q132" s="42"/>
      <c r="R132" s="42">
        <f t="shared" si="15"/>
        <v>2973216</v>
      </c>
      <c r="S132" s="42">
        <f t="shared" si="16"/>
        <v>0</v>
      </c>
    </row>
    <row r="133" spans="1:19">
      <c r="A133" s="18">
        <f t="shared" si="17"/>
        <v>2019</v>
      </c>
      <c r="B133" s="18">
        <f t="shared" ref="B133:B196" si="18">B121</f>
        <v>6</v>
      </c>
      <c r="C133" s="18"/>
      <c r="D133" s="18"/>
      <c r="E133" s="18"/>
      <c r="F133" s="42">
        <f>SUMIF('Cust MB ComLg'!$Y$8:$AJ$8,$B$29,'Cust MB ComLg'!$Y93:$AJ93)</f>
        <v>757</v>
      </c>
      <c r="G133" s="42">
        <f>'Avg Bill Days'!C90</f>
        <v>30.619</v>
      </c>
      <c r="H133" s="42"/>
      <c r="I133" s="42"/>
      <c r="J133" s="42">
        <f t="shared" si="14"/>
        <v>0</v>
      </c>
      <c r="K133" s="42">
        <f t="shared" si="14"/>
        <v>0</v>
      </c>
      <c r="L133" s="42"/>
      <c r="M133" s="42"/>
      <c r="N133" s="42"/>
      <c r="O133" s="42"/>
      <c r="P133" s="42"/>
      <c r="Q133" s="42"/>
      <c r="R133" s="42">
        <f t="shared" si="15"/>
        <v>3738105</v>
      </c>
      <c r="S133" s="42">
        <f t="shared" si="16"/>
        <v>0</v>
      </c>
    </row>
    <row r="134" spans="1:19">
      <c r="A134" s="18">
        <f t="shared" si="17"/>
        <v>2019</v>
      </c>
      <c r="B134" s="18">
        <f t="shared" si="18"/>
        <v>7</v>
      </c>
      <c r="C134" s="18"/>
      <c r="D134" s="18"/>
      <c r="E134" s="18"/>
      <c r="F134" s="42">
        <f>SUMIF('Cust MB ComLg'!$Y$8:$AJ$8,$B$29,'Cust MB ComLg'!$Y94:$AJ94)</f>
        <v>760</v>
      </c>
      <c r="G134" s="42">
        <f>'Avg Bill Days'!C91</f>
        <v>30.713999999999999</v>
      </c>
      <c r="H134" s="42"/>
      <c r="I134" s="42"/>
      <c r="J134" s="42">
        <f t="shared" si="14"/>
        <v>0</v>
      </c>
      <c r="K134" s="42">
        <f t="shared" si="14"/>
        <v>0</v>
      </c>
      <c r="L134" s="42"/>
      <c r="M134" s="42"/>
      <c r="N134" s="42"/>
      <c r="O134" s="42"/>
      <c r="P134" s="42"/>
      <c r="Q134" s="42"/>
      <c r="R134" s="42">
        <f t="shared" si="15"/>
        <v>4053299</v>
      </c>
      <c r="S134" s="42">
        <f t="shared" si="16"/>
        <v>0</v>
      </c>
    </row>
    <row r="135" spans="1:19">
      <c r="A135" s="18">
        <f t="shared" si="17"/>
        <v>2019</v>
      </c>
      <c r="B135" s="18">
        <f t="shared" si="18"/>
        <v>8</v>
      </c>
      <c r="C135" s="18"/>
      <c r="D135" s="18"/>
      <c r="E135" s="18"/>
      <c r="F135" s="42">
        <f>SUMIF('Cust MB ComLg'!$Y$8:$AJ$8,$B$29,'Cust MB ComLg'!$Y95:$AJ95)</f>
        <v>763</v>
      </c>
      <c r="G135" s="42">
        <f>'Avg Bill Days'!C92</f>
        <v>30.475999999999999</v>
      </c>
      <c r="H135" s="42"/>
      <c r="I135" s="42"/>
      <c r="J135" s="42">
        <f t="shared" si="14"/>
        <v>0</v>
      </c>
      <c r="K135" s="42">
        <f t="shared" si="14"/>
        <v>0</v>
      </c>
      <c r="L135" s="42"/>
      <c r="M135" s="42"/>
      <c r="N135" s="42"/>
      <c r="O135" s="42"/>
      <c r="P135" s="42"/>
      <c r="Q135" s="42"/>
      <c r="R135" s="42">
        <f t="shared" si="15"/>
        <v>4023632</v>
      </c>
      <c r="S135" s="42">
        <f t="shared" si="16"/>
        <v>0</v>
      </c>
    </row>
    <row r="136" spans="1:19">
      <c r="A136" s="18">
        <f t="shared" si="17"/>
        <v>2019</v>
      </c>
      <c r="B136" s="18">
        <f t="shared" si="18"/>
        <v>9</v>
      </c>
      <c r="C136" s="18"/>
      <c r="D136" s="18"/>
      <c r="E136" s="18"/>
      <c r="F136" s="42">
        <f>SUMIF('Cust MB ComLg'!$Y$8:$AJ$8,$B$29,'Cust MB ComLg'!$Y96:$AJ96)</f>
        <v>765</v>
      </c>
      <c r="G136" s="42">
        <f>'Avg Bill Days'!C93</f>
        <v>31.143000000000001</v>
      </c>
      <c r="H136" s="42"/>
      <c r="I136" s="42"/>
      <c r="J136" s="42">
        <f t="shared" si="14"/>
        <v>0</v>
      </c>
      <c r="K136" s="42">
        <f t="shared" si="14"/>
        <v>0</v>
      </c>
      <c r="L136" s="42"/>
      <c r="M136" s="42"/>
      <c r="N136" s="42"/>
      <c r="O136" s="42"/>
      <c r="P136" s="42"/>
      <c r="Q136" s="42"/>
      <c r="R136" s="42">
        <f t="shared" si="15"/>
        <v>3995772</v>
      </c>
      <c r="S136" s="42">
        <f t="shared" si="16"/>
        <v>0</v>
      </c>
    </row>
    <row r="137" spans="1:19">
      <c r="A137" s="18">
        <f t="shared" si="17"/>
        <v>2019</v>
      </c>
      <c r="B137" s="18">
        <f t="shared" si="18"/>
        <v>10</v>
      </c>
      <c r="C137" s="18"/>
      <c r="D137" s="18"/>
      <c r="E137" s="18"/>
      <c r="F137" s="42">
        <f>SUMIF('Cust MB ComLg'!$Y$8:$AJ$8,$B$29,'Cust MB ComLg'!$Y97:$AJ97)</f>
        <v>767</v>
      </c>
      <c r="G137" s="42">
        <f>'Avg Bill Days'!C94</f>
        <v>30.762</v>
      </c>
      <c r="H137" s="42"/>
      <c r="I137" s="42"/>
      <c r="J137" s="42">
        <f t="shared" si="14"/>
        <v>0</v>
      </c>
      <c r="K137" s="42">
        <f t="shared" si="14"/>
        <v>0</v>
      </c>
      <c r="L137" s="42"/>
      <c r="M137" s="42"/>
      <c r="N137" s="42"/>
      <c r="O137" s="42"/>
      <c r="P137" s="42"/>
      <c r="Q137" s="42"/>
      <c r="R137" s="42">
        <f t="shared" si="15"/>
        <v>3545878</v>
      </c>
      <c r="S137" s="42">
        <f t="shared" si="16"/>
        <v>0</v>
      </c>
    </row>
    <row r="138" spans="1:19">
      <c r="A138" s="18">
        <f t="shared" si="17"/>
        <v>2019</v>
      </c>
      <c r="B138" s="18">
        <f t="shared" si="18"/>
        <v>11</v>
      </c>
      <c r="C138" s="18"/>
      <c r="D138" s="18"/>
      <c r="E138" s="18"/>
      <c r="F138" s="42">
        <f>SUMIF('Cust MB ComLg'!$Y$8:$AJ$8,$B$29,'Cust MB ComLg'!$Y98:$AJ98)</f>
        <v>770</v>
      </c>
      <c r="G138" s="42">
        <f>'Avg Bill Days'!C95</f>
        <v>28.619</v>
      </c>
      <c r="H138" s="42"/>
      <c r="I138" s="42"/>
      <c r="J138" s="42">
        <f t="shared" si="14"/>
        <v>0</v>
      </c>
      <c r="K138" s="42">
        <f t="shared" si="14"/>
        <v>0</v>
      </c>
      <c r="L138" s="42"/>
      <c r="M138" s="42"/>
      <c r="N138" s="42"/>
      <c r="O138" s="42"/>
      <c r="P138" s="42"/>
      <c r="Q138" s="42"/>
      <c r="R138" s="42">
        <f t="shared" si="15"/>
        <v>2743622</v>
      </c>
      <c r="S138" s="42">
        <f t="shared" si="16"/>
        <v>0</v>
      </c>
    </row>
    <row r="139" spans="1:19">
      <c r="A139" s="18">
        <f t="shared" si="17"/>
        <v>2019</v>
      </c>
      <c r="B139" s="18">
        <f t="shared" si="18"/>
        <v>12</v>
      </c>
      <c r="C139" s="18"/>
      <c r="D139" s="18"/>
      <c r="E139" s="18"/>
      <c r="F139" s="42">
        <f>SUMIF('Cust MB ComLg'!$Y$8:$AJ$8,$B$29,'Cust MB ComLg'!$Y99:$AJ99)</f>
        <v>773</v>
      </c>
      <c r="G139" s="42">
        <f>'Avg Bill Days'!C96</f>
        <v>31.238</v>
      </c>
      <c r="H139" s="42"/>
      <c r="I139" s="42"/>
      <c r="J139" s="42">
        <f t="shared" si="14"/>
        <v>0</v>
      </c>
      <c r="K139" s="42">
        <f t="shared" si="14"/>
        <v>0</v>
      </c>
      <c r="L139" s="42"/>
      <c r="M139" s="42"/>
      <c r="N139" s="42"/>
      <c r="O139" s="42"/>
      <c r="P139" s="42"/>
      <c r="Q139" s="42"/>
      <c r="R139" s="42">
        <f t="shared" si="15"/>
        <v>2601928</v>
      </c>
      <c r="S139" s="42">
        <f t="shared" si="16"/>
        <v>0</v>
      </c>
    </row>
    <row r="140" spans="1:19">
      <c r="A140" s="18">
        <f t="shared" si="17"/>
        <v>2020</v>
      </c>
      <c r="B140" s="18">
        <f t="shared" si="18"/>
        <v>1</v>
      </c>
      <c r="C140" s="18"/>
      <c r="D140" s="18"/>
      <c r="E140" s="18"/>
      <c r="F140" s="42">
        <f>SUMIF('Cust MB ComLg'!$Y$8:$AJ$8,$B$29,'Cust MB ComLg'!$Y100:$AJ100)</f>
        <v>774</v>
      </c>
      <c r="G140" s="42">
        <f>'Avg Bill Days'!C97</f>
        <v>32.286000000000001</v>
      </c>
      <c r="H140" s="42"/>
      <c r="I140" s="42"/>
      <c r="J140" s="42">
        <f t="shared" si="14"/>
        <v>0</v>
      </c>
      <c r="K140" s="42">
        <f t="shared" si="14"/>
        <v>0</v>
      </c>
      <c r="L140" s="42"/>
      <c r="M140" s="42"/>
      <c r="N140" s="42"/>
      <c r="O140" s="42"/>
      <c r="P140" s="42"/>
      <c r="Q140" s="42"/>
      <c r="R140" s="42">
        <f t="shared" si="15"/>
        <v>2689695</v>
      </c>
      <c r="S140" s="42">
        <f t="shared" si="16"/>
        <v>0</v>
      </c>
    </row>
    <row r="141" spans="1:19">
      <c r="A141" s="18">
        <f t="shared" si="17"/>
        <v>2020</v>
      </c>
      <c r="B141" s="18">
        <f t="shared" si="18"/>
        <v>2</v>
      </c>
      <c r="C141" s="18"/>
      <c r="D141" s="18"/>
      <c r="E141" s="18"/>
      <c r="F141" s="42">
        <f>SUMIF('Cust MB ComLg'!$Y$8:$AJ$8,$B$29,'Cust MB ComLg'!$Y101:$AJ101)</f>
        <v>778</v>
      </c>
      <c r="G141" s="42">
        <f>'Avg Bill Days'!C98</f>
        <v>30.31</v>
      </c>
      <c r="H141" s="42"/>
      <c r="I141" s="42"/>
      <c r="J141" s="42">
        <f t="shared" si="14"/>
        <v>0</v>
      </c>
      <c r="K141" s="42">
        <f t="shared" si="14"/>
        <v>0</v>
      </c>
      <c r="L141" s="42"/>
      <c r="M141" s="42"/>
      <c r="N141" s="42"/>
      <c r="O141" s="42"/>
      <c r="P141" s="42"/>
      <c r="Q141" s="42"/>
      <c r="R141" s="42">
        <f t="shared" si="15"/>
        <v>2714446</v>
      </c>
      <c r="S141" s="42">
        <f t="shared" si="16"/>
        <v>0</v>
      </c>
    </row>
    <row r="142" spans="1:19">
      <c r="A142" s="18">
        <f t="shared" si="17"/>
        <v>2020</v>
      </c>
      <c r="B142" s="18">
        <f t="shared" si="18"/>
        <v>3</v>
      </c>
      <c r="C142" s="18"/>
      <c r="D142" s="18"/>
      <c r="E142" s="18"/>
      <c r="F142" s="42">
        <f>SUMIF('Cust MB ComLg'!$Y$8:$AJ$8,$B$29,'Cust MB ComLg'!$Y102:$AJ102)</f>
        <v>780</v>
      </c>
      <c r="G142" s="42">
        <f>'Avg Bill Days'!C99</f>
        <v>30.024000000000001</v>
      </c>
      <c r="H142" s="42"/>
      <c r="I142" s="42"/>
      <c r="J142" s="42">
        <f t="shared" si="14"/>
        <v>0</v>
      </c>
      <c r="K142" s="42">
        <f t="shared" si="14"/>
        <v>0</v>
      </c>
      <c r="L142" s="42"/>
      <c r="M142" s="42"/>
      <c r="N142" s="42"/>
      <c r="O142" s="42"/>
      <c r="P142" s="42"/>
      <c r="Q142" s="42"/>
      <c r="R142" s="42">
        <f t="shared" si="15"/>
        <v>2710981</v>
      </c>
      <c r="S142" s="42">
        <f t="shared" si="16"/>
        <v>0</v>
      </c>
    </row>
    <row r="143" spans="1:19">
      <c r="A143" s="18">
        <f t="shared" si="17"/>
        <v>2020</v>
      </c>
      <c r="B143" s="18">
        <f t="shared" si="18"/>
        <v>4</v>
      </c>
      <c r="C143" s="18"/>
      <c r="D143" s="18"/>
      <c r="E143" s="18"/>
      <c r="F143" s="42">
        <f>SUMIF('Cust MB ComLg'!$Y$8:$AJ$8,$B$29,'Cust MB ComLg'!$Y103:$AJ103)</f>
        <v>784</v>
      </c>
      <c r="G143" s="42">
        <f>'Avg Bill Days'!C100</f>
        <v>30.713999999999999</v>
      </c>
      <c r="H143" s="42"/>
      <c r="I143" s="42"/>
      <c r="J143" s="42">
        <f t="shared" si="14"/>
        <v>0</v>
      </c>
      <c r="K143" s="42">
        <f t="shared" si="14"/>
        <v>0</v>
      </c>
      <c r="L143" s="42"/>
      <c r="M143" s="42"/>
      <c r="N143" s="42"/>
      <c r="O143" s="42"/>
      <c r="P143" s="42"/>
      <c r="Q143" s="42"/>
      <c r="R143" s="42">
        <f t="shared" si="15"/>
        <v>2898028</v>
      </c>
      <c r="S143" s="42">
        <f t="shared" si="16"/>
        <v>0</v>
      </c>
    </row>
    <row r="144" spans="1:19">
      <c r="A144" s="18">
        <f t="shared" si="17"/>
        <v>2020</v>
      </c>
      <c r="B144" s="18">
        <f t="shared" si="18"/>
        <v>5</v>
      </c>
      <c r="C144" s="18"/>
      <c r="D144" s="18"/>
      <c r="E144" s="18"/>
      <c r="F144" s="42">
        <f>SUMIF('Cust MB ComLg'!$Y$8:$AJ$8,$B$29,'Cust MB ComLg'!$Y104:$AJ104)</f>
        <v>785</v>
      </c>
      <c r="G144" s="42">
        <f>'Avg Bill Days'!C101</f>
        <v>29.524000000000001</v>
      </c>
      <c r="H144" s="42"/>
      <c r="I144" s="42"/>
      <c r="J144" s="42">
        <f t="shared" si="14"/>
        <v>0</v>
      </c>
      <c r="K144" s="42">
        <f t="shared" si="14"/>
        <v>0</v>
      </c>
      <c r="L144" s="42"/>
      <c r="M144" s="42"/>
      <c r="N144" s="42"/>
      <c r="O144" s="42"/>
      <c r="P144" s="42"/>
      <c r="Q144" s="42"/>
      <c r="R144" s="42">
        <f t="shared" si="15"/>
        <v>3091357</v>
      </c>
      <c r="S144" s="42">
        <f t="shared" si="16"/>
        <v>0</v>
      </c>
    </row>
    <row r="145" spans="1:19">
      <c r="A145" s="18">
        <f t="shared" si="17"/>
        <v>2020</v>
      </c>
      <c r="B145" s="18">
        <f t="shared" si="18"/>
        <v>6</v>
      </c>
      <c r="C145" s="18"/>
      <c r="D145" s="18"/>
      <c r="E145" s="18"/>
      <c r="F145" s="42">
        <f>SUMIF('Cust MB ComLg'!$Y$8:$AJ$8,$B$29,'Cust MB ComLg'!$Y105:$AJ105)</f>
        <v>789</v>
      </c>
      <c r="G145" s="42">
        <f>'Avg Bill Days'!C102</f>
        <v>30.619</v>
      </c>
      <c r="H145" s="42"/>
      <c r="I145" s="42"/>
      <c r="J145" s="42">
        <f t="shared" si="14"/>
        <v>0</v>
      </c>
      <c r="K145" s="42">
        <f t="shared" si="14"/>
        <v>0</v>
      </c>
      <c r="L145" s="42"/>
      <c r="M145" s="42"/>
      <c r="N145" s="42"/>
      <c r="O145" s="42"/>
      <c r="P145" s="42"/>
      <c r="Q145" s="42"/>
      <c r="R145" s="42">
        <f t="shared" si="15"/>
        <v>3896123</v>
      </c>
      <c r="S145" s="42">
        <f t="shared" si="16"/>
        <v>0</v>
      </c>
    </row>
    <row r="146" spans="1:19">
      <c r="A146" s="18">
        <f t="shared" si="17"/>
        <v>2020</v>
      </c>
      <c r="B146" s="18">
        <f t="shared" si="18"/>
        <v>7</v>
      </c>
      <c r="C146" s="18"/>
      <c r="D146" s="18"/>
      <c r="E146" s="18"/>
      <c r="F146" s="42">
        <f>SUMIF('Cust MB ComLg'!$Y$8:$AJ$8,$B$29,'Cust MB ComLg'!$Y106:$AJ106)</f>
        <v>791</v>
      </c>
      <c r="G146" s="42">
        <f>'Avg Bill Days'!C103</f>
        <v>30.713999999999999</v>
      </c>
      <c r="H146" s="42"/>
      <c r="I146" s="42"/>
      <c r="J146" s="42">
        <f t="shared" si="14"/>
        <v>0</v>
      </c>
      <c r="K146" s="42">
        <f t="shared" si="14"/>
        <v>0</v>
      </c>
      <c r="L146" s="42"/>
      <c r="M146" s="42"/>
      <c r="N146" s="42"/>
      <c r="O146" s="42"/>
      <c r="P146" s="42"/>
      <c r="Q146" s="42"/>
      <c r="R146" s="42">
        <f t="shared" si="15"/>
        <v>4218631</v>
      </c>
      <c r="S146" s="42">
        <f t="shared" si="16"/>
        <v>0</v>
      </c>
    </row>
    <row r="147" spans="1:19">
      <c r="A147" s="18">
        <f t="shared" si="17"/>
        <v>2020</v>
      </c>
      <c r="B147" s="18">
        <f t="shared" si="18"/>
        <v>8</v>
      </c>
      <c r="C147" s="18"/>
      <c r="D147" s="18"/>
      <c r="E147" s="18"/>
      <c r="F147" s="42">
        <f>SUMIF('Cust MB ComLg'!$Y$8:$AJ$8,$B$29,'Cust MB ComLg'!$Y107:$AJ107)</f>
        <v>793</v>
      </c>
      <c r="G147" s="42">
        <f>'Avg Bill Days'!C104</f>
        <v>30.475999999999999</v>
      </c>
      <c r="H147" s="42"/>
      <c r="I147" s="42"/>
      <c r="J147" s="42">
        <f t="shared" si="14"/>
        <v>0</v>
      </c>
      <c r="K147" s="42">
        <f t="shared" si="14"/>
        <v>0</v>
      </c>
      <c r="L147" s="42"/>
      <c r="M147" s="42"/>
      <c r="N147" s="42"/>
      <c r="O147" s="42"/>
      <c r="P147" s="42"/>
      <c r="Q147" s="42"/>
      <c r="R147" s="42">
        <f t="shared" si="15"/>
        <v>4181835</v>
      </c>
      <c r="S147" s="42">
        <f t="shared" si="16"/>
        <v>0</v>
      </c>
    </row>
    <row r="148" spans="1:19">
      <c r="A148" s="18">
        <f t="shared" si="17"/>
        <v>2020</v>
      </c>
      <c r="B148" s="18">
        <f t="shared" si="18"/>
        <v>9</v>
      </c>
      <c r="C148" s="18"/>
      <c r="D148" s="18"/>
      <c r="E148" s="18"/>
      <c r="F148" s="42">
        <f>SUMIF('Cust MB ComLg'!$Y$8:$AJ$8,$B$29,'Cust MB ComLg'!$Y108:$AJ108)</f>
        <v>796</v>
      </c>
      <c r="G148" s="42">
        <f>'Avg Bill Days'!C105</f>
        <v>31.143000000000001</v>
      </c>
      <c r="H148" s="42"/>
      <c r="I148" s="42"/>
      <c r="J148" s="42">
        <f t="shared" si="14"/>
        <v>0</v>
      </c>
      <c r="K148" s="42">
        <f t="shared" si="14"/>
        <v>0</v>
      </c>
      <c r="L148" s="42"/>
      <c r="M148" s="42"/>
      <c r="N148" s="42"/>
      <c r="O148" s="42"/>
      <c r="P148" s="42"/>
      <c r="Q148" s="42"/>
      <c r="R148" s="42">
        <f t="shared" si="15"/>
        <v>4157692</v>
      </c>
      <c r="S148" s="42">
        <f t="shared" si="16"/>
        <v>0</v>
      </c>
    </row>
    <row r="149" spans="1:19">
      <c r="A149" s="18">
        <f t="shared" si="17"/>
        <v>2020</v>
      </c>
      <c r="B149" s="18">
        <f t="shared" si="18"/>
        <v>10</v>
      </c>
      <c r="C149" s="18"/>
      <c r="D149" s="18"/>
      <c r="E149" s="18"/>
      <c r="F149" s="42">
        <f>SUMIF('Cust MB ComLg'!$Y$8:$AJ$8,$B$29,'Cust MB ComLg'!$Y109:$AJ109)</f>
        <v>798</v>
      </c>
      <c r="G149" s="42">
        <f>'Avg Bill Days'!C106</f>
        <v>30.762</v>
      </c>
      <c r="H149" s="42"/>
      <c r="I149" s="42"/>
      <c r="J149" s="42">
        <f t="shared" si="14"/>
        <v>0</v>
      </c>
      <c r="K149" s="42">
        <f t="shared" si="14"/>
        <v>0</v>
      </c>
      <c r="L149" s="42"/>
      <c r="M149" s="42"/>
      <c r="N149" s="42"/>
      <c r="O149" s="42"/>
      <c r="P149" s="42"/>
      <c r="Q149" s="42"/>
      <c r="R149" s="42">
        <f t="shared" si="15"/>
        <v>3689192</v>
      </c>
      <c r="S149" s="42">
        <f t="shared" si="16"/>
        <v>0</v>
      </c>
    </row>
    <row r="150" spans="1:19">
      <c r="A150" s="18">
        <f t="shared" si="17"/>
        <v>2020</v>
      </c>
      <c r="B150" s="18">
        <f t="shared" si="18"/>
        <v>11</v>
      </c>
      <c r="C150" s="18"/>
      <c r="D150" s="18"/>
      <c r="E150" s="18"/>
      <c r="F150" s="42">
        <f>SUMIF('Cust MB ComLg'!$Y$8:$AJ$8,$B$29,'Cust MB ComLg'!$Y110:$AJ110)</f>
        <v>802</v>
      </c>
      <c r="G150" s="42">
        <f>'Avg Bill Days'!C107</f>
        <v>28.619</v>
      </c>
      <c r="H150" s="42"/>
      <c r="I150" s="42"/>
      <c r="J150" s="42">
        <f t="shared" si="14"/>
        <v>0</v>
      </c>
      <c r="K150" s="42">
        <f t="shared" si="14"/>
        <v>0</v>
      </c>
      <c r="L150" s="42"/>
      <c r="M150" s="42"/>
      <c r="N150" s="42"/>
      <c r="O150" s="42"/>
      <c r="P150" s="42"/>
      <c r="Q150" s="42"/>
      <c r="R150" s="42">
        <f t="shared" si="15"/>
        <v>2857643</v>
      </c>
      <c r="S150" s="42">
        <f t="shared" si="16"/>
        <v>0</v>
      </c>
    </row>
    <row r="151" spans="1:19">
      <c r="A151" s="18">
        <f t="shared" si="17"/>
        <v>2020</v>
      </c>
      <c r="B151" s="18">
        <f t="shared" si="18"/>
        <v>12</v>
      </c>
      <c r="C151" s="18"/>
      <c r="D151" s="18"/>
      <c r="E151" s="18"/>
      <c r="F151" s="42">
        <f>SUMIF('Cust MB ComLg'!$Y$8:$AJ$8,$B$29,'Cust MB ComLg'!$Y111:$AJ111)</f>
        <v>804</v>
      </c>
      <c r="G151" s="42">
        <f>'Avg Bill Days'!C108</f>
        <v>31.238</v>
      </c>
      <c r="H151" s="42"/>
      <c r="I151" s="42"/>
      <c r="J151" s="42">
        <f t="shared" si="14"/>
        <v>0</v>
      </c>
      <c r="K151" s="42">
        <f t="shared" si="14"/>
        <v>0</v>
      </c>
      <c r="L151" s="42"/>
      <c r="M151" s="42"/>
      <c r="N151" s="42"/>
      <c r="O151" s="42"/>
      <c r="P151" s="42"/>
      <c r="Q151" s="42"/>
      <c r="R151" s="42">
        <f t="shared" si="15"/>
        <v>2706275</v>
      </c>
      <c r="S151" s="42">
        <f t="shared" si="16"/>
        <v>0</v>
      </c>
    </row>
    <row r="152" spans="1:19">
      <c r="A152" s="18">
        <f t="shared" si="17"/>
        <v>2021</v>
      </c>
      <c r="B152" s="18">
        <f t="shared" si="18"/>
        <v>1</v>
      </c>
      <c r="C152" s="18"/>
      <c r="D152" s="18"/>
      <c r="E152" s="18"/>
      <c r="F152" s="42">
        <f>SUMIF('Cust MB ComLg'!$Y$8:$AJ$8,$B$29,'Cust MB ComLg'!$Y112:$AJ112)</f>
        <v>808</v>
      </c>
      <c r="G152" s="42">
        <f>'Avg Bill Days'!C109</f>
        <v>32.286000000000001</v>
      </c>
      <c r="H152" s="42"/>
      <c r="I152" s="42"/>
      <c r="J152" s="42">
        <f t="shared" si="14"/>
        <v>0</v>
      </c>
      <c r="K152" s="42">
        <f t="shared" si="14"/>
        <v>0</v>
      </c>
      <c r="L152" s="42"/>
      <c r="M152" s="42"/>
      <c r="N152" s="42"/>
      <c r="O152" s="42"/>
      <c r="P152" s="42"/>
      <c r="Q152" s="42"/>
      <c r="R152" s="42">
        <f t="shared" si="15"/>
        <v>2807847</v>
      </c>
      <c r="S152" s="42">
        <f t="shared" si="16"/>
        <v>0</v>
      </c>
    </row>
    <row r="153" spans="1:19">
      <c r="A153" s="18">
        <f t="shared" si="17"/>
        <v>2021</v>
      </c>
      <c r="B153" s="18">
        <f t="shared" si="18"/>
        <v>2</v>
      </c>
      <c r="C153" s="18"/>
      <c r="D153" s="18"/>
      <c r="E153" s="18"/>
      <c r="F153" s="42">
        <f>SUMIF('Cust MB ComLg'!$Y$8:$AJ$8,$B$29,'Cust MB ComLg'!$Y113:$AJ113)</f>
        <v>809</v>
      </c>
      <c r="G153" s="42">
        <f>'Avg Bill Days'!C110</f>
        <v>29.81</v>
      </c>
      <c r="H153" s="42"/>
      <c r="I153" s="42"/>
      <c r="J153" s="42">
        <f t="shared" si="14"/>
        <v>0</v>
      </c>
      <c r="K153" s="42">
        <f t="shared" si="14"/>
        <v>0</v>
      </c>
      <c r="L153" s="42"/>
      <c r="M153" s="42"/>
      <c r="N153" s="42"/>
      <c r="O153" s="42"/>
      <c r="P153" s="42"/>
      <c r="Q153" s="42"/>
      <c r="R153" s="42">
        <f t="shared" si="15"/>
        <v>2776043</v>
      </c>
      <c r="S153" s="42">
        <f t="shared" si="16"/>
        <v>0</v>
      </c>
    </row>
    <row r="154" spans="1:19">
      <c r="A154" s="18">
        <f t="shared" si="17"/>
        <v>2021</v>
      </c>
      <c r="B154" s="18">
        <f t="shared" si="18"/>
        <v>3</v>
      </c>
      <c r="C154" s="18"/>
      <c r="D154" s="18"/>
      <c r="E154" s="18"/>
      <c r="F154" s="42">
        <f>SUMIF('Cust MB ComLg'!$Y$8:$AJ$8,$B$29,'Cust MB ComLg'!$Y114:$AJ114)</f>
        <v>812</v>
      </c>
      <c r="G154" s="42">
        <f>'Avg Bill Days'!C111</f>
        <v>29.524000000000001</v>
      </c>
      <c r="H154" s="42"/>
      <c r="I154" s="42"/>
      <c r="J154" s="42">
        <f t="shared" si="14"/>
        <v>0</v>
      </c>
      <c r="K154" s="42">
        <f t="shared" si="14"/>
        <v>0</v>
      </c>
      <c r="L154" s="42"/>
      <c r="M154" s="42"/>
      <c r="N154" s="42"/>
      <c r="O154" s="42"/>
      <c r="P154" s="42"/>
      <c r="Q154" s="42"/>
      <c r="R154" s="42">
        <f t="shared" si="15"/>
        <v>2775201</v>
      </c>
      <c r="S154" s="42">
        <f t="shared" si="16"/>
        <v>0</v>
      </c>
    </row>
    <row r="155" spans="1:19">
      <c r="A155" s="18">
        <f t="shared" si="17"/>
        <v>2021</v>
      </c>
      <c r="B155" s="18">
        <f t="shared" si="18"/>
        <v>4</v>
      </c>
      <c r="C155" s="18"/>
      <c r="D155" s="18"/>
      <c r="E155" s="18"/>
      <c r="F155" s="42">
        <f>SUMIF('Cust MB ComLg'!$Y$8:$AJ$8,$B$29,'Cust MB ComLg'!$Y115:$AJ115)</f>
        <v>815</v>
      </c>
      <c r="G155" s="42">
        <f>'Avg Bill Days'!C112</f>
        <v>30.713999999999999</v>
      </c>
      <c r="H155" s="42"/>
      <c r="I155" s="42"/>
      <c r="J155" s="42">
        <f t="shared" si="14"/>
        <v>0</v>
      </c>
      <c r="K155" s="42">
        <f t="shared" si="14"/>
        <v>0</v>
      </c>
      <c r="L155" s="42"/>
      <c r="M155" s="42"/>
      <c r="N155" s="42"/>
      <c r="O155" s="42"/>
      <c r="P155" s="42"/>
      <c r="Q155" s="42"/>
      <c r="R155" s="42">
        <f t="shared" si="15"/>
        <v>3012618</v>
      </c>
      <c r="S155" s="42">
        <f t="shared" si="16"/>
        <v>0</v>
      </c>
    </row>
    <row r="156" spans="1:19">
      <c r="A156" s="18">
        <f t="shared" si="17"/>
        <v>2021</v>
      </c>
      <c r="B156" s="18">
        <f t="shared" si="18"/>
        <v>5</v>
      </c>
      <c r="C156" s="18"/>
      <c r="D156" s="18"/>
      <c r="E156" s="18"/>
      <c r="F156" s="42">
        <f>SUMIF('Cust MB ComLg'!$Y$8:$AJ$8,$B$29,'Cust MB ComLg'!$Y116:$AJ116)</f>
        <v>818</v>
      </c>
      <c r="G156" s="42">
        <f>'Avg Bill Days'!C113</f>
        <v>29.524000000000001</v>
      </c>
      <c r="H156" s="42"/>
      <c r="I156" s="42"/>
      <c r="J156" s="42">
        <f t="shared" si="14"/>
        <v>0</v>
      </c>
      <c r="K156" s="42">
        <f t="shared" si="14"/>
        <v>0</v>
      </c>
      <c r="L156" s="42"/>
      <c r="M156" s="42"/>
      <c r="N156" s="42"/>
      <c r="O156" s="42"/>
      <c r="P156" s="42"/>
      <c r="Q156" s="42"/>
      <c r="R156" s="42">
        <f t="shared" si="15"/>
        <v>3221313</v>
      </c>
      <c r="S156" s="42">
        <f t="shared" si="16"/>
        <v>0</v>
      </c>
    </row>
    <row r="157" spans="1:19">
      <c r="A157" s="18">
        <f t="shared" si="17"/>
        <v>2021</v>
      </c>
      <c r="B157" s="18">
        <f t="shared" si="18"/>
        <v>6</v>
      </c>
      <c r="C157" s="18"/>
      <c r="D157" s="18"/>
      <c r="E157" s="18"/>
      <c r="F157" s="42">
        <f>SUMIF('Cust MB ComLg'!$Y$8:$AJ$8,$B$29,'Cust MB ComLg'!$Y117:$AJ117)</f>
        <v>820</v>
      </c>
      <c r="G157" s="42">
        <f>'Avg Bill Days'!C114</f>
        <v>30.619</v>
      </c>
      <c r="H157" s="42"/>
      <c r="I157" s="42"/>
      <c r="J157" s="42">
        <f t="shared" si="14"/>
        <v>0</v>
      </c>
      <c r="K157" s="42">
        <f t="shared" si="14"/>
        <v>0</v>
      </c>
      <c r="L157" s="42"/>
      <c r="M157" s="42"/>
      <c r="N157" s="42"/>
      <c r="O157" s="42"/>
      <c r="P157" s="42"/>
      <c r="Q157" s="42"/>
      <c r="R157" s="42">
        <f t="shared" si="15"/>
        <v>4049203</v>
      </c>
      <c r="S157" s="42">
        <f t="shared" si="16"/>
        <v>0</v>
      </c>
    </row>
    <row r="158" spans="1:19">
      <c r="A158" s="18">
        <f t="shared" si="17"/>
        <v>2021</v>
      </c>
      <c r="B158" s="18">
        <f t="shared" si="18"/>
        <v>7</v>
      </c>
      <c r="C158" s="18"/>
      <c r="D158" s="18"/>
      <c r="E158" s="18"/>
      <c r="F158" s="42">
        <f>SUMIF('Cust MB ComLg'!$Y$8:$AJ$8,$B$29,'Cust MB ComLg'!$Y118:$AJ118)</f>
        <v>822</v>
      </c>
      <c r="G158" s="42">
        <f>'Avg Bill Days'!C115</f>
        <v>30.713999999999999</v>
      </c>
      <c r="H158" s="42"/>
      <c r="I158" s="42"/>
      <c r="J158" s="42">
        <f t="shared" si="14"/>
        <v>0</v>
      </c>
      <c r="K158" s="42">
        <f t="shared" si="14"/>
        <v>0</v>
      </c>
      <c r="L158" s="42"/>
      <c r="M158" s="42"/>
      <c r="N158" s="42"/>
      <c r="O158" s="42"/>
      <c r="P158" s="42"/>
      <c r="Q158" s="42"/>
      <c r="R158" s="42">
        <f t="shared" si="15"/>
        <v>4383963</v>
      </c>
      <c r="S158" s="42">
        <f t="shared" si="16"/>
        <v>0</v>
      </c>
    </row>
    <row r="159" spans="1:19">
      <c r="A159" s="18">
        <f t="shared" si="17"/>
        <v>2021</v>
      </c>
      <c r="B159" s="18">
        <f t="shared" si="18"/>
        <v>8</v>
      </c>
      <c r="C159" s="18"/>
      <c r="D159" s="18"/>
      <c r="E159" s="18"/>
      <c r="F159" s="42">
        <f>SUMIF('Cust MB ComLg'!$Y$8:$AJ$8,$B$29,'Cust MB ComLg'!$Y119:$AJ119)</f>
        <v>826</v>
      </c>
      <c r="G159" s="42">
        <f>'Avg Bill Days'!C116</f>
        <v>30.475999999999999</v>
      </c>
      <c r="H159" s="42"/>
      <c r="I159" s="42"/>
      <c r="J159" s="42">
        <f t="shared" si="14"/>
        <v>0</v>
      </c>
      <c r="K159" s="42">
        <f t="shared" si="14"/>
        <v>0</v>
      </c>
      <c r="L159" s="42"/>
      <c r="M159" s="42"/>
      <c r="N159" s="42"/>
      <c r="O159" s="42"/>
      <c r="P159" s="42"/>
      <c r="Q159" s="42"/>
      <c r="R159" s="42">
        <f t="shared" si="15"/>
        <v>4355859</v>
      </c>
      <c r="S159" s="42">
        <f t="shared" si="16"/>
        <v>0</v>
      </c>
    </row>
    <row r="160" spans="1:19">
      <c r="A160" s="18">
        <f t="shared" si="17"/>
        <v>2021</v>
      </c>
      <c r="B160" s="18">
        <f t="shared" si="18"/>
        <v>9</v>
      </c>
      <c r="C160" s="18"/>
      <c r="D160" s="18"/>
      <c r="E160" s="18"/>
      <c r="F160" s="42">
        <f>SUMIF('Cust MB ComLg'!$Y$8:$AJ$8,$B$29,'Cust MB ComLg'!$Y120:$AJ120)</f>
        <v>828</v>
      </c>
      <c r="G160" s="42">
        <f>'Avg Bill Days'!C117</f>
        <v>31.143000000000001</v>
      </c>
      <c r="H160" s="42"/>
      <c r="I160" s="42"/>
      <c r="J160" s="42">
        <f t="shared" si="14"/>
        <v>0</v>
      </c>
      <c r="K160" s="42">
        <f t="shared" si="14"/>
        <v>0</v>
      </c>
      <c r="L160" s="42"/>
      <c r="M160" s="42"/>
      <c r="N160" s="42"/>
      <c r="O160" s="42"/>
      <c r="P160" s="42"/>
      <c r="Q160" s="42"/>
      <c r="R160" s="42">
        <f t="shared" si="15"/>
        <v>4324836</v>
      </c>
      <c r="S160" s="42">
        <f t="shared" si="16"/>
        <v>0</v>
      </c>
    </row>
    <row r="161" spans="1:19">
      <c r="A161" s="18">
        <f t="shared" si="17"/>
        <v>2021</v>
      </c>
      <c r="B161" s="18">
        <f t="shared" si="18"/>
        <v>10</v>
      </c>
      <c r="C161" s="18"/>
      <c r="D161" s="18"/>
      <c r="E161" s="18"/>
      <c r="F161" s="42">
        <f>SUMIF('Cust MB ComLg'!$Y$8:$AJ$8,$B$29,'Cust MB ComLg'!$Y121:$AJ121)</f>
        <v>832</v>
      </c>
      <c r="G161" s="42">
        <f>'Avg Bill Days'!C118</f>
        <v>30.762</v>
      </c>
      <c r="H161" s="42"/>
      <c r="I161" s="42"/>
      <c r="J161" s="42">
        <f t="shared" si="14"/>
        <v>0</v>
      </c>
      <c r="K161" s="42">
        <f t="shared" si="14"/>
        <v>0</v>
      </c>
      <c r="L161" s="42"/>
      <c r="M161" s="42"/>
      <c r="N161" s="42"/>
      <c r="O161" s="42"/>
      <c r="P161" s="42"/>
      <c r="Q161" s="42"/>
      <c r="R161" s="42">
        <f t="shared" si="15"/>
        <v>3846376</v>
      </c>
      <c r="S161" s="42">
        <f t="shared" si="16"/>
        <v>0</v>
      </c>
    </row>
    <row r="162" spans="1:19">
      <c r="A162" s="18">
        <f t="shared" si="17"/>
        <v>2021</v>
      </c>
      <c r="B162" s="18">
        <f t="shared" si="18"/>
        <v>11</v>
      </c>
      <c r="C162" s="18"/>
      <c r="D162" s="18"/>
      <c r="E162" s="18"/>
      <c r="F162" s="42">
        <f>SUMIF('Cust MB ComLg'!$Y$8:$AJ$8,$B$29,'Cust MB ComLg'!$Y122:$AJ122)</f>
        <v>833</v>
      </c>
      <c r="G162" s="42">
        <f>'Avg Bill Days'!C119</f>
        <v>28.619</v>
      </c>
      <c r="H162" s="42"/>
      <c r="I162" s="42"/>
      <c r="J162" s="42">
        <f t="shared" si="14"/>
        <v>0</v>
      </c>
      <c r="K162" s="42">
        <f t="shared" si="14"/>
        <v>0</v>
      </c>
      <c r="L162" s="42"/>
      <c r="M162" s="42"/>
      <c r="N162" s="42"/>
      <c r="O162" s="42"/>
      <c r="P162" s="42"/>
      <c r="Q162" s="42"/>
      <c r="R162" s="42">
        <f t="shared" si="15"/>
        <v>2968101</v>
      </c>
      <c r="S162" s="42">
        <f t="shared" si="16"/>
        <v>0</v>
      </c>
    </row>
    <row r="163" spans="1:19">
      <c r="A163" s="18">
        <f t="shared" si="17"/>
        <v>2021</v>
      </c>
      <c r="B163" s="18">
        <f t="shared" si="18"/>
        <v>12</v>
      </c>
      <c r="C163" s="18"/>
      <c r="D163" s="18"/>
      <c r="E163" s="18"/>
      <c r="F163" s="42">
        <f>SUMIF('Cust MB ComLg'!$Y$8:$AJ$8,$B$29,'Cust MB ComLg'!$Y123:$AJ123)</f>
        <v>837</v>
      </c>
      <c r="G163" s="42">
        <f>'Avg Bill Days'!C120</f>
        <v>31.238</v>
      </c>
      <c r="H163" s="42"/>
      <c r="I163" s="42"/>
      <c r="J163" s="42">
        <f t="shared" si="14"/>
        <v>0</v>
      </c>
      <c r="K163" s="42">
        <f t="shared" si="14"/>
        <v>0</v>
      </c>
      <c r="L163" s="42"/>
      <c r="M163" s="42"/>
      <c r="N163" s="42"/>
      <c r="O163" s="42"/>
      <c r="P163" s="42"/>
      <c r="Q163" s="42"/>
      <c r="R163" s="42">
        <f t="shared" si="15"/>
        <v>2817353</v>
      </c>
      <c r="S163" s="42">
        <f t="shared" si="16"/>
        <v>0</v>
      </c>
    </row>
    <row r="164" spans="1:19">
      <c r="A164" s="18">
        <f t="shared" si="17"/>
        <v>2022</v>
      </c>
      <c r="B164" s="18">
        <f t="shared" si="18"/>
        <v>1</v>
      </c>
      <c r="C164" s="18"/>
      <c r="D164" s="18"/>
      <c r="E164" s="18"/>
      <c r="F164" s="42">
        <f>SUMIF('Cust MB ComLg'!$Y$8:$AJ$8,$B$29,'Cust MB ComLg'!$Y124:$AJ124)</f>
        <v>839</v>
      </c>
      <c r="G164" s="42">
        <f>'Avg Bill Days'!C121</f>
        <v>32.286000000000001</v>
      </c>
      <c r="H164" s="42"/>
      <c r="I164" s="42"/>
      <c r="J164" s="42">
        <f t="shared" si="14"/>
        <v>0</v>
      </c>
      <c r="K164" s="42">
        <f t="shared" si="14"/>
        <v>0</v>
      </c>
      <c r="L164" s="42"/>
      <c r="M164" s="42"/>
      <c r="N164" s="42"/>
      <c r="O164" s="42"/>
      <c r="P164" s="42"/>
      <c r="Q164" s="42"/>
      <c r="R164" s="42">
        <f t="shared" si="15"/>
        <v>2915574</v>
      </c>
      <c r="S164" s="42">
        <f t="shared" si="16"/>
        <v>0</v>
      </c>
    </row>
    <row r="165" spans="1:19">
      <c r="A165" s="18">
        <f t="shared" si="17"/>
        <v>2022</v>
      </c>
      <c r="B165" s="18">
        <f t="shared" si="18"/>
        <v>2</v>
      </c>
      <c r="C165" s="18"/>
      <c r="D165" s="18"/>
      <c r="E165" s="18"/>
      <c r="F165" s="42">
        <f>SUMIF('Cust MB ComLg'!$Y$8:$AJ$8,$B$29,'Cust MB ComLg'!$Y125:$AJ125)</f>
        <v>843</v>
      </c>
      <c r="G165" s="42">
        <f>'Avg Bill Days'!C122</f>
        <v>29.81</v>
      </c>
      <c r="H165" s="42"/>
      <c r="I165" s="42"/>
      <c r="J165" s="42">
        <f t="shared" si="14"/>
        <v>0</v>
      </c>
      <c r="K165" s="42">
        <f t="shared" si="14"/>
        <v>0</v>
      </c>
      <c r="L165" s="42"/>
      <c r="M165" s="42"/>
      <c r="N165" s="42"/>
      <c r="O165" s="42"/>
      <c r="P165" s="42"/>
      <c r="Q165" s="42"/>
      <c r="R165" s="42">
        <f t="shared" si="15"/>
        <v>2892712</v>
      </c>
      <c r="S165" s="42">
        <f t="shared" si="16"/>
        <v>0</v>
      </c>
    </row>
    <row r="166" spans="1:19">
      <c r="A166" s="18">
        <f t="shared" si="17"/>
        <v>2022</v>
      </c>
      <c r="B166" s="18">
        <f t="shared" si="18"/>
        <v>3</v>
      </c>
      <c r="C166" s="18"/>
      <c r="D166" s="18"/>
      <c r="E166" s="18"/>
      <c r="F166" s="42">
        <f>SUMIF('Cust MB ComLg'!$Y$8:$AJ$8,$B$29,'Cust MB ComLg'!$Y126:$AJ126)</f>
        <v>845</v>
      </c>
      <c r="G166" s="42">
        <f>'Avg Bill Days'!C123</f>
        <v>29.524000000000001</v>
      </c>
      <c r="H166" s="42"/>
      <c r="I166" s="42"/>
      <c r="J166" s="42">
        <f t="shared" si="14"/>
        <v>0</v>
      </c>
      <c r="K166" s="42">
        <f t="shared" si="14"/>
        <v>0</v>
      </c>
      <c r="L166" s="42"/>
      <c r="M166" s="42"/>
      <c r="N166" s="42"/>
      <c r="O166" s="42"/>
      <c r="P166" s="42"/>
      <c r="Q166" s="42"/>
      <c r="R166" s="42">
        <f t="shared" si="15"/>
        <v>2887987</v>
      </c>
      <c r="S166" s="42">
        <f t="shared" si="16"/>
        <v>0</v>
      </c>
    </row>
    <row r="167" spans="1:19">
      <c r="A167" s="18">
        <f t="shared" si="17"/>
        <v>2022</v>
      </c>
      <c r="B167" s="18">
        <f t="shared" si="18"/>
        <v>4</v>
      </c>
      <c r="C167" s="18"/>
      <c r="D167" s="18"/>
      <c r="E167" s="18"/>
      <c r="F167" s="42">
        <f>SUMIF('Cust MB ComLg'!$Y$8:$AJ$8,$B$29,'Cust MB ComLg'!$Y127:$AJ127)</f>
        <v>848</v>
      </c>
      <c r="G167" s="42">
        <f>'Avg Bill Days'!C124</f>
        <v>30.713999999999999</v>
      </c>
      <c r="H167" s="42"/>
      <c r="I167" s="42"/>
      <c r="J167" s="42">
        <f t="shared" si="14"/>
        <v>0</v>
      </c>
      <c r="K167" s="42">
        <f t="shared" si="14"/>
        <v>0</v>
      </c>
      <c r="L167" s="42"/>
      <c r="M167" s="42"/>
      <c r="N167" s="42"/>
      <c r="O167" s="42"/>
      <c r="P167" s="42"/>
      <c r="Q167" s="42"/>
      <c r="R167" s="42">
        <f t="shared" si="15"/>
        <v>3134602</v>
      </c>
      <c r="S167" s="42">
        <f t="shared" si="16"/>
        <v>0</v>
      </c>
    </row>
    <row r="168" spans="1:19">
      <c r="A168" s="18">
        <f t="shared" si="17"/>
        <v>2022</v>
      </c>
      <c r="B168" s="18">
        <f t="shared" si="18"/>
        <v>5</v>
      </c>
      <c r="C168" s="18"/>
      <c r="D168" s="18"/>
      <c r="E168" s="18"/>
      <c r="F168" s="42">
        <f>SUMIF('Cust MB ComLg'!$Y$8:$AJ$8,$B$29,'Cust MB ComLg'!$Y128:$AJ128)</f>
        <v>850</v>
      </c>
      <c r="G168" s="42">
        <f>'Avg Bill Days'!C125</f>
        <v>29.524000000000001</v>
      </c>
      <c r="H168" s="42"/>
      <c r="I168" s="42"/>
      <c r="J168" s="42">
        <f t="shared" si="14"/>
        <v>0</v>
      </c>
      <c r="K168" s="42">
        <f t="shared" si="14"/>
        <v>0</v>
      </c>
      <c r="L168" s="42"/>
      <c r="M168" s="42"/>
      <c r="N168" s="42"/>
      <c r="O168" s="42"/>
      <c r="P168" s="42"/>
      <c r="Q168" s="42"/>
      <c r="R168" s="42">
        <f t="shared" si="15"/>
        <v>3347330</v>
      </c>
      <c r="S168" s="42">
        <f t="shared" si="16"/>
        <v>0</v>
      </c>
    </row>
    <row r="169" spans="1:19">
      <c r="A169" s="18">
        <f t="shared" si="17"/>
        <v>2022</v>
      </c>
      <c r="B169" s="18">
        <f t="shared" si="18"/>
        <v>6</v>
      </c>
      <c r="C169" s="18"/>
      <c r="D169" s="18"/>
      <c r="E169" s="18"/>
      <c r="F169" s="42">
        <f>SUMIF('Cust MB ComLg'!$Y$8:$AJ$8,$B$29,'Cust MB ComLg'!$Y129:$AJ129)</f>
        <v>854</v>
      </c>
      <c r="G169" s="42">
        <f>'Avg Bill Days'!C126</f>
        <v>30.619</v>
      </c>
      <c r="H169" s="42"/>
      <c r="I169" s="42"/>
      <c r="J169" s="42">
        <f t="shared" si="14"/>
        <v>0</v>
      </c>
      <c r="K169" s="42">
        <f t="shared" si="14"/>
        <v>0</v>
      </c>
      <c r="L169" s="42"/>
      <c r="M169" s="42"/>
      <c r="N169" s="42"/>
      <c r="O169" s="42"/>
      <c r="P169" s="42"/>
      <c r="Q169" s="42"/>
      <c r="R169" s="42">
        <f t="shared" si="15"/>
        <v>4217096</v>
      </c>
      <c r="S169" s="42">
        <f t="shared" si="16"/>
        <v>0</v>
      </c>
    </row>
    <row r="170" spans="1:19">
      <c r="A170" s="18">
        <f t="shared" si="17"/>
        <v>2022</v>
      </c>
      <c r="B170" s="18">
        <f t="shared" si="18"/>
        <v>7</v>
      </c>
      <c r="C170" s="18"/>
      <c r="D170" s="18"/>
      <c r="E170" s="18"/>
      <c r="F170" s="42">
        <f>SUMIF('Cust MB ComLg'!$Y$8:$AJ$8,$B$29,'Cust MB ComLg'!$Y130:$AJ130)</f>
        <v>857</v>
      </c>
      <c r="G170" s="42">
        <f>'Avg Bill Days'!C127</f>
        <v>30.713999999999999</v>
      </c>
      <c r="H170" s="42"/>
      <c r="I170" s="42"/>
      <c r="J170" s="42">
        <f t="shared" si="14"/>
        <v>0</v>
      </c>
      <c r="K170" s="42">
        <f t="shared" si="14"/>
        <v>0</v>
      </c>
      <c r="L170" s="42"/>
      <c r="M170" s="42"/>
      <c r="N170" s="42"/>
      <c r="O170" s="42"/>
      <c r="P170" s="42"/>
      <c r="Q170" s="42"/>
      <c r="R170" s="42">
        <f t="shared" si="15"/>
        <v>4570628</v>
      </c>
      <c r="S170" s="42">
        <f t="shared" si="16"/>
        <v>0</v>
      </c>
    </row>
    <row r="171" spans="1:19">
      <c r="A171" s="18">
        <f t="shared" si="17"/>
        <v>2022</v>
      </c>
      <c r="B171" s="18">
        <f t="shared" si="18"/>
        <v>8</v>
      </c>
      <c r="C171" s="18"/>
      <c r="D171" s="18"/>
      <c r="E171" s="18"/>
      <c r="F171" s="42">
        <f>SUMIF('Cust MB ComLg'!$Y$8:$AJ$8,$B$29,'Cust MB ComLg'!$Y131:$AJ131)</f>
        <v>860</v>
      </c>
      <c r="G171" s="42">
        <f>'Avg Bill Days'!C128</f>
        <v>30.475999999999999</v>
      </c>
      <c r="H171" s="42"/>
      <c r="I171" s="42"/>
      <c r="J171" s="42">
        <f t="shared" si="14"/>
        <v>0</v>
      </c>
      <c r="K171" s="42">
        <f t="shared" si="14"/>
        <v>0</v>
      </c>
      <c r="L171" s="42"/>
      <c r="M171" s="42"/>
      <c r="N171" s="42"/>
      <c r="O171" s="42"/>
      <c r="P171" s="42"/>
      <c r="Q171" s="42"/>
      <c r="R171" s="42">
        <f t="shared" si="15"/>
        <v>4535156</v>
      </c>
      <c r="S171" s="42">
        <f t="shared" si="16"/>
        <v>0</v>
      </c>
    </row>
    <row r="172" spans="1:19">
      <c r="A172" s="18">
        <f t="shared" si="17"/>
        <v>2022</v>
      </c>
      <c r="B172" s="18">
        <f t="shared" si="18"/>
        <v>9</v>
      </c>
      <c r="C172" s="18"/>
      <c r="D172" s="18"/>
      <c r="E172" s="18"/>
      <c r="F172" s="42">
        <f>SUMIF('Cust MB ComLg'!$Y$8:$AJ$8,$B$29,'Cust MB ComLg'!$Y132:$AJ132)</f>
        <v>863</v>
      </c>
      <c r="G172" s="42">
        <f>'Avg Bill Days'!C129</f>
        <v>31.143000000000001</v>
      </c>
      <c r="H172" s="42"/>
      <c r="I172" s="42"/>
      <c r="J172" s="42">
        <f t="shared" si="14"/>
        <v>0</v>
      </c>
      <c r="K172" s="42">
        <f t="shared" si="14"/>
        <v>0</v>
      </c>
      <c r="L172" s="42"/>
      <c r="M172" s="42"/>
      <c r="N172" s="42"/>
      <c r="O172" s="42"/>
      <c r="P172" s="42"/>
      <c r="Q172" s="42"/>
      <c r="R172" s="42">
        <f t="shared" si="15"/>
        <v>4507649</v>
      </c>
      <c r="S172" s="42">
        <f t="shared" si="16"/>
        <v>0</v>
      </c>
    </row>
    <row r="173" spans="1:19">
      <c r="A173" s="18">
        <f t="shared" si="17"/>
        <v>2022</v>
      </c>
      <c r="B173" s="18">
        <f t="shared" si="18"/>
        <v>10</v>
      </c>
      <c r="C173" s="18"/>
      <c r="D173" s="18"/>
      <c r="E173" s="18"/>
      <c r="F173" s="42">
        <f>SUMIF('Cust MB ComLg'!$Y$8:$AJ$8,$B$29,'Cust MB ComLg'!$Y133:$AJ133)</f>
        <v>865</v>
      </c>
      <c r="G173" s="42">
        <f>'Avg Bill Days'!C130</f>
        <v>30.762</v>
      </c>
      <c r="H173" s="42"/>
      <c r="I173" s="42"/>
      <c r="J173" s="42">
        <f t="shared" si="14"/>
        <v>0</v>
      </c>
      <c r="K173" s="42">
        <f t="shared" si="14"/>
        <v>0</v>
      </c>
      <c r="L173" s="42"/>
      <c r="M173" s="42"/>
      <c r="N173" s="42"/>
      <c r="O173" s="42"/>
      <c r="P173" s="42"/>
      <c r="Q173" s="42"/>
      <c r="R173" s="42">
        <f t="shared" si="15"/>
        <v>3998936</v>
      </c>
      <c r="S173" s="42">
        <f t="shared" si="16"/>
        <v>0</v>
      </c>
    </row>
    <row r="174" spans="1:19">
      <c r="A174" s="18">
        <f t="shared" si="17"/>
        <v>2022</v>
      </c>
      <c r="B174" s="18">
        <f t="shared" si="18"/>
        <v>11</v>
      </c>
      <c r="C174" s="18"/>
      <c r="D174" s="18"/>
      <c r="E174" s="18"/>
      <c r="F174" s="42">
        <f>SUMIF('Cust MB ComLg'!$Y$8:$AJ$8,$B$29,'Cust MB ComLg'!$Y134:$AJ134)</f>
        <v>868</v>
      </c>
      <c r="G174" s="42">
        <f>'Avg Bill Days'!C131</f>
        <v>28.619</v>
      </c>
      <c r="H174" s="42"/>
      <c r="I174" s="42"/>
      <c r="J174" s="42">
        <f t="shared" si="14"/>
        <v>0</v>
      </c>
      <c r="K174" s="42">
        <f t="shared" si="14"/>
        <v>0</v>
      </c>
      <c r="L174" s="42"/>
      <c r="M174" s="42"/>
      <c r="N174" s="42"/>
      <c r="O174" s="42"/>
      <c r="P174" s="42"/>
      <c r="Q174" s="42"/>
      <c r="R174" s="42">
        <f t="shared" si="15"/>
        <v>3092811</v>
      </c>
      <c r="S174" s="42">
        <f t="shared" si="16"/>
        <v>0</v>
      </c>
    </row>
    <row r="175" spans="1:19">
      <c r="A175" s="18">
        <f t="shared" si="17"/>
        <v>2022</v>
      </c>
      <c r="B175" s="18">
        <f t="shared" si="18"/>
        <v>12</v>
      </c>
      <c r="C175" s="18"/>
      <c r="D175" s="18"/>
      <c r="E175" s="18"/>
      <c r="F175" s="42">
        <f>SUMIF('Cust MB ComLg'!$Y$8:$AJ$8,$B$29,'Cust MB ComLg'!$Y135:$AJ135)</f>
        <v>871</v>
      </c>
      <c r="G175" s="42">
        <f>'Avg Bill Days'!C132</f>
        <v>31.238</v>
      </c>
      <c r="H175" s="42"/>
      <c r="I175" s="42"/>
      <c r="J175" s="42">
        <f t="shared" si="14"/>
        <v>0</v>
      </c>
      <c r="K175" s="42">
        <f t="shared" si="14"/>
        <v>0</v>
      </c>
      <c r="L175" s="42"/>
      <c r="M175" s="42"/>
      <c r="N175" s="42"/>
      <c r="O175" s="42"/>
      <c r="P175" s="42"/>
      <c r="Q175" s="42"/>
      <c r="R175" s="42">
        <f t="shared" si="15"/>
        <v>2931798</v>
      </c>
      <c r="S175" s="42">
        <f t="shared" si="16"/>
        <v>0</v>
      </c>
    </row>
    <row r="176" spans="1:19">
      <c r="A176" s="18">
        <f t="shared" si="17"/>
        <v>2023</v>
      </c>
      <c r="B176" s="18">
        <f t="shared" si="18"/>
        <v>1</v>
      </c>
      <c r="C176" s="18"/>
      <c r="D176" s="18"/>
      <c r="E176" s="18"/>
      <c r="F176" s="42">
        <f>SUMIF('Cust MB ComLg'!$Y$8:$AJ$8,$B$29,'Cust MB ComLg'!$Y136:$AJ136)</f>
        <v>874</v>
      </c>
      <c r="G176" s="42">
        <f>'Avg Bill Days'!C133</f>
        <v>32.286000000000001</v>
      </c>
      <c r="H176" s="42"/>
      <c r="I176" s="42"/>
      <c r="J176" s="42">
        <f t="shared" si="14"/>
        <v>0</v>
      </c>
      <c r="K176" s="42">
        <f t="shared" si="14"/>
        <v>0</v>
      </c>
      <c r="L176" s="42"/>
      <c r="M176" s="42"/>
      <c r="N176" s="42"/>
      <c r="O176" s="42"/>
      <c r="P176" s="42"/>
      <c r="Q176" s="42"/>
      <c r="R176" s="42">
        <f t="shared" si="15"/>
        <v>3037201</v>
      </c>
      <c r="S176" s="42">
        <f t="shared" si="16"/>
        <v>0</v>
      </c>
    </row>
    <row r="177" spans="1:19">
      <c r="A177" s="18">
        <f t="shared" si="17"/>
        <v>2023</v>
      </c>
      <c r="B177" s="18">
        <f t="shared" si="18"/>
        <v>2</v>
      </c>
      <c r="C177" s="18"/>
      <c r="D177" s="18"/>
      <c r="E177" s="18"/>
      <c r="F177" s="42">
        <f>SUMIF('Cust MB ComLg'!$Y$8:$AJ$8,$B$29,'Cust MB ComLg'!$Y137:$AJ137)</f>
        <v>877</v>
      </c>
      <c r="G177" s="42">
        <f>'Avg Bill Days'!C134</f>
        <v>29.81</v>
      </c>
      <c r="H177" s="42"/>
      <c r="I177" s="42"/>
      <c r="J177" s="42">
        <f t="shared" si="14"/>
        <v>0</v>
      </c>
      <c r="K177" s="42">
        <f t="shared" si="14"/>
        <v>0</v>
      </c>
      <c r="L177" s="42"/>
      <c r="M177" s="42"/>
      <c r="N177" s="42"/>
      <c r="O177" s="42"/>
      <c r="P177" s="42"/>
      <c r="Q177" s="42"/>
      <c r="R177" s="42">
        <f t="shared" si="15"/>
        <v>3009381</v>
      </c>
      <c r="S177" s="42">
        <f t="shared" si="16"/>
        <v>0</v>
      </c>
    </row>
    <row r="178" spans="1:19">
      <c r="A178" s="18">
        <f t="shared" si="17"/>
        <v>2023</v>
      </c>
      <c r="B178" s="18">
        <f t="shared" si="18"/>
        <v>3</v>
      </c>
      <c r="C178" s="18"/>
      <c r="D178" s="18"/>
      <c r="E178" s="18"/>
      <c r="F178" s="42">
        <f>SUMIF('Cust MB ComLg'!$Y$8:$AJ$8,$B$29,'Cust MB ComLg'!$Y138:$AJ138)</f>
        <v>880</v>
      </c>
      <c r="G178" s="42">
        <f>'Avg Bill Days'!C135</f>
        <v>29.524000000000001</v>
      </c>
      <c r="H178" s="42"/>
      <c r="I178" s="42"/>
      <c r="J178" s="42">
        <f t="shared" ref="J178:K209" si="19">ROUND(SUMIF($B$32:$B$45,$B178,J$32:J$45)*$F178,0)</f>
        <v>0</v>
      </c>
      <c r="K178" s="42">
        <f t="shared" si="19"/>
        <v>0</v>
      </c>
      <c r="L178" s="42"/>
      <c r="M178" s="42"/>
      <c r="N178" s="42"/>
      <c r="O178" s="42"/>
      <c r="P178" s="42"/>
      <c r="Q178" s="42"/>
      <c r="R178" s="42">
        <f t="shared" ref="R178:R241" si="20">ROUND(SUMIF($B$32:$B$45,$B178,R$32:R$45)*$F178*$G178,0)</f>
        <v>3007608</v>
      </c>
      <c r="S178" s="42">
        <f t="shared" ref="S178:S241" si="21">ROUND(SUMIF($B$32:$B$45,$B178,S$32:S$45)*$F178,0)</f>
        <v>0</v>
      </c>
    </row>
    <row r="179" spans="1:19">
      <c r="A179" s="18">
        <f t="shared" si="17"/>
        <v>2023</v>
      </c>
      <c r="B179" s="18">
        <f t="shared" si="18"/>
        <v>4</v>
      </c>
      <c r="C179" s="18"/>
      <c r="D179" s="18"/>
      <c r="E179" s="18"/>
      <c r="F179" s="42">
        <f>SUMIF('Cust MB ComLg'!$Y$8:$AJ$8,$B$29,'Cust MB ComLg'!$Y139:$AJ139)</f>
        <v>883</v>
      </c>
      <c r="G179" s="42">
        <f>'Avg Bill Days'!C136</f>
        <v>30.713999999999999</v>
      </c>
      <c r="H179" s="42"/>
      <c r="I179" s="42"/>
      <c r="J179" s="42">
        <f t="shared" si="19"/>
        <v>0</v>
      </c>
      <c r="K179" s="42">
        <f t="shared" si="19"/>
        <v>0</v>
      </c>
      <c r="L179" s="42"/>
      <c r="M179" s="42"/>
      <c r="N179" s="42"/>
      <c r="O179" s="42"/>
      <c r="P179" s="42"/>
      <c r="Q179" s="42"/>
      <c r="R179" s="42">
        <f t="shared" si="20"/>
        <v>3263978</v>
      </c>
      <c r="S179" s="42">
        <f t="shared" si="21"/>
        <v>0</v>
      </c>
    </row>
    <row r="180" spans="1:19">
      <c r="A180" s="18">
        <f t="shared" si="17"/>
        <v>2023</v>
      </c>
      <c r="B180" s="18">
        <f t="shared" si="18"/>
        <v>5</v>
      </c>
      <c r="C180" s="18"/>
      <c r="D180" s="18"/>
      <c r="E180" s="18"/>
      <c r="F180" s="42">
        <f>SUMIF('Cust MB ComLg'!$Y$8:$AJ$8,$B$29,'Cust MB ComLg'!$Y140:$AJ140)</f>
        <v>885</v>
      </c>
      <c r="G180" s="42">
        <f>'Avg Bill Days'!C137</f>
        <v>29.524000000000001</v>
      </c>
      <c r="H180" s="42"/>
      <c r="I180" s="42"/>
      <c r="J180" s="42">
        <f t="shared" si="19"/>
        <v>0</v>
      </c>
      <c r="K180" s="42">
        <f t="shared" si="19"/>
        <v>0</v>
      </c>
      <c r="L180" s="42"/>
      <c r="M180" s="42"/>
      <c r="N180" s="42"/>
      <c r="O180" s="42"/>
      <c r="P180" s="42"/>
      <c r="Q180" s="42"/>
      <c r="R180" s="42">
        <f t="shared" si="20"/>
        <v>3485161</v>
      </c>
      <c r="S180" s="42">
        <f t="shared" si="21"/>
        <v>0</v>
      </c>
    </row>
    <row r="181" spans="1:19">
      <c r="A181" s="18">
        <f t="shared" si="17"/>
        <v>2023</v>
      </c>
      <c r="B181" s="18">
        <f t="shared" si="18"/>
        <v>6</v>
      </c>
      <c r="C181" s="18"/>
      <c r="D181" s="18"/>
      <c r="E181" s="18"/>
      <c r="F181" s="42">
        <f>SUMIF('Cust MB ComLg'!$Y$8:$AJ$8,$B$29,'Cust MB ComLg'!$Y141:$AJ141)</f>
        <v>889</v>
      </c>
      <c r="G181" s="42">
        <f>'Avg Bill Days'!C138</f>
        <v>30.619</v>
      </c>
      <c r="H181" s="42"/>
      <c r="I181" s="42"/>
      <c r="J181" s="42">
        <f t="shared" si="19"/>
        <v>0</v>
      </c>
      <c r="K181" s="42">
        <f t="shared" si="19"/>
        <v>0</v>
      </c>
      <c r="L181" s="42"/>
      <c r="M181" s="42"/>
      <c r="N181" s="42"/>
      <c r="O181" s="42"/>
      <c r="P181" s="42"/>
      <c r="Q181" s="42"/>
      <c r="R181" s="42">
        <f t="shared" si="20"/>
        <v>4389928</v>
      </c>
      <c r="S181" s="42">
        <f t="shared" si="21"/>
        <v>0</v>
      </c>
    </row>
    <row r="182" spans="1:19">
      <c r="A182" s="18">
        <f t="shared" si="17"/>
        <v>2023</v>
      </c>
      <c r="B182" s="18">
        <f t="shared" si="18"/>
        <v>7</v>
      </c>
      <c r="C182" s="18"/>
      <c r="D182" s="18"/>
      <c r="E182" s="18"/>
      <c r="F182" s="42">
        <f>SUMIF('Cust MB ComLg'!$Y$8:$AJ$8,$B$29,'Cust MB ComLg'!$Y142:$AJ142)</f>
        <v>891</v>
      </c>
      <c r="G182" s="42">
        <f>'Avg Bill Days'!C139</f>
        <v>30.713999999999999</v>
      </c>
      <c r="H182" s="42"/>
      <c r="I182" s="42"/>
      <c r="J182" s="42">
        <f t="shared" si="19"/>
        <v>0</v>
      </c>
      <c r="K182" s="42">
        <f t="shared" si="19"/>
        <v>0</v>
      </c>
      <c r="L182" s="42"/>
      <c r="M182" s="42"/>
      <c r="N182" s="42"/>
      <c r="O182" s="42"/>
      <c r="P182" s="42"/>
      <c r="Q182" s="42"/>
      <c r="R182" s="42">
        <f t="shared" si="20"/>
        <v>4751960</v>
      </c>
      <c r="S182" s="42">
        <f t="shared" si="21"/>
        <v>0</v>
      </c>
    </row>
    <row r="183" spans="1:19">
      <c r="A183" s="18">
        <f t="shared" si="17"/>
        <v>2023</v>
      </c>
      <c r="B183" s="18">
        <f t="shared" si="18"/>
        <v>8</v>
      </c>
      <c r="C183" s="18"/>
      <c r="D183" s="18"/>
      <c r="E183" s="18"/>
      <c r="F183" s="42">
        <f>SUMIF('Cust MB ComLg'!$Y$8:$AJ$8,$B$29,'Cust MB ComLg'!$Y143:$AJ143)</f>
        <v>895</v>
      </c>
      <c r="G183" s="42">
        <f>'Avg Bill Days'!C140</f>
        <v>30.475999999999999</v>
      </c>
      <c r="H183" s="42"/>
      <c r="I183" s="42"/>
      <c r="J183" s="42">
        <f t="shared" si="19"/>
        <v>0</v>
      </c>
      <c r="K183" s="42">
        <f t="shared" si="19"/>
        <v>0</v>
      </c>
      <c r="L183" s="42"/>
      <c r="M183" s="42"/>
      <c r="N183" s="42"/>
      <c r="O183" s="42"/>
      <c r="P183" s="42"/>
      <c r="Q183" s="42"/>
      <c r="R183" s="42">
        <f t="shared" si="20"/>
        <v>4719726</v>
      </c>
      <c r="S183" s="42">
        <f t="shared" si="21"/>
        <v>0</v>
      </c>
    </row>
    <row r="184" spans="1:19">
      <c r="A184" s="18">
        <f t="shared" si="17"/>
        <v>2023</v>
      </c>
      <c r="B184" s="18">
        <f t="shared" si="18"/>
        <v>9</v>
      </c>
      <c r="C184" s="18"/>
      <c r="D184" s="18"/>
      <c r="E184" s="18"/>
      <c r="F184" s="42">
        <f>SUMIF('Cust MB ComLg'!$Y$8:$AJ$8,$B$29,'Cust MB ComLg'!$Y144:$AJ144)</f>
        <v>898</v>
      </c>
      <c r="G184" s="42">
        <f>'Avg Bill Days'!C141</f>
        <v>31.143000000000001</v>
      </c>
      <c r="H184" s="42"/>
      <c r="I184" s="42"/>
      <c r="J184" s="42">
        <f t="shared" si="19"/>
        <v>0</v>
      </c>
      <c r="K184" s="42">
        <f t="shared" si="19"/>
        <v>0</v>
      </c>
      <c r="L184" s="42"/>
      <c r="M184" s="42"/>
      <c r="N184" s="42"/>
      <c r="O184" s="42"/>
      <c r="P184" s="42"/>
      <c r="Q184" s="42"/>
      <c r="R184" s="42">
        <f t="shared" si="20"/>
        <v>4690462</v>
      </c>
      <c r="S184" s="42">
        <f t="shared" si="21"/>
        <v>0</v>
      </c>
    </row>
    <row r="185" spans="1:19">
      <c r="A185" s="18">
        <f t="shared" si="17"/>
        <v>2023</v>
      </c>
      <c r="B185" s="18">
        <f t="shared" si="18"/>
        <v>10</v>
      </c>
      <c r="C185" s="18"/>
      <c r="D185" s="18"/>
      <c r="E185" s="18"/>
      <c r="F185" s="42">
        <f>SUMIF('Cust MB ComLg'!$Y$8:$AJ$8,$B$29,'Cust MB ComLg'!$Y145:$AJ145)</f>
        <v>901</v>
      </c>
      <c r="G185" s="42">
        <f>'Avg Bill Days'!C142</f>
        <v>30.762</v>
      </c>
      <c r="H185" s="42"/>
      <c r="I185" s="42"/>
      <c r="J185" s="42">
        <f t="shared" si="19"/>
        <v>0</v>
      </c>
      <c r="K185" s="42">
        <f t="shared" si="19"/>
        <v>0</v>
      </c>
      <c r="L185" s="42"/>
      <c r="M185" s="42"/>
      <c r="N185" s="42"/>
      <c r="O185" s="42"/>
      <c r="P185" s="42"/>
      <c r="Q185" s="42"/>
      <c r="R185" s="42">
        <f t="shared" si="20"/>
        <v>4165366</v>
      </c>
      <c r="S185" s="42">
        <f t="shared" si="21"/>
        <v>0</v>
      </c>
    </row>
    <row r="186" spans="1:19">
      <c r="A186" s="18">
        <f t="shared" si="17"/>
        <v>2023</v>
      </c>
      <c r="B186" s="18">
        <f t="shared" si="18"/>
        <v>11</v>
      </c>
      <c r="C186" s="18"/>
      <c r="D186" s="18"/>
      <c r="E186" s="18"/>
      <c r="F186" s="42">
        <f>SUMIF('Cust MB ComLg'!$Y$8:$AJ$8,$B$29,'Cust MB ComLg'!$Y146:$AJ146)</f>
        <v>904</v>
      </c>
      <c r="G186" s="42">
        <f>'Avg Bill Days'!C143</f>
        <v>28.619</v>
      </c>
      <c r="H186" s="42"/>
      <c r="I186" s="42"/>
      <c r="J186" s="42">
        <f t="shared" si="19"/>
        <v>0</v>
      </c>
      <c r="K186" s="42">
        <f t="shared" si="19"/>
        <v>0</v>
      </c>
      <c r="L186" s="42"/>
      <c r="M186" s="42"/>
      <c r="N186" s="42"/>
      <c r="O186" s="42"/>
      <c r="P186" s="42"/>
      <c r="Q186" s="42"/>
      <c r="R186" s="42">
        <f t="shared" si="20"/>
        <v>3221084</v>
      </c>
      <c r="S186" s="42">
        <f t="shared" si="21"/>
        <v>0</v>
      </c>
    </row>
    <row r="187" spans="1:19">
      <c r="A187" s="18">
        <f t="shared" si="17"/>
        <v>2023</v>
      </c>
      <c r="B187" s="18">
        <f t="shared" si="18"/>
        <v>12</v>
      </c>
      <c r="C187" s="18"/>
      <c r="D187" s="18"/>
      <c r="E187" s="18"/>
      <c r="F187" s="42">
        <f>SUMIF('Cust MB ComLg'!$Y$8:$AJ$8,$B$29,'Cust MB ComLg'!$Y147:$AJ147)</f>
        <v>906</v>
      </c>
      <c r="G187" s="42">
        <f>'Avg Bill Days'!C144</f>
        <v>31.238</v>
      </c>
      <c r="H187" s="42"/>
      <c r="I187" s="42"/>
      <c r="J187" s="42">
        <f t="shared" si="19"/>
        <v>0</v>
      </c>
      <c r="K187" s="42">
        <f t="shared" si="19"/>
        <v>0</v>
      </c>
      <c r="L187" s="42"/>
      <c r="M187" s="42"/>
      <c r="N187" s="42"/>
      <c r="O187" s="42"/>
      <c r="P187" s="42"/>
      <c r="Q187" s="42"/>
      <c r="R187" s="42">
        <f t="shared" si="20"/>
        <v>3049608</v>
      </c>
      <c r="S187" s="42">
        <f t="shared" si="21"/>
        <v>0</v>
      </c>
    </row>
    <row r="188" spans="1:19">
      <c r="A188" s="18">
        <f t="shared" si="17"/>
        <v>2024</v>
      </c>
      <c r="B188" s="18">
        <f t="shared" si="18"/>
        <v>1</v>
      </c>
      <c r="C188" s="18"/>
      <c r="D188" s="18"/>
      <c r="E188" s="18"/>
      <c r="F188" s="42">
        <f>SUMIF('Cust MB ComLg'!$Y$8:$AJ$8,$B$29,'Cust MB ComLg'!$Y148:$AJ148)</f>
        <v>909</v>
      </c>
      <c r="G188" s="42">
        <f>'Avg Bill Days'!C145</f>
        <v>32.286000000000001</v>
      </c>
      <c r="H188" s="42"/>
      <c r="I188" s="42"/>
      <c r="J188" s="42">
        <f t="shared" si="19"/>
        <v>0</v>
      </c>
      <c r="K188" s="42">
        <f t="shared" si="19"/>
        <v>0</v>
      </c>
      <c r="L188" s="42"/>
      <c r="M188" s="42"/>
      <c r="N188" s="42"/>
      <c r="O188" s="42"/>
      <c r="P188" s="42"/>
      <c r="Q188" s="42"/>
      <c r="R188" s="42">
        <f t="shared" si="20"/>
        <v>3158828</v>
      </c>
      <c r="S188" s="42">
        <f t="shared" si="21"/>
        <v>0</v>
      </c>
    </row>
    <row r="189" spans="1:19">
      <c r="A189" s="18">
        <f t="shared" si="17"/>
        <v>2024</v>
      </c>
      <c r="B189" s="18">
        <f t="shared" si="18"/>
        <v>2</v>
      </c>
      <c r="C189" s="18"/>
      <c r="D189" s="18"/>
      <c r="E189" s="18"/>
      <c r="F189" s="42">
        <f>SUMIF('Cust MB ComLg'!$Y$8:$AJ$8,$B$29,'Cust MB ComLg'!$Y149:$AJ149)</f>
        <v>913</v>
      </c>
      <c r="G189" s="42">
        <f>'Avg Bill Days'!C146</f>
        <v>30.31</v>
      </c>
      <c r="H189" s="42"/>
      <c r="I189" s="42"/>
      <c r="J189" s="42">
        <f t="shared" si="19"/>
        <v>0</v>
      </c>
      <c r="K189" s="42">
        <f t="shared" si="19"/>
        <v>0</v>
      </c>
      <c r="L189" s="42"/>
      <c r="M189" s="42"/>
      <c r="N189" s="42"/>
      <c r="O189" s="42"/>
      <c r="P189" s="42"/>
      <c r="Q189" s="42"/>
      <c r="R189" s="42">
        <f t="shared" si="20"/>
        <v>3185462</v>
      </c>
      <c r="S189" s="42">
        <f t="shared" si="21"/>
        <v>0</v>
      </c>
    </row>
    <row r="190" spans="1:19">
      <c r="A190" s="18">
        <f t="shared" si="17"/>
        <v>2024</v>
      </c>
      <c r="B190" s="18">
        <f t="shared" si="18"/>
        <v>3</v>
      </c>
      <c r="C190" s="18"/>
      <c r="D190" s="18"/>
      <c r="E190" s="18"/>
      <c r="F190" s="42">
        <f>SUMIF('Cust MB ComLg'!$Y$8:$AJ$8,$B$29,'Cust MB ComLg'!$Y150:$AJ150)</f>
        <v>915</v>
      </c>
      <c r="G190" s="42">
        <f>'Avg Bill Days'!C147</f>
        <v>30.024000000000001</v>
      </c>
      <c r="H190" s="42"/>
      <c r="I190" s="42"/>
      <c r="J190" s="42">
        <f t="shared" si="19"/>
        <v>0</v>
      </c>
      <c r="K190" s="42">
        <f t="shared" si="19"/>
        <v>0</v>
      </c>
      <c r="L190" s="42"/>
      <c r="M190" s="42"/>
      <c r="N190" s="42"/>
      <c r="O190" s="42"/>
      <c r="P190" s="42"/>
      <c r="Q190" s="42"/>
      <c r="R190" s="42">
        <f t="shared" si="20"/>
        <v>3180189</v>
      </c>
      <c r="S190" s="42">
        <f t="shared" si="21"/>
        <v>0</v>
      </c>
    </row>
    <row r="191" spans="1:19">
      <c r="A191" s="18">
        <f t="shared" si="17"/>
        <v>2024</v>
      </c>
      <c r="B191" s="18">
        <f t="shared" si="18"/>
        <v>4</v>
      </c>
      <c r="C191" s="18"/>
      <c r="D191" s="18"/>
      <c r="E191" s="18"/>
      <c r="F191" s="42">
        <f>SUMIF('Cust MB ComLg'!$Y$8:$AJ$8,$B$29,'Cust MB ComLg'!$Y151:$AJ151)</f>
        <v>919</v>
      </c>
      <c r="G191" s="42">
        <f>'Avg Bill Days'!C148</f>
        <v>30.713999999999999</v>
      </c>
      <c r="H191" s="42"/>
      <c r="I191" s="42"/>
      <c r="J191" s="42">
        <f t="shared" si="19"/>
        <v>0</v>
      </c>
      <c r="K191" s="42">
        <f t="shared" si="19"/>
        <v>0</v>
      </c>
      <c r="L191" s="42"/>
      <c r="M191" s="42"/>
      <c r="N191" s="42"/>
      <c r="O191" s="42"/>
      <c r="P191" s="42"/>
      <c r="Q191" s="42"/>
      <c r="R191" s="42">
        <f t="shared" si="20"/>
        <v>3397051</v>
      </c>
      <c r="S191" s="42">
        <f t="shared" si="21"/>
        <v>0</v>
      </c>
    </row>
    <row r="192" spans="1:19">
      <c r="A192" s="18">
        <f t="shared" si="17"/>
        <v>2024</v>
      </c>
      <c r="B192" s="18">
        <f t="shared" si="18"/>
        <v>5</v>
      </c>
      <c r="C192" s="18"/>
      <c r="D192" s="18"/>
      <c r="E192" s="18"/>
      <c r="F192" s="42">
        <f>SUMIF('Cust MB ComLg'!$Y$8:$AJ$8,$B$29,'Cust MB ComLg'!$Y152:$AJ152)</f>
        <v>922</v>
      </c>
      <c r="G192" s="42">
        <f>'Avg Bill Days'!C149</f>
        <v>29.524000000000001</v>
      </c>
      <c r="H192" s="42"/>
      <c r="I192" s="42"/>
      <c r="J192" s="42">
        <f t="shared" si="19"/>
        <v>0</v>
      </c>
      <c r="K192" s="42">
        <f t="shared" si="19"/>
        <v>0</v>
      </c>
      <c r="L192" s="42"/>
      <c r="M192" s="42"/>
      <c r="N192" s="42"/>
      <c r="O192" s="42"/>
      <c r="P192" s="42"/>
      <c r="Q192" s="42"/>
      <c r="R192" s="42">
        <f t="shared" si="20"/>
        <v>3630868</v>
      </c>
      <c r="S192" s="42">
        <f t="shared" si="21"/>
        <v>0</v>
      </c>
    </row>
    <row r="193" spans="1:19">
      <c r="A193" s="18">
        <f t="shared" si="17"/>
        <v>2024</v>
      </c>
      <c r="B193" s="18">
        <f t="shared" si="18"/>
        <v>6</v>
      </c>
      <c r="C193" s="18"/>
      <c r="D193" s="18"/>
      <c r="E193" s="18"/>
      <c r="F193" s="42">
        <f>SUMIF('Cust MB ComLg'!$Y$8:$AJ$8,$B$29,'Cust MB ComLg'!$Y153:$AJ153)</f>
        <v>925</v>
      </c>
      <c r="G193" s="42">
        <f>'Avg Bill Days'!C150</f>
        <v>30.619</v>
      </c>
      <c r="H193" s="42"/>
      <c r="I193" s="42"/>
      <c r="J193" s="42">
        <f t="shared" si="19"/>
        <v>0</v>
      </c>
      <c r="K193" s="42">
        <f t="shared" si="19"/>
        <v>0</v>
      </c>
      <c r="L193" s="42"/>
      <c r="M193" s="42"/>
      <c r="N193" s="42"/>
      <c r="O193" s="42"/>
      <c r="P193" s="42"/>
      <c r="Q193" s="42"/>
      <c r="R193" s="42">
        <f t="shared" si="20"/>
        <v>4567698</v>
      </c>
      <c r="S193" s="42">
        <f t="shared" si="21"/>
        <v>0</v>
      </c>
    </row>
    <row r="194" spans="1:19">
      <c r="A194" s="18">
        <f t="shared" si="17"/>
        <v>2024</v>
      </c>
      <c r="B194" s="18">
        <f t="shared" si="18"/>
        <v>7</v>
      </c>
      <c r="C194" s="18"/>
      <c r="D194" s="18"/>
      <c r="E194" s="18"/>
      <c r="F194" s="42">
        <f>SUMIF('Cust MB ComLg'!$Y$8:$AJ$8,$B$29,'Cust MB ComLg'!$Y154:$AJ154)</f>
        <v>928</v>
      </c>
      <c r="G194" s="42">
        <f>'Avg Bill Days'!C151</f>
        <v>30.713999999999999</v>
      </c>
      <c r="H194" s="42"/>
      <c r="I194" s="42"/>
      <c r="J194" s="42">
        <f t="shared" si="19"/>
        <v>0</v>
      </c>
      <c r="K194" s="42">
        <f t="shared" si="19"/>
        <v>0</v>
      </c>
      <c r="L194" s="42"/>
      <c r="M194" s="42"/>
      <c r="N194" s="42"/>
      <c r="O194" s="42"/>
      <c r="P194" s="42"/>
      <c r="Q194" s="42"/>
      <c r="R194" s="42">
        <f t="shared" si="20"/>
        <v>4949292</v>
      </c>
      <c r="S194" s="42">
        <f t="shared" si="21"/>
        <v>0</v>
      </c>
    </row>
    <row r="195" spans="1:19">
      <c r="A195" s="18">
        <f t="shared" si="17"/>
        <v>2024</v>
      </c>
      <c r="B195" s="18">
        <f t="shared" si="18"/>
        <v>8</v>
      </c>
      <c r="C195" s="18"/>
      <c r="D195" s="18"/>
      <c r="E195" s="18"/>
      <c r="F195" s="42">
        <f>SUMIF('Cust MB ComLg'!$Y$8:$AJ$8,$B$29,'Cust MB ComLg'!$Y155:$AJ155)</f>
        <v>931</v>
      </c>
      <c r="G195" s="42">
        <f>'Avg Bill Days'!C152</f>
        <v>30.475999999999999</v>
      </c>
      <c r="H195" s="42"/>
      <c r="I195" s="42"/>
      <c r="J195" s="42">
        <f t="shared" si="19"/>
        <v>0</v>
      </c>
      <c r="K195" s="42">
        <f t="shared" si="19"/>
        <v>0</v>
      </c>
      <c r="L195" s="42"/>
      <c r="M195" s="42"/>
      <c r="N195" s="42"/>
      <c r="O195" s="42"/>
      <c r="P195" s="42"/>
      <c r="Q195" s="42"/>
      <c r="R195" s="42">
        <f t="shared" si="20"/>
        <v>4909570</v>
      </c>
      <c r="S195" s="42">
        <f t="shared" si="21"/>
        <v>0</v>
      </c>
    </row>
    <row r="196" spans="1:19">
      <c r="A196" s="18">
        <f t="shared" ref="A196:A259" si="22">A184+1</f>
        <v>2024</v>
      </c>
      <c r="B196" s="18">
        <f t="shared" si="18"/>
        <v>9</v>
      </c>
      <c r="C196" s="18"/>
      <c r="D196" s="18"/>
      <c r="E196" s="18"/>
      <c r="F196" s="42">
        <f>SUMIF('Cust MB ComLg'!$Y$8:$AJ$8,$B$29,'Cust MB ComLg'!$Y156:$AJ156)</f>
        <v>933</v>
      </c>
      <c r="G196" s="42">
        <f>'Avg Bill Days'!C153</f>
        <v>31.143000000000001</v>
      </c>
      <c r="H196" s="42"/>
      <c r="I196" s="42"/>
      <c r="J196" s="42">
        <f t="shared" si="19"/>
        <v>0</v>
      </c>
      <c r="K196" s="42">
        <f t="shared" si="19"/>
        <v>0</v>
      </c>
      <c r="L196" s="42"/>
      <c r="M196" s="42"/>
      <c r="N196" s="42"/>
      <c r="O196" s="42"/>
      <c r="P196" s="42"/>
      <c r="Q196" s="42"/>
      <c r="R196" s="42">
        <f t="shared" si="20"/>
        <v>4873275</v>
      </c>
      <c r="S196" s="42">
        <f t="shared" si="21"/>
        <v>0</v>
      </c>
    </row>
    <row r="197" spans="1:19">
      <c r="A197" s="18">
        <f t="shared" si="22"/>
        <v>2024</v>
      </c>
      <c r="B197" s="18">
        <f t="shared" ref="B197:B260" si="23">B185</f>
        <v>10</v>
      </c>
      <c r="C197" s="18"/>
      <c r="D197" s="18"/>
      <c r="E197" s="18"/>
      <c r="F197" s="42">
        <f>SUMIF('Cust MB ComLg'!$Y$8:$AJ$8,$B$29,'Cust MB ComLg'!$Y157:$AJ157)</f>
        <v>937</v>
      </c>
      <c r="G197" s="42">
        <f>'Avg Bill Days'!C154</f>
        <v>30.762</v>
      </c>
      <c r="H197" s="42"/>
      <c r="I197" s="42"/>
      <c r="J197" s="42">
        <f t="shared" si="19"/>
        <v>0</v>
      </c>
      <c r="K197" s="42">
        <f t="shared" si="19"/>
        <v>0</v>
      </c>
      <c r="L197" s="42"/>
      <c r="M197" s="42"/>
      <c r="N197" s="42"/>
      <c r="O197" s="42"/>
      <c r="P197" s="42"/>
      <c r="Q197" s="42"/>
      <c r="R197" s="42">
        <f t="shared" si="20"/>
        <v>4331796</v>
      </c>
      <c r="S197" s="42">
        <f t="shared" si="21"/>
        <v>0</v>
      </c>
    </row>
    <row r="198" spans="1:19">
      <c r="A198" s="18">
        <f t="shared" si="22"/>
        <v>2024</v>
      </c>
      <c r="B198" s="18">
        <f t="shared" si="23"/>
        <v>11</v>
      </c>
      <c r="C198" s="18"/>
      <c r="D198" s="18"/>
      <c r="E198" s="18"/>
      <c r="F198" s="42">
        <f>SUMIF('Cust MB ComLg'!$Y$8:$AJ$8,$B$29,'Cust MB ComLg'!$Y158:$AJ158)</f>
        <v>940</v>
      </c>
      <c r="G198" s="42">
        <f>'Avg Bill Days'!C155</f>
        <v>28.619</v>
      </c>
      <c r="H198" s="42"/>
      <c r="I198" s="42"/>
      <c r="J198" s="42">
        <f t="shared" si="19"/>
        <v>0</v>
      </c>
      <c r="K198" s="42">
        <f t="shared" si="19"/>
        <v>0</v>
      </c>
      <c r="L198" s="42"/>
      <c r="M198" s="42"/>
      <c r="N198" s="42"/>
      <c r="O198" s="42"/>
      <c r="P198" s="42"/>
      <c r="Q198" s="42"/>
      <c r="R198" s="42">
        <f t="shared" si="20"/>
        <v>3349357</v>
      </c>
      <c r="S198" s="42">
        <f t="shared" si="21"/>
        <v>0</v>
      </c>
    </row>
    <row r="199" spans="1:19">
      <c r="A199" s="18">
        <f t="shared" si="22"/>
        <v>2024</v>
      </c>
      <c r="B199" s="18">
        <f t="shared" si="23"/>
        <v>12</v>
      </c>
      <c r="C199" s="18"/>
      <c r="D199" s="18"/>
      <c r="E199" s="18"/>
      <c r="F199" s="42">
        <f>SUMIF('Cust MB ComLg'!$Y$8:$AJ$8,$B$29,'Cust MB ComLg'!$Y159:$AJ159)</f>
        <v>943</v>
      </c>
      <c r="G199" s="42">
        <f>'Avg Bill Days'!C156</f>
        <v>31.238</v>
      </c>
      <c r="H199" s="42"/>
      <c r="I199" s="42"/>
      <c r="J199" s="42">
        <f t="shared" si="19"/>
        <v>0</v>
      </c>
      <c r="K199" s="42">
        <f t="shared" si="19"/>
        <v>0</v>
      </c>
      <c r="L199" s="42"/>
      <c r="M199" s="42"/>
      <c r="N199" s="42"/>
      <c r="O199" s="42"/>
      <c r="P199" s="42"/>
      <c r="Q199" s="42"/>
      <c r="R199" s="42">
        <f t="shared" si="20"/>
        <v>3174151</v>
      </c>
      <c r="S199" s="42">
        <f t="shared" si="21"/>
        <v>0</v>
      </c>
    </row>
    <row r="200" spans="1:19">
      <c r="A200" s="18">
        <f t="shared" si="22"/>
        <v>2025</v>
      </c>
      <c r="B200" s="18">
        <f t="shared" si="23"/>
        <v>1</v>
      </c>
      <c r="C200" s="18"/>
      <c r="D200" s="18"/>
      <c r="E200" s="18"/>
      <c r="F200" s="42">
        <f>SUMIF('Cust MB ComLg'!$Y$8:$AJ$8,$B$29,'Cust MB ComLg'!$Y160:$AJ160)</f>
        <v>946</v>
      </c>
      <c r="G200" s="42">
        <f>'Avg Bill Days'!C157</f>
        <v>32.286000000000001</v>
      </c>
      <c r="H200" s="42"/>
      <c r="I200" s="42"/>
      <c r="J200" s="42">
        <f t="shared" si="19"/>
        <v>0</v>
      </c>
      <c r="K200" s="42">
        <f t="shared" si="19"/>
        <v>0</v>
      </c>
      <c r="L200" s="42"/>
      <c r="M200" s="42"/>
      <c r="N200" s="42"/>
      <c r="O200" s="42"/>
      <c r="P200" s="42"/>
      <c r="Q200" s="42"/>
      <c r="R200" s="42">
        <f t="shared" si="20"/>
        <v>3287405</v>
      </c>
      <c r="S200" s="42">
        <f t="shared" si="21"/>
        <v>0</v>
      </c>
    </row>
    <row r="201" spans="1:19">
      <c r="A201" s="18">
        <f t="shared" si="22"/>
        <v>2025</v>
      </c>
      <c r="B201" s="18">
        <f t="shared" si="23"/>
        <v>2</v>
      </c>
      <c r="C201" s="18"/>
      <c r="D201" s="18"/>
      <c r="E201" s="18"/>
      <c r="F201" s="42">
        <f>SUMIF('Cust MB ComLg'!$Y$8:$AJ$8,$B$29,'Cust MB ComLg'!$Y161:$AJ161)</f>
        <v>950</v>
      </c>
      <c r="G201" s="42">
        <f>'Avg Bill Days'!C158</f>
        <v>29.81</v>
      </c>
      <c r="H201" s="42"/>
      <c r="I201" s="42"/>
      <c r="J201" s="42">
        <f t="shared" si="19"/>
        <v>0</v>
      </c>
      <c r="K201" s="42">
        <f t="shared" si="19"/>
        <v>0</v>
      </c>
      <c r="L201" s="42"/>
      <c r="M201" s="42"/>
      <c r="N201" s="42"/>
      <c r="O201" s="42"/>
      <c r="P201" s="42"/>
      <c r="Q201" s="42"/>
      <c r="R201" s="42">
        <f t="shared" si="20"/>
        <v>3259877</v>
      </c>
      <c r="S201" s="42">
        <f t="shared" si="21"/>
        <v>0</v>
      </c>
    </row>
    <row r="202" spans="1:19">
      <c r="A202" s="18">
        <f t="shared" si="22"/>
        <v>2025</v>
      </c>
      <c r="B202" s="18">
        <f t="shared" si="23"/>
        <v>3</v>
      </c>
      <c r="C202" s="18"/>
      <c r="D202" s="18"/>
      <c r="E202" s="18"/>
      <c r="F202" s="42">
        <f>SUMIF('Cust MB ComLg'!$Y$8:$AJ$8,$B$29,'Cust MB ComLg'!$Y162:$AJ162)</f>
        <v>953</v>
      </c>
      <c r="G202" s="42">
        <f>'Avg Bill Days'!C159</f>
        <v>29.524000000000001</v>
      </c>
      <c r="H202" s="42"/>
      <c r="I202" s="42"/>
      <c r="J202" s="42">
        <f t="shared" si="19"/>
        <v>0</v>
      </c>
      <c r="K202" s="42">
        <f t="shared" si="19"/>
        <v>0</v>
      </c>
      <c r="L202" s="42"/>
      <c r="M202" s="42"/>
      <c r="N202" s="42"/>
      <c r="O202" s="42"/>
      <c r="P202" s="42"/>
      <c r="Q202" s="42"/>
      <c r="R202" s="42">
        <f t="shared" si="20"/>
        <v>3257102</v>
      </c>
      <c r="S202" s="42">
        <f t="shared" si="21"/>
        <v>0</v>
      </c>
    </row>
    <row r="203" spans="1:19">
      <c r="A203" s="18">
        <f t="shared" si="22"/>
        <v>2025</v>
      </c>
      <c r="B203" s="18">
        <f t="shared" si="23"/>
        <v>4</v>
      </c>
      <c r="C203" s="18"/>
      <c r="D203" s="18"/>
      <c r="E203" s="18"/>
      <c r="F203" s="42">
        <f>SUMIF('Cust MB ComLg'!$Y$8:$AJ$8,$B$29,'Cust MB ComLg'!$Y163:$AJ163)</f>
        <v>956</v>
      </c>
      <c r="G203" s="42">
        <f>'Avg Bill Days'!C160</f>
        <v>30.713999999999999</v>
      </c>
      <c r="H203" s="42"/>
      <c r="I203" s="42"/>
      <c r="J203" s="42">
        <f t="shared" si="19"/>
        <v>0</v>
      </c>
      <c r="K203" s="42">
        <f t="shared" si="19"/>
        <v>0</v>
      </c>
      <c r="L203" s="42"/>
      <c r="M203" s="42"/>
      <c r="N203" s="42"/>
      <c r="O203" s="42"/>
      <c r="P203" s="42"/>
      <c r="Q203" s="42"/>
      <c r="R203" s="42">
        <f t="shared" si="20"/>
        <v>3533820</v>
      </c>
      <c r="S203" s="42">
        <f t="shared" si="21"/>
        <v>0</v>
      </c>
    </row>
    <row r="204" spans="1:19">
      <c r="A204" s="18">
        <f t="shared" si="22"/>
        <v>2025</v>
      </c>
      <c r="B204" s="18">
        <f t="shared" si="23"/>
        <v>5</v>
      </c>
      <c r="C204" s="18"/>
      <c r="D204" s="18"/>
      <c r="E204" s="18"/>
      <c r="F204" s="42">
        <f>SUMIF('Cust MB ComLg'!$Y$8:$AJ$8,$B$29,'Cust MB ComLg'!$Y164:$AJ164)</f>
        <v>959</v>
      </c>
      <c r="G204" s="42">
        <f>'Avg Bill Days'!C161</f>
        <v>29.524000000000001</v>
      </c>
      <c r="H204" s="42"/>
      <c r="I204" s="42"/>
      <c r="J204" s="42">
        <f t="shared" si="19"/>
        <v>0</v>
      </c>
      <c r="K204" s="42">
        <f t="shared" si="19"/>
        <v>0</v>
      </c>
      <c r="L204" s="42"/>
      <c r="M204" s="42"/>
      <c r="N204" s="42"/>
      <c r="O204" s="42"/>
      <c r="P204" s="42"/>
      <c r="Q204" s="42"/>
      <c r="R204" s="42">
        <f t="shared" si="20"/>
        <v>3776576</v>
      </c>
      <c r="S204" s="42">
        <f t="shared" si="21"/>
        <v>0</v>
      </c>
    </row>
    <row r="205" spans="1:19">
      <c r="A205" s="18">
        <f t="shared" si="22"/>
        <v>2025</v>
      </c>
      <c r="B205" s="18">
        <f t="shared" si="23"/>
        <v>6</v>
      </c>
      <c r="C205" s="18"/>
      <c r="D205" s="18"/>
      <c r="E205" s="18"/>
      <c r="F205" s="42">
        <f>SUMIF('Cust MB ComLg'!$Y$8:$AJ$8,$B$29,'Cust MB ComLg'!$Y165:$AJ165)</f>
        <v>963</v>
      </c>
      <c r="G205" s="42">
        <f>'Avg Bill Days'!C162</f>
        <v>30.619</v>
      </c>
      <c r="H205" s="42"/>
      <c r="I205" s="42"/>
      <c r="J205" s="42">
        <f t="shared" si="19"/>
        <v>0</v>
      </c>
      <c r="K205" s="42">
        <f t="shared" si="19"/>
        <v>0</v>
      </c>
      <c r="L205" s="42"/>
      <c r="M205" s="42"/>
      <c r="N205" s="42"/>
      <c r="O205" s="42"/>
      <c r="P205" s="42"/>
      <c r="Q205" s="42"/>
      <c r="R205" s="42">
        <f t="shared" si="20"/>
        <v>4755344</v>
      </c>
      <c r="S205" s="42">
        <f t="shared" si="21"/>
        <v>0</v>
      </c>
    </row>
    <row r="206" spans="1:19">
      <c r="A206" s="18">
        <f t="shared" si="22"/>
        <v>2025</v>
      </c>
      <c r="B206" s="18">
        <f t="shared" si="23"/>
        <v>7</v>
      </c>
      <c r="C206" s="18"/>
      <c r="D206" s="18"/>
      <c r="E206" s="18"/>
      <c r="F206" s="42">
        <f>SUMIF('Cust MB ComLg'!$Y$8:$AJ$8,$B$29,'Cust MB ComLg'!$Y166:$AJ166)</f>
        <v>966</v>
      </c>
      <c r="G206" s="42">
        <f>'Avg Bill Days'!C163</f>
        <v>30.713999999999999</v>
      </c>
      <c r="H206" s="42"/>
      <c r="I206" s="42"/>
      <c r="J206" s="42">
        <f t="shared" si="19"/>
        <v>0</v>
      </c>
      <c r="K206" s="42">
        <f t="shared" si="19"/>
        <v>0</v>
      </c>
      <c r="L206" s="42"/>
      <c r="M206" s="42"/>
      <c r="N206" s="42"/>
      <c r="O206" s="42"/>
      <c r="P206" s="42"/>
      <c r="Q206" s="42"/>
      <c r="R206" s="42">
        <f t="shared" si="20"/>
        <v>5151957</v>
      </c>
      <c r="S206" s="42">
        <f t="shared" si="21"/>
        <v>0</v>
      </c>
    </row>
    <row r="207" spans="1:19">
      <c r="A207" s="18">
        <f t="shared" si="22"/>
        <v>2025</v>
      </c>
      <c r="B207" s="18">
        <f t="shared" si="23"/>
        <v>8</v>
      </c>
      <c r="C207" s="18"/>
      <c r="D207" s="18"/>
      <c r="E207" s="18"/>
      <c r="F207" s="42">
        <f>SUMIF('Cust MB ComLg'!$Y$8:$AJ$8,$B$29,'Cust MB ComLg'!$Y167:$AJ167)</f>
        <v>968</v>
      </c>
      <c r="G207" s="42">
        <f>'Avg Bill Days'!C164</f>
        <v>30.475999999999999</v>
      </c>
      <c r="H207" s="42"/>
      <c r="I207" s="42"/>
      <c r="J207" s="42">
        <f t="shared" si="19"/>
        <v>0</v>
      </c>
      <c r="K207" s="42">
        <f t="shared" si="19"/>
        <v>0</v>
      </c>
      <c r="L207" s="42"/>
      <c r="M207" s="42"/>
      <c r="N207" s="42"/>
      <c r="O207" s="42"/>
      <c r="P207" s="42"/>
      <c r="Q207" s="42"/>
      <c r="R207" s="42">
        <f t="shared" si="20"/>
        <v>5104687</v>
      </c>
      <c r="S207" s="42">
        <f t="shared" si="21"/>
        <v>0</v>
      </c>
    </row>
    <row r="208" spans="1:19">
      <c r="A208" s="18">
        <f t="shared" si="22"/>
        <v>2025</v>
      </c>
      <c r="B208" s="18">
        <f t="shared" si="23"/>
        <v>9</v>
      </c>
      <c r="C208" s="18"/>
      <c r="D208" s="18"/>
      <c r="E208" s="18"/>
      <c r="F208" s="42">
        <f>SUMIF('Cust MB ComLg'!$Y$8:$AJ$8,$B$29,'Cust MB ComLg'!$Y168:$AJ168)</f>
        <v>972</v>
      </c>
      <c r="G208" s="42">
        <f>'Avg Bill Days'!C165</f>
        <v>31.143000000000001</v>
      </c>
      <c r="H208" s="42"/>
      <c r="I208" s="42"/>
      <c r="J208" s="42">
        <f t="shared" si="19"/>
        <v>0</v>
      </c>
      <c r="K208" s="42">
        <f t="shared" si="19"/>
        <v>0</v>
      </c>
      <c r="L208" s="42"/>
      <c r="M208" s="42"/>
      <c r="N208" s="42"/>
      <c r="O208" s="42"/>
      <c r="P208" s="42"/>
      <c r="Q208" s="42"/>
      <c r="R208" s="42">
        <f t="shared" si="20"/>
        <v>5076981</v>
      </c>
      <c r="S208" s="42">
        <f t="shared" si="21"/>
        <v>0</v>
      </c>
    </row>
    <row r="209" spans="1:19">
      <c r="A209" s="18">
        <f t="shared" si="22"/>
        <v>2025</v>
      </c>
      <c r="B209" s="18">
        <f t="shared" si="23"/>
        <v>10</v>
      </c>
      <c r="C209" s="18"/>
      <c r="D209" s="18"/>
      <c r="E209" s="18"/>
      <c r="F209" s="42">
        <f>SUMIF('Cust MB ComLg'!$Y$8:$AJ$8,$B$29,'Cust MB ComLg'!$Y169:$AJ169)</f>
        <v>975</v>
      </c>
      <c r="G209" s="42">
        <f>'Avg Bill Days'!C166</f>
        <v>30.762</v>
      </c>
      <c r="H209" s="42"/>
      <c r="I209" s="42"/>
      <c r="J209" s="42">
        <f t="shared" si="19"/>
        <v>0</v>
      </c>
      <c r="K209" s="42">
        <f t="shared" si="19"/>
        <v>0</v>
      </c>
      <c r="L209" s="42"/>
      <c r="M209" s="42"/>
      <c r="N209" s="42"/>
      <c r="O209" s="42"/>
      <c r="P209" s="42"/>
      <c r="Q209" s="42"/>
      <c r="R209" s="42">
        <f t="shared" si="20"/>
        <v>4507472</v>
      </c>
      <c r="S209" s="42">
        <f t="shared" si="21"/>
        <v>0</v>
      </c>
    </row>
    <row r="210" spans="1:19">
      <c r="A210" s="18">
        <f t="shared" si="22"/>
        <v>2025</v>
      </c>
      <c r="B210" s="18">
        <f t="shared" si="23"/>
        <v>11</v>
      </c>
      <c r="C210" s="18"/>
      <c r="D210" s="18"/>
      <c r="E210" s="18"/>
      <c r="F210" s="42">
        <f>SUMIF('Cust MB ComLg'!$Y$8:$AJ$8,$B$29,'Cust MB ComLg'!$Y170:$AJ170)</f>
        <v>978</v>
      </c>
      <c r="G210" s="42">
        <f>'Avg Bill Days'!C167</f>
        <v>28.619</v>
      </c>
      <c r="H210" s="42"/>
      <c r="I210" s="42"/>
      <c r="J210" s="42">
        <f t="shared" ref="J210:K241" si="24">ROUND(SUMIF($B$32:$B$45,$B210,J$32:J$45)*$F210,0)</f>
        <v>0</v>
      </c>
      <c r="K210" s="42">
        <f t="shared" si="24"/>
        <v>0</v>
      </c>
      <c r="L210" s="42"/>
      <c r="M210" s="42"/>
      <c r="N210" s="42"/>
      <c r="O210" s="42"/>
      <c r="P210" s="42"/>
      <c r="Q210" s="42"/>
      <c r="R210" s="42">
        <f t="shared" si="20"/>
        <v>3484757</v>
      </c>
      <c r="S210" s="42">
        <f t="shared" si="21"/>
        <v>0</v>
      </c>
    </row>
    <row r="211" spans="1:19">
      <c r="A211" s="18">
        <f t="shared" si="22"/>
        <v>2025</v>
      </c>
      <c r="B211" s="18">
        <f t="shared" si="23"/>
        <v>12</v>
      </c>
      <c r="C211" s="18"/>
      <c r="D211" s="18"/>
      <c r="E211" s="18"/>
      <c r="F211" s="42">
        <f>SUMIF('Cust MB ComLg'!$Y$8:$AJ$8,$B$29,'Cust MB ComLg'!$Y171:$AJ171)</f>
        <v>981</v>
      </c>
      <c r="G211" s="42">
        <f>'Avg Bill Days'!C168</f>
        <v>31.238</v>
      </c>
      <c r="H211" s="42"/>
      <c r="I211" s="42"/>
      <c r="J211" s="42">
        <f t="shared" si="24"/>
        <v>0</v>
      </c>
      <c r="K211" s="42">
        <f t="shared" si="24"/>
        <v>0</v>
      </c>
      <c r="L211" s="42"/>
      <c r="M211" s="42"/>
      <c r="N211" s="42"/>
      <c r="O211" s="42"/>
      <c r="P211" s="42"/>
      <c r="Q211" s="42"/>
      <c r="R211" s="42">
        <f t="shared" si="20"/>
        <v>3302059</v>
      </c>
      <c r="S211" s="42">
        <f t="shared" si="21"/>
        <v>0</v>
      </c>
    </row>
    <row r="212" spans="1:19">
      <c r="A212" s="18">
        <f t="shared" si="22"/>
        <v>2026</v>
      </c>
      <c r="B212" s="18">
        <f t="shared" si="23"/>
        <v>1</v>
      </c>
      <c r="C212" s="18"/>
      <c r="D212" s="18"/>
      <c r="E212" s="18"/>
      <c r="F212" s="42">
        <f>SUMIF('Cust MB ComLg'!$Y$8:$AJ$8,$B$29,'Cust MB ComLg'!$Y172:$AJ172)</f>
        <v>985</v>
      </c>
      <c r="G212" s="42">
        <f>'Avg Bill Days'!C169</f>
        <v>32.286000000000001</v>
      </c>
      <c r="H212" s="42"/>
      <c r="I212" s="42"/>
      <c r="J212" s="42">
        <f t="shared" si="24"/>
        <v>0</v>
      </c>
      <c r="K212" s="42">
        <f t="shared" si="24"/>
        <v>0</v>
      </c>
      <c r="L212" s="42"/>
      <c r="M212" s="42"/>
      <c r="N212" s="42"/>
      <c r="O212" s="42"/>
      <c r="P212" s="42"/>
      <c r="Q212" s="42"/>
      <c r="R212" s="42">
        <f t="shared" si="20"/>
        <v>3422933</v>
      </c>
      <c r="S212" s="42">
        <f t="shared" si="21"/>
        <v>0</v>
      </c>
    </row>
    <row r="213" spans="1:19">
      <c r="A213" s="18">
        <f t="shared" si="22"/>
        <v>2026</v>
      </c>
      <c r="B213" s="18">
        <f t="shared" si="23"/>
        <v>2</v>
      </c>
      <c r="C213" s="18"/>
      <c r="D213" s="18"/>
      <c r="E213" s="18"/>
      <c r="F213" s="42">
        <f>SUMIF('Cust MB ComLg'!$Y$8:$AJ$8,$B$29,'Cust MB ComLg'!$Y173:$AJ173)</f>
        <v>988</v>
      </c>
      <c r="G213" s="42">
        <f>'Avg Bill Days'!C170</f>
        <v>29.81</v>
      </c>
      <c r="H213" s="42"/>
      <c r="I213" s="42"/>
      <c r="J213" s="42">
        <f t="shared" si="24"/>
        <v>0</v>
      </c>
      <c r="K213" s="42">
        <f t="shared" si="24"/>
        <v>0</v>
      </c>
      <c r="L213" s="42"/>
      <c r="M213" s="42"/>
      <c r="N213" s="42"/>
      <c r="O213" s="42"/>
      <c r="P213" s="42"/>
      <c r="Q213" s="42"/>
      <c r="R213" s="42">
        <f t="shared" si="20"/>
        <v>3390272</v>
      </c>
      <c r="S213" s="42">
        <f t="shared" si="21"/>
        <v>0</v>
      </c>
    </row>
    <row r="214" spans="1:19">
      <c r="A214" s="18">
        <f t="shared" si="22"/>
        <v>2026</v>
      </c>
      <c r="B214" s="18">
        <f t="shared" si="23"/>
        <v>3</v>
      </c>
      <c r="C214" s="18"/>
      <c r="D214" s="18"/>
      <c r="E214" s="18"/>
      <c r="F214" s="42">
        <f>SUMIF('Cust MB ComLg'!$Y$8:$AJ$8,$B$29,'Cust MB ComLg'!$Y174:$AJ174)</f>
        <v>992</v>
      </c>
      <c r="G214" s="42">
        <f>'Avg Bill Days'!C171</f>
        <v>29.524000000000001</v>
      </c>
      <c r="H214" s="42"/>
      <c r="I214" s="42"/>
      <c r="J214" s="42">
        <f t="shared" si="24"/>
        <v>0</v>
      </c>
      <c r="K214" s="42">
        <f t="shared" si="24"/>
        <v>0</v>
      </c>
      <c r="L214" s="42"/>
      <c r="M214" s="42"/>
      <c r="N214" s="42"/>
      <c r="O214" s="42"/>
      <c r="P214" s="42"/>
      <c r="Q214" s="42"/>
      <c r="R214" s="42">
        <f t="shared" si="20"/>
        <v>3390394</v>
      </c>
      <c r="S214" s="42">
        <f t="shared" si="21"/>
        <v>0</v>
      </c>
    </row>
    <row r="215" spans="1:19">
      <c r="A215" s="18">
        <f t="shared" si="22"/>
        <v>2026</v>
      </c>
      <c r="B215" s="18">
        <f t="shared" si="23"/>
        <v>4</v>
      </c>
      <c r="C215" s="18"/>
      <c r="D215" s="18"/>
      <c r="E215" s="18"/>
      <c r="F215" s="42">
        <f>SUMIF('Cust MB ComLg'!$Y$8:$AJ$8,$B$29,'Cust MB ComLg'!$Y175:$AJ175)</f>
        <v>995</v>
      </c>
      <c r="G215" s="42">
        <f>'Avg Bill Days'!C172</f>
        <v>30.713999999999999</v>
      </c>
      <c r="H215" s="42"/>
      <c r="I215" s="42"/>
      <c r="J215" s="42">
        <f t="shared" si="24"/>
        <v>0</v>
      </c>
      <c r="K215" s="42">
        <f t="shared" si="24"/>
        <v>0</v>
      </c>
      <c r="L215" s="42"/>
      <c r="M215" s="42"/>
      <c r="N215" s="42"/>
      <c r="O215" s="42"/>
      <c r="P215" s="42"/>
      <c r="Q215" s="42"/>
      <c r="R215" s="42">
        <f t="shared" si="20"/>
        <v>3677982</v>
      </c>
      <c r="S215" s="42">
        <f t="shared" si="21"/>
        <v>0</v>
      </c>
    </row>
    <row r="216" spans="1:19">
      <c r="A216" s="18">
        <f t="shared" si="22"/>
        <v>2026</v>
      </c>
      <c r="B216" s="18">
        <f t="shared" si="23"/>
        <v>5</v>
      </c>
      <c r="C216" s="18"/>
      <c r="D216" s="18"/>
      <c r="E216" s="18"/>
      <c r="F216" s="42">
        <f>SUMIF('Cust MB ComLg'!$Y$8:$AJ$8,$B$29,'Cust MB ComLg'!$Y176:$AJ176)</f>
        <v>998</v>
      </c>
      <c r="G216" s="42">
        <f>'Avg Bill Days'!C173</f>
        <v>29.524000000000001</v>
      </c>
      <c r="H216" s="42"/>
      <c r="I216" s="42"/>
      <c r="J216" s="42">
        <f t="shared" si="24"/>
        <v>0</v>
      </c>
      <c r="K216" s="42">
        <f t="shared" si="24"/>
        <v>0</v>
      </c>
      <c r="L216" s="42"/>
      <c r="M216" s="42"/>
      <c r="N216" s="42"/>
      <c r="O216" s="42"/>
      <c r="P216" s="42"/>
      <c r="Q216" s="42"/>
      <c r="R216" s="42">
        <f t="shared" si="20"/>
        <v>3930159</v>
      </c>
      <c r="S216" s="42">
        <f t="shared" si="21"/>
        <v>0</v>
      </c>
    </row>
    <row r="217" spans="1:19">
      <c r="A217" s="18">
        <f t="shared" si="22"/>
        <v>2026</v>
      </c>
      <c r="B217" s="18">
        <f t="shared" si="23"/>
        <v>6</v>
      </c>
      <c r="C217" s="18"/>
      <c r="D217" s="18"/>
      <c r="E217" s="18"/>
      <c r="F217" s="42">
        <f>SUMIF('Cust MB ComLg'!$Y$8:$AJ$8,$B$29,'Cust MB ComLg'!$Y177:$AJ177)</f>
        <v>1002</v>
      </c>
      <c r="G217" s="42">
        <f>'Avg Bill Days'!C174</f>
        <v>30.619</v>
      </c>
      <c r="H217" s="42"/>
      <c r="I217" s="42"/>
      <c r="J217" s="42">
        <f t="shared" si="24"/>
        <v>0</v>
      </c>
      <c r="K217" s="42">
        <f t="shared" si="24"/>
        <v>0</v>
      </c>
      <c r="L217" s="42"/>
      <c r="M217" s="42"/>
      <c r="N217" s="42"/>
      <c r="O217" s="42"/>
      <c r="P217" s="42"/>
      <c r="Q217" s="42"/>
      <c r="R217" s="42">
        <f t="shared" si="20"/>
        <v>4947928</v>
      </c>
      <c r="S217" s="42">
        <f t="shared" si="21"/>
        <v>0</v>
      </c>
    </row>
    <row r="218" spans="1:19">
      <c r="A218" s="18">
        <f t="shared" si="22"/>
        <v>2026</v>
      </c>
      <c r="B218" s="18">
        <f t="shared" si="23"/>
        <v>7</v>
      </c>
      <c r="C218" s="18"/>
      <c r="D218" s="18"/>
      <c r="E218" s="18"/>
      <c r="F218" s="42">
        <f>SUMIF('Cust MB ComLg'!$Y$8:$AJ$8,$B$29,'Cust MB ComLg'!$Y178:$AJ178)</f>
        <v>1005</v>
      </c>
      <c r="G218" s="42">
        <f>'Avg Bill Days'!C175</f>
        <v>30.713999999999999</v>
      </c>
      <c r="H218" s="42"/>
      <c r="I218" s="42"/>
      <c r="J218" s="42">
        <f t="shared" si="24"/>
        <v>0</v>
      </c>
      <c r="K218" s="42">
        <f t="shared" si="24"/>
        <v>0</v>
      </c>
      <c r="L218" s="42"/>
      <c r="M218" s="42"/>
      <c r="N218" s="42"/>
      <c r="O218" s="42"/>
      <c r="P218" s="42"/>
      <c r="Q218" s="42"/>
      <c r="R218" s="42">
        <f t="shared" si="20"/>
        <v>5359955</v>
      </c>
      <c r="S218" s="42">
        <f t="shared" si="21"/>
        <v>0</v>
      </c>
    </row>
    <row r="219" spans="1:19">
      <c r="A219" s="18">
        <f t="shared" si="22"/>
        <v>2026</v>
      </c>
      <c r="B219" s="18">
        <f t="shared" si="23"/>
        <v>8</v>
      </c>
      <c r="C219" s="18"/>
      <c r="D219" s="18"/>
      <c r="E219" s="18"/>
      <c r="F219" s="42">
        <f>SUMIF('Cust MB ComLg'!$Y$8:$AJ$8,$B$29,'Cust MB ComLg'!$Y179:$AJ179)</f>
        <v>1009</v>
      </c>
      <c r="G219" s="42">
        <f>'Avg Bill Days'!C176</f>
        <v>30.475999999999999</v>
      </c>
      <c r="H219" s="42"/>
      <c r="I219" s="42"/>
      <c r="J219" s="42">
        <f t="shared" si="24"/>
        <v>0</v>
      </c>
      <c r="K219" s="42">
        <f t="shared" si="24"/>
        <v>0</v>
      </c>
      <c r="L219" s="42"/>
      <c r="M219" s="42"/>
      <c r="N219" s="42"/>
      <c r="O219" s="42"/>
      <c r="P219" s="42"/>
      <c r="Q219" s="42"/>
      <c r="R219" s="42">
        <f t="shared" si="20"/>
        <v>5320898</v>
      </c>
      <c r="S219" s="42">
        <f t="shared" si="21"/>
        <v>0</v>
      </c>
    </row>
    <row r="220" spans="1:19">
      <c r="A220" s="18">
        <f t="shared" si="22"/>
        <v>2026</v>
      </c>
      <c r="B220" s="18">
        <f t="shared" si="23"/>
        <v>9</v>
      </c>
      <c r="C220" s="18"/>
      <c r="D220" s="18"/>
      <c r="E220" s="18"/>
      <c r="F220" s="42">
        <f>SUMIF('Cust MB ComLg'!$Y$8:$AJ$8,$B$29,'Cust MB ComLg'!$Y180:$AJ180)</f>
        <v>1011</v>
      </c>
      <c r="G220" s="42">
        <f>'Avg Bill Days'!C177</f>
        <v>31.143000000000001</v>
      </c>
      <c r="H220" s="42"/>
      <c r="I220" s="42"/>
      <c r="J220" s="42">
        <f t="shared" si="24"/>
        <v>0</v>
      </c>
      <c r="K220" s="42">
        <f t="shared" si="24"/>
        <v>0</v>
      </c>
      <c r="L220" s="42"/>
      <c r="M220" s="42"/>
      <c r="N220" s="42"/>
      <c r="O220" s="42"/>
      <c r="P220" s="42"/>
      <c r="Q220" s="42"/>
      <c r="R220" s="42">
        <f t="shared" si="20"/>
        <v>5280687</v>
      </c>
      <c r="S220" s="42">
        <f t="shared" si="21"/>
        <v>0</v>
      </c>
    </row>
    <row r="221" spans="1:19">
      <c r="A221" s="18">
        <f t="shared" si="22"/>
        <v>2026</v>
      </c>
      <c r="B221" s="18">
        <f t="shared" si="23"/>
        <v>10</v>
      </c>
      <c r="C221" s="18"/>
      <c r="D221" s="18"/>
      <c r="E221" s="18"/>
      <c r="F221" s="42">
        <f>SUMIF('Cust MB ComLg'!$Y$8:$AJ$8,$B$29,'Cust MB ComLg'!$Y181:$AJ181)</f>
        <v>1015</v>
      </c>
      <c r="G221" s="42">
        <f>'Avg Bill Days'!C178</f>
        <v>30.762</v>
      </c>
      <c r="H221" s="42"/>
      <c r="I221" s="42"/>
      <c r="J221" s="42">
        <f t="shared" si="24"/>
        <v>0</v>
      </c>
      <c r="K221" s="42">
        <f t="shared" si="24"/>
        <v>0</v>
      </c>
      <c r="L221" s="42"/>
      <c r="M221" s="42"/>
      <c r="N221" s="42"/>
      <c r="O221" s="42"/>
      <c r="P221" s="42"/>
      <c r="Q221" s="42"/>
      <c r="R221" s="42">
        <f t="shared" si="20"/>
        <v>4692394</v>
      </c>
      <c r="S221" s="42">
        <f t="shared" si="21"/>
        <v>0</v>
      </c>
    </row>
    <row r="222" spans="1:19">
      <c r="A222" s="18">
        <f t="shared" si="22"/>
        <v>2026</v>
      </c>
      <c r="B222" s="18">
        <f t="shared" si="23"/>
        <v>11</v>
      </c>
      <c r="C222" s="18"/>
      <c r="D222" s="18"/>
      <c r="E222" s="18"/>
      <c r="F222" s="42">
        <f>SUMIF('Cust MB ComLg'!$Y$8:$AJ$8,$B$29,'Cust MB ComLg'!$Y182:$AJ182)</f>
        <v>1019</v>
      </c>
      <c r="G222" s="42">
        <f>'Avg Bill Days'!C179</f>
        <v>28.619</v>
      </c>
      <c r="H222" s="42"/>
      <c r="I222" s="42"/>
      <c r="J222" s="42">
        <f t="shared" si="24"/>
        <v>0</v>
      </c>
      <c r="K222" s="42">
        <f t="shared" si="24"/>
        <v>0</v>
      </c>
      <c r="L222" s="42"/>
      <c r="M222" s="42"/>
      <c r="N222" s="42"/>
      <c r="O222" s="42"/>
      <c r="P222" s="42"/>
      <c r="Q222" s="42"/>
      <c r="R222" s="42">
        <f t="shared" si="20"/>
        <v>3630846</v>
      </c>
      <c r="S222" s="42">
        <f t="shared" si="21"/>
        <v>0</v>
      </c>
    </row>
    <row r="223" spans="1:19">
      <c r="A223" s="18">
        <f t="shared" si="22"/>
        <v>2026</v>
      </c>
      <c r="B223" s="18">
        <f t="shared" si="23"/>
        <v>12</v>
      </c>
      <c r="C223" s="18"/>
      <c r="D223" s="18"/>
      <c r="E223" s="18"/>
      <c r="F223" s="42">
        <f>SUMIF('Cust MB ComLg'!$Y$8:$AJ$8,$B$29,'Cust MB ComLg'!$Y183:$AJ183)</f>
        <v>1022</v>
      </c>
      <c r="G223" s="42">
        <f>'Avg Bill Days'!C180</f>
        <v>31.238</v>
      </c>
      <c r="H223" s="42"/>
      <c r="I223" s="42"/>
      <c r="J223" s="42">
        <f t="shared" si="24"/>
        <v>0</v>
      </c>
      <c r="K223" s="42">
        <f t="shared" si="24"/>
        <v>0</v>
      </c>
      <c r="L223" s="42"/>
      <c r="M223" s="42"/>
      <c r="N223" s="42"/>
      <c r="O223" s="42"/>
      <c r="P223" s="42"/>
      <c r="Q223" s="42"/>
      <c r="R223" s="42">
        <f t="shared" si="20"/>
        <v>3440066</v>
      </c>
      <c r="S223" s="42">
        <f t="shared" si="21"/>
        <v>0</v>
      </c>
    </row>
    <row r="224" spans="1:19">
      <c r="A224" s="18">
        <f t="shared" si="22"/>
        <v>2027</v>
      </c>
      <c r="B224" s="18">
        <f t="shared" si="23"/>
        <v>1</v>
      </c>
      <c r="C224" s="18"/>
      <c r="D224" s="18"/>
      <c r="E224" s="18"/>
      <c r="F224" s="42">
        <f>SUMIF('Cust MB ComLg'!$Y$8:$AJ$8,$B$29,'Cust MB ComLg'!$Y184:$AJ184)</f>
        <v>1026</v>
      </c>
      <c r="G224" s="42">
        <f>'Avg Bill Days'!C181</f>
        <v>32.286000000000001</v>
      </c>
      <c r="H224" s="42"/>
      <c r="I224" s="42"/>
      <c r="J224" s="42">
        <f t="shared" si="24"/>
        <v>0</v>
      </c>
      <c r="K224" s="42">
        <f t="shared" si="24"/>
        <v>0</v>
      </c>
      <c r="L224" s="42"/>
      <c r="M224" s="42"/>
      <c r="N224" s="42"/>
      <c r="O224" s="42"/>
      <c r="P224" s="42"/>
      <c r="Q224" s="42"/>
      <c r="R224" s="42">
        <f t="shared" si="20"/>
        <v>3565410</v>
      </c>
      <c r="S224" s="42">
        <f t="shared" si="21"/>
        <v>0</v>
      </c>
    </row>
    <row r="225" spans="1:19">
      <c r="A225" s="18">
        <f t="shared" si="22"/>
        <v>2027</v>
      </c>
      <c r="B225" s="18">
        <f t="shared" si="23"/>
        <v>2</v>
      </c>
      <c r="C225" s="18"/>
      <c r="D225" s="18"/>
      <c r="E225" s="18"/>
      <c r="F225" s="42">
        <f>SUMIF('Cust MB ComLg'!$Y$8:$AJ$8,$B$29,'Cust MB ComLg'!$Y185:$AJ185)</f>
        <v>1029</v>
      </c>
      <c r="G225" s="42">
        <f>'Avg Bill Days'!C182</f>
        <v>29.81</v>
      </c>
      <c r="H225" s="42"/>
      <c r="I225" s="42"/>
      <c r="J225" s="42">
        <f t="shared" si="24"/>
        <v>0</v>
      </c>
      <c r="K225" s="42">
        <f t="shared" si="24"/>
        <v>0</v>
      </c>
      <c r="L225" s="42"/>
      <c r="M225" s="42"/>
      <c r="N225" s="42"/>
      <c r="O225" s="42"/>
      <c r="P225" s="42"/>
      <c r="Q225" s="42"/>
      <c r="R225" s="42">
        <f t="shared" si="20"/>
        <v>3530962</v>
      </c>
      <c r="S225" s="42">
        <f t="shared" si="21"/>
        <v>0</v>
      </c>
    </row>
    <row r="226" spans="1:19">
      <c r="A226" s="18">
        <f t="shared" si="22"/>
        <v>2027</v>
      </c>
      <c r="B226" s="18">
        <f t="shared" si="23"/>
        <v>3</v>
      </c>
      <c r="C226" s="18"/>
      <c r="D226" s="18"/>
      <c r="E226" s="18"/>
      <c r="F226" s="42">
        <f>SUMIF('Cust MB ComLg'!$Y$8:$AJ$8,$B$29,'Cust MB ComLg'!$Y186:$AJ186)</f>
        <v>1032</v>
      </c>
      <c r="G226" s="42">
        <f>'Avg Bill Days'!C183</f>
        <v>29.524000000000001</v>
      </c>
      <c r="H226" s="42"/>
      <c r="I226" s="42"/>
      <c r="J226" s="42">
        <f t="shared" si="24"/>
        <v>0</v>
      </c>
      <c r="K226" s="42">
        <f t="shared" si="24"/>
        <v>0</v>
      </c>
      <c r="L226" s="42"/>
      <c r="M226" s="42"/>
      <c r="N226" s="42"/>
      <c r="O226" s="42"/>
      <c r="P226" s="42"/>
      <c r="Q226" s="42"/>
      <c r="R226" s="42">
        <f t="shared" si="20"/>
        <v>3527103</v>
      </c>
      <c r="S226" s="42">
        <f t="shared" si="21"/>
        <v>0</v>
      </c>
    </row>
    <row r="227" spans="1:19">
      <c r="A227" s="18">
        <f t="shared" si="22"/>
        <v>2027</v>
      </c>
      <c r="B227" s="18">
        <f t="shared" si="23"/>
        <v>4</v>
      </c>
      <c r="C227" s="18"/>
      <c r="D227" s="18"/>
      <c r="E227" s="18"/>
      <c r="F227" s="42">
        <f>SUMIF('Cust MB ComLg'!$Y$8:$AJ$8,$B$29,'Cust MB ComLg'!$Y187:$AJ187)</f>
        <v>1035</v>
      </c>
      <c r="G227" s="42">
        <f>'Avg Bill Days'!C184</f>
        <v>30.713999999999999</v>
      </c>
      <c r="H227" s="42"/>
      <c r="I227" s="42"/>
      <c r="J227" s="42">
        <f t="shared" si="24"/>
        <v>0</v>
      </c>
      <c r="K227" s="42">
        <f t="shared" si="24"/>
        <v>0</v>
      </c>
      <c r="L227" s="42"/>
      <c r="M227" s="42"/>
      <c r="N227" s="42"/>
      <c r="O227" s="42"/>
      <c r="P227" s="42"/>
      <c r="Q227" s="42"/>
      <c r="R227" s="42">
        <f t="shared" si="20"/>
        <v>3825841</v>
      </c>
      <c r="S227" s="42">
        <f t="shared" si="21"/>
        <v>0</v>
      </c>
    </row>
    <row r="228" spans="1:19">
      <c r="A228" s="18">
        <f t="shared" si="22"/>
        <v>2027</v>
      </c>
      <c r="B228" s="18">
        <f t="shared" si="23"/>
        <v>5</v>
      </c>
      <c r="C228" s="18"/>
      <c r="D228" s="18"/>
      <c r="E228" s="18"/>
      <c r="F228" s="42">
        <f>SUMIF('Cust MB ComLg'!$Y$8:$AJ$8,$B$29,'Cust MB ComLg'!$Y188:$AJ188)</f>
        <v>1039</v>
      </c>
      <c r="G228" s="42">
        <f>'Avg Bill Days'!C185</f>
        <v>29.524000000000001</v>
      </c>
      <c r="H228" s="42"/>
      <c r="I228" s="42"/>
      <c r="J228" s="42">
        <f t="shared" si="24"/>
        <v>0</v>
      </c>
      <c r="K228" s="42">
        <f t="shared" si="24"/>
        <v>0</v>
      </c>
      <c r="L228" s="42"/>
      <c r="M228" s="42"/>
      <c r="N228" s="42"/>
      <c r="O228" s="42"/>
      <c r="P228" s="42"/>
      <c r="Q228" s="42"/>
      <c r="R228" s="42">
        <f t="shared" si="20"/>
        <v>4091618</v>
      </c>
      <c r="S228" s="42">
        <f t="shared" si="21"/>
        <v>0</v>
      </c>
    </row>
    <row r="229" spans="1:19">
      <c r="A229" s="18">
        <f t="shared" si="22"/>
        <v>2027</v>
      </c>
      <c r="B229" s="18">
        <f t="shared" si="23"/>
        <v>6</v>
      </c>
      <c r="C229" s="18"/>
      <c r="D229" s="18"/>
      <c r="E229" s="18"/>
      <c r="F229" s="42">
        <f>SUMIF('Cust MB ComLg'!$Y$8:$AJ$8,$B$29,'Cust MB ComLg'!$Y189:$AJ189)</f>
        <v>1043</v>
      </c>
      <c r="G229" s="42">
        <f>'Avg Bill Days'!C186</f>
        <v>30.619</v>
      </c>
      <c r="H229" s="42"/>
      <c r="I229" s="42"/>
      <c r="J229" s="42">
        <f t="shared" si="24"/>
        <v>0</v>
      </c>
      <c r="K229" s="42">
        <f t="shared" si="24"/>
        <v>0</v>
      </c>
      <c r="L229" s="42"/>
      <c r="M229" s="42"/>
      <c r="N229" s="42"/>
      <c r="O229" s="42"/>
      <c r="P229" s="42"/>
      <c r="Q229" s="42"/>
      <c r="R229" s="42">
        <f t="shared" si="20"/>
        <v>5150388</v>
      </c>
      <c r="S229" s="42">
        <f t="shared" si="21"/>
        <v>0</v>
      </c>
    </row>
    <row r="230" spans="1:19">
      <c r="A230" s="18">
        <f t="shared" si="22"/>
        <v>2027</v>
      </c>
      <c r="B230" s="18">
        <f t="shared" si="23"/>
        <v>7</v>
      </c>
      <c r="C230" s="18"/>
      <c r="D230" s="18"/>
      <c r="E230" s="18"/>
      <c r="F230" s="42">
        <f>SUMIF('Cust MB ComLg'!$Y$8:$AJ$8,$B$29,'Cust MB ComLg'!$Y190:$AJ190)</f>
        <v>1046</v>
      </c>
      <c r="G230" s="42">
        <f>'Avg Bill Days'!C187</f>
        <v>30.713999999999999</v>
      </c>
      <c r="H230" s="42"/>
      <c r="I230" s="42"/>
      <c r="J230" s="42">
        <f t="shared" si="24"/>
        <v>0</v>
      </c>
      <c r="K230" s="42">
        <f t="shared" si="24"/>
        <v>0</v>
      </c>
      <c r="L230" s="42"/>
      <c r="M230" s="42"/>
      <c r="N230" s="42"/>
      <c r="O230" s="42"/>
      <c r="P230" s="42"/>
      <c r="Q230" s="42"/>
      <c r="R230" s="42">
        <f t="shared" si="20"/>
        <v>5578620</v>
      </c>
      <c r="S230" s="42">
        <f t="shared" si="21"/>
        <v>0</v>
      </c>
    </row>
    <row r="231" spans="1:19">
      <c r="A231" s="18">
        <f t="shared" si="22"/>
        <v>2027</v>
      </c>
      <c r="B231" s="18">
        <f t="shared" si="23"/>
        <v>8</v>
      </c>
      <c r="C231" s="18"/>
      <c r="D231" s="18"/>
      <c r="E231" s="18"/>
      <c r="F231" s="42">
        <f>SUMIF('Cust MB ComLg'!$Y$8:$AJ$8,$B$29,'Cust MB ComLg'!$Y191:$AJ191)</f>
        <v>1050</v>
      </c>
      <c r="G231" s="42">
        <f>'Avg Bill Days'!C188</f>
        <v>30.475999999999999</v>
      </c>
      <c r="H231" s="42"/>
      <c r="I231" s="42"/>
      <c r="J231" s="42">
        <f t="shared" si="24"/>
        <v>0</v>
      </c>
      <c r="K231" s="42">
        <f t="shared" si="24"/>
        <v>0</v>
      </c>
      <c r="L231" s="42"/>
      <c r="M231" s="42"/>
      <c r="N231" s="42"/>
      <c r="O231" s="42"/>
      <c r="P231" s="42"/>
      <c r="Q231" s="42"/>
      <c r="R231" s="42">
        <f t="shared" si="20"/>
        <v>5537109</v>
      </c>
      <c r="S231" s="42">
        <f t="shared" si="21"/>
        <v>0</v>
      </c>
    </row>
    <row r="232" spans="1:19">
      <c r="A232" s="18">
        <f t="shared" si="22"/>
        <v>2027</v>
      </c>
      <c r="B232" s="18">
        <f t="shared" si="23"/>
        <v>9</v>
      </c>
      <c r="C232" s="18"/>
      <c r="D232" s="18"/>
      <c r="E232" s="18"/>
      <c r="F232" s="42">
        <f>SUMIF('Cust MB ComLg'!$Y$8:$AJ$8,$B$29,'Cust MB ComLg'!$Y192:$AJ192)</f>
        <v>1053</v>
      </c>
      <c r="G232" s="42">
        <f>'Avg Bill Days'!C189</f>
        <v>31.143000000000001</v>
      </c>
      <c r="H232" s="42"/>
      <c r="I232" s="42"/>
      <c r="J232" s="42">
        <f t="shared" si="24"/>
        <v>0</v>
      </c>
      <c r="K232" s="42">
        <f t="shared" si="24"/>
        <v>0</v>
      </c>
      <c r="L232" s="42"/>
      <c r="M232" s="42"/>
      <c r="N232" s="42"/>
      <c r="O232" s="42"/>
      <c r="P232" s="42"/>
      <c r="Q232" s="42"/>
      <c r="R232" s="42">
        <f t="shared" si="20"/>
        <v>5500063</v>
      </c>
      <c r="S232" s="42">
        <f t="shared" si="21"/>
        <v>0</v>
      </c>
    </row>
    <row r="233" spans="1:19">
      <c r="A233" s="18">
        <f t="shared" si="22"/>
        <v>2027</v>
      </c>
      <c r="B233" s="18">
        <f t="shared" si="23"/>
        <v>10</v>
      </c>
      <c r="C233" s="18"/>
      <c r="D233" s="18"/>
      <c r="E233" s="18"/>
      <c r="F233" s="42">
        <f>SUMIF('Cust MB ComLg'!$Y$8:$AJ$8,$B$29,'Cust MB ComLg'!$Y193:$AJ193)</f>
        <v>1057</v>
      </c>
      <c r="G233" s="42">
        <f>'Avg Bill Days'!C190</f>
        <v>30.762</v>
      </c>
      <c r="H233" s="42"/>
      <c r="I233" s="42"/>
      <c r="J233" s="42">
        <f t="shared" si="24"/>
        <v>0</v>
      </c>
      <c r="K233" s="42">
        <f t="shared" si="24"/>
        <v>0</v>
      </c>
      <c r="L233" s="42"/>
      <c r="M233" s="42"/>
      <c r="N233" s="42"/>
      <c r="O233" s="42"/>
      <c r="P233" s="42"/>
      <c r="Q233" s="42"/>
      <c r="R233" s="42">
        <f t="shared" si="20"/>
        <v>4886562</v>
      </c>
      <c r="S233" s="42">
        <f t="shared" si="21"/>
        <v>0</v>
      </c>
    </row>
    <row r="234" spans="1:19">
      <c r="A234" s="18">
        <f t="shared" si="22"/>
        <v>2027</v>
      </c>
      <c r="B234" s="18">
        <f t="shared" si="23"/>
        <v>11</v>
      </c>
      <c r="C234" s="18"/>
      <c r="D234" s="18"/>
      <c r="E234" s="18"/>
      <c r="F234" s="42">
        <f>SUMIF('Cust MB ComLg'!$Y$8:$AJ$8,$B$29,'Cust MB ComLg'!$Y194:$AJ194)</f>
        <v>1061</v>
      </c>
      <c r="G234" s="42">
        <f>'Avg Bill Days'!C191</f>
        <v>28.619</v>
      </c>
      <c r="H234" s="42"/>
      <c r="I234" s="42"/>
      <c r="J234" s="42">
        <f t="shared" si="24"/>
        <v>0</v>
      </c>
      <c r="K234" s="42">
        <f t="shared" si="24"/>
        <v>0</v>
      </c>
      <c r="L234" s="42"/>
      <c r="M234" s="42"/>
      <c r="N234" s="42"/>
      <c r="O234" s="42"/>
      <c r="P234" s="42"/>
      <c r="Q234" s="42"/>
      <c r="R234" s="42">
        <f t="shared" si="20"/>
        <v>3780498</v>
      </c>
      <c r="S234" s="42">
        <f t="shared" si="21"/>
        <v>0</v>
      </c>
    </row>
    <row r="235" spans="1:19">
      <c r="A235" s="18">
        <f t="shared" si="22"/>
        <v>2027</v>
      </c>
      <c r="B235" s="18">
        <f t="shared" si="23"/>
        <v>12</v>
      </c>
      <c r="C235" s="18"/>
      <c r="D235" s="18"/>
      <c r="E235" s="18"/>
      <c r="F235" s="42">
        <f>SUMIF('Cust MB ComLg'!$Y$8:$AJ$8,$B$29,'Cust MB ComLg'!$Y195:$AJ195)</f>
        <v>1063</v>
      </c>
      <c r="G235" s="42">
        <f>'Avg Bill Days'!C192</f>
        <v>31.238</v>
      </c>
      <c r="H235" s="42"/>
      <c r="I235" s="42"/>
      <c r="J235" s="42">
        <f t="shared" si="24"/>
        <v>0</v>
      </c>
      <c r="K235" s="42">
        <f t="shared" si="24"/>
        <v>0</v>
      </c>
      <c r="L235" s="42"/>
      <c r="M235" s="42"/>
      <c r="N235" s="42"/>
      <c r="O235" s="42"/>
      <c r="P235" s="42"/>
      <c r="Q235" s="42"/>
      <c r="R235" s="42">
        <f t="shared" si="20"/>
        <v>3578072</v>
      </c>
      <c r="S235" s="42">
        <f t="shared" si="21"/>
        <v>0</v>
      </c>
    </row>
    <row r="236" spans="1:19">
      <c r="A236" s="18">
        <f t="shared" si="22"/>
        <v>2028</v>
      </c>
      <c r="B236" s="18">
        <f t="shared" si="23"/>
        <v>1</v>
      </c>
      <c r="C236" s="18"/>
      <c r="D236" s="18"/>
      <c r="E236" s="18"/>
      <c r="F236" s="42">
        <f>SUMIF('Cust MB ComLg'!$Y$8:$AJ$8,$B$29,'Cust MB ComLg'!$Y196:$AJ196)</f>
        <v>1067</v>
      </c>
      <c r="G236" s="42">
        <f>'Avg Bill Days'!C193</f>
        <v>32.286000000000001</v>
      </c>
      <c r="H236" s="42"/>
      <c r="I236" s="42"/>
      <c r="J236" s="42">
        <f t="shared" si="24"/>
        <v>0</v>
      </c>
      <c r="K236" s="42">
        <f t="shared" si="24"/>
        <v>0</v>
      </c>
      <c r="L236" s="42"/>
      <c r="M236" s="42"/>
      <c r="N236" s="42"/>
      <c r="O236" s="42"/>
      <c r="P236" s="42"/>
      <c r="Q236" s="42"/>
      <c r="R236" s="42">
        <f t="shared" si="20"/>
        <v>3707887</v>
      </c>
      <c r="S236" s="42">
        <f t="shared" si="21"/>
        <v>0</v>
      </c>
    </row>
    <row r="237" spans="1:19">
      <c r="A237" s="18">
        <f t="shared" si="22"/>
        <v>2028</v>
      </c>
      <c r="B237" s="18">
        <f t="shared" si="23"/>
        <v>2</v>
      </c>
      <c r="C237" s="18"/>
      <c r="D237" s="18"/>
      <c r="E237" s="18"/>
      <c r="F237" s="42">
        <f>SUMIF('Cust MB ComLg'!$Y$8:$AJ$8,$B$29,'Cust MB ComLg'!$Y197:$AJ197)</f>
        <v>1070</v>
      </c>
      <c r="G237" s="42">
        <f>'Avg Bill Days'!C194</f>
        <v>30.31</v>
      </c>
      <c r="H237" s="42"/>
      <c r="I237" s="42"/>
      <c r="J237" s="42">
        <f t="shared" si="24"/>
        <v>0</v>
      </c>
      <c r="K237" s="42">
        <f t="shared" si="24"/>
        <v>0</v>
      </c>
      <c r="L237" s="42"/>
      <c r="M237" s="42"/>
      <c r="N237" s="42"/>
      <c r="O237" s="42"/>
      <c r="P237" s="42"/>
      <c r="Q237" s="42"/>
      <c r="R237" s="42">
        <f t="shared" si="20"/>
        <v>3733235</v>
      </c>
      <c r="S237" s="42">
        <f t="shared" si="21"/>
        <v>0</v>
      </c>
    </row>
    <row r="238" spans="1:19">
      <c r="A238" s="18">
        <f t="shared" si="22"/>
        <v>2028</v>
      </c>
      <c r="B238" s="18">
        <f t="shared" si="23"/>
        <v>3</v>
      </c>
      <c r="C238" s="18"/>
      <c r="D238" s="18"/>
      <c r="E238" s="18"/>
      <c r="F238" s="42">
        <f>SUMIF('Cust MB ComLg'!$Y$8:$AJ$8,$B$29,'Cust MB ComLg'!$Y198:$AJ198)</f>
        <v>1074</v>
      </c>
      <c r="G238" s="42">
        <f>'Avg Bill Days'!C195</f>
        <v>30.024000000000001</v>
      </c>
      <c r="H238" s="42"/>
      <c r="I238" s="42"/>
      <c r="J238" s="42">
        <f t="shared" si="24"/>
        <v>0</v>
      </c>
      <c r="K238" s="42">
        <f t="shared" si="24"/>
        <v>0</v>
      </c>
      <c r="L238" s="42"/>
      <c r="M238" s="42"/>
      <c r="N238" s="42"/>
      <c r="O238" s="42"/>
      <c r="P238" s="42"/>
      <c r="Q238" s="42"/>
      <c r="R238" s="42">
        <f t="shared" si="20"/>
        <v>3732812</v>
      </c>
      <c r="S238" s="42">
        <f t="shared" si="21"/>
        <v>0</v>
      </c>
    </row>
    <row r="239" spans="1:19">
      <c r="A239" s="18">
        <f t="shared" si="22"/>
        <v>2028</v>
      </c>
      <c r="B239" s="18">
        <f t="shared" si="23"/>
        <v>4</v>
      </c>
      <c r="C239" s="18"/>
      <c r="D239" s="18"/>
      <c r="E239" s="18"/>
      <c r="F239" s="42">
        <f>SUMIF('Cust MB ComLg'!$Y$8:$AJ$8,$B$29,'Cust MB ComLg'!$Y199:$AJ199)</f>
        <v>1078</v>
      </c>
      <c r="G239" s="42">
        <f>'Avg Bill Days'!C196</f>
        <v>30.713999999999999</v>
      </c>
      <c r="H239" s="42"/>
      <c r="I239" s="42"/>
      <c r="J239" s="42">
        <f t="shared" si="24"/>
        <v>0</v>
      </c>
      <c r="K239" s="42">
        <f t="shared" si="24"/>
        <v>0</v>
      </c>
      <c r="L239" s="42"/>
      <c r="M239" s="42"/>
      <c r="N239" s="42"/>
      <c r="O239" s="42"/>
      <c r="P239" s="42"/>
      <c r="Q239" s="42"/>
      <c r="R239" s="42">
        <f t="shared" si="20"/>
        <v>3984789</v>
      </c>
      <c r="S239" s="42">
        <f t="shared" si="21"/>
        <v>0</v>
      </c>
    </row>
    <row r="240" spans="1:19">
      <c r="A240" s="18">
        <f t="shared" si="22"/>
        <v>2028</v>
      </c>
      <c r="B240" s="18">
        <f t="shared" si="23"/>
        <v>5</v>
      </c>
      <c r="C240" s="18"/>
      <c r="D240" s="18"/>
      <c r="E240" s="18"/>
      <c r="F240" s="42">
        <f>SUMIF('Cust MB ComLg'!$Y$8:$AJ$8,$B$29,'Cust MB ComLg'!$Y200:$AJ200)</f>
        <v>1081</v>
      </c>
      <c r="G240" s="42">
        <f>'Avg Bill Days'!C197</f>
        <v>29.524000000000001</v>
      </c>
      <c r="H240" s="42"/>
      <c r="I240" s="42"/>
      <c r="J240" s="42">
        <f t="shared" si="24"/>
        <v>0</v>
      </c>
      <c r="K240" s="42">
        <f t="shared" si="24"/>
        <v>0</v>
      </c>
      <c r="L240" s="42"/>
      <c r="M240" s="42"/>
      <c r="N240" s="42"/>
      <c r="O240" s="42"/>
      <c r="P240" s="42"/>
      <c r="Q240" s="42"/>
      <c r="R240" s="42">
        <f t="shared" si="20"/>
        <v>4257016</v>
      </c>
      <c r="S240" s="42">
        <f t="shared" si="21"/>
        <v>0</v>
      </c>
    </row>
    <row r="241" spans="1:19">
      <c r="A241" s="18">
        <f t="shared" si="22"/>
        <v>2028</v>
      </c>
      <c r="B241" s="18">
        <f t="shared" si="23"/>
        <v>6</v>
      </c>
      <c r="C241" s="18"/>
      <c r="D241" s="18"/>
      <c r="E241" s="18"/>
      <c r="F241" s="42">
        <f>SUMIF('Cust MB ComLg'!$Y$8:$AJ$8,$B$29,'Cust MB ComLg'!$Y201:$AJ201)</f>
        <v>1085</v>
      </c>
      <c r="G241" s="42">
        <f>'Avg Bill Days'!C198</f>
        <v>30.619</v>
      </c>
      <c r="H241" s="42"/>
      <c r="I241" s="42"/>
      <c r="J241" s="42">
        <f t="shared" si="24"/>
        <v>0</v>
      </c>
      <c r="K241" s="42">
        <f t="shared" si="24"/>
        <v>0</v>
      </c>
      <c r="L241" s="42"/>
      <c r="M241" s="42"/>
      <c r="N241" s="42"/>
      <c r="O241" s="42"/>
      <c r="P241" s="42"/>
      <c r="Q241" s="42"/>
      <c r="R241" s="42">
        <f t="shared" si="20"/>
        <v>5357786</v>
      </c>
      <c r="S241" s="42">
        <f t="shared" si="21"/>
        <v>0</v>
      </c>
    </row>
    <row r="242" spans="1:19">
      <c r="A242" s="18">
        <f t="shared" si="22"/>
        <v>2028</v>
      </c>
      <c r="B242" s="18">
        <f t="shared" si="23"/>
        <v>7</v>
      </c>
      <c r="C242" s="18"/>
      <c r="D242" s="18"/>
      <c r="E242" s="18"/>
      <c r="F242" s="42">
        <f>SUMIF('Cust MB ComLg'!$Y$8:$AJ$8,$B$29,'Cust MB ComLg'!$Y202:$AJ202)</f>
        <v>1088</v>
      </c>
      <c r="G242" s="42">
        <f>'Avg Bill Days'!C199</f>
        <v>30.713999999999999</v>
      </c>
      <c r="H242" s="42"/>
      <c r="I242" s="42"/>
      <c r="J242" s="42">
        <f t="shared" ref="J242:K273" si="25">ROUND(SUMIF($B$32:$B$45,$B242,J$32:J$45)*$F242,0)</f>
        <v>0</v>
      </c>
      <c r="K242" s="42">
        <f t="shared" si="25"/>
        <v>0</v>
      </c>
      <c r="L242" s="42"/>
      <c r="M242" s="42"/>
      <c r="N242" s="42"/>
      <c r="O242" s="42"/>
      <c r="P242" s="42"/>
      <c r="Q242" s="42"/>
      <c r="R242" s="42">
        <f t="shared" ref="R242:R305" si="26">ROUND(SUMIF($B$32:$B$45,$B242,R$32:R$45)*$F242*$G242,0)</f>
        <v>5802618</v>
      </c>
      <c r="S242" s="42">
        <f t="shared" ref="S242:S305" si="27">ROUND(SUMIF($B$32:$B$45,$B242,S$32:S$45)*$F242,0)</f>
        <v>0</v>
      </c>
    </row>
    <row r="243" spans="1:19">
      <c r="A243" s="18">
        <f t="shared" si="22"/>
        <v>2028</v>
      </c>
      <c r="B243" s="18">
        <f t="shared" si="23"/>
        <v>8</v>
      </c>
      <c r="C243" s="18"/>
      <c r="D243" s="18"/>
      <c r="E243" s="18"/>
      <c r="F243" s="42">
        <f>SUMIF('Cust MB ComLg'!$Y$8:$AJ$8,$B$29,'Cust MB ComLg'!$Y203:$AJ203)</f>
        <v>1092</v>
      </c>
      <c r="G243" s="42">
        <f>'Avg Bill Days'!C200</f>
        <v>30.475999999999999</v>
      </c>
      <c r="H243" s="42"/>
      <c r="I243" s="42"/>
      <c r="J243" s="42">
        <f t="shared" si="25"/>
        <v>0</v>
      </c>
      <c r="K243" s="42">
        <f t="shared" si="25"/>
        <v>0</v>
      </c>
      <c r="L243" s="42"/>
      <c r="M243" s="42"/>
      <c r="N243" s="42"/>
      <c r="O243" s="42"/>
      <c r="P243" s="42"/>
      <c r="Q243" s="42"/>
      <c r="R243" s="42">
        <f t="shared" si="26"/>
        <v>5758593</v>
      </c>
      <c r="S243" s="42">
        <f t="shared" si="27"/>
        <v>0</v>
      </c>
    </row>
    <row r="244" spans="1:19">
      <c r="A244" s="18">
        <f t="shared" si="22"/>
        <v>2028</v>
      </c>
      <c r="B244" s="18">
        <f t="shared" si="23"/>
        <v>9</v>
      </c>
      <c r="C244" s="18"/>
      <c r="D244" s="18"/>
      <c r="E244" s="18"/>
      <c r="F244" s="42">
        <f>SUMIF('Cust MB ComLg'!$Y$8:$AJ$8,$B$29,'Cust MB ComLg'!$Y204:$AJ204)</f>
        <v>1096</v>
      </c>
      <c r="G244" s="42">
        <f>'Avg Bill Days'!C201</f>
        <v>31.143000000000001</v>
      </c>
      <c r="H244" s="42"/>
      <c r="I244" s="42"/>
      <c r="J244" s="42">
        <f t="shared" si="25"/>
        <v>0</v>
      </c>
      <c r="K244" s="42">
        <f t="shared" si="25"/>
        <v>0</v>
      </c>
      <c r="L244" s="42"/>
      <c r="M244" s="42"/>
      <c r="N244" s="42"/>
      <c r="O244" s="42"/>
      <c r="P244" s="42"/>
      <c r="Q244" s="42"/>
      <c r="R244" s="42">
        <f t="shared" si="26"/>
        <v>5724662</v>
      </c>
      <c r="S244" s="42">
        <f t="shared" si="27"/>
        <v>0</v>
      </c>
    </row>
    <row r="245" spans="1:19">
      <c r="A245" s="18">
        <f t="shared" si="22"/>
        <v>2028</v>
      </c>
      <c r="B245" s="18">
        <f t="shared" si="23"/>
        <v>10</v>
      </c>
      <c r="C245" s="18"/>
      <c r="D245" s="18"/>
      <c r="E245" s="18"/>
      <c r="F245" s="42">
        <f>SUMIF('Cust MB ComLg'!$Y$8:$AJ$8,$B$29,'Cust MB ComLg'!$Y205:$AJ205)</f>
        <v>1099</v>
      </c>
      <c r="G245" s="42">
        <f>'Avg Bill Days'!C202</f>
        <v>30.762</v>
      </c>
      <c r="H245" s="42"/>
      <c r="I245" s="42"/>
      <c r="J245" s="42">
        <f t="shared" si="25"/>
        <v>0</v>
      </c>
      <c r="K245" s="42">
        <f t="shared" si="25"/>
        <v>0</v>
      </c>
      <c r="L245" s="42"/>
      <c r="M245" s="42"/>
      <c r="N245" s="42"/>
      <c r="O245" s="42"/>
      <c r="P245" s="42"/>
      <c r="Q245" s="42"/>
      <c r="R245" s="42">
        <f t="shared" si="26"/>
        <v>5080730</v>
      </c>
      <c r="S245" s="42">
        <f t="shared" si="27"/>
        <v>0</v>
      </c>
    </row>
    <row r="246" spans="1:19">
      <c r="A246" s="18">
        <f t="shared" si="22"/>
        <v>2028</v>
      </c>
      <c r="B246" s="18">
        <f t="shared" si="23"/>
        <v>11</v>
      </c>
      <c r="C246" s="18"/>
      <c r="D246" s="18"/>
      <c r="E246" s="18"/>
      <c r="F246" s="42">
        <f>SUMIF('Cust MB ComLg'!$Y$8:$AJ$8,$B$29,'Cust MB ComLg'!$Y206:$AJ206)</f>
        <v>1103</v>
      </c>
      <c r="G246" s="42">
        <f>'Avg Bill Days'!C203</f>
        <v>28.619</v>
      </c>
      <c r="H246" s="42"/>
      <c r="I246" s="42"/>
      <c r="J246" s="42">
        <f t="shared" si="25"/>
        <v>0</v>
      </c>
      <c r="K246" s="42">
        <f t="shared" si="25"/>
        <v>0</v>
      </c>
      <c r="L246" s="42"/>
      <c r="M246" s="42"/>
      <c r="N246" s="42"/>
      <c r="O246" s="42"/>
      <c r="P246" s="42"/>
      <c r="Q246" s="42"/>
      <c r="R246" s="42">
        <f t="shared" si="26"/>
        <v>3930150</v>
      </c>
      <c r="S246" s="42">
        <f t="shared" si="27"/>
        <v>0</v>
      </c>
    </row>
    <row r="247" spans="1:19">
      <c r="A247" s="18">
        <f t="shared" si="22"/>
        <v>2028</v>
      </c>
      <c r="B247" s="18">
        <f t="shared" si="23"/>
        <v>12</v>
      </c>
      <c r="C247" s="18"/>
      <c r="D247" s="18"/>
      <c r="E247" s="18"/>
      <c r="F247" s="42">
        <f>SUMIF('Cust MB ComLg'!$Y$8:$AJ$8,$B$29,'Cust MB ComLg'!$Y207:$AJ207)</f>
        <v>1106</v>
      </c>
      <c r="G247" s="42">
        <f>'Avg Bill Days'!C204</f>
        <v>31.238</v>
      </c>
      <c r="H247" s="42"/>
      <c r="I247" s="42"/>
      <c r="J247" s="42">
        <f t="shared" si="25"/>
        <v>0</v>
      </c>
      <c r="K247" s="42">
        <f t="shared" si="25"/>
        <v>0</v>
      </c>
      <c r="L247" s="42"/>
      <c r="M247" s="42"/>
      <c r="N247" s="42"/>
      <c r="O247" s="42"/>
      <c r="P247" s="42"/>
      <c r="Q247" s="42"/>
      <c r="R247" s="42">
        <f t="shared" si="26"/>
        <v>3722811</v>
      </c>
      <c r="S247" s="42">
        <f t="shared" si="27"/>
        <v>0</v>
      </c>
    </row>
    <row r="248" spans="1:19">
      <c r="A248" s="18">
        <f t="shared" si="22"/>
        <v>2029</v>
      </c>
      <c r="B248" s="18">
        <f t="shared" si="23"/>
        <v>1</v>
      </c>
      <c r="C248" s="18"/>
      <c r="D248" s="18"/>
      <c r="E248" s="18"/>
      <c r="F248" s="42">
        <f>SUMIF('Cust MB ComLg'!$Y$8:$AJ$8,$B$29,'Cust MB ComLg'!$Y208:$AJ208)</f>
        <v>1110</v>
      </c>
      <c r="G248" s="42">
        <f>'Avg Bill Days'!C205</f>
        <v>32.286000000000001</v>
      </c>
      <c r="H248" s="42"/>
      <c r="I248" s="42"/>
      <c r="J248" s="42">
        <f t="shared" si="25"/>
        <v>0</v>
      </c>
      <c r="K248" s="42">
        <f t="shared" si="25"/>
        <v>0</v>
      </c>
      <c r="L248" s="42"/>
      <c r="M248" s="42"/>
      <c r="N248" s="42"/>
      <c r="O248" s="42"/>
      <c r="P248" s="42"/>
      <c r="Q248" s="42"/>
      <c r="R248" s="42">
        <f t="shared" si="26"/>
        <v>3857315</v>
      </c>
      <c r="S248" s="42">
        <f t="shared" si="27"/>
        <v>0</v>
      </c>
    </row>
    <row r="249" spans="1:19">
      <c r="A249" s="18">
        <f t="shared" si="22"/>
        <v>2029</v>
      </c>
      <c r="B249" s="18">
        <f t="shared" si="23"/>
        <v>2</v>
      </c>
      <c r="C249" s="18"/>
      <c r="D249" s="18"/>
      <c r="E249" s="18"/>
      <c r="F249" s="42">
        <f>SUMIF('Cust MB ComLg'!$Y$8:$AJ$8,$B$29,'Cust MB ComLg'!$Y209:$AJ209)</f>
        <v>1115</v>
      </c>
      <c r="G249" s="42">
        <f>'Avg Bill Days'!C206</f>
        <v>29.81</v>
      </c>
      <c r="H249" s="42"/>
      <c r="I249" s="42"/>
      <c r="J249" s="42">
        <f t="shared" si="25"/>
        <v>0</v>
      </c>
      <c r="K249" s="42">
        <f t="shared" si="25"/>
        <v>0</v>
      </c>
      <c r="L249" s="42"/>
      <c r="M249" s="42"/>
      <c r="N249" s="42"/>
      <c r="O249" s="42"/>
      <c r="P249" s="42"/>
      <c r="Q249" s="42"/>
      <c r="R249" s="42">
        <f t="shared" si="26"/>
        <v>3826066</v>
      </c>
      <c r="S249" s="42">
        <f t="shared" si="27"/>
        <v>0</v>
      </c>
    </row>
    <row r="250" spans="1:19">
      <c r="A250" s="18">
        <f t="shared" si="22"/>
        <v>2029</v>
      </c>
      <c r="B250" s="18">
        <f t="shared" si="23"/>
        <v>3</v>
      </c>
      <c r="C250" s="18"/>
      <c r="D250" s="18"/>
      <c r="E250" s="18"/>
      <c r="F250" s="42">
        <f>SUMIF('Cust MB ComLg'!$Y$8:$AJ$8,$B$29,'Cust MB ComLg'!$Y210:$AJ210)</f>
        <v>1118</v>
      </c>
      <c r="G250" s="42">
        <f>'Avg Bill Days'!C207</f>
        <v>29.524000000000001</v>
      </c>
      <c r="H250" s="42"/>
      <c r="I250" s="42"/>
      <c r="J250" s="42">
        <f t="shared" si="25"/>
        <v>0</v>
      </c>
      <c r="K250" s="42">
        <f t="shared" si="25"/>
        <v>0</v>
      </c>
      <c r="L250" s="42"/>
      <c r="M250" s="42"/>
      <c r="N250" s="42"/>
      <c r="O250" s="42"/>
      <c r="P250" s="42"/>
      <c r="Q250" s="42"/>
      <c r="R250" s="42">
        <f t="shared" si="26"/>
        <v>3821029</v>
      </c>
      <c r="S250" s="42">
        <f t="shared" si="27"/>
        <v>0</v>
      </c>
    </row>
    <row r="251" spans="1:19">
      <c r="A251" s="18">
        <f t="shared" si="22"/>
        <v>2029</v>
      </c>
      <c r="B251" s="18">
        <f t="shared" si="23"/>
        <v>4</v>
      </c>
      <c r="C251" s="18"/>
      <c r="D251" s="18"/>
      <c r="E251" s="18"/>
      <c r="F251" s="42">
        <f>SUMIF('Cust MB ComLg'!$Y$8:$AJ$8,$B$29,'Cust MB ComLg'!$Y211:$AJ211)</f>
        <v>1122</v>
      </c>
      <c r="G251" s="42">
        <f>'Avg Bill Days'!C208</f>
        <v>30.713999999999999</v>
      </c>
      <c r="H251" s="42"/>
      <c r="I251" s="42"/>
      <c r="J251" s="42">
        <f t="shared" si="25"/>
        <v>0</v>
      </c>
      <c r="K251" s="42">
        <f t="shared" si="25"/>
        <v>0</v>
      </c>
      <c r="L251" s="42"/>
      <c r="M251" s="42"/>
      <c r="N251" s="42"/>
      <c r="O251" s="42"/>
      <c r="P251" s="42"/>
      <c r="Q251" s="42"/>
      <c r="R251" s="42">
        <f t="shared" si="26"/>
        <v>4147433</v>
      </c>
      <c r="S251" s="42">
        <f t="shared" si="27"/>
        <v>0</v>
      </c>
    </row>
    <row r="252" spans="1:19">
      <c r="A252" s="18">
        <f t="shared" si="22"/>
        <v>2029</v>
      </c>
      <c r="B252" s="18">
        <f t="shared" si="23"/>
        <v>5</v>
      </c>
      <c r="C252" s="18"/>
      <c r="D252" s="18"/>
      <c r="E252" s="18"/>
      <c r="F252" s="42">
        <f>SUMIF('Cust MB ComLg'!$Y$8:$AJ$8,$B$29,'Cust MB ComLg'!$Y212:$AJ212)</f>
        <v>1126</v>
      </c>
      <c r="G252" s="42">
        <f>'Avg Bill Days'!C209</f>
        <v>29.524000000000001</v>
      </c>
      <c r="H252" s="42"/>
      <c r="I252" s="42"/>
      <c r="J252" s="42">
        <f t="shared" si="25"/>
        <v>0</v>
      </c>
      <c r="K252" s="42">
        <f t="shared" si="25"/>
        <v>0</v>
      </c>
      <c r="L252" s="42"/>
      <c r="M252" s="42"/>
      <c r="N252" s="42"/>
      <c r="O252" s="42"/>
      <c r="P252" s="42"/>
      <c r="Q252" s="42"/>
      <c r="R252" s="42">
        <f t="shared" si="26"/>
        <v>4434227</v>
      </c>
      <c r="S252" s="42">
        <f t="shared" si="27"/>
        <v>0</v>
      </c>
    </row>
    <row r="253" spans="1:19">
      <c r="A253" s="18">
        <f t="shared" si="22"/>
        <v>2029</v>
      </c>
      <c r="B253" s="18">
        <f t="shared" si="23"/>
        <v>6</v>
      </c>
      <c r="C253" s="18"/>
      <c r="D253" s="18"/>
      <c r="E253" s="18"/>
      <c r="F253" s="42">
        <f>SUMIF('Cust MB ComLg'!$Y$8:$AJ$8,$B$29,'Cust MB ComLg'!$Y213:$AJ213)</f>
        <v>1129</v>
      </c>
      <c r="G253" s="42">
        <f>'Avg Bill Days'!C210</f>
        <v>30.619</v>
      </c>
      <c r="H253" s="42"/>
      <c r="I253" s="42"/>
      <c r="J253" s="42">
        <f t="shared" si="25"/>
        <v>0</v>
      </c>
      <c r="K253" s="42">
        <f t="shared" si="25"/>
        <v>0</v>
      </c>
      <c r="L253" s="42"/>
      <c r="M253" s="42"/>
      <c r="N253" s="42"/>
      <c r="O253" s="42"/>
      <c r="P253" s="42"/>
      <c r="Q253" s="42"/>
      <c r="R253" s="42">
        <f t="shared" si="26"/>
        <v>5575061</v>
      </c>
      <c r="S253" s="42">
        <f t="shared" si="27"/>
        <v>0</v>
      </c>
    </row>
    <row r="254" spans="1:19">
      <c r="A254" s="18">
        <f t="shared" si="22"/>
        <v>2029</v>
      </c>
      <c r="B254" s="18">
        <f t="shared" si="23"/>
        <v>7</v>
      </c>
      <c r="C254" s="18"/>
      <c r="D254" s="18"/>
      <c r="E254" s="18"/>
      <c r="F254" s="42">
        <f>SUMIF('Cust MB ComLg'!$Y$8:$AJ$8,$B$29,'Cust MB ComLg'!$Y214:$AJ214)</f>
        <v>1133</v>
      </c>
      <c r="G254" s="42">
        <f>'Avg Bill Days'!C211</f>
        <v>30.713999999999999</v>
      </c>
      <c r="H254" s="42"/>
      <c r="I254" s="42"/>
      <c r="J254" s="42">
        <f t="shared" si="25"/>
        <v>0</v>
      </c>
      <c r="K254" s="42">
        <f t="shared" si="25"/>
        <v>0</v>
      </c>
      <c r="L254" s="42"/>
      <c r="M254" s="42"/>
      <c r="N254" s="42"/>
      <c r="O254" s="42"/>
      <c r="P254" s="42"/>
      <c r="Q254" s="42"/>
      <c r="R254" s="42">
        <f t="shared" si="26"/>
        <v>6042616</v>
      </c>
      <c r="S254" s="42">
        <f t="shared" si="27"/>
        <v>0</v>
      </c>
    </row>
    <row r="255" spans="1:19">
      <c r="A255" s="18">
        <f t="shared" si="22"/>
        <v>2029</v>
      </c>
      <c r="B255" s="18">
        <f t="shared" si="23"/>
        <v>8</v>
      </c>
      <c r="C255" s="18"/>
      <c r="D255" s="18"/>
      <c r="E255" s="18"/>
      <c r="F255" s="42">
        <f>SUMIF('Cust MB ComLg'!$Y$8:$AJ$8,$B$29,'Cust MB ComLg'!$Y215:$AJ215)</f>
        <v>1137</v>
      </c>
      <c r="G255" s="42">
        <f>'Avg Bill Days'!C212</f>
        <v>30.475999999999999</v>
      </c>
      <c r="H255" s="42"/>
      <c r="I255" s="42"/>
      <c r="J255" s="42">
        <f t="shared" si="25"/>
        <v>0</v>
      </c>
      <c r="K255" s="42">
        <f t="shared" si="25"/>
        <v>0</v>
      </c>
      <c r="L255" s="42"/>
      <c r="M255" s="42"/>
      <c r="N255" s="42"/>
      <c r="O255" s="42"/>
      <c r="P255" s="42"/>
      <c r="Q255" s="42"/>
      <c r="R255" s="42">
        <f t="shared" si="26"/>
        <v>5995898</v>
      </c>
      <c r="S255" s="42">
        <f t="shared" si="27"/>
        <v>0</v>
      </c>
    </row>
    <row r="256" spans="1:19">
      <c r="A256" s="18">
        <f t="shared" si="22"/>
        <v>2029</v>
      </c>
      <c r="B256" s="18">
        <f t="shared" si="23"/>
        <v>9</v>
      </c>
      <c r="C256" s="18"/>
      <c r="D256" s="18"/>
      <c r="E256" s="18"/>
      <c r="F256" s="42">
        <f>SUMIF('Cust MB ComLg'!$Y$8:$AJ$8,$B$29,'Cust MB ComLg'!$Y216:$AJ216)</f>
        <v>1140</v>
      </c>
      <c r="G256" s="42">
        <f>'Avg Bill Days'!C213</f>
        <v>31.143000000000001</v>
      </c>
      <c r="H256" s="42"/>
      <c r="I256" s="42"/>
      <c r="J256" s="42">
        <f t="shared" si="25"/>
        <v>0</v>
      </c>
      <c r="K256" s="42">
        <f t="shared" si="25"/>
        <v>0</v>
      </c>
      <c r="L256" s="42"/>
      <c r="M256" s="42"/>
      <c r="N256" s="42"/>
      <c r="O256" s="42"/>
      <c r="P256" s="42"/>
      <c r="Q256" s="42"/>
      <c r="R256" s="42">
        <f t="shared" si="26"/>
        <v>5954484</v>
      </c>
      <c r="S256" s="42">
        <f t="shared" si="27"/>
        <v>0</v>
      </c>
    </row>
    <row r="257" spans="1:19">
      <c r="A257" s="18">
        <f t="shared" si="22"/>
        <v>2029</v>
      </c>
      <c r="B257" s="18">
        <f t="shared" si="23"/>
        <v>10</v>
      </c>
      <c r="C257" s="18"/>
      <c r="D257" s="18"/>
      <c r="E257" s="18"/>
      <c r="F257" s="42">
        <f>SUMIF('Cust MB ComLg'!$Y$8:$AJ$8,$B$29,'Cust MB ComLg'!$Y217:$AJ217)</f>
        <v>1144</v>
      </c>
      <c r="G257" s="42">
        <f>'Avg Bill Days'!C214</f>
        <v>30.762</v>
      </c>
      <c r="H257" s="42"/>
      <c r="I257" s="42"/>
      <c r="J257" s="42">
        <f t="shared" si="25"/>
        <v>0</v>
      </c>
      <c r="K257" s="42">
        <f t="shared" si="25"/>
        <v>0</v>
      </c>
      <c r="L257" s="42"/>
      <c r="M257" s="42"/>
      <c r="N257" s="42"/>
      <c r="O257" s="42"/>
      <c r="P257" s="42"/>
      <c r="Q257" s="42"/>
      <c r="R257" s="42">
        <f t="shared" si="26"/>
        <v>5288767</v>
      </c>
      <c r="S257" s="42">
        <f t="shared" si="27"/>
        <v>0</v>
      </c>
    </row>
    <row r="258" spans="1:19">
      <c r="A258" s="18">
        <f t="shared" si="22"/>
        <v>2029</v>
      </c>
      <c r="B258" s="18">
        <f t="shared" si="23"/>
        <v>11</v>
      </c>
      <c r="C258" s="18"/>
      <c r="D258" s="18"/>
      <c r="E258" s="18"/>
      <c r="F258" s="42">
        <f>SUMIF('Cust MB ComLg'!$Y$8:$AJ$8,$B$29,'Cust MB ComLg'!$Y218:$AJ218)</f>
        <v>1147</v>
      </c>
      <c r="G258" s="42">
        <f>'Avg Bill Days'!C215</f>
        <v>28.619</v>
      </c>
      <c r="H258" s="42"/>
      <c r="I258" s="42"/>
      <c r="J258" s="42">
        <f t="shared" si="25"/>
        <v>0</v>
      </c>
      <c r="K258" s="42">
        <f t="shared" si="25"/>
        <v>0</v>
      </c>
      <c r="L258" s="42"/>
      <c r="M258" s="42"/>
      <c r="N258" s="42"/>
      <c r="O258" s="42"/>
      <c r="P258" s="42"/>
      <c r="Q258" s="42"/>
      <c r="R258" s="42">
        <f t="shared" si="26"/>
        <v>4086928</v>
      </c>
      <c r="S258" s="42">
        <f t="shared" si="27"/>
        <v>0</v>
      </c>
    </row>
    <row r="259" spans="1:19">
      <c r="A259" s="18">
        <f t="shared" si="22"/>
        <v>2029</v>
      </c>
      <c r="B259" s="18">
        <f t="shared" si="23"/>
        <v>12</v>
      </c>
      <c r="C259" s="18"/>
      <c r="D259" s="18"/>
      <c r="E259" s="18"/>
      <c r="F259" s="42">
        <f>SUMIF('Cust MB ComLg'!$Y$8:$AJ$8,$B$29,'Cust MB ComLg'!$Y219:$AJ219)</f>
        <v>1151</v>
      </c>
      <c r="G259" s="42">
        <f>'Avg Bill Days'!C216</f>
        <v>31.238</v>
      </c>
      <c r="H259" s="42"/>
      <c r="I259" s="42"/>
      <c r="J259" s="42">
        <f t="shared" si="25"/>
        <v>0</v>
      </c>
      <c r="K259" s="42">
        <f t="shared" si="25"/>
        <v>0</v>
      </c>
      <c r="L259" s="42"/>
      <c r="M259" s="42"/>
      <c r="N259" s="42"/>
      <c r="O259" s="42"/>
      <c r="P259" s="42"/>
      <c r="Q259" s="42"/>
      <c r="R259" s="42">
        <f t="shared" si="26"/>
        <v>3874281</v>
      </c>
      <c r="S259" s="42">
        <f t="shared" si="27"/>
        <v>0</v>
      </c>
    </row>
    <row r="260" spans="1:19">
      <c r="A260" s="18">
        <f t="shared" ref="A260:A323" si="28">A248+1</f>
        <v>2030</v>
      </c>
      <c r="B260" s="18">
        <f t="shared" si="23"/>
        <v>1</v>
      </c>
      <c r="C260" s="18"/>
      <c r="D260" s="18"/>
      <c r="E260" s="18"/>
      <c r="F260" s="42">
        <f>SUMIF('Cust MB ComLg'!$Y$8:$AJ$8,$B$29,'Cust MB ComLg'!$Y220:$AJ220)</f>
        <v>1156</v>
      </c>
      <c r="G260" s="42">
        <f>'Avg Bill Days'!C217</f>
        <v>32.286000000000001</v>
      </c>
      <c r="H260" s="42"/>
      <c r="I260" s="42"/>
      <c r="J260" s="42">
        <f t="shared" si="25"/>
        <v>0</v>
      </c>
      <c r="K260" s="42">
        <f t="shared" si="25"/>
        <v>0</v>
      </c>
      <c r="L260" s="42"/>
      <c r="M260" s="42"/>
      <c r="N260" s="42"/>
      <c r="O260" s="42"/>
      <c r="P260" s="42"/>
      <c r="Q260" s="42"/>
      <c r="R260" s="42">
        <f t="shared" si="26"/>
        <v>4017167</v>
      </c>
      <c r="S260" s="42">
        <f t="shared" si="27"/>
        <v>0</v>
      </c>
    </row>
    <row r="261" spans="1:19">
      <c r="A261" s="18">
        <f t="shared" si="28"/>
        <v>2030</v>
      </c>
      <c r="B261" s="18">
        <f t="shared" ref="B261:B324" si="29">B249</f>
        <v>2</v>
      </c>
      <c r="C261" s="18"/>
      <c r="D261" s="18"/>
      <c r="E261" s="18"/>
      <c r="F261" s="42">
        <f>SUMIF('Cust MB ComLg'!$Y$8:$AJ$8,$B$29,'Cust MB ComLg'!$Y221:$AJ221)</f>
        <v>1159</v>
      </c>
      <c r="G261" s="42">
        <f>'Avg Bill Days'!C218</f>
        <v>29.81</v>
      </c>
      <c r="H261" s="42"/>
      <c r="I261" s="42"/>
      <c r="J261" s="42">
        <f t="shared" si="25"/>
        <v>0</v>
      </c>
      <c r="K261" s="42">
        <f t="shared" si="25"/>
        <v>0</v>
      </c>
      <c r="L261" s="42"/>
      <c r="M261" s="42"/>
      <c r="N261" s="42"/>
      <c r="O261" s="42"/>
      <c r="P261" s="42"/>
      <c r="Q261" s="42"/>
      <c r="R261" s="42">
        <f t="shared" si="26"/>
        <v>3977050</v>
      </c>
      <c r="S261" s="42">
        <f t="shared" si="27"/>
        <v>0</v>
      </c>
    </row>
    <row r="262" spans="1:19">
      <c r="A262" s="18">
        <f t="shared" si="28"/>
        <v>2030</v>
      </c>
      <c r="B262" s="18">
        <f t="shared" si="29"/>
        <v>3</v>
      </c>
      <c r="C262" s="18"/>
      <c r="D262" s="18"/>
      <c r="E262" s="18"/>
      <c r="F262" s="42">
        <f>SUMIF('Cust MB ComLg'!$Y$8:$AJ$8,$B$29,'Cust MB ComLg'!$Y222:$AJ222)</f>
        <v>1164</v>
      </c>
      <c r="G262" s="42">
        <f>'Avg Bill Days'!C219</f>
        <v>29.524000000000001</v>
      </c>
      <c r="H262" s="42"/>
      <c r="I262" s="42"/>
      <c r="J262" s="42">
        <f t="shared" si="25"/>
        <v>0</v>
      </c>
      <c r="K262" s="42">
        <f t="shared" si="25"/>
        <v>0</v>
      </c>
      <c r="L262" s="42"/>
      <c r="M262" s="42"/>
      <c r="N262" s="42"/>
      <c r="O262" s="42"/>
      <c r="P262" s="42"/>
      <c r="Q262" s="42"/>
      <c r="R262" s="42">
        <f t="shared" si="26"/>
        <v>3978244</v>
      </c>
      <c r="S262" s="42">
        <f t="shared" si="27"/>
        <v>0</v>
      </c>
    </row>
    <row r="263" spans="1:19">
      <c r="A263" s="18">
        <f t="shared" si="28"/>
        <v>2030</v>
      </c>
      <c r="B263" s="18">
        <f t="shared" si="29"/>
        <v>4</v>
      </c>
      <c r="C263" s="18"/>
      <c r="D263" s="18"/>
      <c r="E263" s="18"/>
      <c r="F263" s="42">
        <f>SUMIF('Cust MB ComLg'!$Y$8:$AJ$8,$B$29,'Cust MB ComLg'!$Y223:$AJ223)</f>
        <v>1168</v>
      </c>
      <c r="G263" s="42">
        <f>'Avg Bill Days'!C220</f>
        <v>30.713999999999999</v>
      </c>
      <c r="H263" s="42"/>
      <c r="I263" s="42"/>
      <c r="J263" s="42">
        <f t="shared" si="25"/>
        <v>0</v>
      </c>
      <c r="K263" s="42">
        <f t="shared" si="25"/>
        <v>0</v>
      </c>
      <c r="L263" s="42"/>
      <c r="M263" s="42"/>
      <c r="N263" s="42"/>
      <c r="O263" s="42"/>
      <c r="P263" s="42"/>
      <c r="Q263" s="42"/>
      <c r="R263" s="42">
        <f t="shared" si="26"/>
        <v>4317470</v>
      </c>
      <c r="S263" s="42">
        <f t="shared" si="27"/>
        <v>0</v>
      </c>
    </row>
    <row r="264" spans="1:19">
      <c r="A264" s="18">
        <f t="shared" si="28"/>
        <v>2030</v>
      </c>
      <c r="B264" s="18">
        <f t="shared" si="29"/>
        <v>5</v>
      </c>
      <c r="C264" s="18"/>
      <c r="D264" s="18"/>
      <c r="E264" s="18"/>
      <c r="F264" s="42">
        <f>SUMIF('Cust MB ComLg'!$Y$8:$AJ$8,$B$29,'Cust MB ComLg'!$Y224:$AJ224)</f>
        <v>1171</v>
      </c>
      <c r="G264" s="42">
        <f>'Avg Bill Days'!C221</f>
        <v>29.524000000000001</v>
      </c>
      <c r="H264" s="42"/>
      <c r="I264" s="42"/>
      <c r="J264" s="42">
        <f t="shared" si="25"/>
        <v>0</v>
      </c>
      <c r="K264" s="42">
        <f t="shared" si="25"/>
        <v>0</v>
      </c>
      <c r="L264" s="42"/>
      <c r="M264" s="42"/>
      <c r="N264" s="42"/>
      <c r="O264" s="42"/>
      <c r="P264" s="42"/>
      <c r="Q264" s="42"/>
      <c r="R264" s="42">
        <f t="shared" si="26"/>
        <v>4611439</v>
      </c>
      <c r="S264" s="42">
        <f t="shared" si="27"/>
        <v>0</v>
      </c>
    </row>
    <row r="265" spans="1:19">
      <c r="A265" s="18">
        <f t="shared" si="28"/>
        <v>2030</v>
      </c>
      <c r="B265" s="18">
        <f t="shared" si="29"/>
        <v>6</v>
      </c>
      <c r="C265" s="18"/>
      <c r="D265" s="18"/>
      <c r="E265" s="18"/>
      <c r="F265" s="42">
        <f>SUMIF('Cust MB ComLg'!$Y$8:$AJ$8,$B$29,'Cust MB ComLg'!$Y225:$AJ225)</f>
        <v>1175</v>
      </c>
      <c r="G265" s="42">
        <f>'Avg Bill Days'!C222</f>
        <v>30.619</v>
      </c>
      <c r="H265" s="42"/>
      <c r="I265" s="42"/>
      <c r="J265" s="42">
        <f t="shared" si="25"/>
        <v>0</v>
      </c>
      <c r="K265" s="42">
        <f t="shared" si="25"/>
        <v>0</v>
      </c>
      <c r="L265" s="42"/>
      <c r="M265" s="42"/>
      <c r="N265" s="42"/>
      <c r="O265" s="42"/>
      <c r="P265" s="42"/>
      <c r="Q265" s="42"/>
      <c r="R265" s="42">
        <f t="shared" si="26"/>
        <v>5802211</v>
      </c>
      <c r="S265" s="42">
        <f t="shared" si="27"/>
        <v>0</v>
      </c>
    </row>
    <row r="266" spans="1:19">
      <c r="A266" s="18">
        <f t="shared" si="28"/>
        <v>2030</v>
      </c>
      <c r="B266" s="18">
        <f t="shared" si="29"/>
        <v>7</v>
      </c>
      <c r="C266" s="18"/>
      <c r="D266" s="18"/>
      <c r="E266" s="18"/>
      <c r="F266" s="42">
        <f>SUMIF('Cust MB ComLg'!$Y$8:$AJ$8,$B$29,'Cust MB ComLg'!$Y226:$AJ226)</f>
        <v>1179</v>
      </c>
      <c r="G266" s="42">
        <f>'Avg Bill Days'!C223</f>
        <v>30.713999999999999</v>
      </c>
      <c r="H266" s="42"/>
      <c r="I266" s="42"/>
      <c r="J266" s="42">
        <f t="shared" si="25"/>
        <v>0</v>
      </c>
      <c r="K266" s="42">
        <f t="shared" si="25"/>
        <v>0</v>
      </c>
      <c r="L266" s="42"/>
      <c r="M266" s="42"/>
      <c r="N266" s="42"/>
      <c r="O266" s="42"/>
      <c r="P266" s="42"/>
      <c r="Q266" s="42"/>
      <c r="R266" s="42">
        <f t="shared" si="26"/>
        <v>6287947</v>
      </c>
      <c r="S266" s="42">
        <f t="shared" si="27"/>
        <v>0</v>
      </c>
    </row>
    <row r="267" spans="1:19">
      <c r="A267" s="18">
        <f t="shared" si="28"/>
        <v>2030</v>
      </c>
      <c r="B267" s="18">
        <f t="shared" si="29"/>
        <v>8</v>
      </c>
      <c r="C267" s="18"/>
      <c r="D267" s="18"/>
      <c r="E267" s="18"/>
      <c r="F267" s="42">
        <f>SUMIF('Cust MB ComLg'!$Y$8:$AJ$8,$B$29,'Cust MB ComLg'!$Y227:$AJ227)</f>
        <v>1182</v>
      </c>
      <c r="G267" s="42">
        <f>'Avg Bill Days'!C224</f>
        <v>30.475999999999999</v>
      </c>
      <c r="H267" s="42"/>
      <c r="I267" s="42"/>
      <c r="J267" s="42">
        <f t="shared" si="25"/>
        <v>0</v>
      </c>
      <c r="K267" s="42">
        <f t="shared" si="25"/>
        <v>0</v>
      </c>
      <c r="L267" s="42"/>
      <c r="M267" s="42"/>
      <c r="N267" s="42"/>
      <c r="O267" s="42"/>
      <c r="P267" s="42"/>
      <c r="Q267" s="42"/>
      <c r="R267" s="42">
        <f t="shared" si="26"/>
        <v>6233202</v>
      </c>
      <c r="S267" s="42">
        <f t="shared" si="27"/>
        <v>0</v>
      </c>
    </row>
    <row r="268" spans="1:19">
      <c r="A268" s="18">
        <f t="shared" si="28"/>
        <v>2030</v>
      </c>
      <c r="B268" s="18">
        <f t="shared" si="29"/>
        <v>9</v>
      </c>
      <c r="C268" s="18"/>
      <c r="D268" s="18"/>
      <c r="E268" s="18"/>
      <c r="F268" s="42">
        <f>SUMIF('Cust MB ComLg'!$Y$8:$AJ$8,$B$29,'Cust MB ComLg'!$Y228:$AJ228)</f>
        <v>1187</v>
      </c>
      <c r="G268" s="42">
        <f>'Avg Bill Days'!C225</f>
        <v>31.143000000000001</v>
      </c>
      <c r="H268" s="42"/>
      <c r="I268" s="42"/>
      <c r="J268" s="42">
        <f t="shared" si="25"/>
        <v>0</v>
      </c>
      <c r="K268" s="42">
        <f t="shared" si="25"/>
        <v>0</v>
      </c>
      <c r="L268" s="42"/>
      <c r="M268" s="42"/>
      <c r="N268" s="42"/>
      <c r="O268" s="42"/>
      <c r="P268" s="42"/>
      <c r="Q268" s="42"/>
      <c r="R268" s="42">
        <f t="shared" si="26"/>
        <v>6199976</v>
      </c>
      <c r="S268" s="42">
        <f t="shared" si="27"/>
        <v>0</v>
      </c>
    </row>
    <row r="269" spans="1:19">
      <c r="A269" s="18">
        <f t="shared" si="28"/>
        <v>2030</v>
      </c>
      <c r="B269" s="18">
        <f t="shared" si="29"/>
        <v>10</v>
      </c>
      <c r="C269" s="18"/>
      <c r="D269" s="18"/>
      <c r="E269" s="18"/>
      <c r="F269" s="42">
        <f>SUMIF('Cust MB ComLg'!$Y$8:$AJ$8,$B$29,'Cust MB ComLg'!$Y229:$AJ229)</f>
        <v>1191</v>
      </c>
      <c r="G269" s="42">
        <f>'Avg Bill Days'!C226</f>
        <v>30.762</v>
      </c>
      <c r="H269" s="42"/>
      <c r="I269" s="42"/>
      <c r="J269" s="42">
        <f t="shared" si="25"/>
        <v>0</v>
      </c>
      <c r="K269" s="42">
        <f t="shared" si="25"/>
        <v>0</v>
      </c>
      <c r="L269" s="42"/>
      <c r="M269" s="42"/>
      <c r="N269" s="42"/>
      <c r="O269" s="42"/>
      <c r="P269" s="42"/>
      <c r="Q269" s="42"/>
      <c r="R269" s="42">
        <f t="shared" si="26"/>
        <v>5506050</v>
      </c>
      <c r="S269" s="42">
        <f t="shared" si="27"/>
        <v>0</v>
      </c>
    </row>
    <row r="270" spans="1:19">
      <c r="A270" s="18">
        <f t="shared" si="28"/>
        <v>2030</v>
      </c>
      <c r="B270" s="18">
        <f t="shared" si="29"/>
        <v>11</v>
      </c>
      <c r="C270" s="18"/>
      <c r="D270" s="18"/>
      <c r="E270" s="18"/>
      <c r="F270" s="42">
        <f>SUMIF('Cust MB ComLg'!$Y$8:$AJ$8,$B$29,'Cust MB ComLg'!$Y230:$AJ230)</f>
        <v>1195</v>
      </c>
      <c r="G270" s="42">
        <f>'Avg Bill Days'!C227</f>
        <v>28.619</v>
      </c>
      <c r="H270" s="42"/>
      <c r="I270" s="42"/>
      <c r="J270" s="42">
        <f t="shared" si="25"/>
        <v>0</v>
      </c>
      <c r="K270" s="42">
        <f t="shared" si="25"/>
        <v>0</v>
      </c>
      <c r="L270" s="42"/>
      <c r="M270" s="42"/>
      <c r="N270" s="42"/>
      <c r="O270" s="42"/>
      <c r="P270" s="42"/>
      <c r="Q270" s="42"/>
      <c r="R270" s="42">
        <f t="shared" si="26"/>
        <v>4257959</v>
      </c>
      <c r="S270" s="42">
        <f t="shared" si="27"/>
        <v>0</v>
      </c>
    </row>
    <row r="271" spans="1:19">
      <c r="A271" s="18">
        <f t="shared" si="28"/>
        <v>2030</v>
      </c>
      <c r="B271" s="18">
        <f t="shared" si="29"/>
        <v>12</v>
      </c>
      <c r="C271" s="18"/>
      <c r="D271" s="18"/>
      <c r="E271" s="18"/>
      <c r="F271" s="42">
        <f>SUMIF('Cust MB ComLg'!$Y$8:$AJ$8,$B$29,'Cust MB ComLg'!$Y231:$AJ231)</f>
        <v>1199</v>
      </c>
      <c r="G271" s="42">
        <f>'Avg Bill Days'!C228</f>
        <v>31.238</v>
      </c>
      <c r="H271" s="42"/>
      <c r="I271" s="42"/>
      <c r="J271" s="42">
        <f t="shared" si="25"/>
        <v>0</v>
      </c>
      <c r="K271" s="42">
        <f t="shared" si="25"/>
        <v>0</v>
      </c>
      <c r="L271" s="42"/>
      <c r="M271" s="42"/>
      <c r="N271" s="42"/>
      <c r="O271" s="42"/>
      <c r="P271" s="42"/>
      <c r="Q271" s="42"/>
      <c r="R271" s="42">
        <f t="shared" si="26"/>
        <v>4035850</v>
      </c>
      <c r="S271" s="42">
        <f t="shared" si="27"/>
        <v>0</v>
      </c>
    </row>
    <row r="272" spans="1:19">
      <c r="A272" s="18">
        <f t="shared" si="28"/>
        <v>2031</v>
      </c>
      <c r="B272" s="18">
        <f t="shared" si="29"/>
        <v>1</v>
      </c>
      <c r="C272" s="18"/>
      <c r="D272" s="18"/>
      <c r="E272" s="18"/>
      <c r="F272" s="42">
        <f>SUMIF('Cust MB ComLg'!$Y$8:$AJ$8,$B$29,'Cust MB ComLg'!$Y232:$AJ232)</f>
        <v>1203</v>
      </c>
      <c r="G272" s="42">
        <f>'Avg Bill Days'!C229</f>
        <v>32.286000000000001</v>
      </c>
      <c r="H272" s="42"/>
      <c r="I272" s="42"/>
      <c r="J272" s="42">
        <f t="shared" si="25"/>
        <v>0</v>
      </c>
      <c r="K272" s="42">
        <f t="shared" si="25"/>
        <v>0</v>
      </c>
      <c r="L272" s="42"/>
      <c r="M272" s="42"/>
      <c r="N272" s="42"/>
      <c r="O272" s="42"/>
      <c r="P272" s="42"/>
      <c r="Q272" s="42"/>
      <c r="R272" s="42">
        <f t="shared" si="26"/>
        <v>4180495</v>
      </c>
      <c r="S272" s="42">
        <f t="shared" si="27"/>
        <v>0</v>
      </c>
    </row>
    <row r="273" spans="1:19">
      <c r="A273" s="18">
        <f t="shared" si="28"/>
        <v>2031</v>
      </c>
      <c r="B273" s="18">
        <f t="shared" si="29"/>
        <v>2</v>
      </c>
      <c r="C273" s="18"/>
      <c r="D273" s="18"/>
      <c r="E273" s="18"/>
      <c r="F273" s="42">
        <f>SUMIF('Cust MB ComLg'!$Y$8:$AJ$8,$B$29,'Cust MB ComLg'!$Y233:$AJ233)</f>
        <v>1206</v>
      </c>
      <c r="G273" s="42">
        <f>'Avg Bill Days'!C230</f>
        <v>29.81</v>
      </c>
      <c r="H273" s="42"/>
      <c r="I273" s="42"/>
      <c r="J273" s="42">
        <f t="shared" si="25"/>
        <v>0</v>
      </c>
      <c r="K273" s="42">
        <f t="shared" si="25"/>
        <v>0</v>
      </c>
      <c r="L273" s="42"/>
      <c r="M273" s="42"/>
      <c r="N273" s="42"/>
      <c r="O273" s="42"/>
      <c r="P273" s="42"/>
      <c r="Q273" s="42"/>
      <c r="R273" s="42">
        <f t="shared" si="26"/>
        <v>4138328</v>
      </c>
      <c r="S273" s="42">
        <f t="shared" si="27"/>
        <v>0</v>
      </c>
    </row>
    <row r="274" spans="1:19">
      <c r="A274" s="18">
        <f t="shared" si="28"/>
        <v>2031</v>
      </c>
      <c r="B274" s="18">
        <f t="shared" si="29"/>
        <v>3</v>
      </c>
      <c r="C274" s="18"/>
      <c r="D274" s="18"/>
      <c r="E274" s="18"/>
      <c r="F274" s="42">
        <f>SUMIF('Cust MB ComLg'!$Y$8:$AJ$8,$B$29,'Cust MB ComLg'!$Y234:$AJ234)</f>
        <v>1210</v>
      </c>
      <c r="G274" s="42">
        <f>'Avg Bill Days'!C231</f>
        <v>29.524000000000001</v>
      </c>
      <c r="H274" s="42"/>
      <c r="I274" s="42"/>
      <c r="J274" s="42">
        <f t="shared" ref="J274:K305" si="30">ROUND(SUMIF($B$32:$B$45,$B274,J$32:J$45)*$F274,0)</f>
        <v>0</v>
      </c>
      <c r="K274" s="42">
        <f t="shared" si="30"/>
        <v>0</v>
      </c>
      <c r="L274" s="42"/>
      <c r="M274" s="42"/>
      <c r="N274" s="42"/>
      <c r="O274" s="42"/>
      <c r="P274" s="42"/>
      <c r="Q274" s="42"/>
      <c r="R274" s="42">
        <f t="shared" si="26"/>
        <v>4135460</v>
      </c>
      <c r="S274" s="42">
        <f t="shared" si="27"/>
        <v>0</v>
      </c>
    </row>
    <row r="275" spans="1:19">
      <c r="A275" s="18">
        <f t="shared" si="28"/>
        <v>2031</v>
      </c>
      <c r="B275" s="18">
        <f t="shared" si="29"/>
        <v>4</v>
      </c>
      <c r="C275" s="18"/>
      <c r="D275" s="18"/>
      <c r="E275" s="18"/>
      <c r="F275" s="42">
        <f>SUMIF('Cust MB ComLg'!$Y$8:$AJ$8,$B$29,'Cust MB ComLg'!$Y235:$AJ235)</f>
        <v>1215</v>
      </c>
      <c r="G275" s="42">
        <f>'Avg Bill Days'!C232</f>
        <v>30.713999999999999</v>
      </c>
      <c r="H275" s="42"/>
      <c r="I275" s="42"/>
      <c r="J275" s="42">
        <f t="shared" si="30"/>
        <v>0</v>
      </c>
      <c r="K275" s="42">
        <f t="shared" si="30"/>
        <v>0</v>
      </c>
      <c r="L275" s="42"/>
      <c r="M275" s="42"/>
      <c r="N275" s="42"/>
      <c r="O275" s="42"/>
      <c r="P275" s="42"/>
      <c r="Q275" s="42"/>
      <c r="R275" s="42">
        <f t="shared" si="26"/>
        <v>4491204</v>
      </c>
      <c r="S275" s="42">
        <f t="shared" si="27"/>
        <v>0</v>
      </c>
    </row>
    <row r="276" spans="1:19">
      <c r="A276" s="18">
        <f t="shared" si="28"/>
        <v>2031</v>
      </c>
      <c r="B276" s="18">
        <f t="shared" si="29"/>
        <v>5</v>
      </c>
      <c r="C276" s="18"/>
      <c r="D276" s="18"/>
      <c r="E276" s="18"/>
      <c r="F276" s="42">
        <f>SUMIF('Cust MB ComLg'!$Y$8:$AJ$8,$B$29,'Cust MB ComLg'!$Y236:$AJ236)</f>
        <v>1219</v>
      </c>
      <c r="G276" s="42">
        <f>'Avg Bill Days'!C233</f>
        <v>29.524000000000001</v>
      </c>
      <c r="H276" s="42"/>
      <c r="I276" s="42"/>
      <c r="J276" s="42">
        <f t="shared" si="30"/>
        <v>0</v>
      </c>
      <c r="K276" s="42">
        <f t="shared" si="30"/>
        <v>0</v>
      </c>
      <c r="L276" s="42"/>
      <c r="M276" s="42"/>
      <c r="N276" s="42"/>
      <c r="O276" s="42"/>
      <c r="P276" s="42"/>
      <c r="Q276" s="42"/>
      <c r="R276" s="42">
        <f t="shared" si="26"/>
        <v>4800465</v>
      </c>
      <c r="S276" s="42">
        <f t="shared" si="27"/>
        <v>0</v>
      </c>
    </row>
    <row r="277" spans="1:19">
      <c r="A277" s="18">
        <f t="shared" si="28"/>
        <v>2031</v>
      </c>
      <c r="B277" s="18">
        <f t="shared" si="29"/>
        <v>6</v>
      </c>
      <c r="C277" s="18"/>
      <c r="D277" s="18"/>
      <c r="E277" s="18"/>
      <c r="F277" s="42">
        <f>SUMIF('Cust MB ComLg'!$Y$8:$AJ$8,$B$29,'Cust MB ComLg'!$Y237:$AJ237)</f>
        <v>1223</v>
      </c>
      <c r="G277" s="42">
        <f>'Avg Bill Days'!C234</f>
        <v>30.619</v>
      </c>
      <c r="H277" s="42"/>
      <c r="I277" s="42"/>
      <c r="J277" s="42">
        <f t="shared" si="30"/>
        <v>0</v>
      </c>
      <c r="K277" s="42">
        <f t="shared" si="30"/>
        <v>0</v>
      </c>
      <c r="L277" s="42"/>
      <c r="M277" s="42"/>
      <c r="N277" s="42"/>
      <c r="O277" s="42"/>
      <c r="P277" s="42"/>
      <c r="Q277" s="42"/>
      <c r="R277" s="42">
        <f t="shared" si="26"/>
        <v>6039238</v>
      </c>
      <c r="S277" s="42">
        <f t="shared" si="27"/>
        <v>0</v>
      </c>
    </row>
    <row r="278" spans="1:19">
      <c r="A278" s="18">
        <f t="shared" si="28"/>
        <v>2031</v>
      </c>
      <c r="B278" s="18">
        <f t="shared" si="29"/>
        <v>7</v>
      </c>
      <c r="C278" s="18"/>
      <c r="D278" s="18"/>
      <c r="E278" s="18"/>
      <c r="F278" s="42">
        <f>SUMIF('Cust MB ComLg'!$Y$8:$AJ$8,$B$29,'Cust MB ComLg'!$Y238:$AJ238)</f>
        <v>1227</v>
      </c>
      <c r="G278" s="42">
        <f>'Avg Bill Days'!C235</f>
        <v>30.713999999999999</v>
      </c>
      <c r="H278" s="42"/>
      <c r="I278" s="42"/>
      <c r="J278" s="42">
        <f t="shared" si="30"/>
        <v>0</v>
      </c>
      <c r="K278" s="42">
        <f t="shared" si="30"/>
        <v>0</v>
      </c>
      <c r="L278" s="42"/>
      <c r="M278" s="42"/>
      <c r="N278" s="42"/>
      <c r="O278" s="42"/>
      <c r="P278" s="42"/>
      <c r="Q278" s="42"/>
      <c r="R278" s="42">
        <f t="shared" si="26"/>
        <v>6543945</v>
      </c>
      <c r="S278" s="42">
        <f t="shared" si="27"/>
        <v>0</v>
      </c>
    </row>
    <row r="279" spans="1:19">
      <c r="A279" s="18">
        <f t="shared" si="28"/>
        <v>2031</v>
      </c>
      <c r="B279" s="18">
        <f t="shared" si="29"/>
        <v>8</v>
      </c>
      <c r="C279" s="18"/>
      <c r="D279" s="18"/>
      <c r="E279" s="18"/>
      <c r="F279" s="42">
        <f>SUMIF('Cust MB ComLg'!$Y$8:$AJ$8,$B$29,'Cust MB ComLg'!$Y239:$AJ239)</f>
        <v>1231</v>
      </c>
      <c r="G279" s="42">
        <f>'Avg Bill Days'!C236</f>
        <v>30.475999999999999</v>
      </c>
      <c r="H279" s="42"/>
      <c r="I279" s="42"/>
      <c r="J279" s="42">
        <f t="shared" si="30"/>
        <v>0</v>
      </c>
      <c r="K279" s="42">
        <f t="shared" si="30"/>
        <v>0</v>
      </c>
      <c r="L279" s="42"/>
      <c r="M279" s="42"/>
      <c r="N279" s="42"/>
      <c r="O279" s="42"/>
      <c r="P279" s="42"/>
      <c r="Q279" s="42"/>
      <c r="R279" s="42">
        <f t="shared" si="26"/>
        <v>6491601</v>
      </c>
      <c r="S279" s="42">
        <f t="shared" si="27"/>
        <v>0</v>
      </c>
    </row>
    <row r="280" spans="1:19">
      <c r="A280" s="18">
        <f t="shared" si="28"/>
        <v>2031</v>
      </c>
      <c r="B280" s="18">
        <f t="shared" si="29"/>
        <v>9</v>
      </c>
      <c r="C280" s="18"/>
      <c r="D280" s="18"/>
      <c r="E280" s="18"/>
      <c r="F280" s="42">
        <f>SUMIF('Cust MB ComLg'!$Y$8:$AJ$8,$B$29,'Cust MB ComLg'!$Y240:$AJ240)</f>
        <v>1235</v>
      </c>
      <c r="G280" s="42">
        <f>'Avg Bill Days'!C237</f>
        <v>31.143000000000001</v>
      </c>
      <c r="H280" s="42"/>
      <c r="I280" s="42"/>
      <c r="J280" s="42">
        <f t="shared" si="30"/>
        <v>0</v>
      </c>
      <c r="K280" s="42">
        <f t="shared" si="30"/>
        <v>0</v>
      </c>
      <c r="L280" s="42"/>
      <c r="M280" s="42"/>
      <c r="N280" s="42"/>
      <c r="O280" s="42"/>
      <c r="P280" s="42"/>
      <c r="Q280" s="42"/>
      <c r="R280" s="42">
        <f t="shared" si="26"/>
        <v>6450691</v>
      </c>
      <c r="S280" s="42">
        <f t="shared" si="27"/>
        <v>0</v>
      </c>
    </row>
    <row r="281" spans="1:19">
      <c r="A281" s="18">
        <f t="shared" si="28"/>
        <v>2031</v>
      </c>
      <c r="B281" s="18">
        <f t="shared" si="29"/>
        <v>10</v>
      </c>
      <c r="C281" s="18"/>
      <c r="D281" s="18"/>
      <c r="E281" s="18"/>
      <c r="F281" s="42">
        <f>SUMIF('Cust MB ComLg'!$Y$8:$AJ$8,$B$29,'Cust MB ComLg'!$Y241:$AJ241)</f>
        <v>1240</v>
      </c>
      <c r="G281" s="42">
        <f>'Avg Bill Days'!C238</f>
        <v>30.762</v>
      </c>
      <c r="H281" s="42"/>
      <c r="I281" s="42"/>
      <c r="J281" s="42">
        <f t="shared" si="30"/>
        <v>0</v>
      </c>
      <c r="K281" s="42">
        <f t="shared" si="30"/>
        <v>0</v>
      </c>
      <c r="L281" s="42"/>
      <c r="M281" s="42"/>
      <c r="N281" s="42"/>
      <c r="O281" s="42"/>
      <c r="P281" s="42"/>
      <c r="Q281" s="42"/>
      <c r="R281" s="42">
        <f t="shared" si="26"/>
        <v>5732579</v>
      </c>
      <c r="S281" s="42">
        <f t="shared" si="27"/>
        <v>0</v>
      </c>
    </row>
    <row r="282" spans="1:19">
      <c r="A282" s="18">
        <f t="shared" si="28"/>
        <v>2031</v>
      </c>
      <c r="B282" s="18">
        <f t="shared" si="29"/>
        <v>11</v>
      </c>
      <c r="C282" s="18"/>
      <c r="D282" s="18"/>
      <c r="E282" s="18"/>
      <c r="F282" s="42">
        <f>SUMIF('Cust MB ComLg'!$Y$8:$AJ$8,$B$29,'Cust MB ComLg'!$Y242:$AJ242)</f>
        <v>1244</v>
      </c>
      <c r="G282" s="42">
        <f>'Avg Bill Days'!C239</f>
        <v>28.619</v>
      </c>
      <c r="H282" s="42"/>
      <c r="I282" s="42"/>
      <c r="J282" s="42">
        <f t="shared" si="30"/>
        <v>0</v>
      </c>
      <c r="K282" s="42">
        <f t="shared" si="30"/>
        <v>0</v>
      </c>
      <c r="L282" s="42"/>
      <c r="M282" s="42"/>
      <c r="N282" s="42"/>
      <c r="O282" s="42"/>
      <c r="P282" s="42"/>
      <c r="Q282" s="42"/>
      <c r="R282" s="42">
        <f t="shared" si="26"/>
        <v>4432554</v>
      </c>
      <c r="S282" s="42">
        <f t="shared" si="27"/>
        <v>0</v>
      </c>
    </row>
    <row r="283" spans="1:19">
      <c r="A283" s="18">
        <f t="shared" si="28"/>
        <v>2031</v>
      </c>
      <c r="B283" s="18">
        <f t="shared" si="29"/>
        <v>12</v>
      </c>
      <c r="C283" s="18"/>
      <c r="D283" s="18"/>
      <c r="E283" s="18"/>
      <c r="F283" s="42">
        <f>SUMIF('Cust MB ComLg'!$Y$8:$AJ$8,$B$29,'Cust MB ComLg'!$Y243:$AJ243)</f>
        <v>1247</v>
      </c>
      <c r="G283" s="42">
        <f>'Avg Bill Days'!C240</f>
        <v>31.238</v>
      </c>
      <c r="H283" s="42"/>
      <c r="I283" s="42"/>
      <c r="J283" s="42">
        <f t="shared" si="30"/>
        <v>0</v>
      </c>
      <c r="K283" s="42">
        <f t="shared" si="30"/>
        <v>0</v>
      </c>
      <c r="L283" s="42"/>
      <c r="M283" s="42"/>
      <c r="N283" s="42"/>
      <c r="O283" s="42"/>
      <c r="P283" s="42"/>
      <c r="Q283" s="42"/>
      <c r="R283" s="42">
        <f t="shared" si="26"/>
        <v>4197419</v>
      </c>
      <c r="S283" s="42">
        <f t="shared" si="27"/>
        <v>0</v>
      </c>
    </row>
    <row r="284" spans="1:19">
      <c r="A284" s="18">
        <f t="shared" si="28"/>
        <v>2032</v>
      </c>
      <c r="B284" s="18">
        <f t="shared" si="29"/>
        <v>1</v>
      </c>
      <c r="C284" s="18"/>
      <c r="D284" s="18"/>
      <c r="E284" s="18"/>
      <c r="F284" s="42">
        <f>SUMIF('Cust MB ComLg'!$Y$8:$AJ$8,$B$29,'Cust MB ComLg'!$Y244:$AJ244)</f>
        <v>1251</v>
      </c>
      <c r="G284" s="42">
        <f>'Avg Bill Days'!C241</f>
        <v>32.286000000000001</v>
      </c>
      <c r="H284" s="42"/>
      <c r="I284" s="42"/>
      <c r="J284" s="42">
        <f t="shared" si="30"/>
        <v>0</v>
      </c>
      <c r="K284" s="42">
        <f t="shared" si="30"/>
        <v>0</v>
      </c>
      <c r="L284" s="42"/>
      <c r="M284" s="42"/>
      <c r="N284" s="42"/>
      <c r="O284" s="42"/>
      <c r="P284" s="42"/>
      <c r="Q284" s="42"/>
      <c r="R284" s="42">
        <f t="shared" si="26"/>
        <v>4347298</v>
      </c>
      <c r="S284" s="42">
        <f t="shared" si="27"/>
        <v>0</v>
      </c>
    </row>
    <row r="285" spans="1:19">
      <c r="A285" s="18">
        <f t="shared" si="28"/>
        <v>2032</v>
      </c>
      <c r="B285" s="18">
        <f t="shared" si="29"/>
        <v>2</v>
      </c>
      <c r="C285" s="18"/>
      <c r="D285" s="18"/>
      <c r="E285" s="18"/>
      <c r="F285" s="42">
        <f>SUMIF('Cust MB ComLg'!$Y$8:$AJ$8,$B$29,'Cust MB ComLg'!$Y245:$AJ245)</f>
        <v>1257</v>
      </c>
      <c r="G285" s="42">
        <f>'Avg Bill Days'!C242</f>
        <v>30.31</v>
      </c>
      <c r="H285" s="42"/>
      <c r="I285" s="42"/>
      <c r="J285" s="42">
        <f t="shared" si="30"/>
        <v>0</v>
      </c>
      <c r="K285" s="42">
        <f t="shared" si="30"/>
        <v>0</v>
      </c>
      <c r="L285" s="42"/>
      <c r="M285" s="42"/>
      <c r="N285" s="42"/>
      <c r="O285" s="42"/>
      <c r="P285" s="42"/>
      <c r="Q285" s="42"/>
      <c r="R285" s="42">
        <f t="shared" si="26"/>
        <v>4385679</v>
      </c>
      <c r="S285" s="42">
        <f t="shared" si="27"/>
        <v>0</v>
      </c>
    </row>
    <row r="286" spans="1:19">
      <c r="A286" s="18">
        <f t="shared" si="28"/>
        <v>2032</v>
      </c>
      <c r="B286" s="18">
        <f t="shared" si="29"/>
        <v>3</v>
      </c>
      <c r="C286" s="18"/>
      <c r="D286" s="18"/>
      <c r="E286" s="18"/>
      <c r="F286" s="42">
        <f>SUMIF('Cust MB ComLg'!$Y$8:$AJ$8,$B$29,'Cust MB ComLg'!$Y246:$AJ246)</f>
        <v>1260</v>
      </c>
      <c r="G286" s="42">
        <f>'Avg Bill Days'!C243</f>
        <v>30.024000000000001</v>
      </c>
      <c r="H286" s="42"/>
      <c r="I286" s="42"/>
      <c r="J286" s="42">
        <f t="shared" si="30"/>
        <v>0</v>
      </c>
      <c r="K286" s="42">
        <f t="shared" si="30"/>
        <v>0</v>
      </c>
      <c r="L286" s="42"/>
      <c r="M286" s="42"/>
      <c r="N286" s="42"/>
      <c r="O286" s="42"/>
      <c r="P286" s="42"/>
      <c r="Q286" s="42"/>
      <c r="R286" s="42">
        <f t="shared" si="26"/>
        <v>4379277</v>
      </c>
      <c r="S286" s="42">
        <f t="shared" si="27"/>
        <v>0</v>
      </c>
    </row>
    <row r="287" spans="1:19">
      <c r="A287" s="18">
        <f t="shared" si="28"/>
        <v>2032</v>
      </c>
      <c r="B287" s="18">
        <f t="shared" si="29"/>
        <v>4</v>
      </c>
      <c r="C287" s="18"/>
      <c r="D287" s="18"/>
      <c r="E287" s="18"/>
      <c r="F287" s="42">
        <f>SUMIF('Cust MB ComLg'!$Y$8:$AJ$8,$B$29,'Cust MB ComLg'!$Y247:$AJ247)</f>
        <v>1264</v>
      </c>
      <c r="G287" s="42">
        <f>'Avg Bill Days'!C244</f>
        <v>30.713999999999999</v>
      </c>
      <c r="H287" s="42"/>
      <c r="I287" s="42"/>
      <c r="J287" s="42">
        <f t="shared" si="30"/>
        <v>0</v>
      </c>
      <c r="K287" s="42">
        <f t="shared" si="30"/>
        <v>0</v>
      </c>
      <c r="L287" s="42"/>
      <c r="M287" s="42"/>
      <c r="N287" s="42"/>
      <c r="O287" s="42"/>
      <c r="P287" s="42"/>
      <c r="Q287" s="42"/>
      <c r="R287" s="42">
        <f t="shared" si="26"/>
        <v>4672331</v>
      </c>
      <c r="S287" s="42">
        <f t="shared" si="27"/>
        <v>0</v>
      </c>
    </row>
    <row r="288" spans="1:19">
      <c r="A288" s="18">
        <f t="shared" si="28"/>
        <v>2032</v>
      </c>
      <c r="B288" s="18">
        <f t="shared" si="29"/>
        <v>5</v>
      </c>
      <c r="C288" s="18"/>
      <c r="D288" s="18"/>
      <c r="E288" s="18"/>
      <c r="F288" s="42">
        <f>SUMIF('Cust MB ComLg'!$Y$8:$AJ$8,$B$29,'Cust MB ComLg'!$Y248:$AJ248)</f>
        <v>1268</v>
      </c>
      <c r="G288" s="42">
        <f>'Avg Bill Days'!C245</f>
        <v>29.524000000000001</v>
      </c>
      <c r="H288" s="42"/>
      <c r="I288" s="42"/>
      <c r="J288" s="42">
        <f t="shared" si="30"/>
        <v>0</v>
      </c>
      <c r="K288" s="42">
        <f t="shared" si="30"/>
        <v>0</v>
      </c>
      <c r="L288" s="42"/>
      <c r="M288" s="42"/>
      <c r="N288" s="42"/>
      <c r="O288" s="42"/>
      <c r="P288" s="42"/>
      <c r="Q288" s="42"/>
      <c r="R288" s="42">
        <f t="shared" si="26"/>
        <v>4993428</v>
      </c>
      <c r="S288" s="42">
        <f t="shared" si="27"/>
        <v>0</v>
      </c>
    </row>
    <row r="289" spans="1:19">
      <c r="A289" s="18">
        <f t="shared" si="28"/>
        <v>2032</v>
      </c>
      <c r="B289" s="18">
        <f t="shared" si="29"/>
        <v>6</v>
      </c>
      <c r="C289" s="18"/>
      <c r="D289" s="18"/>
      <c r="E289" s="18"/>
      <c r="F289" s="42">
        <f>SUMIF('Cust MB ComLg'!$Y$8:$AJ$8,$B$29,'Cust MB ComLg'!$Y249:$AJ249)</f>
        <v>1273</v>
      </c>
      <c r="G289" s="42">
        <f>'Avg Bill Days'!C246</f>
        <v>30.619</v>
      </c>
      <c r="H289" s="42"/>
      <c r="I289" s="42"/>
      <c r="J289" s="42">
        <f t="shared" si="30"/>
        <v>0</v>
      </c>
      <c r="K289" s="42">
        <f t="shared" si="30"/>
        <v>0</v>
      </c>
      <c r="L289" s="42"/>
      <c r="M289" s="42"/>
      <c r="N289" s="42"/>
      <c r="O289" s="42"/>
      <c r="P289" s="42"/>
      <c r="Q289" s="42"/>
      <c r="R289" s="42">
        <f t="shared" si="26"/>
        <v>6286140</v>
      </c>
      <c r="S289" s="42">
        <f t="shared" si="27"/>
        <v>0</v>
      </c>
    </row>
    <row r="290" spans="1:19">
      <c r="A290" s="18">
        <f t="shared" si="28"/>
        <v>2032</v>
      </c>
      <c r="B290" s="18">
        <f t="shared" si="29"/>
        <v>7</v>
      </c>
      <c r="C290" s="18"/>
      <c r="D290" s="18"/>
      <c r="E290" s="18"/>
      <c r="F290" s="42">
        <f>SUMIF('Cust MB ComLg'!$Y$8:$AJ$8,$B$29,'Cust MB ComLg'!$Y250:$AJ250)</f>
        <v>1277</v>
      </c>
      <c r="G290" s="42">
        <f>'Avg Bill Days'!C247</f>
        <v>30.713999999999999</v>
      </c>
      <c r="H290" s="42"/>
      <c r="I290" s="42"/>
      <c r="J290" s="42">
        <f t="shared" si="30"/>
        <v>0</v>
      </c>
      <c r="K290" s="42">
        <f t="shared" si="30"/>
        <v>0</v>
      </c>
      <c r="L290" s="42"/>
      <c r="M290" s="42"/>
      <c r="N290" s="42"/>
      <c r="O290" s="42"/>
      <c r="P290" s="42"/>
      <c r="Q290" s="42"/>
      <c r="R290" s="42">
        <f t="shared" si="26"/>
        <v>6810609</v>
      </c>
      <c r="S290" s="42">
        <f t="shared" si="27"/>
        <v>0</v>
      </c>
    </row>
    <row r="291" spans="1:19">
      <c r="A291" s="18">
        <f t="shared" si="28"/>
        <v>2032</v>
      </c>
      <c r="B291" s="18">
        <f t="shared" si="29"/>
        <v>8</v>
      </c>
      <c r="C291" s="18"/>
      <c r="D291" s="18"/>
      <c r="E291" s="18"/>
      <c r="F291" s="42">
        <f>SUMIF('Cust MB ComLg'!$Y$8:$AJ$8,$B$29,'Cust MB ComLg'!$Y251:$AJ251)</f>
        <v>1281</v>
      </c>
      <c r="G291" s="42">
        <f>'Avg Bill Days'!C248</f>
        <v>30.475999999999999</v>
      </c>
      <c r="H291" s="42"/>
      <c r="I291" s="42"/>
      <c r="J291" s="42">
        <f t="shared" si="30"/>
        <v>0</v>
      </c>
      <c r="K291" s="42">
        <f t="shared" si="30"/>
        <v>0</v>
      </c>
      <c r="L291" s="42"/>
      <c r="M291" s="42"/>
      <c r="N291" s="42"/>
      <c r="O291" s="42"/>
      <c r="P291" s="42"/>
      <c r="Q291" s="42"/>
      <c r="R291" s="42">
        <f t="shared" si="26"/>
        <v>6755273</v>
      </c>
      <c r="S291" s="42">
        <f t="shared" si="27"/>
        <v>0</v>
      </c>
    </row>
    <row r="292" spans="1:19">
      <c r="A292" s="18">
        <f t="shared" si="28"/>
        <v>2032</v>
      </c>
      <c r="B292" s="18">
        <f t="shared" si="29"/>
        <v>9</v>
      </c>
      <c r="C292" s="18"/>
      <c r="D292" s="18"/>
      <c r="E292" s="18"/>
      <c r="F292" s="42">
        <f>SUMIF('Cust MB ComLg'!$Y$8:$AJ$8,$B$29,'Cust MB ComLg'!$Y252:$AJ252)</f>
        <v>1286</v>
      </c>
      <c r="G292" s="42">
        <f>'Avg Bill Days'!C249</f>
        <v>31.143000000000001</v>
      </c>
      <c r="H292" s="42"/>
      <c r="I292" s="42"/>
      <c r="J292" s="42">
        <f t="shared" si="30"/>
        <v>0</v>
      </c>
      <c r="K292" s="42">
        <f t="shared" si="30"/>
        <v>0</v>
      </c>
      <c r="L292" s="42"/>
      <c r="M292" s="42"/>
      <c r="N292" s="42"/>
      <c r="O292" s="42"/>
      <c r="P292" s="42"/>
      <c r="Q292" s="42"/>
      <c r="R292" s="42">
        <f t="shared" si="26"/>
        <v>6717076</v>
      </c>
      <c r="S292" s="42">
        <f t="shared" si="27"/>
        <v>0</v>
      </c>
    </row>
    <row r="293" spans="1:19">
      <c r="A293" s="18">
        <f t="shared" si="28"/>
        <v>2032</v>
      </c>
      <c r="B293" s="18">
        <f t="shared" si="29"/>
        <v>10</v>
      </c>
      <c r="C293" s="18"/>
      <c r="D293" s="18"/>
      <c r="E293" s="18"/>
      <c r="F293" s="42">
        <f>SUMIF('Cust MB ComLg'!$Y$8:$AJ$8,$B$29,'Cust MB ComLg'!$Y253:$AJ253)</f>
        <v>1290</v>
      </c>
      <c r="G293" s="42">
        <f>'Avg Bill Days'!C250</f>
        <v>30.762</v>
      </c>
      <c r="H293" s="42"/>
      <c r="I293" s="42"/>
      <c r="J293" s="42">
        <f t="shared" si="30"/>
        <v>0</v>
      </c>
      <c r="K293" s="42">
        <f t="shared" si="30"/>
        <v>0</v>
      </c>
      <c r="L293" s="42"/>
      <c r="M293" s="42"/>
      <c r="N293" s="42"/>
      <c r="O293" s="42"/>
      <c r="P293" s="42"/>
      <c r="Q293" s="42"/>
      <c r="R293" s="42">
        <f t="shared" si="26"/>
        <v>5963732</v>
      </c>
      <c r="S293" s="42">
        <f t="shared" si="27"/>
        <v>0</v>
      </c>
    </row>
    <row r="294" spans="1:19">
      <c r="A294" s="18">
        <f t="shared" si="28"/>
        <v>2032</v>
      </c>
      <c r="B294" s="18">
        <f t="shared" si="29"/>
        <v>11</v>
      </c>
      <c r="C294" s="18"/>
      <c r="D294" s="18"/>
      <c r="E294" s="18"/>
      <c r="F294" s="42">
        <f>SUMIF('Cust MB ComLg'!$Y$8:$AJ$8,$B$29,'Cust MB ComLg'!$Y254:$AJ254)</f>
        <v>1294</v>
      </c>
      <c r="G294" s="42">
        <f>'Avg Bill Days'!C251</f>
        <v>28.619</v>
      </c>
      <c r="H294" s="42"/>
      <c r="I294" s="42"/>
      <c r="J294" s="42">
        <f t="shared" si="30"/>
        <v>0</v>
      </c>
      <c r="K294" s="42">
        <f t="shared" si="30"/>
        <v>0</v>
      </c>
      <c r="L294" s="42"/>
      <c r="M294" s="42"/>
      <c r="N294" s="42"/>
      <c r="O294" s="42"/>
      <c r="P294" s="42"/>
      <c r="Q294" s="42"/>
      <c r="R294" s="42">
        <f t="shared" si="26"/>
        <v>4610711</v>
      </c>
      <c r="S294" s="42">
        <f t="shared" si="27"/>
        <v>0</v>
      </c>
    </row>
    <row r="295" spans="1:19">
      <c r="A295" s="18">
        <f t="shared" si="28"/>
        <v>2032</v>
      </c>
      <c r="B295" s="18">
        <f t="shared" si="29"/>
        <v>12</v>
      </c>
      <c r="C295" s="18"/>
      <c r="D295" s="18"/>
      <c r="E295" s="18"/>
      <c r="F295" s="42">
        <f>SUMIF('Cust MB ComLg'!$Y$8:$AJ$8,$B$29,'Cust MB ComLg'!$Y255:$AJ255)</f>
        <v>1299</v>
      </c>
      <c r="G295" s="42">
        <f>'Avg Bill Days'!C252</f>
        <v>31.238</v>
      </c>
      <c r="H295" s="42"/>
      <c r="I295" s="42"/>
      <c r="J295" s="42">
        <f t="shared" si="30"/>
        <v>0</v>
      </c>
      <c r="K295" s="42">
        <f t="shared" si="30"/>
        <v>0</v>
      </c>
      <c r="L295" s="42"/>
      <c r="M295" s="42"/>
      <c r="N295" s="42"/>
      <c r="O295" s="42"/>
      <c r="P295" s="42"/>
      <c r="Q295" s="42"/>
      <c r="R295" s="42">
        <f t="shared" si="26"/>
        <v>4372451</v>
      </c>
      <c r="S295" s="42">
        <f t="shared" si="27"/>
        <v>0</v>
      </c>
    </row>
    <row r="296" spans="1:19">
      <c r="A296" s="18">
        <f t="shared" si="28"/>
        <v>2033</v>
      </c>
      <c r="B296" s="18">
        <f t="shared" si="29"/>
        <v>1</v>
      </c>
      <c r="C296" s="18"/>
      <c r="D296" s="18"/>
      <c r="E296" s="18"/>
      <c r="F296" s="42">
        <f>SUMIF('Cust MB ComLg'!$Y$8:$AJ$8,$B$29,'Cust MB ComLg'!$Y256:$AJ256)</f>
        <v>1303</v>
      </c>
      <c r="G296" s="42">
        <f>'Avg Bill Days'!C253</f>
        <v>32.286000000000001</v>
      </c>
      <c r="H296" s="42"/>
      <c r="I296" s="42"/>
      <c r="J296" s="42">
        <f t="shared" si="30"/>
        <v>0</v>
      </c>
      <c r="K296" s="42">
        <f t="shared" si="30"/>
        <v>0</v>
      </c>
      <c r="L296" s="42"/>
      <c r="M296" s="42"/>
      <c r="N296" s="42"/>
      <c r="O296" s="42"/>
      <c r="P296" s="42"/>
      <c r="Q296" s="42"/>
      <c r="R296" s="42">
        <f t="shared" si="26"/>
        <v>4528001</v>
      </c>
      <c r="S296" s="42">
        <f t="shared" si="27"/>
        <v>0</v>
      </c>
    </row>
    <row r="297" spans="1:19">
      <c r="A297" s="18">
        <f t="shared" si="28"/>
        <v>2033</v>
      </c>
      <c r="B297" s="18">
        <f t="shared" si="29"/>
        <v>2</v>
      </c>
      <c r="C297" s="18"/>
      <c r="D297" s="18"/>
      <c r="E297" s="18"/>
      <c r="F297" s="42">
        <f>SUMIF('Cust MB ComLg'!$Y$8:$AJ$8,$B$29,'Cust MB ComLg'!$Y257:$AJ257)</f>
        <v>1306</v>
      </c>
      <c r="G297" s="42">
        <f>'Avg Bill Days'!C254</f>
        <v>29.81</v>
      </c>
      <c r="H297" s="42"/>
      <c r="I297" s="42"/>
      <c r="J297" s="42">
        <f t="shared" si="30"/>
        <v>0</v>
      </c>
      <c r="K297" s="42">
        <f t="shared" si="30"/>
        <v>0</v>
      </c>
      <c r="L297" s="42"/>
      <c r="M297" s="42"/>
      <c r="N297" s="42"/>
      <c r="O297" s="42"/>
      <c r="P297" s="42"/>
      <c r="Q297" s="42"/>
      <c r="R297" s="42">
        <f t="shared" si="26"/>
        <v>4481473</v>
      </c>
      <c r="S297" s="42">
        <f t="shared" si="27"/>
        <v>0</v>
      </c>
    </row>
    <row r="298" spans="1:19">
      <c r="A298" s="18">
        <f t="shared" si="28"/>
        <v>2033</v>
      </c>
      <c r="B298" s="18">
        <f t="shared" si="29"/>
        <v>3</v>
      </c>
      <c r="C298" s="18"/>
      <c r="D298" s="18"/>
      <c r="E298" s="18"/>
      <c r="F298" s="42">
        <f>SUMIF('Cust MB ComLg'!$Y$8:$AJ$8,$B$29,'Cust MB ComLg'!$Y258:$AJ258)</f>
        <v>1312</v>
      </c>
      <c r="G298" s="42">
        <f>'Avg Bill Days'!C255</f>
        <v>29.524000000000001</v>
      </c>
      <c r="H298" s="42"/>
      <c r="I298" s="42"/>
      <c r="J298" s="42">
        <f t="shared" si="30"/>
        <v>0</v>
      </c>
      <c r="K298" s="42">
        <f t="shared" si="30"/>
        <v>0</v>
      </c>
      <c r="L298" s="42"/>
      <c r="M298" s="42"/>
      <c r="N298" s="42"/>
      <c r="O298" s="42"/>
      <c r="P298" s="42"/>
      <c r="Q298" s="42"/>
      <c r="R298" s="42">
        <f t="shared" si="26"/>
        <v>4484069</v>
      </c>
      <c r="S298" s="42">
        <f t="shared" si="27"/>
        <v>0</v>
      </c>
    </row>
    <row r="299" spans="1:19">
      <c r="A299" s="18">
        <f t="shared" si="28"/>
        <v>2033</v>
      </c>
      <c r="B299" s="18">
        <f t="shared" si="29"/>
        <v>4</v>
      </c>
      <c r="C299" s="18"/>
      <c r="D299" s="18"/>
      <c r="E299" s="18"/>
      <c r="F299" s="42">
        <f>SUMIF('Cust MB ComLg'!$Y$8:$AJ$8,$B$29,'Cust MB ComLg'!$Y259:$AJ259)</f>
        <v>1316</v>
      </c>
      <c r="G299" s="42">
        <f>'Avg Bill Days'!C256</f>
        <v>30.713999999999999</v>
      </c>
      <c r="H299" s="42"/>
      <c r="I299" s="42"/>
      <c r="J299" s="42">
        <f t="shared" si="30"/>
        <v>0</v>
      </c>
      <c r="K299" s="42">
        <f t="shared" si="30"/>
        <v>0</v>
      </c>
      <c r="L299" s="42"/>
      <c r="M299" s="42"/>
      <c r="N299" s="42"/>
      <c r="O299" s="42"/>
      <c r="P299" s="42"/>
      <c r="Q299" s="42"/>
      <c r="R299" s="42">
        <f t="shared" si="26"/>
        <v>4864547</v>
      </c>
      <c r="S299" s="42">
        <f t="shared" si="27"/>
        <v>0</v>
      </c>
    </row>
    <row r="300" spans="1:19">
      <c r="A300" s="18">
        <f t="shared" si="28"/>
        <v>2033</v>
      </c>
      <c r="B300" s="18">
        <f t="shared" si="29"/>
        <v>5</v>
      </c>
      <c r="C300" s="18"/>
      <c r="D300" s="18"/>
      <c r="E300" s="18"/>
      <c r="F300" s="42">
        <f>SUMIF('Cust MB ComLg'!$Y$8:$AJ$8,$B$29,'Cust MB ComLg'!$Y260:$AJ260)</f>
        <v>1320</v>
      </c>
      <c r="G300" s="42">
        <f>'Avg Bill Days'!C257</f>
        <v>29.524000000000001</v>
      </c>
      <c r="H300" s="42"/>
      <c r="I300" s="42"/>
      <c r="J300" s="42">
        <f t="shared" si="30"/>
        <v>0</v>
      </c>
      <c r="K300" s="42">
        <f t="shared" si="30"/>
        <v>0</v>
      </c>
      <c r="L300" s="42"/>
      <c r="M300" s="42"/>
      <c r="N300" s="42"/>
      <c r="O300" s="42"/>
      <c r="P300" s="42"/>
      <c r="Q300" s="42"/>
      <c r="R300" s="42">
        <f t="shared" si="26"/>
        <v>5198206</v>
      </c>
      <c r="S300" s="42">
        <f t="shared" si="27"/>
        <v>0</v>
      </c>
    </row>
    <row r="301" spans="1:19">
      <c r="A301" s="18">
        <f t="shared" si="28"/>
        <v>2033</v>
      </c>
      <c r="B301" s="18">
        <f t="shared" si="29"/>
        <v>6</v>
      </c>
      <c r="C301" s="18"/>
      <c r="D301" s="18"/>
      <c r="E301" s="18"/>
      <c r="F301" s="42">
        <f>SUMIF('Cust MB ComLg'!$Y$8:$AJ$8,$B$29,'Cust MB ComLg'!$Y261:$AJ261)</f>
        <v>1324</v>
      </c>
      <c r="G301" s="42">
        <f>'Avg Bill Days'!C258</f>
        <v>30.619</v>
      </c>
      <c r="H301" s="42"/>
      <c r="I301" s="42"/>
      <c r="J301" s="42">
        <f t="shared" si="30"/>
        <v>0</v>
      </c>
      <c r="K301" s="42">
        <f t="shared" si="30"/>
        <v>0</v>
      </c>
      <c r="L301" s="42"/>
      <c r="M301" s="42"/>
      <c r="N301" s="42"/>
      <c r="O301" s="42"/>
      <c r="P301" s="42"/>
      <c r="Q301" s="42"/>
      <c r="R301" s="42">
        <f t="shared" si="26"/>
        <v>6537981</v>
      </c>
      <c r="S301" s="42">
        <f t="shared" si="27"/>
        <v>0</v>
      </c>
    </row>
    <row r="302" spans="1:19">
      <c r="A302" s="18">
        <f t="shared" si="28"/>
        <v>2033</v>
      </c>
      <c r="B302" s="18">
        <f t="shared" si="29"/>
        <v>7</v>
      </c>
      <c r="C302" s="18"/>
      <c r="D302" s="18"/>
      <c r="E302" s="18"/>
      <c r="F302" s="42">
        <f>SUMIF('Cust MB ComLg'!$Y$8:$AJ$8,$B$29,'Cust MB ComLg'!$Y262:$AJ262)</f>
        <v>1329</v>
      </c>
      <c r="G302" s="42">
        <f>'Avg Bill Days'!C259</f>
        <v>30.713999999999999</v>
      </c>
      <c r="H302" s="42"/>
      <c r="I302" s="42"/>
      <c r="J302" s="42">
        <f t="shared" si="30"/>
        <v>0</v>
      </c>
      <c r="K302" s="42">
        <f t="shared" si="30"/>
        <v>0</v>
      </c>
      <c r="L302" s="42"/>
      <c r="M302" s="42"/>
      <c r="N302" s="42"/>
      <c r="O302" s="42"/>
      <c r="P302" s="42"/>
      <c r="Q302" s="42"/>
      <c r="R302" s="42">
        <f t="shared" si="26"/>
        <v>7087940</v>
      </c>
      <c r="S302" s="42">
        <f t="shared" si="27"/>
        <v>0</v>
      </c>
    </row>
    <row r="303" spans="1:19">
      <c r="A303" s="18">
        <f t="shared" si="28"/>
        <v>2033</v>
      </c>
      <c r="B303" s="18">
        <f t="shared" si="29"/>
        <v>8</v>
      </c>
      <c r="C303" s="18"/>
      <c r="D303" s="18"/>
      <c r="E303" s="18"/>
      <c r="F303" s="42">
        <f>SUMIF('Cust MB ComLg'!$Y$8:$AJ$8,$B$29,'Cust MB ComLg'!$Y263:$AJ263)</f>
        <v>1334</v>
      </c>
      <c r="G303" s="42">
        <f>'Avg Bill Days'!C260</f>
        <v>30.475999999999999</v>
      </c>
      <c r="H303" s="42"/>
      <c r="I303" s="42"/>
      <c r="J303" s="42">
        <f t="shared" si="30"/>
        <v>0</v>
      </c>
      <c r="K303" s="42">
        <f t="shared" si="30"/>
        <v>0</v>
      </c>
      <c r="L303" s="42"/>
      <c r="M303" s="42"/>
      <c r="N303" s="42"/>
      <c r="O303" s="42"/>
      <c r="P303" s="42"/>
      <c r="Q303" s="42"/>
      <c r="R303" s="42">
        <f t="shared" si="26"/>
        <v>7034765</v>
      </c>
      <c r="S303" s="42">
        <f t="shared" si="27"/>
        <v>0</v>
      </c>
    </row>
    <row r="304" spans="1:19">
      <c r="A304" s="18">
        <f t="shared" si="28"/>
        <v>2033</v>
      </c>
      <c r="B304" s="18">
        <f t="shared" si="29"/>
        <v>9</v>
      </c>
      <c r="C304" s="18"/>
      <c r="D304" s="18"/>
      <c r="E304" s="18"/>
      <c r="F304" s="42">
        <f>SUMIF('Cust MB ComLg'!$Y$8:$AJ$8,$B$29,'Cust MB ComLg'!$Y264:$AJ264)</f>
        <v>1338</v>
      </c>
      <c r="G304" s="42">
        <f>'Avg Bill Days'!C261</f>
        <v>31.143000000000001</v>
      </c>
      <c r="H304" s="42"/>
      <c r="I304" s="42"/>
      <c r="J304" s="42">
        <f t="shared" si="30"/>
        <v>0</v>
      </c>
      <c r="K304" s="42">
        <f t="shared" si="30"/>
        <v>0</v>
      </c>
      <c r="L304" s="42"/>
      <c r="M304" s="42"/>
      <c r="N304" s="42"/>
      <c r="O304" s="42"/>
      <c r="P304" s="42"/>
      <c r="Q304" s="42"/>
      <c r="R304" s="42">
        <f t="shared" si="26"/>
        <v>6988684</v>
      </c>
      <c r="S304" s="42">
        <f t="shared" si="27"/>
        <v>0</v>
      </c>
    </row>
    <row r="305" spans="1:19">
      <c r="A305" s="18">
        <f t="shared" si="28"/>
        <v>2033</v>
      </c>
      <c r="B305" s="18">
        <f t="shared" si="29"/>
        <v>10</v>
      </c>
      <c r="C305" s="18"/>
      <c r="D305" s="18"/>
      <c r="E305" s="18"/>
      <c r="F305" s="42">
        <f>SUMIF('Cust MB ComLg'!$Y$8:$AJ$8,$B$29,'Cust MB ComLg'!$Y265:$AJ265)</f>
        <v>1342</v>
      </c>
      <c r="G305" s="42">
        <f>'Avg Bill Days'!C262</f>
        <v>30.762</v>
      </c>
      <c r="H305" s="42"/>
      <c r="I305" s="42"/>
      <c r="J305" s="42">
        <f t="shared" si="30"/>
        <v>0</v>
      </c>
      <c r="K305" s="42">
        <f t="shared" si="30"/>
        <v>0</v>
      </c>
      <c r="L305" s="42"/>
      <c r="M305" s="42"/>
      <c r="N305" s="42"/>
      <c r="O305" s="42"/>
      <c r="P305" s="42"/>
      <c r="Q305" s="42"/>
      <c r="R305" s="42">
        <f t="shared" si="26"/>
        <v>6204130</v>
      </c>
      <c r="S305" s="42">
        <f t="shared" si="27"/>
        <v>0</v>
      </c>
    </row>
    <row r="306" spans="1:19">
      <c r="A306" s="18">
        <f t="shared" si="28"/>
        <v>2033</v>
      </c>
      <c r="B306" s="18">
        <f t="shared" si="29"/>
        <v>11</v>
      </c>
      <c r="C306" s="18"/>
      <c r="D306" s="18"/>
      <c r="E306" s="18"/>
      <c r="F306" s="42">
        <f>SUMIF('Cust MB ComLg'!$Y$8:$AJ$8,$B$29,'Cust MB ComLg'!$Y266:$AJ266)</f>
        <v>1347</v>
      </c>
      <c r="G306" s="42">
        <f>'Avg Bill Days'!C263</f>
        <v>28.619</v>
      </c>
      <c r="H306" s="42"/>
      <c r="I306" s="42"/>
      <c r="J306" s="42">
        <f t="shared" ref="J306:K337" si="31">ROUND(SUMIF($B$32:$B$45,$B306,J$32:J$45)*$F306,0)</f>
        <v>0</v>
      </c>
      <c r="K306" s="42">
        <f t="shared" si="31"/>
        <v>0</v>
      </c>
      <c r="L306" s="42"/>
      <c r="M306" s="42"/>
      <c r="N306" s="42"/>
      <c r="O306" s="42"/>
      <c r="P306" s="42"/>
      <c r="Q306" s="42"/>
      <c r="R306" s="42">
        <f t="shared" ref="R306:R355" si="32">ROUND(SUMIF($B$32:$B$45,$B306,R$32:R$45)*$F306*$G306,0)</f>
        <v>4799558</v>
      </c>
      <c r="S306" s="42">
        <f t="shared" ref="S306:S355" si="33">ROUND(SUMIF($B$32:$B$45,$B306,S$32:S$45)*$F306,0)</f>
        <v>0</v>
      </c>
    </row>
    <row r="307" spans="1:19">
      <c r="A307" s="18">
        <f t="shared" si="28"/>
        <v>2033</v>
      </c>
      <c r="B307" s="18">
        <f t="shared" si="29"/>
        <v>12</v>
      </c>
      <c r="C307" s="18"/>
      <c r="D307" s="18"/>
      <c r="E307" s="18"/>
      <c r="F307" s="42">
        <f>SUMIF('Cust MB ComLg'!$Y$8:$AJ$8,$B$29,'Cust MB ComLg'!$Y267:$AJ267)</f>
        <v>1351</v>
      </c>
      <c r="G307" s="42">
        <f>'Avg Bill Days'!C264</f>
        <v>31.238</v>
      </c>
      <c r="H307" s="42"/>
      <c r="I307" s="42"/>
      <c r="J307" s="42">
        <f t="shared" si="31"/>
        <v>0</v>
      </c>
      <c r="K307" s="42">
        <f t="shared" si="31"/>
        <v>0</v>
      </c>
      <c r="L307" s="42"/>
      <c r="M307" s="42"/>
      <c r="N307" s="42"/>
      <c r="O307" s="42"/>
      <c r="P307" s="42"/>
      <c r="Q307" s="42"/>
      <c r="R307" s="42">
        <f t="shared" si="32"/>
        <v>4547484</v>
      </c>
      <c r="S307" s="42">
        <f t="shared" si="33"/>
        <v>0</v>
      </c>
    </row>
    <row r="308" spans="1:19">
      <c r="A308" s="18">
        <f t="shared" si="28"/>
        <v>2034</v>
      </c>
      <c r="B308" s="18">
        <f t="shared" si="29"/>
        <v>1</v>
      </c>
      <c r="C308" s="18"/>
      <c r="D308" s="18"/>
      <c r="E308" s="18"/>
      <c r="F308" s="42">
        <f>SUMIF('Cust MB ComLg'!$Y$8:$AJ$8,$B$29,'Cust MB ComLg'!$Y268:$AJ268)</f>
        <v>1356</v>
      </c>
      <c r="G308" s="42">
        <f>'Avg Bill Days'!C265</f>
        <v>32.286000000000001</v>
      </c>
      <c r="H308" s="42"/>
      <c r="I308" s="42"/>
      <c r="J308" s="42">
        <f t="shared" si="31"/>
        <v>0</v>
      </c>
      <c r="K308" s="42">
        <f t="shared" si="31"/>
        <v>0</v>
      </c>
      <c r="L308" s="42"/>
      <c r="M308" s="42"/>
      <c r="N308" s="42"/>
      <c r="O308" s="42"/>
      <c r="P308" s="42"/>
      <c r="Q308" s="42"/>
      <c r="R308" s="42">
        <f t="shared" si="32"/>
        <v>4712179</v>
      </c>
      <c r="S308" s="42">
        <f t="shared" si="33"/>
        <v>0</v>
      </c>
    </row>
    <row r="309" spans="1:19">
      <c r="A309" s="18">
        <f t="shared" si="28"/>
        <v>2034</v>
      </c>
      <c r="B309" s="18">
        <f t="shared" si="29"/>
        <v>2</v>
      </c>
      <c r="C309" s="18"/>
      <c r="D309" s="18"/>
      <c r="E309" s="18"/>
      <c r="F309" s="42">
        <f>SUMIF('Cust MB ComLg'!$Y$8:$AJ$8,$B$29,'Cust MB ComLg'!$Y269:$AJ269)</f>
        <v>1360</v>
      </c>
      <c r="G309" s="42">
        <f>'Avg Bill Days'!C266</f>
        <v>29.81</v>
      </c>
      <c r="H309" s="42"/>
      <c r="I309" s="42"/>
      <c r="J309" s="42">
        <f t="shared" si="31"/>
        <v>0</v>
      </c>
      <c r="K309" s="42">
        <f t="shared" si="31"/>
        <v>0</v>
      </c>
      <c r="L309" s="42"/>
      <c r="M309" s="42"/>
      <c r="N309" s="42"/>
      <c r="O309" s="42"/>
      <c r="P309" s="42"/>
      <c r="Q309" s="42"/>
      <c r="R309" s="42">
        <f t="shared" si="32"/>
        <v>4666772</v>
      </c>
      <c r="S309" s="42">
        <f t="shared" si="33"/>
        <v>0</v>
      </c>
    </row>
    <row r="310" spans="1:19">
      <c r="A310" s="18">
        <f t="shared" si="28"/>
        <v>2034</v>
      </c>
      <c r="B310" s="18">
        <f t="shared" si="29"/>
        <v>3</v>
      </c>
      <c r="C310" s="18"/>
      <c r="D310" s="18"/>
      <c r="E310" s="18"/>
      <c r="F310" s="42">
        <f>SUMIF('Cust MB ComLg'!$Y$8:$AJ$8,$B$29,'Cust MB ComLg'!$Y270:$AJ270)</f>
        <v>1365</v>
      </c>
      <c r="G310" s="42">
        <f>'Avg Bill Days'!C267</f>
        <v>29.524000000000001</v>
      </c>
      <c r="H310" s="42"/>
      <c r="I310" s="42"/>
      <c r="J310" s="42">
        <f t="shared" si="31"/>
        <v>0</v>
      </c>
      <c r="K310" s="42">
        <f t="shared" si="31"/>
        <v>0</v>
      </c>
      <c r="L310" s="42"/>
      <c r="M310" s="42"/>
      <c r="N310" s="42"/>
      <c r="O310" s="42"/>
      <c r="P310" s="42"/>
      <c r="Q310" s="42"/>
      <c r="R310" s="42">
        <f t="shared" si="32"/>
        <v>4665209</v>
      </c>
      <c r="S310" s="42">
        <f t="shared" si="33"/>
        <v>0</v>
      </c>
    </row>
    <row r="311" spans="1:19">
      <c r="A311" s="18">
        <f t="shared" si="28"/>
        <v>2034</v>
      </c>
      <c r="B311" s="18">
        <f t="shared" si="29"/>
        <v>4</v>
      </c>
      <c r="C311" s="18"/>
      <c r="D311" s="18"/>
      <c r="E311" s="18"/>
      <c r="F311" s="42">
        <f>SUMIF('Cust MB ComLg'!$Y$8:$AJ$8,$B$29,'Cust MB ComLg'!$Y271:$AJ271)</f>
        <v>1369</v>
      </c>
      <c r="G311" s="42">
        <f>'Avg Bill Days'!C268</f>
        <v>30.713999999999999</v>
      </c>
      <c r="H311" s="42"/>
      <c r="I311" s="42"/>
      <c r="J311" s="42">
        <f t="shared" si="31"/>
        <v>0</v>
      </c>
      <c r="K311" s="42">
        <f t="shared" si="31"/>
        <v>0</v>
      </c>
      <c r="L311" s="42"/>
      <c r="M311" s="42"/>
      <c r="N311" s="42"/>
      <c r="O311" s="42"/>
      <c r="P311" s="42"/>
      <c r="Q311" s="42"/>
      <c r="R311" s="42">
        <f t="shared" si="32"/>
        <v>5060460</v>
      </c>
      <c r="S311" s="42">
        <f t="shared" si="33"/>
        <v>0</v>
      </c>
    </row>
    <row r="312" spans="1:19">
      <c r="A312" s="18">
        <f t="shared" si="28"/>
        <v>2034</v>
      </c>
      <c r="B312" s="18">
        <f t="shared" si="29"/>
        <v>5</v>
      </c>
      <c r="C312" s="18"/>
      <c r="D312" s="18"/>
      <c r="E312" s="18"/>
      <c r="F312" s="42">
        <f>SUMIF('Cust MB ComLg'!$Y$8:$AJ$8,$B$29,'Cust MB ComLg'!$Y272:$AJ272)</f>
        <v>1374</v>
      </c>
      <c r="G312" s="42">
        <f>'Avg Bill Days'!C269</f>
        <v>29.524000000000001</v>
      </c>
      <c r="H312" s="42"/>
      <c r="I312" s="42"/>
      <c r="J312" s="42">
        <f t="shared" si="31"/>
        <v>0</v>
      </c>
      <c r="K312" s="42">
        <f t="shared" si="31"/>
        <v>0</v>
      </c>
      <c r="L312" s="42"/>
      <c r="M312" s="42"/>
      <c r="N312" s="42"/>
      <c r="O312" s="42"/>
      <c r="P312" s="42"/>
      <c r="Q312" s="42"/>
      <c r="R312" s="42">
        <f t="shared" si="32"/>
        <v>5410860</v>
      </c>
      <c r="S312" s="42">
        <f t="shared" si="33"/>
        <v>0</v>
      </c>
    </row>
    <row r="313" spans="1:19">
      <c r="A313" s="18">
        <f t="shared" si="28"/>
        <v>2034</v>
      </c>
      <c r="B313" s="18">
        <f t="shared" si="29"/>
        <v>6</v>
      </c>
      <c r="C313" s="18"/>
      <c r="D313" s="18"/>
      <c r="E313" s="18"/>
      <c r="F313" s="42">
        <f>SUMIF('Cust MB ComLg'!$Y$8:$AJ$8,$B$29,'Cust MB ComLg'!$Y273:$AJ273)</f>
        <v>1379</v>
      </c>
      <c r="G313" s="42">
        <f>'Avg Bill Days'!C270</f>
        <v>30.619</v>
      </c>
      <c r="H313" s="42"/>
      <c r="I313" s="42"/>
      <c r="J313" s="42">
        <f t="shared" si="31"/>
        <v>0</v>
      </c>
      <c r="K313" s="42">
        <f t="shared" si="31"/>
        <v>0</v>
      </c>
      <c r="L313" s="42"/>
      <c r="M313" s="42"/>
      <c r="N313" s="42"/>
      <c r="O313" s="42"/>
      <c r="P313" s="42"/>
      <c r="Q313" s="42"/>
      <c r="R313" s="42">
        <f t="shared" si="32"/>
        <v>6809574</v>
      </c>
      <c r="S313" s="42">
        <f t="shared" si="33"/>
        <v>0</v>
      </c>
    </row>
    <row r="314" spans="1:19">
      <c r="A314" s="18">
        <f t="shared" si="28"/>
        <v>2034</v>
      </c>
      <c r="B314" s="18">
        <f t="shared" si="29"/>
        <v>7</v>
      </c>
      <c r="C314" s="18"/>
      <c r="D314" s="18"/>
      <c r="E314" s="18"/>
      <c r="F314" s="42">
        <f>SUMIF('Cust MB ComLg'!$Y$8:$AJ$8,$B$29,'Cust MB ComLg'!$Y274:$AJ274)</f>
        <v>1382</v>
      </c>
      <c r="G314" s="42">
        <f>'Avg Bill Days'!C271</f>
        <v>30.713999999999999</v>
      </c>
      <c r="H314" s="42"/>
      <c r="I314" s="42"/>
      <c r="J314" s="42">
        <f t="shared" si="31"/>
        <v>0</v>
      </c>
      <c r="K314" s="42">
        <f t="shared" si="31"/>
        <v>0</v>
      </c>
      <c r="L314" s="42"/>
      <c r="M314" s="42"/>
      <c r="N314" s="42"/>
      <c r="O314" s="42"/>
      <c r="P314" s="42"/>
      <c r="Q314" s="42"/>
      <c r="R314" s="42">
        <f t="shared" si="32"/>
        <v>7370605</v>
      </c>
      <c r="S314" s="42">
        <f t="shared" si="33"/>
        <v>0</v>
      </c>
    </row>
    <row r="315" spans="1:19">
      <c r="A315" s="18">
        <f t="shared" si="28"/>
        <v>2034</v>
      </c>
      <c r="B315" s="18">
        <f t="shared" si="29"/>
        <v>8</v>
      </c>
      <c r="C315" s="18"/>
      <c r="D315" s="18"/>
      <c r="E315" s="18"/>
      <c r="F315" s="42">
        <f>SUMIF('Cust MB ComLg'!$Y$8:$AJ$8,$B$29,'Cust MB ComLg'!$Y275:$AJ275)</f>
        <v>1388</v>
      </c>
      <c r="G315" s="42">
        <f>'Avg Bill Days'!C272</f>
        <v>30.475999999999999</v>
      </c>
      <c r="H315" s="42"/>
      <c r="I315" s="42"/>
      <c r="J315" s="42">
        <f t="shared" si="31"/>
        <v>0</v>
      </c>
      <c r="K315" s="42">
        <f t="shared" si="31"/>
        <v>0</v>
      </c>
      <c r="L315" s="42"/>
      <c r="M315" s="42"/>
      <c r="N315" s="42"/>
      <c r="O315" s="42"/>
      <c r="P315" s="42"/>
      <c r="Q315" s="42"/>
      <c r="R315" s="42">
        <f t="shared" si="32"/>
        <v>7319530</v>
      </c>
      <c r="S315" s="42">
        <f t="shared" si="33"/>
        <v>0</v>
      </c>
    </row>
    <row r="316" spans="1:19">
      <c r="A316" s="18">
        <f t="shared" si="28"/>
        <v>2034</v>
      </c>
      <c r="B316" s="18">
        <f t="shared" si="29"/>
        <v>9</v>
      </c>
      <c r="C316" s="18"/>
      <c r="D316" s="18"/>
      <c r="E316" s="18"/>
      <c r="F316" s="42">
        <f>SUMIF('Cust MB ComLg'!$Y$8:$AJ$8,$B$29,'Cust MB ComLg'!$Y276:$AJ276)</f>
        <v>1392</v>
      </c>
      <c r="G316" s="42">
        <f>'Avg Bill Days'!C273</f>
        <v>31.143000000000001</v>
      </c>
      <c r="H316" s="42"/>
      <c r="I316" s="42"/>
      <c r="J316" s="42">
        <f t="shared" si="31"/>
        <v>0</v>
      </c>
      <c r="K316" s="42">
        <f t="shared" si="31"/>
        <v>0</v>
      </c>
      <c r="L316" s="42"/>
      <c r="M316" s="42"/>
      <c r="N316" s="42"/>
      <c r="O316" s="42"/>
      <c r="P316" s="42"/>
      <c r="Q316" s="42"/>
      <c r="R316" s="42">
        <f t="shared" si="32"/>
        <v>7270738</v>
      </c>
      <c r="S316" s="42">
        <f t="shared" si="33"/>
        <v>0</v>
      </c>
    </row>
    <row r="317" spans="1:19">
      <c r="A317" s="18">
        <f t="shared" si="28"/>
        <v>2034</v>
      </c>
      <c r="B317" s="18">
        <f t="shared" si="29"/>
        <v>10</v>
      </c>
      <c r="C317" s="18"/>
      <c r="D317" s="18"/>
      <c r="E317" s="18"/>
      <c r="F317" s="42">
        <f>SUMIF('Cust MB ComLg'!$Y$8:$AJ$8,$B$29,'Cust MB ComLg'!$Y277:$AJ277)</f>
        <v>1397</v>
      </c>
      <c r="G317" s="42">
        <f>'Avg Bill Days'!C274</f>
        <v>30.762</v>
      </c>
      <c r="H317" s="42"/>
      <c r="I317" s="42"/>
      <c r="J317" s="42">
        <f t="shared" si="31"/>
        <v>0</v>
      </c>
      <c r="K317" s="42">
        <f t="shared" si="31"/>
        <v>0</v>
      </c>
      <c r="L317" s="42"/>
      <c r="M317" s="42"/>
      <c r="N317" s="42"/>
      <c r="O317" s="42"/>
      <c r="P317" s="42"/>
      <c r="Q317" s="42"/>
      <c r="R317" s="42">
        <f t="shared" si="32"/>
        <v>6458398</v>
      </c>
      <c r="S317" s="42">
        <f t="shared" si="33"/>
        <v>0</v>
      </c>
    </row>
    <row r="318" spans="1:19">
      <c r="A318" s="18">
        <f t="shared" si="28"/>
        <v>2034</v>
      </c>
      <c r="B318" s="18">
        <f t="shared" si="29"/>
        <v>11</v>
      </c>
      <c r="C318" s="18"/>
      <c r="D318" s="18"/>
      <c r="E318" s="18"/>
      <c r="F318" s="42">
        <f>SUMIF('Cust MB ComLg'!$Y$8:$AJ$8,$B$29,'Cust MB ComLg'!$Y278:$AJ278)</f>
        <v>1401</v>
      </c>
      <c r="G318" s="42">
        <f>'Avg Bill Days'!C275</f>
        <v>28.619</v>
      </c>
      <c r="H318" s="42"/>
      <c r="I318" s="42"/>
      <c r="J318" s="42">
        <f t="shared" si="31"/>
        <v>0</v>
      </c>
      <c r="K318" s="42">
        <f t="shared" si="31"/>
        <v>0</v>
      </c>
      <c r="L318" s="42"/>
      <c r="M318" s="42"/>
      <c r="N318" s="42"/>
      <c r="O318" s="42"/>
      <c r="P318" s="42"/>
      <c r="Q318" s="42"/>
      <c r="R318" s="42">
        <f t="shared" si="32"/>
        <v>4991967</v>
      </c>
      <c r="S318" s="42">
        <f t="shared" si="33"/>
        <v>0</v>
      </c>
    </row>
    <row r="319" spans="1:19">
      <c r="A319" s="18">
        <f t="shared" si="28"/>
        <v>2034</v>
      </c>
      <c r="B319" s="18">
        <f t="shared" si="29"/>
        <v>12</v>
      </c>
      <c r="C319" s="18"/>
      <c r="D319" s="18"/>
      <c r="E319" s="18"/>
      <c r="F319" s="42">
        <f>SUMIF('Cust MB ComLg'!$Y$8:$AJ$8,$B$29,'Cust MB ComLg'!$Y279:$AJ279)</f>
        <v>1406</v>
      </c>
      <c r="G319" s="42">
        <f>'Avg Bill Days'!C276</f>
        <v>31.238</v>
      </c>
      <c r="H319" s="42"/>
      <c r="I319" s="42"/>
      <c r="J319" s="42">
        <f t="shared" si="31"/>
        <v>0</v>
      </c>
      <c r="K319" s="42">
        <f t="shared" si="31"/>
        <v>0</v>
      </c>
      <c r="L319" s="42"/>
      <c r="M319" s="42"/>
      <c r="N319" s="42"/>
      <c r="O319" s="42"/>
      <c r="P319" s="42"/>
      <c r="Q319" s="42"/>
      <c r="R319" s="42">
        <f t="shared" si="32"/>
        <v>4732615</v>
      </c>
      <c r="S319" s="42">
        <f t="shared" si="33"/>
        <v>0</v>
      </c>
    </row>
    <row r="320" spans="1:19">
      <c r="A320" s="18">
        <f t="shared" si="28"/>
        <v>2035</v>
      </c>
      <c r="B320" s="18">
        <f t="shared" si="29"/>
        <v>1</v>
      </c>
      <c r="C320" s="18"/>
      <c r="D320" s="18"/>
      <c r="E320" s="18"/>
      <c r="F320" s="42">
        <f>SUMIF('Cust MB ComLg'!$Y$8:$AJ$8,$B$29,'Cust MB ComLg'!$Y280:$AJ280)</f>
        <v>1411</v>
      </c>
      <c r="G320" s="42">
        <f>'Avg Bill Days'!C277</f>
        <v>32.286000000000001</v>
      </c>
      <c r="H320" s="42"/>
      <c r="I320" s="42"/>
      <c r="J320" s="42">
        <f t="shared" si="31"/>
        <v>0</v>
      </c>
      <c r="K320" s="42">
        <f t="shared" si="31"/>
        <v>0</v>
      </c>
      <c r="L320" s="42"/>
      <c r="M320" s="42"/>
      <c r="N320" s="42"/>
      <c r="O320" s="42"/>
      <c r="P320" s="42"/>
      <c r="Q320" s="42"/>
      <c r="R320" s="42">
        <f t="shared" si="32"/>
        <v>4903307</v>
      </c>
      <c r="S320" s="42">
        <f t="shared" si="33"/>
        <v>0</v>
      </c>
    </row>
    <row r="321" spans="1:19">
      <c r="A321" s="18">
        <f t="shared" si="28"/>
        <v>2035</v>
      </c>
      <c r="B321" s="18">
        <f t="shared" si="29"/>
        <v>2</v>
      </c>
      <c r="C321" s="18"/>
      <c r="D321" s="18"/>
      <c r="E321" s="18"/>
      <c r="F321" s="42">
        <f>SUMIF('Cust MB ComLg'!$Y$8:$AJ$8,$B$29,'Cust MB ComLg'!$Y281:$AJ281)</f>
        <v>1416</v>
      </c>
      <c r="G321" s="42">
        <f>'Avg Bill Days'!C278</f>
        <v>29.81</v>
      </c>
      <c r="H321" s="42"/>
      <c r="I321" s="42"/>
      <c r="J321" s="42">
        <f t="shared" si="31"/>
        <v>0</v>
      </c>
      <c r="K321" s="42">
        <f t="shared" si="31"/>
        <v>0</v>
      </c>
      <c r="L321" s="42"/>
      <c r="M321" s="42"/>
      <c r="N321" s="42"/>
      <c r="O321" s="42"/>
      <c r="P321" s="42"/>
      <c r="Q321" s="42"/>
      <c r="R321" s="42">
        <f t="shared" si="32"/>
        <v>4858933</v>
      </c>
      <c r="S321" s="42">
        <f t="shared" si="33"/>
        <v>0</v>
      </c>
    </row>
    <row r="322" spans="1:19">
      <c r="A322" s="18">
        <f t="shared" si="28"/>
        <v>2035</v>
      </c>
      <c r="B322" s="18">
        <f t="shared" si="29"/>
        <v>3</v>
      </c>
      <c r="C322" s="18"/>
      <c r="D322" s="18"/>
      <c r="E322" s="18"/>
      <c r="F322" s="42">
        <f>SUMIF('Cust MB ComLg'!$Y$8:$AJ$8,$B$29,'Cust MB ComLg'!$Y282:$AJ282)</f>
        <v>1421</v>
      </c>
      <c r="G322" s="42">
        <f>'Avg Bill Days'!C279</f>
        <v>29.524000000000001</v>
      </c>
      <c r="H322" s="42"/>
      <c r="I322" s="42"/>
      <c r="J322" s="42">
        <f t="shared" si="31"/>
        <v>0</v>
      </c>
      <c r="K322" s="42">
        <f t="shared" si="31"/>
        <v>0</v>
      </c>
      <c r="L322" s="42"/>
      <c r="M322" s="42"/>
      <c r="N322" s="42"/>
      <c r="O322" s="42"/>
      <c r="P322" s="42"/>
      <c r="Q322" s="42"/>
      <c r="R322" s="42">
        <f t="shared" si="32"/>
        <v>4856603</v>
      </c>
      <c r="S322" s="42">
        <f t="shared" si="33"/>
        <v>0</v>
      </c>
    </row>
    <row r="323" spans="1:19">
      <c r="A323" s="18">
        <f t="shared" si="28"/>
        <v>2035</v>
      </c>
      <c r="B323" s="18">
        <f t="shared" si="29"/>
        <v>4</v>
      </c>
      <c r="C323" s="18"/>
      <c r="D323" s="18"/>
      <c r="E323" s="18"/>
      <c r="F323" s="42">
        <f>SUMIF('Cust MB ComLg'!$Y$8:$AJ$8,$B$29,'Cust MB ComLg'!$Y283:$AJ283)</f>
        <v>1425</v>
      </c>
      <c r="G323" s="42">
        <f>'Avg Bill Days'!C280</f>
        <v>30.713999999999999</v>
      </c>
      <c r="H323" s="42"/>
      <c r="I323" s="42"/>
      <c r="J323" s="42">
        <f t="shared" si="31"/>
        <v>0</v>
      </c>
      <c r="K323" s="42">
        <f t="shared" si="31"/>
        <v>0</v>
      </c>
      <c r="L323" s="42"/>
      <c r="M323" s="42"/>
      <c r="N323" s="42"/>
      <c r="O323" s="42"/>
      <c r="P323" s="42"/>
      <c r="Q323" s="42"/>
      <c r="R323" s="42">
        <f t="shared" si="32"/>
        <v>5267462</v>
      </c>
      <c r="S323" s="42">
        <f t="shared" si="33"/>
        <v>0</v>
      </c>
    </row>
    <row r="324" spans="1:19">
      <c r="A324" s="18">
        <f t="shared" ref="A324:A355" si="34">A312+1</f>
        <v>2035</v>
      </c>
      <c r="B324" s="18">
        <f t="shared" si="29"/>
        <v>5</v>
      </c>
      <c r="C324" s="18"/>
      <c r="D324" s="18"/>
      <c r="E324" s="18"/>
      <c r="F324" s="42">
        <f>SUMIF('Cust MB ComLg'!$Y$8:$AJ$8,$B$29,'Cust MB ComLg'!$Y284:$AJ284)</f>
        <v>1430</v>
      </c>
      <c r="G324" s="42">
        <f>'Avg Bill Days'!C281</f>
        <v>29.524000000000001</v>
      </c>
      <c r="H324" s="42"/>
      <c r="I324" s="42"/>
      <c r="J324" s="42">
        <f t="shared" si="31"/>
        <v>0</v>
      </c>
      <c r="K324" s="42">
        <f t="shared" si="31"/>
        <v>0</v>
      </c>
      <c r="L324" s="42"/>
      <c r="M324" s="42"/>
      <c r="N324" s="42"/>
      <c r="O324" s="42"/>
      <c r="P324" s="42"/>
      <c r="Q324" s="42"/>
      <c r="R324" s="42">
        <f t="shared" si="32"/>
        <v>5631390</v>
      </c>
      <c r="S324" s="42">
        <f t="shared" si="33"/>
        <v>0</v>
      </c>
    </row>
    <row r="325" spans="1:19">
      <c r="A325" s="18">
        <f t="shared" si="34"/>
        <v>2035</v>
      </c>
      <c r="B325" s="18">
        <f t="shared" ref="B325:B355" si="35">B313</f>
        <v>6</v>
      </c>
      <c r="C325" s="18"/>
      <c r="D325" s="18"/>
      <c r="E325" s="18"/>
      <c r="F325" s="42">
        <f>SUMIF('Cust MB ComLg'!$Y$8:$AJ$8,$B$29,'Cust MB ComLg'!$Y285:$AJ285)</f>
        <v>1434</v>
      </c>
      <c r="G325" s="42">
        <f>'Avg Bill Days'!C282</f>
        <v>30.619</v>
      </c>
      <c r="H325" s="42"/>
      <c r="I325" s="42"/>
      <c r="J325" s="42">
        <f t="shared" si="31"/>
        <v>0</v>
      </c>
      <c r="K325" s="42">
        <f t="shared" si="31"/>
        <v>0</v>
      </c>
      <c r="L325" s="42"/>
      <c r="M325" s="42"/>
      <c r="N325" s="42"/>
      <c r="O325" s="42"/>
      <c r="P325" s="42"/>
      <c r="Q325" s="42"/>
      <c r="R325" s="42">
        <f t="shared" si="32"/>
        <v>7081167</v>
      </c>
      <c r="S325" s="42">
        <f t="shared" si="33"/>
        <v>0</v>
      </c>
    </row>
    <row r="326" spans="1:19">
      <c r="A326" s="18">
        <f t="shared" si="34"/>
        <v>2035</v>
      </c>
      <c r="B326" s="18">
        <f t="shared" si="35"/>
        <v>7</v>
      </c>
      <c r="C326" s="18"/>
      <c r="D326" s="18"/>
      <c r="E326" s="18"/>
      <c r="F326" s="42">
        <f>SUMIF('Cust MB ComLg'!$Y$8:$AJ$8,$B$29,'Cust MB ComLg'!$Y286:$AJ286)</f>
        <v>1440</v>
      </c>
      <c r="G326" s="42">
        <f>'Avg Bill Days'!C283</f>
        <v>30.713999999999999</v>
      </c>
      <c r="H326" s="42"/>
      <c r="I326" s="42"/>
      <c r="J326" s="42">
        <f t="shared" si="31"/>
        <v>0</v>
      </c>
      <c r="K326" s="42">
        <f t="shared" si="31"/>
        <v>0</v>
      </c>
      <c r="L326" s="42"/>
      <c r="M326" s="42"/>
      <c r="N326" s="42"/>
      <c r="O326" s="42"/>
      <c r="P326" s="42"/>
      <c r="Q326" s="42"/>
      <c r="R326" s="42">
        <f t="shared" si="32"/>
        <v>7679935</v>
      </c>
      <c r="S326" s="42">
        <f t="shared" si="33"/>
        <v>0</v>
      </c>
    </row>
    <row r="327" spans="1:19">
      <c r="A327" s="18">
        <f t="shared" si="34"/>
        <v>2035</v>
      </c>
      <c r="B327" s="18">
        <f t="shared" si="35"/>
        <v>8</v>
      </c>
      <c r="C327" s="18"/>
      <c r="D327" s="18"/>
      <c r="E327" s="18"/>
      <c r="F327" s="42">
        <f>SUMIF('Cust MB ComLg'!$Y$8:$AJ$8,$B$29,'Cust MB ComLg'!$Y287:$AJ287)</f>
        <v>1445</v>
      </c>
      <c r="G327" s="42">
        <f>'Avg Bill Days'!C284</f>
        <v>30.475999999999999</v>
      </c>
      <c r="H327" s="42"/>
      <c r="I327" s="42"/>
      <c r="J327" s="42">
        <f t="shared" si="31"/>
        <v>0</v>
      </c>
      <c r="K327" s="42">
        <f t="shared" si="31"/>
        <v>0</v>
      </c>
      <c r="L327" s="42"/>
      <c r="M327" s="42"/>
      <c r="N327" s="42"/>
      <c r="O327" s="42"/>
      <c r="P327" s="42"/>
      <c r="Q327" s="42"/>
      <c r="R327" s="42">
        <f t="shared" si="32"/>
        <v>7620116</v>
      </c>
      <c r="S327" s="42">
        <f t="shared" si="33"/>
        <v>0</v>
      </c>
    </row>
    <row r="328" spans="1:19">
      <c r="A328" s="18">
        <f t="shared" si="34"/>
        <v>2035</v>
      </c>
      <c r="B328" s="18">
        <f t="shared" si="35"/>
        <v>9</v>
      </c>
      <c r="C328" s="18"/>
      <c r="D328" s="18"/>
      <c r="E328" s="18"/>
      <c r="F328" s="42">
        <f>SUMIF('Cust MB ComLg'!$Y$8:$AJ$8,$B$29,'Cust MB ComLg'!$Y288:$AJ288)</f>
        <v>1448</v>
      </c>
      <c r="G328" s="42">
        <f>'Avg Bill Days'!C285</f>
        <v>31.143000000000001</v>
      </c>
      <c r="H328" s="42"/>
      <c r="I328" s="42"/>
      <c r="J328" s="42">
        <f t="shared" si="31"/>
        <v>0</v>
      </c>
      <c r="K328" s="42">
        <f t="shared" si="31"/>
        <v>0</v>
      </c>
      <c r="L328" s="42"/>
      <c r="M328" s="42"/>
      <c r="N328" s="42"/>
      <c r="O328" s="42"/>
      <c r="P328" s="42"/>
      <c r="Q328" s="42"/>
      <c r="R328" s="42">
        <f t="shared" si="32"/>
        <v>7563239</v>
      </c>
      <c r="S328" s="42">
        <f t="shared" si="33"/>
        <v>0</v>
      </c>
    </row>
    <row r="329" spans="1:19">
      <c r="A329" s="18">
        <f t="shared" si="34"/>
        <v>2035</v>
      </c>
      <c r="B329" s="18">
        <f t="shared" si="35"/>
        <v>10</v>
      </c>
      <c r="C329" s="18"/>
      <c r="D329" s="18"/>
      <c r="E329" s="18"/>
      <c r="F329" s="42">
        <f>SUMIF('Cust MB ComLg'!$Y$8:$AJ$8,$B$29,'Cust MB ComLg'!$Y289:$AJ289)</f>
        <v>1454</v>
      </c>
      <c r="G329" s="42">
        <f>'Avg Bill Days'!C286</f>
        <v>30.762</v>
      </c>
      <c r="H329" s="42"/>
      <c r="I329" s="42"/>
      <c r="J329" s="42">
        <f t="shared" si="31"/>
        <v>0</v>
      </c>
      <c r="K329" s="42">
        <f t="shared" si="31"/>
        <v>0</v>
      </c>
      <c r="L329" s="42"/>
      <c r="M329" s="42"/>
      <c r="N329" s="42"/>
      <c r="O329" s="42"/>
      <c r="P329" s="42"/>
      <c r="Q329" s="42"/>
      <c r="R329" s="42">
        <f t="shared" si="32"/>
        <v>6721912</v>
      </c>
      <c r="S329" s="42">
        <f t="shared" si="33"/>
        <v>0</v>
      </c>
    </row>
    <row r="330" spans="1:19">
      <c r="A330" s="18">
        <f t="shared" si="34"/>
        <v>2035</v>
      </c>
      <c r="B330" s="18">
        <f t="shared" si="35"/>
        <v>11</v>
      </c>
      <c r="C330" s="18"/>
      <c r="D330" s="18"/>
      <c r="E330" s="18"/>
      <c r="F330" s="42">
        <f>SUMIF('Cust MB ComLg'!$Y$8:$AJ$8,$B$29,'Cust MB ComLg'!$Y290:$AJ290)</f>
        <v>1458</v>
      </c>
      <c r="G330" s="42">
        <f>'Avg Bill Days'!C287</f>
        <v>28.619</v>
      </c>
      <c r="H330" s="42"/>
      <c r="I330" s="42"/>
      <c r="J330" s="42">
        <f t="shared" si="31"/>
        <v>0</v>
      </c>
      <c r="K330" s="42">
        <f t="shared" si="31"/>
        <v>0</v>
      </c>
      <c r="L330" s="42"/>
      <c r="M330" s="42"/>
      <c r="N330" s="42"/>
      <c r="O330" s="42"/>
      <c r="P330" s="42"/>
      <c r="Q330" s="42"/>
      <c r="R330" s="42">
        <f t="shared" si="32"/>
        <v>5195067</v>
      </c>
      <c r="S330" s="42">
        <f t="shared" si="33"/>
        <v>0</v>
      </c>
    </row>
    <row r="331" spans="1:19">
      <c r="A331" s="18">
        <f t="shared" si="34"/>
        <v>2035</v>
      </c>
      <c r="B331" s="18">
        <f t="shared" si="35"/>
        <v>12</v>
      </c>
      <c r="C331" s="18"/>
      <c r="D331" s="18"/>
      <c r="E331" s="18"/>
      <c r="F331" s="42">
        <f>SUMIF('Cust MB ComLg'!$Y$8:$AJ$8,$B$29,'Cust MB ComLg'!$Y291:$AJ291)</f>
        <v>1464</v>
      </c>
      <c r="G331" s="42">
        <f>'Avg Bill Days'!C288</f>
        <v>31.238</v>
      </c>
      <c r="H331" s="42"/>
      <c r="I331" s="42"/>
      <c r="J331" s="42">
        <f t="shared" si="31"/>
        <v>0</v>
      </c>
      <c r="K331" s="42">
        <f t="shared" si="31"/>
        <v>0</v>
      </c>
      <c r="L331" s="42"/>
      <c r="M331" s="42"/>
      <c r="N331" s="42"/>
      <c r="O331" s="42"/>
      <c r="P331" s="42"/>
      <c r="Q331" s="42"/>
      <c r="R331" s="42">
        <f t="shared" si="32"/>
        <v>4927844</v>
      </c>
      <c r="S331" s="42">
        <f t="shared" si="33"/>
        <v>0</v>
      </c>
    </row>
    <row r="332" spans="1:19">
      <c r="A332" s="18">
        <f t="shared" si="34"/>
        <v>2036</v>
      </c>
      <c r="B332" s="18">
        <f t="shared" si="35"/>
        <v>1</v>
      </c>
      <c r="C332" s="18"/>
      <c r="D332" s="18"/>
      <c r="E332" s="18"/>
      <c r="F332" s="42">
        <f>SUMIF('Cust MB ComLg'!$Y$8:$AJ$8,$B$29,'Cust MB ComLg'!$Y292:$AJ292)</f>
        <v>1469</v>
      </c>
      <c r="G332" s="42">
        <f>'Avg Bill Days'!C289</f>
        <v>32.286000000000001</v>
      </c>
      <c r="H332" s="42"/>
      <c r="I332" s="42"/>
      <c r="J332" s="42">
        <f t="shared" si="31"/>
        <v>0</v>
      </c>
      <c r="K332" s="42">
        <f t="shared" si="31"/>
        <v>0</v>
      </c>
      <c r="L332" s="42"/>
      <c r="M332" s="42"/>
      <c r="N332" s="42"/>
      <c r="O332" s="42"/>
      <c r="P332" s="42"/>
      <c r="Q332" s="42"/>
      <c r="R332" s="42">
        <f t="shared" si="32"/>
        <v>5104861</v>
      </c>
      <c r="S332" s="42">
        <f t="shared" si="33"/>
        <v>0</v>
      </c>
    </row>
    <row r="333" spans="1:19">
      <c r="A333" s="18">
        <f t="shared" si="34"/>
        <v>2036</v>
      </c>
      <c r="B333" s="18">
        <f t="shared" si="35"/>
        <v>2</v>
      </c>
      <c r="C333" s="18"/>
      <c r="D333" s="18"/>
      <c r="E333" s="18"/>
      <c r="F333" s="42">
        <f>SUMIF('Cust MB ComLg'!$Y$8:$AJ$8,$B$29,'Cust MB ComLg'!$Y293:$AJ293)</f>
        <v>1474</v>
      </c>
      <c r="G333" s="42">
        <f>'Avg Bill Days'!C290</f>
        <v>30.31</v>
      </c>
      <c r="H333" s="42"/>
      <c r="I333" s="42"/>
      <c r="J333" s="42">
        <f t="shared" si="31"/>
        <v>0</v>
      </c>
      <c r="K333" s="42">
        <f t="shared" si="31"/>
        <v>0</v>
      </c>
      <c r="L333" s="42"/>
      <c r="M333" s="42"/>
      <c r="N333" s="42"/>
      <c r="O333" s="42"/>
      <c r="P333" s="42"/>
      <c r="Q333" s="42"/>
      <c r="R333" s="42">
        <f t="shared" si="32"/>
        <v>5142793</v>
      </c>
      <c r="S333" s="42">
        <f t="shared" si="33"/>
        <v>0</v>
      </c>
    </row>
    <row r="334" spans="1:19">
      <c r="A334" s="18">
        <f t="shared" si="34"/>
        <v>2036</v>
      </c>
      <c r="B334" s="18">
        <f t="shared" si="35"/>
        <v>3</v>
      </c>
      <c r="C334" s="18"/>
      <c r="D334" s="18"/>
      <c r="E334" s="18"/>
      <c r="F334" s="42">
        <f>SUMIF('Cust MB ComLg'!$Y$8:$AJ$8,$B$29,'Cust MB ComLg'!$Y294:$AJ294)</f>
        <v>1478</v>
      </c>
      <c r="G334" s="42">
        <f>'Avg Bill Days'!C291</f>
        <v>30.024000000000001</v>
      </c>
      <c r="H334" s="42"/>
      <c r="I334" s="42"/>
      <c r="J334" s="42">
        <f t="shared" si="31"/>
        <v>0</v>
      </c>
      <c r="K334" s="42">
        <f t="shared" si="31"/>
        <v>0</v>
      </c>
      <c r="L334" s="42"/>
      <c r="M334" s="42"/>
      <c r="N334" s="42"/>
      <c r="O334" s="42"/>
      <c r="P334" s="42"/>
      <c r="Q334" s="42"/>
      <c r="R334" s="42">
        <f t="shared" si="32"/>
        <v>5136961</v>
      </c>
      <c r="S334" s="42">
        <f t="shared" si="33"/>
        <v>0</v>
      </c>
    </row>
    <row r="335" spans="1:19">
      <c r="A335" s="18">
        <f t="shared" si="34"/>
        <v>2036</v>
      </c>
      <c r="B335" s="18">
        <f t="shared" si="35"/>
        <v>4</v>
      </c>
      <c r="C335" s="18"/>
      <c r="D335" s="18"/>
      <c r="E335" s="18"/>
      <c r="F335" s="42">
        <f>SUMIF('Cust MB ComLg'!$Y$8:$AJ$8,$B$29,'Cust MB ComLg'!$Y295:$AJ295)</f>
        <v>1483</v>
      </c>
      <c r="G335" s="42">
        <f>'Avg Bill Days'!C292</f>
        <v>30.713999999999999</v>
      </c>
      <c r="H335" s="42"/>
      <c r="I335" s="42"/>
      <c r="J335" s="42">
        <f t="shared" si="31"/>
        <v>0</v>
      </c>
      <c r="K335" s="42">
        <f t="shared" si="31"/>
        <v>0</v>
      </c>
      <c r="L335" s="42"/>
      <c r="M335" s="42"/>
      <c r="N335" s="42"/>
      <c r="O335" s="42"/>
      <c r="P335" s="42"/>
      <c r="Q335" s="42"/>
      <c r="R335" s="42">
        <f t="shared" si="32"/>
        <v>5481857</v>
      </c>
      <c r="S335" s="42">
        <f t="shared" si="33"/>
        <v>0</v>
      </c>
    </row>
    <row r="336" spans="1:19">
      <c r="A336" s="18">
        <f t="shared" si="34"/>
        <v>2036</v>
      </c>
      <c r="B336" s="18">
        <f t="shared" si="35"/>
        <v>5</v>
      </c>
      <c r="C336" s="18"/>
      <c r="D336" s="18"/>
      <c r="E336" s="18"/>
      <c r="F336" s="42">
        <f>SUMIF('Cust MB ComLg'!$Y$8:$AJ$8,$B$29,'Cust MB ComLg'!$Y296:$AJ296)</f>
        <v>1488</v>
      </c>
      <c r="G336" s="42">
        <f>'Avg Bill Days'!C293</f>
        <v>29.524000000000001</v>
      </c>
      <c r="H336" s="42"/>
      <c r="I336" s="42"/>
      <c r="J336" s="42">
        <f t="shared" si="31"/>
        <v>0</v>
      </c>
      <c r="K336" s="42">
        <f t="shared" si="31"/>
        <v>0</v>
      </c>
      <c r="L336" s="42"/>
      <c r="M336" s="42"/>
      <c r="N336" s="42"/>
      <c r="O336" s="42"/>
      <c r="P336" s="42"/>
      <c r="Q336" s="42"/>
      <c r="R336" s="42">
        <f t="shared" si="32"/>
        <v>5859796</v>
      </c>
      <c r="S336" s="42">
        <f t="shared" si="33"/>
        <v>0</v>
      </c>
    </row>
    <row r="337" spans="1:19">
      <c r="A337" s="18">
        <f t="shared" si="34"/>
        <v>2036</v>
      </c>
      <c r="B337" s="18">
        <f t="shared" si="35"/>
        <v>6</v>
      </c>
      <c r="C337" s="18"/>
      <c r="D337" s="18"/>
      <c r="E337" s="18"/>
      <c r="F337" s="42">
        <f>SUMIF('Cust MB ComLg'!$Y$8:$AJ$8,$B$29,'Cust MB ComLg'!$Y297:$AJ297)</f>
        <v>1493</v>
      </c>
      <c r="G337" s="42">
        <f>'Avg Bill Days'!C294</f>
        <v>30.619</v>
      </c>
      <c r="H337" s="42"/>
      <c r="I337" s="42"/>
      <c r="J337" s="42">
        <f t="shared" si="31"/>
        <v>0</v>
      </c>
      <c r="K337" s="42">
        <f t="shared" si="31"/>
        <v>0</v>
      </c>
      <c r="L337" s="42"/>
      <c r="M337" s="42"/>
      <c r="N337" s="42"/>
      <c r="O337" s="42"/>
      <c r="P337" s="42"/>
      <c r="Q337" s="42"/>
      <c r="R337" s="42">
        <f t="shared" si="32"/>
        <v>7372512</v>
      </c>
      <c r="S337" s="42">
        <f t="shared" si="33"/>
        <v>0</v>
      </c>
    </row>
    <row r="338" spans="1:19">
      <c r="A338" s="18">
        <f t="shared" si="34"/>
        <v>2036</v>
      </c>
      <c r="B338" s="18">
        <f t="shared" si="35"/>
        <v>7</v>
      </c>
      <c r="C338" s="18"/>
      <c r="D338" s="18"/>
      <c r="E338" s="18"/>
      <c r="F338" s="42">
        <f>SUMIF('Cust MB ComLg'!$Y$8:$AJ$8,$B$29,'Cust MB ComLg'!$Y298:$AJ298)</f>
        <v>1499</v>
      </c>
      <c r="G338" s="42">
        <f>'Avg Bill Days'!C295</f>
        <v>30.713999999999999</v>
      </c>
      <c r="H338" s="42"/>
      <c r="I338" s="42"/>
      <c r="J338" s="42">
        <f t="shared" ref="J338:K355" si="36">ROUND(SUMIF($B$32:$B$45,$B338,J$32:J$45)*$F338,0)</f>
        <v>0</v>
      </c>
      <c r="K338" s="42">
        <f t="shared" si="36"/>
        <v>0</v>
      </c>
      <c r="L338" s="42"/>
      <c r="M338" s="42"/>
      <c r="N338" s="42"/>
      <c r="O338" s="42"/>
      <c r="P338" s="42"/>
      <c r="Q338" s="42"/>
      <c r="R338" s="42">
        <f t="shared" si="32"/>
        <v>7994599</v>
      </c>
      <c r="S338" s="42">
        <f t="shared" si="33"/>
        <v>0</v>
      </c>
    </row>
    <row r="339" spans="1:19">
      <c r="A339" s="18">
        <f t="shared" si="34"/>
        <v>2036</v>
      </c>
      <c r="B339" s="18">
        <f t="shared" si="35"/>
        <v>8</v>
      </c>
      <c r="C339" s="18"/>
      <c r="D339" s="18"/>
      <c r="E339" s="18"/>
      <c r="F339" s="42">
        <f>SUMIF('Cust MB ComLg'!$Y$8:$AJ$8,$B$29,'Cust MB ComLg'!$Y299:$AJ299)</f>
        <v>1503</v>
      </c>
      <c r="G339" s="42">
        <f>'Avg Bill Days'!C296</f>
        <v>30.475999999999999</v>
      </c>
      <c r="H339" s="42"/>
      <c r="I339" s="42"/>
      <c r="J339" s="42">
        <f t="shared" si="36"/>
        <v>0</v>
      </c>
      <c r="K339" s="42">
        <f t="shared" si="36"/>
        <v>0</v>
      </c>
      <c r="L339" s="42"/>
      <c r="M339" s="42"/>
      <c r="N339" s="42"/>
      <c r="O339" s="42"/>
      <c r="P339" s="42"/>
      <c r="Q339" s="42"/>
      <c r="R339" s="42">
        <f t="shared" si="32"/>
        <v>7925975</v>
      </c>
      <c r="S339" s="42">
        <f t="shared" si="33"/>
        <v>0</v>
      </c>
    </row>
    <row r="340" spans="1:19">
      <c r="A340" s="18">
        <f t="shared" si="34"/>
        <v>2036</v>
      </c>
      <c r="B340" s="18">
        <f t="shared" si="35"/>
        <v>9</v>
      </c>
      <c r="C340" s="18"/>
      <c r="D340" s="18"/>
      <c r="E340" s="18"/>
      <c r="F340" s="42">
        <f>SUMIF('Cust MB ComLg'!$Y$8:$AJ$8,$B$29,'Cust MB ComLg'!$Y300:$AJ300)</f>
        <v>1508</v>
      </c>
      <c r="G340" s="42">
        <f>'Avg Bill Days'!C297</f>
        <v>31.143000000000001</v>
      </c>
      <c r="H340" s="42"/>
      <c r="I340" s="42"/>
      <c r="J340" s="42">
        <f t="shared" si="36"/>
        <v>0</v>
      </c>
      <c r="K340" s="42">
        <f t="shared" si="36"/>
        <v>0</v>
      </c>
      <c r="L340" s="42"/>
      <c r="M340" s="42"/>
      <c r="N340" s="42"/>
      <c r="O340" s="42"/>
      <c r="P340" s="42"/>
      <c r="Q340" s="42"/>
      <c r="R340" s="42">
        <f t="shared" si="32"/>
        <v>7876633</v>
      </c>
      <c r="S340" s="42">
        <f t="shared" si="33"/>
        <v>0</v>
      </c>
    </row>
    <row r="341" spans="1:19">
      <c r="A341" s="18">
        <f t="shared" si="34"/>
        <v>2036</v>
      </c>
      <c r="B341" s="18">
        <f t="shared" si="35"/>
        <v>10</v>
      </c>
      <c r="C341" s="18"/>
      <c r="D341" s="18"/>
      <c r="E341" s="18"/>
      <c r="F341" s="42">
        <f>SUMIF('Cust MB ComLg'!$Y$8:$AJ$8,$B$29,'Cust MB ComLg'!$Y301:$AJ301)</f>
        <v>1513</v>
      </c>
      <c r="G341" s="42">
        <f>'Avg Bill Days'!C298</f>
        <v>30.762</v>
      </c>
      <c r="H341" s="42"/>
      <c r="I341" s="42"/>
      <c r="J341" s="42">
        <f t="shared" si="36"/>
        <v>0</v>
      </c>
      <c r="K341" s="42">
        <f t="shared" si="36"/>
        <v>0</v>
      </c>
      <c r="L341" s="42"/>
      <c r="M341" s="42"/>
      <c r="N341" s="42"/>
      <c r="O341" s="42"/>
      <c r="P341" s="42"/>
      <c r="Q341" s="42"/>
      <c r="R341" s="42">
        <f t="shared" si="32"/>
        <v>6994671</v>
      </c>
      <c r="S341" s="42">
        <f t="shared" si="33"/>
        <v>0</v>
      </c>
    </row>
    <row r="342" spans="1:19">
      <c r="A342" s="18">
        <f t="shared" si="34"/>
        <v>2036</v>
      </c>
      <c r="B342" s="18">
        <f t="shared" si="35"/>
        <v>11</v>
      </c>
      <c r="C342" s="18"/>
      <c r="D342" s="18"/>
      <c r="E342" s="18"/>
      <c r="F342" s="42">
        <f>SUMIF('Cust MB ComLg'!$Y$8:$AJ$8,$B$29,'Cust MB ComLg'!$Y302:$AJ302)</f>
        <v>1518</v>
      </c>
      <c r="G342" s="42">
        <f>'Avg Bill Days'!C299</f>
        <v>28.619</v>
      </c>
      <c r="H342" s="42"/>
      <c r="I342" s="42"/>
      <c r="J342" s="42">
        <f t="shared" si="36"/>
        <v>0</v>
      </c>
      <c r="K342" s="42">
        <f t="shared" si="36"/>
        <v>0</v>
      </c>
      <c r="L342" s="42"/>
      <c r="M342" s="42"/>
      <c r="N342" s="42"/>
      <c r="O342" s="42"/>
      <c r="P342" s="42"/>
      <c r="Q342" s="42"/>
      <c r="R342" s="42">
        <f t="shared" si="32"/>
        <v>5408855</v>
      </c>
      <c r="S342" s="42">
        <f t="shared" si="33"/>
        <v>0</v>
      </c>
    </row>
    <row r="343" spans="1:19">
      <c r="A343" s="18">
        <f t="shared" si="34"/>
        <v>2036</v>
      </c>
      <c r="B343" s="18">
        <f t="shared" si="35"/>
        <v>12</v>
      </c>
      <c r="C343" s="18"/>
      <c r="D343" s="18"/>
      <c r="E343" s="18"/>
      <c r="F343" s="42">
        <f>SUMIF('Cust MB ComLg'!$Y$8:$AJ$8,$B$29,'Cust MB ComLg'!$Y303:$AJ303)</f>
        <v>1523</v>
      </c>
      <c r="G343" s="42">
        <f>'Avg Bill Days'!C300</f>
        <v>31.238</v>
      </c>
      <c r="H343" s="42"/>
      <c r="I343" s="42"/>
      <c r="J343" s="42">
        <f t="shared" si="36"/>
        <v>0</v>
      </c>
      <c r="K343" s="42">
        <f t="shared" si="36"/>
        <v>0</v>
      </c>
      <c r="L343" s="42"/>
      <c r="M343" s="42"/>
      <c r="N343" s="42"/>
      <c r="O343" s="42"/>
      <c r="P343" s="42"/>
      <c r="Q343" s="42"/>
      <c r="R343" s="42">
        <f t="shared" si="32"/>
        <v>5126438</v>
      </c>
      <c r="S343" s="42">
        <f t="shared" si="33"/>
        <v>0</v>
      </c>
    </row>
    <row r="344" spans="1:19">
      <c r="A344" s="18">
        <f t="shared" si="34"/>
        <v>2037</v>
      </c>
      <c r="B344" s="18">
        <f t="shared" si="35"/>
        <v>1</v>
      </c>
      <c r="C344" s="18"/>
      <c r="D344" s="18"/>
      <c r="E344" s="18"/>
      <c r="F344" s="42">
        <f>SUMIF('Cust MB ComLg'!$Y$8:$AJ$8,$B$29,'Cust MB ComLg'!$Y304:$AJ304)</f>
        <v>1528</v>
      </c>
      <c r="G344" s="42">
        <f>'Avg Bill Days'!C301</f>
        <v>32.286000000000001</v>
      </c>
      <c r="H344" s="42"/>
      <c r="I344" s="42"/>
      <c r="J344" s="42">
        <f t="shared" si="36"/>
        <v>0</v>
      </c>
      <c r="K344" s="42">
        <f t="shared" si="36"/>
        <v>0</v>
      </c>
      <c r="L344" s="42"/>
      <c r="M344" s="42"/>
      <c r="N344" s="42"/>
      <c r="O344" s="42"/>
      <c r="P344" s="42"/>
      <c r="Q344" s="42"/>
      <c r="R344" s="42">
        <f t="shared" si="32"/>
        <v>5309889</v>
      </c>
      <c r="S344" s="42">
        <f t="shared" si="33"/>
        <v>0</v>
      </c>
    </row>
    <row r="345" spans="1:19">
      <c r="A345" s="18">
        <f t="shared" si="34"/>
        <v>2037</v>
      </c>
      <c r="B345" s="18">
        <f t="shared" si="35"/>
        <v>2</v>
      </c>
      <c r="C345" s="18"/>
      <c r="D345" s="18"/>
      <c r="E345" s="18"/>
      <c r="F345" s="42">
        <f>SUMIF('Cust MB ComLg'!$Y$8:$AJ$8,$B$29,'Cust MB ComLg'!$Y305:$AJ305)</f>
        <v>1534</v>
      </c>
      <c r="G345" s="42">
        <f>'Avg Bill Days'!C302</f>
        <v>29.81</v>
      </c>
      <c r="H345" s="42"/>
      <c r="I345" s="42"/>
      <c r="J345" s="42">
        <f t="shared" si="36"/>
        <v>0</v>
      </c>
      <c r="K345" s="42">
        <f t="shared" si="36"/>
        <v>0</v>
      </c>
      <c r="L345" s="42"/>
      <c r="M345" s="42"/>
      <c r="N345" s="42"/>
      <c r="O345" s="42"/>
      <c r="P345" s="42"/>
      <c r="Q345" s="42"/>
      <c r="R345" s="42">
        <f t="shared" si="32"/>
        <v>5263844</v>
      </c>
      <c r="S345" s="42">
        <f t="shared" si="33"/>
        <v>0</v>
      </c>
    </row>
    <row r="346" spans="1:19">
      <c r="A346" s="18">
        <f t="shared" si="34"/>
        <v>2037</v>
      </c>
      <c r="B346" s="18">
        <f t="shared" si="35"/>
        <v>3</v>
      </c>
      <c r="C346" s="18"/>
      <c r="D346" s="18"/>
      <c r="E346" s="18"/>
      <c r="F346" s="42">
        <f>SUMIF('Cust MB ComLg'!$Y$8:$AJ$8,$B$29,'Cust MB ComLg'!$Y306:$AJ306)</f>
        <v>1539</v>
      </c>
      <c r="G346" s="42">
        <f>'Avg Bill Days'!C303</f>
        <v>29.524000000000001</v>
      </c>
      <c r="H346" s="42"/>
      <c r="I346" s="42"/>
      <c r="J346" s="42">
        <f t="shared" si="36"/>
        <v>0</v>
      </c>
      <c r="K346" s="42">
        <f t="shared" si="36"/>
        <v>0</v>
      </c>
      <c r="L346" s="42"/>
      <c r="M346" s="42"/>
      <c r="N346" s="42"/>
      <c r="O346" s="42"/>
      <c r="P346" s="42"/>
      <c r="Q346" s="42"/>
      <c r="R346" s="42">
        <f t="shared" si="32"/>
        <v>5259895</v>
      </c>
      <c r="S346" s="42">
        <f t="shared" si="33"/>
        <v>0</v>
      </c>
    </row>
    <row r="347" spans="1:19">
      <c r="A347" s="18">
        <f t="shared" si="34"/>
        <v>2037</v>
      </c>
      <c r="B347" s="18">
        <f t="shared" si="35"/>
        <v>4</v>
      </c>
      <c r="C347" s="18"/>
      <c r="D347" s="18"/>
      <c r="E347" s="18"/>
      <c r="F347" s="42">
        <f>SUMIF('Cust MB ComLg'!$Y$8:$AJ$8,$B$29,'Cust MB ComLg'!$Y307:$AJ307)</f>
        <v>1544</v>
      </c>
      <c r="G347" s="42">
        <f>'Avg Bill Days'!C304</f>
        <v>30.713999999999999</v>
      </c>
      <c r="H347" s="42"/>
      <c r="I347" s="42"/>
      <c r="J347" s="42">
        <f t="shared" si="36"/>
        <v>0</v>
      </c>
      <c r="K347" s="42">
        <f t="shared" si="36"/>
        <v>0</v>
      </c>
      <c r="L347" s="42"/>
      <c r="M347" s="42"/>
      <c r="N347" s="42"/>
      <c r="O347" s="42"/>
      <c r="P347" s="42"/>
      <c r="Q347" s="42"/>
      <c r="R347" s="42">
        <f t="shared" si="32"/>
        <v>5707341</v>
      </c>
      <c r="S347" s="42">
        <f t="shared" si="33"/>
        <v>0</v>
      </c>
    </row>
    <row r="348" spans="1:19">
      <c r="A348" s="18">
        <f t="shared" si="34"/>
        <v>2037</v>
      </c>
      <c r="B348" s="18">
        <f t="shared" si="35"/>
        <v>5</v>
      </c>
      <c r="C348" s="18"/>
      <c r="D348" s="18"/>
      <c r="E348" s="18"/>
      <c r="F348" s="42">
        <f>SUMIF('Cust MB ComLg'!$Y$8:$AJ$8,$B$29,'Cust MB ComLg'!$Y308:$AJ308)</f>
        <v>1548</v>
      </c>
      <c r="G348" s="42">
        <f>'Avg Bill Days'!C305</f>
        <v>29.524000000000001</v>
      </c>
      <c r="H348" s="42"/>
      <c r="I348" s="42"/>
      <c r="J348" s="42">
        <f t="shared" si="36"/>
        <v>0</v>
      </c>
      <c r="K348" s="42">
        <f t="shared" si="36"/>
        <v>0</v>
      </c>
      <c r="L348" s="42"/>
      <c r="M348" s="42"/>
      <c r="N348" s="42"/>
      <c r="O348" s="42"/>
      <c r="P348" s="42"/>
      <c r="Q348" s="42"/>
      <c r="R348" s="42">
        <f t="shared" si="32"/>
        <v>6096078</v>
      </c>
      <c r="S348" s="42">
        <f t="shared" si="33"/>
        <v>0</v>
      </c>
    </row>
    <row r="349" spans="1:19">
      <c r="A349" s="18">
        <f t="shared" si="34"/>
        <v>2037</v>
      </c>
      <c r="B349" s="18">
        <f t="shared" si="35"/>
        <v>6</v>
      </c>
      <c r="C349" s="18"/>
      <c r="D349" s="18"/>
      <c r="E349" s="18"/>
      <c r="F349" s="42">
        <f>SUMIF('Cust MB ComLg'!$Y$8:$AJ$8,$B$29,'Cust MB ComLg'!$Y309:$AJ309)</f>
        <v>1554</v>
      </c>
      <c r="G349" s="42">
        <f>'Avg Bill Days'!C306</f>
        <v>30.619</v>
      </c>
      <c r="H349" s="42"/>
      <c r="I349" s="42"/>
      <c r="J349" s="42">
        <f t="shared" si="36"/>
        <v>0</v>
      </c>
      <c r="K349" s="42">
        <f t="shared" si="36"/>
        <v>0</v>
      </c>
      <c r="L349" s="42"/>
      <c r="M349" s="42"/>
      <c r="N349" s="42"/>
      <c r="O349" s="42"/>
      <c r="P349" s="42"/>
      <c r="Q349" s="42"/>
      <c r="R349" s="42">
        <f t="shared" si="32"/>
        <v>7673733</v>
      </c>
      <c r="S349" s="42">
        <f t="shared" si="33"/>
        <v>0</v>
      </c>
    </row>
    <row r="350" spans="1:19">
      <c r="A350" s="18">
        <f t="shared" si="34"/>
        <v>2037</v>
      </c>
      <c r="B350" s="18">
        <f t="shared" si="35"/>
        <v>7</v>
      </c>
      <c r="C350" s="18"/>
      <c r="D350" s="18"/>
      <c r="E350" s="18"/>
      <c r="F350" s="42">
        <f>SUMIF('Cust MB ComLg'!$Y$8:$AJ$8,$B$29,'Cust MB ComLg'!$Y310:$AJ310)</f>
        <v>1559</v>
      </c>
      <c r="G350" s="42">
        <f>'Avg Bill Days'!C307</f>
        <v>30.713999999999999</v>
      </c>
      <c r="H350" s="42"/>
      <c r="I350" s="42"/>
      <c r="J350" s="42">
        <f t="shared" si="36"/>
        <v>0</v>
      </c>
      <c r="K350" s="42">
        <f t="shared" si="36"/>
        <v>0</v>
      </c>
      <c r="L350" s="42"/>
      <c r="M350" s="42"/>
      <c r="N350" s="42"/>
      <c r="O350" s="42"/>
      <c r="P350" s="42"/>
      <c r="Q350" s="42"/>
      <c r="R350" s="42">
        <f t="shared" si="32"/>
        <v>8314597</v>
      </c>
      <c r="S350" s="42">
        <f t="shared" si="33"/>
        <v>0</v>
      </c>
    </row>
    <row r="351" spans="1:19">
      <c r="A351" s="18">
        <f t="shared" si="34"/>
        <v>2037</v>
      </c>
      <c r="B351" s="18">
        <f t="shared" si="35"/>
        <v>8</v>
      </c>
      <c r="C351" s="18"/>
      <c r="D351" s="18"/>
      <c r="E351" s="18"/>
      <c r="F351" s="42">
        <f>SUMIF('Cust MB ComLg'!$Y$8:$AJ$8,$B$29,'Cust MB ComLg'!$Y311:$AJ311)</f>
        <v>1565</v>
      </c>
      <c r="G351" s="42">
        <f>'Avg Bill Days'!C308</f>
        <v>30.475999999999999</v>
      </c>
      <c r="H351" s="42"/>
      <c r="I351" s="42"/>
      <c r="J351" s="42">
        <f t="shared" si="36"/>
        <v>0</v>
      </c>
      <c r="K351" s="42">
        <f t="shared" si="36"/>
        <v>0</v>
      </c>
      <c r="L351" s="42"/>
      <c r="M351" s="42"/>
      <c r="N351" s="42"/>
      <c r="O351" s="42"/>
      <c r="P351" s="42"/>
      <c r="Q351" s="42"/>
      <c r="R351" s="42">
        <f t="shared" si="32"/>
        <v>8252929</v>
      </c>
      <c r="S351" s="42">
        <f t="shared" si="33"/>
        <v>0</v>
      </c>
    </row>
    <row r="352" spans="1:19">
      <c r="A352" s="18">
        <f t="shared" si="34"/>
        <v>2037</v>
      </c>
      <c r="B352" s="18">
        <f t="shared" si="35"/>
        <v>9</v>
      </c>
      <c r="C352" s="18"/>
      <c r="D352" s="18"/>
      <c r="E352" s="18"/>
      <c r="F352" s="42">
        <f>SUMIF('Cust MB ComLg'!$Y$8:$AJ$8,$B$29,'Cust MB ComLg'!$Y312:$AJ312)</f>
        <v>1569</v>
      </c>
      <c r="G352" s="42">
        <f>'Avg Bill Days'!C309</f>
        <v>31.143000000000001</v>
      </c>
      <c r="H352" s="42"/>
      <c r="I352" s="42"/>
      <c r="J352" s="42">
        <f t="shared" si="36"/>
        <v>0</v>
      </c>
      <c r="K352" s="42">
        <f t="shared" si="36"/>
        <v>0</v>
      </c>
      <c r="L352" s="42"/>
      <c r="M352" s="42"/>
      <c r="N352" s="42"/>
      <c r="O352" s="42"/>
      <c r="P352" s="42"/>
      <c r="Q352" s="42"/>
      <c r="R352" s="42">
        <f t="shared" si="32"/>
        <v>8195250</v>
      </c>
      <c r="S352" s="42">
        <f t="shared" si="33"/>
        <v>0</v>
      </c>
    </row>
    <row r="353" spans="1:19">
      <c r="A353" s="18">
        <f t="shared" si="34"/>
        <v>2037</v>
      </c>
      <c r="B353" s="18">
        <f t="shared" si="35"/>
        <v>10</v>
      </c>
      <c r="C353" s="18"/>
      <c r="D353" s="18"/>
      <c r="E353" s="18"/>
      <c r="F353" s="42">
        <f>SUMIF('Cust MB ComLg'!$Y$8:$AJ$8,$B$29,'Cust MB ComLg'!$Y313:$AJ313)</f>
        <v>1575</v>
      </c>
      <c r="G353" s="42">
        <f>'Avg Bill Days'!C310</f>
        <v>30.762</v>
      </c>
      <c r="H353" s="42"/>
      <c r="I353" s="42"/>
      <c r="J353" s="42">
        <f t="shared" si="36"/>
        <v>0</v>
      </c>
      <c r="K353" s="42">
        <f t="shared" si="36"/>
        <v>0</v>
      </c>
      <c r="L353" s="42"/>
      <c r="M353" s="42"/>
      <c r="N353" s="42"/>
      <c r="O353" s="42"/>
      <c r="P353" s="42"/>
      <c r="Q353" s="42"/>
      <c r="R353" s="42">
        <f t="shared" si="32"/>
        <v>7281300</v>
      </c>
      <c r="S353" s="42">
        <f t="shared" si="33"/>
        <v>0</v>
      </c>
    </row>
    <row r="354" spans="1:19">
      <c r="A354" s="18">
        <f t="shared" si="34"/>
        <v>2037</v>
      </c>
      <c r="B354" s="18">
        <f t="shared" si="35"/>
        <v>11</v>
      </c>
      <c r="C354" s="18"/>
      <c r="D354" s="18"/>
      <c r="E354" s="18"/>
      <c r="F354" s="42">
        <f>SUMIF('Cust MB ComLg'!$Y$8:$AJ$8,$B$29,'Cust MB ComLg'!$Y314:$AJ314)</f>
        <v>1580</v>
      </c>
      <c r="G354" s="42">
        <f>'Avg Bill Days'!C311</f>
        <v>28.619</v>
      </c>
      <c r="H354" s="42"/>
      <c r="I354" s="42"/>
      <c r="J354" s="42">
        <f t="shared" si="36"/>
        <v>0</v>
      </c>
      <c r="K354" s="42">
        <f t="shared" si="36"/>
        <v>0</v>
      </c>
      <c r="L354" s="42"/>
      <c r="M354" s="42"/>
      <c r="N354" s="42"/>
      <c r="O354" s="42"/>
      <c r="P354" s="42"/>
      <c r="Q354" s="42"/>
      <c r="R354" s="42">
        <f t="shared" si="32"/>
        <v>5629771</v>
      </c>
      <c r="S354" s="42">
        <f t="shared" si="33"/>
        <v>0</v>
      </c>
    </row>
    <row r="355" spans="1:19">
      <c r="A355" s="18">
        <f t="shared" si="34"/>
        <v>2037</v>
      </c>
      <c r="B355" s="18">
        <f t="shared" si="35"/>
        <v>12</v>
      </c>
      <c r="C355" s="18"/>
      <c r="D355" s="18"/>
      <c r="E355" s="18"/>
      <c r="F355" s="42">
        <f>SUMIF('Cust MB ComLg'!$Y$8:$AJ$8,$B$29,'Cust MB ComLg'!$Y315:$AJ315)</f>
        <v>1586</v>
      </c>
      <c r="G355" s="42">
        <f>'Avg Bill Days'!C312</f>
        <v>31.238</v>
      </c>
      <c r="H355" s="42"/>
      <c r="I355" s="42"/>
      <c r="J355" s="42">
        <f t="shared" si="36"/>
        <v>0</v>
      </c>
      <c r="K355" s="42">
        <f t="shared" si="36"/>
        <v>0</v>
      </c>
      <c r="L355" s="42"/>
      <c r="M355" s="42"/>
      <c r="N355" s="42"/>
      <c r="O355" s="42"/>
      <c r="P355" s="42"/>
      <c r="Q355" s="42"/>
      <c r="R355" s="42">
        <f t="shared" si="32"/>
        <v>5338497</v>
      </c>
      <c r="S355" s="42">
        <f t="shared" si="33"/>
        <v>0</v>
      </c>
    </row>
  </sheetData>
  <phoneticPr fontId="4" type="noConversion"/>
  <pageMargins left="0.75" right="0.75" top="1" bottom="1" header="0.5" footer="0.5"/>
  <headerFooter alignWithMargins="0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AA355"/>
  <sheetViews>
    <sheetView zoomScale="85" zoomScaleNormal="85" workbookViewId="0">
      <pane ySplit="2" topLeftCell="A3" activePane="bottomLeft" state="frozen"/>
      <selection pane="bottomLeft" activeCell="A3" sqref="A3"/>
    </sheetView>
  </sheetViews>
  <sheetFormatPr defaultRowHeight="15"/>
  <cols>
    <col min="1" max="1" width="10.140625" style="3" customWidth="1"/>
    <col min="2" max="4" width="7.85546875" style="3" customWidth="1"/>
    <col min="5" max="7" width="9.28515625" style="3" customWidth="1"/>
    <col min="8" max="8" width="15.7109375" style="3" customWidth="1"/>
    <col min="9" max="9" width="12" style="3" customWidth="1"/>
    <col min="10" max="10" width="12.5703125" style="3" customWidth="1"/>
    <col min="11" max="11" width="12.42578125" style="3" customWidth="1"/>
    <col min="12" max="12" width="8.85546875" style="3" customWidth="1"/>
    <col min="13" max="13" width="10.85546875" style="3" customWidth="1"/>
    <col min="14" max="14" width="8.7109375" style="3" customWidth="1"/>
    <col min="15" max="15" width="9.28515625" style="3" customWidth="1"/>
    <col min="16" max="16" width="12.85546875" style="3" customWidth="1"/>
    <col min="17" max="17" width="13.5703125" style="3" customWidth="1"/>
    <col min="18" max="18" width="13.140625" style="3" customWidth="1"/>
    <col min="19" max="19" width="13" style="3" customWidth="1"/>
    <col min="20" max="16384" width="9.140625" style="3"/>
  </cols>
  <sheetData>
    <row r="1" spans="1:27" ht="38.25" customHeight="1">
      <c r="A1" s="6" t="s">
        <v>12</v>
      </c>
      <c r="B1" s="6" t="s">
        <v>13</v>
      </c>
      <c r="C1" s="6" t="s">
        <v>14</v>
      </c>
      <c r="D1" s="6" t="s">
        <v>15</v>
      </c>
      <c r="E1" s="6" t="s">
        <v>16</v>
      </c>
      <c r="F1" s="7" t="s">
        <v>17</v>
      </c>
      <c r="G1" s="7" t="s">
        <v>18</v>
      </c>
      <c r="H1" s="7" t="s">
        <v>19</v>
      </c>
      <c r="I1" s="7" t="s">
        <v>88</v>
      </c>
      <c r="J1" s="7" t="s">
        <v>89</v>
      </c>
      <c r="K1" s="7" t="s">
        <v>90</v>
      </c>
      <c r="L1" s="7" t="s">
        <v>20</v>
      </c>
      <c r="M1" s="7" t="s">
        <v>91</v>
      </c>
      <c r="N1" s="7" t="s">
        <v>92</v>
      </c>
      <c r="O1" s="7"/>
      <c r="P1" s="8" t="s">
        <v>21</v>
      </c>
      <c r="Q1" s="8" t="s">
        <v>22</v>
      </c>
      <c r="R1" s="9" t="s">
        <v>74</v>
      </c>
      <c r="S1" s="7" t="s">
        <v>23</v>
      </c>
      <c r="T1" s="147" t="s">
        <v>114</v>
      </c>
      <c r="U1" s="147"/>
      <c r="V1" s="147"/>
      <c r="W1" s="147"/>
      <c r="X1" s="147"/>
      <c r="Y1" s="147"/>
      <c r="Z1" s="147"/>
      <c r="AA1" s="147"/>
    </row>
    <row r="2" spans="1:27">
      <c r="A2" s="10" t="s">
        <v>93</v>
      </c>
      <c r="B2" s="10" t="s">
        <v>94</v>
      </c>
      <c r="C2" s="10" t="s">
        <v>95</v>
      </c>
      <c r="D2" s="10" t="s">
        <v>96</v>
      </c>
      <c r="E2" s="10" t="s">
        <v>97</v>
      </c>
      <c r="F2" s="10" t="s">
        <v>98</v>
      </c>
      <c r="G2" s="10" t="s">
        <v>99</v>
      </c>
      <c r="H2" s="11">
        <v>30</v>
      </c>
      <c r="I2" s="12">
        <v>590</v>
      </c>
      <c r="J2" s="13">
        <v>588</v>
      </c>
      <c r="K2" s="13">
        <v>508</v>
      </c>
      <c r="L2" s="13">
        <v>608</v>
      </c>
      <c r="M2" s="13">
        <v>580</v>
      </c>
      <c r="N2" s="13">
        <v>969</v>
      </c>
      <c r="O2" s="13"/>
      <c r="P2" s="14" t="s">
        <v>100</v>
      </c>
      <c r="Q2" s="14" t="s">
        <v>101</v>
      </c>
      <c r="R2" s="14" t="s">
        <v>102</v>
      </c>
      <c r="S2" s="10" t="s">
        <v>103</v>
      </c>
      <c r="T2" s="147" t="s">
        <v>115</v>
      </c>
      <c r="U2" s="147"/>
      <c r="V2" s="147"/>
      <c r="W2" s="147"/>
      <c r="X2" s="147"/>
      <c r="Y2" s="147"/>
      <c r="Z2" s="147"/>
      <c r="AA2" s="147"/>
    </row>
    <row r="3" spans="1:27">
      <c r="A3" s="3">
        <v>2010</v>
      </c>
      <c r="B3" s="3">
        <v>5</v>
      </c>
      <c r="C3" s="3" t="s">
        <v>0</v>
      </c>
      <c r="D3" s="3" t="s">
        <v>2</v>
      </c>
      <c r="E3" s="3" t="s">
        <v>64</v>
      </c>
      <c r="F3" s="79">
        <v>150</v>
      </c>
      <c r="G3" s="79">
        <v>4487</v>
      </c>
      <c r="H3" s="79">
        <v>0</v>
      </c>
      <c r="I3" s="79">
        <v>73971</v>
      </c>
      <c r="J3" s="79">
        <v>0</v>
      </c>
      <c r="K3" s="79">
        <v>4487</v>
      </c>
      <c r="L3" s="79">
        <v>0</v>
      </c>
      <c r="M3" s="79">
        <v>0</v>
      </c>
      <c r="N3" s="79">
        <v>0</v>
      </c>
      <c r="O3" s="79"/>
      <c r="P3" s="79">
        <v>3296931.6749999993</v>
      </c>
      <c r="Q3" s="79">
        <v>1409150.9050000003</v>
      </c>
      <c r="R3" s="79">
        <v>30046864</v>
      </c>
      <c r="S3" s="79">
        <v>73971</v>
      </c>
    </row>
    <row r="4" spans="1:27">
      <c r="A4" s="3">
        <v>2010</v>
      </c>
      <c r="B4" s="3">
        <v>6</v>
      </c>
      <c r="C4" s="3" t="s">
        <v>0</v>
      </c>
      <c r="D4" s="3" t="s">
        <v>2</v>
      </c>
      <c r="E4" s="3" t="s">
        <v>64</v>
      </c>
      <c r="F4" s="79">
        <v>151</v>
      </c>
      <c r="G4" s="79">
        <v>4593</v>
      </c>
      <c r="H4" s="79">
        <v>0</v>
      </c>
      <c r="I4" s="79">
        <v>80774</v>
      </c>
      <c r="J4" s="79">
        <v>0</v>
      </c>
      <c r="K4" s="79">
        <v>4454</v>
      </c>
      <c r="L4" s="79">
        <v>0</v>
      </c>
      <c r="M4" s="79">
        <v>0</v>
      </c>
      <c r="N4" s="79">
        <v>0</v>
      </c>
      <c r="O4" s="79"/>
      <c r="P4" s="79">
        <v>3795705.1399999987</v>
      </c>
      <c r="Q4" s="79">
        <v>1591894.2499999998</v>
      </c>
      <c r="R4" s="79">
        <v>35299108</v>
      </c>
      <c r="S4" s="79">
        <v>80774</v>
      </c>
    </row>
    <row r="5" spans="1:27">
      <c r="A5" s="3">
        <v>2010</v>
      </c>
      <c r="B5" s="3">
        <v>7</v>
      </c>
      <c r="C5" s="3" t="s">
        <v>0</v>
      </c>
      <c r="D5" s="3" t="s">
        <v>2</v>
      </c>
      <c r="E5" s="3" t="s">
        <v>64</v>
      </c>
      <c r="F5" s="79">
        <v>151</v>
      </c>
      <c r="G5" s="79">
        <v>4597</v>
      </c>
      <c r="H5" s="79">
        <v>0</v>
      </c>
      <c r="I5" s="79">
        <v>79671</v>
      </c>
      <c r="J5" s="79">
        <v>0</v>
      </c>
      <c r="K5" s="79">
        <v>5409</v>
      </c>
      <c r="L5" s="79">
        <v>0</v>
      </c>
      <c r="M5" s="79">
        <v>0</v>
      </c>
      <c r="N5" s="79">
        <v>0</v>
      </c>
      <c r="O5" s="79"/>
      <c r="P5" s="79">
        <v>3855720.2850000001</v>
      </c>
      <c r="Q5" s="79">
        <v>1602514.98</v>
      </c>
      <c r="R5" s="79">
        <v>36055800</v>
      </c>
      <c r="S5" s="79">
        <v>79671</v>
      </c>
    </row>
    <row r="6" spans="1:27">
      <c r="A6" s="3">
        <v>2010</v>
      </c>
      <c r="B6" s="3">
        <v>8</v>
      </c>
      <c r="C6" s="3" t="s">
        <v>0</v>
      </c>
      <c r="D6" s="3" t="s">
        <v>2</v>
      </c>
      <c r="E6" s="3" t="s">
        <v>64</v>
      </c>
      <c r="F6" s="79">
        <v>151</v>
      </c>
      <c r="G6" s="79">
        <v>4603</v>
      </c>
      <c r="H6" s="79">
        <v>0</v>
      </c>
      <c r="I6" s="79">
        <v>82679</v>
      </c>
      <c r="J6" s="79">
        <v>0</v>
      </c>
      <c r="K6" s="79">
        <v>4839</v>
      </c>
      <c r="L6" s="79">
        <v>0</v>
      </c>
      <c r="M6" s="79">
        <v>0</v>
      </c>
      <c r="N6" s="79">
        <v>0</v>
      </c>
      <c r="O6" s="79"/>
      <c r="P6" s="79">
        <v>4005030.1449999996</v>
      </c>
      <c r="Q6" s="79">
        <v>1662987.5200000003</v>
      </c>
      <c r="R6" s="79">
        <v>37485752</v>
      </c>
      <c r="S6" s="79">
        <v>82679</v>
      </c>
    </row>
    <row r="7" spans="1:27">
      <c r="A7" s="3">
        <v>2010</v>
      </c>
      <c r="B7" s="3">
        <v>9</v>
      </c>
      <c r="C7" s="3" t="s">
        <v>0</v>
      </c>
      <c r="D7" s="3" t="s">
        <v>2</v>
      </c>
      <c r="E7" s="3" t="s">
        <v>64</v>
      </c>
      <c r="F7" s="79">
        <v>151</v>
      </c>
      <c r="G7" s="79">
        <v>4731</v>
      </c>
      <c r="H7" s="79">
        <v>0</v>
      </c>
      <c r="I7" s="79">
        <v>82707</v>
      </c>
      <c r="J7" s="79">
        <v>0</v>
      </c>
      <c r="K7" s="79">
        <v>4634</v>
      </c>
      <c r="L7" s="79">
        <v>0</v>
      </c>
      <c r="M7" s="79">
        <v>0</v>
      </c>
      <c r="N7" s="79">
        <v>0</v>
      </c>
      <c r="O7" s="79"/>
      <c r="P7" s="79">
        <v>3986030.5599999987</v>
      </c>
      <c r="Q7" s="79">
        <v>1661798.1099999996</v>
      </c>
      <c r="R7" s="79">
        <v>37264780</v>
      </c>
      <c r="S7" s="79">
        <v>82707</v>
      </c>
    </row>
    <row r="8" spans="1:27">
      <c r="A8" s="3">
        <v>2010</v>
      </c>
      <c r="B8" s="3">
        <v>10</v>
      </c>
      <c r="C8" s="3" t="s">
        <v>0</v>
      </c>
      <c r="D8" s="3" t="s">
        <v>2</v>
      </c>
      <c r="E8" s="3" t="s">
        <v>64</v>
      </c>
      <c r="F8" s="79">
        <v>151</v>
      </c>
      <c r="G8" s="79">
        <v>4445</v>
      </c>
      <c r="H8" s="79">
        <v>0</v>
      </c>
      <c r="I8" s="79">
        <v>77513</v>
      </c>
      <c r="J8" s="79">
        <v>0</v>
      </c>
      <c r="K8" s="79">
        <v>4582</v>
      </c>
      <c r="L8" s="79">
        <v>0</v>
      </c>
      <c r="M8" s="79">
        <v>0</v>
      </c>
      <c r="N8" s="79">
        <v>0</v>
      </c>
      <c r="O8" s="79"/>
      <c r="P8" s="79">
        <v>3450700.1200000006</v>
      </c>
      <c r="Q8" s="79">
        <v>1473556.149999999</v>
      </c>
      <c r="R8" s="79">
        <v>31507456</v>
      </c>
      <c r="S8" s="79">
        <v>77513</v>
      </c>
    </row>
    <row r="9" spans="1:27">
      <c r="A9" s="3">
        <v>2010</v>
      </c>
      <c r="B9" s="3">
        <v>11</v>
      </c>
      <c r="C9" s="3" t="s">
        <v>0</v>
      </c>
      <c r="D9" s="3" t="s">
        <v>2</v>
      </c>
      <c r="E9" s="3" t="s">
        <v>64</v>
      </c>
      <c r="F9" s="79">
        <v>149</v>
      </c>
      <c r="G9" s="79">
        <v>4467</v>
      </c>
      <c r="H9" s="79">
        <v>0</v>
      </c>
      <c r="I9" s="79">
        <v>72665</v>
      </c>
      <c r="J9" s="79">
        <v>0</v>
      </c>
      <c r="K9" s="79">
        <v>4736</v>
      </c>
      <c r="L9" s="79">
        <v>0</v>
      </c>
      <c r="M9" s="79">
        <v>0</v>
      </c>
      <c r="N9" s="79">
        <v>0</v>
      </c>
      <c r="O9" s="79"/>
      <c r="P9" s="79">
        <v>3126394.0499999989</v>
      </c>
      <c r="Q9" s="79">
        <v>1352404.8325000009</v>
      </c>
      <c r="R9" s="79">
        <v>28220252</v>
      </c>
      <c r="S9" s="79">
        <v>72665</v>
      </c>
    </row>
    <row r="10" spans="1:27">
      <c r="A10" s="3">
        <v>2010</v>
      </c>
      <c r="B10" s="3">
        <v>12</v>
      </c>
      <c r="C10" s="3" t="s">
        <v>0</v>
      </c>
      <c r="D10" s="3" t="s">
        <v>2</v>
      </c>
      <c r="E10" s="3" t="s">
        <v>64</v>
      </c>
      <c r="F10" s="79">
        <v>150</v>
      </c>
      <c r="G10" s="79">
        <v>4630</v>
      </c>
      <c r="H10" s="79">
        <v>0</v>
      </c>
      <c r="I10" s="79">
        <v>69740</v>
      </c>
      <c r="J10" s="79">
        <v>0</v>
      </c>
      <c r="K10" s="79">
        <v>3835</v>
      </c>
      <c r="L10" s="79">
        <v>0</v>
      </c>
      <c r="M10" s="79">
        <v>0</v>
      </c>
      <c r="N10" s="79">
        <v>0</v>
      </c>
      <c r="O10" s="79"/>
      <c r="P10" s="79">
        <v>3025726.2700000009</v>
      </c>
      <c r="Q10" s="79">
        <v>1307802.2824999993</v>
      </c>
      <c r="R10" s="79">
        <v>27077760</v>
      </c>
      <c r="S10" s="79">
        <v>69740</v>
      </c>
    </row>
    <row r="11" spans="1:27">
      <c r="A11" s="3">
        <v>2011</v>
      </c>
      <c r="B11" s="3">
        <v>1</v>
      </c>
      <c r="C11" s="3" t="s">
        <v>0</v>
      </c>
      <c r="D11" s="3" t="s">
        <v>2</v>
      </c>
      <c r="E11" s="3" t="s">
        <v>64</v>
      </c>
      <c r="F11" s="79">
        <v>151</v>
      </c>
      <c r="G11" s="79">
        <v>4998</v>
      </c>
      <c r="H11" s="79">
        <v>0</v>
      </c>
      <c r="I11" s="79">
        <v>68298</v>
      </c>
      <c r="J11" s="79">
        <v>0</v>
      </c>
      <c r="K11" s="79">
        <v>2921</v>
      </c>
      <c r="L11" s="79">
        <v>0</v>
      </c>
      <c r="M11" s="79">
        <v>0</v>
      </c>
      <c r="N11" s="79">
        <v>0</v>
      </c>
      <c r="O11" s="79"/>
      <c r="P11" s="79">
        <v>3004967.6399999992</v>
      </c>
      <c r="Q11" s="79">
        <v>1294079.2725000002</v>
      </c>
      <c r="R11" s="79">
        <v>28242588</v>
      </c>
      <c r="S11" s="79">
        <v>68298</v>
      </c>
    </row>
    <row r="12" spans="1:27">
      <c r="A12" s="3">
        <v>2011</v>
      </c>
      <c r="B12" s="3">
        <v>2</v>
      </c>
      <c r="C12" s="3" t="s">
        <v>0</v>
      </c>
      <c r="D12" s="3" t="s">
        <v>2</v>
      </c>
      <c r="E12" s="3" t="s">
        <v>64</v>
      </c>
      <c r="F12" s="79">
        <v>151</v>
      </c>
      <c r="G12" s="79">
        <v>4553</v>
      </c>
      <c r="H12" s="79">
        <v>0</v>
      </c>
      <c r="I12" s="79">
        <v>68281</v>
      </c>
      <c r="J12" s="79">
        <v>0</v>
      </c>
      <c r="K12" s="79">
        <v>2906</v>
      </c>
      <c r="L12" s="79">
        <v>0</v>
      </c>
      <c r="M12" s="79">
        <v>0</v>
      </c>
      <c r="N12" s="79">
        <v>0</v>
      </c>
      <c r="O12" s="79"/>
      <c r="P12" s="79">
        <v>2872040.27</v>
      </c>
      <c r="Q12" s="79">
        <v>1252268.4824999997</v>
      </c>
      <c r="R12" s="79">
        <v>26654280</v>
      </c>
      <c r="S12" s="79">
        <v>68281</v>
      </c>
    </row>
    <row r="13" spans="1:27">
      <c r="A13" s="3">
        <v>2011</v>
      </c>
      <c r="B13" s="3">
        <v>3</v>
      </c>
      <c r="C13" s="3" t="s">
        <v>0</v>
      </c>
      <c r="D13" s="3" t="s">
        <v>2</v>
      </c>
      <c r="E13" s="3" t="s">
        <v>64</v>
      </c>
      <c r="F13" s="79">
        <v>149</v>
      </c>
      <c r="G13" s="79">
        <v>4349</v>
      </c>
      <c r="H13" s="79">
        <v>0</v>
      </c>
      <c r="I13" s="79">
        <v>67324</v>
      </c>
      <c r="J13" s="79">
        <v>0</v>
      </c>
      <c r="K13" s="79">
        <v>3783</v>
      </c>
      <c r="L13" s="79">
        <v>0</v>
      </c>
      <c r="M13" s="79">
        <v>0</v>
      </c>
      <c r="N13" s="79">
        <v>0</v>
      </c>
      <c r="O13" s="79"/>
      <c r="P13" s="79">
        <v>2817785.6700000004</v>
      </c>
      <c r="Q13" s="79">
        <v>1231870.9699999997</v>
      </c>
      <c r="R13" s="79">
        <v>26144656</v>
      </c>
      <c r="S13" s="79">
        <v>67324</v>
      </c>
    </row>
    <row r="14" spans="1:27">
      <c r="A14" s="3">
        <v>2011</v>
      </c>
      <c r="B14" s="3">
        <v>4</v>
      </c>
      <c r="C14" s="3" t="s">
        <v>0</v>
      </c>
      <c r="D14" s="3" t="s">
        <v>2</v>
      </c>
      <c r="E14" s="3" t="s">
        <v>64</v>
      </c>
      <c r="F14" s="79">
        <v>151</v>
      </c>
      <c r="G14" s="79">
        <v>4509</v>
      </c>
      <c r="H14" s="79">
        <v>0</v>
      </c>
      <c r="I14" s="79">
        <v>71170</v>
      </c>
      <c r="J14" s="79">
        <v>0</v>
      </c>
      <c r="K14" s="79">
        <v>4494</v>
      </c>
      <c r="L14" s="79">
        <v>0</v>
      </c>
      <c r="M14" s="79">
        <v>0</v>
      </c>
      <c r="N14" s="79">
        <v>0</v>
      </c>
      <c r="O14" s="79"/>
      <c r="P14" s="79">
        <v>3044550.6400000006</v>
      </c>
      <c r="Q14" s="79">
        <v>1326175.6000000003</v>
      </c>
      <c r="R14" s="79">
        <v>28377932</v>
      </c>
      <c r="S14" s="79">
        <v>71170</v>
      </c>
    </row>
    <row r="15" spans="1:27">
      <c r="A15" s="3">
        <v>2011</v>
      </c>
      <c r="B15" s="3">
        <v>5</v>
      </c>
      <c r="C15" s="3" t="s">
        <v>0</v>
      </c>
      <c r="D15" s="3" t="s">
        <v>2</v>
      </c>
      <c r="E15" s="3" t="s">
        <v>64</v>
      </c>
      <c r="F15" s="79">
        <v>152</v>
      </c>
      <c r="G15" s="79">
        <v>4666</v>
      </c>
      <c r="H15" s="79">
        <v>0</v>
      </c>
      <c r="I15" s="79">
        <v>75147</v>
      </c>
      <c r="J15" s="79">
        <v>0</v>
      </c>
      <c r="K15" s="79">
        <v>4509</v>
      </c>
      <c r="L15" s="79">
        <v>0</v>
      </c>
      <c r="M15" s="79">
        <v>0</v>
      </c>
      <c r="N15" s="79">
        <v>0</v>
      </c>
      <c r="O15" s="79"/>
      <c r="P15" s="79">
        <v>3312983.1299999994</v>
      </c>
      <c r="Q15" s="79">
        <v>1424657.84</v>
      </c>
      <c r="R15" s="79">
        <v>31336188</v>
      </c>
      <c r="S15" s="79">
        <v>75147</v>
      </c>
    </row>
    <row r="16" spans="1:27">
      <c r="A16" s="3">
        <v>2011</v>
      </c>
      <c r="B16" s="3">
        <v>6</v>
      </c>
      <c r="C16" s="3" t="s">
        <v>0</v>
      </c>
      <c r="D16" s="3" t="s">
        <v>2</v>
      </c>
      <c r="E16" s="3" t="s">
        <v>64</v>
      </c>
      <c r="F16" s="79">
        <v>152</v>
      </c>
      <c r="G16" s="79">
        <v>4688</v>
      </c>
      <c r="H16" s="79">
        <v>0</v>
      </c>
      <c r="I16" s="79">
        <v>81265</v>
      </c>
      <c r="J16" s="79">
        <v>0</v>
      </c>
      <c r="K16" s="79">
        <v>4398</v>
      </c>
      <c r="L16" s="79">
        <v>0</v>
      </c>
      <c r="M16" s="79">
        <v>0</v>
      </c>
      <c r="N16" s="79">
        <v>0</v>
      </c>
      <c r="O16" s="79"/>
      <c r="P16" s="79">
        <v>3664444.1100000003</v>
      </c>
      <c r="Q16" s="79">
        <v>1561589.9700000002</v>
      </c>
      <c r="R16" s="79">
        <v>34907000</v>
      </c>
      <c r="S16" s="79">
        <v>81265</v>
      </c>
    </row>
    <row r="17" spans="1:20">
      <c r="A17" s="3">
        <v>2011</v>
      </c>
      <c r="B17" s="3">
        <v>7</v>
      </c>
      <c r="C17" s="3" t="s">
        <v>0</v>
      </c>
      <c r="D17" s="3" t="s">
        <v>2</v>
      </c>
      <c r="E17" s="3" t="s">
        <v>64</v>
      </c>
      <c r="F17" s="79">
        <v>153</v>
      </c>
      <c r="G17" s="79">
        <v>4659</v>
      </c>
      <c r="H17" s="79">
        <v>0</v>
      </c>
      <c r="I17" s="79">
        <v>79854</v>
      </c>
      <c r="J17" s="79">
        <v>0</v>
      </c>
      <c r="K17" s="79">
        <v>5524</v>
      </c>
      <c r="L17" s="79">
        <v>0</v>
      </c>
      <c r="M17" s="79">
        <v>0</v>
      </c>
      <c r="N17" s="79">
        <v>0</v>
      </c>
      <c r="O17" s="79"/>
      <c r="P17" s="79">
        <v>3789118.9399999985</v>
      </c>
      <c r="Q17" s="79">
        <v>1589253.8000000007</v>
      </c>
      <c r="R17" s="79">
        <v>36527192</v>
      </c>
      <c r="S17" s="79">
        <v>79854</v>
      </c>
    </row>
    <row r="18" spans="1:20">
      <c r="A18" s="3">
        <v>2011</v>
      </c>
      <c r="B18" s="3">
        <v>8</v>
      </c>
      <c r="C18" s="3" t="s">
        <v>0</v>
      </c>
      <c r="D18" s="3" t="s">
        <v>2</v>
      </c>
      <c r="E18" s="3" t="s">
        <v>64</v>
      </c>
      <c r="F18" s="79">
        <v>152</v>
      </c>
      <c r="G18" s="79">
        <v>4582</v>
      </c>
      <c r="H18" s="79">
        <v>0</v>
      </c>
      <c r="I18" s="79">
        <v>82078</v>
      </c>
      <c r="J18" s="79">
        <v>0</v>
      </c>
      <c r="K18" s="79">
        <v>5185</v>
      </c>
      <c r="L18" s="79">
        <v>0</v>
      </c>
      <c r="M18" s="79">
        <v>0</v>
      </c>
      <c r="N18" s="79">
        <v>0</v>
      </c>
      <c r="O18" s="79"/>
      <c r="P18" s="79">
        <v>3822123.9199999981</v>
      </c>
      <c r="Q18" s="79">
        <v>1612235.875</v>
      </c>
      <c r="R18" s="79">
        <v>36733828</v>
      </c>
      <c r="S18" s="79">
        <v>82078</v>
      </c>
    </row>
    <row r="19" spans="1:20">
      <c r="A19" s="3">
        <v>2011</v>
      </c>
      <c r="B19" s="3">
        <v>9</v>
      </c>
      <c r="C19" s="3" t="s">
        <v>0</v>
      </c>
      <c r="D19" s="3" t="s">
        <v>2</v>
      </c>
      <c r="E19" s="3" t="s">
        <v>64</v>
      </c>
      <c r="F19" s="79">
        <v>153</v>
      </c>
      <c r="G19" s="79">
        <v>4736</v>
      </c>
      <c r="H19" s="79">
        <v>0</v>
      </c>
      <c r="I19" s="79">
        <v>83378</v>
      </c>
      <c r="J19" s="79">
        <v>0</v>
      </c>
      <c r="K19" s="79">
        <v>4760</v>
      </c>
      <c r="L19" s="79">
        <v>0</v>
      </c>
      <c r="M19" s="79">
        <v>0</v>
      </c>
      <c r="N19" s="79">
        <v>0</v>
      </c>
      <c r="O19" s="79"/>
      <c r="P19" s="79">
        <v>3806477.9199999976</v>
      </c>
      <c r="Q19" s="79">
        <v>1631829.4750000003</v>
      </c>
      <c r="R19" s="79">
        <v>36135916</v>
      </c>
      <c r="S19" s="79">
        <v>83378</v>
      </c>
    </row>
    <row r="20" spans="1:20">
      <c r="A20" s="3">
        <v>2011</v>
      </c>
      <c r="B20" s="3">
        <v>10</v>
      </c>
      <c r="C20" s="3" t="s">
        <v>0</v>
      </c>
      <c r="D20" s="3" t="s">
        <v>2</v>
      </c>
      <c r="E20" s="3" t="s">
        <v>64</v>
      </c>
      <c r="F20" s="79">
        <v>153</v>
      </c>
      <c r="G20" s="79">
        <v>4542</v>
      </c>
      <c r="H20" s="79">
        <v>0</v>
      </c>
      <c r="I20" s="79">
        <v>77108</v>
      </c>
      <c r="J20" s="79">
        <v>0</v>
      </c>
      <c r="K20" s="79">
        <v>4601</v>
      </c>
      <c r="L20" s="79">
        <v>0</v>
      </c>
      <c r="M20" s="79">
        <v>0</v>
      </c>
      <c r="N20" s="79">
        <v>0</v>
      </c>
      <c r="O20" s="79"/>
      <c r="P20" s="79">
        <v>3399240.4000000004</v>
      </c>
      <c r="Q20" s="79">
        <v>1516336.8699999992</v>
      </c>
      <c r="R20" s="79">
        <v>31017348</v>
      </c>
      <c r="S20" s="79">
        <v>77108</v>
      </c>
    </row>
    <row r="21" spans="1:20">
      <c r="A21" s="3">
        <v>2011</v>
      </c>
      <c r="B21" s="3">
        <v>11</v>
      </c>
      <c r="C21" s="3" t="s">
        <v>0</v>
      </c>
      <c r="D21" s="3" t="s">
        <v>2</v>
      </c>
      <c r="E21" s="3" t="s">
        <v>64</v>
      </c>
      <c r="F21" s="79">
        <v>153</v>
      </c>
      <c r="G21" s="79">
        <v>4478</v>
      </c>
      <c r="H21" s="79">
        <v>0</v>
      </c>
      <c r="I21" s="79">
        <v>70694</v>
      </c>
      <c r="J21" s="79">
        <v>0</v>
      </c>
      <c r="K21" s="79">
        <v>4689</v>
      </c>
      <c r="L21" s="79">
        <v>0</v>
      </c>
      <c r="M21" s="79">
        <v>0</v>
      </c>
      <c r="N21" s="79">
        <v>0</v>
      </c>
      <c r="O21" s="79"/>
      <c r="P21" s="79">
        <v>3004699.4199999995</v>
      </c>
      <c r="Q21" s="79">
        <v>1355984.6900000002</v>
      </c>
      <c r="R21" s="79">
        <v>27011632</v>
      </c>
      <c r="S21" s="79">
        <v>70694</v>
      </c>
    </row>
    <row r="22" spans="1:20">
      <c r="A22" s="3">
        <v>2011</v>
      </c>
      <c r="B22" s="3">
        <v>12</v>
      </c>
      <c r="C22" s="3" t="s">
        <v>0</v>
      </c>
      <c r="D22" s="3" t="s">
        <v>2</v>
      </c>
      <c r="E22" s="3" t="s">
        <v>64</v>
      </c>
      <c r="F22" s="79">
        <v>153</v>
      </c>
      <c r="G22" s="79">
        <v>4756</v>
      </c>
      <c r="H22" s="79">
        <v>0</v>
      </c>
      <c r="I22" s="79">
        <v>69999</v>
      </c>
      <c r="J22" s="79">
        <v>0</v>
      </c>
      <c r="K22" s="79">
        <v>5323</v>
      </c>
      <c r="L22" s="79">
        <v>0</v>
      </c>
      <c r="M22" s="79">
        <v>0</v>
      </c>
      <c r="N22" s="79">
        <v>0</v>
      </c>
      <c r="O22" s="79"/>
      <c r="P22" s="79">
        <v>3004327.5099999988</v>
      </c>
      <c r="Q22" s="79">
        <v>1352493.6200000006</v>
      </c>
      <c r="R22" s="79">
        <v>27051508</v>
      </c>
      <c r="S22" s="79">
        <v>69999</v>
      </c>
    </row>
    <row r="23" spans="1:20">
      <c r="A23" s="3">
        <v>2012</v>
      </c>
      <c r="B23" s="3">
        <v>1</v>
      </c>
      <c r="C23" s="3" t="s">
        <v>0</v>
      </c>
      <c r="D23" s="3" t="s">
        <v>2</v>
      </c>
      <c r="E23" s="3" t="s">
        <v>64</v>
      </c>
      <c r="F23" s="79">
        <v>153</v>
      </c>
      <c r="G23" s="79">
        <v>4967</v>
      </c>
      <c r="H23" s="79">
        <v>0</v>
      </c>
      <c r="I23" s="79">
        <v>68681</v>
      </c>
      <c r="J23" s="79">
        <v>0</v>
      </c>
      <c r="K23" s="79">
        <v>3915</v>
      </c>
      <c r="L23" s="79">
        <v>0</v>
      </c>
      <c r="M23" s="79">
        <v>0</v>
      </c>
      <c r="N23" s="79">
        <v>0</v>
      </c>
      <c r="O23" s="79"/>
      <c r="P23" s="79">
        <v>2967530.5499999993</v>
      </c>
      <c r="Q23" s="79">
        <v>1354595.5450000002</v>
      </c>
      <c r="R23" s="79">
        <v>27127836</v>
      </c>
      <c r="S23" s="79">
        <v>68681</v>
      </c>
    </row>
    <row r="24" spans="1:20">
      <c r="A24" s="3">
        <v>2012</v>
      </c>
      <c r="B24" s="3">
        <v>2</v>
      </c>
      <c r="C24" s="3" t="s">
        <v>0</v>
      </c>
      <c r="D24" s="3" t="s">
        <v>2</v>
      </c>
      <c r="E24" s="3" t="s">
        <v>64</v>
      </c>
      <c r="F24" s="79">
        <v>153</v>
      </c>
      <c r="G24" s="79">
        <v>4579</v>
      </c>
      <c r="H24" s="79">
        <v>0</v>
      </c>
      <c r="I24" s="79">
        <v>68509</v>
      </c>
      <c r="J24" s="79">
        <v>0</v>
      </c>
      <c r="K24" s="79">
        <v>4002</v>
      </c>
      <c r="L24" s="79">
        <v>0</v>
      </c>
      <c r="M24" s="79">
        <v>0</v>
      </c>
      <c r="N24" s="79">
        <v>0</v>
      </c>
      <c r="O24" s="79"/>
      <c r="P24" s="79">
        <v>2904032.1699999995</v>
      </c>
      <c r="Q24" s="79">
        <v>1334935.2400000007</v>
      </c>
      <c r="R24" s="79">
        <v>26395008</v>
      </c>
      <c r="S24" s="79">
        <v>68509</v>
      </c>
    </row>
    <row r="25" spans="1:20">
      <c r="A25" s="3">
        <v>2012</v>
      </c>
      <c r="B25" s="3">
        <v>3</v>
      </c>
      <c r="C25" s="3" t="s">
        <v>0</v>
      </c>
      <c r="D25" s="3" t="s">
        <v>2</v>
      </c>
      <c r="E25" s="3" t="s">
        <v>64</v>
      </c>
      <c r="F25" s="79">
        <v>153</v>
      </c>
      <c r="G25" s="79">
        <v>4438</v>
      </c>
      <c r="H25" s="79">
        <v>0</v>
      </c>
      <c r="I25" s="79">
        <v>69943</v>
      </c>
      <c r="J25" s="79">
        <v>0</v>
      </c>
      <c r="K25" s="79">
        <v>3937</v>
      </c>
      <c r="L25" s="79">
        <v>0</v>
      </c>
      <c r="M25" s="79">
        <v>0</v>
      </c>
      <c r="N25" s="79">
        <v>0</v>
      </c>
      <c r="O25" s="79"/>
      <c r="P25" s="79">
        <v>2834005.6750000017</v>
      </c>
      <c r="Q25" s="79">
        <v>1350413.585</v>
      </c>
      <c r="R25" s="79">
        <v>26466228</v>
      </c>
      <c r="S25" s="79">
        <v>69943</v>
      </c>
    </row>
    <row r="26" spans="1:20">
      <c r="A26" s="3">
        <v>2012</v>
      </c>
      <c r="B26" s="3">
        <v>4</v>
      </c>
      <c r="C26" s="3" t="s">
        <v>0</v>
      </c>
      <c r="D26" s="3" t="s">
        <v>2</v>
      </c>
      <c r="E26" s="3" t="s">
        <v>64</v>
      </c>
      <c r="F26" s="79">
        <v>153</v>
      </c>
      <c r="G26" s="79">
        <v>4653</v>
      </c>
      <c r="H26" s="79">
        <v>0</v>
      </c>
      <c r="I26" s="79">
        <v>71625</v>
      </c>
      <c r="J26" s="79">
        <v>0</v>
      </c>
      <c r="K26" s="79">
        <v>4416</v>
      </c>
      <c r="L26" s="79">
        <v>0</v>
      </c>
      <c r="M26" s="79">
        <v>0</v>
      </c>
      <c r="N26" s="79">
        <v>0</v>
      </c>
      <c r="O26" s="79"/>
      <c r="P26" s="79">
        <v>3135404.9649999989</v>
      </c>
      <c r="Q26" s="79">
        <v>1476309.16</v>
      </c>
      <c r="R26" s="79">
        <v>29772868</v>
      </c>
      <c r="S26" s="79">
        <v>71625</v>
      </c>
    </row>
    <row r="27" spans="1:20">
      <c r="A27" s="39" t="s">
        <v>25</v>
      </c>
      <c r="B27" s="39" t="s">
        <v>25</v>
      </c>
      <c r="C27" s="39" t="s">
        <v>25</v>
      </c>
      <c r="D27" s="39" t="s">
        <v>25</v>
      </c>
      <c r="E27" s="39" t="s">
        <v>25</v>
      </c>
      <c r="F27" s="39" t="s">
        <v>25</v>
      </c>
      <c r="G27" s="39" t="s">
        <v>25</v>
      </c>
      <c r="H27" s="39" t="s">
        <v>25</v>
      </c>
      <c r="I27" s="39" t="s">
        <v>25</v>
      </c>
      <c r="J27" s="39" t="s">
        <v>25</v>
      </c>
      <c r="K27" s="39" t="s">
        <v>25</v>
      </c>
      <c r="L27" s="39" t="s">
        <v>25</v>
      </c>
      <c r="M27" s="39" t="s">
        <v>25</v>
      </c>
      <c r="N27" s="39" t="s">
        <v>25</v>
      </c>
      <c r="O27" s="39" t="s">
        <v>25</v>
      </c>
      <c r="P27" s="39" t="s">
        <v>25</v>
      </c>
      <c r="Q27" s="39" t="s">
        <v>25</v>
      </c>
      <c r="R27" s="39" t="s">
        <v>25</v>
      </c>
      <c r="S27" s="39" t="s">
        <v>25</v>
      </c>
    </row>
    <row r="29" spans="1:20">
      <c r="A29" s="15" t="s">
        <v>59</v>
      </c>
      <c r="B29" s="15" t="s">
        <v>2</v>
      </c>
      <c r="C29" s="15"/>
    </row>
    <row r="31" spans="1:20">
      <c r="A31" s="16" t="s">
        <v>54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20">
      <c r="A32" s="17" t="s">
        <v>52</v>
      </c>
      <c r="B32" s="17" t="s">
        <v>13</v>
      </c>
      <c r="C32" s="17"/>
      <c r="D32" s="17"/>
      <c r="E32" s="17"/>
      <c r="F32" s="17" t="s">
        <v>123</v>
      </c>
      <c r="G32" s="17" t="s">
        <v>124</v>
      </c>
      <c r="H32" s="17"/>
      <c r="I32" s="17"/>
      <c r="J32" s="17" t="s">
        <v>125</v>
      </c>
      <c r="K32" s="17" t="s">
        <v>126</v>
      </c>
      <c r="L32" s="17"/>
      <c r="M32" s="17"/>
      <c r="N32" s="17"/>
      <c r="O32" s="17"/>
      <c r="P32" s="17"/>
      <c r="Q32" s="17"/>
      <c r="R32" s="17" t="s">
        <v>127</v>
      </c>
      <c r="S32" s="17" t="s">
        <v>128</v>
      </c>
      <c r="T32" s="18"/>
    </row>
    <row r="33" spans="1:19" s="18" customFormat="1">
      <c r="A33" s="18">
        <f t="shared" ref="A33:A44" si="0">COUNTIF($B$2:$B$27,$B33)</f>
        <v>2</v>
      </c>
      <c r="B33" s="18">
        <v>1</v>
      </c>
      <c r="F33" s="42">
        <f t="shared" ref="F33:F44" si="1">SUMIF($B$3:$B$27,$B33,F$3:F$27)/$A33</f>
        <v>152</v>
      </c>
      <c r="G33" s="42">
        <f t="shared" ref="G33:G44" si="2">SUMIF($B$3:$B$27,$B33,G$3:G$27)/$A33/F33</f>
        <v>32.779605263157897</v>
      </c>
      <c r="H33" s="42"/>
      <c r="I33" s="42"/>
      <c r="J33" s="42">
        <f t="shared" ref="J33:K44" si="3">SUMIF($B$3:$B$27,$B33,J$3:J$27)/$A33/$F33</f>
        <v>0</v>
      </c>
      <c r="K33" s="42">
        <f t="shared" si="3"/>
        <v>22.486842105263158</v>
      </c>
      <c r="L33" s="42"/>
      <c r="M33" s="42"/>
      <c r="N33" s="42"/>
      <c r="O33" s="42"/>
      <c r="P33" s="42"/>
      <c r="Q33" s="42"/>
      <c r="R33" s="42">
        <f t="shared" ref="R33:R44" si="4">SUMIF($B$3:$B$27,$B33,R$3:R$27)/$A33/$F33/$G33</f>
        <v>5556.4901154039135</v>
      </c>
      <c r="S33" s="42">
        <f t="shared" ref="S33:S44" si="5">SUMIF($B$3:$B$27,$B33,S$3:S$27)/$A33/$F33</f>
        <v>450.5888157894737</v>
      </c>
    </row>
    <row r="34" spans="1:19" s="18" customFormat="1">
      <c r="A34" s="18">
        <f t="shared" si="0"/>
        <v>2</v>
      </c>
      <c r="B34" s="18">
        <v>2</v>
      </c>
      <c r="F34" s="42">
        <f t="shared" si="1"/>
        <v>152</v>
      </c>
      <c r="G34" s="42">
        <f t="shared" si="2"/>
        <v>30.039473684210527</v>
      </c>
      <c r="H34" s="42"/>
      <c r="I34" s="42"/>
      <c r="J34" s="42">
        <f t="shared" si="3"/>
        <v>0</v>
      </c>
      <c r="K34" s="42">
        <f t="shared" si="3"/>
        <v>22.723684210526315</v>
      </c>
      <c r="L34" s="42"/>
      <c r="M34" s="42"/>
      <c r="N34" s="42"/>
      <c r="O34" s="42"/>
      <c r="P34" s="42"/>
      <c r="Q34" s="42"/>
      <c r="R34" s="42">
        <f t="shared" si="4"/>
        <v>5809.1642575558471</v>
      </c>
      <c r="S34" s="42">
        <f t="shared" si="5"/>
        <v>449.96710526315792</v>
      </c>
    </row>
    <row r="35" spans="1:19" s="18" customFormat="1">
      <c r="A35" s="18">
        <f t="shared" si="0"/>
        <v>2</v>
      </c>
      <c r="B35" s="18">
        <v>3</v>
      </c>
      <c r="F35" s="42">
        <f t="shared" si="1"/>
        <v>151</v>
      </c>
      <c r="G35" s="42">
        <f t="shared" si="2"/>
        <v>29.096026490066226</v>
      </c>
      <c r="H35" s="42"/>
      <c r="I35" s="42"/>
      <c r="J35" s="42">
        <f t="shared" si="3"/>
        <v>0</v>
      </c>
      <c r="K35" s="42">
        <f t="shared" si="3"/>
        <v>25.56291390728477</v>
      </c>
      <c r="L35" s="42"/>
      <c r="M35" s="42"/>
      <c r="N35" s="42"/>
      <c r="O35" s="42"/>
      <c r="P35" s="42"/>
      <c r="Q35" s="42"/>
      <c r="R35" s="42">
        <f t="shared" si="4"/>
        <v>5987.354500967338</v>
      </c>
      <c r="S35" s="42">
        <f t="shared" si="5"/>
        <v>454.52649006622516</v>
      </c>
    </row>
    <row r="36" spans="1:19" s="18" customFormat="1">
      <c r="A36" s="18">
        <f t="shared" si="0"/>
        <v>2</v>
      </c>
      <c r="B36" s="18">
        <v>4</v>
      </c>
      <c r="F36" s="42">
        <f t="shared" si="1"/>
        <v>152</v>
      </c>
      <c r="G36" s="42">
        <f t="shared" si="2"/>
        <v>30.138157894736842</v>
      </c>
      <c r="H36" s="42"/>
      <c r="I36" s="42"/>
      <c r="J36" s="42">
        <f t="shared" si="3"/>
        <v>0</v>
      </c>
      <c r="K36" s="42">
        <f t="shared" si="3"/>
        <v>29.309210526315791</v>
      </c>
      <c r="L36" s="42"/>
      <c r="M36" s="42"/>
      <c r="N36" s="42"/>
      <c r="O36" s="42"/>
      <c r="P36" s="42"/>
      <c r="Q36" s="42"/>
      <c r="R36" s="42">
        <f t="shared" si="4"/>
        <v>6346.9548133595281</v>
      </c>
      <c r="S36" s="42">
        <f t="shared" si="5"/>
        <v>469.72039473684208</v>
      </c>
    </row>
    <row r="37" spans="1:19" s="18" customFormat="1">
      <c r="A37" s="18">
        <f t="shared" si="0"/>
        <v>2</v>
      </c>
      <c r="B37" s="18">
        <v>5</v>
      </c>
      <c r="F37" s="42">
        <f t="shared" si="1"/>
        <v>151</v>
      </c>
      <c r="G37" s="42">
        <f t="shared" si="2"/>
        <v>30.307947019867548</v>
      </c>
      <c r="H37" s="42"/>
      <c r="I37" s="42"/>
      <c r="J37" s="42">
        <f t="shared" si="3"/>
        <v>0</v>
      </c>
      <c r="K37" s="42">
        <f t="shared" si="3"/>
        <v>29.788079470198674</v>
      </c>
      <c r="L37" s="42"/>
      <c r="M37" s="42"/>
      <c r="N37" s="42"/>
      <c r="O37" s="42"/>
      <c r="P37" s="42"/>
      <c r="Q37" s="42"/>
      <c r="R37" s="42">
        <f t="shared" si="4"/>
        <v>6706.3314760187914</v>
      </c>
      <c r="S37" s="42">
        <f t="shared" si="5"/>
        <v>493.76821192052978</v>
      </c>
    </row>
    <row r="38" spans="1:19" s="18" customFormat="1">
      <c r="A38" s="18">
        <f t="shared" si="0"/>
        <v>2</v>
      </c>
      <c r="B38" s="18">
        <v>6</v>
      </c>
      <c r="F38" s="42">
        <f t="shared" si="1"/>
        <v>151.5</v>
      </c>
      <c r="G38" s="42">
        <f t="shared" si="2"/>
        <v>30.630363036303631</v>
      </c>
      <c r="H38" s="42"/>
      <c r="I38" s="42"/>
      <c r="J38" s="42">
        <f t="shared" si="3"/>
        <v>0</v>
      </c>
      <c r="K38" s="42">
        <f t="shared" si="3"/>
        <v>29.214521452145213</v>
      </c>
      <c r="L38" s="42"/>
      <c r="M38" s="42"/>
      <c r="N38" s="42"/>
      <c r="O38" s="42"/>
      <c r="P38" s="42"/>
      <c r="Q38" s="42"/>
      <c r="R38" s="42">
        <f t="shared" si="4"/>
        <v>7564.4982221743348</v>
      </c>
      <c r="S38" s="42">
        <f t="shared" si="5"/>
        <v>534.78217821782175</v>
      </c>
    </row>
    <row r="39" spans="1:19" s="18" customFormat="1">
      <c r="A39" s="18">
        <f t="shared" si="0"/>
        <v>2</v>
      </c>
      <c r="B39" s="18">
        <v>7</v>
      </c>
      <c r="F39" s="42">
        <f t="shared" si="1"/>
        <v>152</v>
      </c>
      <c r="G39" s="42">
        <f t="shared" si="2"/>
        <v>30.44736842105263</v>
      </c>
      <c r="H39" s="42"/>
      <c r="I39" s="42"/>
      <c r="J39" s="42">
        <f t="shared" si="3"/>
        <v>0</v>
      </c>
      <c r="K39" s="42">
        <f t="shared" si="3"/>
        <v>35.963815789473685</v>
      </c>
      <c r="L39" s="42"/>
      <c r="M39" s="42"/>
      <c r="N39" s="42"/>
      <c r="O39" s="42"/>
      <c r="P39" s="42"/>
      <c r="Q39" s="42"/>
      <c r="R39" s="42">
        <f t="shared" si="4"/>
        <v>7841.7234226447708</v>
      </c>
      <c r="S39" s="42">
        <f t="shared" si="5"/>
        <v>524.75328947368416</v>
      </c>
    </row>
    <row r="40" spans="1:19" s="18" customFormat="1">
      <c r="A40" s="18">
        <f t="shared" si="0"/>
        <v>2</v>
      </c>
      <c r="B40" s="18">
        <v>8</v>
      </c>
      <c r="F40" s="42">
        <f t="shared" si="1"/>
        <v>151.5</v>
      </c>
      <c r="G40" s="42">
        <f t="shared" si="2"/>
        <v>30.313531353135314</v>
      </c>
      <c r="H40" s="42"/>
      <c r="I40" s="42"/>
      <c r="J40" s="42">
        <f t="shared" si="3"/>
        <v>0</v>
      </c>
      <c r="K40" s="42">
        <f t="shared" si="3"/>
        <v>33.082508250825086</v>
      </c>
      <c r="L40" s="42"/>
      <c r="M40" s="42"/>
      <c r="N40" s="42"/>
      <c r="O40" s="42"/>
      <c r="P40" s="42"/>
      <c r="Q40" s="42"/>
      <c r="R40" s="42">
        <f t="shared" si="4"/>
        <v>8080.5204137180181</v>
      </c>
      <c r="S40" s="42">
        <f t="shared" si="5"/>
        <v>543.75247524752479</v>
      </c>
    </row>
    <row r="41" spans="1:19" s="18" customFormat="1">
      <c r="A41" s="18">
        <f t="shared" si="0"/>
        <v>2</v>
      </c>
      <c r="B41" s="18">
        <v>9</v>
      </c>
      <c r="F41" s="42">
        <f t="shared" si="1"/>
        <v>152</v>
      </c>
      <c r="G41" s="42">
        <f t="shared" si="2"/>
        <v>31.141447368421051</v>
      </c>
      <c r="H41" s="42"/>
      <c r="I41" s="42"/>
      <c r="J41" s="42">
        <f t="shared" si="3"/>
        <v>0</v>
      </c>
      <c r="K41" s="42">
        <f t="shared" si="3"/>
        <v>30.901315789473685</v>
      </c>
      <c r="L41" s="42"/>
      <c r="M41" s="42"/>
      <c r="N41" s="42"/>
      <c r="O41" s="42"/>
      <c r="P41" s="42"/>
      <c r="Q41" s="42"/>
      <c r="R41" s="42">
        <f t="shared" si="4"/>
        <v>7753.3216436040993</v>
      </c>
      <c r="S41" s="42">
        <f t="shared" si="5"/>
        <v>546.33223684210532</v>
      </c>
    </row>
    <row r="42" spans="1:19" s="18" customFormat="1">
      <c r="A42" s="18">
        <f t="shared" si="0"/>
        <v>2</v>
      </c>
      <c r="B42" s="18">
        <v>10</v>
      </c>
      <c r="F42" s="42">
        <f t="shared" si="1"/>
        <v>152</v>
      </c>
      <c r="G42" s="42">
        <f t="shared" si="2"/>
        <v>29.5625</v>
      </c>
      <c r="H42" s="42"/>
      <c r="I42" s="42"/>
      <c r="J42" s="42">
        <f t="shared" si="3"/>
        <v>0</v>
      </c>
      <c r="K42" s="42">
        <f t="shared" si="3"/>
        <v>30.207236842105264</v>
      </c>
      <c r="L42" s="42"/>
      <c r="M42" s="42"/>
      <c r="N42" s="42"/>
      <c r="O42" s="42"/>
      <c r="P42" s="42"/>
      <c r="Q42" s="42"/>
      <c r="R42" s="42">
        <f t="shared" si="4"/>
        <v>6957.2498052742849</v>
      </c>
      <c r="S42" s="42">
        <f t="shared" si="5"/>
        <v>508.62171052631578</v>
      </c>
    </row>
    <row r="43" spans="1:19" s="18" customFormat="1">
      <c r="A43" s="18">
        <f t="shared" si="0"/>
        <v>2</v>
      </c>
      <c r="B43" s="18">
        <v>11</v>
      </c>
      <c r="F43" s="42">
        <f t="shared" si="1"/>
        <v>151</v>
      </c>
      <c r="G43" s="42">
        <f t="shared" si="2"/>
        <v>29.619205298013245</v>
      </c>
      <c r="H43" s="42"/>
      <c r="I43" s="42"/>
      <c r="J43" s="42">
        <f t="shared" si="3"/>
        <v>0</v>
      </c>
      <c r="K43" s="42">
        <f t="shared" si="3"/>
        <v>31.20860927152318</v>
      </c>
      <c r="L43" s="42"/>
      <c r="M43" s="42"/>
      <c r="N43" s="42"/>
      <c r="O43" s="42"/>
      <c r="P43" s="42"/>
      <c r="Q43" s="42"/>
      <c r="R43" s="42">
        <f t="shared" si="4"/>
        <v>6174.6097261039686</v>
      </c>
      <c r="S43" s="42">
        <f t="shared" si="5"/>
        <v>474.69867549668874</v>
      </c>
    </row>
    <row r="44" spans="1:19" s="18" customFormat="1">
      <c r="A44" s="18">
        <f t="shared" si="0"/>
        <v>2</v>
      </c>
      <c r="B44" s="18">
        <v>12</v>
      </c>
      <c r="F44" s="42">
        <f t="shared" si="1"/>
        <v>151.5</v>
      </c>
      <c r="G44" s="42">
        <f t="shared" si="2"/>
        <v>30.976897689768975</v>
      </c>
      <c r="H44" s="42"/>
      <c r="I44" s="42"/>
      <c r="J44" s="42">
        <f t="shared" si="3"/>
        <v>0</v>
      </c>
      <c r="K44" s="42">
        <f t="shared" si="3"/>
        <v>30.224422442244226</v>
      </c>
      <c r="L44" s="42"/>
      <c r="M44" s="42"/>
      <c r="N44" s="42"/>
      <c r="O44" s="42"/>
      <c r="P44" s="42"/>
      <c r="Q44" s="42"/>
      <c r="R44" s="42">
        <f t="shared" si="4"/>
        <v>5767.0219475815047</v>
      </c>
      <c r="S44" s="42">
        <f t="shared" si="5"/>
        <v>461.1848184818482</v>
      </c>
    </row>
    <row r="45" spans="1:19">
      <c r="A45" s="39" t="s">
        <v>25</v>
      </c>
      <c r="B45" s="39" t="s">
        <v>25</v>
      </c>
      <c r="C45" s="39" t="s">
        <v>25</v>
      </c>
      <c r="D45" s="39" t="s">
        <v>25</v>
      </c>
      <c r="E45" s="39" t="s">
        <v>25</v>
      </c>
      <c r="F45" s="39" t="s">
        <v>25</v>
      </c>
      <c r="G45" s="39" t="s">
        <v>25</v>
      </c>
      <c r="H45" s="39" t="s">
        <v>25</v>
      </c>
      <c r="I45" s="39" t="s">
        <v>25</v>
      </c>
      <c r="J45" s="39" t="s">
        <v>25</v>
      </c>
      <c r="K45" s="39" t="s">
        <v>25</v>
      </c>
      <c r="L45" s="39" t="s">
        <v>25</v>
      </c>
      <c r="M45" s="39" t="s">
        <v>25</v>
      </c>
      <c r="N45" s="39" t="s">
        <v>25</v>
      </c>
      <c r="O45" s="39" t="s">
        <v>25</v>
      </c>
      <c r="P45" s="39" t="s">
        <v>25</v>
      </c>
      <c r="Q45" s="39" t="s">
        <v>25</v>
      </c>
      <c r="R45" s="39" t="s">
        <v>25</v>
      </c>
      <c r="S45" s="39" t="s">
        <v>25</v>
      </c>
    </row>
    <row r="47" spans="1:19">
      <c r="A47" s="16" t="s">
        <v>56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1:19">
      <c r="A48" s="17"/>
      <c r="B48" s="17" t="str">
        <f>B32</f>
        <v>Month</v>
      </c>
      <c r="C48" s="17"/>
      <c r="D48" s="17"/>
      <c r="E48" s="17"/>
      <c r="F48" s="17" t="s">
        <v>118</v>
      </c>
      <c r="G48" s="17" t="s">
        <v>122</v>
      </c>
      <c r="H48" s="17"/>
      <c r="I48" s="17"/>
      <c r="J48" s="17" t="s">
        <v>119</v>
      </c>
      <c r="K48" s="17" t="s">
        <v>120</v>
      </c>
      <c r="L48" s="17"/>
      <c r="M48" s="17"/>
      <c r="N48" s="17"/>
      <c r="O48" s="17"/>
      <c r="P48" s="17"/>
      <c r="Q48" s="17"/>
      <c r="R48" s="17" t="s">
        <v>74</v>
      </c>
      <c r="S48" s="17" t="s">
        <v>121</v>
      </c>
    </row>
    <row r="49" spans="1:19">
      <c r="A49" s="18">
        <f>'Inputs &amp; Notes'!B1-1</f>
        <v>2012</v>
      </c>
      <c r="B49" s="18">
        <v>6</v>
      </c>
      <c r="C49" s="18"/>
      <c r="D49" s="18"/>
      <c r="E49" s="18"/>
      <c r="F49" s="42">
        <f>SUMIF('Cust MB ComLg'!$Y$8:$AJ$8,$B$29,'Cust MB ComLg'!$Y9:$AJ9)</f>
        <v>158</v>
      </c>
      <c r="G49" s="42">
        <f>'Avg Bill Days'!C6</f>
        <v>31.67</v>
      </c>
      <c r="H49" s="42"/>
      <c r="I49" s="42"/>
      <c r="J49" s="42">
        <f>ROUND(SUMIF($B$32:$B$45,$B49,J$32:J$45)*$F49,0)</f>
        <v>0</v>
      </c>
      <c r="K49" s="42">
        <f>ROUND(SUMIF($B$32:$B$45,$B49,K$32:K$45)*$F49,0)</f>
        <v>4616</v>
      </c>
      <c r="L49" s="42"/>
      <c r="M49" s="42"/>
      <c r="N49" s="42"/>
      <c r="O49" s="42"/>
      <c r="P49" s="42"/>
      <c r="Q49" s="42"/>
      <c r="R49" s="42">
        <f>ROUND(SUMIF($B$32:$B$45,$B49,R$32:R$45)*$F49*$G49,0)</f>
        <v>37851690</v>
      </c>
      <c r="S49" s="42">
        <f>ROUND(SUMIF($B$32:$B$45,$B49,S$32:S$45)*$F49,0)</f>
        <v>84496</v>
      </c>
    </row>
    <row r="50" spans="1:19">
      <c r="A50" s="18">
        <f t="shared" ref="A50:A55" si="6">A49</f>
        <v>2012</v>
      </c>
      <c r="B50" s="18">
        <f t="shared" ref="B50:B55" si="7">B49+1</f>
        <v>7</v>
      </c>
      <c r="C50" s="18"/>
      <c r="D50" s="18"/>
      <c r="E50" s="18"/>
      <c r="F50" s="42">
        <f>SUMIF('Cust MB ComLg'!$Y$8:$AJ$8,$B$29,'Cust MB ComLg'!$Y10:$AJ10)</f>
        <v>157</v>
      </c>
      <c r="G50" s="42">
        <f>'Avg Bill Days'!C7</f>
        <v>31.14</v>
      </c>
      <c r="H50" s="42"/>
      <c r="I50" s="42"/>
      <c r="J50" s="42">
        <f t="shared" ref="J50:K113" si="8">ROUND(SUMIF($B$32:$B$45,$B50,J$32:J$45)*$F50,0)</f>
        <v>0</v>
      </c>
      <c r="K50" s="42">
        <f t="shared" si="8"/>
        <v>5646</v>
      </c>
      <c r="L50" s="42"/>
      <c r="M50" s="42"/>
      <c r="N50" s="42"/>
      <c r="O50" s="42"/>
      <c r="P50" s="42"/>
      <c r="Q50" s="42"/>
      <c r="R50" s="42">
        <f t="shared" ref="R50:R113" si="9">ROUND(SUMIF($B$32:$B$45,$B50,R$32:R$45)*$F50*$G50,0)</f>
        <v>38338029</v>
      </c>
      <c r="S50" s="42">
        <f t="shared" ref="S50:S113" si="10">ROUND(SUMIF($B$32:$B$45,$B50,S$32:S$45)*$F50,0)</f>
        <v>82386</v>
      </c>
    </row>
    <row r="51" spans="1:19">
      <c r="A51" s="18">
        <f t="shared" si="6"/>
        <v>2012</v>
      </c>
      <c r="B51" s="18">
        <f t="shared" si="7"/>
        <v>8</v>
      </c>
      <c r="C51" s="18"/>
      <c r="D51" s="18"/>
      <c r="E51" s="18"/>
      <c r="F51" s="42">
        <f>SUMIF('Cust MB ComLg'!$Y$8:$AJ$8,$B$29,'Cust MB ComLg'!$Y11:$AJ11)</f>
        <v>157</v>
      </c>
      <c r="G51" s="42">
        <f>'Avg Bill Days'!C8</f>
        <v>30.43</v>
      </c>
      <c r="H51" s="42"/>
      <c r="I51" s="42"/>
      <c r="J51" s="42">
        <f t="shared" si="8"/>
        <v>0</v>
      </c>
      <c r="K51" s="42">
        <f t="shared" si="8"/>
        <v>5194</v>
      </c>
      <c r="L51" s="42"/>
      <c r="M51" s="42"/>
      <c r="N51" s="42"/>
      <c r="O51" s="42"/>
      <c r="P51" s="42"/>
      <c r="Q51" s="42"/>
      <c r="R51" s="42">
        <f t="shared" si="9"/>
        <v>38604767</v>
      </c>
      <c r="S51" s="42">
        <f t="shared" si="10"/>
        <v>85369</v>
      </c>
    </row>
    <row r="52" spans="1:19">
      <c r="A52" s="18">
        <f t="shared" si="6"/>
        <v>2012</v>
      </c>
      <c r="B52" s="18">
        <f t="shared" si="7"/>
        <v>9</v>
      </c>
      <c r="C52" s="18"/>
      <c r="D52" s="18"/>
      <c r="E52" s="18"/>
      <c r="F52" s="42">
        <f>SUMIF('Cust MB ComLg'!$Y$8:$AJ$8,$B$29,'Cust MB ComLg'!$Y12:$AJ12)</f>
        <v>156</v>
      </c>
      <c r="G52" s="42">
        <f>'Avg Bill Days'!C9</f>
        <v>31.14</v>
      </c>
      <c r="H52" s="42"/>
      <c r="I52" s="42"/>
      <c r="J52" s="42">
        <f t="shared" si="8"/>
        <v>0</v>
      </c>
      <c r="K52" s="42">
        <f t="shared" si="8"/>
        <v>4821</v>
      </c>
      <c r="L52" s="42"/>
      <c r="M52" s="42"/>
      <c r="N52" s="42"/>
      <c r="O52" s="42"/>
      <c r="P52" s="42"/>
      <c r="Q52" s="42"/>
      <c r="R52" s="42">
        <f t="shared" si="9"/>
        <v>37664396</v>
      </c>
      <c r="S52" s="42">
        <f t="shared" si="10"/>
        <v>85228</v>
      </c>
    </row>
    <row r="53" spans="1:19">
      <c r="A53" s="18">
        <f t="shared" si="6"/>
        <v>2012</v>
      </c>
      <c r="B53" s="18">
        <f t="shared" si="7"/>
        <v>10</v>
      </c>
      <c r="C53" s="18"/>
      <c r="D53" s="18"/>
      <c r="E53" s="18"/>
      <c r="F53" s="42">
        <f>SUMIF('Cust MB ComLg'!$Y$8:$AJ$8,$B$29,'Cust MB ComLg'!$Y13:$AJ13)</f>
        <v>150</v>
      </c>
      <c r="G53" s="42">
        <f>'Avg Bill Days'!C10</f>
        <v>29.52</v>
      </c>
      <c r="H53" s="42"/>
      <c r="I53" s="42"/>
      <c r="J53" s="42">
        <f t="shared" si="8"/>
        <v>0</v>
      </c>
      <c r="K53" s="42">
        <f t="shared" si="8"/>
        <v>4531</v>
      </c>
      <c r="L53" s="42"/>
      <c r="M53" s="42"/>
      <c r="N53" s="42"/>
      <c r="O53" s="42"/>
      <c r="P53" s="42"/>
      <c r="Q53" s="42"/>
      <c r="R53" s="42">
        <f>ROUND(SUMIF($B$32:$B$45,$B53,R$32:R$45)*$F53*$G53,0)</f>
        <v>30806702</v>
      </c>
      <c r="S53" s="42">
        <f t="shared" si="10"/>
        <v>76293</v>
      </c>
    </row>
    <row r="54" spans="1:19">
      <c r="A54" s="18">
        <f t="shared" si="6"/>
        <v>2012</v>
      </c>
      <c r="B54" s="18">
        <f t="shared" si="7"/>
        <v>11</v>
      </c>
      <c r="C54" s="18"/>
      <c r="D54" s="18"/>
      <c r="E54" s="18"/>
      <c r="F54" s="42">
        <f>SUMIF('Cust MB ComLg'!$Y$8:$AJ$8,$B$29,'Cust MB ComLg'!$Y14:$AJ14)</f>
        <v>150</v>
      </c>
      <c r="G54" s="42">
        <f>'Avg Bill Days'!C11</f>
        <v>28.762</v>
      </c>
      <c r="H54" s="42"/>
      <c r="I54" s="42"/>
      <c r="J54" s="42">
        <f t="shared" si="8"/>
        <v>0</v>
      </c>
      <c r="K54" s="42">
        <f t="shared" si="8"/>
        <v>4681</v>
      </c>
      <c r="L54" s="42"/>
      <c r="M54" s="42"/>
      <c r="N54" s="42"/>
      <c r="O54" s="42"/>
      <c r="P54" s="42"/>
      <c r="Q54" s="42"/>
      <c r="R54" s="42">
        <f t="shared" si="9"/>
        <v>26639119</v>
      </c>
      <c r="S54" s="42">
        <f t="shared" si="10"/>
        <v>71205</v>
      </c>
    </row>
    <row r="55" spans="1:19">
      <c r="A55" s="18">
        <f t="shared" si="6"/>
        <v>2012</v>
      </c>
      <c r="B55" s="18">
        <f t="shared" si="7"/>
        <v>12</v>
      </c>
      <c r="C55" s="18"/>
      <c r="D55" s="18"/>
      <c r="E55" s="18"/>
      <c r="F55" s="42">
        <f>SUMIF('Cust MB ComLg'!$Y$8:$AJ$8,$B$29,'Cust MB ComLg'!$Y15:$AJ15)</f>
        <v>150</v>
      </c>
      <c r="G55" s="42">
        <f>'Avg Bill Days'!C12</f>
        <v>30.905000000000001</v>
      </c>
      <c r="H55" s="42"/>
      <c r="I55" s="42"/>
      <c r="J55" s="42">
        <f t="shared" si="8"/>
        <v>0</v>
      </c>
      <c r="K55" s="42">
        <f t="shared" si="8"/>
        <v>4534</v>
      </c>
      <c r="L55" s="42"/>
      <c r="M55" s="42"/>
      <c r="N55" s="42"/>
      <c r="O55" s="42"/>
      <c r="P55" s="42"/>
      <c r="Q55" s="42"/>
      <c r="R55" s="42">
        <f t="shared" si="9"/>
        <v>26734472</v>
      </c>
      <c r="S55" s="42">
        <f t="shared" si="10"/>
        <v>69178</v>
      </c>
    </row>
    <row r="56" spans="1:19">
      <c r="A56" s="18">
        <f>'Inputs &amp; Notes'!B1</f>
        <v>2013</v>
      </c>
      <c r="B56" s="18">
        <v>1</v>
      </c>
      <c r="C56" s="18"/>
      <c r="D56" s="18"/>
      <c r="E56" s="18"/>
      <c r="F56" s="42">
        <f>SUMIF('Cust MB ComLg'!$Y$8:$AJ$8,$B$29,'Cust MB ComLg'!$Y16:$AJ16)</f>
        <v>150</v>
      </c>
      <c r="G56" s="42">
        <f>'Avg Bill Days'!C13</f>
        <v>32.286000000000001</v>
      </c>
      <c r="H56" s="42"/>
      <c r="I56" s="42"/>
      <c r="J56" s="42">
        <f t="shared" si="8"/>
        <v>0</v>
      </c>
      <c r="K56" s="42">
        <f t="shared" si="8"/>
        <v>3373</v>
      </c>
      <c r="L56" s="42"/>
      <c r="M56" s="42"/>
      <c r="N56" s="42"/>
      <c r="O56" s="42"/>
      <c r="P56" s="42"/>
      <c r="Q56" s="42"/>
      <c r="R56" s="42">
        <f t="shared" si="9"/>
        <v>26909526</v>
      </c>
      <c r="S56" s="42">
        <f t="shared" si="10"/>
        <v>67588</v>
      </c>
    </row>
    <row r="57" spans="1:19">
      <c r="A57" s="18">
        <f>A56</f>
        <v>2013</v>
      </c>
      <c r="B57" s="18">
        <v>2</v>
      </c>
      <c r="C57" s="18"/>
      <c r="D57" s="18"/>
      <c r="E57" s="18"/>
      <c r="F57" s="42">
        <f>SUMIF('Cust MB ComLg'!$Y$8:$AJ$8,$B$29,'Cust MB ComLg'!$Y17:$AJ17)</f>
        <v>150</v>
      </c>
      <c r="G57" s="42">
        <f>'Avg Bill Days'!C14</f>
        <v>29.81</v>
      </c>
      <c r="H57" s="42"/>
      <c r="I57" s="42"/>
      <c r="J57" s="42">
        <f t="shared" si="8"/>
        <v>0</v>
      </c>
      <c r="K57" s="42">
        <f t="shared" si="8"/>
        <v>3409</v>
      </c>
      <c r="L57" s="42"/>
      <c r="M57" s="42"/>
      <c r="N57" s="42"/>
      <c r="O57" s="42"/>
      <c r="P57" s="42"/>
      <c r="Q57" s="42"/>
      <c r="R57" s="42">
        <f t="shared" si="9"/>
        <v>25975678</v>
      </c>
      <c r="S57" s="42">
        <f t="shared" si="10"/>
        <v>67495</v>
      </c>
    </row>
    <row r="58" spans="1:19">
      <c r="A58" s="18">
        <f t="shared" ref="A58:A67" si="11">A57</f>
        <v>2013</v>
      </c>
      <c r="B58" s="18">
        <v>3</v>
      </c>
      <c r="C58" s="18"/>
      <c r="D58" s="18"/>
      <c r="E58" s="18"/>
      <c r="F58" s="42">
        <f>SUMIF('Cust MB ComLg'!$Y$8:$AJ$8,$B$29,'Cust MB ComLg'!$Y18:$AJ18)</f>
        <v>151</v>
      </c>
      <c r="G58" s="42">
        <f>'Avg Bill Days'!C15</f>
        <v>29.524000000000001</v>
      </c>
      <c r="H58" s="42"/>
      <c r="I58" s="42"/>
      <c r="J58" s="42">
        <f t="shared" si="8"/>
        <v>0</v>
      </c>
      <c r="K58" s="42">
        <f t="shared" si="8"/>
        <v>3860</v>
      </c>
      <c r="L58" s="42"/>
      <c r="M58" s="42"/>
      <c r="N58" s="42"/>
      <c r="O58" s="42"/>
      <c r="P58" s="42"/>
      <c r="Q58" s="42"/>
      <c r="R58" s="42">
        <f t="shared" si="9"/>
        <v>26692369</v>
      </c>
      <c r="S58" s="42">
        <f t="shared" si="10"/>
        <v>68634</v>
      </c>
    </row>
    <row r="59" spans="1:19">
      <c r="A59" s="18">
        <f t="shared" si="11"/>
        <v>2013</v>
      </c>
      <c r="B59" s="18">
        <v>4</v>
      </c>
      <c r="C59" s="18"/>
      <c r="D59" s="18"/>
      <c r="E59" s="18"/>
      <c r="F59" s="42">
        <f>SUMIF('Cust MB ComLg'!$Y$8:$AJ$8,$B$29,'Cust MB ComLg'!$Y19:$AJ19)</f>
        <v>151</v>
      </c>
      <c r="G59" s="42">
        <f>'Avg Bill Days'!C16</f>
        <v>30.713999999999999</v>
      </c>
      <c r="H59" s="42"/>
      <c r="I59" s="42"/>
      <c r="J59" s="42">
        <f t="shared" si="8"/>
        <v>0</v>
      </c>
      <c r="K59" s="42">
        <f t="shared" si="8"/>
        <v>4426</v>
      </c>
      <c r="L59" s="42"/>
      <c r="M59" s="42"/>
      <c r="N59" s="42"/>
      <c r="O59" s="42"/>
      <c r="P59" s="42"/>
      <c r="Q59" s="42"/>
      <c r="R59" s="42">
        <f t="shared" si="9"/>
        <v>29435996</v>
      </c>
      <c r="S59" s="42">
        <f t="shared" si="10"/>
        <v>70928</v>
      </c>
    </row>
    <row r="60" spans="1:19">
      <c r="A60" s="18">
        <f t="shared" si="11"/>
        <v>2013</v>
      </c>
      <c r="B60" s="18">
        <v>5</v>
      </c>
      <c r="C60" s="18"/>
      <c r="D60" s="18"/>
      <c r="E60" s="18"/>
      <c r="F60" s="42">
        <f>SUMIF('Cust MB ComLg'!$Y$8:$AJ$8,$B$29,'Cust MB ComLg'!$Y20:$AJ20)</f>
        <v>151</v>
      </c>
      <c r="G60" s="42">
        <f>'Avg Bill Days'!C17</f>
        <v>29.524000000000001</v>
      </c>
      <c r="H60" s="42"/>
      <c r="I60" s="42"/>
      <c r="J60" s="42">
        <f t="shared" si="8"/>
        <v>0</v>
      </c>
      <c r="K60" s="42">
        <f t="shared" si="8"/>
        <v>4498</v>
      </c>
      <c r="L60" s="42"/>
      <c r="M60" s="42"/>
      <c r="N60" s="42"/>
      <c r="O60" s="42"/>
      <c r="P60" s="42"/>
      <c r="Q60" s="42"/>
      <c r="R60" s="42">
        <f t="shared" si="9"/>
        <v>29897657</v>
      </c>
      <c r="S60" s="42">
        <f t="shared" si="10"/>
        <v>74559</v>
      </c>
    </row>
    <row r="61" spans="1:19">
      <c r="A61" s="18">
        <f t="shared" si="11"/>
        <v>2013</v>
      </c>
      <c r="B61" s="18">
        <v>6</v>
      </c>
      <c r="C61" s="18"/>
      <c r="D61" s="18"/>
      <c r="E61" s="18"/>
      <c r="F61" s="42">
        <f>SUMIF('Cust MB ComLg'!$Y$8:$AJ$8,$B$29,'Cust MB ComLg'!$Y21:$AJ21)</f>
        <v>151</v>
      </c>
      <c r="G61" s="42">
        <f>'Avg Bill Days'!C18</f>
        <v>30.619</v>
      </c>
      <c r="H61" s="42"/>
      <c r="I61" s="42"/>
      <c r="J61" s="42">
        <f t="shared" si="8"/>
        <v>0</v>
      </c>
      <c r="K61" s="42">
        <f t="shared" si="8"/>
        <v>4411</v>
      </c>
      <c r="L61" s="42"/>
      <c r="M61" s="42"/>
      <c r="N61" s="42"/>
      <c r="O61" s="42"/>
      <c r="P61" s="42"/>
      <c r="Q61" s="42"/>
      <c r="R61" s="42">
        <f t="shared" si="9"/>
        <v>34974223</v>
      </c>
      <c r="S61" s="42">
        <f t="shared" si="10"/>
        <v>80752</v>
      </c>
    </row>
    <row r="62" spans="1:19">
      <c r="A62" s="18">
        <f t="shared" si="11"/>
        <v>2013</v>
      </c>
      <c r="B62" s="18">
        <v>7</v>
      </c>
      <c r="C62" s="18"/>
      <c r="D62" s="18"/>
      <c r="E62" s="18"/>
      <c r="F62" s="42">
        <f>SUMIF('Cust MB ComLg'!$Y$8:$AJ$8,$B$29,'Cust MB ComLg'!$Y22:$AJ22)</f>
        <v>151</v>
      </c>
      <c r="G62" s="42">
        <f>'Avg Bill Days'!C19</f>
        <v>30.713999999999999</v>
      </c>
      <c r="H62" s="42"/>
      <c r="I62" s="42"/>
      <c r="J62" s="42">
        <f t="shared" si="8"/>
        <v>0</v>
      </c>
      <c r="K62" s="42">
        <f t="shared" si="8"/>
        <v>5431</v>
      </c>
      <c r="L62" s="42"/>
      <c r="M62" s="42"/>
      <c r="N62" s="42"/>
      <c r="O62" s="42"/>
      <c r="P62" s="42"/>
      <c r="Q62" s="42"/>
      <c r="R62" s="42">
        <f t="shared" si="9"/>
        <v>36368455</v>
      </c>
      <c r="S62" s="42">
        <f t="shared" si="10"/>
        <v>79238</v>
      </c>
    </row>
    <row r="63" spans="1:19">
      <c r="A63" s="18">
        <f t="shared" si="11"/>
        <v>2013</v>
      </c>
      <c r="B63" s="18">
        <v>8</v>
      </c>
      <c r="C63" s="18"/>
      <c r="D63" s="18"/>
      <c r="E63" s="18"/>
      <c r="F63" s="42">
        <f>SUMIF('Cust MB ComLg'!$Y$8:$AJ$8,$B$29,'Cust MB ComLg'!$Y23:$AJ23)</f>
        <v>151</v>
      </c>
      <c r="G63" s="42">
        <f>'Avg Bill Days'!C20</f>
        <v>30.475999999999999</v>
      </c>
      <c r="H63" s="42"/>
      <c r="I63" s="42"/>
      <c r="J63" s="42">
        <f t="shared" si="8"/>
        <v>0</v>
      </c>
      <c r="K63" s="42">
        <f t="shared" si="8"/>
        <v>4995</v>
      </c>
      <c r="L63" s="42"/>
      <c r="M63" s="42"/>
      <c r="N63" s="42"/>
      <c r="O63" s="42"/>
      <c r="P63" s="42"/>
      <c r="Q63" s="42"/>
      <c r="R63" s="42">
        <f t="shared" si="9"/>
        <v>37185553</v>
      </c>
      <c r="S63" s="42">
        <f t="shared" si="10"/>
        <v>82107</v>
      </c>
    </row>
    <row r="64" spans="1:19">
      <c r="A64" s="18">
        <f t="shared" si="11"/>
        <v>2013</v>
      </c>
      <c r="B64" s="18">
        <v>9</v>
      </c>
      <c r="C64" s="18"/>
      <c r="D64" s="18"/>
      <c r="E64" s="18"/>
      <c r="F64" s="42">
        <f>SUMIF('Cust MB ComLg'!$Y$8:$AJ$8,$B$29,'Cust MB ComLg'!$Y24:$AJ24)</f>
        <v>151</v>
      </c>
      <c r="G64" s="42">
        <f>'Avg Bill Days'!C21</f>
        <v>31.143000000000001</v>
      </c>
      <c r="H64" s="42"/>
      <c r="I64" s="42"/>
      <c r="J64" s="42">
        <f t="shared" si="8"/>
        <v>0</v>
      </c>
      <c r="K64" s="42">
        <f t="shared" si="8"/>
        <v>4666</v>
      </c>
      <c r="L64" s="42"/>
      <c r="M64" s="42"/>
      <c r="N64" s="42"/>
      <c r="O64" s="42"/>
      <c r="P64" s="42"/>
      <c r="Q64" s="42"/>
      <c r="R64" s="42">
        <f t="shared" si="9"/>
        <v>36460716</v>
      </c>
      <c r="S64" s="42">
        <f t="shared" si="10"/>
        <v>82496</v>
      </c>
    </row>
    <row r="65" spans="1:19">
      <c r="A65" s="18">
        <f t="shared" si="11"/>
        <v>2013</v>
      </c>
      <c r="B65" s="18">
        <v>10</v>
      </c>
      <c r="C65" s="18"/>
      <c r="D65" s="18"/>
      <c r="E65" s="18"/>
      <c r="F65" s="42">
        <f>SUMIF('Cust MB ComLg'!$Y$8:$AJ$8,$B$29,'Cust MB ComLg'!$Y25:$AJ25)</f>
        <v>151</v>
      </c>
      <c r="G65" s="42">
        <f>'Avg Bill Days'!C22</f>
        <v>30.762</v>
      </c>
      <c r="H65" s="42"/>
      <c r="I65" s="42"/>
      <c r="J65" s="42">
        <f t="shared" si="8"/>
        <v>0</v>
      </c>
      <c r="K65" s="42">
        <f t="shared" si="8"/>
        <v>4561</v>
      </c>
      <c r="L65" s="42"/>
      <c r="M65" s="42"/>
      <c r="N65" s="42"/>
      <c r="O65" s="42"/>
      <c r="P65" s="42"/>
      <c r="Q65" s="42"/>
      <c r="R65" s="42">
        <f t="shared" si="9"/>
        <v>32316857</v>
      </c>
      <c r="S65" s="42">
        <f t="shared" si="10"/>
        <v>76802</v>
      </c>
    </row>
    <row r="66" spans="1:19">
      <c r="A66" s="18">
        <f t="shared" si="11"/>
        <v>2013</v>
      </c>
      <c r="B66" s="18">
        <v>11</v>
      </c>
      <c r="C66" s="18"/>
      <c r="D66" s="18"/>
      <c r="E66" s="18"/>
      <c r="F66" s="42">
        <f>SUMIF('Cust MB ComLg'!$Y$8:$AJ$8,$B$29,'Cust MB ComLg'!$Y26:$AJ26)</f>
        <v>151</v>
      </c>
      <c r="G66" s="42">
        <f>'Avg Bill Days'!C23</f>
        <v>28.619</v>
      </c>
      <c r="H66" s="42"/>
      <c r="I66" s="42"/>
      <c r="J66" s="42">
        <f t="shared" si="8"/>
        <v>0</v>
      </c>
      <c r="K66" s="42">
        <f t="shared" si="8"/>
        <v>4713</v>
      </c>
      <c r="L66" s="42"/>
      <c r="M66" s="42"/>
      <c r="N66" s="42"/>
      <c r="O66" s="42"/>
      <c r="P66" s="42"/>
      <c r="Q66" s="42"/>
      <c r="R66" s="42">
        <f t="shared" si="9"/>
        <v>26683385</v>
      </c>
      <c r="S66" s="42">
        <f t="shared" si="10"/>
        <v>71680</v>
      </c>
    </row>
    <row r="67" spans="1:19">
      <c r="A67" s="18">
        <f t="shared" si="11"/>
        <v>2013</v>
      </c>
      <c r="B67" s="18">
        <v>12</v>
      </c>
      <c r="C67" s="18"/>
      <c r="D67" s="18"/>
      <c r="E67" s="18"/>
      <c r="F67" s="42">
        <f>SUMIF('Cust MB ComLg'!$Y$8:$AJ$8,$B$29,'Cust MB ComLg'!$Y27:$AJ27)</f>
        <v>151</v>
      </c>
      <c r="G67" s="42">
        <f>'Avg Bill Days'!C24</f>
        <v>31.238</v>
      </c>
      <c r="H67" s="42"/>
      <c r="I67" s="42"/>
      <c r="J67" s="42">
        <f t="shared" si="8"/>
        <v>0</v>
      </c>
      <c r="K67" s="42">
        <f t="shared" si="8"/>
        <v>4564</v>
      </c>
      <c r="L67" s="42"/>
      <c r="M67" s="42"/>
      <c r="N67" s="42"/>
      <c r="O67" s="42"/>
      <c r="P67" s="42"/>
      <c r="Q67" s="42"/>
      <c r="R67" s="42">
        <f t="shared" si="9"/>
        <v>27202685</v>
      </c>
      <c r="S67" s="42">
        <f t="shared" si="10"/>
        <v>69639</v>
      </c>
    </row>
    <row r="68" spans="1:19">
      <c r="A68" s="18">
        <f t="shared" ref="A68:A131" si="12">A56+1</f>
        <v>2014</v>
      </c>
      <c r="B68" s="18">
        <f>B56</f>
        <v>1</v>
      </c>
      <c r="C68" s="18"/>
      <c r="D68" s="18"/>
      <c r="E68" s="18"/>
      <c r="F68" s="42">
        <f>SUMIF('Cust MB ComLg'!$Y$8:$AJ$8,$B$29,'Cust MB ComLg'!$Y28:$AJ28)</f>
        <v>151</v>
      </c>
      <c r="G68" s="42">
        <f>'Avg Bill Days'!C25</f>
        <v>32.286000000000001</v>
      </c>
      <c r="H68" s="42"/>
      <c r="I68" s="42"/>
      <c r="J68" s="42">
        <f t="shared" si="8"/>
        <v>0</v>
      </c>
      <c r="K68" s="42">
        <f t="shared" si="8"/>
        <v>3396</v>
      </c>
      <c r="L68" s="42"/>
      <c r="M68" s="42"/>
      <c r="N68" s="42"/>
      <c r="O68" s="42"/>
      <c r="P68" s="42"/>
      <c r="Q68" s="42"/>
      <c r="R68" s="42">
        <f t="shared" si="9"/>
        <v>27088923</v>
      </c>
      <c r="S68" s="42">
        <f t="shared" si="10"/>
        <v>68039</v>
      </c>
    </row>
    <row r="69" spans="1:19">
      <c r="A69" s="18">
        <f t="shared" si="12"/>
        <v>2014</v>
      </c>
      <c r="B69" s="18">
        <f t="shared" ref="B69:B132" si="13">B57</f>
        <v>2</v>
      </c>
      <c r="C69" s="18"/>
      <c r="D69" s="18"/>
      <c r="E69" s="18"/>
      <c r="F69" s="42">
        <f>SUMIF('Cust MB ComLg'!$Y$8:$AJ$8,$B$29,'Cust MB ComLg'!$Y29:$AJ29)</f>
        <v>151</v>
      </c>
      <c r="G69" s="42">
        <f>'Avg Bill Days'!C26</f>
        <v>29.81</v>
      </c>
      <c r="H69" s="42"/>
      <c r="I69" s="42"/>
      <c r="J69" s="42">
        <f t="shared" si="8"/>
        <v>0</v>
      </c>
      <c r="K69" s="42">
        <f t="shared" si="8"/>
        <v>3431</v>
      </c>
      <c r="L69" s="42"/>
      <c r="M69" s="42"/>
      <c r="N69" s="42"/>
      <c r="O69" s="42"/>
      <c r="P69" s="42"/>
      <c r="Q69" s="42"/>
      <c r="R69" s="42">
        <f t="shared" si="9"/>
        <v>26148849</v>
      </c>
      <c r="S69" s="42">
        <f t="shared" si="10"/>
        <v>67945</v>
      </c>
    </row>
    <row r="70" spans="1:19">
      <c r="A70" s="18">
        <f t="shared" si="12"/>
        <v>2014</v>
      </c>
      <c r="B70" s="18">
        <f t="shared" si="13"/>
        <v>3</v>
      </c>
      <c r="C70" s="18"/>
      <c r="D70" s="18"/>
      <c r="E70" s="18"/>
      <c r="F70" s="42">
        <f>SUMIF('Cust MB ComLg'!$Y$8:$AJ$8,$B$29,'Cust MB ComLg'!$Y30:$AJ30)</f>
        <v>152</v>
      </c>
      <c r="G70" s="42">
        <f>'Avg Bill Days'!C27</f>
        <v>29.524000000000001</v>
      </c>
      <c r="H70" s="42"/>
      <c r="I70" s="42"/>
      <c r="J70" s="42">
        <f t="shared" si="8"/>
        <v>0</v>
      </c>
      <c r="K70" s="42">
        <f t="shared" si="8"/>
        <v>3886</v>
      </c>
      <c r="L70" s="42"/>
      <c r="M70" s="42"/>
      <c r="N70" s="42"/>
      <c r="O70" s="42"/>
      <c r="P70" s="42"/>
      <c r="Q70" s="42"/>
      <c r="R70" s="42">
        <f t="shared" si="9"/>
        <v>26869139</v>
      </c>
      <c r="S70" s="42">
        <f t="shared" si="10"/>
        <v>69088</v>
      </c>
    </row>
    <row r="71" spans="1:19">
      <c r="A71" s="18">
        <f t="shared" si="12"/>
        <v>2014</v>
      </c>
      <c r="B71" s="18">
        <f t="shared" si="13"/>
        <v>4</v>
      </c>
      <c r="C71" s="18"/>
      <c r="D71" s="18"/>
      <c r="E71" s="18"/>
      <c r="F71" s="42">
        <f>SUMIF('Cust MB ComLg'!$Y$8:$AJ$8,$B$29,'Cust MB ComLg'!$Y31:$AJ31)</f>
        <v>154</v>
      </c>
      <c r="G71" s="42">
        <f>'Avg Bill Days'!C28</f>
        <v>30.713999999999999</v>
      </c>
      <c r="H71" s="42"/>
      <c r="I71" s="42"/>
      <c r="J71" s="42">
        <f t="shared" si="8"/>
        <v>0</v>
      </c>
      <c r="K71" s="42">
        <f t="shared" si="8"/>
        <v>4514</v>
      </c>
      <c r="L71" s="42"/>
      <c r="M71" s="42"/>
      <c r="N71" s="42"/>
      <c r="O71" s="42"/>
      <c r="P71" s="42"/>
      <c r="Q71" s="42"/>
      <c r="R71" s="42">
        <f t="shared" si="9"/>
        <v>30020817</v>
      </c>
      <c r="S71" s="42">
        <f t="shared" si="10"/>
        <v>72337</v>
      </c>
    </row>
    <row r="72" spans="1:19">
      <c r="A72" s="18">
        <f t="shared" si="12"/>
        <v>2014</v>
      </c>
      <c r="B72" s="18">
        <f t="shared" si="13"/>
        <v>5</v>
      </c>
      <c r="C72" s="18"/>
      <c r="D72" s="18"/>
      <c r="E72" s="18"/>
      <c r="F72" s="42">
        <f>SUMIF('Cust MB ComLg'!$Y$8:$AJ$8,$B$29,'Cust MB ComLg'!$Y32:$AJ32)</f>
        <v>154</v>
      </c>
      <c r="G72" s="42">
        <f>'Avg Bill Days'!C29</f>
        <v>29.524000000000001</v>
      </c>
      <c r="H72" s="42"/>
      <c r="I72" s="42"/>
      <c r="J72" s="42">
        <f t="shared" si="8"/>
        <v>0</v>
      </c>
      <c r="K72" s="42">
        <f t="shared" si="8"/>
        <v>4587</v>
      </c>
      <c r="L72" s="42"/>
      <c r="M72" s="42"/>
      <c r="N72" s="42"/>
      <c r="O72" s="42"/>
      <c r="P72" s="42"/>
      <c r="Q72" s="42"/>
      <c r="R72" s="42">
        <f t="shared" si="9"/>
        <v>30491650</v>
      </c>
      <c r="S72" s="42">
        <f t="shared" si="10"/>
        <v>76040</v>
      </c>
    </row>
    <row r="73" spans="1:19">
      <c r="A73" s="18">
        <f t="shared" si="12"/>
        <v>2014</v>
      </c>
      <c r="B73" s="18">
        <f t="shared" si="13"/>
        <v>6</v>
      </c>
      <c r="C73" s="18"/>
      <c r="D73" s="18"/>
      <c r="E73" s="18"/>
      <c r="F73" s="42">
        <f>SUMIF('Cust MB ComLg'!$Y$8:$AJ$8,$B$29,'Cust MB ComLg'!$Y33:$AJ33)</f>
        <v>154</v>
      </c>
      <c r="G73" s="42">
        <f>'Avg Bill Days'!C30</f>
        <v>30.619</v>
      </c>
      <c r="H73" s="42"/>
      <c r="I73" s="42"/>
      <c r="J73" s="42">
        <f t="shared" si="8"/>
        <v>0</v>
      </c>
      <c r="K73" s="42">
        <f t="shared" si="8"/>
        <v>4499</v>
      </c>
      <c r="L73" s="42"/>
      <c r="M73" s="42"/>
      <c r="N73" s="42"/>
      <c r="O73" s="42"/>
      <c r="P73" s="42"/>
      <c r="Q73" s="42"/>
      <c r="R73" s="42">
        <f t="shared" si="9"/>
        <v>35669075</v>
      </c>
      <c r="S73" s="42">
        <f t="shared" si="10"/>
        <v>82356</v>
      </c>
    </row>
    <row r="74" spans="1:19">
      <c r="A74" s="18">
        <f t="shared" si="12"/>
        <v>2014</v>
      </c>
      <c r="B74" s="18">
        <f t="shared" si="13"/>
        <v>7</v>
      </c>
      <c r="C74" s="18"/>
      <c r="D74" s="18"/>
      <c r="E74" s="18"/>
      <c r="F74" s="42">
        <f>SUMIF('Cust MB ComLg'!$Y$8:$AJ$8,$B$29,'Cust MB ComLg'!$Y34:$AJ34)</f>
        <v>154</v>
      </c>
      <c r="G74" s="42">
        <f>'Avg Bill Days'!C31</f>
        <v>30.713999999999999</v>
      </c>
      <c r="H74" s="42"/>
      <c r="I74" s="42"/>
      <c r="J74" s="42">
        <f t="shared" si="8"/>
        <v>0</v>
      </c>
      <c r="K74" s="42">
        <f t="shared" si="8"/>
        <v>5538</v>
      </c>
      <c r="L74" s="42"/>
      <c r="M74" s="42"/>
      <c r="N74" s="42"/>
      <c r="O74" s="42"/>
      <c r="P74" s="42"/>
      <c r="Q74" s="42"/>
      <c r="R74" s="42">
        <f t="shared" si="9"/>
        <v>37091007</v>
      </c>
      <c r="S74" s="42">
        <f t="shared" si="10"/>
        <v>80812</v>
      </c>
    </row>
    <row r="75" spans="1:19">
      <c r="A75" s="18">
        <f t="shared" si="12"/>
        <v>2014</v>
      </c>
      <c r="B75" s="18">
        <f t="shared" si="13"/>
        <v>8</v>
      </c>
      <c r="C75" s="18"/>
      <c r="D75" s="18"/>
      <c r="E75" s="18"/>
      <c r="F75" s="42">
        <f>SUMIF('Cust MB ComLg'!$Y$8:$AJ$8,$B$29,'Cust MB ComLg'!$Y35:$AJ35)</f>
        <v>155</v>
      </c>
      <c r="G75" s="42">
        <f>'Avg Bill Days'!C32</f>
        <v>30.475999999999999</v>
      </c>
      <c r="H75" s="42"/>
      <c r="I75" s="42"/>
      <c r="J75" s="42">
        <f t="shared" si="8"/>
        <v>0</v>
      </c>
      <c r="K75" s="42">
        <f t="shared" si="8"/>
        <v>5128</v>
      </c>
      <c r="L75" s="42"/>
      <c r="M75" s="42"/>
      <c r="N75" s="42"/>
      <c r="O75" s="42"/>
      <c r="P75" s="42"/>
      <c r="Q75" s="42"/>
      <c r="R75" s="42">
        <f t="shared" si="9"/>
        <v>38170601</v>
      </c>
      <c r="S75" s="42">
        <f t="shared" si="10"/>
        <v>84282</v>
      </c>
    </row>
    <row r="76" spans="1:19">
      <c r="A76" s="18">
        <f t="shared" si="12"/>
        <v>2014</v>
      </c>
      <c r="B76" s="18">
        <f t="shared" si="13"/>
        <v>9</v>
      </c>
      <c r="C76" s="18"/>
      <c r="D76" s="18"/>
      <c r="E76" s="18"/>
      <c r="F76" s="42">
        <f>SUMIF('Cust MB ComLg'!$Y$8:$AJ$8,$B$29,'Cust MB ComLg'!$Y36:$AJ36)</f>
        <v>155</v>
      </c>
      <c r="G76" s="42">
        <f>'Avg Bill Days'!C33</f>
        <v>31.143000000000001</v>
      </c>
      <c r="H76" s="42"/>
      <c r="I76" s="42"/>
      <c r="J76" s="42">
        <f t="shared" si="8"/>
        <v>0</v>
      </c>
      <c r="K76" s="42">
        <f t="shared" si="8"/>
        <v>4790</v>
      </c>
      <c r="L76" s="42"/>
      <c r="M76" s="42"/>
      <c r="N76" s="42"/>
      <c r="O76" s="42"/>
      <c r="P76" s="42"/>
      <c r="Q76" s="42"/>
      <c r="R76" s="42">
        <f t="shared" si="9"/>
        <v>37426563</v>
      </c>
      <c r="S76" s="42">
        <f t="shared" si="10"/>
        <v>84681</v>
      </c>
    </row>
    <row r="77" spans="1:19">
      <c r="A77" s="18">
        <f t="shared" si="12"/>
        <v>2014</v>
      </c>
      <c r="B77" s="18">
        <f t="shared" si="13"/>
        <v>10</v>
      </c>
      <c r="C77" s="18"/>
      <c r="D77" s="18"/>
      <c r="E77" s="18"/>
      <c r="F77" s="42">
        <f>SUMIF('Cust MB ComLg'!$Y$8:$AJ$8,$B$29,'Cust MB ComLg'!$Y37:$AJ37)</f>
        <v>155</v>
      </c>
      <c r="G77" s="42">
        <f>'Avg Bill Days'!C34</f>
        <v>30.762</v>
      </c>
      <c r="H77" s="42"/>
      <c r="I77" s="42"/>
      <c r="J77" s="42">
        <f t="shared" si="8"/>
        <v>0</v>
      </c>
      <c r="K77" s="42">
        <f t="shared" si="8"/>
        <v>4682</v>
      </c>
      <c r="L77" s="42"/>
      <c r="M77" s="42"/>
      <c r="N77" s="42"/>
      <c r="O77" s="42"/>
      <c r="P77" s="42"/>
      <c r="Q77" s="42"/>
      <c r="R77" s="42">
        <f t="shared" si="9"/>
        <v>33172932</v>
      </c>
      <c r="S77" s="42">
        <f t="shared" si="10"/>
        <v>78836</v>
      </c>
    </row>
    <row r="78" spans="1:19">
      <c r="A78" s="18">
        <f t="shared" si="12"/>
        <v>2014</v>
      </c>
      <c r="B78" s="18">
        <f t="shared" si="13"/>
        <v>11</v>
      </c>
      <c r="C78" s="18"/>
      <c r="D78" s="18"/>
      <c r="E78" s="18"/>
      <c r="F78" s="42">
        <f>SUMIF('Cust MB ComLg'!$Y$8:$AJ$8,$B$29,'Cust MB ComLg'!$Y38:$AJ38)</f>
        <v>156</v>
      </c>
      <c r="G78" s="42">
        <f>'Avg Bill Days'!C35</f>
        <v>28.619</v>
      </c>
      <c r="H78" s="42"/>
      <c r="I78" s="42"/>
      <c r="J78" s="42">
        <f t="shared" si="8"/>
        <v>0</v>
      </c>
      <c r="K78" s="42">
        <f t="shared" si="8"/>
        <v>4869</v>
      </c>
      <c r="L78" s="42"/>
      <c r="M78" s="42"/>
      <c r="N78" s="42"/>
      <c r="O78" s="42"/>
      <c r="P78" s="42"/>
      <c r="Q78" s="42"/>
      <c r="R78" s="42">
        <f t="shared" si="9"/>
        <v>27566940</v>
      </c>
      <c r="S78" s="42">
        <f t="shared" si="10"/>
        <v>74053</v>
      </c>
    </row>
    <row r="79" spans="1:19">
      <c r="A79" s="18">
        <f t="shared" si="12"/>
        <v>2014</v>
      </c>
      <c r="B79" s="18">
        <f t="shared" si="13"/>
        <v>12</v>
      </c>
      <c r="C79" s="18"/>
      <c r="D79" s="18"/>
      <c r="E79" s="18"/>
      <c r="F79" s="42">
        <f>SUMIF('Cust MB ComLg'!$Y$8:$AJ$8,$B$29,'Cust MB ComLg'!$Y39:$AJ39)</f>
        <v>158</v>
      </c>
      <c r="G79" s="42">
        <f>'Avg Bill Days'!C36</f>
        <v>31.238</v>
      </c>
      <c r="H79" s="42"/>
      <c r="I79" s="42"/>
      <c r="J79" s="42">
        <f t="shared" si="8"/>
        <v>0</v>
      </c>
      <c r="K79" s="42">
        <f t="shared" si="8"/>
        <v>4775</v>
      </c>
      <c r="L79" s="42"/>
      <c r="M79" s="42"/>
      <c r="N79" s="42"/>
      <c r="O79" s="42"/>
      <c r="P79" s="42"/>
      <c r="Q79" s="42"/>
      <c r="R79" s="42">
        <f t="shared" si="9"/>
        <v>28463737</v>
      </c>
      <c r="S79" s="42">
        <f t="shared" si="10"/>
        <v>72867</v>
      </c>
    </row>
    <row r="80" spans="1:19">
      <c r="A80" s="18">
        <f t="shared" si="12"/>
        <v>2015</v>
      </c>
      <c r="B80" s="18">
        <f t="shared" si="13"/>
        <v>1</v>
      </c>
      <c r="C80" s="18"/>
      <c r="D80" s="18"/>
      <c r="E80" s="18"/>
      <c r="F80" s="42">
        <f>SUMIF('Cust MB ComLg'!$Y$8:$AJ$8,$B$29,'Cust MB ComLg'!$Y40:$AJ40)</f>
        <v>158</v>
      </c>
      <c r="G80" s="42">
        <f>'Avg Bill Days'!C37</f>
        <v>32.286000000000001</v>
      </c>
      <c r="H80" s="42"/>
      <c r="I80" s="42"/>
      <c r="J80" s="42">
        <f t="shared" si="8"/>
        <v>0</v>
      </c>
      <c r="K80" s="42">
        <f t="shared" si="8"/>
        <v>3553</v>
      </c>
      <c r="L80" s="42"/>
      <c r="M80" s="42"/>
      <c r="N80" s="42"/>
      <c r="O80" s="42"/>
      <c r="P80" s="42"/>
      <c r="Q80" s="42"/>
      <c r="R80" s="42">
        <f t="shared" si="9"/>
        <v>28344701</v>
      </c>
      <c r="S80" s="42">
        <f t="shared" si="10"/>
        <v>71193</v>
      </c>
    </row>
    <row r="81" spans="1:19">
      <c r="A81" s="18">
        <f t="shared" si="12"/>
        <v>2015</v>
      </c>
      <c r="B81" s="18">
        <f t="shared" si="13"/>
        <v>2</v>
      </c>
      <c r="C81" s="18"/>
      <c r="D81" s="18"/>
      <c r="E81" s="18"/>
      <c r="F81" s="42">
        <f>SUMIF('Cust MB ComLg'!$Y$8:$AJ$8,$B$29,'Cust MB ComLg'!$Y41:$AJ41)</f>
        <v>158</v>
      </c>
      <c r="G81" s="42">
        <f>'Avg Bill Days'!C38</f>
        <v>29.81</v>
      </c>
      <c r="H81" s="42"/>
      <c r="I81" s="42"/>
      <c r="J81" s="42">
        <f t="shared" si="8"/>
        <v>0</v>
      </c>
      <c r="K81" s="42">
        <f t="shared" si="8"/>
        <v>3590</v>
      </c>
      <c r="L81" s="42"/>
      <c r="M81" s="42"/>
      <c r="N81" s="42"/>
      <c r="O81" s="42"/>
      <c r="P81" s="42"/>
      <c r="Q81" s="42"/>
      <c r="R81" s="42">
        <f t="shared" si="9"/>
        <v>27361047</v>
      </c>
      <c r="S81" s="42">
        <f t="shared" si="10"/>
        <v>71095</v>
      </c>
    </row>
    <row r="82" spans="1:19">
      <c r="A82" s="18">
        <f t="shared" si="12"/>
        <v>2015</v>
      </c>
      <c r="B82" s="18">
        <f t="shared" si="13"/>
        <v>3</v>
      </c>
      <c r="C82" s="18"/>
      <c r="D82" s="18"/>
      <c r="E82" s="18"/>
      <c r="F82" s="42">
        <f>SUMIF('Cust MB ComLg'!$Y$8:$AJ$8,$B$29,'Cust MB ComLg'!$Y42:$AJ42)</f>
        <v>158</v>
      </c>
      <c r="G82" s="42">
        <f>'Avg Bill Days'!C39</f>
        <v>29.524000000000001</v>
      </c>
      <c r="H82" s="42"/>
      <c r="I82" s="42"/>
      <c r="J82" s="42">
        <f t="shared" si="8"/>
        <v>0</v>
      </c>
      <c r="K82" s="42">
        <f t="shared" si="8"/>
        <v>4039</v>
      </c>
      <c r="L82" s="42"/>
      <c r="M82" s="42"/>
      <c r="N82" s="42"/>
      <c r="O82" s="42"/>
      <c r="P82" s="42"/>
      <c r="Q82" s="42"/>
      <c r="R82" s="42">
        <f t="shared" si="9"/>
        <v>27929763</v>
      </c>
      <c r="S82" s="42">
        <f t="shared" si="10"/>
        <v>71815</v>
      </c>
    </row>
    <row r="83" spans="1:19">
      <c r="A83" s="18">
        <f t="shared" si="12"/>
        <v>2015</v>
      </c>
      <c r="B83" s="18">
        <f t="shared" si="13"/>
        <v>4</v>
      </c>
      <c r="C83" s="18"/>
      <c r="D83" s="18"/>
      <c r="E83" s="18"/>
      <c r="F83" s="42">
        <f>SUMIF('Cust MB ComLg'!$Y$8:$AJ$8,$B$29,'Cust MB ComLg'!$Y43:$AJ43)</f>
        <v>158</v>
      </c>
      <c r="G83" s="42">
        <f>'Avg Bill Days'!C40</f>
        <v>30.713999999999999</v>
      </c>
      <c r="H83" s="42"/>
      <c r="I83" s="42"/>
      <c r="J83" s="42">
        <f t="shared" si="8"/>
        <v>0</v>
      </c>
      <c r="K83" s="42">
        <f t="shared" si="8"/>
        <v>4631</v>
      </c>
      <c r="L83" s="42"/>
      <c r="M83" s="42"/>
      <c r="N83" s="42"/>
      <c r="O83" s="42"/>
      <c r="P83" s="42"/>
      <c r="Q83" s="42"/>
      <c r="R83" s="42">
        <f t="shared" si="9"/>
        <v>30800578</v>
      </c>
      <c r="S83" s="42">
        <f t="shared" si="10"/>
        <v>74216</v>
      </c>
    </row>
    <row r="84" spans="1:19">
      <c r="A84" s="18">
        <f t="shared" si="12"/>
        <v>2015</v>
      </c>
      <c r="B84" s="18">
        <f t="shared" si="13"/>
        <v>5</v>
      </c>
      <c r="C84" s="18"/>
      <c r="D84" s="18"/>
      <c r="E84" s="18"/>
      <c r="F84" s="42">
        <f>SUMIF('Cust MB ComLg'!$Y$8:$AJ$8,$B$29,'Cust MB ComLg'!$Y44:$AJ44)</f>
        <v>159</v>
      </c>
      <c r="G84" s="42">
        <f>'Avg Bill Days'!C41</f>
        <v>29.524000000000001</v>
      </c>
      <c r="H84" s="42"/>
      <c r="I84" s="42"/>
      <c r="J84" s="42">
        <f t="shared" si="8"/>
        <v>0</v>
      </c>
      <c r="K84" s="42">
        <f t="shared" si="8"/>
        <v>4736</v>
      </c>
      <c r="L84" s="42"/>
      <c r="M84" s="42"/>
      <c r="N84" s="42"/>
      <c r="O84" s="42"/>
      <c r="P84" s="42"/>
      <c r="Q84" s="42"/>
      <c r="R84" s="42">
        <f t="shared" si="9"/>
        <v>31481639</v>
      </c>
      <c r="S84" s="42">
        <f t="shared" si="10"/>
        <v>78509</v>
      </c>
    </row>
    <row r="85" spans="1:19">
      <c r="A85" s="18">
        <f t="shared" si="12"/>
        <v>2015</v>
      </c>
      <c r="B85" s="18">
        <f t="shared" si="13"/>
        <v>6</v>
      </c>
      <c r="C85" s="18"/>
      <c r="D85" s="18"/>
      <c r="E85" s="18"/>
      <c r="F85" s="42">
        <f>SUMIF('Cust MB ComLg'!$Y$8:$AJ$8,$B$29,'Cust MB ComLg'!$Y45:$AJ45)</f>
        <v>160</v>
      </c>
      <c r="G85" s="42">
        <f>'Avg Bill Days'!C42</f>
        <v>30.619</v>
      </c>
      <c r="H85" s="42"/>
      <c r="I85" s="42"/>
      <c r="J85" s="42">
        <f t="shared" si="8"/>
        <v>0</v>
      </c>
      <c r="K85" s="42">
        <f t="shared" si="8"/>
        <v>4674</v>
      </c>
      <c r="L85" s="42"/>
      <c r="M85" s="42"/>
      <c r="N85" s="42"/>
      <c r="O85" s="42"/>
      <c r="P85" s="42"/>
      <c r="Q85" s="42"/>
      <c r="R85" s="42">
        <f t="shared" si="9"/>
        <v>37058779</v>
      </c>
      <c r="S85" s="42">
        <f t="shared" si="10"/>
        <v>85565</v>
      </c>
    </row>
    <row r="86" spans="1:19">
      <c r="A86" s="18">
        <f t="shared" si="12"/>
        <v>2015</v>
      </c>
      <c r="B86" s="18">
        <f t="shared" si="13"/>
        <v>7</v>
      </c>
      <c r="C86" s="18"/>
      <c r="D86" s="18"/>
      <c r="E86" s="18"/>
      <c r="F86" s="42">
        <f>SUMIF('Cust MB ComLg'!$Y$8:$AJ$8,$B$29,'Cust MB ComLg'!$Y46:$AJ46)</f>
        <v>161</v>
      </c>
      <c r="G86" s="42">
        <f>'Avg Bill Days'!C43</f>
        <v>30.713999999999999</v>
      </c>
      <c r="H86" s="42"/>
      <c r="I86" s="42"/>
      <c r="J86" s="42">
        <f t="shared" si="8"/>
        <v>0</v>
      </c>
      <c r="K86" s="42">
        <f t="shared" si="8"/>
        <v>5790</v>
      </c>
      <c r="L86" s="42"/>
      <c r="M86" s="42"/>
      <c r="N86" s="42"/>
      <c r="O86" s="42"/>
      <c r="P86" s="42"/>
      <c r="Q86" s="42"/>
      <c r="R86" s="42">
        <f t="shared" si="9"/>
        <v>38776962</v>
      </c>
      <c r="S86" s="42">
        <f t="shared" si="10"/>
        <v>84485</v>
      </c>
    </row>
    <row r="87" spans="1:19">
      <c r="A87" s="18">
        <f t="shared" si="12"/>
        <v>2015</v>
      </c>
      <c r="B87" s="18">
        <f t="shared" si="13"/>
        <v>8</v>
      </c>
      <c r="C87" s="18"/>
      <c r="D87" s="18"/>
      <c r="E87" s="18"/>
      <c r="F87" s="42">
        <f>SUMIF('Cust MB ComLg'!$Y$8:$AJ$8,$B$29,'Cust MB ComLg'!$Y47:$AJ47)</f>
        <v>161</v>
      </c>
      <c r="G87" s="42">
        <f>'Avg Bill Days'!C44</f>
        <v>30.475999999999999</v>
      </c>
      <c r="H87" s="42"/>
      <c r="I87" s="42"/>
      <c r="J87" s="42">
        <f t="shared" si="8"/>
        <v>0</v>
      </c>
      <c r="K87" s="42">
        <f t="shared" si="8"/>
        <v>5326</v>
      </c>
      <c r="L87" s="42"/>
      <c r="M87" s="42"/>
      <c r="N87" s="42"/>
      <c r="O87" s="42"/>
      <c r="P87" s="42"/>
      <c r="Q87" s="42"/>
      <c r="R87" s="42">
        <f t="shared" si="9"/>
        <v>39648172</v>
      </c>
      <c r="S87" s="42">
        <f t="shared" si="10"/>
        <v>87544</v>
      </c>
    </row>
    <row r="88" spans="1:19">
      <c r="A88" s="18">
        <f t="shared" si="12"/>
        <v>2015</v>
      </c>
      <c r="B88" s="18">
        <f t="shared" si="13"/>
        <v>9</v>
      </c>
      <c r="C88" s="18"/>
      <c r="D88" s="18"/>
      <c r="E88" s="18"/>
      <c r="F88" s="42">
        <f>SUMIF('Cust MB ComLg'!$Y$8:$AJ$8,$B$29,'Cust MB ComLg'!$Y48:$AJ48)</f>
        <v>161</v>
      </c>
      <c r="G88" s="42">
        <f>'Avg Bill Days'!C45</f>
        <v>31.143000000000001</v>
      </c>
      <c r="H88" s="42"/>
      <c r="I88" s="42"/>
      <c r="J88" s="42">
        <f t="shared" si="8"/>
        <v>0</v>
      </c>
      <c r="K88" s="42">
        <f t="shared" si="8"/>
        <v>4975</v>
      </c>
      <c r="L88" s="42"/>
      <c r="M88" s="42"/>
      <c r="N88" s="42"/>
      <c r="O88" s="42"/>
      <c r="P88" s="42"/>
      <c r="Q88" s="42"/>
      <c r="R88" s="42">
        <f t="shared" si="9"/>
        <v>38875333</v>
      </c>
      <c r="S88" s="42">
        <f t="shared" si="10"/>
        <v>87959</v>
      </c>
    </row>
    <row r="89" spans="1:19">
      <c r="A89" s="18">
        <f t="shared" si="12"/>
        <v>2015</v>
      </c>
      <c r="B89" s="18">
        <f t="shared" si="13"/>
        <v>10</v>
      </c>
      <c r="C89" s="18"/>
      <c r="D89" s="18"/>
      <c r="E89" s="18"/>
      <c r="F89" s="42">
        <f>SUMIF('Cust MB ComLg'!$Y$8:$AJ$8,$B$29,'Cust MB ComLg'!$Y49:$AJ49)</f>
        <v>161</v>
      </c>
      <c r="G89" s="42">
        <f>'Avg Bill Days'!C46</f>
        <v>30.762</v>
      </c>
      <c r="H89" s="42"/>
      <c r="I89" s="42"/>
      <c r="J89" s="42">
        <f t="shared" si="8"/>
        <v>0</v>
      </c>
      <c r="K89" s="42">
        <f t="shared" si="8"/>
        <v>4863</v>
      </c>
      <c r="L89" s="42"/>
      <c r="M89" s="42"/>
      <c r="N89" s="42"/>
      <c r="O89" s="42"/>
      <c r="P89" s="42"/>
      <c r="Q89" s="42"/>
      <c r="R89" s="42">
        <f t="shared" si="9"/>
        <v>34457046</v>
      </c>
      <c r="S89" s="42">
        <f t="shared" si="10"/>
        <v>81888</v>
      </c>
    </row>
    <row r="90" spans="1:19">
      <c r="A90" s="18">
        <f t="shared" si="12"/>
        <v>2015</v>
      </c>
      <c r="B90" s="18">
        <f t="shared" si="13"/>
        <v>11</v>
      </c>
      <c r="C90" s="18"/>
      <c r="D90" s="18"/>
      <c r="E90" s="18"/>
      <c r="F90" s="42">
        <f>SUMIF('Cust MB ComLg'!$Y$8:$AJ$8,$B$29,'Cust MB ComLg'!$Y50:$AJ50)</f>
        <v>161</v>
      </c>
      <c r="G90" s="42">
        <f>'Avg Bill Days'!C47</f>
        <v>28.619</v>
      </c>
      <c r="H90" s="42"/>
      <c r="I90" s="42"/>
      <c r="J90" s="42">
        <f t="shared" si="8"/>
        <v>0</v>
      </c>
      <c r="K90" s="42">
        <f t="shared" si="8"/>
        <v>5025</v>
      </c>
      <c r="L90" s="42"/>
      <c r="M90" s="42"/>
      <c r="N90" s="42"/>
      <c r="O90" s="42"/>
      <c r="P90" s="42"/>
      <c r="Q90" s="42"/>
      <c r="R90" s="42">
        <f t="shared" si="9"/>
        <v>28450496</v>
      </c>
      <c r="S90" s="42">
        <f t="shared" si="10"/>
        <v>76426</v>
      </c>
    </row>
    <row r="91" spans="1:19">
      <c r="A91" s="18">
        <f t="shared" si="12"/>
        <v>2015</v>
      </c>
      <c r="B91" s="18">
        <f t="shared" si="13"/>
        <v>12</v>
      </c>
      <c r="C91" s="18"/>
      <c r="D91" s="18"/>
      <c r="E91" s="18"/>
      <c r="F91" s="42">
        <f>SUMIF('Cust MB ComLg'!$Y$8:$AJ$8,$B$29,'Cust MB ComLg'!$Y51:$AJ51)</f>
        <v>161</v>
      </c>
      <c r="G91" s="42">
        <f>'Avg Bill Days'!C48</f>
        <v>31.238</v>
      </c>
      <c r="H91" s="42"/>
      <c r="I91" s="42"/>
      <c r="J91" s="42">
        <f t="shared" si="8"/>
        <v>0</v>
      </c>
      <c r="K91" s="42">
        <f t="shared" si="8"/>
        <v>4866</v>
      </c>
      <c r="L91" s="42"/>
      <c r="M91" s="42"/>
      <c r="N91" s="42"/>
      <c r="O91" s="42"/>
      <c r="P91" s="42"/>
      <c r="Q91" s="42"/>
      <c r="R91" s="42">
        <f t="shared" si="9"/>
        <v>29004187</v>
      </c>
      <c r="S91" s="42">
        <f t="shared" si="10"/>
        <v>74251</v>
      </c>
    </row>
    <row r="92" spans="1:19">
      <c r="A92" s="18">
        <f t="shared" si="12"/>
        <v>2016</v>
      </c>
      <c r="B92" s="18">
        <f t="shared" si="13"/>
        <v>1</v>
      </c>
      <c r="C92" s="18"/>
      <c r="D92" s="18"/>
      <c r="E92" s="18"/>
      <c r="F92" s="42">
        <f>SUMIF('Cust MB ComLg'!$Y$8:$AJ$8,$B$29,'Cust MB ComLg'!$Y52:$AJ52)</f>
        <v>162</v>
      </c>
      <c r="G92" s="42">
        <f>'Avg Bill Days'!C49</f>
        <v>32.286000000000001</v>
      </c>
      <c r="H92" s="42"/>
      <c r="I92" s="42"/>
      <c r="J92" s="42">
        <f t="shared" si="8"/>
        <v>0</v>
      </c>
      <c r="K92" s="42">
        <f t="shared" si="8"/>
        <v>3643</v>
      </c>
      <c r="L92" s="42"/>
      <c r="M92" s="42"/>
      <c r="N92" s="42"/>
      <c r="O92" s="42"/>
      <c r="P92" s="42"/>
      <c r="Q92" s="42"/>
      <c r="R92" s="42">
        <f t="shared" si="9"/>
        <v>29062288</v>
      </c>
      <c r="S92" s="42">
        <f t="shared" si="10"/>
        <v>72995</v>
      </c>
    </row>
    <row r="93" spans="1:19">
      <c r="A93" s="18">
        <f t="shared" si="12"/>
        <v>2016</v>
      </c>
      <c r="B93" s="18">
        <f t="shared" si="13"/>
        <v>2</v>
      </c>
      <c r="C93" s="18"/>
      <c r="D93" s="18"/>
      <c r="E93" s="18"/>
      <c r="F93" s="42">
        <f>SUMIF('Cust MB ComLg'!$Y$8:$AJ$8,$B$29,'Cust MB ComLg'!$Y53:$AJ53)</f>
        <v>164</v>
      </c>
      <c r="G93" s="42">
        <f>'Avg Bill Days'!C50</f>
        <v>30.31</v>
      </c>
      <c r="H93" s="42"/>
      <c r="I93" s="42"/>
      <c r="J93" s="42">
        <f t="shared" si="8"/>
        <v>0</v>
      </c>
      <c r="K93" s="42">
        <f t="shared" si="8"/>
        <v>3727</v>
      </c>
      <c r="L93" s="42"/>
      <c r="M93" s="42"/>
      <c r="N93" s="42"/>
      <c r="O93" s="42"/>
      <c r="P93" s="42"/>
      <c r="Q93" s="42"/>
      <c r="R93" s="42">
        <f t="shared" si="9"/>
        <v>28876426</v>
      </c>
      <c r="S93" s="42">
        <f t="shared" si="10"/>
        <v>73795</v>
      </c>
    </row>
    <row r="94" spans="1:19">
      <c r="A94" s="18">
        <f t="shared" si="12"/>
        <v>2016</v>
      </c>
      <c r="B94" s="18">
        <f t="shared" si="13"/>
        <v>3</v>
      </c>
      <c r="C94" s="18"/>
      <c r="D94" s="18"/>
      <c r="E94" s="18"/>
      <c r="F94" s="42">
        <f>SUMIF('Cust MB ComLg'!$Y$8:$AJ$8,$B$29,'Cust MB ComLg'!$Y54:$AJ54)</f>
        <v>164</v>
      </c>
      <c r="G94" s="42">
        <f>'Avg Bill Days'!C51</f>
        <v>30.024000000000001</v>
      </c>
      <c r="H94" s="42"/>
      <c r="I94" s="42"/>
      <c r="J94" s="42">
        <f t="shared" si="8"/>
        <v>0</v>
      </c>
      <c r="K94" s="42">
        <f t="shared" si="8"/>
        <v>4192</v>
      </c>
      <c r="L94" s="42"/>
      <c r="M94" s="42"/>
      <c r="N94" s="42"/>
      <c r="O94" s="42"/>
      <c r="P94" s="42"/>
      <c r="Q94" s="42"/>
      <c r="R94" s="42">
        <f t="shared" si="9"/>
        <v>29481350</v>
      </c>
      <c r="S94" s="42">
        <f t="shared" si="10"/>
        <v>74542</v>
      </c>
    </row>
    <row r="95" spans="1:19">
      <c r="A95" s="18">
        <f t="shared" si="12"/>
        <v>2016</v>
      </c>
      <c r="B95" s="18">
        <f t="shared" si="13"/>
        <v>4</v>
      </c>
      <c r="C95" s="18"/>
      <c r="D95" s="18"/>
      <c r="E95" s="18"/>
      <c r="F95" s="42">
        <f>SUMIF('Cust MB ComLg'!$Y$8:$AJ$8,$B$29,'Cust MB ComLg'!$Y55:$AJ55)</f>
        <v>164</v>
      </c>
      <c r="G95" s="42">
        <f>'Avg Bill Days'!C52</f>
        <v>30.713999999999999</v>
      </c>
      <c r="H95" s="42"/>
      <c r="I95" s="42"/>
      <c r="J95" s="42">
        <f t="shared" si="8"/>
        <v>0</v>
      </c>
      <c r="K95" s="42">
        <f t="shared" si="8"/>
        <v>4807</v>
      </c>
      <c r="L95" s="42"/>
      <c r="M95" s="42"/>
      <c r="N95" s="42"/>
      <c r="O95" s="42"/>
      <c r="P95" s="42"/>
      <c r="Q95" s="42"/>
      <c r="R95" s="42">
        <f t="shared" si="9"/>
        <v>31970221</v>
      </c>
      <c r="S95" s="42">
        <f t="shared" si="10"/>
        <v>77034</v>
      </c>
    </row>
    <row r="96" spans="1:19">
      <c r="A96" s="18">
        <f t="shared" si="12"/>
        <v>2016</v>
      </c>
      <c r="B96" s="18">
        <f t="shared" si="13"/>
        <v>5</v>
      </c>
      <c r="C96" s="18"/>
      <c r="D96" s="18"/>
      <c r="E96" s="18"/>
      <c r="F96" s="42">
        <f>SUMIF('Cust MB ComLg'!$Y$8:$AJ$8,$B$29,'Cust MB ComLg'!$Y56:$AJ56)</f>
        <v>164</v>
      </c>
      <c r="G96" s="42">
        <f>'Avg Bill Days'!C53</f>
        <v>29.524000000000001</v>
      </c>
      <c r="H96" s="42"/>
      <c r="I96" s="42"/>
      <c r="J96" s="42">
        <f t="shared" si="8"/>
        <v>0</v>
      </c>
      <c r="K96" s="42">
        <f t="shared" si="8"/>
        <v>4885</v>
      </c>
      <c r="L96" s="42"/>
      <c r="M96" s="42"/>
      <c r="N96" s="42"/>
      <c r="O96" s="42"/>
      <c r="P96" s="42"/>
      <c r="Q96" s="42"/>
      <c r="R96" s="42">
        <f t="shared" si="9"/>
        <v>32471628</v>
      </c>
      <c r="S96" s="42">
        <f t="shared" si="10"/>
        <v>80978</v>
      </c>
    </row>
    <row r="97" spans="1:19">
      <c r="A97" s="18">
        <f t="shared" si="12"/>
        <v>2016</v>
      </c>
      <c r="B97" s="18">
        <f t="shared" si="13"/>
        <v>6</v>
      </c>
      <c r="C97" s="18"/>
      <c r="D97" s="18"/>
      <c r="E97" s="18"/>
      <c r="F97" s="42">
        <f>SUMIF('Cust MB ComLg'!$Y$8:$AJ$8,$B$29,'Cust MB ComLg'!$Y57:$AJ57)</f>
        <v>164</v>
      </c>
      <c r="G97" s="42">
        <f>'Avg Bill Days'!C54</f>
        <v>30.619</v>
      </c>
      <c r="H97" s="42"/>
      <c r="I97" s="42"/>
      <c r="J97" s="42">
        <f t="shared" si="8"/>
        <v>0</v>
      </c>
      <c r="K97" s="42">
        <f t="shared" si="8"/>
        <v>4791</v>
      </c>
      <c r="L97" s="42"/>
      <c r="M97" s="42"/>
      <c r="N97" s="42"/>
      <c r="O97" s="42"/>
      <c r="P97" s="42"/>
      <c r="Q97" s="42"/>
      <c r="R97" s="42">
        <f t="shared" si="9"/>
        <v>37985249</v>
      </c>
      <c r="S97" s="42">
        <f t="shared" si="10"/>
        <v>87704</v>
      </c>
    </row>
    <row r="98" spans="1:19">
      <c r="A98" s="18">
        <f t="shared" si="12"/>
        <v>2016</v>
      </c>
      <c r="B98" s="18">
        <f t="shared" si="13"/>
        <v>7</v>
      </c>
      <c r="C98" s="18"/>
      <c r="D98" s="18"/>
      <c r="E98" s="18"/>
      <c r="F98" s="42">
        <f>SUMIF('Cust MB ComLg'!$Y$8:$AJ$8,$B$29,'Cust MB ComLg'!$Y58:$AJ58)</f>
        <v>165</v>
      </c>
      <c r="G98" s="42">
        <f>'Avg Bill Days'!C55</f>
        <v>30.713999999999999</v>
      </c>
      <c r="H98" s="42"/>
      <c r="I98" s="42"/>
      <c r="J98" s="42">
        <f t="shared" si="8"/>
        <v>0</v>
      </c>
      <c r="K98" s="42">
        <f t="shared" si="8"/>
        <v>5934</v>
      </c>
      <c r="L98" s="42"/>
      <c r="M98" s="42"/>
      <c r="N98" s="42"/>
      <c r="O98" s="42"/>
      <c r="P98" s="42"/>
      <c r="Q98" s="42"/>
      <c r="R98" s="42">
        <f t="shared" si="9"/>
        <v>39740364</v>
      </c>
      <c r="S98" s="42">
        <f t="shared" si="10"/>
        <v>86584</v>
      </c>
    </row>
    <row r="99" spans="1:19">
      <c r="A99" s="18">
        <f t="shared" si="12"/>
        <v>2016</v>
      </c>
      <c r="B99" s="18">
        <f t="shared" si="13"/>
        <v>8</v>
      </c>
      <c r="C99" s="18"/>
      <c r="D99" s="18"/>
      <c r="E99" s="18"/>
      <c r="F99" s="42">
        <f>SUMIF('Cust MB ComLg'!$Y$8:$AJ$8,$B$29,'Cust MB ComLg'!$Y59:$AJ59)</f>
        <v>166</v>
      </c>
      <c r="G99" s="42">
        <f>'Avg Bill Days'!C56</f>
        <v>30.475999999999999</v>
      </c>
      <c r="H99" s="42"/>
      <c r="I99" s="42"/>
      <c r="J99" s="42">
        <f t="shared" si="8"/>
        <v>0</v>
      </c>
      <c r="K99" s="42">
        <f t="shared" si="8"/>
        <v>5492</v>
      </c>
      <c r="L99" s="42"/>
      <c r="M99" s="42"/>
      <c r="N99" s="42"/>
      <c r="O99" s="42"/>
      <c r="P99" s="42"/>
      <c r="Q99" s="42"/>
      <c r="R99" s="42">
        <f t="shared" si="9"/>
        <v>40879482</v>
      </c>
      <c r="S99" s="42">
        <f t="shared" si="10"/>
        <v>90263</v>
      </c>
    </row>
    <row r="100" spans="1:19">
      <c r="A100" s="18">
        <f t="shared" si="12"/>
        <v>2016</v>
      </c>
      <c r="B100" s="18">
        <f t="shared" si="13"/>
        <v>9</v>
      </c>
      <c r="C100" s="18"/>
      <c r="D100" s="18"/>
      <c r="E100" s="18"/>
      <c r="F100" s="42">
        <f>SUMIF('Cust MB ComLg'!$Y$8:$AJ$8,$B$29,'Cust MB ComLg'!$Y60:$AJ60)</f>
        <v>167</v>
      </c>
      <c r="G100" s="42">
        <f>'Avg Bill Days'!C57</f>
        <v>31.143000000000001</v>
      </c>
      <c r="H100" s="42"/>
      <c r="I100" s="42"/>
      <c r="J100" s="42">
        <f t="shared" si="8"/>
        <v>0</v>
      </c>
      <c r="K100" s="42">
        <f t="shared" si="8"/>
        <v>5161</v>
      </c>
      <c r="L100" s="42"/>
      <c r="M100" s="42"/>
      <c r="N100" s="42"/>
      <c r="O100" s="42"/>
      <c r="P100" s="42"/>
      <c r="Q100" s="42"/>
      <c r="R100" s="42">
        <f t="shared" si="9"/>
        <v>40324103</v>
      </c>
      <c r="S100" s="42">
        <f t="shared" si="10"/>
        <v>91237</v>
      </c>
    </row>
    <row r="101" spans="1:19">
      <c r="A101" s="18">
        <f t="shared" si="12"/>
        <v>2016</v>
      </c>
      <c r="B101" s="18">
        <f t="shared" si="13"/>
        <v>10</v>
      </c>
      <c r="C101" s="18"/>
      <c r="D101" s="18"/>
      <c r="E101" s="18"/>
      <c r="F101" s="42">
        <f>SUMIF('Cust MB ComLg'!$Y$8:$AJ$8,$B$29,'Cust MB ComLg'!$Y61:$AJ61)</f>
        <v>167</v>
      </c>
      <c r="G101" s="42">
        <f>'Avg Bill Days'!C58</f>
        <v>30.762</v>
      </c>
      <c r="H101" s="42"/>
      <c r="I101" s="42"/>
      <c r="J101" s="42">
        <f t="shared" si="8"/>
        <v>0</v>
      </c>
      <c r="K101" s="42">
        <f t="shared" si="8"/>
        <v>5045</v>
      </c>
      <c r="L101" s="42"/>
      <c r="M101" s="42"/>
      <c r="N101" s="42"/>
      <c r="O101" s="42"/>
      <c r="P101" s="42"/>
      <c r="Q101" s="42"/>
      <c r="R101" s="42">
        <f t="shared" si="9"/>
        <v>35741159</v>
      </c>
      <c r="S101" s="42">
        <f t="shared" si="10"/>
        <v>84940</v>
      </c>
    </row>
    <row r="102" spans="1:19">
      <c r="A102" s="18">
        <f t="shared" si="12"/>
        <v>2016</v>
      </c>
      <c r="B102" s="18">
        <f t="shared" si="13"/>
        <v>11</v>
      </c>
      <c r="C102" s="18"/>
      <c r="D102" s="18"/>
      <c r="E102" s="18"/>
      <c r="F102" s="42">
        <f>SUMIF('Cust MB ComLg'!$Y$8:$AJ$8,$B$29,'Cust MB ComLg'!$Y62:$AJ62)</f>
        <v>168</v>
      </c>
      <c r="G102" s="42">
        <f>'Avg Bill Days'!C59</f>
        <v>28.619</v>
      </c>
      <c r="H102" s="42"/>
      <c r="I102" s="42"/>
      <c r="J102" s="42">
        <f t="shared" si="8"/>
        <v>0</v>
      </c>
      <c r="K102" s="42">
        <f t="shared" si="8"/>
        <v>5243</v>
      </c>
      <c r="L102" s="42"/>
      <c r="M102" s="42"/>
      <c r="N102" s="42"/>
      <c r="O102" s="42"/>
      <c r="P102" s="42"/>
      <c r="Q102" s="42"/>
      <c r="R102" s="42">
        <f t="shared" si="9"/>
        <v>29687474</v>
      </c>
      <c r="S102" s="42">
        <f t="shared" si="10"/>
        <v>79749</v>
      </c>
    </row>
    <row r="103" spans="1:19">
      <c r="A103" s="18">
        <f t="shared" si="12"/>
        <v>2016</v>
      </c>
      <c r="B103" s="18">
        <f t="shared" si="13"/>
        <v>12</v>
      </c>
      <c r="C103" s="18"/>
      <c r="D103" s="18"/>
      <c r="E103" s="18"/>
      <c r="F103" s="42">
        <f>SUMIF('Cust MB ComLg'!$Y$8:$AJ$8,$B$29,'Cust MB ComLg'!$Y63:$AJ63)</f>
        <v>168</v>
      </c>
      <c r="G103" s="42">
        <f>'Avg Bill Days'!C60</f>
        <v>31.238</v>
      </c>
      <c r="H103" s="42"/>
      <c r="I103" s="42"/>
      <c r="J103" s="42">
        <f t="shared" si="8"/>
        <v>0</v>
      </c>
      <c r="K103" s="42">
        <f t="shared" si="8"/>
        <v>5078</v>
      </c>
      <c r="L103" s="42"/>
      <c r="M103" s="42"/>
      <c r="N103" s="42"/>
      <c r="O103" s="42"/>
      <c r="P103" s="42"/>
      <c r="Q103" s="42"/>
      <c r="R103" s="42">
        <f t="shared" si="9"/>
        <v>30265239</v>
      </c>
      <c r="S103" s="42">
        <f t="shared" si="10"/>
        <v>77479</v>
      </c>
    </row>
    <row r="104" spans="1:19">
      <c r="A104" s="18">
        <f t="shared" si="12"/>
        <v>2017</v>
      </c>
      <c r="B104" s="18">
        <f t="shared" si="13"/>
        <v>1</v>
      </c>
      <c r="C104" s="18"/>
      <c r="D104" s="18"/>
      <c r="E104" s="18"/>
      <c r="F104" s="42">
        <f>SUMIF('Cust MB ComLg'!$Y$8:$AJ$8,$B$29,'Cust MB ComLg'!$Y64:$AJ64)</f>
        <v>168</v>
      </c>
      <c r="G104" s="42">
        <f>'Avg Bill Days'!C61</f>
        <v>32.286000000000001</v>
      </c>
      <c r="H104" s="42"/>
      <c r="I104" s="42"/>
      <c r="J104" s="42">
        <f t="shared" si="8"/>
        <v>0</v>
      </c>
      <c r="K104" s="42">
        <f t="shared" si="8"/>
        <v>3778</v>
      </c>
      <c r="L104" s="42"/>
      <c r="M104" s="42"/>
      <c r="N104" s="42"/>
      <c r="O104" s="42"/>
      <c r="P104" s="42"/>
      <c r="Q104" s="42"/>
      <c r="R104" s="42">
        <f t="shared" si="9"/>
        <v>30138669</v>
      </c>
      <c r="S104" s="42">
        <f t="shared" si="10"/>
        <v>75699</v>
      </c>
    </row>
    <row r="105" spans="1:19">
      <c r="A105" s="18">
        <f t="shared" si="12"/>
        <v>2017</v>
      </c>
      <c r="B105" s="18">
        <f t="shared" si="13"/>
        <v>2</v>
      </c>
      <c r="C105" s="18"/>
      <c r="D105" s="18"/>
      <c r="E105" s="18"/>
      <c r="F105" s="42">
        <f>SUMIF('Cust MB ComLg'!$Y$8:$AJ$8,$B$29,'Cust MB ComLg'!$Y65:$AJ65)</f>
        <v>169</v>
      </c>
      <c r="G105" s="42">
        <f>'Avg Bill Days'!C62</f>
        <v>29.81</v>
      </c>
      <c r="H105" s="42"/>
      <c r="I105" s="42"/>
      <c r="J105" s="42">
        <f t="shared" si="8"/>
        <v>0</v>
      </c>
      <c r="K105" s="42">
        <f t="shared" si="8"/>
        <v>3840</v>
      </c>
      <c r="L105" s="42"/>
      <c r="M105" s="42"/>
      <c r="N105" s="42"/>
      <c r="O105" s="42"/>
      <c r="P105" s="42"/>
      <c r="Q105" s="42"/>
      <c r="R105" s="42">
        <f t="shared" si="9"/>
        <v>29265931</v>
      </c>
      <c r="S105" s="42">
        <f t="shared" si="10"/>
        <v>76044</v>
      </c>
    </row>
    <row r="106" spans="1:19">
      <c r="A106" s="18">
        <f t="shared" si="12"/>
        <v>2017</v>
      </c>
      <c r="B106" s="18">
        <f t="shared" si="13"/>
        <v>3</v>
      </c>
      <c r="C106" s="18"/>
      <c r="D106" s="18"/>
      <c r="E106" s="18"/>
      <c r="F106" s="42">
        <f>SUMIF('Cust MB ComLg'!$Y$8:$AJ$8,$B$29,'Cust MB ComLg'!$Y66:$AJ66)</f>
        <v>171</v>
      </c>
      <c r="G106" s="42">
        <f>'Avg Bill Days'!C63</f>
        <v>29.524000000000001</v>
      </c>
      <c r="H106" s="42"/>
      <c r="I106" s="42"/>
      <c r="J106" s="42">
        <f t="shared" si="8"/>
        <v>0</v>
      </c>
      <c r="K106" s="42">
        <f t="shared" si="8"/>
        <v>4371</v>
      </c>
      <c r="L106" s="42"/>
      <c r="M106" s="42"/>
      <c r="N106" s="42"/>
      <c r="O106" s="42"/>
      <c r="P106" s="42"/>
      <c r="Q106" s="42"/>
      <c r="R106" s="42">
        <f t="shared" si="9"/>
        <v>30227782</v>
      </c>
      <c r="S106" s="42">
        <f t="shared" si="10"/>
        <v>77724</v>
      </c>
    </row>
    <row r="107" spans="1:19">
      <c r="A107" s="18">
        <f t="shared" si="12"/>
        <v>2017</v>
      </c>
      <c r="B107" s="18">
        <f t="shared" si="13"/>
        <v>4</v>
      </c>
      <c r="C107" s="18"/>
      <c r="D107" s="18"/>
      <c r="E107" s="18"/>
      <c r="F107" s="42">
        <f>SUMIF('Cust MB ComLg'!$Y$8:$AJ$8,$B$29,'Cust MB ComLg'!$Y67:$AJ67)</f>
        <v>171</v>
      </c>
      <c r="G107" s="42">
        <f>'Avg Bill Days'!C64</f>
        <v>30.713999999999999</v>
      </c>
      <c r="H107" s="42"/>
      <c r="I107" s="42"/>
      <c r="J107" s="42">
        <f t="shared" si="8"/>
        <v>0</v>
      </c>
      <c r="K107" s="42">
        <f t="shared" si="8"/>
        <v>5012</v>
      </c>
      <c r="L107" s="42"/>
      <c r="M107" s="42"/>
      <c r="N107" s="42"/>
      <c r="O107" s="42"/>
      <c r="P107" s="42"/>
      <c r="Q107" s="42"/>
      <c r="R107" s="42">
        <f t="shared" si="9"/>
        <v>33334803</v>
      </c>
      <c r="S107" s="42">
        <f t="shared" si="10"/>
        <v>80322</v>
      </c>
    </row>
    <row r="108" spans="1:19">
      <c r="A108" s="18">
        <f t="shared" si="12"/>
        <v>2017</v>
      </c>
      <c r="B108" s="18">
        <f t="shared" si="13"/>
        <v>5</v>
      </c>
      <c r="C108" s="18"/>
      <c r="D108" s="18"/>
      <c r="E108" s="18"/>
      <c r="F108" s="42">
        <f>SUMIF('Cust MB ComLg'!$Y$8:$AJ$8,$B$29,'Cust MB ComLg'!$Y68:$AJ68)</f>
        <v>171</v>
      </c>
      <c r="G108" s="42">
        <f>'Avg Bill Days'!C65</f>
        <v>29.524000000000001</v>
      </c>
      <c r="H108" s="42"/>
      <c r="I108" s="42"/>
      <c r="J108" s="42">
        <f t="shared" si="8"/>
        <v>0</v>
      </c>
      <c r="K108" s="42">
        <f t="shared" si="8"/>
        <v>5094</v>
      </c>
      <c r="L108" s="42"/>
      <c r="M108" s="42"/>
      <c r="N108" s="42"/>
      <c r="O108" s="42"/>
      <c r="P108" s="42"/>
      <c r="Q108" s="42"/>
      <c r="R108" s="42">
        <f t="shared" si="9"/>
        <v>33857612</v>
      </c>
      <c r="S108" s="42">
        <f t="shared" si="10"/>
        <v>84434</v>
      </c>
    </row>
    <row r="109" spans="1:19">
      <c r="A109" s="18">
        <f t="shared" si="12"/>
        <v>2017</v>
      </c>
      <c r="B109" s="18">
        <f t="shared" si="13"/>
        <v>6</v>
      </c>
      <c r="C109" s="18"/>
      <c r="D109" s="18"/>
      <c r="E109" s="18"/>
      <c r="F109" s="42">
        <f>SUMIF('Cust MB ComLg'!$Y$8:$AJ$8,$B$29,'Cust MB ComLg'!$Y69:$AJ69)</f>
        <v>171</v>
      </c>
      <c r="G109" s="42">
        <f>'Avg Bill Days'!C66</f>
        <v>30.619</v>
      </c>
      <c r="H109" s="42"/>
      <c r="I109" s="42"/>
      <c r="J109" s="42">
        <f t="shared" si="8"/>
        <v>0</v>
      </c>
      <c r="K109" s="42">
        <f t="shared" si="8"/>
        <v>4996</v>
      </c>
      <c r="L109" s="42"/>
      <c r="M109" s="42"/>
      <c r="N109" s="42"/>
      <c r="O109" s="42"/>
      <c r="P109" s="42"/>
      <c r="Q109" s="42"/>
      <c r="R109" s="42">
        <f t="shared" si="9"/>
        <v>39606570</v>
      </c>
      <c r="S109" s="42">
        <f t="shared" si="10"/>
        <v>91448</v>
      </c>
    </row>
    <row r="110" spans="1:19">
      <c r="A110" s="18">
        <f t="shared" si="12"/>
        <v>2017</v>
      </c>
      <c r="B110" s="18">
        <f t="shared" si="13"/>
        <v>7</v>
      </c>
      <c r="C110" s="18"/>
      <c r="D110" s="18"/>
      <c r="E110" s="18"/>
      <c r="F110" s="42">
        <f>SUMIF('Cust MB ComLg'!$Y$8:$AJ$8,$B$29,'Cust MB ComLg'!$Y70:$AJ70)</f>
        <v>171</v>
      </c>
      <c r="G110" s="42">
        <f>'Avg Bill Days'!C67</f>
        <v>30.713999999999999</v>
      </c>
      <c r="H110" s="42"/>
      <c r="I110" s="42"/>
      <c r="J110" s="42">
        <f t="shared" si="8"/>
        <v>0</v>
      </c>
      <c r="K110" s="42">
        <f t="shared" si="8"/>
        <v>6150</v>
      </c>
      <c r="L110" s="42"/>
      <c r="M110" s="42"/>
      <c r="N110" s="42"/>
      <c r="O110" s="42"/>
      <c r="P110" s="42"/>
      <c r="Q110" s="42"/>
      <c r="R110" s="42">
        <f t="shared" si="9"/>
        <v>41185469</v>
      </c>
      <c r="S110" s="42">
        <f t="shared" si="10"/>
        <v>89733</v>
      </c>
    </row>
    <row r="111" spans="1:19">
      <c r="A111" s="18">
        <f t="shared" si="12"/>
        <v>2017</v>
      </c>
      <c r="B111" s="18">
        <f t="shared" si="13"/>
        <v>8</v>
      </c>
      <c r="C111" s="18"/>
      <c r="D111" s="18"/>
      <c r="E111" s="18"/>
      <c r="F111" s="42">
        <f>SUMIF('Cust MB ComLg'!$Y$8:$AJ$8,$B$29,'Cust MB ComLg'!$Y71:$AJ71)</f>
        <v>172</v>
      </c>
      <c r="G111" s="42">
        <f>'Avg Bill Days'!C68</f>
        <v>30.475999999999999</v>
      </c>
      <c r="H111" s="42"/>
      <c r="I111" s="42"/>
      <c r="J111" s="42">
        <f t="shared" si="8"/>
        <v>0</v>
      </c>
      <c r="K111" s="42">
        <f t="shared" si="8"/>
        <v>5690</v>
      </c>
      <c r="L111" s="42"/>
      <c r="M111" s="42"/>
      <c r="N111" s="42"/>
      <c r="O111" s="42"/>
      <c r="P111" s="42"/>
      <c r="Q111" s="42"/>
      <c r="R111" s="42">
        <f t="shared" si="9"/>
        <v>42357054</v>
      </c>
      <c r="S111" s="42">
        <f t="shared" si="10"/>
        <v>93525</v>
      </c>
    </row>
    <row r="112" spans="1:19">
      <c r="A112" s="18">
        <f t="shared" si="12"/>
        <v>2017</v>
      </c>
      <c r="B112" s="18">
        <f t="shared" si="13"/>
        <v>9</v>
      </c>
      <c r="C112" s="18"/>
      <c r="D112" s="18"/>
      <c r="E112" s="18"/>
      <c r="F112" s="42">
        <f>SUMIF('Cust MB ComLg'!$Y$8:$AJ$8,$B$29,'Cust MB ComLg'!$Y72:$AJ72)</f>
        <v>173</v>
      </c>
      <c r="G112" s="42">
        <f>'Avg Bill Days'!C69</f>
        <v>31.143000000000001</v>
      </c>
      <c r="H112" s="42"/>
      <c r="I112" s="42"/>
      <c r="J112" s="42">
        <f t="shared" si="8"/>
        <v>0</v>
      </c>
      <c r="K112" s="42">
        <f t="shared" si="8"/>
        <v>5346</v>
      </c>
      <c r="L112" s="42"/>
      <c r="M112" s="42"/>
      <c r="N112" s="42"/>
      <c r="O112" s="42"/>
      <c r="P112" s="42"/>
      <c r="Q112" s="42"/>
      <c r="R112" s="42">
        <f t="shared" si="9"/>
        <v>41772873</v>
      </c>
      <c r="S112" s="42">
        <f t="shared" si="10"/>
        <v>94515</v>
      </c>
    </row>
    <row r="113" spans="1:19">
      <c r="A113" s="18">
        <f t="shared" si="12"/>
        <v>2017</v>
      </c>
      <c r="B113" s="18">
        <f t="shared" si="13"/>
        <v>10</v>
      </c>
      <c r="C113" s="18"/>
      <c r="D113" s="18"/>
      <c r="E113" s="18"/>
      <c r="F113" s="42">
        <f>SUMIF('Cust MB ComLg'!$Y$8:$AJ$8,$B$29,'Cust MB ComLg'!$Y73:$AJ73)</f>
        <v>174</v>
      </c>
      <c r="G113" s="42">
        <f>'Avg Bill Days'!C70</f>
        <v>30.762</v>
      </c>
      <c r="H113" s="42"/>
      <c r="I113" s="42"/>
      <c r="J113" s="42">
        <f t="shared" si="8"/>
        <v>0</v>
      </c>
      <c r="K113" s="42">
        <f t="shared" si="8"/>
        <v>5256</v>
      </c>
      <c r="L113" s="42"/>
      <c r="M113" s="42"/>
      <c r="N113" s="42"/>
      <c r="O113" s="42"/>
      <c r="P113" s="42"/>
      <c r="Q113" s="42"/>
      <c r="R113" s="42">
        <f t="shared" si="9"/>
        <v>37239292</v>
      </c>
      <c r="S113" s="42">
        <f t="shared" si="10"/>
        <v>88500</v>
      </c>
    </row>
    <row r="114" spans="1:19">
      <c r="A114" s="18">
        <f t="shared" si="12"/>
        <v>2017</v>
      </c>
      <c r="B114" s="18">
        <f t="shared" si="13"/>
        <v>11</v>
      </c>
      <c r="C114" s="18"/>
      <c r="D114" s="18"/>
      <c r="E114" s="18"/>
      <c r="F114" s="42">
        <f>SUMIF('Cust MB ComLg'!$Y$8:$AJ$8,$B$29,'Cust MB ComLg'!$Y74:$AJ74)</f>
        <v>174</v>
      </c>
      <c r="G114" s="42">
        <f>'Avg Bill Days'!C71</f>
        <v>28.619</v>
      </c>
      <c r="H114" s="42"/>
      <c r="I114" s="42"/>
      <c r="J114" s="42">
        <f t="shared" ref="J114:K177" si="14">ROUND(SUMIF($B$32:$B$45,$B114,J$32:J$45)*$F114,0)</f>
        <v>0</v>
      </c>
      <c r="K114" s="42">
        <f t="shared" si="14"/>
        <v>5430</v>
      </c>
      <c r="L114" s="42"/>
      <c r="M114" s="42"/>
      <c r="N114" s="42"/>
      <c r="O114" s="42"/>
      <c r="P114" s="42"/>
      <c r="Q114" s="42"/>
      <c r="R114" s="42">
        <f t="shared" ref="R114:R177" si="15">ROUND(SUMIF($B$32:$B$45,$B114,R$32:R$45)*$F114*$G114,0)</f>
        <v>30747741</v>
      </c>
      <c r="S114" s="42">
        <f t="shared" ref="S114:S177" si="16">ROUND(SUMIF($B$32:$B$45,$B114,S$32:S$45)*$F114,0)</f>
        <v>82598</v>
      </c>
    </row>
    <row r="115" spans="1:19">
      <c r="A115" s="18">
        <f t="shared" si="12"/>
        <v>2017</v>
      </c>
      <c r="B115" s="18">
        <f t="shared" si="13"/>
        <v>12</v>
      </c>
      <c r="C115" s="18"/>
      <c r="D115" s="18"/>
      <c r="E115" s="18"/>
      <c r="F115" s="42">
        <f>SUMIF('Cust MB ComLg'!$Y$8:$AJ$8,$B$29,'Cust MB ComLg'!$Y75:$AJ75)</f>
        <v>175</v>
      </c>
      <c r="G115" s="42">
        <f>'Avg Bill Days'!C72</f>
        <v>31.238</v>
      </c>
      <c r="H115" s="42"/>
      <c r="I115" s="42"/>
      <c r="J115" s="42">
        <f t="shared" si="14"/>
        <v>0</v>
      </c>
      <c r="K115" s="42">
        <f t="shared" si="14"/>
        <v>5289</v>
      </c>
      <c r="L115" s="42"/>
      <c r="M115" s="42"/>
      <c r="N115" s="42"/>
      <c r="O115" s="42"/>
      <c r="P115" s="42"/>
      <c r="Q115" s="42"/>
      <c r="R115" s="42">
        <f t="shared" si="15"/>
        <v>31526291</v>
      </c>
      <c r="S115" s="42">
        <f t="shared" si="16"/>
        <v>80707</v>
      </c>
    </row>
    <row r="116" spans="1:19">
      <c r="A116" s="18">
        <f t="shared" si="12"/>
        <v>2018</v>
      </c>
      <c r="B116" s="18">
        <f t="shared" si="13"/>
        <v>1</v>
      </c>
      <c r="C116" s="18"/>
      <c r="D116" s="18"/>
      <c r="E116" s="18"/>
      <c r="F116" s="42">
        <f>SUMIF('Cust MB ComLg'!$Y$8:$AJ$8,$B$29,'Cust MB ComLg'!$Y76:$AJ76)</f>
        <v>175</v>
      </c>
      <c r="G116" s="42">
        <f>'Avg Bill Days'!C73</f>
        <v>32.286000000000001</v>
      </c>
      <c r="H116" s="42"/>
      <c r="I116" s="42"/>
      <c r="J116" s="42">
        <f t="shared" si="14"/>
        <v>0</v>
      </c>
      <c r="K116" s="42">
        <f t="shared" si="14"/>
        <v>3935</v>
      </c>
      <c r="L116" s="42"/>
      <c r="M116" s="42"/>
      <c r="N116" s="42"/>
      <c r="O116" s="42"/>
      <c r="P116" s="42"/>
      <c r="Q116" s="42"/>
      <c r="R116" s="42">
        <f t="shared" si="15"/>
        <v>31394447</v>
      </c>
      <c r="S116" s="42">
        <f t="shared" si="16"/>
        <v>78853</v>
      </c>
    </row>
    <row r="117" spans="1:19">
      <c r="A117" s="18">
        <f t="shared" si="12"/>
        <v>2018</v>
      </c>
      <c r="B117" s="18">
        <f t="shared" si="13"/>
        <v>2</v>
      </c>
      <c r="C117" s="18"/>
      <c r="D117" s="18"/>
      <c r="E117" s="18"/>
      <c r="F117" s="42">
        <f>SUMIF('Cust MB ComLg'!$Y$8:$AJ$8,$B$29,'Cust MB ComLg'!$Y77:$AJ77)</f>
        <v>175</v>
      </c>
      <c r="G117" s="42">
        <f>'Avg Bill Days'!C74</f>
        <v>29.81</v>
      </c>
      <c r="H117" s="42"/>
      <c r="I117" s="42"/>
      <c r="J117" s="42">
        <f t="shared" si="14"/>
        <v>0</v>
      </c>
      <c r="K117" s="42">
        <f t="shared" si="14"/>
        <v>3977</v>
      </c>
      <c r="L117" s="42"/>
      <c r="M117" s="42"/>
      <c r="N117" s="42"/>
      <c r="O117" s="42"/>
      <c r="P117" s="42"/>
      <c r="Q117" s="42"/>
      <c r="R117" s="42">
        <f t="shared" si="15"/>
        <v>30304958</v>
      </c>
      <c r="S117" s="42">
        <f t="shared" si="16"/>
        <v>78744</v>
      </c>
    </row>
    <row r="118" spans="1:19">
      <c r="A118" s="18">
        <f t="shared" si="12"/>
        <v>2018</v>
      </c>
      <c r="B118" s="18">
        <f t="shared" si="13"/>
        <v>3</v>
      </c>
      <c r="C118" s="18"/>
      <c r="D118" s="18"/>
      <c r="E118" s="18"/>
      <c r="F118" s="42">
        <f>SUMIF('Cust MB ComLg'!$Y$8:$AJ$8,$B$29,'Cust MB ComLg'!$Y78:$AJ78)</f>
        <v>176</v>
      </c>
      <c r="G118" s="42">
        <f>'Avg Bill Days'!C75</f>
        <v>29.524000000000001</v>
      </c>
      <c r="H118" s="42"/>
      <c r="I118" s="42"/>
      <c r="J118" s="42">
        <f t="shared" si="14"/>
        <v>0</v>
      </c>
      <c r="K118" s="42">
        <f t="shared" si="14"/>
        <v>4499</v>
      </c>
      <c r="L118" s="42"/>
      <c r="M118" s="42"/>
      <c r="N118" s="42"/>
      <c r="O118" s="42"/>
      <c r="P118" s="42"/>
      <c r="Q118" s="42"/>
      <c r="R118" s="42">
        <f t="shared" si="15"/>
        <v>31111635</v>
      </c>
      <c r="S118" s="42">
        <f t="shared" si="16"/>
        <v>79997</v>
      </c>
    </row>
    <row r="119" spans="1:19">
      <c r="A119" s="18">
        <f t="shared" si="12"/>
        <v>2018</v>
      </c>
      <c r="B119" s="18">
        <f t="shared" si="13"/>
        <v>4</v>
      </c>
      <c r="C119" s="18"/>
      <c r="D119" s="18"/>
      <c r="E119" s="18"/>
      <c r="F119" s="42">
        <f>SUMIF('Cust MB ComLg'!$Y$8:$AJ$8,$B$29,'Cust MB ComLg'!$Y79:$AJ79)</f>
        <v>178</v>
      </c>
      <c r="G119" s="42">
        <f>'Avg Bill Days'!C76</f>
        <v>30.713999999999999</v>
      </c>
      <c r="H119" s="42"/>
      <c r="I119" s="42"/>
      <c r="J119" s="42">
        <f t="shared" si="14"/>
        <v>0</v>
      </c>
      <c r="K119" s="42">
        <f t="shared" si="14"/>
        <v>5217</v>
      </c>
      <c r="L119" s="42"/>
      <c r="M119" s="42"/>
      <c r="N119" s="42"/>
      <c r="O119" s="42"/>
      <c r="P119" s="42"/>
      <c r="Q119" s="42"/>
      <c r="R119" s="42">
        <f t="shared" si="15"/>
        <v>34699386</v>
      </c>
      <c r="S119" s="42">
        <f t="shared" si="16"/>
        <v>83610</v>
      </c>
    </row>
    <row r="120" spans="1:19">
      <c r="A120" s="18">
        <f t="shared" si="12"/>
        <v>2018</v>
      </c>
      <c r="B120" s="18">
        <f t="shared" si="13"/>
        <v>5</v>
      </c>
      <c r="C120" s="18"/>
      <c r="D120" s="18"/>
      <c r="E120" s="18"/>
      <c r="F120" s="42">
        <f>SUMIF('Cust MB ComLg'!$Y$8:$AJ$8,$B$29,'Cust MB ComLg'!$Y80:$AJ80)</f>
        <v>178</v>
      </c>
      <c r="G120" s="42">
        <f>'Avg Bill Days'!C77</f>
        <v>29.524000000000001</v>
      </c>
      <c r="H120" s="42"/>
      <c r="I120" s="42"/>
      <c r="J120" s="42">
        <f t="shared" si="14"/>
        <v>0</v>
      </c>
      <c r="K120" s="42">
        <f t="shared" si="14"/>
        <v>5302</v>
      </c>
      <c r="L120" s="42"/>
      <c r="M120" s="42"/>
      <c r="N120" s="42"/>
      <c r="O120" s="42"/>
      <c r="P120" s="42"/>
      <c r="Q120" s="42"/>
      <c r="R120" s="42">
        <f t="shared" si="15"/>
        <v>35243596</v>
      </c>
      <c r="S120" s="42">
        <f t="shared" si="16"/>
        <v>87891</v>
      </c>
    </row>
    <row r="121" spans="1:19">
      <c r="A121" s="18">
        <f t="shared" si="12"/>
        <v>2018</v>
      </c>
      <c r="B121" s="18">
        <f t="shared" si="13"/>
        <v>6</v>
      </c>
      <c r="C121" s="18"/>
      <c r="D121" s="18"/>
      <c r="E121" s="18"/>
      <c r="F121" s="42">
        <f>SUMIF('Cust MB ComLg'!$Y$8:$AJ$8,$B$29,'Cust MB ComLg'!$Y81:$AJ81)</f>
        <v>178</v>
      </c>
      <c r="G121" s="42">
        <f>'Avg Bill Days'!C78</f>
        <v>30.619</v>
      </c>
      <c r="H121" s="42"/>
      <c r="I121" s="42"/>
      <c r="J121" s="42">
        <f t="shared" si="14"/>
        <v>0</v>
      </c>
      <c r="K121" s="42">
        <f t="shared" si="14"/>
        <v>5200</v>
      </c>
      <c r="L121" s="42"/>
      <c r="M121" s="42"/>
      <c r="N121" s="42"/>
      <c r="O121" s="42"/>
      <c r="P121" s="42"/>
      <c r="Q121" s="42"/>
      <c r="R121" s="42">
        <f t="shared" si="15"/>
        <v>41227892</v>
      </c>
      <c r="S121" s="42">
        <f t="shared" si="16"/>
        <v>95191</v>
      </c>
    </row>
    <row r="122" spans="1:19">
      <c r="A122" s="18">
        <f t="shared" si="12"/>
        <v>2018</v>
      </c>
      <c r="B122" s="18">
        <f t="shared" si="13"/>
        <v>7</v>
      </c>
      <c r="C122" s="18"/>
      <c r="D122" s="18"/>
      <c r="E122" s="18"/>
      <c r="F122" s="42">
        <f>SUMIF('Cust MB ComLg'!$Y$8:$AJ$8,$B$29,'Cust MB ComLg'!$Y82:$AJ82)</f>
        <v>178</v>
      </c>
      <c r="G122" s="42">
        <f>'Avg Bill Days'!C79</f>
        <v>30.713999999999999</v>
      </c>
      <c r="H122" s="42"/>
      <c r="I122" s="42"/>
      <c r="J122" s="42">
        <f t="shared" si="14"/>
        <v>0</v>
      </c>
      <c r="K122" s="42">
        <f t="shared" si="14"/>
        <v>6402</v>
      </c>
      <c r="L122" s="42"/>
      <c r="M122" s="42"/>
      <c r="N122" s="42"/>
      <c r="O122" s="42"/>
      <c r="P122" s="42"/>
      <c r="Q122" s="42"/>
      <c r="R122" s="42">
        <f t="shared" si="15"/>
        <v>42871423</v>
      </c>
      <c r="S122" s="42">
        <f t="shared" si="16"/>
        <v>93406</v>
      </c>
    </row>
    <row r="123" spans="1:19">
      <c r="A123" s="18">
        <f t="shared" si="12"/>
        <v>2018</v>
      </c>
      <c r="B123" s="18">
        <f t="shared" si="13"/>
        <v>8</v>
      </c>
      <c r="C123" s="18"/>
      <c r="D123" s="18"/>
      <c r="E123" s="18"/>
      <c r="F123" s="42">
        <f>SUMIF('Cust MB ComLg'!$Y$8:$AJ$8,$B$29,'Cust MB ComLg'!$Y83:$AJ83)</f>
        <v>179</v>
      </c>
      <c r="G123" s="42">
        <f>'Avg Bill Days'!C80</f>
        <v>30.475999999999999</v>
      </c>
      <c r="H123" s="42"/>
      <c r="I123" s="42"/>
      <c r="J123" s="42">
        <f t="shared" si="14"/>
        <v>0</v>
      </c>
      <c r="K123" s="42">
        <f t="shared" si="14"/>
        <v>5922</v>
      </c>
      <c r="L123" s="42"/>
      <c r="M123" s="42"/>
      <c r="N123" s="42"/>
      <c r="O123" s="42"/>
      <c r="P123" s="42"/>
      <c r="Q123" s="42"/>
      <c r="R123" s="42">
        <f t="shared" si="15"/>
        <v>44080887</v>
      </c>
      <c r="S123" s="42">
        <f t="shared" si="16"/>
        <v>97332</v>
      </c>
    </row>
    <row r="124" spans="1:19">
      <c r="A124" s="18">
        <f t="shared" si="12"/>
        <v>2018</v>
      </c>
      <c r="B124" s="18">
        <f t="shared" si="13"/>
        <v>9</v>
      </c>
      <c r="C124" s="18"/>
      <c r="D124" s="18"/>
      <c r="E124" s="18"/>
      <c r="F124" s="42">
        <f>SUMIF('Cust MB ComLg'!$Y$8:$AJ$8,$B$29,'Cust MB ComLg'!$Y84:$AJ84)</f>
        <v>179</v>
      </c>
      <c r="G124" s="42">
        <f>'Avg Bill Days'!C81</f>
        <v>31.143000000000001</v>
      </c>
      <c r="H124" s="42"/>
      <c r="I124" s="42"/>
      <c r="J124" s="42">
        <f t="shared" si="14"/>
        <v>0</v>
      </c>
      <c r="K124" s="42">
        <f t="shared" si="14"/>
        <v>5531</v>
      </c>
      <c r="L124" s="42"/>
      <c r="M124" s="42"/>
      <c r="N124" s="42"/>
      <c r="O124" s="42"/>
      <c r="P124" s="42"/>
      <c r="Q124" s="42"/>
      <c r="R124" s="42">
        <f t="shared" si="15"/>
        <v>43221644</v>
      </c>
      <c r="S124" s="42">
        <f t="shared" si="16"/>
        <v>97793</v>
      </c>
    </row>
    <row r="125" spans="1:19">
      <c r="A125" s="18">
        <f t="shared" si="12"/>
        <v>2018</v>
      </c>
      <c r="B125" s="18">
        <f t="shared" si="13"/>
        <v>10</v>
      </c>
      <c r="C125" s="18"/>
      <c r="D125" s="18"/>
      <c r="E125" s="18"/>
      <c r="F125" s="42">
        <f>SUMIF('Cust MB ComLg'!$Y$8:$AJ$8,$B$29,'Cust MB ComLg'!$Y85:$AJ85)</f>
        <v>180</v>
      </c>
      <c r="G125" s="42">
        <f>'Avg Bill Days'!C82</f>
        <v>30.762</v>
      </c>
      <c r="H125" s="42"/>
      <c r="I125" s="42"/>
      <c r="J125" s="42">
        <f t="shared" si="14"/>
        <v>0</v>
      </c>
      <c r="K125" s="42">
        <f t="shared" si="14"/>
        <v>5437</v>
      </c>
      <c r="L125" s="42"/>
      <c r="M125" s="42"/>
      <c r="N125" s="42"/>
      <c r="O125" s="42"/>
      <c r="P125" s="42"/>
      <c r="Q125" s="42"/>
      <c r="R125" s="42">
        <f t="shared" si="15"/>
        <v>38523405</v>
      </c>
      <c r="S125" s="42">
        <f t="shared" si="16"/>
        <v>91552</v>
      </c>
    </row>
    <row r="126" spans="1:19">
      <c r="A126" s="18">
        <f t="shared" si="12"/>
        <v>2018</v>
      </c>
      <c r="B126" s="18">
        <f t="shared" si="13"/>
        <v>11</v>
      </c>
      <c r="C126" s="18"/>
      <c r="D126" s="18"/>
      <c r="E126" s="18"/>
      <c r="F126" s="42">
        <f>SUMIF('Cust MB ComLg'!$Y$8:$AJ$8,$B$29,'Cust MB ComLg'!$Y86:$AJ86)</f>
        <v>181</v>
      </c>
      <c r="G126" s="42">
        <f>'Avg Bill Days'!C83</f>
        <v>28.619</v>
      </c>
      <c r="H126" s="42"/>
      <c r="I126" s="42"/>
      <c r="J126" s="42">
        <f t="shared" si="14"/>
        <v>0</v>
      </c>
      <c r="K126" s="42">
        <f t="shared" si="14"/>
        <v>5649</v>
      </c>
      <c r="L126" s="42"/>
      <c r="M126" s="42"/>
      <c r="N126" s="42"/>
      <c r="O126" s="42"/>
      <c r="P126" s="42"/>
      <c r="Q126" s="42"/>
      <c r="R126" s="42">
        <f t="shared" si="15"/>
        <v>31984719</v>
      </c>
      <c r="S126" s="42">
        <f t="shared" si="16"/>
        <v>85920</v>
      </c>
    </row>
    <row r="127" spans="1:19">
      <c r="A127" s="18">
        <f t="shared" si="12"/>
        <v>2018</v>
      </c>
      <c r="B127" s="18">
        <f t="shared" si="13"/>
        <v>12</v>
      </c>
      <c r="C127" s="18"/>
      <c r="D127" s="18"/>
      <c r="E127" s="18"/>
      <c r="F127" s="42">
        <f>SUMIF('Cust MB ComLg'!$Y$8:$AJ$8,$B$29,'Cust MB ComLg'!$Y87:$AJ87)</f>
        <v>182</v>
      </c>
      <c r="G127" s="42">
        <f>'Avg Bill Days'!C84</f>
        <v>31.238</v>
      </c>
      <c r="H127" s="42"/>
      <c r="I127" s="42"/>
      <c r="J127" s="42">
        <f t="shared" si="14"/>
        <v>0</v>
      </c>
      <c r="K127" s="42">
        <f t="shared" si="14"/>
        <v>5501</v>
      </c>
      <c r="L127" s="42"/>
      <c r="M127" s="42"/>
      <c r="N127" s="42"/>
      <c r="O127" s="42"/>
      <c r="P127" s="42"/>
      <c r="Q127" s="42"/>
      <c r="R127" s="42">
        <f t="shared" si="15"/>
        <v>32787342</v>
      </c>
      <c r="S127" s="42">
        <f t="shared" si="16"/>
        <v>83936</v>
      </c>
    </row>
    <row r="128" spans="1:19">
      <c r="A128" s="18">
        <f t="shared" si="12"/>
        <v>2019</v>
      </c>
      <c r="B128" s="18">
        <f t="shared" si="13"/>
        <v>1</v>
      </c>
      <c r="C128" s="18"/>
      <c r="D128" s="18"/>
      <c r="E128" s="18"/>
      <c r="F128" s="42">
        <f>SUMIF('Cust MB ComLg'!$Y$8:$AJ$8,$B$29,'Cust MB ComLg'!$Y88:$AJ88)</f>
        <v>182</v>
      </c>
      <c r="G128" s="42">
        <f>'Avg Bill Days'!C85</f>
        <v>32.286000000000001</v>
      </c>
      <c r="H128" s="42"/>
      <c r="I128" s="42"/>
      <c r="J128" s="42">
        <f t="shared" si="14"/>
        <v>0</v>
      </c>
      <c r="K128" s="42">
        <f t="shared" si="14"/>
        <v>4093</v>
      </c>
      <c r="L128" s="42"/>
      <c r="M128" s="42"/>
      <c r="N128" s="42"/>
      <c r="O128" s="42"/>
      <c r="P128" s="42"/>
      <c r="Q128" s="42"/>
      <c r="R128" s="42">
        <f t="shared" si="15"/>
        <v>32650225</v>
      </c>
      <c r="S128" s="42">
        <f t="shared" si="16"/>
        <v>82007</v>
      </c>
    </row>
    <row r="129" spans="1:19">
      <c r="A129" s="18">
        <f t="shared" si="12"/>
        <v>2019</v>
      </c>
      <c r="B129" s="18">
        <f t="shared" si="13"/>
        <v>2</v>
      </c>
      <c r="C129" s="18"/>
      <c r="D129" s="18"/>
      <c r="E129" s="18"/>
      <c r="F129" s="42">
        <f>SUMIF('Cust MB ComLg'!$Y$8:$AJ$8,$B$29,'Cust MB ComLg'!$Y89:$AJ89)</f>
        <v>182</v>
      </c>
      <c r="G129" s="42">
        <f>'Avg Bill Days'!C86</f>
        <v>29.81</v>
      </c>
      <c r="H129" s="42"/>
      <c r="I129" s="42"/>
      <c r="J129" s="42">
        <f t="shared" si="14"/>
        <v>0</v>
      </c>
      <c r="K129" s="42">
        <f t="shared" si="14"/>
        <v>4136</v>
      </c>
      <c r="L129" s="42"/>
      <c r="M129" s="42"/>
      <c r="N129" s="42"/>
      <c r="O129" s="42"/>
      <c r="P129" s="42"/>
      <c r="Q129" s="42"/>
      <c r="R129" s="42">
        <f t="shared" si="15"/>
        <v>31517156</v>
      </c>
      <c r="S129" s="42">
        <f t="shared" si="16"/>
        <v>81894</v>
      </c>
    </row>
    <row r="130" spans="1:19">
      <c r="A130" s="18">
        <f t="shared" si="12"/>
        <v>2019</v>
      </c>
      <c r="B130" s="18">
        <f t="shared" si="13"/>
        <v>3</v>
      </c>
      <c r="C130" s="18"/>
      <c r="D130" s="18"/>
      <c r="E130" s="18"/>
      <c r="F130" s="42">
        <f>SUMIF('Cust MB ComLg'!$Y$8:$AJ$8,$B$29,'Cust MB ComLg'!$Y90:$AJ90)</f>
        <v>182</v>
      </c>
      <c r="G130" s="42">
        <f>'Avg Bill Days'!C87</f>
        <v>29.524000000000001</v>
      </c>
      <c r="H130" s="42"/>
      <c r="I130" s="42"/>
      <c r="J130" s="42">
        <f t="shared" si="14"/>
        <v>0</v>
      </c>
      <c r="K130" s="42">
        <f t="shared" si="14"/>
        <v>4652</v>
      </c>
      <c r="L130" s="42"/>
      <c r="M130" s="42"/>
      <c r="N130" s="42"/>
      <c r="O130" s="42"/>
      <c r="P130" s="42"/>
      <c r="Q130" s="42"/>
      <c r="R130" s="42">
        <f t="shared" si="15"/>
        <v>32172259</v>
      </c>
      <c r="S130" s="42">
        <f t="shared" si="16"/>
        <v>82724</v>
      </c>
    </row>
    <row r="131" spans="1:19">
      <c r="A131" s="18">
        <f t="shared" si="12"/>
        <v>2019</v>
      </c>
      <c r="B131" s="18">
        <f t="shared" si="13"/>
        <v>4</v>
      </c>
      <c r="C131" s="18"/>
      <c r="D131" s="18"/>
      <c r="E131" s="18"/>
      <c r="F131" s="42">
        <f>SUMIF('Cust MB ComLg'!$Y$8:$AJ$8,$B$29,'Cust MB ComLg'!$Y91:$AJ91)</f>
        <v>183</v>
      </c>
      <c r="G131" s="42">
        <f>'Avg Bill Days'!C88</f>
        <v>30.713999999999999</v>
      </c>
      <c r="H131" s="42"/>
      <c r="I131" s="42"/>
      <c r="J131" s="42">
        <f t="shared" si="14"/>
        <v>0</v>
      </c>
      <c r="K131" s="42">
        <f t="shared" si="14"/>
        <v>5364</v>
      </c>
      <c r="L131" s="42"/>
      <c r="M131" s="42"/>
      <c r="N131" s="42"/>
      <c r="O131" s="42"/>
      <c r="P131" s="42"/>
      <c r="Q131" s="42"/>
      <c r="R131" s="42">
        <f t="shared" si="15"/>
        <v>35674088</v>
      </c>
      <c r="S131" s="42">
        <f t="shared" si="16"/>
        <v>85959</v>
      </c>
    </row>
    <row r="132" spans="1:19">
      <c r="A132" s="18">
        <f t="shared" ref="A132:A195" si="17">A120+1</f>
        <v>2019</v>
      </c>
      <c r="B132" s="18">
        <f t="shared" si="13"/>
        <v>5</v>
      </c>
      <c r="C132" s="18"/>
      <c r="D132" s="18"/>
      <c r="E132" s="18"/>
      <c r="F132" s="42">
        <f>SUMIF('Cust MB ComLg'!$Y$8:$AJ$8,$B$29,'Cust MB ComLg'!$Y92:$AJ92)</f>
        <v>184</v>
      </c>
      <c r="G132" s="42">
        <f>'Avg Bill Days'!C89</f>
        <v>29.524000000000001</v>
      </c>
      <c r="H132" s="42"/>
      <c r="I132" s="42"/>
      <c r="J132" s="42">
        <f t="shared" si="14"/>
        <v>0</v>
      </c>
      <c r="K132" s="42">
        <f t="shared" si="14"/>
        <v>5481</v>
      </c>
      <c r="L132" s="42"/>
      <c r="M132" s="42"/>
      <c r="N132" s="42"/>
      <c r="O132" s="42"/>
      <c r="P132" s="42"/>
      <c r="Q132" s="42"/>
      <c r="R132" s="42">
        <f t="shared" si="15"/>
        <v>36431582</v>
      </c>
      <c r="S132" s="42">
        <f t="shared" si="16"/>
        <v>90853</v>
      </c>
    </row>
    <row r="133" spans="1:19">
      <c r="A133" s="18">
        <f t="shared" si="17"/>
        <v>2019</v>
      </c>
      <c r="B133" s="18">
        <f t="shared" ref="B133:B196" si="18">B121</f>
        <v>6</v>
      </c>
      <c r="C133" s="18"/>
      <c r="D133" s="18"/>
      <c r="E133" s="18"/>
      <c r="F133" s="42">
        <f>SUMIF('Cust MB ComLg'!$Y$8:$AJ$8,$B$29,'Cust MB ComLg'!$Y93:$AJ93)</f>
        <v>184</v>
      </c>
      <c r="G133" s="42">
        <f>'Avg Bill Days'!C90</f>
        <v>30.619</v>
      </c>
      <c r="H133" s="42"/>
      <c r="I133" s="42"/>
      <c r="J133" s="42">
        <f t="shared" si="14"/>
        <v>0</v>
      </c>
      <c r="K133" s="42">
        <f t="shared" si="14"/>
        <v>5375</v>
      </c>
      <c r="L133" s="42"/>
      <c r="M133" s="42"/>
      <c r="N133" s="42"/>
      <c r="O133" s="42"/>
      <c r="P133" s="42"/>
      <c r="Q133" s="42"/>
      <c r="R133" s="42">
        <f t="shared" si="15"/>
        <v>42617596</v>
      </c>
      <c r="S133" s="42">
        <f t="shared" si="16"/>
        <v>98400</v>
      </c>
    </row>
    <row r="134" spans="1:19">
      <c r="A134" s="18">
        <f t="shared" si="17"/>
        <v>2019</v>
      </c>
      <c r="B134" s="18">
        <f t="shared" si="18"/>
        <v>7</v>
      </c>
      <c r="C134" s="18"/>
      <c r="D134" s="18"/>
      <c r="E134" s="18"/>
      <c r="F134" s="42">
        <f>SUMIF('Cust MB ComLg'!$Y$8:$AJ$8,$B$29,'Cust MB ComLg'!$Y94:$AJ94)</f>
        <v>184</v>
      </c>
      <c r="G134" s="42">
        <f>'Avg Bill Days'!C91</f>
        <v>30.713999999999999</v>
      </c>
      <c r="H134" s="42"/>
      <c r="I134" s="42"/>
      <c r="J134" s="42">
        <f t="shared" si="14"/>
        <v>0</v>
      </c>
      <c r="K134" s="42">
        <f t="shared" si="14"/>
        <v>6617</v>
      </c>
      <c r="L134" s="42"/>
      <c r="M134" s="42"/>
      <c r="N134" s="42"/>
      <c r="O134" s="42"/>
      <c r="P134" s="42"/>
      <c r="Q134" s="42"/>
      <c r="R134" s="42">
        <f t="shared" si="15"/>
        <v>44316528</v>
      </c>
      <c r="S134" s="42">
        <f t="shared" si="16"/>
        <v>96555</v>
      </c>
    </row>
    <row r="135" spans="1:19">
      <c r="A135" s="18">
        <f t="shared" si="17"/>
        <v>2019</v>
      </c>
      <c r="B135" s="18">
        <f t="shared" si="18"/>
        <v>8</v>
      </c>
      <c r="C135" s="18"/>
      <c r="D135" s="18"/>
      <c r="E135" s="18"/>
      <c r="F135" s="42">
        <f>SUMIF('Cust MB ComLg'!$Y$8:$AJ$8,$B$29,'Cust MB ComLg'!$Y95:$AJ95)</f>
        <v>185</v>
      </c>
      <c r="G135" s="42">
        <f>'Avg Bill Days'!C92</f>
        <v>30.475999999999999</v>
      </c>
      <c r="H135" s="42"/>
      <c r="I135" s="42"/>
      <c r="J135" s="42">
        <f t="shared" si="14"/>
        <v>0</v>
      </c>
      <c r="K135" s="42">
        <f t="shared" si="14"/>
        <v>6120</v>
      </c>
      <c r="L135" s="42"/>
      <c r="M135" s="42"/>
      <c r="N135" s="42"/>
      <c r="O135" s="42"/>
      <c r="P135" s="42"/>
      <c r="Q135" s="42"/>
      <c r="R135" s="42">
        <f t="shared" si="15"/>
        <v>45558459</v>
      </c>
      <c r="S135" s="42">
        <f t="shared" si="16"/>
        <v>100594</v>
      </c>
    </row>
    <row r="136" spans="1:19">
      <c r="A136" s="18">
        <f t="shared" si="17"/>
        <v>2019</v>
      </c>
      <c r="B136" s="18">
        <f t="shared" si="18"/>
        <v>9</v>
      </c>
      <c r="C136" s="18"/>
      <c r="D136" s="18"/>
      <c r="E136" s="18"/>
      <c r="F136" s="42">
        <f>SUMIF('Cust MB ComLg'!$Y$8:$AJ$8,$B$29,'Cust MB ComLg'!$Y96:$AJ96)</f>
        <v>185</v>
      </c>
      <c r="G136" s="42">
        <f>'Avg Bill Days'!C93</f>
        <v>31.143000000000001</v>
      </c>
      <c r="H136" s="42"/>
      <c r="I136" s="42"/>
      <c r="J136" s="42">
        <f t="shared" si="14"/>
        <v>0</v>
      </c>
      <c r="K136" s="42">
        <f t="shared" si="14"/>
        <v>5717</v>
      </c>
      <c r="L136" s="42"/>
      <c r="M136" s="42"/>
      <c r="N136" s="42"/>
      <c r="O136" s="42"/>
      <c r="P136" s="42"/>
      <c r="Q136" s="42"/>
      <c r="R136" s="42">
        <f t="shared" si="15"/>
        <v>44670414</v>
      </c>
      <c r="S136" s="42">
        <f t="shared" si="16"/>
        <v>101071</v>
      </c>
    </row>
    <row r="137" spans="1:19">
      <c r="A137" s="18">
        <f t="shared" si="17"/>
        <v>2019</v>
      </c>
      <c r="B137" s="18">
        <f t="shared" si="18"/>
        <v>10</v>
      </c>
      <c r="C137" s="18"/>
      <c r="D137" s="18"/>
      <c r="E137" s="18"/>
      <c r="F137" s="42">
        <f>SUMIF('Cust MB ComLg'!$Y$8:$AJ$8,$B$29,'Cust MB ComLg'!$Y97:$AJ97)</f>
        <v>186</v>
      </c>
      <c r="G137" s="42">
        <f>'Avg Bill Days'!C94</f>
        <v>30.762</v>
      </c>
      <c r="H137" s="42"/>
      <c r="I137" s="42"/>
      <c r="J137" s="42">
        <f t="shared" si="14"/>
        <v>0</v>
      </c>
      <c r="K137" s="42">
        <f t="shared" si="14"/>
        <v>5619</v>
      </c>
      <c r="L137" s="42"/>
      <c r="M137" s="42"/>
      <c r="N137" s="42"/>
      <c r="O137" s="42"/>
      <c r="P137" s="42"/>
      <c r="Q137" s="42"/>
      <c r="R137" s="42">
        <f t="shared" si="15"/>
        <v>39807519</v>
      </c>
      <c r="S137" s="42">
        <f t="shared" si="16"/>
        <v>94604</v>
      </c>
    </row>
    <row r="138" spans="1:19">
      <c r="A138" s="18">
        <f t="shared" si="17"/>
        <v>2019</v>
      </c>
      <c r="B138" s="18">
        <f t="shared" si="18"/>
        <v>11</v>
      </c>
      <c r="C138" s="18"/>
      <c r="D138" s="18"/>
      <c r="E138" s="18"/>
      <c r="F138" s="42">
        <f>SUMIF('Cust MB ComLg'!$Y$8:$AJ$8,$B$29,'Cust MB ComLg'!$Y98:$AJ98)</f>
        <v>187</v>
      </c>
      <c r="G138" s="42">
        <f>'Avg Bill Days'!C95</f>
        <v>28.619</v>
      </c>
      <c r="H138" s="42"/>
      <c r="I138" s="42"/>
      <c r="J138" s="42">
        <f t="shared" si="14"/>
        <v>0</v>
      </c>
      <c r="K138" s="42">
        <f t="shared" si="14"/>
        <v>5836</v>
      </c>
      <c r="L138" s="42"/>
      <c r="M138" s="42"/>
      <c r="N138" s="42"/>
      <c r="O138" s="42"/>
      <c r="P138" s="42"/>
      <c r="Q138" s="42"/>
      <c r="R138" s="42">
        <f t="shared" si="15"/>
        <v>33044986</v>
      </c>
      <c r="S138" s="42">
        <f t="shared" si="16"/>
        <v>88769</v>
      </c>
    </row>
    <row r="139" spans="1:19">
      <c r="A139" s="18">
        <f t="shared" si="17"/>
        <v>2019</v>
      </c>
      <c r="B139" s="18">
        <f t="shared" si="18"/>
        <v>12</v>
      </c>
      <c r="C139" s="18"/>
      <c r="D139" s="18"/>
      <c r="E139" s="18"/>
      <c r="F139" s="42">
        <f>SUMIF('Cust MB ComLg'!$Y$8:$AJ$8,$B$29,'Cust MB ComLg'!$Y99:$AJ99)</f>
        <v>188</v>
      </c>
      <c r="G139" s="42">
        <f>'Avg Bill Days'!C96</f>
        <v>31.238</v>
      </c>
      <c r="H139" s="42"/>
      <c r="I139" s="42"/>
      <c r="J139" s="42">
        <f t="shared" si="14"/>
        <v>0</v>
      </c>
      <c r="K139" s="42">
        <f t="shared" si="14"/>
        <v>5682</v>
      </c>
      <c r="L139" s="42"/>
      <c r="M139" s="42"/>
      <c r="N139" s="42"/>
      <c r="O139" s="42"/>
      <c r="P139" s="42"/>
      <c r="Q139" s="42"/>
      <c r="R139" s="42">
        <f t="shared" si="15"/>
        <v>33868244</v>
      </c>
      <c r="S139" s="42">
        <f t="shared" si="16"/>
        <v>86703</v>
      </c>
    </row>
    <row r="140" spans="1:19">
      <c r="A140" s="18">
        <f t="shared" si="17"/>
        <v>2020</v>
      </c>
      <c r="B140" s="18">
        <f t="shared" si="18"/>
        <v>1</v>
      </c>
      <c r="C140" s="18"/>
      <c r="D140" s="18"/>
      <c r="E140" s="18"/>
      <c r="F140" s="42">
        <f>SUMIF('Cust MB ComLg'!$Y$8:$AJ$8,$B$29,'Cust MB ComLg'!$Y100:$AJ100)</f>
        <v>188</v>
      </c>
      <c r="G140" s="42">
        <f>'Avg Bill Days'!C97</f>
        <v>32.286000000000001</v>
      </c>
      <c r="H140" s="42"/>
      <c r="I140" s="42"/>
      <c r="J140" s="42">
        <f t="shared" si="14"/>
        <v>0</v>
      </c>
      <c r="K140" s="42">
        <f t="shared" si="14"/>
        <v>4228</v>
      </c>
      <c r="L140" s="42"/>
      <c r="M140" s="42"/>
      <c r="N140" s="42"/>
      <c r="O140" s="42"/>
      <c r="P140" s="42"/>
      <c r="Q140" s="42"/>
      <c r="R140" s="42">
        <f t="shared" si="15"/>
        <v>33726606</v>
      </c>
      <c r="S140" s="42">
        <f t="shared" si="16"/>
        <v>84711</v>
      </c>
    </row>
    <row r="141" spans="1:19">
      <c r="A141" s="18">
        <f t="shared" si="17"/>
        <v>2020</v>
      </c>
      <c r="B141" s="18">
        <f t="shared" si="18"/>
        <v>2</v>
      </c>
      <c r="C141" s="18"/>
      <c r="D141" s="18"/>
      <c r="E141" s="18"/>
      <c r="F141" s="42">
        <f>SUMIF('Cust MB ComLg'!$Y$8:$AJ$8,$B$29,'Cust MB ComLg'!$Y101:$AJ101)</f>
        <v>188</v>
      </c>
      <c r="G141" s="42">
        <f>'Avg Bill Days'!C98</f>
        <v>30.31</v>
      </c>
      <c r="H141" s="42"/>
      <c r="I141" s="42"/>
      <c r="J141" s="42">
        <f t="shared" si="14"/>
        <v>0</v>
      </c>
      <c r="K141" s="42">
        <f t="shared" si="14"/>
        <v>4272</v>
      </c>
      <c r="L141" s="42"/>
      <c r="M141" s="42"/>
      <c r="N141" s="42"/>
      <c r="O141" s="42"/>
      <c r="P141" s="42"/>
      <c r="Q141" s="42"/>
      <c r="R141" s="42">
        <f t="shared" si="15"/>
        <v>33102245</v>
      </c>
      <c r="S141" s="42">
        <f t="shared" si="16"/>
        <v>84594</v>
      </c>
    </row>
    <row r="142" spans="1:19">
      <c r="A142" s="18">
        <f t="shared" si="17"/>
        <v>2020</v>
      </c>
      <c r="B142" s="18">
        <f t="shared" si="18"/>
        <v>3</v>
      </c>
      <c r="C142" s="18"/>
      <c r="D142" s="18"/>
      <c r="E142" s="18"/>
      <c r="F142" s="42">
        <f>SUMIF('Cust MB ComLg'!$Y$8:$AJ$8,$B$29,'Cust MB ComLg'!$Y102:$AJ102)</f>
        <v>188</v>
      </c>
      <c r="G142" s="42">
        <f>'Avg Bill Days'!C99</f>
        <v>30.024000000000001</v>
      </c>
      <c r="H142" s="42"/>
      <c r="I142" s="42"/>
      <c r="J142" s="42">
        <f t="shared" si="14"/>
        <v>0</v>
      </c>
      <c r="K142" s="42">
        <f t="shared" si="14"/>
        <v>4806</v>
      </c>
      <c r="L142" s="42"/>
      <c r="M142" s="42"/>
      <c r="N142" s="42"/>
      <c r="O142" s="42"/>
      <c r="P142" s="42"/>
      <c r="Q142" s="42"/>
      <c r="R142" s="42">
        <f t="shared" si="15"/>
        <v>33795694</v>
      </c>
      <c r="S142" s="42">
        <f t="shared" si="16"/>
        <v>85451</v>
      </c>
    </row>
    <row r="143" spans="1:19">
      <c r="A143" s="18">
        <f t="shared" si="17"/>
        <v>2020</v>
      </c>
      <c r="B143" s="18">
        <f t="shared" si="18"/>
        <v>4</v>
      </c>
      <c r="C143" s="18"/>
      <c r="D143" s="18"/>
      <c r="E143" s="18"/>
      <c r="F143" s="42">
        <f>SUMIF('Cust MB ComLg'!$Y$8:$AJ$8,$B$29,'Cust MB ComLg'!$Y103:$AJ103)</f>
        <v>190</v>
      </c>
      <c r="G143" s="42">
        <f>'Avg Bill Days'!C100</f>
        <v>30.713999999999999</v>
      </c>
      <c r="H143" s="42"/>
      <c r="I143" s="42"/>
      <c r="J143" s="42">
        <f t="shared" si="14"/>
        <v>0</v>
      </c>
      <c r="K143" s="42">
        <f t="shared" si="14"/>
        <v>5569</v>
      </c>
      <c r="L143" s="42"/>
      <c r="M143" s="42"/>
      <c r="N143" s="42"/>
      <c r="O143" s="42"/>
      <c r="P143" s="42"/>
      <c r="Q143" s="42"/>
      <c r="R143" s="42">
        <f t="shared" si="15"/>
        <v>37038670</v>
      </c>
      <c r="S143" s="42">
        <f t="shared" si="16"/>
        <v>89247</v>
      </c>
    </row>
    <row r="144" spans="1:19">
      <c r="A144" s="18">
        <f t="shared" si="17"/>
        <v>2020</v>
      </c>
      <c r="B144" s="18">
        <f t="shared" si="18"/>
        <v>5</v>
      </c>
      <c r="C144" s="18"/>
      <c r="D144" s="18"/>
      <c r="E144" s="18"/>
      <c r="F144" s="42">
        <f>SUMIF('Cust MB ComLg'!$Y$8:$AJ$8,$B$29,'Cust MB ComLg'!$Y104:$AJ104)</f>
        <v>191</v>
      </c>
      <c r="G144" s="42">
        <f>'Avg Bill Days'!C101</f>
        <v>29.524000000000001</v>
      </c>
      <c r="H144" s="42"/>
      <c r="I144" s="42"/>
      <c r="J144" s="42">
        <f t="shared" si="14"/>
        <v>0</v>
      </c>
      <c r="K144" s="42">
        <f t="shared" si="14"/>
        <v>5690</v>
      </c>
      <c r="L144" s="42"/>
      <c r="M144" s="42"/>
      <c r="N144" s="42"/>
      <c r="O144" s="42"/>
      <c r="P144" s="42"/>
      <c r="Q144" s="42"/>
      <c r="R144" s="42">
        <f t="shared" si="15"/>
        <v>37817567</v>
      </c>
      <c r="S144" s="42">
        <f t="shared" si="16"/>
        <v>94310</v>
      </c>
    </row>
    <row r="145" spans="1:19">
      <c r="A145" s="18">
        <f t="shared" si="17"/>
        <v>2020</v>
      </c>
      <c r="B145" s="18">
        <f t="shared" si="18"/>
        <v>6</v>
      </c>
      <c r="C145" s="18"/>
      <c r="D145" s="18"/>
      <c r="E145" s="18"/>
      <c r="F145" s="42">
        <f>SUMIF('Cust MB ComLg'!$Y$8:$AJ$8,$B$29,'Cust MB ComLg'!$Y105:$AJ105)</f>
        <v>191</v>
      </c>
      <c r="G145" s="42">
        <f>'Avg Bill Days'!C102</f>
        <v>30.619</v>
      </c>
      <c r="H145" s="42"/>
      <c r="I145" s="42"/>
      <c r="J145" s="42">
        <f t="shared" si="14"/>
        <v>0</v>
      </c>
      <c r="K145" s="42">
        <f t="shared" si="14"/>
        <v>5580</v>
      </c>
      <c r="L145" s="42"/>
      <c r="M145" s="42"/>
      <c r="N145" s="42"/>
      <c r="O145" s="42"/>
      <c r="P145" s="42"/>
      <c r="Q145" s="42"/>
      <c r="R145" s="42">
        <f t="shared" si="15"/>
        <v>44238918</v>
      </c>
      <c r="S145" s="42">
        <f t="shared" si="16"/>
        <v>102143</v>
      </c>
    </row>
    <row r="146" spans="1:19">
      <c r="A146" s="18">
        <f t="shared" si="17"/>
        <v>2020</v>
      </c>
      <c r="B146" s="18">
        <f t="shared" si="18"/>
        <v>7</v>
      </c>
      <c r="C146" s="18"/>
      <c r="D146" s="18"/>
      <c r="E146" s="18"/>
      <c r="F146" s="42">
        <f>SUMIF('Cust MB ComLg'!$Y$8:$AJ$8,$B$29,'Cust MB ComLg'!$Y106:$AJ106)</f>
        <v>191</v>
      </c>
      <c r="G146" s="42">
        <f>'Avg Bill Days'!C103</f>
        <v>30.713999999999999</v>
      </c>
      <c r="H146" s="42"/>
      <c r="I146" s="42"/>
      <c r="J146" s="42">
        <f t="shared" si="14"/>
        <v>0</v>
      </c>
      <c r="K146" s="42">
        <f t="shared" si="14"/>
        <v>6869</v>
      </c>
      <c r="L146" s="42"/>
      <c r="M146" s="42"/>
      <c r="N146" s="42"/>
      <c r="O146" s="42"/>
      <c r="P146" s="42"/>
      <c r="Q146" s="42"/>
      <c r="R146" s="42">
        <f t="shared" si="15"/>
        <v>46002482</v>
      </c>
      <c r="S146" s="42">
        <f t="shared" si="16"/>
        <v>100228</v>
      </c>
    </row>
    <row r="147" spans="1:19">
      <c r="A147" s="18">
        <f t="shared" si="17"/>
        <v>2020</v>
      </c>
      <c r="B147" s="18">
        <f t="shared" si="18"/>
        <v>8</v>
      </c>
      <c r="C147" s="18"/>
      <c r="D147" s="18"/>
      <c r="E147" s="18"/>
      <c r="F147" s="42">
        <f>SUMIF('Cust MB ComLg'!$Y$8:$AJ$8,$B$29,'Cust MB ComLg'!$Y107:$AJ107)</f>
        <v>192</v>
      </c>
      <c r="G147" s="42">
        <f>'Avg Bill Days'!C104</f>
        <v>30.475999999999999</v>
      </c>
      <c r="H147" s="42"/>
      <c r="I147" s="42"/>
      <c r="J147" s="42">
        <f t="shared" si="14"/>
        <v>0</v>
      </c>
      <c r="K147" s="42">
        <f t="shared" si="14"/>
        <v>6352</v>
      </c>
      <c r="L147" s="42"/>
      <c r="M147" s="42"/>
      <c r="N147" s="42"/>
      <c r="O147" s="42"/>
      <c r="P147" s="42"/>
      <c r="Q147" s="42"/>
      <c r="R147" s="42">
        <f t="shared" si="15"/>
        <v>47282293</v>
      </c>
      <c r="S147" s="42">
        <f t="shared" si="16"/>
        <v>104400</v>
      </c>
    </row>
    <row r="148" spans="1:19">
      <c r="A148" s="18">
        <f t="shared" si="17"/>
        <v>2020</v>
      </c>
      <c r="B148" s="18">
        <f t="shared" si="18"/>
        <v>9</v>
      </c>
      <c r="C148" s="18"/>
      <c r="D148" s="18"/>
      <c r="E148" s="18"/>
      <c r="F148" s="42">
        <f>SUMIF('Cust MB ComLg'!$Y$8:$AJ$8,$B$29,'Cust MB ComLg'!$Y108:$AJ108)</f>
        <v>193</v>
      </c>
      <c r="G148" s="42">
        <f>'Avg Bill Days'!C105</f>
        <v>31.143000000000001</v>
      </c>
      <c r="H148" s="42"/>
      <c r="I148" s="42"/>
      <c r="J148" s="42">
        <f t="shared" si="14"/>
        <v>0</v>
      </c>
      <c r="K148" s="42">
        <f t="shared" si="14"/>
        <v>5964</v>
      </c>
      <c r="L148" s="42"/>
      <c r="M148" s="42"/>
      <c r="N148" s="42"/>
      <c r="O148" s="42"/>
      <c r="P148" s="42"/>
      <c r="Q148" s="42"/>
      <c r="R148" s="42">
        <f t="shared" si="15"/>
        <v>46602107</v>
      </c>
      <c r="S148" s="42">
        <f t="shared" si="16"/>
        <v>105442</v>
      </c>
    </row>
    <row r="149" spans="1:19">
      <c r="A149" s="18">
        <f t="shared" si="17"/>
        <v>2020</v>
      </c>
      <c r="B149" s="18">
        <f t="shared" si="18"/>
        <v>10</v>
      </c>
      <c r="C149" s="18"/>
      <c r="D149" s="18"/>
      <c r="E149" s="18"/>
      <c r="F149" s="42">
        <f>SUMIF('Cust MB ComLg'!$Y$8:$AJ$8,$B$29,'Cust MB ComLg'!$Y109:$AJ109)</f>
        <v>193</v>
      </c>
      <c r="G149" s="42">
        <f>'Avg Bill Days'!C106</f>
        <v>30.762</v>
      </c>
      <c r="H149" s="42"/>
      <c r="I149" s="42"/>
      <c r="J149" s="42">
        <f t="shared" si="14"/>
        <v>0</v>
      </c>
      <c r="K149" s="42">
        <f t="shared" si="14"/>
        <v>5830</v>
      </c>
      <c r="L149" s="42"/>
      <c r="M149" s="42"/>
      <c r="N149" s="42"/>
      <c r="O149" s="42"/>
      <c r="P149" s="42"/>
      <c r="Q149" s="42"/>
      <c r="R149" s="42">
        <f t="shared" si="15"/>
        <v>41305651</v>
      </c>
      <c r="S149" s="42">
        <f t="shared" si="16"/>
        <v>98164</v>
      </c>
    </row>
    <row r="150" spans="1:19">
      <c r="A150" s="18">
        <f t="shared" si="17"/>
        <v>2020</v>
      </c>
      <c r="B150" s="18">
        <f t="shared" si="18"/>
        <v>11</v>
      </c>
      <c r="C150" s="18"/>
      <c r="D150" s="18"/>
      <c r="E150" s="18"/>
      <c r="F150" s="42">
        <f>SUMIF('Cust MB ComLg'!$Y$8:$AJ$8,$B$29,'Cust MB ComLg'!$Y110:$AJ110)</f>
        <v>194</v>
      </c>
      <c r="G150" s="42">
        <f>'Avg Bill Days'!C107</f>
        <v>28.619</v>
      </c>
      <c r="H150" s="42"/>
      <c r="I150" s="42"/>
      <c r="J150" s="42">
        <f t="shared" si="14"/>
        <v>0</v>
      </c>
      <c r="K150" s="42">
        <f t="shared" si="14"/>
        <v>6054</v>
      </c>
      <c r="L150" s="42"/>
      <c r="M150" s="42"/>
      <c r="N150" s="42"/>
      <c r="O150" s="42"/>
      <c r="P150" s="42"/>
      <c r="Q150" s="42"/>
      <c r="R150" s="42">
        <f t="shared" si="15"/>
        <v>34281964</v>
      </c>
      <c r="S150" s="42">
        <f t="shared" si="16"/>
        <v>92092</v>
      </c>
    </row>
    <row r="151" spans="1:19">
      <c r="A151" s="18">
        <f t="shared" si="17"/>
        <v>2020</v>
      </c>
      <c r="B151" s="18">
        <f t="shared" si="18"/>
        <v>12</v>
      </c>
      <c r="C151" s="18"/>
      <c r="D151" s="18"/>
      <c r="E151" s="18"/>
      <c r="F151" s="42">
        <f>SUMIF('Cust MB ComLg'!$Y$8:$AJ$8,$B$29,'Cust MB ComLg'!$Y111:$AJ111)</f>
        <v>195</v>
      </c>
      <c r="G151" s="42">
        <f>'Avg Bill Days'!C108</f>
        <v>31.238</v>
      </c>
      <c r="H151" s="42"/>
      <c r="I151" s="42"/>
      <c r="J151" s="42">
        <f t="shared" si="14"/>
        <v>0</v>
      </c>
      <c r="K151" s="42">
        <f t="shared" si="14"/>
        <v>5894</v>
      </c>
      <c r="L151" s="42"/>
      <c r="M151" s="42"/>
      <c r="N151" s="42"/>
      <c r="O151" s="42"/>
      <c r="P151" s="42"/>
      <c r="Q151" s="42"/>
      <c r="R151" s="42">
        <f t="shared" si="15"/>
        <v>35129295</v>
      </c>
      <c r="S151" s="42">
        <f t="shared" si="16"/>
        <v>89931</v>
      </c>
    </row>
    <row r="152" spans="1:19">
      <c r="A152" s="18">
        <f t="shared" si="17"/>
        <v>2021</v>
      </c>
      <c r="B152" s="18">
        <f t="shared" si="18"/>
        <v>1</v>
      </c>
      <c r="C152" s="18"/>
      <c r="D152" s="18"/>
      <c r="E152" s="18"/>
      <c r="F152" s="42">
        <f>SUMIF('Cust MB ComLg'!$Y$8:$AJ$8,$B$29,'Cust MB ComLg'!$Y112:$AJ112)</f>
        <v>195</v>
      </c>
      <c r="G152" s="42">
        <f>'Avg Bill Days'!C109</f>
        <v>32.286000000000001</v>
      </c>
      <c r="H152" s="42"/>
      <c r="I152" s="42"/>
      <c r="J152" s="42">
        <f t="shared" si="14"/>
        <v>0</v>
      </c>
      <c r="K152" s="42">
        <f t="shared" si="14"/>
        <v>4385</v>
      </c>
      <c r="L152" s="42"/>
      <c r="M152" s="42"/>
      <c r="N152" s="42"/>
      <c r="O152" s="42"/>
      <c r="P152" s="42"/>
      <c r="Q152" s="42"/>
      <c r="R152" s="42">
        <f t="shared" si="15"/>
        <v>34982384</v>
      </c>
      <c r="S152" s="42">
        <f t="shared" si="16"/>
        <v>87865</v>
      </c>
    </row>
    <row r="153" spans="1:19">
      <c r="A153" s="18">
        <f t="shared" si="17"/>
        <v>2021</v>
      </c>
      <c r="B153" s="18">
        <f t="shared" si="18"/>
        <v>2</v>
      </c>
      <c r="C153" s="18"/>
      <c r="D153" s="18"/>
      <c r="E153" s="18"/>
      <c r="F153" s="42">
        <f>SUMIF('Cust MB ComLg'!$Y$8:$AJ$8,$B$29,'Cust MB ComLg'!$Y113:$AJ113)</f>
        <v>195</v>
      </c>
      <c r="G153" s="42">
        <f>'Avg Bill Days'!C110</f>
        <v>29.81</v>
      </c>
      <c r="H153" s="42"/>
      <c r="I153" s="42"/>
      <c r="J153" s="42">
        <f t="shared" si="14"/>
        <v>0</v>
      </c>
      <c r="K153" s="42">
        <f t="shared" si="14"/>
        <v>4431</v>
      </c>
      <c r="L153" s="42"/>
      <c r="M153" s="42"/>
      <c r="N153" s="42"/>
      <c r="O153" s="42"/>
      <c r="P153" s="42"/>
      <c r="Q153" s="42"/>
      <c r="R153" s="42">
        <f t="shared" si="15"/>
        <v>33768381</v>
      </c>
      <c r="S153" s="42">
        <f t="shared" si="16"/>
        <v>87744</v>
      </c>
    </row>
    <row r="154" spans="1:19">
      <c r="A154" s="18">
        <f t="shared" si="17"/>
        <v>2021</v>
      </c>
      <c r="B154" s="18">
        <f t="shared" si="18"/>
        <v>3</v>
      </c>
      <c r="C154" s="18"/>
      <c r="D154" s="18"/>
      <c r="E154" s="18"/>
      <c r="F154" s="42">
        <f>SUMIF('Cust MB ComLg'!$Y$8:$AJ$8,$B$29,'Cust MB ComLg'!$Y114:$AJ114)</f>
        <v>196</v>
      </c>
      <c r="G154" s="42">
        <f>'Avg Bill Days'!C111</f>
        <v>29.524000000000001</v>
      </c>
      <c r="H154" s="42"/>
      <c r="I154" s="42"/>
      <c r="J154" s="42">
        <f t="shared" si="14"/>
        <v>0</v>
      </c>
      <c r="K154" s="42">
        <f t="shared" si="14"/>
        <v>5010</v>
      </c>
      <c r="L154" s="42"/>
      <c r="M154" s="42"/>
      <c r="N154" s="42"/>
      <c r="O154" s="42"/>
      <c r="P154" s="42"/>
      <c r="Q154" s="42"/>
      <c r="R154" s="42">
        <f t="shared" si="15"/>
        <v>34647048</v>
      </c>
      <c r="S154" s="42">
        <f t="shared" si="16"/>
        <v>89087</v>
      </c>
    </row>
    <row r="155" spans="1:19">
      <c r="A155" s="18">
        <f t="shared" si="17"/>
        <v>2021</v>
      </c>
      <c r="B155" s="18">
        <f t="shared" si="18"/>
        <v>4</v>
      </c>
      <c r="C155" s="18"/>
      <c r="D155" s="18"/>
      <c r="E155" s="18"/>
      <c r="F155" s="42">
        <f>SUMIF('Cust MB ComLg'!$Y$8:$AJ$8,$B$29,'Cust MB ComLg'!$Y115:$AJ115)</f>
        <v>197</v>
      </c>
      <c r="G155" s="42">
        <f>'Avg Bill Days'!C112</f>
        <v>30.713999999999999</v>
      </c>
      <c r="H155" s="42"/>
      <c r="I155" s="42"/>
      <c r="J155" s="42">
        <f t="shared" si="14"/>
        <v>0</v>
      </c>
      <c r="K155" s="42">
        <f t="shared" si="14"/>
        <v>5774</v>
      </c>
      <c r="L155" s="42"/>
      <c r="M155" s="42"/>
      <c r="N155" s="42"/>
      <c r="O155" s="42"/>
      <c r="P155" s="42"/>
      <c r="Q155" s="42"/>
      <c r="R155" s="42">
        <f t="shared" si="15"/>
        <v>38403253</v>
      </c>
      <c r="S155" s="42">
        <f t="shared" si="16"/>
        <v>92535</v>
      </c>
    </row>
    <row r="156" spans="1:19">
      <c r="A156" s="18">
        <f t="shared" si="17"/>
        <v>2021</v>
      </c>
      <c r="B156" s="18">
        <f t="shared" si="18"/>
        <v>5</v>
      </c>
      <c r="C156" s="18"/>
      <c r="D156" s="18"/>
      <c r="E156" s="18"/>
      <c r="F156" s="42">
        <f>SUMIF('Cust MB ComLg'!$Y$8:$AJ$8,$B$29,'Cust MB ComLg'!$Y116:$AJ116)</f>
        <v>198</v>
      </c>
      <c r="G156" s="42">
        <f>'Avg Bill Days'!C113</f>
        <v>29.524000000000001</v>
      </c>
      <c r="H156" s="42"/>
      <c r="I156" s="42"/>
      <c r="J156" s="42">
        <f t="shared" si="14"/>
        <v>0</v>
      </c>
      <c r="K156" s="42">
        <f t="shared" si="14"/>
        <v>5898</v>
      </c>
      <c r="L156" s="42"/>
      <c r="M156" s="42"/>
      <c r="N156" s="42"/>
      <c r="O156" s="42"/>
      <c r="P156" s="42"/>
      <c r="Q156" s="42"/>
      <c r="R156" s="42">
        <f t="shared" si="15"/>
        <v>39203551</v>
      </c>
      <c r="S156" s="42">
        <f t="shared" si="16"/>
        <v>97766</v>
      </c>
    </row>
    <row r="157" spans="1:19">
      <c r="A157" s="18">
        <f t="shared" si="17"/>
        <v>2021</v>
      </c>
      <c r="B157" s="18">
        <f t="shared" si="18"/>
        <v>6</v>
      </c>
      <c r="C157" s="18"/>
      <c r="D157" s="18"/>
      <c r="E157" s="18"/>
      <c r="F157" s="42">
        <f>SUMIF('Cust MB ComLg'!$Y$8:$AJ$8,$B$29,'Cust MB ComLg'!$Y117:$AJ117)</f>
        <v>198</v>
      </c>
      <c r="G157" s="42">
        <f>'Avg Bill Days'!C114</f>
        <v>30.619</v>
      </c>
      <c r="H157" s="42"/>
      <c r="I157" s="42"/>
      <c r="J157" s="42">
        <f t="shared" si="14"/>
        <v>0</v>
      </c>
      <c r="K157" s="42">
        <f t="shared" si="14"/>
        <v>5784</v>
      </c>
      <c r="L157" s="42"/>
      <c r="M157" s="42"/>
      <c r="N157" s="42"/>
      <c r="O157" s="42"/>
      <c r="P157" s="42"/>
      <c r="Q157" s="42"/>
      <c r="R157" s="42">
        <f t="shared" si="15"/>
        <v>45860239</v>
      </c>
      <c r="S157" s="42">
        <f t="shared" si="16"/>
        <v>105887</v>
      </c>
    </row>
    <row r="158" spans="1:19">
      <c r="A158" s="18">
        <f t="shared" si="17"/>
        <v>2021</v>
      </c>
      <c r="B158" s="18">
        <f t="shared" si="18"/>
        <v>7</v>
      </c>
      <c r="C158" s="18"/>
      <c r="D158" s="18"/>
      <c r="E158" s="18"/>
      <c r="F158" s="42">
        <f>SUMIF('Cust MB ComLg'!$Y$8:$AJ$8,$B$29,'Cust MB ComLg'!$Y118:$AJ118)</f>
        <v>199</v>
      </c>
      <c r="G158" s="42">
        <f>'Avg Bill Days'!C115</f>
        <v>30.713999999999999</v>
      </c>
      <c r="H158" s="42"/>
      <c r="I158" s="42"/>
      <c r="J158" s="42">
        <f t="shared" si="14"/>
        <v>0</v>
      </c>
      <c r="K158" s="42">
        <f t="shared" si="14"/>
        <v>7157</v>
      </c>
      <c r="L158" s="42"/>
      <c r="M158" s="42"/>
      <c r="N158" s="42"/>
      <c r="O158" s="42"/>
      <c r="P158" s="42"/>
      <c r="Q158" s="42"/>
      <c r="R158" s="42">
        <f t="shared" si="15"/>
        <v>47929288</v>
      </c>
      <c r="S158" s="42">
        <f t="shared" si="16"/>
        <v>104426</v>
      </c>
    </row>
    <row r="159" spans="1:19">
      <c r="A159" s="18">
        <f t="shared" si="17"/>
        <v>2021</v>
      </c>
      <c r="B159" s="18">
        <f t="shared" si="18"/>
        <v>8</v>
      </c>
      <c r="C159" s="18"/>
      <c r="D159" s="18"/>
      <c r="E159" s="18"/>
      <c r="F159" s="42">
        <f>SUMIF('Cust MB ComLg'!$Y$8:$AJ$8,$B$29,'Cust MB ComLg'!$Y119:$AJ119)</f>
        <v>199</v>
      </c>
      <c r="G159" s="42">
        <f>'Avg Bill Days'!C116</f>
        <v>30.475999999999999</v>
      </c>
      <c r="H159" s="42"/>
      <c r="I159" s="42"/>
      <c r="J159" s="42">
        <f t="shared" si="14"/>
        <v>0</v>
      </c>
      <c r="K159" s="42">
        <f t="shared" si="14"/>
        <v>6583</v>
      </c>
      <c r="L159" s="42"/>
      <c r="M159" s="42"/>
      <c r="N159" s="42"/>
      <c r="O159" s="42"/>
      <c r="P159" s="42"/>
      <c r="Q159" s="42"/>
      <c r="R159" s="42">
        <f t="shared" si="15"/>
        <v>49006126</v>
      </c>
      <c r="S159" s="42">
        <f t="shared" si="16"/>
        <v>108207</v>
      </c>
    </row>
    <row r="160" spans="1:19">
      <c r="A160" s="18">
        <f t="shared" si="17"/>
        <v>2021</v>
      </c>
      <c r="B160" s="18">
        <f t="shared" si="18"/>
        <v>9</v>
      </c>
      <c r="C160" s="18"/>
      <c r="D160" s="18"/>
      <c r="E160" s="18"/>
      <c r="F160" s="42">
        <f>SUMIF('Cust MB ComLg'!$Y$8:$AJ$8,$B$29,'Cust MB ComLg'!$Y120:$AJ120)</f>
        <v>200</v>
      </c>
      <c r="G160" s="42">
        <f>'Avg Bill Days'!C117</f>
        <v>31.143000000000001</v>
      </c>
      <c r="H160" s="42"/>
      <c r="I160" s="42"/>
      <c r="J160" s="42">
        <f t="shared" si="14"/>
        <v>0</v>
      </c>
      <c r="K160" s="42">
        <f t="shared" si="14"/>
        <v>6180</v>
      </c>
      <c r="L160" s="42"/>
      <c r="M160" s="42"/>
      <c r="N160" s="42"/>
      <c r="O160" s="42"/>
      <c r="P160" s="42"/>
      <c r="Q160" s="42"/>
      <c r="R160" s="42">
        <f t="shared" si="15"/>
        <v>48292339</v>
      </c>
      <c r="S160" s="42">
        <f t="shared" si="16"/>
        <v>109266</v>
      </c>
    </row>
    <row r="161" spans="1:19">
      <c r="A161" s="18">
        <f t="shared" si="17"/>
        <v>2021</v>
      </c>
      <c r="B161" s="18">
        <f t="shared" si="18"/>
        <v>10</v>
      </c>
      <c r="C161" s="18"/>
      <c r="D161" s="18"/>
      <c r="E161" s="18"/>
      <c r="F161" s="42">
        <f>SUMIF('Cust MB ComLg'!$Y$8:$AJ$8,$B$29,'Cust MB ComLg'!$Y121:$AJ121)</f>
        <v>200</v>
      </c>
      <c r="G161" s="42">
        <f>'Avg Bill Days'!C118</f>
        <v>30.762</v>
      </c>
      <c r="H161" s="42"/>
      <c r="I161" s="42"/>
      <c r="J161" s="42">
        <f t="shared" si="14"/>
        <v>0</v>
      </c>
      <c r="K161" s="42">
        <f t="shared" si="14"/>
        <v>6041</v>
      </c>
      <c r="L161" s="42"/>
      <c r="M161" s="42"/>
      <c r="N161" s="42"/>
      <c r="O161" s="42"/>
      <c r="P161" s="42"/>
      <c r="Q161" s="42"/>
      <c r="R161" s="42">
        <f t="shared" si="15"/>
        <v>42803784</v>
      </c>
      <c r="S161" s="42">
        <f t="shared" si="16"/>
        <v>101724</v>
      </c>
    </row>
    <row r="162" spans="1:19">
      <c r="A162" s="18">
        <f t="shared" si="17"/>
        <v>2021</v>
      </c>
      <c r="B162" s="18">
        <f t="shared" si="18"/>
        <v>11</v>
      </c>
      <c r="C162" s="18"/>
      <c r="D162" s="18"/>
      <c r="E162" s="18"/>
      <c r="F162" s="42">
        <f>SUMIF('Cust MB ComLg'!$Y$8:$AJ$8,$B$29,'Cust MB ComLg'!$Y122:$AJ122)</f>
        <v>202</v>
      </c>
      <c r="G162" s="42">
        <f>'Avg Bill Days'!C119</f>
        <v>28.619</v>
      </c>
      <c r="H162" s="42"/>
      <c r="I162" s="42"/>
      <c r="J162" s="42">
        <f t="shared" si="14"/>
        <v>0</v>
      </c>
      <c r="K162" s="42">
        <f t="shared" si="14"/>
        <v>6304</v>
      </c>
      <c r="L162" s="42"/>
      <c r="M162" s="42"/>
      <c r="N162" s="42"/>
      <c r="O162" s="42"/>
      <c r="P162" s="42"/>
      <c r="Q162" s="42"/>
      <c r="R162" s="42">
        <f t="shared" si="15"/>
        <v>35695653</v>
      </c>
      <c r="S162" s="42">
        <f t="shared" si="16"/>
        <v>95889</v>
      </c>
    </row>
    <row r="163" spans="1:19">
      <c r="A163" s="18">
        <f t="shared" si="17"/>
        <v>2021</v>
      </c>
      <c r="B163" s="18">
        <f t="shared" si="18"/>
        <v>12</v>
      </c>
      <c r="C163" s="18"/>
      <c r="D163" s="18"/>
      <c r="E163" s="18"/>
      <c r="F163" s="42">
        <f>SUMIF('Cust MB ComLg'!$Y$8:$AJ$8,$B$29,'Cust MB ComLg'!$Y123:$AJ123)</f>
        <v>202</v>
      </c>
      <c r="G163" s="42">
        <f>'Avg Bill Days'!C120</f>
        <v>31.238</v>
      </c>
      <c r="H163" s="42"/>
      <c r="I163" s="42"/>
      <c r="J163" s="42">
        <f t="shared" si="14"/>
        <v>0</v>
      </c>
      <c r="K163" s="42">
        <f t="shared" si="14"/>
        <v>6105</v>
      </c>
      <c r="L163" s="42"/>
      <c r="M163" s="42"/>
      <c r="N163" s="42"/>
      <c r="O163" s="42"/>
      <c r="P163" s="42"/>
      <c r="Q163" s="42"/>
      <c r="R163" s="42">
        <f t="shared" si="15"/>
        <v>36390347</v>
      </c>
      <c r="S163" s="42">
        <f t="shared" si="16"/>
        <v>93159</v>
      </c>
    </row>
    <row r="164" spans="1:19">
      <c r="A164" s="18">
        <f t="shared" si="17"/>
        <v>2022</v>
      </c>
      <c r="B164" s="18">
        <f t="shared" si="18"/>
        <v>1</v>
      </c>
      <c r="C164" s="18"/>
      <c r="D164" s="18"/>
      <c r="E164" s="18"/>
      <c r="F164" s="42">
        <f>SUMIF('Cust MB ComLg'!$Y$8:$AJ$8,$B$29,'Cust MB ComLg'!$Y124:$AJ124)</f>
        <v>202</v>
      </c>
      <c r="G164" s="42">
        <f>'Avg Bill Days'!C121</f>
        <v>32.286000000000001</v>
      </c>
      <c r="H164" s="42"/>
      <c r="I164" s="42"/>
      <c r="J164" s="42">
        <f t="shared" si="14"/>
        <v>0</v>
      </c>
      <c r="K164" s="42">
        <f t="shared" si="14"/>
        <v>4542</v>
      </c>
      <c r="L164" s="42"/>
      <c r="M164" s="42"/>
      <c r="N164" s="42"/>
      <c r="O164" s="42"/>
      <c r="P164" s="42"/>
      <c r="Q164" s="42"/>
      <c r="R164" s="42">
        <f t="shared" si="15"/>
        <v>36238162</v>
      </c>
      <c r="S164" s="42">
        <f t="shared" si="16"/>
        <v>91019</v>
      </c>
    </row>
    <row r="165" spans="1:19">
      <c r="A165" s="18">
        <f t="shared" si="17"/>
        <v>2022</v>
      </c>
      <c r="B165" s="18">
        <f t="shared" si="18"/>
        <v>2</v>
      </c>
      <c r="C165" s="18"/>
      <c r="D165" s="18"/>
      <c r="E165" s="18"/>
      <c r="F165" s="42">
        <f>SUMIF('Cust MB ComLg'!$Y$8:$AJ$8,$B$29,'Cust MB ComLg'!$Y125:$AJ125)</f>
        <v>203</v>
      </c>
      <c r="G165" s="42">
        <f>'Avg Bill Days'!C122</f>
        <v>29.81</v>
      </c>
      <c r="H165" s="42"/>
      <c r="I165" s="42"/>
      <c r="J165" s="42">
        <f t="shared" si="14"/>
        <v>0</v>
      </c>
      <c r="K165" s="42">
        <f t="shared" si="14"/>
        <v>4613</v>
      </c>
      <c r="L165" s="42"/>
      <c r="M165" s="42"/>
      <c r="N165" s="42"/>
      <c r="O165" s="42"/>
      <c r="P165" s="42"/>
      <c r="Q165" s="42"/>
      <c r="R165" s="42">
        <f t="shared" si="15"/>
        <v>35153751</v>
      </c>
      <c r="S165" s="42">
        <f t="shared" si="16"/>
        <v>91343</v>
      </c>
    </row>
    <row r="166" spans="1:19">
      <c r="A166" s="18">
        <f t="shared" si="17"/>
        <v>2022</v>
      </c>
      <c r="B166" s="18">
        <f t="shared" si="18"/>
        <v>3</v>
      </c>
      <c r="C166" s="18"/>
      <c r="D166" s="18"/>
      <c r="E166" s="18"/>
      <c r="F166" s="42">
        <f>SUMIF('Cust MB ComLg'!$Y$8:$AJ$8,$B$29,'Cust MB ComLg'!$Y126:$AJ126)</f>
        <v>204</v>
      </c>
      <c r="G166" s="42">
        <f>'Avg Bill Days'!C123</f>
        <v>29.524000000000001</v>
      </c>
      <c r="H166" s="42"/>
      <c r="I166" s="42"/>
      <c r="J166" s="42">
        <f t="shared" si="14"/>
        <v>0</v>
      </c>
      <c r="K166" s="42">
        <f t="shared" si="14"/>
        <v>5215</v>
      </c>
      <c r="L166" s="42"/>
      <c r="M166" s="42"/>
      <c r="N166" s="42"/>
      <c r="O166" s="42"/>
      <c r="P166" s="42"/>
      <c r="Q166" s="42"/>
      <c r="R166" s="42">
        <f t="shared" si="15"/>
        <v>36061213</v>
      </c>
      <c r="S166" s="42">
        <f t="shared" si="16"/>
        <v>92723</v>
      </c>
    </row>
    <row r="167" spans="1:19">
      <c r="A167" s="18">
        <f t="shared" si="17"/>
        <v>2022</v>
      </c>
      <c r="B167" s="18">
        <f t="shared" si="18"/>
        <v>4</v>
      </c>
      <c r="C167" s="18"/>
      <c r="D167" s="18"/>
      <c r="E167" s="18"/>
      <c r="F167" s="42">
        <f>SUMIF('Cust MB ComLg'!$Y$8:$AJ$8,$B$29,'Cust MB ComLg'!$Y127:$AJ127)</f>
        <v>204</v>
      </c>
      <c r="G167" s="42">
        <f>'Avg Bill Days'!C124</f>
        <v>30.713999999999999</v>
      </c>
      <c r="H167" s="42"/>
      <c r="I167" s="42"/>
      <c r="J167" s="42">
        <f t="shared" si="14"/>
        <v>0</v>
      </c>
      <c r="K167" s="42">
        <f t="shared" si="14"/>
        <v>5979</v>
      </c>
      <c r="L167" s="42"/>
      <c r="M167" s="42"/>
      <c r="N167" s="42"/>
      <c r="O167" s="42"/>
      <c r="P167" s="42"/>
      <c r="Q167" s="42"/>
      <c r="R167" s="42">
        <f t="shared" si="15"/>
        <v>39767836</v>
      </c>
      <c r="S167" s="42">
        <f t="shared" si="16"/>
        <v>95823</v>
      </c>
    </row>
    <row r="168" spans="1:19">
      <c r="A168" s="18">
        <f t="shared" si="17"/>
        <v>2022</v>
      </c>
      <c r="B168" s="18">
        <f t="shared" si="18"/>
        <v>5</v>
      </c>
      <c r="C168" s="18"/>
      <c r="D168" s="18"/>
      <c r="E168" s="18"/>
      <c r="F168" s="42">
        <f>SUMIF('Cust MB ComLg'!$Y$8:$AJ$8,$B$29,'Cust MB ComLg'!$Y128:$AJ128)</f>
        <v>204</v>
      </c>
      <c r="G168" s="42">
        <f>'Avg Bill Days'!C125</f>
        <v>29.524000000000001</v>
      </c>
      <c r="H168" s="42"/>
      <c r="I168" s="42"/>
      <c r="J168" s="42">
        <f t="shared" si="14"/>
        <v>0</v>
      </c>
      <c r="K168" s="42">
        <f t="shared" si="14"/>
        <v>6077</v>
      </c>
      <c r="L168" s="42"/>
      <c r="M168" s="42"/>
      <c r="N168" s="42"/>
      <c r="O168" s="42"/>
      <c r="P168" s="42"/>
      <c r="Q168" s="42"/>
      <c r="R168" s="42">
        <f t="shared" si="15"/>
        <v>40391537</v>
      </c>
      <c r="S168" s="42">
        <f t="shared" si="16"/>
        <v>100729</v>
      </c>
    </row>
    <row r="169" spans="1:19">
      <c r="A169" s="18">
        <f t="shared" si="17"/>
        <v>2022</v>
      </c>
      <c r="B169" s="18">
        <f t="shared" si="18"/>
        <v>6</v>
      </c>
      <c r="C169" s="18"/>
      <c r="D169" s="18"/>
      <c r="E169" s="18"/>
      <c r="F169" s="42">
        <f>SUMIF('Cust MB ComLg'!$Y$8:$AJ$8,$B$29,'Cust MB ComLg'!$Y129:$AJ129)</f>
        <v>205</v>
      </c>
      <c r="G169" s="42">
        <f>'Avg Bill Days'!C126</f>
        <v>30.619</v>
      </c>
      <c r="H169" s="42"/>
      <c r="I169" s="42"/>
      <c r="J169" s="42">
        <f t="shared" si="14"/>
        <v>0</v>
      </c>
      <c r="K169" s="42">
        <f t="shared" si="14"/>
        <v>5989</v>
      </c>
      <c r="L169" s="42"/>
      <c r="M169" s="42"/>
      <c r="N169" s="42"/>
      <c r="O169" s="42"/>
      <c r="P169" s="42"/>
      <c r="Q169" s="42"/>
      <c r="R169" s="42">
        <f t="shared" si="15"/>
        <v>47481561</v>
      </c>
      <c r="S169" s="42">
        <f t="shared" si="16"/>
        <v>109630</v>
      </c>
    </row>
    <row r="170" spans="1:19">
      <c r="A170" s="18">
        <f t="shared" si="17"/>
        <v>2022</v>
      </c>
      <c r="B170" s="18">
        <f t="shared" si="18"/>
        <v>7</v>
      </c>
      <c r="C170" s="18"/>
      <c r="D170" s="18"/>
      <c r="E170" s="18"/>
      <c r="F170" s="42">
        <f>SUMIF('Cust MB ComLg'!$Y$8:$AJ$8,$B$29,'Cust MB ComLg'!$Y130:$AJ130)</f>
        <v>205</v>
      </c>
      <c r="G170" s="42">
        <f>'Avg Bill Days'!C127</f>
        <v>30.713999999999999</v>
      </c>
      <c r="H170" s="42"/>
      <c r="I170" s="42"/>
      <c r="J170" s="42">
        <f t="shared" si="14"/>
        <v>0</v>
      </c>
      <c r="K170" s="42">
        <f t="shared" si="14"/>
        <v>7373</v>
      </c>
      <c r="L170" s="42"/>
      <c r="M170" s="42"/>
      <c r="N170" s="42"/>
      <c r="O170" s="42"/>
      <c r="P170" s="42"/>
      <c r="Q170" s="42"/>
      <c r="R170" s="42">
        <f t="shared" si="15"/>
        <v>49374392</v>
      </c>
      <c r="S170" s="42">
        <f t="shared" si="16"/>
        <v>107574</v>
      </c>
    </row>
    <row r="171" spans="1:19">
      <c r="A171" s="18">
        <f t="shared" si="17"/>
        <v>2022</v>
      </c>
      <c r="B171" s="18">
        <f t="shared" si="18"/>
        <v>8</v>
      </c>
      <c r="C171" s="18"/>
      <c r="D171" s="18"/>
      <c r="E171" s="18"/>
      <c r="F171" s="42">
        <f>SUMIF('Cust MB ComLg'!$Y$8:$AJ$8,$B$29,'Cust MB ComLg'!$Y131:$AJ131)</f>
        <v>206</v>
      </c>
      <c r="G171" s="42">
        <f>'Avg Bill Days'!C128</f>
        <v>30.475999999999999</v>
      </c>
      <c r="H171" s="42"/>
      <c r="I171" s="42"/>
      <c r="J171" s="42">
        <f t="shared" si="14"/>
        <v>0</v>
      </c>
      <c r="K171" s="42">
        <f t="shared" si="14"/>
        <v>6815</v>
      </c>
      <c r="L171" s="42"/>
      <c r="M171" s="42"/>
      <c r="N171" s="42"/>
      <c r="O171" s="42"/>
      <c r="P171" s="42"/>
      <c r="Q171" s="42"/>
      <c r="R171" s="42">
        <f t="shared" si="15"/>
        <v>50729960</v>
      </c>
      <c r="S171" s="42">
        <f t="shared" si="16"/>
        <v>112013</v>
      </c>
    </row>
    <row r="172" spans="1:19">
      <c r="A172" s="18">
        <f t="shared" si="17"/>
        <v>2022</v>
      </c>
      <c r="B172" s="18">
        <f t="shared" si="18"/>
        <v>9</v>
      </c>
      <c r="C172" s="18"/>
      <c r="D172" s="18"/>
      <c r="E172" s="18"/>
      <c r="F172" s="42">
        <f>SUMIF('Cust MB ComLg'!$Y$8:$AJ$8,$B$29,'Cust MB ComLg'!$Y132:$AJ132)</f>
        <v>206</v>
      </c>
      <c r="G172" s="42">
        <f>'Avg Bill Days'!C129</f>
        <v>31.143000000000001</v>
      </c>
      <c r="H172" s="42"/>
      <c r="I172" s="42"/>
      <c r="J172" s="42">
        <f t="shared" si="14"/>
        <v>0</v>
      </c>
      <c r="K172" s="42">
        <f t="shared" si="14"/>
        <v>6366</v>
      </c>
      <c r="L172" s="42"/>
      <c r="M172" s="42"/>
      <c r="N172" s="42"/>
      <c r="O172" s="42"/>
      <c r="P172" s="42"/>
      <c r="Q172" s="42"/>
      <c r="R172" s="42">
        <f t="shared" si="15"/>
        <v>49741109</v>
      </c>
      <c r="S172" s="42">
        <f t="shared" si="16"/>
        <v>112544</v>
      </c>
    </row>
    <row r="173" spans="1:19">
      <c r="A173" s="18">
        <f t="shared" si="17"/>
        <v>2022</v>
      </c>
      <c r="B173" s="18">
        <f t="shared" si="18"/>
        <v>10</v>
      </c>
      <c r="C173" s="18"/>
      <c r="D173" s="18"/>
      <c r="E173" s="18"/>
      <c r="F173" s="42">
        <f>SUMIF('Cust MB ComLg'!$Y$8:$AJ$8,$B$29,'Cust MB ComLg'!$Y133:$AJ133)</f>
        <v>208</v>
      </c>
      <c r="G173" s="42">
        <f>'Avg Bill Days'!C130</f>
        <v>30.762</v>
      </c>
      <c r="H173" s="42"/>
      <c r="I173" s="42"/>
      <c r="J173" s="42">
        <f t="shared" si="14"/>
        <v>0</v>
      </c>
      <c r="K173" s="42">
        <f t="shared" si="14"/>
        <v>6283</v>
      </c>
      <c r="L173" s="42"/>
      <c r="M173" s="42"/>
      <c r="N173" s="42"/>
      <c r="O173" s="42"/>
      <c r="P173" s="42"/>
      <c r="Q173" s="42"/>
      <c r="R173" s="42">
        <f t="shared" si="15"/>
        <v>44515935</v>
      </c>
      <c r="S173" s="42">
        <f t="shared" si="16"/>
        <v>105793</v>
      </c>
    </row>
    <row r="174" spans="1:19">
      <c r="A174" s="18">
        <f t="shared" si="17"/>
        <v>2022</v>
      </c>
      <c r="B174" s="18">
        <f t="shared" si="18"/>
        <v>11</v>
      </c>
      <c r="C174" s="18"/>
      <c r="D174" s="18"/>
      <c r="E174" s="18"/>
      <c r="F174" s="42">
        <f>SUMIF('Cust MB ComLg'!$Y$8:$AJ$8,$B$29,'Cust MB ComLg'!$Y134:$AJ134)</f>
        <v>208</v>
      </c>
      <c r="G174" s="42">
        <f>'Avg Bill Days'!C131</f>
        <v>28.619</v>
      </c>
      <c r="H174" s="42"/>
      <c r="I174" s="42"/>
      <c r="J174" s="42">
        <f t="shared" si="14"/>
        <v>0</v>
      </c>
      <c r="K174" s="42">
        <f t="shared" si="14"/>
        <v>6491</v>
      </c>
      <c r="L174" s="42"/>
      <c r="M174" s="42"/>
      <c r="N174" s="42"/>
      <c r="O174" s="42"/>
      <c r="P174" s="42"/>
      <c r="Q174" s="42"/>
      <c r="R174" s="42">
        <f t="shared" si="15"/>
        <v>36755920</v>
      </c>
      <c r="S174" s="42">
        <f t="shared" si="16"/>
        <v>98737</v>
      </c>
    </row>
    <row r="175" spans="1:19">
      <c r="A175" s="18">
        <f t="shared" si="17"/>
        <v>2022</v>
      </c>
      <c r="B175" s="18">
        <f t="shared" si="18"/>
        <v>12</v>
      </c>
      <c r="C175" s="18"/>
      <c r="D175" s="18"/>
      <c r="E175" s="18"/>
      <c r="F175" s="42">
        <f>SUMIF('Cust MB ComLg'!$Y$8:$AJ$8,$B$29,'Cust MB ComLg'!$Y135:$AJ135)</f>
        <v>208</v>
      </c>
      <c r="G175" s="42">
        <f>'Avg Bill Days'!C132</f>
        <v>31.238</v>
      </c>
      <c r="H175" s="42"/>
      <c r="I175" s="42"/>
      <c r="J175" s="42">
        <f t="shared" si="14"/>
        <v>0</v>
      </c>
      <c r="K175" s="42">
        <f t="shared" si="14"/>
        <v>6287</v>
      </c>
      <c r="L175" s="42"/>
      <c r="M175" s="42"/>
      <c r="N175" s="42"/>
      <c r="O175" s="42"/>
      <c r="P175" s="42"/>
      <c r="Q175" s="42"/>
      <c r="R175" s="42">
        <f t="shared" si="15"/>
        <v>37471248</v>
      </c>
      <c r="S175" s="42">
        <f t="shared" si="16"/>
        <v>95926</v>
      </c>
    </row>
    <row r="176" spans="1:19">
      <c r="A176" s="18">
        <f t="shared" si="17"/>
        <v>2023</v>
      </c>
      <c r="B176" s="18">
        <f t="shared" si="18"/>
        <v>1</v>
      </c>
      <c r="C176" s="18"/>
      <c r="D176" s="18"/>
      <c r="E176" s="18"/>
      <c r="F176" s="42">
        <f>SUMIF('Cust MB ComLg'!$Y$8:$AJ$8,$B$29,'Cust MB ComLg'!$Y136:$AJ136)</f>
        <v>210</v>
      </c>
      <c r="G176" s="42">
        <f>'Avg Bill Days'!C133</f>
        <v>32.286000000000001</v>
      </c>
      <c r="H176" s="42"/>
      <c r="I176" s="42"/>
      <c r="J176" s="42">
        <f t="shared" si="14"/>
        <v>0</v>
      </c>
      <c r="K176" s="42">
        <f t="shared" si="14"/>
        <v>4722</v>
      </c>
      <c r="L176" s="42"/>
      <c r="M176" s="42"/>
      <c r="N176" s="42"/>
      <c r="O176" s="42"/>
      <c r="P176" s="42"/>
      <c r="Q176" s="42"/>
      <c r="R176" s="42">
        <f t="shared" si="15"/>
        <v>37673336</v>
      </c>
      <c r="S176" s="42">
        <f t="shared" si="16"/>
        <v>94624</v>
      </c>
    </row>
    <row r="177" spans="1:19">
      <c r="A177" s="18">
        <f t="shared" si="17"/>
        <v>2023</v>
      </c>
      <c r="B177" s="18">
        <f t="shared" si="18"/>
        <v>2</v>
      </c>
      <c r="C177" s="18"/>
      <c r="D177" s="18"/>
      <c r="E177" s="18"/>
      <c r="F177" s="42">
        <f>SUMIF('Cust MB ComLg'!$Y$8:$AJ$8,$B$29,'Cust MB ComLg'!$Y137:$AJ137)</f>
        <v>210</v>
      </c>
      <c r="G177" s="42">
        <f>'Avg Bill Days'!C134</f>
        <v>29.81</v>
      </c>
      <c r="H177" s="42"/>
      <c r="I177" s="42"/>
      <c r="J177" s="42">
        <f t="shared" si="14"/>
        <v>0</v>
      </c>
      <c r="K177" s="42">
        <f t="shared" si="14"/>
        <v>4772</v>
      </c>
      <c r="L177" s="42"/>
      <c r="M177" s="42"/>
      <c r="N177" s="42"/>
      <c r="O177" s="42"/>
      <c r="P177" s="42"/>
      <c r="Q177" s="42"/>
      <c r="R177" s="42">
        <f t="shared" si="15"/>
        <v>36365949</v>
      </c>
      <c r="S177" s="42">
        <f t="shared" si="16"/>
        <v>94493</v>
      </c>
    </row>
    <row r="178" spans="1:19">
      <c r="A178" s="18">
        <f t="shared" si="17"/>
        <v>2023</v>
      </c>
      <c r="B178" s="18">
        <f t="shared" si="18"/>
        <v>3</v>
      </c>
      <c r="C178" s="18"/>
      <c r="D178" s="18"/>
      <c r="E178" s="18"/>
      <c r="F178" s="42">
        <f>SUMIF('Cust MB ComLg'!$Y$8:$AJ$8,$B$29,'Cust MB ComLg'!$Y138:$AJ138)</f>
        <v>211</v>
      </c>
      <c r="G178" s="42">
        <f>'Avg Bill Days'!C135</f>
        <v>29.524000000000001</v>
      </c>
      <c r="H178" s="42"/>
      <c r="I178" s="42"/>
      <c r="J178" s="42">
        <f t="shared" ref="J178:K209" si="19">ROUND(SUMIF($B$32:$B$45,$B178,J$32:J$45)*$F178,0)</f>
        <v>0</v>
      </c>
      <c r="K178" s="42">
        <f t="shared" si="19"/>
        <v>5394</v>
      </c>
      <c r="L178" s="42"/>
      <c r="M178" s="42"/>
      <c r="N178" s="42"/>
      <c r="O178" s="42"/>
      <c r="P178" s="42"/>
      <c r="Q178" s="42"/>
      <c r="R178" s="42">
        <f t="shared" ref="R178:R241" si="20">ROUND(SUMIF($B$32:$B$45,$B178,R$32:R$45)*$F178*$G178,0)</f>
        <v>37298608</v>
      </c>
      <c r="S178" s="42">
        <f t="shared" ref="S178:S241" si="21">ROUND(SUMIF($B$32:$B$45,$B178,S$32:S$45)*$F178,0)</f>
        <v>95905</v>
      </c>
    </row>
    <row r="179" spans="1:19">
      <c r="A179" s="18">
        <f t="shared" si="17"/>
        <v>2023</v>
      </c>
      <c r="B179" s="18">
        <f t="shared" si="18"/>
        <v>4</v>
      </c>
      <c r="C179" s="18"/>
      <c r="D179" s="18"/>
      <c r="E179" s="18"/>
      <c r="F179" s="42">
        <f>SUMIF('Cust MB ComLg'!$Y$8:$AJ$8,$B$29,'Cust MB ComLg'!$Y139:$AJ139)</f>
        <v>211</v>
      </c>
      <c r="G179" s="42">
        <f>'Avg Bill Days'!C136</f>
        <v>30.713999999999999</v>
      </c>
      <c r="H179" s="42"/>
      <c r="I179" s="42"/>
      <c r="J179" s="42">
        <f t="shared" si="19"/>
        <v>0</v>
      </c>
      <c r="K179" s="42">
        <f t="shared" si="19"/>
        <v>6184</v>
      </c>
      <c r="L179" s="42"/>
      <c r="M179" s="42"/>
      <c r="N179" s="42"/>
      <c r="O179" s="42"/>
      <c r="P179" s="42"/>
      <c r="Q179" s="42"/>
      <c r="R179" s="42">
        <f t="shared" si="20"/>
        <v>41132418</v>
      </c>
      <c r="S179" s="42">
        <f t="shared" si="21"/>
        <v>99111</v>
      </c>
    </row>
    <row r="180" spans="1:19">
      <c r="A180" s="18">
        <f t="shared" si="17"/>
        <v>2023</v>
      </c>
      <c r="B180" s="18">
        <f t="shared" si="18"/>
        <v>5</v>
      </c>
      <c r="C180" s="18"/>
      <c r="D180" s="18"/>
      <c r="E180" s="18"/>
      <c r="F180" s="42">
        <f>SUMIF('Cust MB ComLg'!$Y$8:$AJ$8,$B$29,'Cust MB ComLg'!$Y140:$AJ140)</f>
        <v>212</v>
      </c>
      <c r="G180" s="42">
        <f>'Avg Bill Days'!C137</f>
        <v>29.524000000000001</v>
      </c>
      <c r="H180" s="42"/>
      <c r="I180" s="42"/>
      <c r="J180" s="42">
        <f t="shared" si="19"/>
        <v>0</v>
      </c>
      <c r="K180" s="42">
        <f t="shared" si="19"/>
        <v>6315</v>
      </c>
      <c r="L180" s="42"/>
      <c r="M180" s="42"/>
      <c r="N180" s="42"/>
      <c r="O180" s="42"/>
      <c r="P180" s="42"/>
      <c r="Q180" s="42"/>
      <c r="R180" s="42">
        <f t="shared" si="20"/>
        <v>41975519</v>
      </c>
      <c r="S180" s="42">
        <f t="shared" si="21"/>
        <v>104679</v>
      </c>
    </row>
    <row r="181" spans="1:19">
      <c r="A181" s="18">
        <f t="shared" si="17"/>
        <v>2023</v>
      </c>
      <c r="B181" s="18">
        <f t="shared" si="18"/>
        <v>6</v>
      </c>
      <c r="C181" s="18"/>
      <c r="D181" s="18"/>
      <c r="E181" s="18"/>
      <c r="F181" s="42">
        <f>SUMIF('Cust MB ComLg'!$Y$8:$AJ$8,$B$29,'Cust MB ComLg'!$Y141:$AJ141)</f>
        <v>213</v>
      </c>
      <c r="G181" s="42">
        <f>'Avg Bill Days'!C138</f>
        <v>30.619</v>
      </c>
      <c r="H181" s="42"/>
      <c r="I181" s="42"/>
      <c r="J181" s="42">
        <f t="shared" si="19"/>
        <v>0</v>
      </c>
      <c r="K181" s="42">
        <f t="shared" si="19"/>
        <v>6223</v>
      </c>
      <c r="L181" s="42"/>
      <c r="M181" s="42"/>
      <c r="N181" s="42"/>
      <c r="O181" s="42"/>
      <c r="P181" s="42"/>
      <c r="Q181" s="42"/>
      <c r="R181" s="42">
        <f t="shared" si="20"/>
        <v>49334500</v>
      </c>
      <c r="S181" s="42">
        <f t="shared" si="21"/>
        <v>113909</v>
      </c>
    </row>
    <row r="182" spans="1:19">
      <c r="A182" s="18">
        <f t="shared" si="17"/>
        <v>2023</v>
      </c>
      <c r="B182" s="18">
        <f t="shared" si="18"/>
        <v>7</v>
      </c>
      <c r="C182" s="18"/>
      <c r="D182" s="18"/>
      <c r="E182" s="18"/>
      <c r="F182" s="42">
        <f>SUMIF('Cust MB ComLg'!$Y$8:$AJ$8,$B$29,'Cust MB ComLg'!$Y142:$AJ142)</f>
        <v>213</v>
      </c>
      <c r="G182" s="42">
        <f>'Avg Bill Days'!C139</f>
        <v>30.713999999999999</v>
      </c>
      <c r="H182" s="42"/>
      <c r="I182" s="42"/>
      <c r="J182" s="42">
        <f t="shared" si="19"/>
        <v>0</v>
      </c>
      <c r="K182" s="42">
        <f t="shared" si="19"/>
        <v>7660</v>
      </c>
      <c r="L182" s="42"/>
      <c r="M182" s="42"/>
      <c r="N182" s="42"/>
      <c r="O182" s="42"/>
      <c r="P182" s="42"/>
      <c r="Q182" s="42"/>
      <c r="R182" s="42">
        <f t="shared" si="20"/>
        <v>51301198</v>
      </c>
      <c r="S182" s="42">
        <f t="shared" si="21"/>
        <v>111772</v>
      </c>
    </row>
    <row r="183" spans="1:19">
      <c r="A183" s="18">
        <f t="shared" si="17"/>
        <v>2023</v>
      </c>
      <c r="B183" s="18">
        <f t="shared" si="18"/>
        <v>8</v>
      </c>
      <c r="C183" s="18"/>
      <c r="D183" s="18"/>
      <c r="E183" s="18"/>
      <c r="F183" s="42">
        <f>SUMIF('Cust MB ComLg'!$Y$8:$AJ$8,$B$29,'Cust MB ComLg'!$Y143:$AJ143)</f>
        <v>214</v>
      </c>
      <c r="G183" s="42">
        <f>'Avg Bill Days'!C140</f>
        <v>30.475999999999999</v>
      </c>
      <c r="H183" s="42"/>
      <c r="I183" s="42"/>
      <c r="J183" s="42">
        <f t="shared" si="19"/>
        <v>0</v>
      </c>
      <c r="K183" s="42">
        <f t="shared" si="19"/>
        <v>7080</v>
      </c>
      <c r="L183" s="42"/>
      <c r="M183" s="42"/>
      <c r="N183" s="42"/>
      <c r="O183" s="42"/>
      <c r="P183" s="42"/>
      <c r="Q183" s="42"/>
      <c r="R183" s="42">
        <f t="shared" si="20"/>
        <v>52700055</v>
      </c>
      <c r="S183" s="42">
        <f t="shared" si="21"/>
        <v>116363</v>
      </c>
    </row>
    <row r="184" spans="1:19">
      <c r="A184" s="18">
        <f t="shared" si="17"/>
        <v>2023</v>
      </c>
      <c r="B184" s="18">
        <f t="shared" si="18"/>
        <v>9</v>
      </c>
      <c r="C184" s="18"/>
      <c r="D184" s="18"/>
      <c r="E184" s="18"/>
      <c r="F184" s="42">
        <f>SUMIF('Cust MB ComLg'!$Y$8:$AJ$8,$B$29,'Cust MB ComLg'!$Y144:$AJ144)</f>
        <v>215</v>
      </c>
      <c r="G184" s="42">
        <f>'Avg Bill Days'!C141</f>
        <v>31.143000000000001</v>
      </c>
      <c r="H184" s="42"/>
      <c r="I184" s="42"/>
      <c r="J184" s="42">
        <f t="shared" si="19"/>
        <v>0</v>
      </c>
      <c r="K184" s="42">
        <f t="shared" si="19"/>
        <v>6644</v>
      </c>
      <c r="L184" s="42"/>
      <c r="M184" s="42"/>
      <c r="N184" s="42"/>
      <c r="O184" s="42"/>
      <c r="P184" s="42"/>
      <c r="Q184" s="42"/>
      <c r="R184" s="42">
        <f t="shared" si="20"/>
        <v>51914265</v>
      </c>
      <c r="S184" s="42">
        <f t="shared" si="21"/>
        <v>117461</v>
      </c>
    </row>
    <row r="185" spans="1:19">
      <c r="A185" s="18">
        <f t="shared" si="17"/>
        <v>2023</v>
      </c>
      <c r="B185" s="18">
        <f t="shared" si="18"/>
        <v>10</v>
      </c>
      <c r="C185" s="18"/>
      <c r="D185" s="18"/>
      <c r="E185" s="18"/>
      <c r="F185" s="42">
        <f>SUMIF('Cust MB ComLg'!$Y$8:$AJ$8,$B$29,'Cust MB ComLg'!$Y145:$AJ145)</f>
        <v>215</v>
      </c>
      <c r="G185" s="42">
        <f>'Avg Bill Days'!C142</f>
        <v>30.762</v>
      </c>
      <c r="H185" s="42"/>
      <c r="I185" s="42"/>
      <c r="J185" s="42">
        <f t="shared" si="19"/>
        <v>0</v>
      </c>
      <c r="K185" s="42">
        <f t="shared" si="19"/>
        <v>6495</v>
      </c>
      <c r="L185" s="42"/>
      <c r="M185" s="42"/>
      <c r="N185" s="42"/>
      <c r="O185" s="42"/>
      <c r="P185" s="42"/>
      <c r="Q185" s="42"/>
      <c r="R185" s="42">
        <f t="shared" si="20"/>
        <v>46014067</v>
      </c>
      <c r="S185" s="42">
        <f t="shared" si="21"/>
        <v>109354</v>
      </c>
    </row>
    <row r="186" spans="1:19">
      <c r="A186" s="18">
        <f t="shared" si="17"/>
        <v>2023</v>
      </c>
      <c r="B186" s="18">
        <f t="shared" si="18"/>
        <v>11</v>
      </c>
      <c r="C186" s="18"/>
      <c r="D186" s="18"/>
      <c r="E186" s="18"/>
      <c r="F186" s="42">
        <f>SUMIF('Cust MB ComLg'!$Y$8:$AJ$8,$B$29,'Cust MB ComLg'!$Y146:$AJ146)</f>
        <v>215</v>
      </c>
      <c r="G186" s="42">
        <f>'Avg Bill Days'!C143</f>
        <v>28.619</v>
      </c>
      <c r="H186" s="42"/>
      <c r="I186" s="42"/>
      <c r="J186" s="42">
        <f t="shared" si="19"/>
        <v>0</v>
      </c>
      <c r="K186" s="42">
        <f t="shared" si="19"/>
        <v>6710</v>
      </c>
      <c r="L186" s="42"/>
      <c r="M186" s="42"/>
      <c r="N186" s="42"/>
      <c r="O186" s="42"/>
      <c r="P186" s="42"/>
      <c r="Q186" s="42"/>
      <c r="R186" s="42">
        <f t="shared" si="20"/>
        <v>37992898</v>
      </c>
      <c r="S186" s="42">
        <f t="shared" si="21"/>
        <v>102060</v>
      </c>
    </row>
    <row r="187" spans="1:19">
      <c r="A187" s="18">
        <f t="shared" si="17"/>
        <v>2023</v>
      </c>
      <c r="B187" s="18">
        <f t="shared" si="18"/>
        <v>12</v>
      </c>
      <c r="C187" s="18"/>
      <c r="D187" s="18"/>
      <c r="E187" s="18"/>
      <c r="F187" s="42">
        <f>SUMIF('Cust MB ComLg'!$Y$8:$AJ$8,$B$29,'Cust MB ComLg'!$Y147:$AJ147)</f>
        <v>217</v>
      </c>
      <c r="G187" s="42">
        <f>'Avg Bill Days'!C144</f>
        <v>31.238</v>
      </c>
      <c r="H187" s="42"/>
      <c r="I187" s="42"/>
      <c r="J187" s="42">
        <f t="shared" si="19"/>
        <v>0</v>
      </c>
      <c r="K187" s="42">
        <f t="shared" si="19"/>
        <v>6559</v>
      </c>
      <c r="L187" s="42"/>
      <c r="M187" s="42"/>
      <c r="N187" s="42"/>
      <c r="O187" s="42"/>
      <c r="P187" s="42"/>
      <c r="Q187" s="42"/>
      <c r="R187" s="42">
        <f t="shared" si="20"/>
        <v>39092600</v>
      </c>
      <c r="S187" s="42">
        <f t="shared" si="21"/>
        <v>100077</v>
      </c>
    </row>
    <row r="188" spans="1:19">
      <c r="A188" s="18">
        <f t="shared" si="17"/>
        <v>2024</v>
      </c>
      <c r="B188" s="18">
        <f t="shared" si="18"/>
        <v>1</v>
      </c>
      <c r="C188" s="18"/>
      <c r="D188" s="18"/>
      <c r="E188" s="18"/>
      <c r="F188" s="42">
        <f>SUMIF('Cust MB ComLg'!$Y$8:$AJ$8,$B$29,'Cust MB ComLg'!$Y148:$AJ148)</f>
        <v>217</v>
      </c>
      <c r="G188" s="42">
        <f>'Avg Bill Days'!C145</f>
        <v>32.286000000000001</v>
      </c>
      <c r="H188" s="42"/>
      <c r="I188" s="42"/>
      <c r="J188" s="42">
        <f t="shared" si="19"/>
        <v>0</v>
      </c>
      <c r="K188" s="42">
        <f t="shared" si="19"/>
        <v>4880</v>
      </c>
      <c r="L188" s="42"/>
      <c r="M188" s="42"/>
      <c r="N188" s="42"/>
      <c r="O188" s="42"/>
      <c r="P188" s="42"/>
      <c r="Q188" s="42"/>
      <c r="R188" s="42">
        <f t="shared" si="20"/>
        <v>38929114</v>
      </c>
      <c r="S188" s="42">
        <f t="shared" si="21"/>
        <v>97778</v>
      </c>
    </row>
    <row r="189" spans="1:19">
      <c r="A189" s="18">
        <f t="shared" si="17"/>
        <v>2024</v>
      </c>
      <c r="B189" s="18">
        <f t="shared" si="18"/>
        <v>2</v>
      </c>
      <c r="C189" s="18"/>
      <c r="D189" s="18"/>
      <c r="E189" s="18"/>
      <c r="F189" s="42">
        <f>SUMIF('Cust MB ComLg'!$Y$8:$AJ$8,$B$29,'Cust MB ComLg'!$Y149:$AJ149)</f>
        <v>218</v>
      </c>
      <c r="G189" s="42">
        <f>'Avg Bill Days'!C146</f>
        <v>30.31</v>
      </c>
      <c r="H189" s="42"/>
      <c r="I189" s="42"/>
      <c r="J189" s="42">
        <f t="shared" si="19"/>
        <v>0</v>
      </c>
      <c r="K189" s="42">
        <f t="shared" si="19"/>
        <v>4954</v>
      </c>
      <c r="L189" s="42"/>
      <c r="M189" s="42"/>
      <c r="N189" s="42"/>
      <c r="O189" s="42"/>
      <c r="P189" s="42"/>
      <c r="Q189" s="42"/>
      <c r="R189" s="42">
        <f t="shared" si="20"/>
        <v>38384518</v>
      </c>
      <c r="S189" s="42">
        <f t="shared" si="21"/>
        <v>98093</v>
      </c>
    </row>
    <row r="190" spans="1:19">
      <c r="A190" s="18">
        <f t="shared" si="17"/>
        <v>2024</v>
      </c>
      <c r="B190" s="18">
        <f t="shared" si="18"/>
        <v>3</v>
      </c>
      <c r="C190" s="18"/>
      <c r="D190" s="18"/>
      <c r="E190" s="18"/>
      <c r="F190" s="42">
        <f>SUMIF('Cust MB ComLg'!$Y$8:$AJ$8,$B$29,'Cust MB ComLg'!$Y150:$AJ150)</f>
        <v>219</v>
      </c>
      <c r="G190" s="42">
        <f>'Avg Bill Days'!C147</f>
        <v>30.024000000000001</v>
      </c>
      <c r="H190" s="42"/>
      <c r="I190" s="42"/>
      <c r="J190" s="42">
        <f t="shared" si="19"/>
        <v>0</v>
      </c>
      <c r="K190" s="42">
        <f t="shared" si="19"/>
        <v>5598</v>
      </c>
      <c r="L190" s="42"/>
      <c r="M190" s="42"/>
      <c r="N190" s="42"/>
      <c r="O190" s="42"/>
      <c r="P190" s="42"/>
      <c r="Q190" s="42"/>
      <c r="R190" s="42">
        <f t="shared" si="20"/>
        <v>39368389</v>
      </c>
      <c r="S190" s="42">
        <f t="shared" si="21"/>
        <v>99541</v>
      </c>
    </row>
    <row r="191" spans="1:19">
      <c r="A191" s="18">
        <f t="shared" si="17"/>
        <v>2024</v>
      </c>
      <c r="B191" s="18">
        <f t="shared" si="18"/>
        <v>4</v>
      </c>
      <c r="C191" s="18"/>
      <c r="D191" s="18"/>
      <c r="E191" s="18"/>
      <c r="F191" s="42">
        <f>SUMIF('Cust MB ComLg'!$Y$8:$AJ$8,$B$29,'Cust MB ComLg'!$Y151:$AJ151)</f>
        <v>219</v>
      </c>
      <c r="G191" s="42">
        <f>'Avg Bill Days'!C148</f>
        <v>30.713999999999999</v>
      </c>
      <c r="H191" s="42"/>
      <c r="I191" s="42"/>
      <c r="J191" s="42">
        <f t="shared" si="19"/>
        <v>0</v>
      </c>
      <c r="K191" s="42">
        <f t="shared" si="19"/>
        <v>6419</v>
      </c>
      <c r="L191" s="42"/>
      <c r="M191" s="42"/>
      <c r="N191" s="42"/>
      <c r="O191" s="42"/>
      <c r="P191" s="42"/>
      <c r="Q191" s="42"/>
      <c r="R191" s="42">
        <f t="shared" si="20"/>
        <v>42691941</v>
      </c>
      <c r="S191" s="42">
        <f t="shared" si="21"/>
        <v>102869</v>
      </c>
    </row>
    <row r="192" spans="1:19">
      <c r="A192" s="18">
        <f t="shared" si="17"/>
        <v>2024</v>
      </c>
      <c r="B192" s="18">
        <f t="shared" si="18"/>
        <v>5</v>
      </c>
      <c r="C192" s="18"/>
      <c r="D192" s="18"/>
      <c r="E192" s="18"/>
      <c r="F192" s="42">
        <f>SUMIF('Cust MB ComLg'!$Y$8:$AJ$8,$B$29,'Cust MB ComLg'!$Y152:$AJ152)</f>
        <v>220</v>
      </c>
      <c r="G192" s="42">
        <f>'Avg Bill Days'!C149</f>
        <v>29.524000000000001</v>
      </c>
      <c r="H192" s="42"/>
      <c r="I192" s="42"/>
      <c r="J192" s="42">
        <f t="shared" si="19"/>
        <v>0</v>
      </c>
      <c r="K192" s="42">
        <f t="shared" si="19"/>
        <v>6553</v>
      </c>
      <c r="L192" s="42"/>
      <c r="M192" s="42"/>
      <c r="N192" s="42"/>
      <c r="O192" s="42"/>
      <c r="P192" s="42"/>
      <c r="Q192" s="42"/>
      <c r="R192" s="42">
        <f t="shared" si="20"/>
        <v>43559501</v>
      </c>
      <c r="S192" s="42">
        <f t="shared" si="21"/>
        <v>108629</v>
      </c>
    </row>
    <row r="193" spans="1:19">
      <c r="A193" s="18">
        <f t="shared" si="17"/>
        <v>2024</v>
      </c>
      <c r="B193" s="18">
        <f t="shared" si="18"/>
        <v>6</v>
      </c>
      <c r="C193" s="18"/>
      <c r="D193" s="18"/>
      <c r="E193" s="18"/>
      <c r="F193" s="42">
        <f>SUMIF('Cust MB ComLg'!$Y$8:$AJ$8,$B$29,'Cust MB ComLg'!$Y153:$AJ153)</f>
        <v>220</v>
      </c>
      <c r="G193" s="42">
        <f>'Avg Bill Days'!C150</f>
        <v>30.619</v>
      </c>
      <c r="H193" s="42"/>
      <c r="I193" s="42"/>
      <c r="J193" s="42">
        <f t="shared" si="19"/>
        <v>0</v>
      </c>
      <c r="K193" s="42">
        <f t="shared" si="19"/>
        <v>6427</v>
      </c>
      <c r="L193" s="42"/>
      <c r="M193" s="42"/>
      <c r="N193" s="42"/>
      <c r="O193" s="42"/>
      <c r="P193" s="42"/>
      <c r="Q193" s="42"/>
      <c r="R193" s="42">
        <f t="shared" si="20"/>
        <v>50955822</v>
      </c>
      <c r="S193" s="42">
        <f t="shared" si="21"/>
        <v>117652</v>
      </c>
    </row>
    <row r="194" spans="1:19">
      <c r="A194" s="18">
        <f t="shared" si="17"/>
        <v>2024</v>
      </c>
      <c r="B194" s="18">
        <f t="shared" si="18"/>
        <v>7</v>
      </c>
      <c r="C194" s="18"/>
      <c r="D194" s="18"/>
      <c r="E194" s="18"/>
      <c r="F194" s="42">
        <f>SUMIF('Cust MB ComLg'!$Y$8:$AJ$8,$B$29,'Cust MB ComLg'!$Y154:$AJ154)</f>
        <v>222</v>
      </c>
      <c r="G194" s="42">
        <f>'Avg Bill Days'!C151</f>
        <v>30.713999999999999</v>
      </c>
      <c r="H194" s="42"/>
      <c r="I194" s="42"/>
      <c r="J194" s="42">
        <f t="shared" si="19"/>
        <v>0</v>
      </c>
      <c r="K194" s="42">
        <f t="shared" si="19"/>
        <v>7984</v>
      </c>
      <c r="L194" s="42"/>
      <c r="M194" s="42"/>
      <c r="N194" s="42"/>
      <c r="O194" s="42"/>
      <c r="P194" s="42"/>
      <c r="Q194" s="42"/>
      <c r="R194" s="42">
        <f t="shared" si="20"/>
        <v>53468854</v>
      </c>
      <c r="S194" s="42">
        <f t="shared" si="21"/>
        <v>116495</v>
      </c>
    </row>
    <row r="195" spans="1:19">
      <c r="A195" s="18">
        <f t="shared" si="17"/>
        <v>2024</v>
      </c>
      <c r="B195" s="18">
        <f t="shared" si="18"/>
        <v>8</v>
      </c>
      <c r="C195" s="18"/>
      <c r="D195" s="18"/>
      <c r="E195" s="18"/>
      <c r="F195" s="42">
        <f>SUMIF('Cust MB ComLg'!$Y$8:$AJ$8,$B$29,'Cust MB ComLg'!$Y155:$AJ155)</f>
        <v>222</v>
      </c>
      <c r="G195" s="42">
        <f>'Avg Bill Days'!C152</f>
        <v>30.475999999999999</v>
      </c>
      <c r="H195" s="42"/>
      <c r="I195" s="42"/>
      <c r="J195" s="42">
        <f t="shared" si="19"/>
        <v>0</v>
      </c>
      <c r="K195" s="42">
        <f t="shared" si="19"/>
        <v>7344</v>
      </c>
      <c r="L195" s="42"/>
      <c r="M195" s="42"/>
      <c r="N195" s="42"/>
      <c r="O195" s="42"/>
      <c r="P195" s="42"/>
      <c r="Q195" s="42"/>
      <c r="R195" s="42">
        <f t="shared" si="20"/>
        <v>54670151</v>
      </c>
      <c r="S195" s="42">
        <f t="shared" si="21"/>
        <v>120713</v>
      </c>
    </row>
    <row r="196" spans="1:19">
      <c r="A196" s="18">
        <f t="shared" ref="A196:A259" si="22">A184+1</f>
        <v>2024</v>
      </c>
      <c r="B196" s="18">
        <f t="shared" si="18"/>
        <v>9</v>
      </c>
      <c r="C196" s="18"/>
      <c r="D196" s="18"/>
      <c r="E196" s="18"/>
      <c r="F196" s="42">
        <f>SUMIF('Cust MB ComLg'!$Y$8:$AJ$8,$B$29,'Cust MB ComLg'!$Y156:$AJ156)</f>
        <v>222</v>
      </c>
      <c r="G196" s="42">
        <f>'Avg Bill Days'!C153</f>
        <v>31.143000000000001</v>
      </c>
      <c r="H196" s="42"/>
      <c r="I196" s="42"/>
      <c r="J196" s="42">
        <f t="shared" si="19"/>
        <v>0</v>
      </c>
      <c r="K196" s="42">
        <f t="shared" si="19"/>
        <v>6860</v>
      </c>
      <c r="L196" s="42"/>
      <c r="M196" s="42"/>
      <c r="N196" s="42"/>
      <c r="O196" s="42"/>
      <c r="P196" s="42"/>
      <c r="Q196" s="42"/>
      <c r="R196" s="42">
        <f t="shared" si="20"/>
        <v>53604497</v>
      </c>
      <c r="S196" s="42">
        <f t="shared" si="21"/>
        <v>121286</v>
      </c>
    </row>
    <row r="197" spans="1:19">
      <c r="A197" s="18">
        <f t="shared" si="22"/>
        <v>2024</v>
      </c>
      <c r="B197" s="18">
        <f t="shared" ref="B197:B260" si="23">B185</f>
        <v>10</v>
      </c>
      <c r="C197" s="18"/>
      <c r="D197" s="18"/>
      <c r="E197" s="18"/>
      <c r="F197" s="42">
        <f>SUMIF('Cust MB ComLg'!$Y$8:$AJ$8,$B$29,'Cust MB ComLg'!$Y157:$AJ157)</f>
        <v>224</v>
      </c>
      <c r="G197" s="42">
        <f>'Avg Bill Days'!C154</f>
        <v>30.762</v>
      </c>
      <c r="H197" s="42"/>
      <c r="I197" s="42"/>
      <c r="J197" s="42">
        <f t="shared" si="19"/>
        <v>0</v>
      </c>
      <c r="K197" s="42">
        <f t="shared" si="19"/>
        <v>6766</v>
      </c>
      <c r="L197" s="42"/>
      <c r="M197" s="42"/>
      <c r="N197" s="42"/>
      <c r="O197" s="42"/>
      <c r="P197" s="42"/>
      <c r="Q197" s="42"/>
      <c r="R197" s="42">
        <f t="shared" si="20"/>
        <v>47940238</v>
      </c>
      <c r="S197" s="42">
        <f t="shared" si="21"/>
        <v>113931</v>
      </c>
    </row>
    <row r="198" spans="1:19">
      <c r="A198" s="18">
        <f t="shared" si="22"/>
        <v>2024</v>
      </c>
      <c r="B198" s="18">
        <f t="shared" si="23"/>
        <v>11</v>
      </c>
      <c r="C198" s="18"/>
      <c r="D198" s="18"/>
      <c r="E198" s="18"/>
      <c r="F198" s="42">
        <f>SUMIF('Cust MB ComLg'!$Y$8:$AJ$8,$B$29,'Cust MB ComLg'!$Y158:$AJ158)</f>
        <v>224</v>
      </c>
      <c r="G198" s="42">
        <f>'Avg Bill Days'!C155</f>
        <v>28.619</v>
      </c>
      <c r="H198" s="42"/>
      <c r="I198" s="42"/>
      <c r="J198" s="42">
        <f t="shared" si="19"/>
        <v>0</v>
      </c>
      <c r="K198" s="42">
        <f t="shared" si="19"/>
        <v>6991</v>
      </c>
      <c r="L198" s="42"/>
      <c r="M198" s="42"/>
      <c r="N198" s="42"/>
      <c r="O198" s="42"/>
      <c r="P198" s="42"/>
      <c r="Q198" s="42"/>
      <c r="R198" s="42">
        <f t="shared" si="20"/>
        <v>39583299</v>
      </c>
      <c r="S198" s="42">
        <f t="shared" si="21"/>
        <v>106333</v>
      </c>
    </row>
    <row r="199" spans="1:19">
      <c r="A199" s="18">
        <f t="shared" si="22"/>
        <v>2024</v>
      </c>
      <c r="B199" s="18">
        <f t="shared" si="23"/>
        <v>12</v>
      </c>
      <c r="C199" s="18"/>
      <c r="D199" s="18"/>
      <c r="E199" s="18"/>
      <c r="F199" s="42">
        <f>SUMIF('Cust MB ComLg'!$Y$8:$AJ$8,$B$29,'Cust MB ComLg'!$Y159:$AJ159)</f>
        <v>225</v>
      </c>
      <c r="G199" s="42">
        <f>'Avg Bill Days'!C156</f>
        <v>31.238</v>
      </c>
      <c r="H199" s="42"/>
      <c r="I199" s="42"/>
      <c r="J199" s="42">
        <f t="shared" si="19"/>
        <v>0</v>
      </c>
      <c r="K199" s="42">
        <f t="shared" si="19"/>
        <v>6800</v>
      </c>
      <c r="L199" s="42"/>
      <c r="M199" s="42"/>
      <c r="N199" s="42"/>
      <c r="O199" s="42"/>
      <c r="P199" s="42"/>
      <c r="Q199" s="42"/>
      <c r="R199" s="42">
        <f t="shared" si="20"/>
        <v>40533802</v>
      </c>
      <c r="S199" s="42">
        <f t="shared" si="21"/>
        <v>103767</v>
      </c>
    </row>
    <row r="200" spans="1:19">
      <c r="A200" s="18">
        <f t="shared" si="22"/>
        <v>2025</v>
      </c>
      <c r="B200" s="18">
        <f t="shared" si="23"/>
        <v>1</v>
      </c>
      <c r="C200" s="18"/>
      <c r="D200" s="18"/>
      <c r="E200" s="18"/>
      <c r="F200" s="42">
        <f>SUMIF('Cust MB ComLg'!$Y$8:$AJ$8,$B$29,'Cust MB ComLg'!$Y160:$AJ160)</f>
        <v>225</v>
      </c>
      <c r="G200" s="42">
        <f>'Avg Bill Days'!C157</f>
        <v>32.286000000000001</v>
      </c>
      <c r="H200" s="42"/>
      <c r="I200" s="42"/>
      <c r="J200" s="42">
        <f t="shared" si="19"/>
        <v>0</v>
      </c>
      <c r="K200" s="42">
        <f t="shared" si="19"/>
        <v>5060</v>
      </c>
      <c r="L200" s="42"/>
      <c r="M200" s="42"/>
      <c r="N200" s="42"/>
      <c r="O200" s="42"/>
      <c r="P200" s="42"/>
      <c r="Q200" s="42"/>
      <c r="R200" s="42">
        <f t="shared" si="20"/>
        <v>40364289</v>
      </c>
      <c r="S200" s="42">
        <f t="shared" si="21"/>
        <v>101382</v>
      </c>
    </row>
    <row r="201" spans="1:19">
      <c r="A201" s="18">
        <f t="shared" si="22"/>
        <v>2025</v>
      </c>
      <c r="B201" s="18">
        <f t="shared" si="23"/>
        <v>2</v>
      </c>
      <c r="C201" s="18"/>
      <c r="D201" s="18"/>
      <c r="E201" s="18"/>
      <c r="F201" s="42">
        <f>SUMIF('Cust MB ComLg'!$Y$8:$AJ$8,$B$29,'Cust MB ComLg'!$Y161:$AJ161)</f>
        <v>225</v>
      </c>
      <c r="G201" s="42">
        <f>'Avg Bill Days'!C158</f>
        <v>29.81</v>
      </c>
      <c r="H201" s="42"/>
      <c r="I201" s="42"/>
      <c r="J201" s="42">
        <f t="shared" si="19"/>
        <v>0</v>
      </c>
      <c r="K201" s="42">
        <f t="shared" si="19"/>
        <v>5113</v>
      </c>
      <c r="L201" s="42"/>
      <c r="M201" s="42"/>
      <c r="N201" s="42"/>
      <c r="O201" s="42"/>
      <c r="P201" s="42"/>
      <c r="Q201" s="42"/>
      <c r="R201" s="42">
        <f t="shared" si="20"/>
        <v>38963517</v>
      </c>
      <c r="S201" s="42">
        <f t="shared" si="21"/>
        <v>101243</v>
      </c>
    </row>
    <row r="202" spans="1:19">
      <c r="A202" s="18">
        <f t="shared" si="22"/>
        <v>2025</v>
      </c>
      <c r="B202" s="18">
        <f t="shared" si="23"/>
        <v>3</v>
      </c>
      <c r="C202" s="18"/>
      <c r="D202" s="18"/>
      <c r="E202" s="18"/>
      <c r="F202" s="42">
        <f>SUMIF('Cust MB ComLg'!$Y$8:$AJ$8,$B$29,'Cust MB ComLg'!$Y162:$AJ162)</f>
        <v>226</v>
      </c>
      <c r="G202" s="42">
        <f>'Avg Bill Days'!C159</f>
        <v>29.524000000000001</v>
      </c>
      <c r="H202" s="42"/>
      <c r="I202" s="42"/>
      <c r="J202" s="42">
        <f t="shared" si="19"/>
        <v>0</v>
      </c>
      <c r="K202" s="42">
        <f t="shared" si="19"/>
        <v>5777</v>
      </c>
      <c r="L202" s="42"/>
      <c r="M202" s="42"/>
      <c r="N202" s="42"/>
      <c r="O202" s="42"/>
      <c r="P202" s="42"/>
      <c r="Q202" s="42"/>
      <c r="R202" s="42">
        <f t="shared" si="20"/>
        <v>39950168</v>
      </c>
      <c r="S202" s="42">
        <f t="shared" si="21"/>
        <v>102723</v>
      </c>
    </row>
    <row r="203" spans="1:19">
      <c r="A203" s="18">
        <f t="shared" si="22"/>
        <v>2025</v>
      </c>
      <c r="B203" s="18">
        <f t="shared" si="23"/>
        <v>4</v>
      </c>
      <c r="C203" s="18"/>
      <c r="D203" s="18"/>
      <c r="E203" s="18"/>
      <c r="F203" s="42">
        <f>SUMIF('Cust MB ComLg'!$Y$8:$AJ$8,$B$29,'Cust MB ComLg'!$Y163:$AJ163)</f>
        <v>227</v>
      </c>
      <c r="G203" s="42">
        <f>'Avg Bill Days'!C160</f>
        <v>30.713999999999999</v>
      </c>
      <c r="H203" s="42"/>
      <c r="I203" s="42"/>
      <c r="J203" s="42">
        <f t="shared" si="19"/>
        <v>0</v>
      </c>
      <c r="K203" s="42">
        <f t="shared" si="19"/>
        <v>6653</v>
      </c>
      <c r="L203" s="42"/>
      <c r="M203" s="42"/>
      <c r="N203" s="42"/>
      <c r="O203" s="42"/>
      <c r="P203" s="42"/>
      <c r="Q203" s="42"/>
      <c r="R203" s="42">
        <f t="shared" si="20"/>
        <v>44251464</v>
      </c>
      <c r="S203" s="42">
        <f t="shared" si="21"/>
        <v>106627</v>
      </c>
    </row>
    <row r="204" spans="1:19">
      <c r="A204" s="18">
        <f t="shared" si="22"/>
        <v>2025</v>
      </c>
      <c r="B204" s="18">
        <f t="shared" si="23"/>
        <v>5</v>
      </c>
      <c r="C204" s="18"/>
      <c r="D204" s="18"/>
      <c r="E204" s="18"/>
      <c r="F204" s="42">
        <f>SUMIF('Cust MB ComLg'!$Y$8:$AJ$8,$B$29,'Cust MB ComLg'!$Y164:$AJ164)</f>
        <v>228</v>
      </c>
      <c r="G204" s="42">
        <f>'Avg Bill Days'!C161</f>
        <v>29.524000000000001</v>
      </c>
      <c r="H204" s="42"/>
      <c r="I204" s="42"/>
      <c r="J204" s="42">
        <f t="shared" si="19"/>
        <v>0</v>
      </c>
      <c r="K204" s="42">
        <f t="shared" si="19"/>
        <v>6792</v>
      </c>
      <c r="L204" s="42"/>
      <c r="M204" s="42"/>
      <c r="N204" s="42"/>
      <c r="O204" s="42"/>
      <c r="P204" s="42"/>
      <c r="Q204" s="42"/>
      <c r="R204" s="42">
        <f t="shared" si="20"/>
        <v>45143483</v>
      </c>
      <c r="S204" s="42">
        <f t="shared" si="21"/>
        <v>112579</v>
      </c>
    </row>
    <row r="205" spans="1:19">
      <c r="A205" s="18">
        <f t="shared" si="22"/>
        <v>2025</v>
      </c>
      <c r="B205" s="18">
        <f t="shared" si="23"/>
        <v>6</v>
      </c>
      <c r="C205" s="18"/>
      <c r="D205" s="18"/>
      <c r="E205" s="18"/>
      <c r="F205" s="42">
        <f>SUMIF('Cust MB ComLg'!$Y$8:$AJ$8,$B$29,'Cust MB ComLg'!$Y165:$AJ165)</f>
        <v>228</v>
      </c>
      <c r="G205" s="42">
        <f>'Avg Bill Days'!C162</f>
        <v>30.619</v>
      </c>
      <c r="H205" s="42"/>
      <c r="I205" s="42"/>
      <c r="J205" s="42">
        <f t="shared" si="19"/>
        <v>0</v>
      </c>
      <c r="K205" s="42">
        <f t="shared" si="19"/>
        <v>6661</v>
      </c>
      <c r="L205" s="42"/>
      <c r="M205" s="42"/>
      <c r="N205" s="42"/>
      <c r="O205" s="42"/>
      <c r="P205" s="42"/>
      <c r="Q205" s="42"/>
      <c r="R205" s="42">
        <f t="shared" si="20"/>
        <v>52808761</v>
      </c>
      <c r="S205" s="42">
        <f t="shared" si="21"/>
        <v>121930</v>
      </c>
    </row>
    <row r="206" spans="1:19">
      <c r="A206" s="18">
        <f t="shared" si="22"/>
        <v>2025</v>
      </c>
      <c r="B206" s="18">
        <f t="shared" si="23"/>
        <v>7</v>
      </c>
      <c r="C206" s="18"/>
      <c r="D206" s="18"/>
      <c r="E206" s="18"/>
      <c r="F206" s="42">
        <f>SUMIF('Cust MB ComLg'!$Y$8:$AJ$8,$B$29,'Cust MB ComLg'!$Y166:$AJ166)</f>
        <v>228</v>
      </c>
      <c r="G206" s="42">
        <f>'Avg Bill Days'!C163</f>
        <v>30.713999999999999</v>
      </c>
      <c r="H206" s="42"/>
      <c r="I206" s="42"/>
      <c r="J206" s="42">
        <f t="shared" si="19"/>
        <v>0</v>
      </c>
      <c r="K206" s="42">
        <f t="shared" si="19"/>
        <v>8200</v>
      </c>
      <c r="L206" s="42"/>
      <c r="M206" s="42"/>
      <c r="N206" s="42"/>
      <c r="O206" s="42"/>
      <c r="P206" s="42"/>
      <c r="Q206" s="42"/>
      <c r="R206" s="42">
        <f t="shared" si="20"/>
        <v>54913958</v>
      </c>
      <c r="S206" s="42">
        <f t="shared" si="21"/>
        <v>119644</v>
      </c>
    </row>
    <row r="207" spans="1:19">
      <c r="A207" s="18">
        <f t="shared" si="22"/>
        <v>2025</v>
      </c>
      <c r="B207" s="18">
        <f t="shared" si="23"/>
        <v>8</v>
      </c>
      <c r="C207" s="18"/>
      <c r="D207" s="18"/>
      <c r="E207" s="18"/>
      <c r="F207" s="42">
        <f>SUMIF('Cust MB ComLg'!$Y$8:$AJ$8,$B$29,'Cust MB ComLg'!$Y167:$AJ167)</f>
        <v>230</v>
      </c>
      <c r="G207" s="42">
        <f>'Avg Bill Days'!C164</f>
        <v>30.475999999999999</v>
      </c>
      <c r="H207" s="42"/>
      <c r="I207" s="42"/>
      <c r="J207" s="42">
        <f t="shared" si="19"/>
        <v>0</v>
      </c>
      <c r="K207" s="42">
        <f t="shared" si="19"/>
        <v>7609</v>
      </c>
      <c r="L207" s="42"/>
      <c r="M207" s="42"/>
      <c r="N207" s="42"/>
      <c r="O207" s="42"/>
      <c r="P207" s="42"/>
      <c r="Q207" s="42"/>
      <c r="R207" s="42">
        <f t="shared" si="20"/>
        <v>56640246</v>
      </c>
      <c r="S207" s="42">
        <f t="shared" si="21"/>
        <v>125063</v>
      </c>
    </row>
    <row r="208" spans="1:19">
      <c r="A208" s="18">
        <f t="shared" si="22"/>
        <v>2025</v>
      </c>
      <c r="B208" s="18">
        <f t="shared" si="23"/>
        <v>9</v>
      </c>
      <c r="C208" s="18"/>
      <c r="D208" s="18"/>
      <c r="E208" s="18"/>
      <c r="F208" s="42">
        <f>SUMIF('Cust MB ComLg'!$Y$8:$AJ$8,$B$29,'Cust MB ComLg'!$Y168:$AJ168)</f>
        <v>230</v>
      </c>
      <c r="G208" s="42">
        <f>'Avg Bill Days'!C165</f>
        <v>31.143000000000001</v>
      </c>
      <c r="H208" s="42"/>
      <c r="I208" s="42"/>
      <c r="J208" s="42">
        <f t="shared" si="19"/>
        <v>0</v>
      </c>
      <c r="K208" s="42">
        <f t="shared" si="19"/>
        <v>7107</v>
      </c>
      <c r="L208" s="42"/>
      <c r="M208" s="42"/>
      <c r="N208" s="42"/>
      <c r="O208" s="42"/>
      <c r="P208" s="42"/>
      <c r="Q208" s="42"/>
      <c r="R208" s="42">
        <f t="shared" si="20"/>
        <v>55536190</v>
      </c>
      <c r="S208" s="42">
        <f t="shared" si="21"/>
        <v>125656</v>
      </c>
    </row>
    <row r="209" spans="1:19">
      <c r="A209" s="18">
        <f t="shared" si="22"/>
        <v>2025</v>
      </c>
      <c r="B209" s="18">
        <f t="shared" si="23"/>
        <v>10</v>
      </c>
      <c r="C209" s="18"/>
      <c r="D209" s="18"/>
      <c r="E209" s="18"/>
      <c r="F209" s="42">
        <f>SUMIF('Cust MB ComLg'!$Y$8:$AJ$8,$B$29,'Cust MB ComLg'!$Y169:$AJ169)</f>
        <v>231</v>
      </c>
      <c r="G209" s="42">
        <f>'Avg Bill Days'!C166</f>
        <v>30.762</v>
      </c>
      <c r="H209" s="42"/>
      <c r="I209" s="42"/>
      <c r="J209" s="42">
        <f t="shared" si="19"/>
        <v>0</v>
      </c>
      <c r="K209" s="42">
        <f t="shared" si="19"/>
        <v>6978</v>
      </c>
      <c r="L209" s="42"/>
      <c r="M209" s="42"/>
      <c r="N209" s="42"/>
      <c r="O209" s="42"/>
      <c r="P209" s="42"/>
      <c r="Q209" s="42"/>
      <c r="R209" s="42">
        <f t="shared" si="20"/>
        <v>49438370</v>
      </c>
      <c r="S209" s="42">
        <f t="shared" si="21"/>
        <v>117492</v>
      </c>
    </row>
    <row r="210" spans="1:19">
      <c r="A210" s="18">
        <f t="shared" si="22"/>
        <v>2025</v>
      </c>
      <c r="B210" s="18">
        <f t="shared" si="23"/>
        <v>11</v>
      </c>
      <c r="C210" s="18"/>
      <c r="D210" s="18"/>
      <c r="E210" s="18"/>
      <c r="F210" s="42">
        <f>SUMIF('Cust MB ComLg'!$Y$8:$AJ$8,$B$29,'Cust MB ComLg'!$Y170:$AJ170)</f>
        <v>232</v>
      </c>
      <c r="G210" s="42">
        <f>'Avg Bill Days'!C167</f>
        <v>28.619</v>
      </c>
      <c r="H210" s="42"/>
      <c r="I210" s="42"/>
      <c r="J210" s="42">
        <f t="shared" ref="J210:K241" si="24">ROUND(SUMIF($B$32:$B$45,$B210,J$32:J$45)*$F210,0)</f>
        <v>0</v>
      </c>
      <c r="K210" s="42">
        <f t="shared" si="24"/>
        <v>7240</v>
      </c>
      <c r="L210" s="42"/>
      <c r="M210" s="42"/>
      <c r="N210" s="42"/>
      <c r="O210" s="42"/>
      <c r="P210" s="42"/>
      <c r="Q210" s="42"/>
      <c r="R210" s="42">
        <f t="shared" si="20"/>
        <v>40996988</v>
      </c>
      <c r="S210" s="42">
        <f t="shared" si="21"/>
        <v>110130</v>
      </c>
    </row>
    <row r="211" spans="1:19">
      <c r="A211" s="18">
        <f t="shared" si="22"/>
        <v>2025</v>
      </c>
      <c r="B211" s="18">
        <f t="shared" si="23"/>
        <v>12</v>
      </c>
      <c r="C211" s="18"/>
      <c r="D211" s="18"/>
      <c r="E211" s="18"/>
      <c r="F211" s="42">
        <f>SUMIF('Cust MB ComLg'!$Y$8:$AJ$8,$B$29,'Cust MB ComLg'!$Y171:$AJ171)</f>
        <v>232</v>
      </c>
      <c r="G211" s="42">
        <f>'Avg Bill Days'!C168</f>
        <v>31.238</v>
      </c>
      <c r="H211" s="42"/>
      <c r="I211" s="42"/>
      <c r="J211" s="42">
        <f t="shared" si="24"/>
        <v>0</v>
      </c>
      <c r="K211" s="42">
        <f t="shared" si="24"/>
        <v>7012</v>
      </c>
      <c r="L211" s="42"/>
      <c r="M211" s="42"/>
      <c r="N211" s="42"/>
      <c r="O211" s="42"/>
      <c r="P211" s="42"/>
      <c r="Q211" s="42"/>
      <c r="R211" s="42">
        <f t="shared" si="20"/>
        <v>41794854</v>
      </c>
      <c r="S211" s="42">
        <f t="shared" si="21"/>
        <v>106995</v>
      </c>
    </row>
    <row r="212" spans="1:19">
      <c r="A212" s="18">
        <f t="shared" si="22"/>
        <v>2026</v>
      </c>
      <c r="B212" s="18">
        <f t="shared" si="23"/>
        <v>1</v>
      </c>
      <c r="C212" s="18"/>
      <c r="D212" s="18"/>
      <c r="E212" s="18"/>
      <c r="F212" s="42">
        <f>SUMIF('Cust MB ComLg'!$Y$8:$AJ$8,$B$29,'Cust MB ComLg'!$Y172:$AJ172)</f>
        <v>233</v>
      </c>
      <c r="G212" s="42">
        <f>'Avg Bill Days'!C169</f>
        <v>32.286000000000001</v>
      </c>
      <c r="H212" s="42"/>
      <c r="I212" s="42"/>
      <c r="J212" s="42">
        <f t="shared" si="24"/>
        <v>0</v>
      </c>
      <c r="K212" s="42">
        <f t="shared" si="24"/>
        <v>5239</v>
      </c>
      <c r="L212" s="42"/>
      <c r="M212" s="42"/>
      <c r="N212" s="42"/>
      <c r="O212" s="42"/>
      <c r="P212" s="42"/>
      <c r="Q212" s="42"/>
      <c r="R212" s="42">
        <f t="shared" si="20"/>
        <v>41799464</v>
      </c>
      <c r="S212" s="42">
        <f t="shared" si="21"/>
        <v>104987</v>
      </c>
    </row>
    <row r="213" spans="1:19">
      <c r="A213" s="18">
        <f t="shared" si="22"/>
        <v>2026</v>
      </c>
      <c r="B213" s="18">
        <f t="shared" si="23"/>
        <v>2</v>
      </c>
      <c r="C213" s="18"/>
      <c r="D213" s="18"/>
      <c r="E213" s="18"/>
      <c r="F213" s="42">
        <f>SUMIF('Cust MB ComLg'!$Y$8:$AJ$8,$B$29,'Cust MB ComLg'!$Y173:$AJ173)</f>
        <v>234</v>
      </c>
      <c r="G213" s="42">
        <f>'Avg Bill Days'!C170</f>
        <v>29.81</v>
      </c>
      <c r="H213" s="42"/>
      <c r="I213" s="42"/>
      <c r="J213" s="42">
        <f t="shared" si="24"/>
        <v>0</v>
      </c>
      <c r="K213" s="42">
        <f t="shared" si="24"/>
        <v>5317</v>
      </c>
      <c r="L213" s="42"/>
      <c r="M213" s="42"/>
      <c r="N213" s="42"/>
      <c r="O213" s="42"/>
      <c r="P213" s="42"/>
      <c r="Q213" s="42"/>
      <c r="R213" s="42">
        <f t="shared" si="20"/>
        <v>40522058</v>
      </c>
      <c r="S213" s="42">
        <f t="shared" si="21"/>
        <v>105292</v>
      </c>
    </row>
    <row r="214" spans="1:19">
      <c r="A214" s="18">
        <f t="shared" si="22"/>
        <v>2026</v>
      </c>
      <c r="B214" s="18">
        <f t="shared" si="23"/>
        <v>3</v>
      </c>
      <c r="C214" s="18"/>
      <c r="D214" s="18"/>
      <c r="E214" s="18"/>
      <c r="F214" s="42">
        <f>SUMIF('Cust MB ComLg'!$Y$8:$AJ$8,$B$29,'Cust MB ComLg'!$Y174:$AJ174)</f>
        <v>235</v>
      </c>
      <c r="G214" s="42">
        <f>'Avg Bill Days'!C171</f>
        <v>29.524000000000001</v>
      </c>
      <c r="H214" s="42"/>
      <c r="I214" s="42"/>
      <c r="J214" s="42">
        <f t="shared" si="24"/>
        <v>0</v>
      </c>
      <c r="K214" s="42">
        <f t="shared" si="24"/>
        <v>6007</v>
      </c>
      <c r="L214" s="42"/>
      <c r="M214" s="42"/>
      <c r="N214" s="42"/>
      <c r="O214" s="42"/>
      <c r="P214" s="42"/>
      <c r="Q214" s="42"/>
      <c r="R214" s="42">
        <f t="shared" si="20"/>
        <v>41541104</v>
      </c>
      <c r="S214" s="42">
        <f t="shared" si="21"/>
        <v>106814</v>
      </c>
    </row>
    <row r="215" spans="1:19">
      <c r="A215" s="18">
        <f t="shared" si="22"/>
        <v>2026</v>
      </c>
      <c r="B215" s="18">
        <f t="shared" si="23"/>
        <v>4</v>
      </c>
      <c r="C215" s="18"/>
      <c r="D215" s="18"/>
      <c r="E215" s="18"/>
      <c r="F215" s="42">
        <f>SUMIF('Cust MB ComLg'!$Y$8:$AJ$8,$B$29,'Cust MB ComLg'!$Y175:$AJ175)</f>
        <v>235</v>
      </c>
      <c r="G215" s="42">
        <f>'Avg Bill Days'!C172</f>
        <v>30.713999999999999</v>
      </c>
      <c r="H215" s="42"/>
      <c r="I215" s="42"/>
      <c r="J215" s="42">
        <f t="shared" si="24"/>
        <v>0</v>
      </c>
      <c r="K215" s="42">
        <f t="shared" si="24"/>
        <v>6888</v>
      </c>
      <c r="L215" s="42"/>
      <c r="M215" s="42"/>
      <c r="N215" s="42"/>
      <c r="O215" s="42"/>
      <c r="P215" s="42"/>
      <c r="Q215" s="42"/>
      <c r="R215" s="42">
        <f t="shared" si="20"/>
        <v>45810987</v>
      </c>
      <c r="S215" s="42">
        <f t="shared" si="21"/>
        <v>110384</v>
      </c>
    </row>
    <row r="216" spans="1:19">
      <c r="A216" s="18">
        <f t="shared" si="22"/>
        <v>2026</v>
      </c>
      <c r="B216" s="18">
        <f t="shared" si="23"/>
        <v>5</v>
      </c>
      <c r="C216" s="18"/>
      <c r="D216" s="18"/>
      <c r="E216" s="18"/>
      <c r="F216" s="42">
        <f>SUMIF('Cust MB ComLg'!$Y$8:$AJ$8,$B$29,'Cust MB ComLg'!$Y176:$AJ176)</f>
        <v>237</v>
      </c>
      <c r="G216" s="42">
        <f>'Avg Bill Days'!C173</f>
        <v>29.524000000000001</v>
      </c>
      <c r="H216" s="42"/>
      <c r="I216" s="42"/>
      <c r="J216" s="42">
        <f t="shared" si="24"/>
        <v>0</v>
      </c>
      <c r="K216" s="42">
        <f t="shared" si="24"/>
        <v>7060</v>
      </c>
      <c r="L216" s="42"/>
      <c r="M216" s="42"/>
      <c r="N216" s="42"/>
      <c r="O216" s="42"/>
      <c r="P216" s="42"/>
      <c r="Q216" s="42"/>
      <c r="R216" s="42">
        <f t="shared" si="20"/>
        <v>46925462</v>
      </c>
      <c r="S216" s="42">
        <f t="shared" si="21"/>
        <v>117023</v>
      </c>
    </row>
    <row r="217" spans="1:19">
      <c r="A217" s="18">
        <f t="shared" si="22"/>
        <v>2026</v>
      </c>
      <c r="B217" s="18">
        <f t="shared" si="23"/>
        <v>6</v>
      </c>
      <c r="C217" s="18"/>
      <c r="D217" s="18"/>
      <c r="E217" s="18"/>
      <c r="F217" s="42">
        <f>SUMIF('Cust MB ComLg'!$Y$8:$AJ$8,$B$29,'Cust MB ComLg'!$Y177:$AJ177)</f>
        <v>237</v>
      </c>
      <c r="G217" s="42">
        <f>'Avg Bill Days'!C174</f>
        <v>30.619</v>
      </c>
      <c r="H217" s="42"/>
      <c r="I217" s="42"/>
      <c r="J217" s="42">
        <f t="shared" si="24"/>
        <v>0</v>
      </c>
      <c r="K217" s="42">
        <f t="shared" si="24"/>
        <v>6924</v>
      </c>
      <c r="L217" s="42"/>
      <c r="M217" s="42"/>
      <c r="N217" s="42"/>
      <c r="O217" s="42"/>
      <c r="P217" s="42"/>
      <c r="Q217" s="42"/>
      <c r="R217" s="42">
        <f t="shared" si="20"/>
        <v>54893317</v>
      </c>
      <c r="S217" s="42">
        <f t="shared" si="21"/>
        <v>126743</v>
      </c>
    </row>
    <row r="218" spans="1:19">
      <c r="A218" s="18">
        <f t="shared" si="22"/>
        <v>2026</v>
      </c>
      <c r="B218" s="18">
        <f t="shared" si="23"/>
        <v>7</v>
      </c>
      <c r="C218" s="18"/>
      <c r="D218" s="18"/>
      <c r="E218" s="18"/>
      <c r="F218" s="42">
        <f>SUMIF('Cust MB ComLg'!$Y$8:$AJ$8,$B$29,'Cust MB ComLg'!$Y178:$AJ178)</f>
        <v>237</v>
      </c>
      <c r="G218" s="42">
        <f>'Avg Bill Days'!C175</f>
        <v>30.713999999999999</v>
      </c>
      <c r="H218" s="42"/>
      <c r="I218" s="42"/>
      <c r="J218" s="42">
        <f t="shared" si="24"/>
        <v>0</v>
      </c>
      <c r="K218" s="42">
        <f t="shared" si="24"/>
        <v>8523</v>
      </c>
      <c r="L218" s="42"/>
      <c r="M218" s="42"/>
      <c r="N218" s="42"/>
      <c r="O218" s="42"/>
      <c r="P218" s="42"/>
      <c r="Q218" s="42"/>
      <c r="R218" s="42">
        <f t="shared" si="20"/>
        <v>57081614</v>
      </c>
      <c r="S218" s="42">
        <f t="shared" si="21"/>
        <v>124367</v>
      </c>
    </row>
    <row r="219" spans="1:19">
      <c r="A219" s="18">
        <f t="shared" si="22"/>
        <v>2026</v>
      </c>
      <c r="B219" s="18">
        <f t="shared" si="23"/>
        <v>8</v>
      </c>
      <c r="C219" s="18"/>
      <c r="D219" s="18"/>
      <c r="E219" s="18"/>
      <c r="F219" s="42">
        <f>SUMIF('Cust MB ComLg'!$Y$8:$AJ$8,$B$29,'Cust MB ComLg'!$Y179:$AJ179)</f>
        <v>239</v>
      </c>
      <c r="G219" s="42">
        <f>'Avg Bill Days'!C176</f>
        <v>30.475999999999999</v>
      </c>
      <c r="H219" s="42"/>
      <c r="I219" s="42"/>
      <c r="J219" s="42">
        <f t="shared" si="24"/>
        <v>0</v>
      </c>
      <c r="K219" s="42">
        <f t="shared" si="24"/>
        <v>7907</v>
      </c>
      <c r="L219" s="42"/>
      <c r="M219" s="42"/>
      <c r="N219" s="42"/>
      <c r="O219" s="42"/>
      <c r="P219" s="42"/>
      <c r="Q219" s="42"/>
      <c r="R219" s="42">
        <f t="shared" si="20"/>
        <v>58856604</v>
      </c>
      <c r="S219" s="42">
        <f t="shared" si="21"/>
        <v>129957</v>
      </c>
    </row>
    <row r="220" spans="1:19">
      <c r="A220" s="18">
        <f t="shared" si="22"/>
        <v>2026</v>
      </c>
      <c r="B220" s="18">
        <f t="shared" si="23"/>
        <v>9</v>
      </c>
      <c r="C220" s="18"/>
      <c r="D220" s="18"/>
      <c r="E220" s="18"/>
      <c r="F220" s="42">
        <f>SUMIF('Cust MB ComLg'!$Y$8:$AJ$8,$B$29,'Cust MB ComLg'!$Y180:$AJ180)</f>
        <v>239</v>
      </c>
      <c r="G220" s="42">
        <f>'Avg Bill Days'!C177</f>
        <v>31.143000000000001</v>
      </c>
      <c r="H220" s="42"/>
      <c r="I220" s="42"/>
      <c r="J220" s="42">
        <f t="shared" si="24"/>
        <v>0</v>
      </c>
      <c r="K220" s="42">
        <f t="shared" si="24"/>
        <v>7385</v>
      </c>
      <c r="L220" s="42"/>
      <c r="M220" s="42"/>
      <c r="N220" s="42"/>
      <c r="O220" s="42"/>
      <c r="P220" s="42"/>
      <c r="Q220" s="42"/>
      <c r="R220" s="42">
        <f t="shared" si="20"/>
        <v>57709345</v>
      </c>
      <c r="S220" s="42">
        <f t="shared" si="21"/>
        <v>130573</v>
      </c>
    </row>
    <row r="221" spans="1:19">
      <c r="A221" s="18">
        <f t="shared" si="22"/>
        <v>2026</v>
      </c>
      <c r="B221" s="18">
        <f t="shared" si="23"/>
        <v>10</v>
      </c>
      <c r="C221" s="18"/>
      <c r="D221" s="18"/>
      <c r="E221" s="18"/>
      <c r="F221" s="42">
        <f>SUMIF('Cust MB ComLg'!$Y$8:$AJ$8,$B$29,'Cust MB ComLg'!$Y181:$AJ181)</f>
        <v>240</v>
      </c>
      <c r="G221" s="42">
        <f>'Avg Bill Days'!C178</f>
        <v>30.762</v>
      </c>
      <c r="H221" s="42"/>
      <c r="I221" s="42"/>
      <c r="J221" s="42">
        <f t="shared" si="24"/>
        <v>0</v>
      </c>
      <c r="K221" s="42">
        <f t="shared" si="24"/>
        <v>7250</v>
      </c>
      <c r="L221" s="42"/>
      <c r="M221" s="42"/>
      <c r="N221" s="42"/>
      <c r="O221" s="42"/>
      <c r="P221" s="42"/>
      <c r="Q221" s="42"/>
      <c r="R221" s="42">
        <f t="shared" si="20"/>
        <v>51364540</v>
      </c>
      <c r="S221" s="42">
        <f t="shared" si="21"/>
        <v>122069</v>
      </c>
    </row>
    <row r="222" spans="1:19">
      <c r="A222" s="18">
        <f t="shared" si="22"/>
        <v>2026</v>
      </c>
      <c r="B222" s="18">
        <f t="shared" si="23"/>
        <v>11</v>
      </c>
      <c r="C222" s="18"/>
      <c r="D222" s="18"/>
      <c r="E222" s="18"/>
      <c r="F222" s="42">
        <f>SUMIF('Cust MB ComLg'!$Y$8:$AJ$8,$B$29,'Cust MB ComLg'!$Y182:$AJ182)</f>
        <v>241</v>
      </c>
      <c r="G222" s="42">
        <f>'Avg Bill Days'!C179</f>
        <v>28.619</v>
      </c>
      <c r="H222" s="42"/>
      <c r="I222" s="42"/>
      <c r="J222" s="42">
        <f t="shared" si="24"/>
        <v>0</v>
      </c>
      <c r="K222" s="42">
        <f t="shared" si="24"/>
        <v>7521</v>
      </c>
      <c r="L222" s="42"/>
      <c r="M222" s="42"/>
      <c r="N222" s="42"/>
      <c r="O222" s="42"/>
      <c r="P222" s="42"/>
      <c r="Q222" s="42"/>
      <c r="R222" s="42">
        <f t="shared" si="20"/>
        <v>42587389</v>
      </c>
      <c r="S222" s="42">
        <f t="shared" si="21"/>
        <v>114402</v>
      </c>
    </row>
    <row r="223" spans="1:19">
      <c r="A223" s="18">
        <f t="shared" si="22"/>
        <v>2026</v>
      </c>
      <c r="B223" s="18">
        <f t="shared" si="23"/>
        <v>12</v>
      </c>
      <c r="C223" s="18"/>
      <c r="D223" s="18"/>
      <c r="E223" s="18"/>
      <c r="F223" s="42">
        <f>SUMIF('Cust MB ComLg'!$Y$8:$AJ$8,$B$29,'Cust MB ComLg'!$Y183:$AJ183)</f>
        <v>241</v>
      </c>
      <c r="G223" s="42">
        <f>'Avg Bill Days'!C180</f>
        <v>31.238</v>
      </c>
      <c r="H223" s="42"/>
      <c r="I223" s="42"/>
      <c r="J223" s="42">
        <f t="shared" si="24"/>
        <v>0</v>
      </c>
      <c r="K223" s="42">
        <f t="shared" si="24"/>
        <v>7284</v>
      </c>
      <c r="L223" s="42"/>
      <c r="M223" s="42"/>
      <c r="N223" s="42"/>
      <c r="O223" s="42"/>
      <c r="P223" s="42"/>
      <c r="Q223" s="42"/>
      <c r="R223" s="42">
        <f t="shared" si="20"/>
        <v>43416206</v>
      </c>
      <c r="S223" s="42">
        <f t="shared" si="21"/>
        <v>111146</v>
      </c>
    </row>
    <row r="224" spans="1:19">
      <c r="A224" s="18">
        <f t="shared" si="22"/>
        <v>2027</v>
      </c>
      <c r="B224" s="18">
        <f t="shared" si="23"/>
        <v>1</v>
      </c>
      <c r="C224" s="18"/>
      <c r="D224" s="18"/>
      <c r="E224" s="18"/>
      <c r="F224" s="42">
        <f>SUMIF('Cust MB ComLg'!$Y$8:$AJ$8,$B$29,'Cust MB ComLg'!$Y184:$AJ184)</f>
        <v>242</v>
      </c>
      <c r="G224" s="42">
        <f>'Avg Bill Days'!C181</f>
        <v>32.286000000000001</v>
      </c>
      <c r="H224" s="42"/>
      <c r="I224" s="42"/>
      <c r="J224" s="42">
        <f t="shared" si="24"/>
        <v>0</v>
      </c>
      <c r="K224" s="42">
        <f t="shared" si="24"/>
        <v>5442</v>
      </c>
      <c r="L224" s="42"/>
      <c r="M224" s="42"/>
      <c r="N224" s="42"/>
      <c r="O224" s="42"/>
      <c r="P224" s="42"/>
      <c r="Q224" s="42"/>
      <c r="R224" s="42">
        <f t="shared" si="20"/>
        <v>43414035</v>
      </c>
      <c r="S224" s="42">
        <f t="shared" si="21"/>
        <v>109042</v>
      </c>
    </row>
    <row r="225" spans="1:19">
      <c r="A225" s="18">
        <f t="shared" si="22"/>
        <v>2027</v>
      </c>
      <c r="B225" s="18">
        <f t="shared" si="23"/>
        <v>2</v>
      </c>
      <c r="C225" s="18"/>
      <c r="D225" s="18"/>
      <c r="E225" s="18"/>
      <c r="F225" s="42">
        <f>SUMIF('Cust MB ComLg'!$Y$8:$AJ$8,$B$29,'Cust MB ComLg'!$Y185:$AJ185)</f>
        <v>242</v>
      </c>
      <c r="G225" s="42">
        <f>'Avg Bill Days'!C182</f>
        <v>29.81</v>
      </c>
      <c r="H225" s="42"/>
      <c r="I225" s="42"/>
      <c r="J225" s="42">
        <f t="shared" si="24"/>
        <v>0</v>
      </c>
      <c r="K225" s="42">
        <f t="shared" si="24"/>
        <v>5499</v>
      </c>
      <c r="L225" s="42"/>
      <c r="M225" s="42"/>
      <c r="N225" s="42"/>
      <c r="O225" s="42"/>
      <c r="P225" s="42"/>
      <c r="Q225" s="42"/>
      <c r="R225" s="42">
        <f t="shared" si="20"/>
        <v>41907427</v>
      </c>
      <c r="S225" s="42">
        <f t="shared" si="21"/>
        <v>108892</v>
      </c>
    </row>
    <row r="226" spans="1:19">
      <c r="A226" s="18">
        <f t="shared" si="22"/>
        <v>2027</v>
      </c>
      <c r="B226" s="18">
        <f t="shared" si="23"/>
        <v>3</v>
      </c>
      <c r="C226" s="18"/>
      <c r="D226" s="18"/>
      <c r="E226" s="18"/>
      <c r="F226" s="42">
        <f>SUMIF('Cust MB ComLg'!$Y$8:$AJ$8,$B$29,'Cust MB ComLg'!$Y186:$AJ186)</f>
        <v>244</v>
      </c>
      <c r="G226" s="42">
        <f>'Avg Bill Days'!C183</f>
        <v>29.524000000000001</v>
      </c>
      <c r="H226" s="42"/>
      <c r="I226" s="42"/>
      <c r="J226" s="42">
        <f t="shared" si="24"/>
        <v>0</v>
      </c>
      <c r="K226" s="42">
        <f t="shared" si="24"/>
        <v>6237</v>
      </c>
      <c r="L226" s="42"/>
      <c r="M226" s="42"/>
      <c r="N226" s="42"/>
      <c r="O226" s="42"/>
      <c r="P226" s="42"/>
      <c r="Q226" s="42"/>
      <c r="R226" s="42">
        <f t="shared" si="20"/>
        <v>43132040</v>
      </c>
      <c r="S226" s="42">
        <f t="shared" si="21"/>
        <v>110904</v>
      </c>
    </row>
    <row r="227" spans="1:19">
      <c r="A227" s="18">
        <f t="shared" si="22"/>
        <v>2027</v>
      </c>
      <c r="B227" s="18">
        <f t="shared" si="23"/>
        <v>4</v>
      </c>
      <c r="C227" s="18"/>
      <c r="D227" s="18"/>
      <c r="E227" s="18"/>
      <c r="F227" s="42">
        <f>SUMIF('Cust MB ComLg'!$Y$8:$AJ$8,$B$29,'Cust MB ComLg'!$Y187:$AJ187)</f>
        <v>244</v>
      </c>
      <c r="G227" s="42">
        <f>'Avg Bill Days'!C184</f>
        <v>30.713999999999999</v>
      </c>
      <c r="H227" s="42"/>
      <c r="I227" s="42"/>
      <c r="J227" s="42">
        <f t="shared" si="24"/>
        <v>0</v>
      </c>
      <c r="K227" s="42">
        <f t="shared" si="24"/>
        <v>7151</v>
      </c>
      <c r="L227" s="42"/>
      <c r="M227" s="42"/>
      <c r="N227" s="42"/>
      <c r="O227" s="42"/>
      <c r="P227" s="42"/>
      <c r="Q227" s="42"/>
      <c r="R227" s="42">
        <f t="shared" si="20"/>
        <v>47565450</v>
      </c>
      <c r="S227" s="42">
        <f t="shared" si="21"/>
        <v>114612</v>
      </c>
    </row>
    <row r="228" spans="1:19">
      <c r="A228" s="18">
        <f t="shared" si="22"/>
        <v>2027</v>
      </c>
      <c r="B228" s="18">
        <f t="shared" si="23"/>
        <v>5</v>
      </c>
      <c r="C228" s="18"/>
      <c r="D228" s="18"/>
      <c r="E228" s="18"/>
      <c r="F228" s="42">
        <f>SUMIF('Cust MB ComLg'!$Y$8:$AJ$8,$B$29,'Cust MB ComLg'!$Y188:$AJ188)</f>
        <v>245</v>
      </c>
      <c r="G228" s="42">
        <f>'Avg Bill Days'!C185</f>
        <v>29.524000000000001</v>
      </c>
      <c r="H228" s="42"/>
      <c r="I228" s="42"/>
      <c r="J228" s="42">
        <f t="shared" si="24"/>
        <v>0</v>
      </c>
      <c r="K228" s="42">
        <f t="shared" si="24"/>
        <v>7298</v>
      </c>
      <c r="L228" s="42"/>
      <c r="M228" s="42"/>
      <c r="N228" s="42"/>
      <c r="O228" s="42"/>
      <c r="P228" s="42"/>
      <c r="Q228" s="42"/>
      <c r="R228" s="42">
        <f t="shared" si="20"/>
        <v>48509444</v>
      </c>
      <c r="S228" s="42">
        <f t="shared" si="21"/>
        <v>120973</v>
      </c>
    </row>
    <row r="229" spans="1:19">
      <c r="A229" s="18">
        <f t="shared" si="22"/>
        <v>2027</v>
      </c>
      <c r="B229" s="18">
        <f t="shared" si="23"/>
        <v>6</v>
      </c>
      <c r="C229" s="18"/>
      <c r="D229" s="18"/>
      <c r="E229" s="18"/>
      <c r="F229" s="42">
        <f>SUMIF('Cust MB ComLg'!$Y$8:$AJ$8,$B$29,'Cust MB ComLg'!$Y189:$AJ189)</f>
        <v>246</v>
      </c>
      <c r="G229" s="42">
        <f>'Avg Bill Days'!C186</f>
        <v>30.619</v>
      </c>
      <c r="H229" s="42"/>
      <c r="I229" s="42"/>
      <c r="J229" s="42">
        <f t="shared" si="24"/>
        <v>0</v>
      </c>
      <c r="K229" s="42">
        <f t="shared" si="24"/>
        <v>7187</v>
      </c>
      <c r="L229" s="42"/>
      <c r="M229" s="42"/>
      <c r="N229" s="42"/>
      <c r="O229" s="42"/>
      <c r="P229" s="42"/>
      <c r="Q229" s="42"/>
      <c r="R229" s="42">
        <f t="shared" si="20"/>
        <v>56977873</v>
      </c>
      <c r="S229" s="42">
        <f t="shared" si="21"/>
        <v>131556</v>
      </c>
    </row>
    <row r="230" spans="1:19">
      <c r="A230" s="18">
        <f t="shared" si="22"/>
        <v>2027</v>
      </c>
      <c r="B230" s="18">
        <f t="shared" si="23"/>
        <v>7</v>
      </c>
      <c r="C230" s="18"/>
      <c r="D230" s="18"/>
      <c r="E230" s="18"/>
      <c r="F230" s="42">
        <f>SUMIF('Cust MB ComLg'!$Y$8:$AJ$8,$B$29,'Cust MB ComLg'!$Y190:$AJ190)</f>
        <v>246</v>
      </c>
      <c r="G230" s="42">
        <f>'Avg Bill Days'!C187</f>
        <v>30.713999999999999</v>
      </c>
      <c r="H230" s="42"/>
      <c r="I230" s="42"/>
      <c r="J230" s="42">
        <f t="shared" si="24"/>
        <v>0</v>
      </c>
      <c r="K230" s="42">
        <f t="shared" si="24"/>
        <v>8847</v>
      </c>
      <c r="L230" s="42"/>
      <c r="M230" s="42"/>
      <c r="N230" s="42"/>
      <c r="O230" s="42"/>
      <c r="P230" s="42"/>
      <c r="Q230" s="42"/>
      <c r="R230" s="42">
        <f t="shared" si="20"/>
        <v>59249271</v>
      </c>
      <c r="S230" s="42">
        <f t="shared" si="21"/>
        <v>129089</v>
      </c>
    </row>
    <row r="231" spans="1:19">
      <c r="A231" s="18">
        <f t="shared" si="22"/>
        <v>2027</v>
      </c>
      <c r="B231" s="18">
        <f t="shared" si="23"/>
        <v>8</v>
      </c>
      <c r="C231" s="18"/>
      <c r="D231" s="18"/>
      <c r="E231" s="18"/>
      <c r="F231" s="42">
        <f>SUMIF('Cust MB ComLg'!$Y$8:$AJ$8,$B$29,'Cust MB ComLg'!$Y191:$AJ191)</f>
        <v>246</v>
      </c>
      <c r="G231" s="42">
        <f>'Avg Bill Days'!C188</f>
        <v>30.475999999999999</v>
      </c>
      <c r="H231" s="42"/>
      <c r="I231" s="42"/>
      <c r="J231" s="42">
        <f t="shared" si="24"/>
        <v>0</v>
      </c>
      <c r="K231" s="42">
        <f t="shared" si="24"/>
        <v>8138</v>
      </c>
      <c r="L231" s="42"/>
      <c r="M231" s="42"/>
      <c r="N231" s="42"/>
      <c r="O231" s="42"/>
      <c r="P231" s="42"/>
      <c r="Q231" s="42"/>
      <c r="R231" s="42">
        <f t="shared" si="20"/>
        <v>60580437</v>
      </c>
      <c r="S231" s="42">
        <f t="shared" si="21"/>
        <v>133763</v>
      </c>
    </row>
    <row r="232" spans="1:19">
      <c r="A232" s="18">
        <f t="shared" si="22"/>
        <v>2027</v>
      </c>
      <c r="B232" s="18">
        <f t="shared" si="23"/>
        <v>9</v>
      </c>
      <c r="C232" s="18"/>
      <c r="D232" s="18"/>
      <c r="E232" s="18"/>
      <c r="F232" s="42">
        <f>SUMIF('Cust MB ComLg'!$Y$8:$AJ$8,$B$29,'Cust MB ComLg'!$Y192:$AJ192)</f>
        <v>247</v>
      </c>
      <c r="G232" s="42">
        <f>'Avg Bill Days'!C189</f>
        <v>31.143000000000001</v>
      </c>
      <c r="H232" s="42"/>
      <c r="I232" s="42"/>
      <c r="J232" s="42">
        <f t="shared" si="24"/>
        <v>0</v>
      </c>
      <c r="K232" s="42">
        <f t="shared" si="24"/>
        <v>7633</v>
      </c>
      <c r="L232" s="42"/>
      <c r="M232" s="42"/>
      <c r="N232" s="42"/>
      <c r="O232" s="42"/>
      <c r="P232" s="42"/>
      <c r="Q232" s="42"/>
      <c r="R232" s="42">
        <f t="shared" si="20"/>
        <v>59641039</v>
      </c>
      <c r="S232" s="42">
        <f t="shared" si="21"/>
        <v>134944</v>
      </c>
    </row>
    <row r="233" spans="1:19">
      <c r="A233" s="18">
        <f t="shared" si="22"/>
        <v>2027</v>
      </c>
      <c r="B233" s="18">
        <f t="shared" si="23"/>
        <v>10</v>
      </c>
      <c r="C233" s="18"/>
      <c r="D233" s="18"/>
      <c r="E233" s="18"/>
      <c r="F233" s="42">
        <f>SUMIF('Cust MB ComLg'!$Y$8:$AJ$8,$B$29,'Cust MB ComLg'!$Y193:$AJ193)</f>
        <v>248</v>
      </c>
      <c r="G233" s="42">
        <f>'Avg Bill Days'!C190</f>
        <v>30.762</v>
      </c>
      <c r="H233" s="42"/>
      <c r="I233" s="42"/>
      <c r="J233" s="42">
        <f t="shared" si="24"/>
        <v>0</v>
      </c>
      <c r="K233" s="42">
        <f t="shared" si="24"/>
        <v>7491</v>
      </c>
      <c r="L233" s="42"/>
      <c r="M233" s="42"/>
      <c r="N233" s="42"/>
      <c r="O233" s="42"/>
      <c r="P233" s="42"/>
      <c r="Q233" s="42"/>
      <c r="R233" s="42">
        <f t="shared" si="20"/>
        <v>53076692</v>
      </c>
      <c r="S233" s="42">
        <f t="shared" si="21"/>
        <v>126138</v>
      </c>
    </row>
    <row r="234" spans="1:19">
      <c r="A234" s="18">
        <f t="shared" si="22"/>
        <v>2027</v>
      </c>
      <c r="B234" s="18">
        <f t="shared" si="23"/>
        <v>11</v>
      </c>
      <c r="C234" s="18"/>
      <c r="D234" s="18"/>
      <c r="E234" s="18"/>
      <c r="F234" s="42">
        <f>SUMIF('Cust MB ComLg'!$Y$8:$AJ$8,$B$29,'Cust MB ComLg'!$Y194:$AJ194)</f>
        <v>248</v>
      </c>
      <c r="G234" s="42">
        <f>'Avg Bill Days'!C191</f>
        <v>28.619</v>
      </c>
      <c r="H234" s="42"/>
      <c r="I234" s="42"/>
      <c r="J234" s="42">
        <f t="shared" si="24"/>
        <v>0</v>
      </c>
      <c r="K234" s="42">
        <f t="shared" si="24"/>
        <v>7740</v>
      </c>
      <c r="L234" s="42"/>
      <c r="M234" s="42"/>
      <c r="N234" s="42"/>
      <c r="O234" s="42"/>
      <c r="P234" s="42"/>
      <c r="Q234" s="42"/>
      <c r="R234" s="42">
        <f t="shared" si="20"/>
        <v>43824367</v>
      </c>
      <c r="S234" s="42">
        <f t="shared" si="21"/>
        <v>117725</v>
      </c>
    </row>
    <row r="235" spans="1:19">
      <c r="A235" s="18">
        <f t="shared" si="22"/>
        <v>2027</v>
      </c>
      <c r="B235" s="18">
        <f t="shared" si="23"/>
        <v>12</v>
      </c>
      <c r="C235" s="18"/>
      <c r="D235" s="18"/>
      <c r="E235" s="18"/>
      <c r="F235" s="42">
        <f>SUMIF('Cust MB ComLg'!$Y$8:$AJ$8,$B$29,'Cust MB ComLg'!$Y195:$AJ195)</f>
        <v>250</v>
      </c>
      <c r="G235" s="42">
        <f>'Avg Bill Days'!C192</f>
        <v>31.238</v>
      </c>
      <c r="H235" s="42"/>
      <c r="I235" s="42"/>
      <c r="J235" s="42">
        <f t="shared" si="24"/>
        <v>0</v>
      </c>
      <c r="K235" s="42">
        <f t="shared" si="24"/>
        <v>7556</v>
      </c>
      <c r="L235" s="42"/>
      <c r="M235" s="42"/>
      <c r="N235" s="42"/>
      <c r="O235" s="42"/>
      <c r="P235" s="42"/>
      <c r="Q235" s="42"/>
      <c r="R235" s="42">
        <f t="shared" si="20"/>
        <v>45037558</v>
      </c>
      <c r="S235" s="42">
        <f t="shared" si="21"/>
        <v>115296</v>
      </c>
    </row>
    <row r="236" spans="1:19">
      <c r="A236" s="18">
        <f t="shared" si="22"/>
        <v>2028</v>
      </c>
      <c r="B236" s="18">
        <f t="shared" si="23"/>
        <v>1</v>
      </c>
      <c r="C236" s="18"/>
      <c r="D236" s="18"/>
      <c r="E236" s="18"/>
      <c r="F236" s="42">
        <f>SUMIF('Cust MB ComLg'!$Y$8:$AJ$8,$B$29,'Cust MB ComLg'!$Y196:$AJ196)</f>
        <v>250</v>
      </c>
      <c r="G236" s="42">
        <f>'Avg Bill Days'!C193</f>
        <v>32.286000000000001</v>
      </c>
      <c r="H236" s="42"/>
      <c r="I236" s="42"/>
      <c r="J236" s="42">
        <f t="shared" si="24"/>
        <v>0</v>
      </c>
      <c r="K236" s="42">
        <f t="shared" si="24"/>
        <v>5622</v>
      </c>
      <c r="L236" s="42"/>
      <c r="M236" s="42"/>
      <c r="N236" s="42"/>
      <c r="O236" s="42"/>
      <c r="P236" s="42"/>
      <c r="Q236" s="42"/>
      <c r="R236" s="42">
        <f t="shared" si="20"/>
        <v>44849210</v>
      </c>
      <c r="S236" s="42">
        <f t="shared" si="21"/>
        <v>112647</v>
      </c>
    </row>
    <row r="237" spans="1:19">
      <c r="A237" s="18">
        <f t="shared" si="22"/>
        <v>2028</v>
      </c>
      <c r="B237" s="18">
        <f t="shared" si="23"/>
        <v>2</v>
      </c>
      <c r="C237" s="18"/>
      <c r="D237" s="18"/>
      <c r="E237" s="18"/>
      <c r="F237" s="42">
        <f>SUMIF('Cust MB ComLg'!$Y$8:$AJ$8,$B$29,'Cust MB ComLg'!$Y197:$AJ197)</f>
        <v>250</v>
      </c>
      <c r="G237" s="42">
        <f>'Avg Bill Days'!C194</f>
        <v>30.31</v>
      </c>
      <c r="H237" s="42"/>
      <c r="I237" s="42"/>
      <c r="J237" s="42">
        <f t="shared" si="24"/>
        <v>0</v>
      </c>
      <c r="K237" s="42">
        <f t="shared" si="24"/>
        <v>5681</v>
      </c>
      <c r="L237" s="42"/>
      <c r="M237" s="42"/>
      <c r="N237" s="42"/>
      <c r="O237" s="42"/>
      <c r="P237" s="42"/>
      <c r="Q237" s="42"/>
      <c r="R237" s="42">
        <f t="shared" si="20"/>
        <v>44018942</v>
      </c>
      <c r="S237" s="42">
        <f t="shared" si="21"/>
        <v>112492</v>
      </c>
    </row>
    <row r="238" spans="1:19">
      <c r="A238" s="18">
        <f t="shared" si="22"/>
        <v>2028</v>
      </c>
      <c r="B238" s="18">
        <f t="shared" si="23"/>
        <v>3</v>
      </c>
      <c r="C238" s="18"/>
      <c r="D238" s="18"/>
      <c r="E238" s="18"/>
      <c r="F238" s="42">
        <f>SUMIF('Cust MB ComLg'!$Y$8:$AJ$8,$B$29,'Cust MB ComLg'!$Y198:$AJ198)</f>
        <v>252</v>
      </c>
      <c r="G238" s="42">
        <f>'Avg Bill Days'!C195</f>
        <v>30.024000000000001</v>
      </c>
      <c r="H238" s="42"/>
      <c r="I238" s="42"/>
      <c r="J238" s="42">
        <f t="shared" si="24"/>
        <v>0</v>
      </c>
      <c r="K238" s="42">
        <f t="shared" si="24"/>
        <v>6442</v>
      </c>
      <c r="L238" s="42"/>
      <c r="M238" s="42"/>
      <c r="N238" s="42"/>
      <c r="O238" s="42"/>
      <c r="P238" s="42"/>
      <c r="Q238" s="42"/>
      <c r="R238" s="42">
        <f t="shared" si="20"/>
        <v>45300612</v>
      </c>
      <c r="S238" s="42">
        <f t="shared" si="21"/>
        <v>114541</v>
      </c>
    </row>
    <row r="239" spans="1:19">
      <c r="A239" s="18">
        <f t="shared" si="22"/>
        <v>2028</v>
      </c>
      <c r="B239" s="18">
        <f t="shared" si="23"/>
        <v>4</v>
      </c>
      <c r="C239" s="18"/>
      <c r="D239" s="18"/>
      <c r="E239" s="18"/>
      <c r="F239" s="42">
        <f>SUMIF('Cust MB ComLg'!$Y$8:$AJ$8,$B$29,'Cust MB ComLg'!$Y199:$AJ199)</f>
        <v>253</v>
      </c>
      <c r="G239" s="42">
        <f>'Avg Bill Days'!C196</f>
        <v>30.713999999999999</v>
      </c>
      <c r="H239" s="42"/>
      <c r="I239" s="42"/>
      <c r="J239" s="42">
        <f t="shared" si="24"/>
        <v>0</v>
      </c>
      <c r="K239" s="42">
        <f t="shared" si="24"/>
        <v>7415</v>
      </c>
      <c r="L239" s="42"/>
      <c r="M239" s="42"/>
      <c r="N239" s="42"/>
      <c r="O239" s="42"/>
      <c r="P239" s="42"/>
      <c r="Q239" s="42"/>
      <c r="R239" s="42">
        <f t="shared" si="20"/>
        <v>49319914</v>
      </c>
      <c r="S239" s="42">
        <f t="shared" si="21"/>
        <v>118839</v>
      </c>
    </row>
    <row r="240" spans="1:19">
      <c r="A240" s="18">
        <f t="shared" si="22"/>
        <v>2028</v>
      </c>
      <c r="B240" s="18">
        <f t="shared" si="23"/>
        <v>5</v>
      </c>
      <c r="C240" s="18"/>
      <c r="D240" s="18"/>
      <c r="E240" s="18"/>
      <c r="F240" s="42">
        <f>SUMIF('Cust MB ComLg'!$Y$8:$AJ$8,$B$29,'Cust MB ComLg'!$Y200:$AJ200)</f>
        <v>254</v>
      </c>
      <c r="G240" s="42">
        <f>'Avg Bill Days'!C197</f>
        <v>29.524000000000001</v>
      </c>
      <c r="H240" s="42"/>
      <c r="I240" s="42"/>
      <c r="J240" s="42">
        <f t="shared" si="24"/>
        <v>0</v>
      </c>
      <c r="K240" s="42">
        <f t="shared" si="24"/>
        <v>7566</v>
      </c>
      <c r="L240" s="42"/>
      <c r="M240" s="42"/>
      <c r="N240" s="42"/>
      <c r="O240" s="42"/>
      <c r="P240" s="42"/>
      <c r="Q240" s="42"/>
      <c r="R240" s="42">
        <f t="shared" si="20"/>
        <v>50291424</v>
      </c>
      <c r="S240" s="42">
        <f t="shared" si="21"/>
        <v>125417</v>
      </c>
    </row>
    <row r="241" spans="1:19">
      <c r="A241" s="18">
        <f t="shared" si="22"/>
        <v>2028</v>
      </c>
      <c r="B241" s="18">
        <f t="shared" si="23"/>
        <v>6</v>
      </c>
      <c r="C241" s="18"/>
      <c r="D241" s="18"/>
      <c r="E241" s="18"/>
      <c r="F241" s="42">
        <f>SUMIF('Cust MB ComLg'!$Y$8:$AJ$8,$B$29,'Cust MB ComLg'!$Y201:$AJ201)</f>
        <v>254</v>
      </c>
      <c r="G241" s="42">
        <f>'Avg Bill Days'!C198</f>
        <v>30.619</v>
      </c>
      <c r="H241" s="42"/>
      <c r="I241" s="42"/>
      <c r="J241" s="42">
        <f t="shared" si="24"/>
        <v>0</v>
      </c>
      <c r="K241" s="42">
        <f t="shared" si="24"/>
        <v>7420</v>
      </c>
      <c r="L241" s="42"/>
      <c r="M241" s="42"/>
      <c r="N241" s="42"/>
      <c r="O241" s="42"/>
      <c r="P241" s="42"/>
      <c r="Q241" s="42"/>
      <c r="R241" s="42">
        <f t="shared" si="20"/>
        <v>58830812</v>
      </c>
      <c r="S241" s="42">
        <f t="shared" si="21"/>
        <v>135835</v>
      </c>
    </row>
    <row r="242" spans="1:19">
      <c r="A242" s="18">
        <f t="shared" si="22"/>
        <v>2028</v>
      </c>
      <c r="B242" s="18">
        <f t="shared" si="23"/>
        <v>7</v>
      </c>
      <c r="C242" s="18"/>
      <c r="D242" s="18"/>
      <c r="E242" s="18"/>
      <c r="F242" s="42">
        <f>SUMIF('Cust MB ComLg'!$Y$8:$AJ$8,$B$29,'Cust MB ComLg'!$Y202:$AJ202)</f>
        <v>255</v>
      </c>
      <c r="G242" s="42">
        <f>'Avg Bill Days'!C199</f>
        <v>30.713999999999999</v>
      </c>
      <c r="H242" s="42"/>
      <c r="I242" s="42"/>
      <c r="J242" s="42">
        <f t="shared" ref="J242:K273" si="25">ROUND(SUMIF($B$32:$B$45,$B242,J$32:J$45)*$F242,0)</f>
        <v>0</v>
      </c>
      <c r="K242" s="42">
        <f t="shared" si="25"/>
        <v>9171</v>
      </c>
      <c r="L242" s="42"/>
      <c r="M242" s="42"/>
      <c r="N242" s="42"/>
      <c r="O242" s="42"/>
      <c r="P242" s="42"/>
      <c r="Q242" s="42"/>
      <c r="R242" s="42">
        <f t="shared" ref="R242:R305" si="26">ROUND(SUMIF($B$32:$B$45,$B242,R$32:R$45)*$F242*$G242,0)</f>
        <v>61416927</v>
      </c>
      <c r="S242" s="42">
        <f t="shared" ref="S242:S305" si="27">ROUND(SUMIF($B$32:$B$45,$B242,S$32:S$45)*$F242,0)</f>
        <v>133812</v>
      </c>
    </row>
    <row r="243" spans="1:19">
      <c r="A243" s="18">
        <f t="shared" si="22"/>
        <v>2028</v>
      </c>
      <c r="B243" s="18">
        <f t="shared" si="23"/>
        <v>8</v>
      </c>
      <c r="C243" s="18"/>
      <c r="D243" s="18"/>
      <c r="E243" s="18"/>
      <c r="F243" s="42">
        <f>SUMIF('Cust MB ComLg'!$Y$8:$AJ$8,$B$29,'Cust MB ComLg'!$Y203:$AJ203)</f>
        <v>256</v>
      </c>
      <c r="G243" s="42">
        <f>'Avg Bill Days'!C200</f>
        <v>30.475999999999999</v>
      </c>
      <c r="H243" s="42"/>
      <c r="I243" s="42"/>
      <c r="J243" s="42">
        <f t="shared" si="25"/>
        <v>0</v>
      </c>
      <c r="K243" s="42">
        <f t="shared" si="25"/>
        <v>8469</v>
      </c>
      <c r="L243" s="42"/>
      <c r="M243" s="42"/>
      <c r="N243" s="42"/>
      <c r="O243" s="42"/>
      <c r="P243" s="42"/>
      <c r="Q243" s="42"/>
      <c r="R243" s="42">
        <f t="shared" si="26"/>
        <v>63043057</v>
      </c>
      <c r="S243" s="42">
        <f t="shared" si="27"/>
        <v>139201</v>
      </c>
    </row>
    <row r="244" spans="1:19">
      <c r="A244" s="18">
        <f t="shared" si="22"/>
        <v>2028</v>
      </c>
      <c r="B244" s="18">
        <f t="shared" si="23"/>
        <v>9</v>
      </c>
      <c r="C244" s="18"/>
      <c r="D244" s="18"/>
      <c r="E244" s="18"/>
      <c r="F244" s="42">
        <f>SUMIF('Cust MB ComLg'!$Y$8:$AJ$8,$B$29,'Cust MB ComLg'!$Y204:$AJ204)</f>
        <v>257</v>
      </c>
      <c r="G244" s="42">
        <f>'Avg Bill Days'!C201</f>
        <v>31.143000000000001</v>
      </c>
      <c r="H244" s="42"/>
      <c r="I244" s="42"/>
      <c r="J244" s="42">
        <f t="shared" si="25"/>
        <v>0</v>
      </c>
      <c r="K244" s="42">
        <f t="shared" si="25"/>
        <v>7942</v>
      </c>
      <c r="L244" s="42"/>
      <c r="M244" s="42"/>
      <c r="N244" s="42"/>
      <c r="O244" s="42"/>
      <c r="P244" s="42"/>
      <c r="Q244" s="42"/>
      <c r="R244" s="42">
        <f t="shared" si="26"/>
        <v>62055656</v>
      </c>
      <c r="S244" s="42">
        <f t="shared" si="27"/>
        <v>140407</v>
      </c>
    </row>
    <row r="245" spans="1:19">
      <c r="A245" s="18">
        <f t="shared" si="22"/>
        <v>2028</v>
      </c>
      <c r="B245" s="18">
        <f t="shared" si="23"/>
        <v>10</v>
      </c>
      <c r="C245" s="18"/>
      <c r="D245" s="18"/>
      <c r="E245" s="18"/>
      <c r="F245" s="42">
        <f>SUMIF('Cust MB ComLg'!$Y$8:$AJ$8,$B$29,'Cust MB ComLg'!$Y205:$AJ205)</f>
        <v>257</v>
      </c>
      <c r="G245" s="42">
        <f>'Avg Bill Days'!C202</f>
        <v>30.762</v>
      </c>
      <c r="H245" s="42"/>
      <c r="I245" s="42"/>
      <c r="J245" s="42">
        <f t="shared" si="25"/>
        <v>0</v>
      </c>
      <c r="K245" s="42">
        <f t="shared" si="25"/>
        <v>7763</v>
      </c>
      <c r="L245" s="42"/>
      <c r="M245" s="42"/>
      <c r="N245" s="42"/>
      <c r="O245" s="42"/>
      <c r="P245" s="42"/>
      <c r="Q245" s="42"/>
      <c r="R245" s="42">
        <f t="shared" si="26"/>
        <v>55002862</v>
      </c>
      <c r="S245" s="42">
        <f t="shared" si="27"/>
        <v>130716</v>
      </c>
    </row>
    <row r="246" spans="1:19">
      <c r="A246" s="18">
        <f t="shared" si="22"/>
        <v>2028</v>
      </c>
      <c r="B246" s="18">
        <f t="shared" si="23"/>
        <v>11</v>
      </c>
      <c r="C246" s="18"/>
      <c r="D246" s="18"/>
      <c r="E246" s="18"/>
      <c r="F246" s="42">
        <f>SUMIF('Cust MB ComLg'!$Y$8:$AJ$8,$B$29,'Cust MB ComLg'!$Y206:$AJ206)</f>
        <v>258</v>
      </c>
      <c r="G246" s="42">
        <f>'Avg Bill Days'!C203</f>
        <v>28.619</v>
      </c>
      <c r="H246" s="42"/>
      <c r="I246" s="42"/>
      <c r="J246" s="42">
        <f t="shared" si="25"/>
        <v>0</v>
      </c>
      <c r="K246" s="42">
        <f t="shared" si="25"/>
        <v>8052</v>
      </c>
      <c r="L246" s="42"/>
      <c r="M246" s="42"/>
      <c r="N246" s="42"/>
      <c r="O246" s="42"/>
      <c r="P246" s="42"/>
      <c r="Q246" s="42"/>
      <c r="R246" s="42">
        <f t="shared" si="26"/>
        <v>45591478</v>
      </c>
      <c r="S246" s="42">
        <f t="shared" si="27"/>
        <v>122472</v>
      </c>
    </row>
    <row r="247" spans="1:19">
      <c r="A247" s="18">
        <f t="shared" si="22"/>
        <v>2028</v>
      </c>
      <c r="B247" s="18">
        <f t="shared" si="23"/>
        <v>12</v>
      </c>
      <c r="C247" s="18"/>
      <c r="D247" s="18"/>
      <c r="E247" s="18"/>
      <c r="F247" s="42">
        <f>SUMIF('Cust MB ComLg'!$Y$8:$AJ$8,$B$29,'Cust MB ComLg'!$Y207:$AJ207)</f>
        <v>259</v>
      </c>
      <c r="G247" s="42">
        <f>'Avg Bill Days'!C204</f>
        <v>31.238</v>
      </c>
      <c r="H247" s="42"/>
      <c r="I247" s="42"/>
      <c r="J247" s="42">
        <f t="shared" si="25"/>
        <v>0</v>
      </c>
      <c r="K247" s="42">
        <f t="shared" si="25"/>
        <v>7828</v>
      </c>
      <c r="L247" s="42"/>
      <c r="M247" s="42"/>
      <c r="N247" s="42"/>
      <c r="O247" s="42"/>
      <c r="P247" s="42"/>
      <c r="Q247" s="42"/>
      <c r="R247" s="42">
        <f t="shared" si="26"/>
        <v>46658910</v>
      </c>
      <c r="S247" s="42">
        <f t="shared" si="27"/>
        <v>119447</v>
      </c>
    </row>
    <row r="248" spans="1:19">
      <c r="A248" s="18">
        <f t="shared" si="22"/>
        <v>2029</v>
      </c>
      <c r="B248" s="18">
        <f t="shared" si="23"/>
        <v>1</v>
      </c>
      <c r="C248" s="18"/>
      <c r="D248" s="18"/>
      <c r="E248" s="18"/>
      <c r="F248" s="42">
        <f>SUMIF('Cust MB ComLg'!$Y$8:$AJ$8,$B$29,'Cust MB ComLg'!$Y208:$AJ208)</f>
        <v>260</v>
      </c>
      <c r="G248" s="42">
        <f>'Avg Bill Days'!C205</f>
        <v>32.286000000000001</v>
      </c>
      <c r="H248" s="42"/>
      <c r="I248" s="42"/>
      <c r="J248" s="42">
        <f t="shared" si="25"/>
        <v>0</v>
      </c>
      <c r="K248" s="42">
        <f t="shared" si="25"/>
        <v>5847</v>
      </c>
      <c r="L248" s="42"/>
      <c r="M248" s="42"/>
      <c r="N248" s="42"/>
      <c r="O248" s="42"/>
      <c r="P248" s="42"/>
      <c r="Q248" s="42"/>
      <c r="R248" s="42">
        <f t="shared" si="26"/>
        <v>46643178</v>
      </c>
      <c r="S248" s="42">
        <f t="shared" si="27"/>
        <v>117153</v>
      </c>
    </row>
    <row r="249" spans="1:19">
      <c r="A249" s="18">
        <f t="shared" si="22"/>
        <v>2029</v>
      </c>
      <c r="B249" s="18">
        <f t="shared" si="23"/>
        <v>2</v>
      </c>
      <c r="C249" s="18"/>
      <c r="D249" s="18"/>
      <c r="E249" s="18"/>
      <c r="F249" s="42">
        <f>SUMIF('Cust MB ComLg'!$Y$8:$AJ$8,$B$29,'Cust MB ComLg'!$Y209:$AJ209)</f>
        <v>261</v>
      </c>
      <c r="G249" s="42">
        <f>'Avg Bill Days'!C206</f>
        <v>29.81</v>
      </c>
      <c r="H249" s="42"/>
      <c r="I249" s="42"/>
      <c r="J249" s="42">
        <f t="shared" si="25"/>
        <v>0</v>
      </c>
      <c r="K249" s="42">
        <f t="shared" si="25"/>
        <v>5931</v>
      </c>
      <c r="L249" s="42"/>
      <c r="M249" s="42"/>
      <c r="N249" s="42"/>
      <c r="O249" s="42"/>
      <c r="P249" s="42"/>
      <c r="Q249" s="42"/>
      <c r="R249" s="42">
        <f t="shared" si="26"/>
        <v>45197680</v>
      </c>
      <c r="S249" s="42">
        <f t="shared" si="27"/>
        <v>117441</v>
      </c>
    </row>
    <row r="250" spans="1:19">
      <c r="A250" s="18">
        <f t="shared" si="22"/>
        <v>2029</v>
      </c>
      <c r="B250" s="18">
        <f t="shared" si="23"/>
        <v>3</v>
      </c>
      <c r="C250" s="18"/>
      <c r="D250" s="18"/>
      <c r="E250" s="18"/>
      <c r="F250" s="42">
        <f>SUMIF('Cust MB ComLg'!$Y$8:$AJ$8,$B$29,'Cust MB ComLg'!$Y210:$AJ210)</f>
        <v>261</v>
      </c>
      <c r="G250" s="42">
        <f>'Avg Bill Days'!C207</f>
        <v>29.524000000000001</v>
      </c>
      <c r="H250" s="42"/>
      <c r="I250" s="42"/>
      <c r="J250" s="42">
        <f t="shared" si="25"/>
        <v>0</v>
      </c>
      <c r="K250" s="42">
        <f t="shared" si="25"/>
        <v>6672</v>
      </c>
      <c r="L250" s="42"/>
      <c r="M250" s="42"/>
      <c r="N250" s="42"/>
      <c r="O250" s="42"/>
      <c r="P250" s="42"/>
      <c r="Q250" s="42"/>
      <c r="R250" s="42">
        <f t="shared" si="26"/>
        <v>46137141</v>
      </c>
      <c r="S250" s="42">
        <f t="shared" si="27"/>
        <v>118631</v>
      </c>
    </row>
    <row r="251" spans="1:19">
      <c r="A251" s="18">
        <f t="shared" si="22"/>
        <v>2029</v>
      </c>
      <c r="B251" s="18">
        <f t="shared" si="23"/>
        <v>4</v>
      </c>
      <c r="C251" s="18"/>
      <c r="D251" s="18"/>
      <c r="E251" s="18"/>
      <c r="F251" s="42">
        <f>SUMIF('Cust MB ComLg'!$Y$8:$AJ$8,$B$29,'Cust MB ComLg'!$Y211:$AJ211)</f>
        <v>262</v>
      </c>
      <c r="G251" s="42">
        <f>'Avg Bill Days'!C208</f>
        <v>30.713999999999999</v>
      </c>
      <c r="H251" s="42"/>
      <c r="I251" s="42"/>
      <c r="J251" s="42">
        <f t="shared" si="25"/>
        <v>0</v>
      </c>
      <c r="K251" s="42">
        <f t="shared" si="25"/>
        <v>7679</v>
      </c>
      <c r="L251" s="42"/>
      <c r="M251" s="42"/>
      <c r="N251" s="42"/>
      <c r="O251" s="42"/>
      <c r="P251" s="42"/>
      <c r="Q251" s="42"/>
      <c r="R251" s="42">
        <f t="shared" si="26"/>
        <v>51074377</v>
      </c>
      <c r="S251" s="42">
        <f t="shared" si="27"/>
        <v>123067</v>
      </c>
    </row>
    <row r="252" spans="1:19">
      <c r="A252" s="18">
        <f t="shared" si="22"/>
        <v>2029</v>
      </c>
      <c r="B252" s="18">
        <f t="shared" si="23"/>
        <v>5</v>
      </c>
      <c r="C252" s="18"/>
      <c r="D252" s="18"/>
      <c r="E252" s="18"/>
      <c r="F252" s="42">
        <f>SUMIF('Cust MB ComLg'!$Y$8:$AJ$8,$B$29,'Cust MB ComLg'!$Y212:$AJ212)</f>
        <v>264</v>
      </c>
      <c r="G252" s="42">
        <f>'Avg Bill Days'!C209</f>
        <v>29.524000000000001</v>
      </c>
      <c r="H252" s="42"/>
      <c r="I252" s="42"/>
      <c r="J252" s="42">
        <f t="shared" si="25"/>
        <v>0</v>
      </c>
      <c r="K252" s="42">
        <f t="shared" si="25"/>
        <v>7864</v>
      </c>
      <c r="L252" s="42"/>
      <c r="M252" s="42"/>
      <c r="N252" s="42"/>
      <c r="O252" s="42"/>
      <c r="P252" s="42"/>
      <c r="Q252" s="42"/>
      <c r="R252" s="42">
        <f t="shared" si="26"/>
        <v>52271401</v>
      </c>
      <c r="S252" s="42">
        <f t="shared" si="27"/>
        <v>130355</v>
      </c>
    </row>
    <row r="253" spans="1:19">
      <c r="A253" s="18">
        <f t="shared" si="22"/>
        <v>2029</v>
      </c>
      <c r="B253" s="18">
        <f t="shared" si="23"/>
        <v>6</v>
      </c>
      <c r="C253" s="18"/>
      <c r="D253" s="18"/>
      <c r="E253" s="18"/>
      <c r="F253" s="42">
        <f>SUMIF('Cust MB ComLg'!$Y$8:$AJ$8,$B$29,'Cust MB ComLg'!$Y213:$AJ213)</f>
        <v>264</v>
      </c>
      <c r="G253" s="42">
        <f>'Avg Bill Days'!C210</f>
        <v>30.619</v>
      </c>
      <c r="H253" s="42"/>
      <c r="I253" s="42"/>
      <c r="J253" s="42">
        <f t="shared" si="25"/>
        <v>0</v>
      </c>
      <c r="K253" s="42">
        <f t="shared" si="25"/>
        <v>7713</v>
      </c>
      <c r="L253" s="42"/>
      <c r="M253" s="42"/>
      <c r="N253" s="42"/>
      <c r="O253" s="42"/>
      <c r="P253" s="42"/>
      <c r="Q253" s="42"/>
      <c r="R253" s="42">
        <f t="shared" si="26"/>
        <v>61146986</v>
      </c>
      <c r="S253" s="42">
        <f t="shared" si="27"/>
        <v>141182</v>
      </c>
    </row>
    <row r="254" spans="1:19">
      <c r="A254" s="18">
        <f t="shared" si="22"/>
        <v>2029</v>
      </c>
      <c r="B254" s="18">
        <f t="shared" si="23"/>
        <v>7</v>
      </c>
      <c r="C254" s="18"/>
      <c r="D254" s="18"/>
      <c r="E254" s="18"/>
      <c r="F254" s="42">
        <f>SUMIF('Cust MB ComLg'!$Y$8:$AJ$8,$B$29,'Cust MB ComLg'!$Y214:$AJ214)</f>
        <v>264</v>
      </c>
      <c r="G254" s="42">
        <f>'Avg Bill Days'!C211</f>
        <v>30.713999999999999</v>
      </c>
      <c r="H254" s="42"/>
      <c r="I254" s="42"/>
      <c r="J254" s="42">
        <f t="shared" si="25"/>
        <v>0</v>
      </c>
      <c r="K254" s="42">
        <f t="shared" si="25"/>
        <v>9494</v>
      </c>
      <c r="L254" s="42"/>
      <c r="M254" s="42"/>
      <c r="N254" s="42"/>
      <c r="O254" s="42"/>
      <c r="P254" s="42"/>
      <c r="Q254" s="42"/>
      <c r="R254" s="42">
        <f t="shared" si="26"/>
        <v>63584583</v>
      </c>
      <c r="S254" s="42">
        <f t="shared" si="27"/>
        <v>138535</v>
      </c>
    </row>
    <row r="255" spans="1:19">
      <c r="A255" s="18">
        <f t="shared" si="22"/>
        <v>2029</v>
      </c>
      <c r="B255" s="18">
        <f t="shared" si="23"/>
        <v>8</v>
      </c>
      <c r="C255" s="18"/>
      <c r="D255" s="18"/>
      <c r="E255" s="18"/>
      <c r="F255" s="42">
        <f>SUMIF('Cust MB ComLg'!$Y$8:$AJ$8,$B$29,'Cust MB ComLg'!$Y215:$AJ215)</f>
        <v>266</v>
      </c>
      <c r="G255" s="42">
        <f>'Avg Bill Days'!C212</f>
        <v>30.475999999999999</v>
      </c>
      <c r="H255" s="42"/>
      <c r="I255" s="42"/>
      <c r="J255" s="42">
        <f t="shared" si="25"/>
        <v>0</v>
      </c>
      <c r="K255" s="42">
        <f t="shared" si="25"/>
        <v>8800</v>
      </c>
      <c r="L255" s="42"/>
      <c r="M255" s="42"/>
      <c r="N255" s="42"/>
      <c r="O255" s="42"/>
      <c r="P255" s="42"/>
      <c r="Q255" s="42"/>
      <c r="R255" s="42">
        <f t="shared" si="26"/>
        <v>65505676</v>
      </c>
      <c r="S255" s="42">
        <f t="shared" si="27"/>
        <v>144638</v>
      </c>
    </row>
    <row r="256" spans="1:19">
      <c r="A256" s="18">
        <f t="shared" si="22"/>
        <v>2029</v>
      </c>
      <c r="B256" s="18">
        <f t="shared" si="23"/>
        <v>9</v>
      </c>
      <c r="C256" s="18"/>
      <c r="D256" s="18"/>
      <c r="E256" s="18"/>
      <c r="F256" s="42">
        <f>SUMIF('Cust MB ComLg'!$Y$8:$AJ$8,$B$29,'Cust MB ComLg'!$Y216:$AJ216)</f>
        <v>266</v>
      </c>
      <c r="G256" s="42">
        <f>'Avg Bill Days'!C213</f>
        <v>31.143000000000001</v>
      </c>
      <c r="H256" s="42"/>
      <c r="I256" s="42"/>
      <c r="J256" s="42">
        <f t="shared" si="25"/>
        <v>0</v>
      </c>
      <c r="K256" s="42">
        <f t="shared" si="25"/>
        <v>8220</v>
      </c>
      <c r="L256" s="42"/>
      <c r="M256" s="42"/>
      <c r="N256" s="42"/>
      <c r="O256" s="42"/>
      <c r="P256" s="42"/>
      <c r="Q256" s="42"/>
      <c r="R256" s="42">
        <f t="shared" si="26"/>
        <v>64228811</v>
      </c>
      <c r="S256" s="42">
        <f t="shared" si="27"/>
        <v>145324</v>
      </c>
    </row>
    <row r="257" spans="1:19">
      <c r="A257" s="18">
        <f t="shared" si="22"/>
        <v>2029</v>
      </c>
      <c r="B257" s="18">
        <f t="shared" si="23"/>
        <v>10</v>
      </c>
      <c r="C257" s="18"/>
      <c r="D257" s="18"/>
      <c r="E257" s="18"/>
      <c r="F257" s="42">
        <f>SUMIF('Cust MB ComLg'!$Y$8:$AJ$8,$B$29,'Cust MB ComLg'!$Y217:$AJ217)</f>
        <v>267</v>
      </c>
      <c r="G257" s="42">
        <f>'Avg Bill Days'!C214</f>
        <v>30.762</v>
      </c>
      <c r="H257" s="42"/>
      <c r="I257" s="42"/>
      <c r="J257" s="42">
        <f t="shared" si="25"/>
        <v>0</v>
      </c>
      <c r="K257" s="42">
        <f t="shared" si="25"/>
        <v>8065</v>
      </c>
      <c r="L257" s="42"/>
      <c r="M257" s="42"/>
      <c r="N257" s="42"/>
      <c r="O257" s="42"/>
      <c r="P257" s="42"/>
      <c r="Q257" s="42"/>
      <c r="R257" s="42">
        <f t="shared" si="26"/>
        <v>57143051</v>
      </c>
      <c r="S257" s="42">
        <f t="shared" si="27"/>
        <v>135802</v>
      </c>
    </row>
    <row r="258" spans="1:19">
      <c r="A258" s="18">
        <f t="shared" si="22"/>
        <v>2029</v>
      </c>
      <c r="B258" s="18">
        <f t="shared" si="23"/>
        <v>11</v>
      </c>
      <c r="C258" s="18"/>
      <c r="D258" s="18"/>
      <c r="E258" s="18"/>
      <c r="F258" s="42">
        <f>SUMIF('Cust MB ComLg'!$Y$8:$AJ$8,$B$29,'Cust MB ComLg'!$Y218:$AJ218)</f>
        <v>268</v>
      </c>
      <c r="G258" s="42">
        <f>'Avg Bill Days'!C215</f>
        <v>28.619</v>
      </c>
      <c r="H258" s="42"/>
      <c r="I258" s="42"/>
      <c r="J258" s="42">
        <f t="shared" si="25"/>
        <v>0</v>
      </c>
      <c r="K258" s="42">
        <f t="shared" si="25"/>
        <v>8364</v>
      </c>
      <c r="L258" s="42"/>
      <c r="M258" s="42"/>
      <c r="N258" s="42"/>
      <c r="O258" s="42"/>
      <c r="P258" s="42"/>
      <c r="Q258" s="42"/>
      <c r="R258" s="42">
        <f t="shared" si="26"/>
        <v>47358590</v>
      </c>
      <c r="S258" s="42">
        <f t="shared" si="27"/>
        <v>127219</v>
      </c>
    </row>
    <row r="259" spans="1:19">
      <c r="A259" s="18">
        <f t="shared" si="22"/>
        <v>2029</v>
      </c>
      <c r="B259" s="18">
        <f t="shared" si="23"/>
        <v>12</v>
      </c>
      <c r="C259" s="18"/>
      <c r="D259" s="18"/>
      <c r="E259" s="18"/>
      <c r="F259" s="42">
        <f>SUMIF('Cust MB ComLg'!$Y$8:$AJ$8,$B$29,'Cust MB ComLg'!$Y219:$AJ219)</f>
        <v>268</v>
      </c>
      <c r="G259" s="42">
        <f>'Avg Bill Days'!C216</f>
        <v>31.238</v>
      </c>
      <c r="H259" s="42"/>
      <c r="I259" s="42"/>
      <c r="J259" s="42">
        <f t="shared" si="25"/>
        <v>0</v>
      </c>
      <c r="K259" s="42">
        <f t="shared" si="25"/>
        <v>8100</v>
      </c>
      <c r="L259" s="42"/>
      <c r="M259" s="42"/>
      <c r="N259" s="42"/>
      <c r="O259" s="42"/>
      <c r="P259" s="42"/>
      <c r="Q259" s="42"/>
      <c r="R259" s="42">
        <f t="shared" si="26"/>
        <v>48280262</v>
      </c>
      <c r="S259" s="42">
        <f t="shared" si="27"/>
        <v>123598</v>
      </c>
    </row>
    <row r="260" spans="1:19">
      <c r="A260" s="18">
        <f t="shared" ref="A260:A323" si="28">A248+1</f>
        <v>2030</v>
      </c>
      <c r="B260" s="18">
        <f t="shared" si="23"/>
        <v>1</v>
      </c>
      <c r="C260" s="18"/>
      <c r="D260" s="18"/>
      <c r="E260" s="18"/>
      <c r="F260" s="42">
        <f>SUMIF('Cust MB ComLg'!$Y$8:$AJ$8,$B$29,'Cust MB ComLg'!$Y220:$AJ220)</f>
        <v>269</v>
      </c>
      <c r="G260" s="42">
        <f>'Avg Bill Days'!C217</f>
        <v>32.286000000000001</v>
      </c>
      <c r="H260" s="42"/>
      <c r="I260" s="42"/>
      <c r="J260" s="42">
        <f t="shared" si="25"/>
        <v>0</v>
      </c>
      <c r="K260" s="42">
        <f t="shared" si="25"/>
        <v>6049</v>
      </c>
      <c r="L260" s="42"/>
      <c r="M260" s="42"/>
      <c r="N260" s="42"/>
      <c r="O260" s="42"/>
      <c r="P260" s="42"/>
      <c r="Q260" s="42"/>
      <c r="R260" s="42">
        <f t="shared" si="26"/>
        <v>48257750</v>
      </c>
      <c r="S260" s="42">
        <f t="shared" si="27"/>
        <v>121208</v>
      </c>
    </row>
    <row r="261" spans="1:19">
      <c r="A261" s="18">
        <f t="shared" si="28"/>
        <v>2030</v>
      </c>
      <c r="B261" s="18">
        <f t="shared" ref="B261:B324" si="29">B249</f>
        <v>2</v>
      </c>
      <c r="C261" s="18"/>
      <c r="D261" s="18"/>
      <c r="E261" s="18"/>
      <c r="F261" s="42">
        <f>SUMIF('Cust MB ComLg'!$Y$8:$AJ$8,$B$29,'Cust MB ComLg'!$Y221:$AJ221)</f>
        <v>270</v>
      </c>
      <c r="G261" s="42">
        <f>'Avg Bill Days'!C218</f>
        <v>29.81</v>
      </c>
      <c r="H261" s="42"/>
      <c r="I261" s="42"/>
      <c r="J261" s="42">
        <f t="shared" si="25"/>
        <v>0</v>
      </c>
      <c r="K261" s="42">
        <f t="shared" si="25"/>
        <v>6135</v>
      </c>
      <c r="L261" s="42"/>
      <c r="M261" s="42"/>
      <c r="N261" s="42"/>
      <c r="O261" s="42"/>
      <c r="P261" s="42"/>
      <c r="Q261" s="42"/>
      <c r="R261" s="42">
        <f t="shared" si="26"/>
        <v>46756220</v>
      </c>
      <c r="S261" s="42">
        <f t="shared" si="27"/>
        <v>121491</v>
      </c>
    </row>
    <row r="262" spans="1:19">
      <c r="A262" s="18">
        <f t="shared" si="28"/>
        <v>2030</v>
      </c>
      <c r="B262" s="18">
        <f t="shared" si="29"/>
        <v>3</v>
      </c>
      <c r="C262" s="18"/>
      <c r="D262" s="18"/>
      <c r="E262" s="18"/>
      <c r="F262" s="42">
        <f>SUMIF('Cust MB ComLg'!$Y$8:$AJ$8,$B$29,'Cust MB ComLg'!$Y222:$AJ222)</f>
        <v>270</v>
      </c>
      <c r="G262" s="42">
        <f>'Avg Bill Days'!C219</f>
        <v>29.524000000000001</v>
      </c>
      <c r="H262" s="42"/>
      <c r="I262" s="42"/>
      <c r="J262" s="42">
        <f t="shared" si="25"/>
        <v>0</v>
      </c>
      <c r="K262" s="42">
        <f t="shared" si="25"/>
        <v>6902</v>
      </c>
      <c r="L262" s="42"/>
      <c r="M262" s="42"/>
      <c r="N262" s="42"/>
      <c r="O262" s="42"/>
      <c r="P262" s="42"/>
      <c r="Q262" s="42"/>
      <c r="R262" s="42">
        <f t="shared" si="26"/>
        <v>47728077</v>
      </c>
      <c r="S262" s="42">
        <f t="shared" si="27"/>
        <v>122722</v>
      </c>
    </row>
    <row r="263" spans="1:19">
      <c r="A263" s="18">
        <f t="shared" si="28"/>
        <v>2030</v>
      </c>
      <c r="B263" s="18">
        <f t="shared" si="29"/>
        <v>4</v>
      </c>
      <c r="C263" s="18"/>
      <c r="D263" s="18"/>
      <c r="E263" s="18"/>
      <c r="F263" s="42">
        <f>SUMIF('Cust MB ComLg'!$Y$8:$AJ$8,$B$29,'Cust MB ComLg'!$Y223:$AJ223)</f>
        <v>271</v>
      </c>
      <c r="G263" s="42">
        <f>'Avg Bill Days'!C220</f>
        <v>30.713999999999999</v>
      </c>
      <c r="H263" s="42"/>
      <c r="I263" s="42"/>
      <c r="J263" s="42">
        <f t="shared" si="25"/>
        <v>0</v>
      </c>
      <c r="K263" s="42">
        <f t="shared" si="25"/>
        <v>7943</v>
      </c>
      <c r="L263" s="42"/>
      <c r="M263" s="42"/>
      <c r="N263" s="42"/>
      <c r="O263" s="42"/>
      <c r="P263" s="42"/>
      <c r="Q263" s="42"/>
      <c r="R263" s="42">
        <f t="shared" si="26"/>
        <v>52828840</v>
      </c>
      <c r="S263" s="42">
        <f t="shared" si="27"/>
        <v>127294</v>
      </c>
    </row>
    <row r="264" spans="1:19">
      <c r="A264" s="18">
        <f t="shared" si="28"/>
        <v>2030</v>
      </c>
      <c r="B264" s="18">
        <f t="shared" si="29"/>
        <v>5</v>
      </c>
      <c r="C264" s="18"/>
      <c r="D264" s="18"/>
      <c r="E264" s="18"/>
      <c r="F264" s="42">
        <f>SUMIF('Cust MB ComLg'!$Y$8:$AJ$8,$B$29,'Cust MB ComLg'!$Y224:$AJ224)</f>
        <v>272</v>
      </c>
      <c r="G264" s="42">
        <f>'Avg Bill Days'!C221</f>
        <v>29.524000000000001</v>
      </c>
      <c r="H264" s="42"/>
      <c r="I264" s="42"/>
      <c r="J264" s="42">
        <f t="shared" si="25"/>
        <v>0</v>
      </c>
      <c r="K264" s="42">
        <f t="shared" si="25"/>
        <v>8102</v>
      </c>
      <c r="L264" s="42"/>
      <c r="M264" s="42"/>
      <c r="N264" s="42"/>
      <c r="O264" s="42"/>
      <c r="P264" s="42"/>
      <c r="Q264" s="42"/>
      <c r="R264" s="42">
        <f t="shared" si="26"/>
        <v>53855383</v>
      </c>
      <c r="S264" s="42">
        <f t="shared" si="27"/>
        <v>134305</v>
      </c>
    </row>
    <row r="265" spans="1:19">
      <c r="A265" s="18">
        <f t="shared" si="28"/>
        <v>2030</v>
      </c>
      <c r="B265" s="18">
        <f t="shared" si="29"/>
        <v>6</v>
      </c>
      <c r="C265" s="18"/>
      <c r="D265" s="18"/>
      <c r="E265" s="18"/>
      <c r="F265" s="42">
        <f>SUMIF('Cust MB ComLg'!$Y$8:$AJ$8,$B$29,'Cust MB ComLg'!$Y225:$AJ225)</f>
        <v>273</v>
      </c>
      <c r="G265" s="42">
        <f>'Avg Bill Days'!C222</f>
        <v>30.619</v>
      </c>
      <c r="H265" s="42"/>
      <c r="I265" s="42"/>
      <c r="J265" s="42">
        <f t="shared" si="25"/>
        <v>0</v>
      </c>
      <c r="K265" s="42">
        <f t="shared" si="25"/>
        <v>7976</v>
      </c>
      <c r="L265" s="42"/>
      <c r="M265" s="42"/>
      <c r="N265" s="42"/>
      <c r="O265" s="42"/>
      <c r="P265" s="42"/>
      <c r="Q265" s="42"/>
      <c r="R265" s="42">
        <f t="shared" si="26"/>
        <v>63231542</v>
      </c>
      <c r="S265" s="42">
        <f t="shared" si="27"/>
        <v>145996</v>
      </c>
    </row>
    <row r="266" spans="1:19">
      <c r="A266" s="18">
        <f t="shared" si="28"/>
        <v>2030</v>
      </c>
      <c r="B266" s="18">
        <f t="shared" si="29"/>
        <v>7</v>
      </c>
      <c r="C266" s="18"/>
      <c r="D266" s="18"/>
      <c r="E266" s="18"/>
      <c r="F266" s="42">
        <f>SUMIF('Cust MB ComLg'!$Y$8:$AJ$8,$B$29,'Cust MB ComLg'!$Y226:$AJ226)</f>
        <v>274</v>
      </c>
      <c r="G266" s="42">
        <f>'Avg Bill Days'!C223</f>
        <v>30.713999999999999</v>
      </c>
      <c r="H266" s="42"/>
      <c r="I266" s="42"/>
      <c r="J266" s="42">
        <f t="shared" si="25"/>
        <v>0</v>
      </c>
      <c r="K266" s="42">
        <f t="shared" si="25"/>
        <v>9854</v>
      </c>
      <c r="L266" s="42"/>
      <c r="M266" s="42"/>
      <c r="N266" s="42"/>
      <c r="O266" s="42"/>
      <c r="P266" s="42"/>
      <c r="Q266" s="42"/>
      <c r="R266" s="42">
        <f t="shared" si="26"/>
        <v>65993090</v>
      </c>
      <c r="S266" s="42">
        <f t="shared" si="27"/>
        <v>143782</v>
      </c>
    </row>
    <row r="267" spans="1:19">
      <c r="A267" s="18">
        <f t="shared" si="28"/>
        <v>2030</v>
      </c>
      <c r="B267" s="18">
        <f t="shared" si="29"/>
        <v>8</v>
      </c>
      <c r="C267" s="18"/>
      <c r="D267" s="18"/>
      <c r="E267" s="18"/>
      <c r="F267" s="42">
        <f>SUMIF('Cust MB ComLg'!$Y$8:$AJ$8,$B$29,'Cust MB ComLg'!$Y227:$AJ227)</f>
        <v>274</v>
      </c>
      <c r="G267" s="42">
        <f>'Avg Bill Days'!C224</f>
        <v>30.475999999999999</v>
      </c>
      <c r="H267" s="42"/>
      <c r="I267" s="42"/>
      <c r="J267" s="42">
        <f t="shared" si="25"/>
        <v>0</v>
      </c>
      <c r="K267" s="42">
        <f t="shared" si="25"/>
        <v>9065</v>
      </c>
      <c r="L267" s="42"/>
      <c r="M267" s="42"/>
      <c r="N267" s="42"/>
      <c r="O267" s="42"/>
      <c r="P267" s="42"/>
      <c r="Q267" s="42"/>
      <c r="R267" s="42">
        <f t="shared" si="26"/>
        <v>67475772</v>
      </c>
      <c r="S267" s="42">
        <f t="shared" si="27"/>
        <v>148988</v>
      </c>
    </row>
    <row r="268" spans="1:19">
      <c r="A268" s="18">
        <f t="shared" si="28"/>
        <v>2030</v>
      </c>
      <c r="B268" s="18">
        <f t="shared" si="29"/>
        <v>9</v>
      </c>
      <c r="C268" s="18"/>
      <c r="D268" s="18"/>
      <c r="E268" s="18"/>
      <c r="F268" s="42">
        <f>SUMIF('Cust MB ComLg'!$Y$8:$AJ$8,$B$29,'Cust MB ComLg'!$Y228:$AJ228)</f>
        <v>275</v>
      </c>
      <c r="G268" s="42">
        <f>'Avg Bill Days'!C225</f>
        <v>31.143000000000001</v>
      </c>
      <c r="H268" s="42"/>
      <c r="I268" s="42"/>
      <c r="J268" s="42">
        <f t="shared" si="25"/>
        <v>0</v>
      </c>
      <c r="K268" s="42">
        <f t="shared" si="25"/>
        <v>8498</v>
      </c>
      <c r="L268" s="42"/>
      <c r="M268" s="42"/>
      <c r="N268" s="42"/>
      <c r="O268" s="42"/>
      <c r="P268" s="42"/>
      <c r="Q268" s="42"/>
      <c r="R268" s="42">
        <f t="shared" si="26"/>
        <v>66401966</v>
      </c>
      <c r="S268" s="42">
        <f t="shared" si="27"/>
        <v>150241</v>
      </c>
    </row>
    <row r="269" spans="1:19">
      <c r="A269" s="18">
        <f t="shared" si="28"/>
        <v>2030</v>
      </c>
      <c r="B269" s="18">
        <f t="shared" si="29"/>
        <v>10</v>
      </c>
      <c r="C269" s="18"/>
      <c r="D269" s="18"/>
      <c r="E269" s="18"/>
      <c r="F269" s="42">
        <f>SUMIF('Cust MB ComLg'!$Y$8:$AJ$8,$B$29,'Cust MB ComLg'!$Y229:$AJ229)</f>
        <v>277</v>
      </c>
      <c r="G269" s="42">
        <f>'Avg Bill Days'!C226</f>
        <v>30.762</v>
      </c>
      <c r="H269" s="42"/>
      <c r="I269" s="42"/>
      <c r="J269" s="42">
        <f t="shared" si="25"/>
        <v>0</v>
      </c>
      <c r="K269" s="42">
        <f t="shared" si="25"/>
        <v>8367</v>
      </c>
      <c r="L269" s="42"/>
      <c r="M269" s="42"/>
      <c r="N269" s="42"/>
      <c r="O269" s="42"/>
      <c r="P269" s="42"/>
      <c r="Q269" s="42"/>
      <c r="R269" s="42">
        <f t="shared" si="26"/>
        <v>59283240</v>
      </c>
      <c r="S269" s="42">
        <f t="shared" si="27"/>
        <v>140888</v>
      </c>
    </row>
    <row r="270" spans="1:19">
      <c r="A270" s="18">
        <f t="shared" si="28"/>
        <v>2030</v>
      </c>
      <c r="B270" s="18">
        <f t="shared" si="29"/>
        <v>11</v>
      </c>
      <c r="C270" s="18"/>
      <c r="D270" s="18"/>
      <c r="E270" s="18"/>
      <c r="F270" s="42">
        <f>SUMIF('Cust MB ComLg'!$Y$8:$AJ$8,$B$29,'Cust MB ComLg'!$Y230:$AJ230)</f>
        <v>277</v>
      </c>
      <c r="G270" s="42">
        <f>'Avg Bill Days'!C227</f>
        <v>28.619</v>
      </c>
      <c r="H270" s="42"/>
      <c r="I270" s="42"/>
      <c r="J270" s="42">
        <f t="shared" si="25"/>
        <v>0</v>
      </c>
      <c r="K270" s="42">
        <f t="shared" si="25"/>
        <v>8645</v>
      </c>
      <c r="L270" s="42"/>
      <c r="M270" s="42"/>
      <c r="N270" s="42"/>
      <c r="O270" s="42"/>
      <c r="P270" s="42"/>
      <c r="Q270" s="42"/>
      <c r="R270" s="42">
        <f t="shared" si="26"/>
        <v>48948990</v>
      </c>
      <c r="S270" s="42">
        <f t="shared" si="27"/>
        <v>131492</v>
      </c>
    </row>
    <row r="271" spans="1:19">
      <c r="A271" s="18">
        <f t="shared" si="28"/>
        <v>2030</v>
      </c>
      <c r="B271" s="18">
        <f t="shared" si="29"/>
        <v>12</v>
      </c>
      <c r="C271" s="18"/>
      <c r="D271" s="18"/>
      <c r="E271" s="18"/>
      <c r="F271" s="42">
        <f>SUMIF('Cust MB ComLg'!$Y$8:$AJ$8,$B$29,'Cust MB ComLg'!$Y231:$AJ231)</f>
        <v>278</v>
      </c>
      <c r="G271" s="42">
        <f>'Avg Bill Days'!C228</f>
        <v>31.238</v>
      </c>
      <c r="H271" s="42"/>
      <c r="I271" s="42"/>
      <c r="J271" s="42">
        <f t="shared" si="25"/>
        <v>0</v>
      </c>
      <c r="K271" s="42">
        <f t="shared" si="25"/>
        <v>8402</v>
      </c>
      <c r="L271" s="42"/>
      <c r="M271" s="42"/>
      <c r="N271" s="42"/>
      <c r="O271" s="42"/>
      <c r="P271" s="42"/>
      <c r="Q271" s="42"/>
      <c r="R271" s="42">
        <f t="shared" si="26"/>
        <v>50081764</v>
      </c>
      <c r="S271" s="42">
        <f t="shared" si="27"/>
        <v>128209</v>
      </c>
    </row>
    <row r="272" spans="1:19">
      <c r="A272" s="18">
        <f t="shared" si="28"/>
        <v>2031</v>
      </c>
      <c r="B272" s="18">
        <f t="shared" si="29"/>
        <v>1</v>
      </c>
      <c r="C272" s="18"/>
      <c r="D272" s="18"/>
      <c r="E272" s="18"/>
      <c r="F272" s="42">
        <f>SUMIF('Cust MB ComLg'!$Y$8:$AJ$8,$B$29,'Cust MB ComLg'!$Y232:$AJ232)</f>
        <v>279</v>
      </c>
      <c r="G272" s="42">
        <f>'Avg Bill Days'!C229</f>
        <v>32.286000000000001</v>
      </c>
      <c r="H272" s="42"/>
      <c r="I272" s="42"/>
      <c r="J272" s="42">
        <f t="shared" si="25"/>
        <v>0</v>
      </c>
      <c r="K272" s="42">
        <f t="shared" si="25"/>
        <v>6274</v>
      </c>
      <c r="L272" s="42"/>
      <c r="M272" s="42"/>
      <c r="N272" s="42"/>
      <c r="O272" s="42"/>
      <c r="P272" s="42"/>
      <c r="Q272" s="42"/>
      <c r="R272" s="42">
        <f t="shared" si="26"/>
        <v>50051718</v>
      </c>
      <c r="S272" s="42">
        <f t="shared" si="27"/>
        <v>125714</v>
      </c>
    </row>
    <row r="273" spans="1:19">
      <c r="A273" s="18">
        <f t="shared" si="28"/>
        <v>2031</v>
      </c>
      <c r="B273" s="18">
        <f t="shared" si="29"/>
        <v>2</v>
      </c>
      <c r="C273" s="18"/>
      <c r="D273" s="18"/>
      <c r="E273" s="18"/>
      <c r="F273" s="42">
        <f>SUMIF('Cust MB ComLg'!$Y$8:$AJ$8,$B$29,'Cust MB ComLg'!$Y233:$AJ233)</f>
        <v>280</v>
      </c>
      <c r="G273" s="42">
        <f>'Avg Bill Days'!C230</f>
        <v>29.81</v>
      </c>
      <c r="H273" s="42"/>
      <c r="I273" s="42"/>
      <c r="J273" s="42">
        <f t="shared" si="25"/>
        <v>0</v>
      </c>
      <c r="K273" s="42">
        <f t="shared" si="25"/>
        <v>6363</v>
      </c>
      <c r="L273" s="42"/>
      <c r="M273" s="42"/>
      <c r="N273" s="42"/>
      <c r="O273" s="42"/>
      <c r="P273" s="42"/>
      <c r="Q273" s="42"/>
      <c r="R273" s="42">
        <f t="shared" si="26"/>
        <v>48487932</v>
      </c>
      <c r="S273" s="42">
        <f t="shared" si="27"/>
        <v>125991</v>
      </c>
    </row>
    <row r="274" spans="1:19">
      <c r="A274" s="18">
        <f t="shared" si="28"/>
        <v>2031</v>
      </c>
      <c r="B274" s="18">
        <f t="shared" si="29"/>
        <v>3</v>
      </c>
      <c r="C274" s="18"/>
      <c r="D274" s="18"/>
      <c r="E274" s="18"/>
      <c r="F274" s="42">
        <f>SUMIF('Cust MB ComLg'!$Y$8:$AJ$8,$B$29,'Cust MB ComLg'!$Y234:$AJ234)</f>
        <v>281</v>
      </c>
      <c r="G274" s="42">
        <f>'Avg Bill Days'!C231</f>
        <v>29.524000000000001</v>
      </c>
      <c r="H274" s="42"/>
      <c r="I274" s="42"/>
      <c r="J274" s="42">
        <f t="shared" ref="J274:K305" si="30">ROUND(SUMIF($B$32:$B$45,$B274,J$32:J$45)*$F274,0)</f>
        <v>0</v>
      </c>
      <c r="K274" s="42">
        <f t="shared" si="30"/>
        <v>7183</v>
      </c>
      <c r="L274" s="42"/>
      <c r="M274" s="42"/>
      <c r="N274" s="42"/>
      <c r="O274" s="42"/>
      <c r="P274" s="42"/>
      <c r="Q274" s="42"/>
      <c r="R274" s="42">
        <f t="shared" si="26"/>
        <v>49672554</v>
      </c>
      <c r="S274" s="42">
        <f t="shared" si="27"/>
        <v>127722</v>
      </c>
    </row>
    <row r="275" spans="1:19">
      <c r="A275" s="18">
        <f t="shared" si="28"/>
        <v>2031</v>
      </c>
      <c r="B275" s="18">
        <f t="shared" si="29"/>
        <v>4</v>
      </c>
      <c r="C275" s="18"/>
      <c r="D275" s="18"/>
      <c r="E275" s="18"/>
      <c r="F275" s="42">
        <f>SUMIF('Cust MB ComLg'!$Y$8:$AJ$8,$B$29,'Cust MB ComLg'!$Y235:$AJ235)</f>
        <v>281</v>
      </c>
      <c r="G275" s="42">
        <f>'Avg Bill Days'!C232</f>
        <v>30.713999999999999</v>
      </c>
      <c r="H275" s="42"/>
      <c r="I275" s="42"/>
      <c r="J275" s="42">
        <f t="shared" si="30"/>
        <v>0</v>
      </c>
      <c r="K275" s="42">
        <f t="shared" si="30"/>
        <v>8236</v>
      </c>
      <c r="L275" s="42"/>
      <c r="M275" s="42"/>
      <c r="N275" s="42"/>
      <c r="O275" s="42"/>
      <c r="P275" s="42"/>
      <c r="Q275" s="42"/>
      <c r="R275" s="42">
        <f t="shared" si="26"/>
        <v>54778244</v>
      </c>
      <c r="S275" s="42">
        <f t="shared" si="27"/>
        <v>131991</v>
      </c>
    </row>
    <row r="276" spans="1:19">
      <c r="A276" s="18">
        <f t="shared" si="28"/>
        <v>2031</v>
      </c>
      <c r="B276" s="18">
        <f t="shared" si="29"/>
        <v>5</v>
      </c>
      <c r="C276" s="18"/>
      <c r="D276" s="18"/>
      <c r="E276" s="18"/>
      <c r="F276" s="42">
        <f>SUMIF('Cust MB ComLg'!$Y$8:$AJ$8,$B$29,'Cust MB ComLg'!$Y236:$AJ236)</f>
        <v>283</v>
      </c>
      <c r="G276" s="42">
        <f>'Avg Bill Days'!C233</f>
        <v>29.524000000000001</v>
      </c>
      <c r="H276" s="42"/>
      <c r="I276" s="42"/>
      <c r="J276" s="42">
        <f t="shared" si="30"/>
        <v>0</v>
      </c>
      <c r="K276" s="42">
        <f t="shared" si="30"/>
        <v>8430</v>
      </c>
      <c r="L276" s="42"/>
      <c r="M276" s="42"/>
      <c r="N276" s="42"/>
      <c r="O276" s="42"/>
      <c r="P276" s="42"/>
      <c r="Q276" s="42"/>
      <c r="R276" s="42">
        <f t="shared" si="26"/>
        <v>56033358</v>
      </c>
      <c r="S276" s="42">
        <f t="shared" si="27"/>
        <v>139736</v>
      </c>
    </row>
    <row r="277" spans="1:19">
      <c r="A277" s="18">
        <f t="shared" si="28"/>
        <v>2031</v>
      </c>
      <c r="B277" s="18">
        <f t="shared" si="29"/>
        <v>6</v>
      </c>
      <c r="C277" s="18"/>
      <c r="D277" s="18"/>
      <c r="E277" s="18"/>
      <c r="F277" s="42">
        <f>SUMIF('Cust MB ComLg'!$Y$8:$AJ$8,$B$29,'Cust MB ComLg'!$Y237:$AJ237)</f>
        <v>284</v>
      </c>
      <c r="G277" s="42">
        <f>'Avg Bill Days'!C234</f>
        <v>30.619</v>
      </c>
      <c r="H277" s="42"/>
      <c r="I277" s="42"/>
      <c r="J277" s="42">
        <f t="shared" si="30"/>
        <v>0</v>
      </c>
      <c r="K277" s="42">
        <f t="shared" si="30"/>
        <v>8297</v>
      </c>
      <c r="L277" s="42"/>
      <c r="M277" s="42"/>
      <c r="N277" s="42"/>
      <c r="O277" s="42"/>
      <c r="P277" s="42"/>
      <c r="Q277" s="42"/>
      <c r="R277" s="42">
        <f t="shared" si="26"/>
        <v>65779333</v>
      </c>
      <c r="S277" s="42">
        <f t="shared" si="27"/>
        <v>151878</v>
      </c>
    </row>
    <row r="278" spans="1:19">
      <c r="A278" s="18">
        <f t="shared" si="28"/>
        <v>2031</v>
      </c>
      <c r="B278" s="18">
        <f t="shared" si="29"/>
        <v>7</v>
      </c>
      <c r="C278" s="18"/>
      <c r="D278" s="18"/>
      <c r="E278" s="18"/>
      <c r="F278" s="42">
        <f>SUMIF('Cust MB ComLg'!$Y$8:$AJ$8,$B$29,'Cust MB ComLg'!$Y238:$AJ238)</f>
        <v>284</v>
      </c>
      <c r="G278" s="42">
        <f>'Avg Bill Days'!C235</f>
        <v>30.713999999999999</v>
      </c>
      <c r="H278" s="42"/>
      <c r="I278" s="42"/>
      <c r="J278" s="42">
        <f t="shared" si="30"/>
        <v>0</v>
      </c>
      <c r="K278" s="42">
        <f t="shared" si="30"/>
        <v>10214</v>
      </c>
      <c r="L278" s="42"/>
      <c r="M278" s="42"/>
      <c r="N278" s="42"/>
      <c r="O278" s="42"/>
      <c r="P278" s="42"/>
      <c r="Q278" s="42"/>
      <c r="R278" s="42">
        <f t="shared" si="26"/>
        <v>68401597</v>
      </c>
      <c r="S278" s="42">
        <f t="shared" si="27"/>
        <v>149030</v>
      </c>
    </row>
    <row r="279" spans="1:19">
      <c r="A279" s="18">
        <f t="shared" si="28"/>
        <v>2031</v>
      </c>
      <c r="B279" s="18">
        <f t="shared" si="29"/>
        <v>8</v>
      </c>
      <c r="C279" s="18"/>
      <c r="D279" s="18"/>
      <c r="E279" s="18"/>
      <c r="F279" s="42">
        <f>SUMIF('Cust MB ComLg'!$Y$8:$AJ$8,$B$29,'Cust MB ComLg'!$Y239:$AJ239)</f>
        <v>285</v>
      </c>
      <c r="G279" s="42">
        <f>'Avg Bill Days'!C236</f>
        <v>30.475999999999999</v>
      </c>
      <c r="H279" s="42"/>
      <c r="I279" s="42"/>
      <c r="J279" s="42">
        <f t="shared" si="30"/>
        <v>0</v>
      </c>
      <c r="K279" s="42">
        <f t="shared" si="30"/>
        <v>9429</v>
      </c>
      <c r="L279" s="42"/>
      <c r="M279" s="42"/>
      <c r="N279" s="42"/>
      <c r="O279" s="42"/>
      <c r="P279" s="42"/>
      <c r="Q279" s="42"/>
      <c r="R279" s="42">
        <f t="shared" si="26"/>
        <v>70184653</v>
      </c>
      <c r="S279" s="42">
        <f t="shared" si="27"/>
        <v>154969</v>
      </c>
    </row>
    <row r="280" spans="1:19">
      <c r="A280" s="18">
        <f t="shared" si="28"/>
        <v>2031</v>
      </c>
      <c r="B280" s="18">
        <f t="shared" si="29"/>
        <v>9</v>
      </c>
      <c r="C280" s="18"/>
      <c r="D280" s="18"/>
      <c r="E280" s="18"/>
      <c r="F280" s="42">
        <f>SUMIF('Cust MB ComLg'!$Y$8:$AJ$8,$B$29,'Cust MB ComLg'!$Y240:$AJ240)</f>
        <v>286</v>
      </c>
      <c r="G280" s="42">
        <f>'Avg Bill Days'!C237</f>
        <v>31.143000000000001</v>
      </c>
      <c r="H280" s="42"/>
      <c r="I280" s="42"/>
      <c r="J280" s="42">
        <f t="shared" si="30"/>
        <v>0</v>
      </c>
      <c r="K280" s="42">
        <f t="shared" si="30"/>
        <v>8838</v>
      </c>
      <c r="L280" s="42"/>
      <c r="M280" s="42"/>
      <c r="N280" s="42"/>
      <c r="O280" s="42"/>
      <c r="P280" s="42"/>
      <c r="Q280" s="42"/>
      <c r="R280" s="42">
        <f t="shared" si="26"/>
        <v>69058045</v>
      </c>
      <c r="S280" s="42">
        <f t="shared" si="27"/>
        <v>156251</v>
      </c>
    </row>
    <row r="281" spans="1:19">
      <c r="A281" s="18">
        <f t="shared" si="28"/>
        <v>2031</v>
      </c>
      <c r="B281" s="18">
        <f t="shared" si="29"/>
        <v>10</v>
      </c>
      <c r="C281" s="18"/>
      <c r="D281" s="18"/>
      <c r="E281" s="18"/>
      <c r="F281" s="42">
        <f>SUMIF('Cust MB ComLg'!$Y$8:$AJ$8,$B$29,'Cust MB ComLg'!$Y241:$AJ241)</f>
        <v>287</v>
      </c>
      <c r="G281" s="42">
        <f>'Avg Bill Days'!C238</f>
        <v>30.762</v>
      </c>
      <c r="H281" s="42"/>
      <c r="I281" s="42"/>
      <c r="J281" s="42">
        <f t="shared" si="30"/>
        <v>0</v>
      </c>
      <c r="K281" s="42">
        <f t="shared" si="30"/>
        <v>8669</v>
      </c>
      <c r="L281" s="42"/>
      <c r="M281" s="42"/>
      <c r="N281" s="42"/>
      <c r="O281" s="42"/>
      <c r="P281" s="42"/>
      <c r="Q281" s="42"/>
      <c r="R281" s="42">
        <f t="shared" si="26"/>
        <v>61423430</v>
      </c>
      <c r="S281" s="42">
        <f t="shared" si="27"/>
        <v>145974</v>
      </c>
    </row>
    <row r="282" spans="1:19">
      <c r="A282" s="18">
        <f t="shared" si="28"/>
        <v>2031</v>
      </c>
      <c r="B282" s="18">
        <f t="shared" si="29"/>
        <v>11</v>
      </c>
      <c r="C282" s="18"/>
      <c r="D282" s="18"/>
      <c r="E282" s="18"/>
      <c r="F282" s="42">
        <f>SUMIF('Cust MB ComLg'!$Y$8:$AJ$8,$B$29,'Cust MB ComLg'!$Y242:$AJ242)</f>
        <v>288</v>
      </c>
      <c r="G282" s="42">
        <f>'Avg Bill Days'!C239</f>
        <v>28.619</v>
      </c>
      <c r="H282" s="42"/>
      <c r="I282" s="42"/>
      <c r="J282" s="42">
        <f t="shared" si="30"/>
        <v>0</v>
      </c>
      <c r="K282" s="42">
        <f t="shared" si="30"/>
        <v>8988</v>
      </c>
      <c r="L282" s="42"/>
      <c r="M282" s="42"/>
      <c r="N282" s="42"/>
      <c r="O282" s="42"/>
      <c r="P282" s="42"/>
      <c r="Q282" s="42"/>
      <c r="R282" s="42">
        <f t="shared" si="26"/>
        <v>50892813</v>
      </c>
      <c r="S282" s="42">
        <f t="shared" si="27"/>
        <v>136713</v>
      </c>
    </row>
    <row r="283" spans="1:19">
      <c r="A283" s="18">
        <f t="shared" si="28"/>
        <v>2031</v>
      </c>
      <c r="B283" s="18">
        <f t="shared" si="29"/>
        <v>12</v>
      </c>
      <c r="C283" s="18"/>
      <c r="D283" s="18"/>
      <c r="E283" s="18"/>
      <c r="F283" s="42">
        <f>SUMIF('Cust MB ComLg'!$Y$8:$AJ$8,$B$29,'Cust MB ComLg'!$Y243:$AJ243)</f>
        <v>288</v>
      </c>
      <c r="G283" s="42">
        <f>'Avg Bill Days'!C240</f>
        <v>31.238</v>
      </c>
      <c r="H283" s="42"/>
      <c r="I283" s="42"/>
      <c r="J283" s="42">
        <f t="shared" si="30"/>
        <v>0</v>
      </c>
      <c r="K283" s="42">
        <f t="shared" si="30"/>
        <v>8705</v>
      </c>
      <c r="L283" s="42"/>
      <c r="M283" s="42"/>
      <c r="N283" s="42"/>
      <c r="O283" s="42"/>
      <c r="P283" s="42"/>
      <c r="Q283" s="42"/>
      <c r="R283" s="42">
        <f t="shared" si="26"/>
        <v>51883267</v>
      </c>
      <c r="S283" s="42">
        <f t="shared" si="27"/>
        <v>132821</v>
      </c>
    </row>
    <row r="284" spans="1:19">
      <c r="A284" s="18">
        <f t="shared" si="28"/>
        <v>2032</v>
      </c>
      <c r="B284" s="18">
        <f t="shared" si="29"/>
        <v>1</v>
      </c>
      <c r="C284" s="18"/>
      <c r="D284" s="18"/>
      <c r="E284" s="18"/>
      <c r="F284" s="42">
        <f>SUMIF('Cust MB ComLg'!$Y$8:$AJ$8,$B$29,'Cust MB ComLg'!$Y244:$AJ244)</f>
        <v>289</v>
      </c>
      <c r="G284" s="42">
        <f>'Avg Bill Days'!C241</f>
        <v>32.286000000000001</v>
      </c>
      <c r="H284" s="42"/>
      <c r="I284" s="42"/>
      <c r="J284" s="42">
        <f t="shared" si="30"/>
        <v>0</v>
      </c>
      <c r="K284" s="42">
        <f t="shared" si="30"/>
        <v>6499</v>
      </c>
      <c r="L284" s="42"/>
      <c r="M284" s="42"/>
      <c r="N284" s="42"/>
      <c r="O284" s="42"/>
      <c r="P284" s="42"/>
      <c r="Q284" s="42"/>
      <c r="R284" s="42">
        <f t="shared" si="26"/>
        <v>51845687</v>
      </c>
      <c r="S284" s="42">
        <f t="shared" si="27"/>
        <v>130220</v>
      </c>
    </row>
    <row r="285" spans="1:19">
      <c r="A285" s="18">
        <f t="shared" si="28"/>
        <v>2032</v>
      </c>
      <c r="B285" s="18">
        <f t="shared" si="29"/>
        <v>2</v>
      </c>
      <c r="C285" s="18"/>
      <c r="D285" s="18"/>
      <c r="E285" s="18"/>
      <c r="F285" s="42">
        <f>SUMIF('Cust MB ComLg'!$Y$8:$AJ$8,$B$29,'Cust MB ComLg'!$Y245:$AJ245)</f>
        <v>290</v>
      </c>
      <c r="G285" s="42">
        <f>'Avg Bill Days'!C242</f>
        <v>30.31</v>
      </c>
      <c r="H285" s="42"/>
      <c r="I285" s="42"/>
      <c r="J285" s="42">
        <f t="shared" si="30"/>
        <v>0</v>
      </c>
      <c r="K285" s="42">
        <f t="shared" si="30"/>
        <v>6590</v>
      </c>
      <c r="L285" s="42"/>
      <c r="M285" s="42"/>
      <c r="N285" s="42"/>
      <c r="O285" s="42"/>
      <c r="P285" s="42"/>
      <c r="Q285" s="42"/>
      <c r="R285" s="42">
        <f t="shared" si="26"/>
        <v>51061973</v>
      </c>
      <c r="S285" s="42">
        <f t="shared" si="27"/>
        <v>130490</v>
      </c>
    </row>
    <row r="286" spans="1:19">
      <c r="A286" s="18">
        <f t="shared" si="28"/>
        <v>2032</v>
      </c>
      <c r="B286" s="18">
        <f t="shared" si="29"/>
        <v>3</v>
      </c>
      <c r="C286" s="18"/>
      <c r="D286" s="18"/>
      <c r="E286" s="18"/>
      <c r="F286" s="42">
        <f>SUMIF('Cust MB ComLg'!$Y$8:$AJ$8,$B$29,'Cust MB ComLg'!$Y246:$AJ246)</f>
        <v>290</v>
      </c>
      <c r="G286" s="42">
        <f>'Avg Bill Days'!C243</f>
        <v>30.024000000000001</v>
      </c>
      <c r="H286" s="42"/>
      <c r="I286" s="42"/>
      <c r="J286" s="42">
        <f t="shared" si="30"/>
        <v>0</v>
      </c>
      <c r="K286" s="42">
        <f t="shared" si="30"/>
        <v>7413</v>
      </c>
      <c r="L286" s="42"/>
      <c r="M286" s="42"/>
      <c r="N286" s="42"/>
      <c r="O286" s="42"/>
      <c r="P286" s="42"/>
      <c r="Q286" s="42"/>
      <c r="R286" s="42">
        <f t="shared" si="26"/>
        <v>52131656</v>
      </c>
      <c r="S286" s="42">
        <f t="shared" si="27"/>
        <v>131813</v>
      </c>
    </row>
    <row r="287" spans="1:19">
      <c r="A287" s="18">
        <f t="shared" si="28"/>
        <v>2032</v>
      </c>
      <c r="B287" s="18">
        <f t="shared" si="29"/>
        <v>4</v>
      </c>
      <c r="C287" s="18"/>
      <c r="D287" s="18"/>
      <c r="E287" s="18"/>
      <c r="F287" s="42">
        <f>SUMIF('Cust MB ComLg'!$Y$8:$AJ$8,$B$29,'Cust MB ComLg'!$Y247:$AJ247)</f>
        <v>291</v>
      </c>
      <c r="G287" s="42">
        <f>'Avg Bill Days'!C244</f>
        <v>30.713999999999999</v>
      </c>
      <c r="H287" s="42"/>
      <c r="I287" s="42"/>
      <c r="J287" s="42">
        <f t="shared" si="30"/>
        <v>0</v>
      </c>
      <c r="K287" s="42">
        <f t="shared" si="30"/>
        <v>8529</v>
      </c>
      <c r="L287" s="42"/>
      <c r="M287" s="42"/>
      <c r="N287" s="42"/>
      <c r="O287" s="42"/>
      <c r="P287" s="42"/>
      <c r="Q287" s="42"/>
      <c r="R287" s="42">
        <f t="shared" si="26"/>
        <v>56727648</v>
      </c>
      <c r="S287" s="42">
        <f t="shared" si="27"/>
        <v>136689</v>
      </c>
    </row>
    <row r="288" spans="1:19">
      <c r="A288" s="18">
        <f t="shared" si="28"/>
        <v>2032</v>
      </c>
      <c r="B288" s="18">
        <f t="shared" si="29"/>
        <v>5</v>
      </c>
      <c r="C288" s="18"/>
      <c r="D288" s="18"/>
      <c r="E288" s="18"/>
      <c r="F288" s="42">
        <f>SUMIF('Cust MB ComLg'!$Y$8:$AJ$8,$B$29,'Cust MB ComLg'!$Y248:$AJ248)</f>
        <v>292</v>
      </c>
      <c r="G288" s="42">
        <f>'Avg Bill Days'!C245</f>
        <v>29.524000000000001</v>
      </c>
      <c r="H288" s="42"/>
      <c r="I288" s="42"/>
      <c r="J288" s="42">
        <f t="shared" si="30"/>
        <v>0</v>
      </c>
      <c r="K288" s="42">
        <f t="shared" si="30"/>
        <v>8698</v>
      </c>
      <c r="L288" s="42"/>
      <c r="M288" s="42"/>
      <c r="N288" s="42"/>
      <c r="O288" s="42"/>
      <c r="P288" s="42"/>
      <c r="Q288" s="42"/>
      <c r="R288" s="42">
        <f t="shared" si="26"/>
        <v>57815337</v>
      </c>
      <c r="S288" s="42">
        <f t="shared" si="27"/>
        <v>144180</v>
      </c>
    </row>
    <row r="289" spans="1:19">
      <c r="A289" s="18">
        <f t="shared" si="28"/>
        <v>2032</v>
      </c>
      <c r="B289" s="18">
        <f t="shared" si="29"/>
        <v>6</v>
      </c>
      <c r="C289" s="18"/>
      <c r="D289" s="18"/>
      <c r="E289" s="18"/>
      <c r="F289" s="42">
        <f>SUMIF('Cust MB ComLg'!$Y$8:$AJ$8,$B$29,'Cust MB ComLg'!$Y249:$AJ249)</f>
        <v>294</v>
      </c>
      <c r="G289" s="42">
        <f>'Avg Bill Days'!C246</f>
        <v>30.619</v>
      </c>
      <c r="H289" s="42"/>
      <c r="I289" s="42"/>
      <c r="J289" s="42">
        <f t="shared" si="30"/>
        <v>0</v>
      </c>
      <c r="K289" s="42">
        <f t="shared" si="30"/>
        <v>8589</v>
      </c>
      <c r="L289" s="42"/>
      <c r="M289" s="42"/>
      <c r="N289" s="42"/>
      <c r="O289" s="42"/>
      <c r="P289" s="42"/>
      <c r="Q289" s="42"/>
      <c r="R289" s="42">
        <f t="shared" si="26"/>
        <v>68095507</v>
      </c>
      <c r="S289" s="42">
        <f t="shared" si="27"/>
        <v>157226</v>
      </c>
    </row>
    <row r="290" spans="1:19">
      <c r="A290" s="18">
        <f t="shared" si="28"/>
        <v>2032</v>
      </c>
      <c r="B290" s="18">
        <f t="shared" si="29"/>
        <v>7</v>
      </c>
      <c r="C290" s="18"/>
      <c r="D290" s="18"/>
      <c r="E290" s="18"/>
      <c r="F290" s="42">
        <f>SUMIF('Cust MB ComLg'!$Y$8:$AJ$8,$B$29,'Cust MB ComLg'!$Y250:$AJ250)</f>
        <v>294</v>
      </c>
      <c r="G290" s="42">
        <f>'Avg Bill Days'!C247</f>
        <v>30.713999999999999</v>
      </c>
      <c r="H290" s="42"/>
      <c r="I290" s="42"/>
      <c r="J290" s="42">
        <f t="shared" si="30"/>
        <v>0</v>
      </c>
      <c r="K290" s="42">
        <f t="shared" si="30"/>
        <v>10573</v>
      </c>
      <c r="L290" s="42"/>
      <c r="M290" s="42"/>
      <c r="N290" s="42"/>
      <c r="O290" s="42"/>
      <c r="P290" s="42"/>
      <c r="Q290" s="42"/>
      <c r="R290" s="42">
        <f t="shared" si="26"/>
        <v>70810104</v>
      </c>
      <c r="S290" s="42">
        <f t="shared" si="27"/>
        <v>154277</v>
      </c>
    </row>
    <row r="291" spans="1:19">
      <c r="A291" s="18">
        <f t="shared" si="28"/>
        <v>2032</v>
      </c>
      <c r="B291" s="18">
        <f t="shared" si="29"/>
        <v>8</v>
      </c>
      <c r="C291" s="18"/>
      <c r="D291" s="18"/>
      <c r="E291" s="18"/>
      <c r="F291" s="42">
        <f>SUMIF('Cust MB ComLg'!$Y$8:$AJ$8,$B$29,'Cust MB ComLg'!$Y251:$AJ251)</f>
        <v>294</v>
      </c>
      <c r="G291" s="42">
        <f>'Avg Bill Days'!C248</f>
        <v>30.475999999999999</v>
      </c>
      <c r="H291" s="42"/>
      <c r="I291" s="42"/>
      <c r="J291" s="42">
        <f t="shared" si="30"/>
        <v>0</v>
      </c>
      <c r="K291" s="42">
        <f t="shared" si="30"/>
        <v>9726</v>
      </c>
      <c r="L291" s="42"/>
      <c r="M291" s="42"/>
      <c r="N291" s="42"/>
      <c r="O291" s="42"/>
      <c r="P291" s="42"/>
      <c r="Q291" s="42"/>
      <c r="R291" s="42">
        <f t="shared" si="26"/>
        <v>72401010</v>
      </c>
      <c r="S291" s="42">
        <f t="shared" si="27"/>
        <v>159863</v>
      </c>
    </row>
    <row r="292" spans="1:19">
      <c r="A292" s="18">
        <f t="shared" si="28"/>
        <v>2032</v>
      </c>
      <c r="B292" s="18">
        <f t="shared" si="29"/>
        <v>9</v>
      </c>
      <c r="C292" s="18"/>
      <c r="D292" s="18"/>
      <c r="E292" s="18"/>
      <c r="F292" s="42">
        <f>SUMIF('Cust MB ComLg'!$Y$8:$AJ$8,$B$29,'Cust MB ComLg'!$Y252:$AJ252)</f>
        <v>297</v>
      </c>
      <c r="G292" s="42">
        <f>'Avg Bill Days'!C249</f>
        <v>31.143000000000001</v>
      </c>
      <c r="H292" s="42"/>
      <c r="I292" s="42"/>
      <c r="J292" s="42">
        <f t="shared" si="30"/>
        <v>0</v>
      </c>
      <c r="K292" s="42">
        <f t="shared" si="30"/>
        <v>9178</v>
      </c>
      <c r="L292" s="42"/>
      <c r="M292" s="42"/>
      <c r="N292" s="42"/>
      <c r="O292" s="42"/>
      <c r="P292" s="42"/>
      <c r="Q292" s="42"/>
      <c r="R292" s="42">
        <f t="shared" si="26"/>
        <v>71714124</v>
      </c>
      <c r="S292" s="42">
        <f t="shared" si="27"/>
        <v>162261</v>
      </c>
    </row>
    <row r="293" spans="1:19">
      <c r="A293" s="18">
        <f t="shared" si="28"/>
        <v>2032</v>
      </c>
      <c r="B293" s="18">
        <f t="shared" si="29"/>
        <v>10</v>
      </c>
      <c r="C293" s="18"/>
      <c r="D293" s="18"/>
      <c r="E293" s="18"/>
      <c r="F293" s="42">
        <f>SUMIF('Cust MB ComLg'!$Y$8:$AJ$8,$B$29,'Cust MB ComLg'!$Y253:$AJ253)</f>
        <v>297</v>
      </c>
      <c r="G293" s="42">
        <f>'Avg Bill Days'!C250</f>
        <v>30.762</v>
      </c>
      <c r="H293" s="42"/>
      <c r="I293" s="42"/>
      <c r="J293" s="42">
        <f t="shared" si="30"/>
        <v>0</v>
      </c>
      <c r="K293" s="42">
        <f t="shared" si="30"/>
        <v>8972</v>
      </c>
      <c r="L293" s="42"/>
      <c r="M293" s="42"/>
      <c r="N293" s="42"/>
      <c r="O293" s="42"/>
      <c r="P293" s="42"/>
      <c r="Q293" s="42"/>
      <c r="R293" s="42">
        <f t="shared" si="26"/>
        <v>63563619</v>
      </c>
      <c r="S293" s="42">
        <f t="shared" si="27"/>
        <v>151061</v>
      </c>
    </row>
    <row r="294" spans="1:19">
      <c r="A294" s="18">
        <f t="shared" si="28"/>
        <v>2032</v>
      </c>
      <c r="B294" s="18">
        <f t="shared" si="29"/>
        <v>11</v>
      </c>
      <c r="C294" s="18"/>
      <c r="D294" s="18"/>
      <c r="E294" s="18"/>
      <c r="F294" s="42">
        <f>SUMIF('Cust MB ComLg'!$Y$8:$AJ$8,$B$29,'Cust MB ComLg'!$Y254:$AJ254)</f>
        <v>298</v>
      </c>
      <c r="G294" s="42">
        <f>'Avg Bill Days'!C251</f>
        <v>28.619</v>
      </c>
      <c r="H294" s="42"/>
      <c r="I294" s="42"/>
      <c r="J294" s="42">
        <f t="shared" si="30"/>
        <v>0</v>
      </c>
      <c r="K294" s="42">
        <f t="shared" si="30"/>
        <v>9300</v>
      </c>
      <c r="L294" s="42"/>
      <c r="M294" s="42"/>
      <c r="N294" s="42"/>
      <c r="O294" s="42"/>
      <c r="P294" s="42"/>
      <c r="Q294" s="42"/>
      <c r="R294" s="42">
        <f t="shared" si="26"/>
        <v>52659924</v>
      </c>
      <c r="S294" s="42">
        <f t="shared" si="27"/>
        <v>141460</v>
      </c>
    </row>
    <row r="295" spans="1:19">
      <c r="A295" s="18">
        <f t="shared" si="28"/>
        <v>2032</v>
      </c>
      <c r="B295" s="18">
        <f t="shared" si="29"/>
        <v>12</v>
      </c>
      <c r="C295" s="18"/>
      <c r="D295" s="18"/>
      <c r="E295" s="18"/>
      <c r="F295" s="42">
        <f>SUMIF('Cust MB ComLg'!$Y$8:$AJ$8,$B$29,'Cust MB ComLg'!$Y255:$AJ255)</f>
        <v>298</v>
      </c>
      <c r="G295" s="42">
        <f>'Avg Bill Days'!C252</f>
        <v>31.238</v>
      </c>
      <c r="H295" s="42"/>
      <c r="I295" s="42"/>
      <c r="J295" s="42">
        <f t="shared" si="30"/>
        <v>0</v>
      </c>
      <c r="K295" s="42">
        <f t="shared" si="30"/>
        <v>9007</v>
      </c>
      <c r="L295" s="42"/>
      <c r="M295" s="42"/>
      <c r="N295" s="42"/>
      <c r="O295" s="42"/>
      <c r="P295" s="42"/>
      <c r="Q295" s="42"/>
      <c r="R295" s="42">
        <f t="shared" si="26"/>
        <v>53684769</v>
      </c>
      <c r="S295" s="42">
        <f t="shared" si="27"/>
        <v>137433</v>
      </c>
    </row>
    <row r="296" spans="1:19">
      <c r="A296" s="18">
        <f t="shared" si="28"/>
        <v>2033</v>
      </c>
      <c r="B296" s="18">
        <f t="shared" si="29"/>
        <v>1</v>
      </c>
      <c r="C296" s="18"/>
      <c r="D296" s="18"/>
      <c r="E296" s="18"/>
      <c r="F296" s="42">
        <f>SUMIF('Cust MB ComLg'!$Y$8:$AJ$8,$B$29,'Cust MB ComLg'!$Y256:$AJ256)</f>
        <v>300</v>
      </c>
      <c r="G296" s="42">
        <f>'Avg Bill Days'!C253</f>
        <v>32.286000000000001</v>
      </c>
      <c r="H296" s="42"/>
      <c r="I296" s="42"/>
      <c r="J296" s="42">
        <f t="shared" si="30"/>
        <v>0</v>
      </c>
      <c r="K296" s="42">
        <f t="shared" si="30"/>
        <v>6746</v>
      </c>
      <c r="L296" s="42"/>
      <c r="M296" s="42"/>
      <c r="N296" s="42"/>
      <c r="O296" s="42"/>
      <c r="P296" s="42"/>
      <c r="Q296" s="42"/>
      <c r="R296" s="42">
        <f t="shared" si="26"/>
        <v>53819052</v>
      </c>
      <c r="S296" s="42">
        <f t="shared" si="27"/>
        <v>135177</v>
      </c>
    </row>
    <row r="297" spans="1:19">
      <c r="A297" s="18">
        <f t="shared" si="28"/>
        <v>2033</v>
      </c>
      <c r="B297" s="18">
        <f t="shared" si="29"/>
        <v>2</v>
      </c>
      <c r="C297" s="18"/>
      <c r="D297" s="18"/>
      <c r="E297" s="18"/>
      <c r="F297" s="42">
        <f>SUMIF('Cust MB ComLg'!$Y$8:$AJ$8,$B$29,'Cust MB ComLg'!$Y257:$AJ257)</f>
        <v>301</v>
      </c>
      <c r="G297" s="42">
        <f>'Avg Bill Days'!C254</f>
        <v>29.81</v>
      </c>
      <c r="H297" s="42"/>
      <c r="I297" s="42"/>
      <c r="J297" s="42">
        <f t="shared" si="30"/>
        <v>0</v>
      </c>
      <c r="K297" s="42">
        <f t="shared" si="30"/>
        <v>6840</v>
      </c>
      <c r="L297" s="42"/>
      <c r="M297" s="42"/>
      <c r="N297" s="42"/>
      <c r="O297" s="42"/>
      <c r="P297" s="42"/>
      <c r="Q297" s="42"/>
      <c r="R297" s="42">
        <f t="shared" si="26"/>
        <v>52124527</v>
      </c>
      <c r="S297" s="42">
        <f t="shared" si="27"/>
        <v>135440</v>
      </c>
    </row>
    <row r="298" spans="1:19">
      <c r="A298" s="18">
        <f t="shared" si="28"/>
        <v>2033</v>
      </c>
      <c r="B298" s="18">
        <f t="shared" si="29"/>
        <v>3</v>
      </c>
      <c r="C298" s="18"/>
      <c r="D298" s="18"/>
      <c r="E298" s="18"/>
      <c r="F298" s="42">
        <f>SUMIF('Cust MB ComLg'!$Y$8:$AJ$8,$B$29,'Cust MB ComLg'!$Y258:$AJ258)</f>
        <v>301</v>
      </c>
      <c r="G298" s="42">
        <f>'Avg Bill Days'!C255</f>
        <v>29.524000000000001</v>
      </c>
      <c r="H298" s="42"/>
      <c r="I298" s="42"/>
      <c r="J298" s="42">
        <f t="shared" si="30"/>
        <v>0</v>
      </c>
      <c r="K298" s="42">
        <f t="shared" si="30"/>
        <v>7694</v>
      </c>
      <c r="L298" s="42"/>
      <c r="M298" s="42"/>
      <c r="N298" s="42"/>
      <c r="O298" s="42"/>
      <c r="P298" s="42"/>
      <c r="Q298" s="42"/>
      <c r="R298" s="42">
        <f t="shared" si="26"/>
        <v>53207967</v>
      </c>
      <c r="S298" s="42">
        <f t="shared" si="27"/>
        <v>136812</v>
      </c>
    </row>
    <row r="299" spans="1:19">
      <c r="A299" s="18">
        <f t="shared" si="28"/>
        <v>2033</v>
      </c>
      <c r="B299" s="18">
        <f t="shared" si="29"/>
        <v>4</v>
      </c>
      <c r="C299" s="18"/>
      <c r="D299" s="18"/>
      <c r="E299" s="18"/>
      <c r="F299" s="42">
        <f>SUMIF('Cust MB ComLg'!$Y$8:$AJ$8,$B$29,'Cust MB ComLg'!$Y259:$AJ259)</f>
        <v>302</v>
      </c>
      <c r="G299" s="42">
        <f>'Avg Bill Days'!C256</f>
        <v>30.713999999999999</v>
      </c>
      <c r="H299" s="42"/>
      <c r="I299" s="42"/>
      <c r="J299" s="42">
        <f t="shared" si="30"/>
        <v>0</v>
      </c>
      <c r="K299" s="42">
        <f t="shared" si="30"/>
        <v>8851</v>
      </c>
      <c r="L299" s="42"/>
      <c r="M299" s="42"/>
      <c r="N299" s="42"/>
      <c r="O299" s="42"/>
      <c r="P299" s="42"/>
      <c r="Q299" s="42"/>
      <c r="R299" s="42">
        <f t="shared" si="26"/>
        <v>58871992</v>
      </c>
      <c r="S299" s="42">
        <f t="shared" si="27"/>
        <v>141856</v>
      </c>
    </row>
    <row r="300" spans="1:19">
      <c r="A300" s="18">
        <f t="shared" si="28"/>
        <v>2033</v>
      </c>
      <c r="B300" s="18">
        <f t="shared" si="29"/>
        <v>5</v>
      </c>
      <c r="C300" s="18"/>
      <c r="D300" s="18"/>
      <c r="E300" s="18"/>
      <c r="F300" s="42">
        <f>SUMIF('Cust MB ComLg'!$Y$8:$AJ$8,$B$29,'Cust MB ComLg'!$Y260:$AJ260)</f>
        <v>304</v>
      </c>
      <c r="G300" s="42">
        <f>'Avg Bill Days'!C257</f>
        <v>29.524000000000001</v>
      </c>
      <c r="H300" s="42"/>
      <c r="I300" s="42"/>
      <c r="J300" s="42">
        <f t="shared" si="30"/>
        <v>0</v>
      </c>
      <c r="K300" s="42">
        <f t="shared" si="30"/>
        <v>9056</v>
      </c>
      <c r="L300" s="42"/>
      <c r="M300" s="42"/>
      <c r="N300" s="42"/>
      <c r="O300" s="42"/>
      <c r="P300" s="42"/>
      <c r="Q300" s="42"/>
      <c r="R300" s="42">
        <f t="shared" si="26"/>
        <v>60191310</v>
      </c>
      <c r="S300" s="42">
        <f t="shared" si="27"/>
        <v>150106</v>
      </c>
    </row>
    <row r="301" spans="1:19">
      <c r="A301" s="18">
        <f t="shared" si="28"/>
        <v>2033</v>
      </c>
      <c r="B301" s="18">
        <f t="shared" si="29"/>
        <v>6</v>
      </c>
      <c r="C301" s="18"/>
      <c r="D301" s="18"/>
      <c r="E301" s="18"/>
      <c r="F301" s="42">
        <f>SUMIF('Cust MB ComLg'!$Y$8:$AJ$8,$B$29,'Cust MB ComLg'!$Y261:$AJ261)</f>
        <v>304</v>
      </c>
      <c r="G301" s="42">
        <f>'Avg Bill Days'!C258</f>
        <v>30.619</v>
      </c>
      <c r="H301" s="42"/>
      <c r="I301" s="42"/>
      <c r="J301" s="42">
        <f t="shared" si="30"/>
        <v>0</v>
      </c>
      <c r="K301" s="42">
        <f t="shared" si="30"/>
        <v>8881</v>
      </c>
      <c r="L301" s="42"/>
      <c r="M301" s="42"/>
      <c r="N301" s="42"/>
      <c r="O301" s="42"/>
      <c r="P301" s="42"/>
      <c r="Q301" s="42"/>
      <c r="R301" s="42">
        <f t="shared" si="26"/>
        <v>70411681</v>
      </c>
      <c r="S301" s="42">
        <f t="shared" si="27"/>
        <v>162574</v>
      </c>
    </row>
    <row r="302" spans="1:19">
      <c r="A302" s="18">
        <f t="shared" si="28"/>
        <v>2033</v>
      </c>
      <c r="B302" s="18">
        <f t="shared" si="29"/>
        <v>7</v>
      </c>
      <c r="C302" s="18"/>
      <c r="D302" s="18"/>
      <c r="E302" s="18"/>
      <c r="F302" s="42">
        <f>SUMIF('Cust MB ComLg'!$Y$8:$AJ$8,$B$29,'Cust MB ComLg'!$Y262:$AJ262)</f>
        <v>305</v>
      </c>
      <c r="G302" s="42">
        <f>'Avg Bill Days'!C259</f>
        <v>30.713999999999999</v>
      </c>
      <c r="H302" s="42"/>
      <c r="I302" s="42"/>
      <c r="J302" s="42">
        <f t="shared" si="30"/>
        <v>0</v>
      </c>
      <c r="K302" s="42">
        <f t="shared" si="30"/>
        <v>10969</v>
      </c>
      <c r="L302" s="42"/>
      <c r="M302" s="42"/>
      <c r="N302" s="42"/>
      <c r="O302" s="42"/>
      <c r="P302" s="42"/>
      <c r="Q302" s="42"/>
      <c r="R302" s="42">
        <f t="shared" si="26"/>
        <v>73459461</v>
      </c>
      <c r="S302" s="42">
        <f t="shared" si="27"/>
        <v>160050</v>
      </c>
    </row>
    <row r="303" spans="1:19">
      <c r="A303" s="18">
        <f t="shared" si="28"/>
        <v>2033</v>
      </c>
      <c r="B303" s="18">
        <f t="shared" si="29"/>
        <v>8</v>
      </c>
      <c r="C303" s="18"/>
      <c r="D303" s="18"/>
      <c r="E303" s="18"/>
      <c r="F303" s="42">
        <f>SUMIF('Cust MB ComLg'!$Y$8:$AJ$8,$B$29,'Cust MB ComLg'!$Y263:$AJ263)</f>
        <v>305</v>
      </c>
      <c r="G303" s="42">
        <f>'Avg Bill Days'!C260</f>
        <v>30.475999999999999</v>
      </c>
      <c r="H303" s="42"/>
      <c r="I303" s="42"/>
      <c r="J303" s="42">
        <f t="shared" si="30"/>
        <v>0</v>
      </c>
      <c r="K303" s="42">
        <f t="shared" si="30"/>
        <v>10090</v>
      </c>
      <c r="L303" s="42"/>
      <c r="M303" s="42"/>
      <c r="N303" s="42"/>
      <c r="O303" s="42"/>
      <c r="P303" s="42"/>
      <c r="Q303" s="42"/>
      <c r="R303" s="42">
        <f t="shared" si="26"/>
        <v>75109892</v>
      </c>
      <c r="S303" s="42">
        <f t="shared" si="27"/>
        <v>165845</v>
      </c>
    </row>
    <row r="304" spans="1:19">
      <c r="A304" s="18">
        <f t="shared" si="28"/>
        <v>2033</v>
      </c>
      <c r="B304" s="18">
        <f t="shared" si="29"/>
        <v>9</v>
      </c>
      <c r="C304" s="18"/>
      <c r="D304" s="18"/>
      <c r="E304" s="18"/>
      <c r="F304" s="42">
        <f>SUMIF('Cust MB ComLg'!$Y$8:$AJ$8,$B$29,'Cust MB ComLg'!$Y264:$AJ264)</f>
        <v>308</v>
      </c>
      <c r="G304" s="42">
        <f>'Avg Bill Days'!C261</f>
        <v>31.143000000000001</v>
      </c>
      <c r="H304" s="42"/>
      <c r="I304" s="42"/>
      <c r="J304" s="42">
        <f t="shared" si="30"/>
        <v>0</v>
      </c>
      <c r="K304" s="42">
        <f t="shared" si="30"/>
        <v>9518</v>
      </c>
      <c r="L304" s="42"/>
      <c r="M304" s="42"/>
      <c r="N304" s="42"/>
      <c r="O304" s="42"/>
      <c r="P304" s="42"/>
      <c r="Q304" s="42"/>
      <c r="R304" s="42">
        <f t="shared" si="26"/>
        <v>74370202</v>
      </c>
      <c r="S304" s="42">
        <f t="shared" si="27"/>
        <v>168270</v>
      </c>
    </row>
    <row r="305" spans="1:19">
      <c r="A305" s="18">
        <f t="shared" si="28"/>
        <v>2033</v>
      </c>
      <c r="B305" s="18">
        <f t="shared" si="29"/>
        <v>10</v>
      </c>
      <c r="C305" s="18"/>
      <c r="D305" s="18"/>
      <c r="E305" s="18"/>
      <c r="F305" s="42">
        <f>SUMIF('Cust MB ComLg'!$Y$8:$AJ$8,$B$29,'Cust MB ComLg'!$Y265:$AJ265)</f>
        <v>308</v>
      </c>
      <c r="G305" s="42">
        <f>'Avg Bill Days'!C262</f>
        <v>30.762</v>
      </c>
      <c r="H305" s="42"/>
      <c r="I305" s="42"/>
      <c r="J305" s="42">
        <f t="shared" si="30"/>
        <v>0</v>
      </c>
      <c r="K305" s="42">
        <f t="shared" si="30"/>
        <v>9304</v>
      </c>
      <c r="L305" s="42"/>
      <c r="M305" s="42"/>
      <c r="N305" s="42"/>
      <c r="O305" s="42"/>
      <c r="P305" s="42"/>
      <c r="Q305" s="42"/>
      <c r="R305" s="42">
        <f t="shared" si="26"/>
        <v>65917827</v>
      </c>
      <c r="S305" s="42">
        <f t="shared" si="27"/>
        <v>156655</v>
      </c>
    </row>
    <row r="306" spans="1:19">
      <c r="A306" s="18">
        <f t="shared" si="28"/>
        <v>2033</v>
      </c>
      <c r="B306" s="18">
        <f t="shared" si="29"/>
        <v>11</v>
      </c>
      <c r="C306" s="18"/>
      <c r="D306" s="18"/>
      <c r="E306" s="18"/>
      <c r="F306" s="42">
        <f>SUMIF('Cust MB ComLg'!$Y$8:$AJ$8,$B$29,'Cust MB ComLg'!$Y266:$AJ266)</f>
        <v>308</v>
      </c>
      <c r="G306" s="42">
        <f>'Avg Bill Days'!C263</f>
        <v>28.619</v>
      </c>
      <c r="H306" s="42"/>
      <c r="I306" s="42"/>
      <c r="J306" s="42">
        <f t="shared" ref="J306:K337" si="31">ROUND(SUMIF($B$32:$B$45,$B306,J$32:J$45)*$F306,0)</f>
        <v>0</v>
      </c>
      <c r="K306" s="42">
        <f t="shared" si="31"/>
        <v>9612</v>
      </c>
      <c r="L306" s="42"/>
      <c r="M306" s="42"/>
      <c r="N306" s="42"/>
      <c r="O306" s="42"/>
      <c r="P306" s="42"/>
      <c r="Q306" s="42"/>
      <c r="R306" s="42">
        <f t="shared" ref="R306:R355" si="32">ROUND(SUMIF($B$32:$B$45,$B306,R$32:R$45)*$F306*$G306,0)</f>
        <v>54427036</v>
      </c>
      <c r="S306" s="42">
        <f t="shared" ref="S306:S355" si="33">ROUND(SUMIF($B$32:$B$45,$B306,S$32:S$45)*$F306,0)</f>
        <v>146207</v>
      </c>
    </row>
    <row r="307" spans="1:19">
      <c r="A307" s="18">
        <f t="shared" si="28"/>
        <v>2033</v>
      </c>
      <c r="B307" s="18">
        <f t="shared" si="29"/>
        <v>12</v>
      </c>
      <c r="C307" s="18"/>
      <c r="D307" s="18"/>
      <c r="E307" s="18"/>
      <c r="F307" s="42">
        <f>SUMIF('Cust MB ComLg'!$Y$8:$AJ$8,$B$29,'Cust MB ComLg'!$Y267:$AJ267)</f>
        <v>311</v>
      </c>
      <c r="G307" s="42">
        <f>'Avg Bill Days'!C264</f>
        <v>31.238</v>
      </c>
      <c r="H307" s="42"/>
      <c r="I307" s="42"/>
      <c r="J307" s="42">
        <f t="shared" si="31"/>
        <v>0</v>
      </c>
      <c r="K307" s="42">
        <f t="shared" si="31"/>
        <v>9400</v>
      </c>
      <c r="L307" s="42"/>
      <c r="M307" s="42"/>
      <c r="N307" s="42"/>
      <c r="O307" s="42"/>
      <c r="P307" s="42"/>
      <c r="Q307" s="42"/>
      <c r="R307" s="42">
        <f t="shared" si="32"/>
        <v>56026722</v>
      </c>
      <c r="S307" s="42">
        <f t="shared" si="33"/>
        <v>143428</v>
      </c>
    </row>
    <row r="308" spans="1:19">
      <c r="A308" s="18">
        <f t="shared" si="28"/>
        <v>2034</v>
      </c>
      <c r="B308" s="18">
        <f t="shared" si="29"/>
        <v>1</v>
      </c>
      <c r="C308" s="18"/>
      <c r="D308" s="18"/>
      <c r="E308" s="18"/>
      <c r="F308" s="42">
        <f>SUMIF('Cust MB ComLg'!$Y$8:$AJ$8,$B$29,'Cust MB ComLg'!$Y268:$AJ268)</f>
        <v>311</v>
      </c>
      <c r="G308" s="42">
        <f>'Avg Bill Days'!C265</f>
        <v>32.286000000000001</v>
      </c>
      <c r="H308" s="42"/>
      <c r="I308" s="42"/>
      <c r="J308" s="42">
        <f t="shared" si="31"/>
        <v>0</v>
      </c>
      <c r="K308" s="42">
        <f t="shared" si="31"/>
        <v>6993</v>
      </c>
      <c r="L308" s="42"/>
      <c r="M308" s="42"/>
      <c r="N308" s="42"/>
      <c r="O308" s="42"/>
      <c r="P308" s="42"/>
      <c r="Q308" s="42"/>
      <c r="R308" s="42">
        <f t="shared" si="32"/>
        <v>55792417</v>
      </c>
      <c r="S308" s="42">
        <f t="shared" si="33"/>
        <v>140133</v>
      </c>
    </row>
    <row r="309" spans="1:19">
      <c r="A309" s="18">
        <f t="shared" si="28"/>
        <v>2034</v>
      </c>
      <c r="B309" s="18">
        <f t="shared" si="29"/>
        <v>2</v>
      </c>
      <c r="C309" s="18"/>
      <c r="D309" s="18"/>
      <c r="E309" s="18"/>
      <c r="F309" s="42">
        <f>SUMIF('Cust MB ComLg'!$Y$8:$AJ$8,$B$29,'Cust MB ComLg'!$Y269:$AJ269)</f>
        <v>311</v>
      </c>
      <c r="G309" s="42">
        <f>'Avg Bill Days'!C266</f>
        <v>29.81</v>
      </c>
      <c r="H309" s="42"/>
      <c r="I309" s="42"/>
      <c r="J309" s="42">
        <f t="shared" si="31"/>
        <v>0</v>
      </c>
      <c r="K309" s="42">
        <f t="shared" si="31"/>
        <v>7067</v>
      </c>
      <c r="L309" s="42"/>
      <c r="M309" s="42"/>
      <c r="N309" s="42"/>
      <c r="O309" s="42"/>
      <c r="P309" s="42"/>
      <c r="Q309" s="42"/>
      <c r="R309" s="42">
        <f t="shared" si="32"/>
        <v>53856239</v>
      </c>
      <c r="S309" s="42">
        <f t="shared" si="33"/>
        <v>139940</v>
      </c>
    </row>
    <row r="310" spans="1:19">
      <c r="A310" s="18">
        <f t="shared" si="28"/>
        <v>2034</v>
      </c>
      <c r="B310" s="18">
        <f t="shared" si="29"/>
        <v>3</v>
      </c>
      <c r="C310" s="18"/>
      <c r="D310" s="18"/>
      <c r="E310" s="18"/>
      <c r="F310" s="42">
        <f>SUMIF('Cust MB ComLg'!$Y$8:$AJ$8,$B$29,'Cust MB ComLg'!$Y270:$AJ270)</f>
        <v>311</v>
      </c>
      <c r="G310" s="42">
        <f>'Avg Bill Days'!C267</f>
        <v>29.524000000000001</v>
      </c>
      <c r="H310" s="42"/>
      <c r="I310" s="42"/>
      <c r="J310" s="42">
        <f t="shared" si="31"/>
        <v>0</v>
      </c>
      <c r="K310" s="42">
        <f t="shared" si="31"/>
        <v>7950</v>
      </c>
      <c r="L310" s="42"/>
      <c r="M310" s="42"/>
      <c r="N310" s="42"/>
      <c r="O310" s="42"/>
      <c r="P310" s="42"/>
      <c r="Q310" s="42"/>
      <c r="R310" s="42">
        <f t="shared" si="32"/>
        <v>54975673</v>
      </c>
      <c r="S310" s="42">
        <f t="shared" si="33"/>
        <v>141358</v>
      </c>
    </row>
    <row r="311" spans="1:19">
      <c r="A311" s="18">
        <f t="shared" si="28"/>
        <v>2034</v>
      </c>
      <c r="B311" s="18">
        <f t="shared" si="29"/>
        <v>4</v>
      </c>
      <c r="C311" s="18"/>
      <c r="D311" s="18"/>
      <c r="E311" s="18"/>
      <c r="F311" s="42">
        <f>SUMIF('Cust MB ComLg'!$Y$8:$AJ$8,$B$29,'Cust MB ComLg'!$Y271:$AJ271)</f>
        <v>314</v>
      </c>
      <c r="G311" s="42">
        <f>'Avg Bill Days'!C268</f>
        <v>30.713999999999999</v>
      </c>
      <c r="H311" s="42"/>
      <c r="I311" s="42"/>
      <c r="J311" s="42">
        <f t="shared" si="31"/>
        <v>0</v>
      </c>
      <c r="K311" s="42">
        <f t="shared" si="31"/>
        <v>9203</v>
      </c>
      <c r="L311" s="42"/>
      <c r="M311" s="42"/>
      <c r="N311" s="42"/>
      <c r="O311" s="42"/>
      <c r="P311" s="42"/>
      <c r="Q311" s="42"/>
      <c r="R311" s="42">
        <f t="shared" si="32"/>
        <v>61211276</v>
      </c>
      <c r="S311" s="42">
        <f t="shared" si="33"/>
        <v>147492</v>
      </c>
    </row>
    <row r="312" spans="1:19">
      <c r="A312" s="18">
        <f t="shared" si="28"/>
        <v>2034</v>
      </c>
      <c r="B312" s="18">
        <f t="shared" si="29"/>
        <v>5</v>
      </c>
      <c r="C312" s="18"/>
      <c r="D312" s="18"/>
      <c r="E312" s="18"/>
      <c r="F312" s="42">
        <f>SUMIF('Cust MB ComLg'!$Y$8:$AJ$8,$B$29,'Cust MB ComLg'!$Y272:$AJ272)</f>
        <v>314</v>
      </c>
      <c r="G312" s="42">
        <f>'Avg Bill Days'!C269</f>
        <v>29.524000000000001</v>
      </c>
      <c r="H312" s="42"/>
      <c r="I312" s="42"/>
      <c r="J312" s="42">
        <f t="shared" si="31"/>
        <v>0</v>
      </c>
      <c r="K312" s="42">
        <f t="shared" si="31"/>
        <v>9353</v>
      </c>
      <c r="L312" s="42"/>
      <c r="M312" s="42"/>
      <c r="N312" s="42"/>
      <c r="O312" s="42"/>
      <c r="P312" s="42"/>
      <c r="Q312" s="42"/>
      <c r="R312" s="42">
        <f t="shared" si="32"/>
        <v>62171287</v>
      </c>
      <c r="S312" s="42">
        <f t="shared" si="33"/>
        <v>155043</v>
      </c>
    </row>
    <row r="313" spans="1:19">
      <c r="A313" s="18">
        <f t="shared" si="28"/>
        <v>2034</v>
      </c>
      <c r="B313" s="18">
        <f t="shared" si="29"/>
        <v>6</v>
      </c>
      <c r="C313" s="18"/>
      <c r="D313" s="18"/>
      <c r="E313" s="18"/>
      <c r="F313" s="42">
        <f>SUMIF('Cust MB ComLg'!$Y$8:$AJ$8,$B$29,'Cust MB ComLg'!$Y273:$AJ273)</f>
        <v>314</v>
      </c>
      <c r="G313" s="42">
        <f>'Avg Bill Days'!C270</f>
        <v>30.619</v>
      </c>
      <c r="H313" s="42"/>
      <c r="I313" s="42"/>
      <c r="J313" s="42">
        <f t="shared" si="31"/>
        <v>0</v>
      </c>
      <c r="K313" s="42">
        <f t="shared" si="31"/>
        <v>9173</v>
      </c>
      <c r="L313" s="42"/>
      <c r="M313" s="42"/>
      <c r="N313" s="42"/>
      <c r="O313" s="42"/>
      <c r="P313" s="42"/>
      <c r="Q313" s="42"/>
      <c r="R313" s="42">
        <f t="shared" si="32"/>
        <v>72727855</v>
      </c>
      <c r="S313" s="42">
        <f t="shared" si="33"/>
        <v>167922</v>
      </c>
    </row>
    <row r="314" spans="1:19">
      <c r="A314" s="18">
        <f t="shared" si="28"/>
        <v>2034</v>
      </c>
      <c r="B314" s="18">
        <f t="shared" si="29"/>
        <v>7</v>
      </c>
      <c r="C314" s="18"/>
      <c r="D314" s="18"/>
      <c r="E314" s="18"/>
      <c r="F314" s="42">
        <f>SUMIF('Cust MB ComLg'!$Y$8:$AJ$8,$B$29,'Cust MB ComLg'!$Y274:$AJ274)</f>
        <v>315</v>
      </c>
      <c r="G314" s="42">
        <f>'Avg Bill Days'!C271</f>
        <v>30.713999999999999</v>
      </c>
      <c r="H314" s="42"/>
      <c r="I314" s="42"/>
      <c r="J314" s="42">
        <f t="shared" si="31"/>
        <v>0</v>
      </c>
      <c r="K314" s="42">
        <f t="shared" si="31"/>
        <v>11329</v>
      </c>
      <c r="L314" s="42"/>
      <c r="M314" s="42"/>
      <c r="N314" s="42"/>
      <c r="O314" s="42"/>
      <c r="P314" s="42"/>
      <c r="Q314" s="42"/>
      <c r="R314" s="42">
        <f t="shared" si="32"/>
        <v>75867968</v>
      </c>
      <c r="S314" s="42">
        <f t="shared" si="33"/>
        <v>165297</v>
      </c>
    </row>
    <row r="315" spans="1:19">
      <c r="A315" s="18">
        <f t="shared" si="28"/>
        <v>2034</v>
      </c>
      <c r="B315" s="18">
        <f t="shared" si="29"/>
        <v>8</v>
      </c>
      <c r="C315" s="18"/>
      <c r="D315" s="18"/>
      <c r="E315" s="18"/>
      <c r="F315" s="42">
        <f>SUMIF('Cust MB ComLg'!$Y$8:$AJ$8,$B$29,'Cust MB ComLg'!$Y275:$AJ275)</f>
        <v>317</v>
      </c>
      <c r="G315" s="42">
        <f>'Avg Bill Days'!C272</f>
        <v>30.475999999999999</v>
      </c>
      <c r="H315" s="42"/>
      <c r="I315" s="42"/>
      <c r="J315" s="42">
        <f t="shared" si="31"/>
        <v>0</v>
      </c>
      <c r="K315" s="42">
        <f t="shared" si="31"/>
        <v>10487</v>
      </c>
      <c r="L315" s="42"/>
      <c r="M315" s="42"/>
      <c r="N315" s="42"/>
      <c r="O315" s="42"/>
      <c r="P315" s="42"/>
      <c r="Q315" s="42"/>
      <c r="R315" s="42">
        <f t="shared" si="32"/>
        <v>78065035</v>
      </c>
      <c r="S315" s="42">
        <f t="shared" si="33"/>
        <v>172370</v>
      </c>
    </row>
    <row r="316" spans="1:19">
      <c r="A316" s="18">
        <f t="shared" si="28"/>
        <v>2034</v>
      </c>
      <c r="B316" s="18">
        <f t="shared" si="29"/>
        <v>9</v>
      </c>
      <c r="C316" s="18"/>
      <c r="D316" s="18"/>
      <c r="E316" s="18"/>
      <c r="F316" s="42">
        <f>SUMIF('Cust MB ComLg'!$Y$8:$AJ$8,$B$29,'Cust MB ComLg'!$Y276:$AJ276)</f>
        <v>318</v>
      </c>
      <c r="G316" s="42">
        <f>'Avg Bill Days'!C273</f>
        <v>31.143000000000001</v>
      </c>
      <c r="H316" s="42"/>
      <c r="I316" s="42"/>
      <c r="J316" s="42">
        <f t="shared" si="31"/>
        <v>0</v>
      </c>
      <c r="K316" s="42">
        <f t="shared" si="31"/>
        <v>9827</v>
      </c>
      <c r="L316" s="42"/>
      <c r="M316" s="42"/>
      <c r="N316" s="42"/>
      <c r="O316" s="42"/>
      <c r="P316" s="42"/>
      <c r="Q316" s="42"/>
      <c r="R316" s="42">
        <f t="shared" si="32"/>
        <v>76784819</v>
      </c>
      <c r="S316" s="42">
        <f t="shared" si="33"/>
        <v>173734</v>
      </c>
    </row>
    <row r="317" spans="1:19">
      <c r="A317" s="18">
        <f t="shared" si="28"/>
        <v>2034</v>
      </c>
      <c r="B317" s="18">
        <f t="shared" si="29"/>
        <v>10</v>
      </c>
      <c r="C317" s="18"/>
      <c r="D317" s="18"/>
      <c r="E317" s="18"/>
      <c r="F317" s="42">
        <f>SUMIF('Cust MB ComLg'!$Y$8:$AJ$8,$B$29,'Cust MB ComLg'!$Y277:$AJ277)</f>
        <v>318</v>
      </c>
      <c r="G317" s="42">
        <f>'Avg Bill Days'!C274</f>
        <v>30.762</v>
      </c>
      <c r="H317" s="42"/>
      <c r="I317" s="42"/>
      <c r="J317" s="42">
        <f t="shared" si="31"/>
        <v>0</v>
      </c>
      <c r="K317" s="42">
        <f t="shared" si="31"/>
        <v>9606</v>
      </c>
      <c r="L317" s="42"/>
      <c r="M317" s="42"/>
      <c r="N317" s="42"/>
      <c r="O317" s="42"/>
      <c r="P317" s="42"/>
      <c r="Q317" s="42"/>
      <c r="R317" s="42">
        <f t="shared" si="32"/>
        <v>68058016</v>
      </c>
      <c r="S317" s="42">
        <f t="shared" si="33"/>
        <v>161742</v>
      </c>
    </row>
    <row r="318" spans="1:19">
      <c r="A318" s="18">
        <f t="shared" si="28"/>
        <v>2034</v>
      </c>
      <c r="B318" s="18">
        <f t="shared" si="29"/>
        <v>11</v>
      </c>
      <c r="C318" s="18"/>
      <c r="D318" s="18"/>
      <c r="E318" s="18"/>
      <c r="F318" s="42">
        <f>SUMIF('Cust MB ComLg'!$Y$8:$AJ$8,$B$29,'Cust MB ComLg'!$Y278:$AJ278)</f>
        <v>320</v>
      </c>
      <c r="G318" s="42">
        <f>'Avg Bill Days'!C275</f>
        <v>28.619</v>
      </c>
      <c r="H318" s="42"/>
      <c r="I318" s="42"/>
      <c r="J318" s="42">
        <f t="shared" si="31"/>
        <v>0</v>
      </c>
      <c r="K318" s="42">
        <f t="shared" si="31"/>
        <v>9987</v>
      </c>
      <c r="L318" s="42"/>
      <c r="M318" s="42"/>
      <c r="N318" s="42"/>
      <c r="O318" s="42"/>
      <c r="P318" s="42"/>
      <c r="Q318" s="42"/>
      <c r="R318" s="42">
        <f t="shared" si="32"/>
        <v>56547570</v>
      </c>
      <c r="S318" s="42">
        <f t="shared" si="33"/>
        <v>151904</v>
      </c>
    </row>
    <row r="319" spans="1:19">
      <c r="A319" s="18">
        <f t="shared" si="28"/>
        <v>2034</v>
      </c>
      <c r="B319" s="18">
        <f t="shared" si="29"/>
        <v>12</v>
      </c>
      <c r="C319" s="18"/>
      <c r="D319" s="18"/>
      <c r="E319" s="18"/>
      <c r="F319" s="42">
        <f>SUMIF('Cust MB ComLg'!$Y$8:$AJ$8,$B$29,'Cust MB ComLg'!$Y279:$AJ279)</f>
        <v>321</v>
      </c>
      <c r="G319" s="42">
        <f>'Avg Bill Days'!C276</f>
        <v>31.238</v>
      </c>
      <c r="H319" s="42"/>
      <c r="I319" s="42"/>
      <c r="J319" s="42">
        <f t="shared" si="31"/>
        <v>0</v>
      </c>
      <c r="K319" s="42">
        <f t="shared" si="31"/>
        <v>9702</v>
      </c>
      <c r="L319" s="42"/>
      <c r="M319" s="42"/>
      <c r="N319" s="42"/>
      <c r="O319" s="42"/>
      <c r="P319" s="42"/>
      <c r="Q319" s="42"/>
      <c r="R319" s="42">
        <f t="shared" si="32"/>
        <v>57828224</v>
      </c>
      <c r="S319" s="42">
        <f t="shared" si="33"/>
        <v>148040</v>
      </c>
    </row>
    <row r="320" spans="1:19">
      <c r="A320" s="18">
        <f t="shared" si="28"/>
        <v>2035</v>
      </c>
      <c r="B320" s="18">
        <f t="shared" si="29"/>
        <v>1</v>
      </c>
      <c r="C320" s="18"/>
      <c r="D320" s="18"/>
      <c r="E320" s="18"/>
      <c r="F320" s="42">
        <f>SUMIF('Cust MB ComLg'!$Y$8:$AJ$8,$B$29,'Cust MB ComLg'!$Y280:$AJ280)</f>
        <v>321</v>
      </c>
      <c r="G320" s="42">
        <f>'Avg Bill Days'!C277</f>
        <v>32.286000000000001</v>
      </c>
      <c r="H320" s="42"/>
      <c r="I320" s="42"/>
      <c r="J320" s="42">
        <f t="shared" si="31"/>
        <v>0</v>
      </c>
      <c r="K320" s="42">
        <f t="shared" si="31"/>
        <v>7218</v>
      </c>
      <c r="L320" s="42"/>
      <c r="M320" s="42"/>
      <c r="N320" s="42"/>
      <c r="O320" s="42"/>
      <c r="P320" s="42"/>
      <c r="Q320" s="42"/>
      <c r="R320" s="42">
        <f t="shared" si="32"/>
        <v>57586386</v>
      </c>
      <c r="S320" s="42">
        <f t="shared" si="33"/>
        <v>144639</v>
      </c>
    </row>
    <row r="321" spans="1:19">
      <c r="A321" s="18">
        <f t="shared" si="28"/>
        <v>2035</v>
      </c>
      <c r="B321" s="18">
        <f t="shared" si="29"/>
        <v>2</v>
      </c>
      <c r="C321" s="18"/>
      <c r="D321" s="18"/>
      <c r="E321" s="18"/>
      <c r="F321" s="42">
        <f>SUMIF('Cust MB ComLg'!$Y$8:$AJ$8,$B$29,'Cust MB ComLg'!$Y281:$AJ281)</f>
        <v>322</v>
      </c>
      <c r="G321" s="42">
        <f>'Avg Bill Days'!C278</f>
        <v>29.81</v>
      </c>
      <c r="H321" s="42"/>
      <c r="I321" s="42"/>
      <c r="J321" s="42">
        <f t="shared" si="31"/>
        <v>0</v>
      </c>
      <c r="K321" s="42">
        <f t="shared" si="31"/>
        <v>7317</v>
      </c>
      <c r="L321" s="42"/>
      <c r="M321" s="42"/>
      <c r="N321" s="42"/>
      <c r="O321" s="42"/>
      <c r="P321" s="42"/>
      <c r="Q321" s="42"/>
      <c r="R321" s="42">
        <f t="shared" si="32"/>
        <v>55761122</v>
      </c>
      <c r="S321" s="42">
        <f t="shared" si="33"/>
        <v>144889</v>
      </c>
    </row>
    <row r="322" spans="1:19">
      <c r="A322" s="18">
        <f t="shared" si="28"/>
        <v>2035</v>
      </c>
      <c r="B322" s="18">
        <f t="shared" si="29"/>
        <v>3</v>
      </c>
      <c r="C322" s="18"/>
      <c r="D322" s="18"/>
      <c r="E322" s="18"/>
      <c r="F322" s="42">
        <f>SUMIF('Cust MB ComLg'!$Y$8:$AJ$8,$B$29,'Cust MB ComLg'!$Y282:$AJ282)</f>
        <v>324</v>
      </c>
      <c r="G322" s="42">
        <f>'Avg Bill Days'!C279</f>
        <v>29.524000000000001</v>
      </c>
      <c r="H322" s="42"/>
      <c r="I322" s="42"/>
      <c r="J322" s="42">
        <f t="shared" si="31"/>
        <v>0</v>
      </c>
      <c r="K322" s="42">
        <f t="shared" si="31"/>
        <v>8282</v>
      </c>
      <c r="L322" s="42"/>
      <c r="M322" s="42"/>
      <c r="N322" s="42"/>
      <c r="O322" s="42"/>
      <c r="P322" s="42"/>
      <c r="Q322" s="42"/>
      <c r="R322" s="42">
        <f t="shared" si="32"/>
        <v>57273692</v>
      </c>
      <c r="S322" s="42">
        <f t="shared" si="33"/>
        <v>147267</v>
      </c>
    </row>
    <row r="323" spans="1:19">
      <c r="A323" s="18">
        <f t="shared" si="28"/>
        <v>2035</v>
      </c>
      <c r="B323" s="18">
        <f t="shared" si="29"/>
        <v>4</v>
      </c>
      <c r="C323" s="18"/>
      <c r="D323" s="18"/>
      <c r="E323" s="18"/>
      <c r="F323" s="42">
        <f>SUMIF('Cust MB ComLg'!$Y$8:$AJ$8,$B$29,'Cust MB ComLg'!$Y283:$AJ283)</f>
        <v>325</v>
      </c>
      <c r="G323" s="42">
        <f>'Avg Bill Days'!C280</f>
        <v>30.713999999999999</v>
      </c>
      <c r="H323" s="42"/>
      <c r="I323" s="42"/>
      <c r="J323" s="42">
        <f t="shared" si="31"/>
        <v>0</v>
      </c>
      <c r="K323" s="42">
        <f t="shared" si="31"/>
        <v>9525</v>
      </c>
      <c r="L323" s="42"/>
      <c r="M323" s="42"/>
      <c r="N323" s="42"/>
      <c r="O323" s="42"/>
      <c r="P323" s="42"/>
      <c r="Q323" s="42"/>
      <c r="R323" s="42">
        <f t="shared" si="32"/>
        <v>63355620</v>
      </c>
      <c r="S323" s="42">
        <f t="shared" si="33"/>
        <v>152659</v>
      </c>
    </row>
    <row r="324" spans="1:19">
      <c r="A324" s="18">
        <f t="shared" ref="A324:A355" si="34">A312+1</f>
        <v>2035</v>
      </c>
      <c r="B324" s="18">
        <f t="shared" si="29"/>
        <v>5</v>
      </c>
      <c r="C324" s="18"/>
      <c r="D324" s="18"/>
      <c r="E324" s="18"/>
      <c r="F324" s="42">
        <f>SUMIF('Cust MB ComLg'!$Y$8:$AJ$8,$B$29,'Cust MB ComLg'!$Y284:$AJ284)</f>
        <v>325</v>
      </c>
      <c r="G324" s="42">
        <f>'Avg Bill Days'!C281</f>
        <v>29.524000000000001</v>
      </c>
      <c r="H324" s="42"/>
      <c r="I324" s="42"/>
      <c r="J324" s="42">
        <f t="shared" si="31"/>
        <v>0</v>
      </c>
      <c r="K324" s="42">
        <f t="shared" si="31"/>
        <v>9681</v>
      </c>
      <c r="L324" s="42"/>
      <c r="M324" s="42"/>
      <c r="N324" s="42"/>
      <c r="O324" s="42"/>
      <c r="P324" s="42"/>
      <c r="Q324" s="42"/>
      <c r="R324" s="42">
        <f t="shared" si="32"/>
        <v>64349262</v>
      </c>
      <c r="S324" s="42">
        <f t="shared" si="33"/>
        <v>160475</v>
      </c>
    </row>
    <row r="325" spans="1:19">
      <c r="A325" s="18">
        <f t="shared" si="34"/>
        <v>2035</v>
      </c>
      <c r="B325" s="18">
        <f t="shared" ref="B325:B355" si="35">B313</f>
        <v>6</v>
      </c>
      <c r="C325" s="18"/>
      <c r="D325" s="18"/>
      <c r="E325" s="18"/>
      <c r="F325" s="42">
        <f>SUMIF('Cust MB ComLg'!$Y$8:$AJ$8,$B$29,'Cust MB ComLg'!$Y285:$AJ285)</f>
        <v>328</v>
      </c>
      <c r="G325" s="42">
        <f>'Avg Bill Days'!C282</f>
        <v>30.619</v>
      </c>
      <c r="H325" s="42"/>
      <c r="I325" s="42"/>
      <c r="J325" s="42">
        <f t="shared" si="31"/>
        <v>0</v>
      </c>
      <c r="K325" s="42">
        <f t="shared" si="31"/>
        <v>9582</v>
      </c>
      <c r="L325" s="42"/>
      <c r="M325" s="42"/>
      <c r="N325" s="42"/>
      <c r="O325" s="42"/>
      <c r="P325" s="42"/>
      <c r="Q325" s="42"/>
      <c r="R325" s="42">
        <f t="shared" si="32"/>
        <v>75970498</v>
      </c>
      <c r="S325" s="42">
        <f t="shared" si="33"/>
        <v>175409</v>
      </c>
    </row>
    <row r="326" spans="1:19">
      <c r="A326" s="18">
        <f t="shared" si="34"/>
        <v>2035</v>
      </c>
      <c r="B326" s="18">
        <f t="shared" si="35"/>
        <v>7</v>
      </c>
      <c r="C326" s="18"/>
      <c r="D326" s="18"/>
      <c r="E326" s="18"/>
      <c r="F326" s="42">
        <f>SUMIF('Cust MB ComLg'!$Y$8:$AJ$8,$B$29,'Cust MB ComLg'!$Y286:$AJ286)</f>
        <v>328</v>
      </c>
      <c r="G326" s="42">
        <f>'Avg Bill Days'!C283</f>
        <v>30.713999999999999</v>
      </c>
      <c r="H326" s="42"/>
      <c r="I326" s="42"/>
      <c r="J326" s="42">
        <f t="shared" si="31"/>
        <v>0</v>
      </c>
      <c r="K326" s="42">
        <f t="shared" si="31"/>
        <v>11796</v>
      </c>
      <c r="L326" s="42"/>
      <c r="M326" s="42"/>
      <c r="N326" s="42"/>
      <c r="O326" s="42"/>
      <c r="P326" s="42"/>
      <c r="Q326" s="42"/>
      <c r="R326" s="42">
        <f t="shared" si="32"/>
        <v>78999027</v>
      </c>
      <c r="S326" s="42">
        <f t="shared" si="33"/>
        <v>172119</v>
      </c>
    </row>
    <row r="327" spans="1:19">
      <c r="A327" s="18">
        <f t="shared" si="34"/>
        <v>2035</v>
      </c>
      <c r="B327" s="18">
        <f t="shared" si="35"/>
        <v>8</v>
      </c>
      <c r="C327" s="18"/>
      <c r="D327" s="18"/>
      <c r="E327" s="18"/>
      <c r="F327" s="42">
        <f>SUMIF('Cust MB ComLg'!$Y$8:$AJ$8,$B$29,'Cust MB ComLg'!$Y287:$AJ287)</f>
        <v>328</v>
      </c>
      <c r="G327" s="42">
        <f>'Avg Bill Days'!C284</f>
        <v>30.475999999999999</v>
      </c>
      <c r="H327" s="42"/>
      <c r="I327" s="42"/>
      <c r="J327" s="42">
        <f t="shared" si="31"/>
        <v>0</v>
      </c>
      <c r="K327" s="42">
        <f t="shared" si="31"/>
        <v>10851</v>
      </c>
      <c r="L327" s="42"/>
      <c r="M327" s="42"/>
      <c r="N327" s="42"/>
      <c r="O327" s="42"/>
      <c r="P327" s="42"/>
      <c r="Q327" s="42"/>
      <c r="R327" s="42">
        <f t="shared" si="32"/>
        <v>80773916</v>
      </c>
      <c r="S327" s="42">
        <f t="shared" si="33"/>
        <v>178351</v>
      </c>
    </row>
    <row r="328" spans="1:19">
      <c r="A328" s="18">
        <f t="shared" si="34"/>
        <v>2035</v>
      </c>
      <c r="B328" s="18">
        <f t="shared" si="35"/>
        <v>9</v>
      </c>
      <c r="C328" s="18"/>
      <c r="D328" s="18"/>
      <c r="E328" s="18"/>
      <c r="F328" s="42">
        <f>SUMIF('Cust MB ComLg'!$Y$8:$AJ$8,$B$29,'Cust MB ComLg'!$Y288:$AJ288)</f>
        <v>330</v>
      </c>
      <c r="G328" s="42">
        <f>'Avg Bill Days'!C285</f>
        <v>31.143000000000001</v>
      </c>
      <c r="H328" s="42"/>
      <c r="I328" s="42"/>
      <c r="J328" s="42">
        <f t="shared" si="31"/>
        <v>0</v>
      </c>
      <c r="K328" s="42">
        <f t="shared" si="31"/>
        <v>10197</v>
      </c>
      <c r="L328" s="42"/>
      <c r="M328" s="42"/>
      <c r="N328" s="42"/>
      <c r="O328" s="42"/>
      <c r="P328" s="42"/>
      <c r="Q328" s="42"/>
      <c r="R328" s="42">
        <f t="shared" si="32"/>
        <v>79682360</v>
      </c>
      <c r="S328" s="42">
        <f t="shared" si="33"/>
        <v>180290</v>
      </c>
    </row>
    <row r="329" spans="1:19">
      <c r="A329" s="18">
        <f t="shared" si="34"/>
        <v>2035</v>
      </c>
      <c r="B329" s="18">
        <f t="shared" si="35"/>
        <v>10</v>
      </c>
      <c r="C329" s="18"/>
      <c r="D329" s="18"/>
      <c r="E329" s="18"/>
      <c r="F329" s="42">
        <f>SUMIF('Cust MB ComLg'!$Y$8:$AJ$8,$B$29,'Cust MB ComLg'!$Y289:$AJ289)</f>
        <v>331</v>
      </c>
      <c r="G329" s="42">
        <f>'Avg Bill Days'!C286</f>
        <v>30.762</v>
      </c>
      <c r="H329" s="42"/>
      <c r="I329" s="42"/>
      <c r="J329" s="42">
        <f t="shared" si="31"/>
        <v>0</v>
      </c>
      <c r="K329" s="42">
        <f t="shared" si="31"/>
        <v>9999</v>
      </c>
      <c r="L329" s="42"/>
      <c r="M329" s="42"/>
      <c r="N329" s="42"/>
      <c r="O329" s="42"/>
      <c r="P329" s="42"/>
      <c r="Q329" s="42"/>
      <c r="R329" s="42">
        <f t="shared" si="32"/>
        <v>70840262</v>
      </c>
      <c r="S329" s="42">
        <f t="shared" si="33"/>
        <v>168354</v>
      </c>
    </row>
    <row r="330" spans="1:19">
      <c r="A330" s="18">
        <f t="shared" si="34"/>
        <v>2035</v>
      </c>
      <c r="B330" s="18">
        <f t="shared" si="35"/>
        <v>11</v>
      </c>
      <c r="C330" s="18"/>
      <c r="D330" s="18"/>
      <c r="E330" s="18"/>
      <c r="F330" s="42">
        <f>SUMIF('Cust MB ComLg'!$Y$8:$AJ$8,$B$29,'Cust MB ComLg'!$Y290:$AJ290)</f>
        <v>332</v>
      </c>
      <c r="G330" s="42">
        <f>'Avg Bill Days'!C287</f>
        <v>28.619</v>
      </c>
      <c r="H330" s="42"/>
      <c r="I330" s="42"/>
      <c r="J330" s="42">
        <f t="shared" si="31"/>
        <v>0</v>
      </c>
      <c r="K330" s="42">
        <f t="shared" si="31"/>
        <v>10361</v>
      </c>
      <c r="L330" s="42"/>
      <c r="M330" s="42"/>
      <c r="N330" s="42"/>
      <c r="O330" s="42"/>
      <c r="P330" s="42"/>
      <c r="Q330" s="42"/>
      <c r="R330" s="42">
        <f t="shared" si="32"/>
        <v>58668104</v>
      </c>
      <c r="S330" s="42">
        <f t="shared" si="33"/>
        <v>157600</v>
      </c>
    </row>
    <row r="331" spans="1:19">
      <c r="A331" s="18">
        <f t="shared" si="34"/>
        <v>2035</v>
      </c>
      <c r="B331" s="18">
        <f t="shared" si="35"/>
        <v>12</v>
      </c>
      <c r="C331" s="18"/>
      <c r="D331" s="18"/>
      <c r="E331" s="18"/>
      <c r="F331" s="42">
        <f>SUMIF('Cust MB ComLg'!$Y$8:$AJ$8,$B$29,'Cust MB ComLg'!$Y291:$AJ291)</f>
        <v>332</v>
      </c>
      <c r="G331" s="42">
        <f>'Avg Bill Days'!C288</f>
        <v>31.238</v>
      </c>
      <c r="H331" s="42"/>
      <c r="I331" s="42"/>
      <c r="J331" s="42">
        <f t="shared" si="31"/>
        <v>0</v>
      </c>
      <c r="K331" s="42">
        <f t="shared" si="31"/>
        <v>10035</v>
      </c>
      <c r="L331" s="42"/>
      <c r="M331" s="42"/>
      <c r="N331" s="42"/>
      <c r="O331" s="42"/>
      <c r="P331" s="42"/>
      <c r="Q331" s="42"/>
      <c r="R331" s="42">
        <f t="shared" si="32"/>
        <v>59809877</v>
      </c>
      <c r="S331" s="42">
        <f t="shared" si="33"/>
        <v>153113</v>
      </c>
    </row>
    <row r="332" spans="1:19">
      <c r="A332" s="18">
        <f t="shared" si="34"/>
        <v>2036</v>
      </c>
      <c r="B332" s="18">
        <f t="shared" si="35"/>
        <v>1</v>
      </c>
      <c r="C332" s="18"/>
      <c r="D332" s="18"/>
      <c r="E332" s="18"/>
      <c r="F332" s="42">
        <f>SUMIF('Cust MB ComLg'!$Y$8:$AJ$8,$B$29,'Cust MB ComLg'!$Y292:$AJ292)</f>
        <v>334</v>
      </c>
      <c r="G332" s="42">
        <f>'Avg Bill Days'!C289</f>
        <v>32.286000000000001</v>
      </c>
      <c r="H332" s="42"/>
      <c r="I332" s="42"/>
      <c r="J332" s="42">
        <f t="shared" si="31"/>
        <v>0</v>
      </c>
      <c r="K332" s="42">
        <f t="shared" si="31"/>
        <v>7511</v>
      </c>
      <c r="L332" s="42"/>
      <c r="M332" s="42"/>
      <c r="N332" s="42"/>
      <c r="O332" s="42"/>
      <c r="P332" s="42"/>
      <c r="Q332" s="42"/>
      <c r="R332" s="42">
        <f t="shared" si="32"/>
        <v>59918545</v>
      </c>
      <c r="S332" s="42">
        <f t="shared" si="33"/>
        <v>150497</v>
      </c>
    </row>
    <row r="333" spans="1:19">
      <c r="A333" s="18">
        <f t="shared" si="34"/>
        <v>2036</v>
      </c>
      <c r="B333" s="18">
        <f t="shared" si="35"/>
        <v>2</v>
      </c>
      <c r="C333" s="18"/>
      <c r="D333" s="18"/>
      <c r="E333" s="18"/>
      <c r="F333" s="42">
        <f>SUMIF('Cust MB ComLg'!$Y$8:$AJ$8,$B$29,'Cust MB ComLg'!$Y293:$AJ293)</f>
        <v>334</v>
      </c>
      <c r="G333" s="42">
        <f>'Avg Bill Days'!C290</f>
        <v>30.31</v>
      </c>
      <c r="H333" s="42"/>
      <c r="I333" s="42"/>
      <c r="J333" s="42">
        <f t="shared" si="31"/>
        <v>0</v>
      </c>
      <c r="K333" s="42">
        <f t="shared" si="31"/>
        <v>7590</v>
      </c>
      <c r="L333" s="42"/>
      <c r="M333" s="42"/>
      <c r="N333" s="42"/>
      <c r="O333" s="42"/>
      <c r="P333" s="42"/>
      <c r="Q333" s="42"/>
      <c r="R333" s="42">
        <f t="shared" si="32"/>
        <v>58809307</v>
      </c>
      <c r="S333" s="42">
        <f t="shared" si="33"/>
        <v>150289</v>
      </c>
    </row>
    <row r="334" spans="1:19">
      <c r="A334" s="18">
        <f t="shared" si="34"/>
        <v>2036</v>
      </c>
      <c r="B334" s="18">
        <f t="shared" si="35"/>
        <v>3</v>
      </c>
      <c r="C334" s="18"/>
      <c r="D334" s="18"/>
      <c r="E334" s="18"/>
      <c r="F334" s="42">
        <f>SUMIF('Cust MB ComLg'!$Y$8:$AJ$8,$B$29,'Cust MB ComLg'!$Y294:$AJ294)</f>
        <v>335</v>
      </c>
      <c r="G334" s="42">
        <f>'Avg Bill Days'!C291</f>
        <v>30.024000000000001</v>
      </c>
      <c r="H334" s="42"/>
      <c r="I334" s="42"/>
      <c r="J334" s="42">
        <f t="shared" si="31"/>
        <v>0</v>
      </c>
      <c r="K334" s="42">
        <f t="shared" si="31"/>
        <v>8564</v>
      </c>
      <c r="L334" s="42"/>
      <c r="M334" s="42"/>
      <c r="N334" s="42"/>
      <c r="O334" s="42"/>
      <c r="P334" s="42"/>
      <c r="Q334" s="42"/>
      <c r="R334" s="42">
        <f t="shared" si="32"/>
        <v>60221051</v>
      </c>
      <c r="S334" s="42">
        <f t="shared" si="33"/>
        <v>152266</v>
      </c>
    </row>
    <row r="335" spans="1:19">
      <c r="A335" s="18">
        <f t="shared" si="34"/>
        <v>2036</v>
      </c>
      <c r="B335" s="18">
        <f t="shared" si="35"/>
        <v>4</v>
      </c>
      <c r="C335" s="18"/>
      <c r="D335" s="18"/>
      <c r="E335" s="18"/>
      <c r="F335" s="42">
        <f>SUMIF('Cust MB ComLg'!$Y$8:$AJ$8,$B$29,'Cust MB ComLg'!$Y295:$AJ295)</f>
        <v>336</v>
      </c>
      <c r="G335" s="42">
        <f>'Avg Bill Days'!C292</f>
        <v>30.713999999999999</v>
      </c>
      <c r="H335" s="42"/>
      <c r="I335" s="42"/>
      <c r="J335" s="42">
        <f t="shared" si="31"/>
        <v>0</v>
      </c>
      <c r="K335" s="42">
        <f t="shared" si="31"/>
        <v>9848</v>
      </c>
      <c r="L335" s="42"/>
      <c r="M335" s="42"/>
      <c r="N335" s="42"/>
      <c r="O335" s="42"/>
      <c r="P335" s="42"/>
      <c r="Q335" s="42"/>
      <c r="R335" s="42">
        <f t="shared" si="32"/>
        <v>65499964</v>
      </c>
      <c r="S335" s="42">
        <f t="shared" si="33"/>
        <v>157826</v>
      </c>
    </row>
    <row r="336" spans="1:19">
      <c r="A336" s="18">
        <f t="shared" si="34"/>
        <v>2036</v>
      </c>
      <c r="B336" s="18">
        <f t="shared" si="35"/>
        <v>5</v>
      </c>
      <c r="C336" s="18"/>
      <c r="D336" s="18"/>
      <c r="E336" s="18"/>
      <c r="F336" s="42">
        <f>SUMIF('Cust MB ComLg'!$Y$8:$AJ$8,$B$29,'Cust MB ComLg'!$Y296:$AJ296)</f>
        <v>337</v>
      </c>
      <c r="G336" s="42">
        <f>'Avg Bill Days'!C293</f>
        <v>29.524000000000001</v>
      </c>
      <c r="H336" s="42"/>
      <c r="I336" s="42"/>
      <c r="J336" s="42">
        <f t="shared" si="31"/>
        <v>0</v>
      </c>
      <c r="K336" s="42">
        <f t="shared" si="31"/>
        <v>10039</v>
      </c>
      <c r="L336" s="42"/>
      <c r="M336" s="42"/>
      <c r="N336" s="42"/>
      <c r="O336" s="42"/>
      <c r="P336" s="42"/>
      <c r="Q336" s="42"/>
      <c r="R336" s="42">
        <f t="shared" si="32"/>
        <v>66725235</v>
      </c>
      <c r="S336" s="42">
        <f t="shared" si="33"/>
        <v>166400</v>
      </c>
    </row>
    <row r="337" spans="1:19">
      <c r="A337" s="18">
        <f t="shared" si="34"/>
        <v>2036</v>
      </c>
      <c r="B337" s="18">
        <f t="shared" si="35"/>
        <v>6</v>
      </c>
      <c r="C337" s="18"/>
      <c r="D337" s="18"/>
      <c r="E337" s="18"/>
      <c r="F337" s="42">
        <f>SUMIF('Cust MB ComLg'!$Y$8:$AJ$8,$B$29,'Cust MB ComLg'!$Y297:$AJ297)</f>
        <v>338</v>
      </c>
      <c r="G337" s="42">
        <f>'Avg Bill Days'!C294</f>
        <v>30.619</v>
      </c>
      <c r="H337" s="42"/>
      <c r="I337" s="42"/>
      <c r="J337" s="42">
        <f t="shared" si="31"/>
        <v>0</v>
      </c>
      <c r="K337" s="42">
        <f t="shared" si="31"/>
        <v>9875</v>
      </c>
      <c r="L337" s="42"/>
      <c r="M337" s="42"/>
      <c r="N337" s="42"/>
      <c r="O337" s="42"/>
      <c r="P337" s="42"/>
      <c r="Q337" s="42"/>
      <c r="R337" s="42">
        <f t="shared" si="32"/>
        <v>78286671</v>
      </c>
      <c r="S337" s="42">
        <f t="shared" si="33"/>
        <v>180756</v>
      </c>
    </row>
    <row r="338" spans="1:19">
      <c r="A338" s="18">
        <f t="shared" si="34"/>
        <v>2036</v>
      </c>
      <c r="B338" s="18">
        <f t="shared" si="35"/>
        <v>7</v>
      </c>
      <c r="C338" s="18"/>
      <c r="D338" s="18"/>
      <c r="E338" s="18"/>
      <c r="F338" s="42">
        <f>SUMIF('Cust MB ComLg'!$Y$8:$AJ$8,$B$29,'Cust MB ComLg'!$Y298:$AJ298)</f>
        <v>338</v>
      </c>
      <c r="G338" s="42">
        <f>'Avg Bill Days'!C295</f>
        <v>30.713999999999999</v>
      </c>
      <c r="H338" s="42"/>
      <c r="I338" s="42"/>
      <c r="J338" s="42">
        <f t="shared" ref="J338:K355" si="36">ROUND(SUMIF($B$32:$B$45,$B338,J$32:J$45)*$F338,0)</f>
        <v>0</v>
      </c>
      <c r="K338" s="42">
        <f t="shared" si="36"/>
        <v>12156</v>
      </c>
      <c r="L338" s="42"/>
      <c r="M338" s="42"/>
      <c r="N338" s="42"/>
      <c r="O338" s="42"/>
      <c r="P338" s="42"/>
      <c r="Q338" s="42"/>
      <c r="R338" s="42">
        <f t="shared" si="32"/>
        <v>81407534</v>
      </c>
      <c r="S338" s="42">
        <f t="shared" si="33"/>
        <v>177367</v>
      </c>
    </row>
    <row r="339" spans="1:19">
      <c r="A339" s="18">
        <f t="shared" si="34"/>
        <v>2036</v>
      </c>
      <c r="B339" s="18">
        <f t="shared" si="35"/>
        <v>8</v>
      </c>
      <c r="C339" s="18"/>
      <c r="D339" s="18"/>
      <c r="E339" s="18"/>
      <c r="F339" s="42">
        <f>SUMIF('Cust MB ComLg'!$Y$8:$AJ$8,$B$29,'Cust MB ComLg'!$Y299:$AJ299)</f>
        <v>341</v>
      </c>
      <c r="G339" s="42">
        <f>'Avg Bill Days'!C296</f>
        <v>30.475999999999999</v>
      </c>
      <c r="H339" s="42"/>
      <c r="I339" s="42"/>
      <c r="J339" s="42">
        <f t="shared" si="36"/>
        <v>0</v>
      </c>
      <c r="K339" s="42">
        <f t="shared" si="36"/>
        <v>11281</v>
      </c>
      <c r="L339" s="42"/>
      <c r="M339" s="42"/>
      <c r="N339" s="42"/>
      <c r="O339" s="42"/>
      <c r="P339" s="42"/>
      <c r="Q339" s="42"/>
      <c r="R339" s="42">
        <f t="shared" si="32"/>
        <v>83975322</v>
      </c>
      <c r="S339" s="42">
        <f t="shared" si="33"/>
        <v>185420</v>
      </c>
    </row>
    <row r="340" spans="1:19">
      <c r="A340" s="18">
        <f t="shared" si="34"/>
        <v>2036</v>
      </c>
      <c r="B340" s="18">
        <f t="shared" si="35"/>
        <v>9</v>
      </c>
      <c r="C340" s="18"/>
      <c r="D340" s="18"/>
      <c r="E340" s="18"/>
      <c r="F340" s="42">
        <f>SUMIF('Cust MB ComLg'!$Y$8:$AJ$8,$B$29,'Cust MB ComLg'!$Y300:$AJ300)</f>
        <v>341</v>
      </c>
      <c r="G340" s="42">
        <f>'Avg Bill Days'!C297</f>
        <v>31.143000000000001</v>
      </c>
      <c r="H340" s="42"/>
      <c r="I340" s="42"/>
      <c r="J340" s="42">
        <f t="shared" si="36"/>
        <v>0</v>
      </c>
      <c r="K340" s="42">
        <f t="shared" si="36"/>
        <v>10537</v>
      </c>
      <c r="L340" s="42"/>
      <c r="M340" s="42"/>
      <c r="N340" s="42"/>
      <c r="O340" s="42"/>
      <c r="P340" s="42"/>
      <c r="Q340" s="42"/>
      <c r="R340" s="42">
        <f t="shared" si="32"/>
        <v>82338438</v>
      </c>
      <c r="S340" s="42">
        <f t="shared" si="33"/>
        <v>186299</v>
      </c>
    </row>
    <row r="341" spans="1:19">
      <c r="A341" s="18">
        <f t="shared" si="34"/>
        <v>2036</v>
      </c>
      <c r="B341" s="18">
        <f t="shared" si="35"/>
        <v>10</v>
      </c>
      <c r="C341" s="18"/>
      <c r="D341" s="18"/>
      <c r="E341" s="18"/>
      <c r="F341" s="42">
        <f>SUMIF('Cust MB ComLg'!$Y$8:$AJ$8,$B$29,'Cust MB ComLg'!$Y301:$AJ301)</f>
        <v>342</v>
      </c>
      <c r="G341" s="42">
        <f>'Avg Bill Days'!C298</f>
        <v>30.762</v>
      </c>
      <c r="H341" s="42"/>
      <c r="I341" s="42"/>
      <c r="J341" s="42">
        <f t="shared" si="36"/>
        <v>0</v>
      </c>
      <c r="K341" s="42">
        <f t="shared" si="36"/>
        <v>10331</v>
      </c>
      <c r="L341" s="42"/>
      <c r="M341" s="42"/>
      <c r="N341" s="42"/>
      <c r="O341" s="42"/>
      <c r="P341" s="42"/>
      <c r="Q341" s="42"/>
      <c r="R341" s="42">
        <f t="shared" si="32"/>
        <v>73194470</v>
      </c>
      <c r="S341" s="42">
        <f t="shared" si="33"/>
        <v>173949</v>
      </c>
    </row>
    <row r="342" spans="1:19">
      <c r="A342" s="18">
        <f t="shared" si="34"/>
        <v>2036</v>
      </c>
      <c r="B342" s="18">
        <f t="shared" si="35"/>
        <v>11</v>
      </c>
      <c r="C342" s="18"/>
      <c r="D342" s="18"/>
      <c r="E342" s="18"/>
      <c r="F342" s="42">
        <f>SUMIF('Cust MB ComLg'!$Y$8:$AJ$8,$B$29,'Cust MB ComLg'!$Y302:$AJ302)</f>
        <v>343</v>
      </c>
      <c r="G342" s="42">
        <f>'Avg Bill Days'!C299</f>
        <v>28.619</v>
      </c>
      <c r="H342" s="42"/>
      <c r="I342" s="42"/>
      <c r="J342" s="42">
        <f t="shared" si="36"/>
        <v>0</v>
      </c>
      <c r="K342" s="42">
        <f t="shared" si="36"/>
        <v>10705</v>
      </c>
      <c r="L342" s="42"/>
      <c r="M342" s="42"/>
      <c r="N342" s="42"/>
      <c r="O342" s="42"/>
      <c r="P342" s="42"/>
      <c r="Q342" s="42"/>
      <c r="R342" s="42">
        <f t="shared" si="32"/>
        <v>60611926</v>
      </c>
      <c r="S342" s="42">
        <f t="shared" si="33"/>
        <v>162822</v>
      </c>
    </row>
    <row r="343" spans="1:19">
      <c r="A343" s="18">
        <f t="shared" si="34"/>
        <v>2036</v>
      </c>
      <c r="B343" s="18">
        <f t="shared" si="35"/>
        <v>12</v>
      </c>
      <c r="C343" s="18"/>
      <c r="D343" s="18"/>
      <c r="E343" s="18"/>
      <c r="F343" s="42">
        <f>SUMIF('Cust MB ComLg'!$Y$8:$AJ$8,$B$29,'Cust MB ComLg'!$Y303:$AJ303)</f>
        <v>345</v>
      </c>
      <c r="G343" s="42">
        <f>'Avg Bill Days'!C300</f>
        <v>31.238</v>
      </c>
      <c r="H343" s="42"/>
      <c r="I343" s="42"/>
      <c r="J343" s="42">
        <f t="shared" si="36"/>
        <v>0</v>
      </c>
      <c r="K343" s="42">
        <f t="shared" si="36"/>
        <v>10427</v>
      </c>
      <c r="L343" s="42"/>
      <c r="M343" s="42"/>
      <c r="N343" s="42"/>
      <c r="O343" s="42"/>
      <c r="P343" s="42"/>
      <c r="Q343" s="42"/>
      <c r="R343" s="42">
        <f t="shared" si="32"/>
        <v>62151830</v>
      </c>
      <c r="S343" s="42">
        <f t="shared" si="33"/>
        <v>159109</v>
      </c>
    </row>
    <row r="344" spans="1:19">
      <c r="A344" s="18">
        <f t="shared" si="34"/>
        <v>2037</v>
      </c>
      <c r="B344" s="18">
        <f t="shared" si="35"/>
        <v>1</v>
      </c>
      <c r="C344" s="18"/>
      <c r="D344" s="18"/>
      <c r="E344" s="18"/>
      <c r="F344" s="42">
        <f>SUMIF('Cust MB ComLg'!$Y$8:$AJ$8,$B$29,'Cust MB ComLg'!$Y304:$AJ304)</f>
        <v>345</v>
      </c>
      <c r="G344" s="42">
        <f>'Avg Bill Days'!C301</f>
        <v>32.286000000000001</v>
      </c>
      <c r="H344" s="42"/>
      <c r="I344" s="42"/>
      <c r="J344" s="42">
        <f t="shared" si="36"/>
        <v>0</v>
      </c>
      <c r="K344" s="42">
        <f t="shared" si="36"/>
        <v>7758</v>
      </c>
      <c r="L344" s="42"/>
      <c r="M344" s="42"/>
      <c r="N344" s="42"/>
      <c r="O344" s="42"/>
      <c r="P344" s="42"/>
      <c r="Q344" s="42"/>
      <c r="R344" s="42">
        <f t="shared" si="32"/>
        <v>61891910</v>
      </c>
      <c r="S344" s="42">
        <f t="shared" si="33"/>
        <v>155453</v>
      </c>
    </row>
    <row r="345" spans="1:19">
      <c r="A345" s="18">
        <f t="shared" si="34"/>
        <v>2037</v>
      </c>
      <c r="B345" s="18">
        <f t="shared" si="35"/>
        <v>2</v>
      </c>
      <c r="C345" s="18"/>
      <c r="D345" s="18"/>
      <c r="E345" s="18"/>
      <c r="F345" s="42">
        <f>SUMIF('Cust MB ComLg'!$Y$8:$AJ$8,$B$29,'Cust MB ComLg'!$Y305:$AJ305)</f>
        <v>347</v>
      </c>
      <c r="G345" s="42">
        <f>'Avg Bill Days'!C302</f>
        <v>29.81</v>
      </c>
      <c r="H345" s="42"/>
      <c r="I345" s="42"/>
      <c r="J345" s="42">
        <f t="shared" si="36"/>
        <v>0</v>
      </c>
      <c r="K345" s="42">
        <f t="shared" si="36"/>
        <v>7885</v>
      </c>
      <c r="L345" s="42"/>
      <c r="M345" s="42"/>
      <c r="N345" s="42"/>
      <c r="O345" s="42"/>
      <c r="P345" s="42"/>
      <c r="Q345" s="42"/>
      <c r="R345" s="42">
        <f t="shared" si="32"/>
        <v>60090402</v>
      </c>
      <c r="S345" s="42">
        <f t="shared" si="33"/>
        <v>156139</v>
      </c>
    </row>
    <row r="346" spans="1:19">
      <c r="A346" s="18">
        <f t="shared" si="34"/>
        <v>2037</v>
      </c>
      <c r="B346" s="18">
        <f t="shared" si="35"/>
        <v>3</v>
      </c>
      <c r="C346" s="18"/>
      <c r="D346" s="18"/>
      <c r="E346" s="18"/>
      <c r="F346" s="42">
        <f>SUMIF('Cust MB ComLg'!$Y$8:$AJ$8,$B$29,'Cust MB ComLg'!$Y306:$AJ306)</f>
        <v>348</v>
      </c>
      <c r="G346" s="42">
        <f>'Avg Bill Days'!C303</f>
        <v>29.524000000000001</v>
      </c>
      <c r="H346" s="42"/>
      <c r="I346" s="42"/>
      <c r="J346" s="42">
        <f t="shared" si="36"/>
        <v>0</v>
      </c>
      <c r="K346" s="42">
        <f t="shared" si="36"/>
        <v>8896</v>
      </c>
      <c r="L346" s="42"/>
      <c r="M346" s="42"/>
      <c r="N346" s="42"/>
      <c r="O346" s="42"/>
      <c r="P346" s="42"/>
      <c r="Q346" s="42"/>
      <c r="R346" s="42">
        <f t="shared" si="32"/>
        <v>61516188</v>
      </c>
      <c r="S346" s="42">
        <f t="shared" si="33"/>
        <v>158175</v>
      </c>
    </row>
    <row r="347" spans="1:19">
      <c r="A347" s="18">
        <f t="shared" si="34"/>
        <v>2037</v>
      </c>
      <c r="B347" s="18">
        <f t="shared" si="35"/>
        <v>4</v>
      </c>
      <c r="C347" s="18"/>
      <c r="D347" s="18"/>
      <c r="E347" s="18"/>
      <c r="F347" s="42">
        <f>SUMIF('Cust MB ComLg'!$Y$8:$AJ$8,$B$29,'Cust MB ComLg'!$Y307:$AJ307)</f>
        <v>348</v>
      </c>
      <c r="G347" s="42">
        <f>'Avg Bill Days'!C304</f>
        <v>30.713999999999999</v>
      </c>
      <c r="H347" s="42"/>
      <c r="I347" s="42"/>
      <c r="J347" s="42">
        <f t="shared" si="36"/>
        <v>0</v>
      </c>
      <c r="K347" s="42">
        <f t="shared" si="36"/>
        <v>10200</v>
      </c>
      <c r="L347" s="42"/>
      <c r="M347" s="42"/>
      <c r="N347" s="42"/>
      <c r="O347" s="42"/>
      <c r="P347" s="42"/>
      <c r="Q347" s="42"/>
      <c r="R347" s="42">
        <f t="shared" si="32"/>
        <v>67839249</v>
      </c>
      <c r="S347" s="42">
        <f t="shared" si="33"/>
        <v>163463</v>
      </c>
    </row>
    <row r="348" spans="1:19">
      <c r="A348" s="18">
        <f t="shared" si="34"/>
        <v>2037</v>
      </c>
      <c r="B348" s="18">
        <f t="shared" si="35"/>
        <v>5</v>
      </c>
      <c r="C348" s="18"/>
      <c r="D348" s="18"/>
      <c r="E348" s="18"/>
      <c r="F348" s="42">
        <f>SUMIF('Cust MB ComLg'!$Y$8:$AJ$8,$B$29,'Cust MB ComLg'!$Y308:$AJ308)</f>
        <v>350</v>
      </c>
      <c r="G348" s="42">
        <f>'Avg Bill Days'!C305</f>
        <v>29.524000000000001</v>
      </c>
      <c r="H348" s="42"/>
      <c r="I348" s="42"/>
      <c r="J348" s="42">
        <f t="shared" si="36"/>
        <v>0</v>
      </c>
      <c r="K348" s="42">
        <f t="shared" si="36"/>
        <v>10426</v>
      </c>
      <c r="L348" s="42"/>
      <c r="M348" s="42"/>
      <c r="N348" s="42"/>
      <c r="O348" s="42"/>
      <c r="P348" s="42"/>
      <c r="Q348" s="42"/>
      <c r="R348" s="42">
        <f t="shared" si="32"/>
        <v>69299206</v>
      </c>
      <c r="S348" s="42">
        <f t="shared" si="33"/>
        <v>172819</v>
      </c>
    </row>
    <row r="349" spans="1:19">
      <c r="A349" s="18">
        <f t="shared" si="34"/>
        <v>2037</v>
      </c>
      <c r="B349" s="18">
        <f t="shared" si="35"/>
        <v>6</v>
      </c>
      <c r="C349" s="18"/>
      <c r="D349" s="18"/>
      <c r="E349" s="18"/>
      <c r="F349" s="42">
        <f>SUMIF('Cust MB ComLg'!$Y$8:$AJ$8,$B$29,'Cust MB ComLg'!$Y309:$AJ309)</f>
        <v>351</v>
      </c>
      <c r="G349" s="42">
        <f>'Avg Bill Days'!C306</f>
        <v>30.619</v>
      </c>
      <c r="H349" s="42"/>
      <c r="I349" s="42"/>
      <c r="J349" s="42">
        <f t="shared" si="36"/>
        <v>0</v>
      </c>
      <c r="K349" s="42">
        <f t="shared" si="36"/>
        <v>10254</v>
      </c>
      <c r="L349" s="42"/>
      <c r="M349" s="42"/>
      <c r="N349" s="42"/>
      <c r="O349" s="42"/>
      <c r="P349" s="42"/>
      <c r="Q349" s="42"/>
      <c r="R349" s="42">
        <f t="shared" si="32"/>
        <v>81297697</v>
      </c>
      <c r="S349" s="42">
        <f t="shared" si="33"/>
        <v>187709</v>
      </c>
    </row>
    <row r="350" spans="1:19">
      <c r="A350" s="18">
        <f t="shared" si="34"/>
        <v>2037</v>
      </c>
      <c r="B350" s="18">
        <f t="shared" si="35"/>
        <v>7</v>
      </c>
      <c r="C350" s="18"/>
      <c r="D350" s="18"/>
      <c r="E350" s="18"/>
      <c r="F350" s="42">
        <f>SUMIF('Cust MB ComLg'!$Y$8:$AJ$8,$B$29,'Cust MB ComLg'!$Y310:$AJ310)</f>
        <v>352</v>
      </c>
      <c r="G350" s="42">
        <f>'Avg Bill Days'!C307</f>
        <v>30.713999999999999</v>
      </c>
      <c r="H350" s="42"/>
      <c r="I350" s="42"/>
      <c r="J350" s="42">
        <f t="shared" si="36"/>
        <v>0</v>
      </c>
      <c r="K350" s="42">
        <f t="shared" si="36"/>
        <v>12659</v>
      </c>
      <c r="L350" s="42"/>
      <c r="M350" s="42"/>
      <c r="N350" s="42"/>
      <c r="O350" s="42"/>
      <c r="P350" s="42"/>
      <c r="Q350" s="42"/>
      <c r="R350" s="42">
        <f t="shared" si="32"/>
        <v>84779444</v>
      </c>
      <c r="S350" s="42">
        <f t="shared" si="33"/>
        <v>184713</v>
      </c>
    </row>
    <row r="351" spans="1:19">
      <c r="A351" s="18">
        <f t="shared" si="34"/>
        <v>2037</v>
      </c>
      <c r="B351" s="18">
        <f t="shared" si="35"/>
        <v>8</v>
      </c>
      <c r="C351" s="18"/>
      <c r="D351" s="18"/>
      <c r="E351" s="18"/>
      <c r="F351" s="42">
        <f>SUMIF('Cust MB ComLg'!$Y$8:$AJ$8,$B$29,'Cust MB ComLg'!$Y311:$AJ311)</f>
        <v>352</v>
      </c>
      <c r="G351" s="42">
        <f>'Avg Bill Days'!C308</f>
        <v>30.475999999999999</v>
      </c>
      <c r="H351" s="42"/>
      <c r="I351" s="42"/>
      <c r="J351" s="42">
        <f t="shared" si="36"/>
        <v>0</v>
      </c>
      <c r="K351" s="42">
        <f t="shared" si="36"/>
        <v>11645</v>
      </c>
      <c r="L351" s="42"/>
      <c r="M351" s="42"/>
      <c r="N351" s="42"/>
      <c r="O351" s="42"/>
      <c r="P351" s="42"/>
      <c r="Q351" s="42"/>
      <c r="R351" s="42">
        <f t="shared" si="32"/>
        <v>86684203</v>
      </c>
      <c r="S351" s="42">
        <f t="shared" si="33"/>
        <v>191401</v>
      </c>
    </row>
    <row r="352" spans="1:19">
      <c r="A352" s="18">
        <f t="shared" si="34"/>
        <v>2037</v>
      </c>
      <c r="B352" s="18">
        <f t="shared" si="35"/>
        <v>9</v>
      </c>
      <c r="C352" s="18"/>
      <c r="D352" s="18"/>
      <c r="E352" s="18"/>
      <c r="F352" s="42">
        <f>SUMIF('Cust MB ComLg'!$Y$8:$AJ$8,$B$29,'Cust MB ComLg'!$Y312:$AJ312)</f>
        <v>354</v>
      </c>
      <c r="G352" s="42">
        <f>'Avg Bill Days'!C309</f>
        <v>31.143000000000001</v>
      </c>
      <c r="H352" s="42"/>
      <c r="I352" s="42"/>
      <c r="J352" s="42">
        <f t="shared" si="36"/>
        <v>0</v>
      </c>
      <c r="K352" s="42">
        <f t="shared" si="36"/>
        <v>10939</v>
      </c>
      <c r="L352" s="42"/>
      <c r="M352" s="42"/>
      <c r="N352" s="42"/>
      <c r="O352" s="42"/>
      <c r="P352" s="42"/>
      <c r="Q352" s="42"/>
      <c r="R352" s="42">
        <f t="shared" si="32"/>
        <v>85477440</v>
      </c>
      <c r="S352" s="42">
        <f t="shared" si="33"/>
        <v>193402</v>
      </c>
    </row>
    <row r="353" spans="1:19">
      <c r="A353" s="18">
        <f t="shared" si="34"/>
        <v>2037</v>
      </c>
      <c r="B353" s="18">
        <f t="shared" si="35"/>
        <v>10</v>
      </c>
      <c r="C353" s="18"/>
      <c r="D353" s="18"/>
      <c r="E353" s="18"/>
      <c r="F353" s="42">
        <f>SUMIF('Cust MB ComLg'!$Y$8:$AJ$8,$B$29,'Cust MB ComLg'!$Y313:$AJ313)</f>
        <v>354</v>
      </c>
      <c r="G353" s="42">
        <f>'Avg Bill Days'!C310</f>
        <v>30.762</v>
      </c>
      <c r="H353" s="42"/>
      <c r="I353" s="42"/>
      <c r="J353" s="42">
        <f t="shared" si="36"/>
        <v>0</v>
      </c>
      <c r="K353" s="42">
        <f t="shared" si="36"/>
        <v>10693</v>
      </c>
      <c r="L353" s="42"/>
      <c r="M353" s="42"/>
      <c r="N353" s="42"/>
      <c r="O353" s="42"/>
      <c r="P353" s="42"/>
      <c r="Q353" s="42"/>
      <c r="R353" s="42">
        <f t="shared" si="32"/>
        <v>75762697</v>
      </c>
      <c r="S353" s="42">
        <f t="shared" si="33"/>
        <v>180052</v>
      </c>
    </row>
    <row r="354" spans="1:19">
      <c r="A354" s="18">
        <f t="shared" si="34"/>
        <v>2037</v>
      </c>
      <c r="B354" s="18">
        <f t="shared" si="35"/>
        <v>11</v>
      </c>
      <c r="C354" s="18"/>
      <c r="D354" s="18"/>
      <c r="E354" s="18"/>
      <c r="F354" s="42">
        <f>SUMIF('Cust MB ComLg'!$Y$8:$AJ$8,$B$29,'Cust MB ComLg'!$Y314:$AJ314)</f>
        <v>355</v>
      </c>
      <c r="G354" s="42">
        <f>'Avg Bill Days'!C311</f>
        <v>28.619</v>
      </c>
      <c r="H354" s="42"/>
      <c r="I354" s="42"/>
      <c r="J354" s="42">
        <f t="shared" si="36"/>
        <v>0</v>
      </c>
      <c r="K354" s="42">
        <f t="shared" si="36"/>
        <v>11079</v>
      </c>
      <c r="L354" s="42"/>
      <c r="M354" s="42"/>
      <c r="N354" s="42"/>
      <c r="O354" s="42"/>
      <c r="P354" s="42"/>
      <c r="Q354" s="42"/>
      <c r="R354" s="42">
        <f t="shared" si="32"/>
        <v>62732460</v>
      </c>
      <c r="S354" s="42">
        <f t="shared" si="33"/>
        <v>168518</v>
      </c>
    </row>
    <row r="355" spans="1:19">
      <c r="A355" s="18">
        <f t="shared" si="34"/>
        <v>2037</v>
      </c>
      <c r="B355" s="18">
        <f t="shared" si="35"/>
        <v>12</v>
      </c>
      <c r="C355" s="18"/>
      <c r="D355" s="18"/>
      <c r="E355" s="18"/>
      <c r="F355" s="42">
        <f>SUMIF('Cust MB ComLg'!$Y$8:$AJ$8,$B$29,'Cust MB ComLg'!$Y315:$AJ315)</f>
        <v>356</v>
      </c>
      <c r="G355" s="42">
        <f>'Avg Bill Days'!C312</f>
        <v>31.238</v>
      </c>
      <c r="H355" s="42"/>
      <c r="I355" s="42"/>
      <c r="J355" s="42">
        <f t="shared" si="36"/>
        <v>0</v>
      </c>
      <c r="K355" s="42">
        <f t="shared" si="36"/>
        <v>10760</v>
      </c>
      <c r="L355" s="42"/>
      <c r="M355" s="42"/>
      <c r="N355" s="42"/>
      <c r="O355" s="42"/>
      <c r="P355" s="42"/>
      <c r="Q355" s="42"/>
      <c r="R355" s="42">
        <f t="shared" si="32"/>
        <v>64133482</v>
      </c>
      <c r="S355" s="42">
        <f t="shared" si="33"/>
        <v>164182</v>
      </c>
    </row>
  </sheetData>
  <phoneticPr fontId="4" type="noConversion"/>
  <pageMargins left="0.75" right="0.75" top="1" bottom="1" header="0.5" footer="0.5"/>
  <headerFooter alignWithMargins="0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T355"/>
  <sheetViews>
    <sheetView zoomScale="85" zoomScaleNormal="85" workbookViewId="0">
      <pane ySplit="2" topLeftCell="A3" activePane="bottomLeft" state="frozen"/>
      <selection pane="bottomLeft" activeCell="A3" sqref="A3"/>
    </sheetView>
  </sheetViews>
  <sheetFormatPr defaultRowHeight="15"/>
  <cols>
    <col min="1" max="1" width="10.140625" style="3" customWidth="1"/>
    <col min="2" max="4" width="7.85546875" style="3" customWidth="1"/>
    <col min="5" max="7" width="9.28515625" style="3" customWidth="1"/>
    <col min="8" max="8" width="16.140625" style="3" customWidth="1"/>
    <col min="9" max="9" width="12" style="3" customWidth="1"/>
    <col min="10" max="10" width="12.5703125" style="3" customWidth="1"/>
    <col min="11" max="11" width="12.42578125" style="3" customWidth="1"/>
    <col min="12" max="12" width="8.85546875" style="3" customWidth="1"/>
    <col min="13" max="13" width="11.140625" style="3" customWidth="1"/>
    <col min="14" max="14" width="8.7109375" style="3" customWidth="1"/>
    <col min="15" max="15" width="9.28515625" style="3" customWidth="1"/>
    <col min="16" max="17" width="13.28515625" style="3" customWidth="1"/>
    <col min="18" max="18" width="13.140625" style="3" customWidth="1"/>
    <col min="19" max="19" width="13" style="3" customWidth="1"/>
    <col min="20" max="16384" width="9.140625" style="3"/>
  </cols>
  <sheetData>
    <row r="1" spans="1:19" ht="38.25" customHeight="1">
      <c r="A1" s="6" t="s">
        <v>12</v>
      </c>
      <c r="B1" s="6" t="s">
        <v>13</v>
      </c>
      <c r="C1" s="6" t="s">
        <v>14</v>
      </c>
      <c r="D1" s="6" t="s">
        <v>15</v>
      </c>
      <c r="E1" s="6" t="s">
        <v>16</v>
      </c>
      <c r="F1" s="7" t="s">
        <v>17</v>
      </c>
      <c r="G1" s="7" t="s">
        <v>18</v>
      </c>
      <c r="H1" s="7" t="s">
        <v>19</v>
      </c>
      <c r="I1" s="7" t="s">
        <v>88</v>
      </c>
      <c r="J1" s="7" t="s">
        <v>89</v>
      </c>
      <c r="K1" s="7" t="s">
        <v>90</v>
      </c>
      <c r="L1" s="7" t="s">
        <v>20</v>
      </c>
      <c r="M1" s="7" t="s">
        <v>91</v>
      </c>
      <c r="N1" s="7" t="s">
        <v>92</v>
      </c>
      <c r="O1" s="7"/>
      <c r="P1" s="8" t="s">
        <v>21</v>
      </c>
      <c r="Q1" s="8" t="s">
        <v>22</v>
      </c>
      <c r="R1" s="9" t="s">
        <v>74</v>
      </c>
      <c r="S1" s="7" t="s">
        <v>23</v>
      </c>
    </row>
    <row r="2" spans="1:19">
      <c r="A2" s="10" t="s">
        <v>93</v>
      </c>
      <c r="B2" s="10" t="s">
        <v>94</v>
      </c>
      <c r="C2" s="10" t="s">
        <v>95</v>
      </c>
      <c r="D2" s="10" t="s">
        <v>96</v>
      </c>
      <c r="E2" s="10" t="s">
        <v>97</v>
      </c>
      <c r="F2" s="10" t="s">
        <v>98</v>
      </c>
      <c r="G2" s="10" t="s">
        <v>99</v>
      </c>
      <c r="H2" s="11">
        <v>30</v>
      </c>
      <c r="I2" s="12">
        <v>590</v>
      </c>
      <c r="J2" s="13">
        <v>588</v>
      </c>
      <c r="K2" s="13">
        <v>508</v>
      </c>
      <c r="L2" s="13">
        <v>608</v>
      </c>
      <c r="M2" s="13">
        <v>580</v>
      </c>
      <c r="N2" s="13">
        <v>969</v>
      </c>
      <c r="O2" s="13"/>
      <c r="P2" s="14" t="s">
        <v>100</v>
      </c>
      <c r="Q2" s="14" t="s">
        <v>101</v>
      </c>
      <c r="R2" s="14" t="s">
        <v>102</v>
      </c>
      <c r="S2" s="10" t="s">
        <v>103</v>
      </c>
    </row>
    <row r="3" spans="1:19">
      <c r="A3" s="3">
        <v>2010</v>
      </c>
      <c r="B3" s="3">
        <v>5</v>
      </c>
      <c r="C3" s="3" t="s">
        <v>0</v>
      </c>
      <c r="D3" s="3" t="s">
        <v>3</v>
      </c>
      <c r="E3" s="3" t="s">
        <v>65</v>
      </c>
      <c r="F3" s="36">
        <v>7</v>
      </c>
      <c r="G3" s="36">
        <v>212</v>
      </c>
      <c r="H3" s="36"/>
      <c r="I3" s="36">
        <v>7314</v>
      </c>
      <c r="J3" s="36"/>
      <c r="K3" s="36">
        <v>163</v>
      </c>
      <c r="L3" s="36"/>
      <c r="M3" s="36"/>
      <c r="N3" s="36"/>
      <c r="O3" s="36"/>
      <c r="P3" s="36">
        <v>358808.78</v>
      </c>
      <c r="Q3" s="36">
        <v>153544.24</v>
      </c>
      <c r="R3" s="36">
        <v>3611400</v>
      </c>
      <c r="S3" s="36">
        <v>7314</v>
      </c>
    </row>
    <row r="4" spans="1:19">
      <c r="A4" s="3">
        <v>2010</v>
      </c>
      <c r="B4" s="3">
        <v>6</v>
      </c>
      <c r="C4" s="3" t="s">
        <v>0</v>
      </c>
      <c r="D4" s="3" t="s">
        <v>3</v>
      </c>
      <c r="E4" s="3" t="s">
        <v>65</v>
      </c>
      <c r="F4" s="36">
        <v>7</v>
      </c>
      <c r="G4" s="36">
        <v>212</v>
      </c>
      <c r="H4" s="36"/>
      <c r="I4" s="36">
        <v>7632</v>
      </c>
      <c r="J4" s="36"/>
      <c r="K4" s="36">
        <v>113</v>
      </c>
      <c r="L4" s="36"/>
      <c r="M4" s="36"/>
      <c r="N4" s="36"/>
      <c r="O4" s="36"/>
      <c r="P4" s="36">
        <v>393640.88</v>
      </c>
      <c r="Q4" s="36">
        <v>165848.91</v>
      </c>
      <c r="R4" s="36">
        <v>4002900</v>
      </c>
      <c r="S4" s="36">
        <v>7632</v>
      </c>
    </row>
    <row r="5" spans="1:19">
      <c r="A5" s="3">
        <v>2010</v>
      </c>
      <c r="B5" s="3">
        <v>7</v>
      </c>
      <c r="C5" s="3" t="s">
        <v>0</v>
      </c>
      <c r="D5" s="3" t="s">
        <v>3</v>
      </c>
      <c r="E5" s="3" t="s">
        <v>65</v>
      </c>
      <c r="F5" s="36">
        <v>7</v>
      </c>
      <c r="G5" s="36">
        <v>215</v>
      </c>
      <c r="H5" s="36"/>
      <c r="I5" s="36">
        <v>7866</v>
      </c>
      <c r="J5" s="36"/>
      <c r="K5" s="36">
        <v>213</v>
      </c>
      <c r="L5" s="36"/>
      <c r="M5" s="36"/>
      <c r="N5" s="36"/>
      <c r="O5" s="36"/>
      <c r="P5" s="36">
        <v>418822.23</v>
      </c>
      <c r="Q5" s="36">
        <v>175104.03000000003</v>
      </c>
      <c r="R5" s="36">
        <v>4293600</v>
      </c>
      <c r="S5" s="36">
        <v>7866</v>
      </c>
    </row>
    <row r="6" spans="1:19">
      <c r="A6" s="3">
        <v>2010</v>
      </c>
      <c r="B6" s="3">
        <v>8</v>
      </c>
      <c r="C6" s="3" t="s">
        <v>0</v>
      </c>
      <c r="D6" s="3" t="s">
        <v>3</v>
      </c>
      <c r="E6" s="3" t="s">
        <v>65</v>
      </c>
      <c r="F6" s="36">
        <v>7</v>
      </c>
      <c r="G6" s="36">
        <v>213</v>
      </c>
      <c r="H6" s="36"/>
      <c r="I6" s="36">
        <v>8307</v>
      </c>
      <c r="J6" s="36"/>
      <c r="K6" s="36">
        <v>122</v>
      </c>
      <c r="L6" s="36"/>
      <c r="M6" s="36"/>
      <c r="N6" s="36"/>
      <c r="O6" s="36"/>
      <c r="P6" s="36">
        <v>427067.13</v>
      </c>
      <c r="Q6" s="36">
        <v>180162.74</v>
      </c>
      <c r="R6" s="36">
        <v>4346400</v>
      </c>
      <c r="S6" s="36">
        <v>8307</v>
      </c>
    </row>
    <row r="7" spans="1:19">
      <c r="A7" s="3">
        <v>2010</v>
      </c>
      <c r="B7" s="3">
        <v>9</v>
      </c>
      <c r="C7" s="3" t="s">
        <v>0</v>
      </c>
      <c r="D7" s="3" t="s">
        <v>3</v>
      </c>
      <c r="E7" s="3" t="s">
        <v>65</v>
      </c>
      <c r="F7" s="36">
        <v>7</v>
      </c>
      <c r="G7" s="36">
        <v>220</v>
      </c>
      <c r="H7" s="36"/>
      <c r="I7" s="36">
        <v>8709</v>
      </c>
      <c r="J7" s="36"/>
      <c r="K7" s="36">
        <v>98</v>
      </c>
      <c r="L7" s="36"/>
      <c r="M7" s="36"/>
      <c r="N7" s="36"/>
      <c r="O7" s="36"/>
      <c r="P7" s="36">
        <v>447037.12000000005</v>
      </c>
      <c r="Q7" s="36">
        <v>188600.03000000003</v>
      </c>
      <c r="R7" s="36">
        <v>4548600</v>
      </c>
      <c r="S7" s="36">
        <v>8709</v>
      </c>
    </row>
    <row r="8" spans="1:19">
      <c r="A8" s="3">
        <v>2010</v>
      </c>
      <c r="B8" s="3">
        <v>10</v>
      </c>
      <c r="C8" s="3" t="s">
        <v>0</v>
      </c>
      <c r="D8" s="3" t="s">
        <v>3</v>
      </c>
      <c r="E8" s="3" t="s">
        <v>65</v>
      </c>
      <c r="F8" s="36">
        <v>7</v>
      </c>
      <c r="G8" s="36">
        <v>203</v>
      </c>
      <c r="H8" s="36"/>
      <c r="I8" s="36">
        <v>8499</v>
      </c>
      <c r="J8" s="36"/>
      <c r="K8" s="36">
        <v>98</v>
      </c>
      <c r="L8" s="36"/>
      <c r="M8" s="36"/>
      <c r="N8" s="36"/>
      <c r="O8" s="36"/>
      <c r="P8" s="36">
        <v>390227.54</v>
      </c>
      <c r="Q8" s="36">
        <v>170324.8</v>
      </c>
      <c r="R8" s="36">
        <v>3876300</v>
      </c>
      <c r="S8" s="36">
        <v>8499</v>
      </c>
    </row>
    <row r="9" spans="1:19">
      <c r="A9" s="3">
        <v>2010</v>
      </c>
      <c r="B9" s="3">
        <v>11</v>
      </c>
      <c r="C9" s="3" t="s">
        <v>0</v>
      </c>
      <c r="D9" s="3" t="s">
        <v>3</v>
      </c>
      <c r="E9" s="3" t="s">
        <v>65</v>
      </c>
      <c r="F9" s="36">
        <v>7</v>
      </c>
      <c r="G9" s="36">
        <v>210</v>
      </c>
      <c r="H9" s="36"/>
      <c r="I9" s="36">
        <v>8118</v>
      </c>
      <c r="J9" s="36"/>
      <c r="K9" s="36">
        <v>109</v>
      </c>
      <c r="L9" s="36"/>
      <c r="M9" s="36"/>
      <c r="N9" s="36"/>
      <c r="O9" s="36"/>
      <c r="P9" s="36">
        <v>395606.38000000006</v>
      </c>
      <c r="Q9" s="36">
        <v>169737.99999999997</v>
      </c>
      <c r="R9" s="36">
        <v>3988200</v>
      </c>
      <c r="S9" s="36">
        <v>8118</v>
      </c>
    </row>
    <row r="10" spans="1:19">
      <c r="A10" s="3">
        <v>2010</v>
      </c>
      <c r="B10" s="3">
        <v>12</v>
      </c>
      <c r="C10" s="3" t="s">
        <v>0</v>
      </c>
      <c r="D10" s="3" t="s">
        <v>3</v>
      </c>
      <c r="E10" s="3" t="s">
        <v>65</v>
      </c>
      <c r="F10" s="36">
        <v>7</v>
      </c>
      <c r="G10" s="36">
        <v>213</v>
      </c>
      <c r="H10" s="36"/>
      <c r="I10" s="36">
        <v>9042</v>
      </c>
      <c r="J10" s="36"/>
      <c r="K10" s="36">
        <v>86</v>
      </c>
      <c r="L10" s="36"/>
      <c r="M10" s="36"/>
      <c r="N10" s="36"/>
      <c r="O10" s="36"/>
      <c r="P10" s="36">
        <v>395242.06000000006</v>
      </c>
      <c r="Q10" s="36">
        <v>175093.38</v>
      </c>
      <c r="R10" s="36">
        <v>3877500</v>
      </c>
      <c r="S10" s="36">
        <v>9042</v>
      </c>
    </row>
    <row r="11" spans="1:19">
      <c r="A11" s="3">
        <v>2011</v>
      </c>
      <c r="B11" s="3">
        <v>1</v>
      </c>
      <c r="C11" s="3" t="s">
        <v>0</v>
      </c>
      <c r="D11" s="3" t="s">
        <v>3</v>
      </c>
      <c r="E11" s="3" t="s">
        <v>65</v>
      </c>
      <c r="F11" s="36">
        <v>7</v>
      </c>
      <c r="G11" s="36">
        <v>228</v>
      </c>
      <c r="H11" s="36"/>
      <c r="I11" s="36">
        <v>8963</v>
      </c>
      <c r="J11" s="36"/>
      <c r="K11" s="36">
        <v>35</v>
      </c>
      <c r="L11" s="36"/>
      <c r="M11" s="36"/>
      <c r="N11" s="36"/>
      <c r="O11" s="36"/>
      <c r="P11" s="36">
        <v>400595.68999999989</v>
      </c>
      <c r="Q11" s="36">
        <v>177120.46999999997</v>
      </c>
      <c r="R11" s="36">
        <v>4131000</v>
      </c>
      <c r="S11" s="36">
        <v>8963</v>
      </c>
    </row>
    <row r="12" spans="1:19">
      <c r="A12" s="3">
        <v>2011</v>
      </c>
      <c r="B12" s="3">
        <v>2</v>
      </c>
      <c r="C12" s="3" t="s">
        <v>0</v>
      </c>
      <c r="D12" s="3" t="s">
        <v>3</v>
      </c>
      <c r="E12" s="3" t="s">
        <v>65</v>
      </c>
      <c r="F12" s="36">
        <v>7</v>
      </c>
      <c r="G12" s="36">
        <v>216</v>
      </c>
      <c r="H12" s="36"/>
      <c r="I12" s="36">
        <v>8384</v>
      </c>
      <c r="J12" s="36"/>
      <c r="K12" s="36">
        <v>54</v>
      </c>
      <c r="L12" s="36"/>
      <c r="M12" s="36"/>
      <c r="N12" s="36"/>
      <c r="O12" s="36"/>
      <c r="P12" s="36">
        <v>377883.78</v>
      </c>
      <c r="Q12" s="36">
        <v>166432.76999999999</v>
      </c>
      <c r="R12" s="36">
        <v>3892200</v>
      </c>
      <c r="S12" s="36">
        <v>8384</v>
      </c>
    </row>
    <row r="13" spans="1:19">
      <c r="A13" s="3">
        <v>2011</v>
      </c>
      <c r="B13" s="3">
        <v>3</v>
      </c>
      <c r="C13" s="3" t="s">
        <v>0</v>
      </c>
      <c r="D13" s="3" t="s">
        <v>3</v>
      </c>
      <c r="E13" s="3" t="s">
        <v>65</v>
      </c>
      <c r="F13" s="36">
        <v>7</v>
      </c>
      <c r="G13" s="36">
        <v>196</v>
      </c>
      <c r="H13" s="36"/>
      <c r="I13" s="36">
        <v>10130</v>
      </c>
      <c r="J13" s="36"/>
      <c r="K13" s="36">
        <v>95</v>
      </c>
      <c r="L13" s="36"/>
      <c r="M13" s="36"/>
      <c r="N13" s="36"/>
      <c r="O13" s="36"/>
      <c r="P13" s="36">
        <v>389368.31</v>
      </c>
      <c r="Q13" s="36">
        <v>181078.1</v>
      </c>
      <c r="R13" s="36">
        <v>3863700</v>
      </c>
      <c r="S13" s="36">
        <v>10130</v>
      </c>
    </row>
    <row r="14" spans="1:19">
      <c r="A14" s="3">
        <v>2011</v>
      </c>
      <c r="B14" s="3">
        <v>4</v>
      </c>
      <c r="C14" s="3" t="s">
        <v>0</v>
      </c>
      <c r="D14" s="3" t="s">
        <v>3</v>
      </c>
      <c r="E14" s="3" t="s">
        <v>65</v>
      </c>
      <c r="F14" s="36">
        <v>7</v>
      </c>
      <c r="G14" s="36">
        <v>215</v>
      </c>
      <c r="H14" s="36"/>
      <c r="I14" s="36">
        <v>8206</v>
      </c>
      <c r="J14" s="36"/>
      <c r="K14" s="36">
        <v>79</v>
      </c>
      <c r="L14" s="36"/>
      <c r="M14" s="36"/>
      <c r="N14" s="36"/>
      <c r="O14" s="36"/>
      <c r="P14" s="36">
        <v>371529.03</v>
      </c>
      <c r="Q14" s="36">
        <v>163575.18000000002</v>
      </c>
      <c r="R14" s="36">
        <v>3836100</v>
      </c>
      <c r="S14" s="36">
        <v>8206</v>
      </c>
    </row>
    <row r="15" spans="1:19">
      <c r="A15" s="3">
        <v>2011</v>
      </c>
      <c r="B15" s="3">
        <v>5</v>
      </c>
      <c r="C15" s="3" t="s">
        <v>0</v>
      </c>
      <c r="D15" s="3" t="s">
        <v>3</v>
      </c>
      <c r="E15" s="3" t="s">
        <v>65</v>
      </c>
      <c r="F15" s="36">
        <v>7</v>
      </c>
      <c r="G15" s="36">
        <v>212</v>
      </c>
      <c r="H15" s="36"/>
      <c r="I15" s="36">
        <v>8559</v>
      </c>
      <c r="J15" s="36"/>
      <c r="K15" s="36">
        <v>74</v>
      </c>
      <c r="L15" s="36"/>
      <c r="M15" s="36"/>
      <c r="N15" s="36"/>
      <c r="O15" s="36"/>
      <c r="P15" s="36">
        <v>393471.17000000004</v>
      </c>
      <c r="Q15" s="36">
        <v>172398.59000000003</v>
      </c>
      <c r="R15" s="36">
        <v>4079100</v>
      </c>
      <c r="S15" s="36">
        <v>8559</v>
      </c>
    </row>
    <row r="16" spans="1:19">
      <c r="A16" s="3">
        <v>2011</v>
      </c>
      <c r="B16" s="3">
        <v>6</v>
      </c>
      <c r="C16" s="3" t="s">
        <v>0</v>
      </c>
      <c r="D16" s="3" t="s">
        <v>3</v>
      </c>
      <c r="E16" s="3" t="s">
        <v>65</v>
      </c>
      <c r="F16" s="36">
        <v>7</v>
      </c>
      <c r="G16" s="36">
        <v>217</v>
      </c>
      <c r="H16" s="36"/>
      <c r="I16" s="36">
        <v>8266</v>
      </c>
      <c r="J16" s="36"/>
      <c r="K16" s="36">
        <v>145</v>
      </c>
      <c r="L16" s="36"/>
      <c r="M16" s="36"/>
      <c r="N16" s="36"/>
      <c r="O16" s="36"/>
      <c r="P16" s="36">
        <v>420424.39</v>
      </c>
      <c r="Q16" s="36">
        <v>178905.06000000003</v>
      </c>
      <c r="R16" s="36">
        <v>4460100</v>
      </c>
      <c r="S16" s="36">
        <v>8266</v>
      </c>
    </row>
    <row r="17" spans="1:20">
      <c r="A17" s="3">
        <v>2011</v>
      </c>
      <c r="B17" s="3">
        <v>7</v>
      </c>
      <c r="C17" s="3" t="s">
        <v>0</v>
      </c>
      <c r="D17" s="3" t="s">
        <v>3</v>
      </c>
      <c r="E17" s="3" t="s">
        <v>65</v>
      </c>
      <c r="F17" s="36">
        <v>7</v>
      </c>
      <c r="G17" s="36">
        <v>213</v>
      </c>
      <c r="H17" s="36"/>
      <c r="I17" s="36">
        <v>8268</v>
      </c>
      <c r="J17" s="36"/>
      <c r="K17" s="36">
        <v>80</v>
      </c>
      <c r="L17" s="36"/>
      <c r="M17" s="36"/>
      <c r="N17" s="36"/>
      <c r="O17" s="36"/>
      <c r="P17" s="36">
        <v>405195.02</v>
      </c>
      <c r="Q17" s="36">
        <v>174067.42</v>
      </c>
      <c r="R17" s="36">
        <v>4257300</v>
      </c>
      <c r="S17" s="36">
        <v>8268</v>
      </c>
    </row>
    <row r="18" spans="1:20">
      <c r="A18" s="3">
        <v>2011</v>
      </c>
      <c r="B18" s="3">
        <v>8</v>
      </c>
      <c r="C18" s="3" t="s">
        <v>0</v>
      </c>
      <c r="D18" s="3" t="s">
        <v>3</v>
      </c>
      <c r="E18" s="3" t="s">
        <v>65</v>
      </c>
      <c r="F18" s="36">
        <v>7</v>
      </c>
      <c r="G18" s="36">
        <v>213</v>
      </c>
      <c r="H18" s="36"/>
      <c r="I18" s="36">
        <v>8489</v>
      </c>
      <c r="J18" s="36"/>
      <c r="K18" s="36">
        <v>82</v>
      </c>
      <c r="L18" s="36"/>
      <c r="M18" s="36"/>
      <c r="N18" s="36"/>
      <c r="O18" s="36"/>
      <c r="P18" s="36">
        <v>424662.62</v>
      </c>
      <c r="Q18" s="36">
        <v>181317.68000000002</v>
      </c>
      <c r="R18" s="36">
        <v>4482300</v>
      </c>
      <c r="S18" s="36">
        <v>8489</v>
      </c>
    </row>
    <row r="19" spans="1:20">
      <c r="A19" s="3">
        <v>2011</v>
      </c>
      <c r="B19" s="3">
        <v>9</v>
      </c>
      <c r="C19" s="3" t="s">
        <v>0</v>
      </c>
      <c r="D19" s="3" t="s">
        <v>3</v>
      </c>
      <c r="E19" s="3" t="s">
        <v>65</v>
      </c>
      <c r="F19" s="36">
        <v>7</v>
      </c>
      <c r="G19" s="36">
        <v>219</v>
      </c>
      <c r="H19" s="36"/>
      <c r="I19" s="36">
        <v>8591</v>
      </c>
      <c r="J19" s="36"/>
      <c r="K19" s="36">
        <v>89</v>
      </c>
      <c r="L19" s="36"/>
      <c r="M19" s="36"/>
      <c r="N19" s="36"/>
      <c r="O19" s="36"/>
      <c r="P19" s="36">
        <v>431347.20000000001</v>
      </c>
      <c r="Q19" s="36">
        <v>184577.02</v>
      </c>
      <c r="R19" s="36">
        <v>4549500</v>
      </c>
      <c r="S19" s="36">
        <v>8591</v>
      </c>
    </row>
    <row r="20" spans="1:20">
      <c r="A20" s="3">
        <v>2011</v>
      </c>
      <c r="B20" s="3">
        <v>10</v>
      </c>
      <c r="C20" s="3" t="s">
        <v>0</v>
      </c>
      <c r="D20" s="3" t="s">
        <v>3</v>
      </c>
      <c r="E20" s="3" t="s">
        <v>65</v>
      </c>
      <c r="F20" s="36">
        <v>7</v>
      </c>
      <c r="G20" s="36">
        <v>202</v>
      </c>
      <c r="H20" s="36"/>
      <c r="I20" s="36">
        <v>8494</v>
      </c>
      <c r="J20" s="36"/>
      <c r="K20" s="36">
        <v>96</v>
      </c>
      <c r="L20" s="36"/>
      <c r="M20" s="36"/>
      <c r="N20" s="36"/>
      <c r="O20" s="36"/>
      <c r="P20" s="36">
        <v>391950.7300000001</v>
      </c>
      <c r="Q20" s="36">
        <v>177472.18999999994</v>
      </c>
      <c r="R20" s="36">
        <v>3934200</v>
      </c>
      <c r="S20" s="36">
        <v>8494</v>
      </c>
    </row>
    <row r="21" spans="1:20">
      <c r="A21" s="3">
        <v>2011</v>
      </c>
      <c r="B21" s="3">
        <v>11</v>
      </c>
      <c r="C21" s="3" t="s">
        <v>0</v>
      </c>
      <c r="D21" s="3" t="s">
        <v>3</v>
      </c>
      <c r="E21" s="3" t="s">
        <v>65</v>
      </c>
      <c r="F21" s="36">
        <v>7</v>
      </c>
      <c r="G21" s="36">
        <v>206</v>
      </c>
      <c r="H21" s="36"/>
      <c r="I21" s="36">
        <v>8084</v>
      </c>
      <c r="J21" s="36"/>
      <c r="K21" s="36">
        <v>90</v>
      </c>
      <c r="L21" s="36"/>
      <c r="M21" s="36"/>
      <c r="N21" s="36"/>
      <c r="O21" s="36"/>
      <c r="P21" s="36">
        <v>381443.26999999996</v>
      </c>
      <c r="Q21" s="36">
        <v>171692.30999999997</v>
      </c>
      <c r="R21" s="36">
        <v>3857100</v>
      </c>
      <c r="S21" s="36">
        <v>8084</v>
      </c>
    </row>
    <row r="22" spans="1:20">
      <c r="A22" s="3">
        <v>2011</v>
      </c>
      <c r="B22" s="3">
        <v>12</v>
      </c>
      <c r="C22" s="3" t="s">
        <v>0</v>
      </c>
      <c r="D22" s="3" t="s">
        <v>3</v>
      </c>
      <c r="E22" s="3" t="s">
        <v>65</v>
      </c>
      <c r="F22" s="36">
        <v>7</v>
      </c>
      <c r="G22" s="36">
        <v>224</v>
      </c>
      <c r="H22" s="36"/>
      <c r="I22" s="36">
        <v>8213</v>
      </c>
      <c r="J22" s="36"/>
      <c r="K22" s="36">
        <v>48</v>
      </c>
      <c r="L22" s="36"/>
      <c r="M22" s="36"/>
      <c r="N22" s="36"/>
      <c r="O22" s="36"/>
      <c r="P22" s="36">
        <v>400771.00999999995</v>
      </c>
      <c r="Q22" s="36">
        <v>178595.66000000003</v>
      </c>
      <c r="R22" s="36">
        <v>4093200</v>
      </c>
      <c r="S22" s="36">
        <v>8213</v>
      </c>
    </row>
    <row r="23" spans="1:20">
      <c r="A23" s="3">
        <v>2012</v>
      </c>
      <c r="B23" s="3">
        <v>1</v>
      </c>
      <c r="C23" s="3" t="s">
        <v>0</v>
      </c>
      <c r="D23" s="3" t="s">
        <v>3</v>
      </c>
      <c r="E23" s="3" t="s">
        <v>65</v>
      </c>
      <c r="F23" s="36">
        <v>7</v>
      </c>
      <c r="G23" s="36">
        <v>224</v>
      </c>
      <c r="H23" s="36"/>
      <c r="I23" s="36">
        <v>7787</v>
      </c>
      <c r="J23" s="36"/>
      <c r="K23" s="36">
        <v>39</v>
      </c>
      <c r="L23" s="36"/>
      <c r="M23" s="36"/>
      <c r="N23" s="36"/>
      <c r="O23" s="36"/>
      <c r="P23" s="36">
        <v>397222.18000000005</v>
      </c>
      <c r="Q23" s="36">
        <v>178500.85</v>
      </c>
      <c r="R23" s="36">
        <v>4171200</v>
      </c>
      <c r="S23" s="36">
        <v>7787</v>
      </c>
    </row>
    <row r="24" spans="1:20">
      <c r="A24" s="3">
        <v>2012</v>
      </c>
      <c r="B24" s="3">
        <v>2</v>
      </c>
      <c r="C24" s="3" t="s">
        <v>0</v>
      </c>
      <c r="D24" s="3" t="s">
        <v>3</v>
      </c>
      <c r="E24" s="3" t="s">
        <v>65</v>
      </c>
      <c r="F24" s="36">
        <v>7</v>
      </c>
      <c r="G24" s="36">
        <v>207</v>
      </c>
      <c r="H24" s="36"/>
      <c r="I24" s="36">
        <v>8261</v>
      </c>
      <c r="J24" s="36"/>
      <c r="K24" s="36">
        <v>35</v>
      </c>
      <c r="L24" s="36"/>
      <c r="M24" s="36"/>
      <c r="N24" s="36"/>
      <c r="O24" s="36"/>
      <c r="P24" s="36">
        <v>383995.75</v>
      </c>
      <c r="Q24" s="36">
        <v>176965.06000000003</v>
      </c>
      <c r="R24" s="36">
        <v>3926400</v>
      </c>
      <c r="S24" s="36">
        <v>8261</v>
      </c>
    </row>
    <row r="25" spans="1:20">
      <c r="A25" s="3">
        <v>2012</v>
      </c>
      <c r="B25" s="3">
        <v>3</v>
      </c>
      <c r="C25" s="3" t="s">
        <v>0</v>
      </c>
      <c r="D25" s="3" t="s">
        <v>3</v>
      </c>
      <c r="E25" s="3" t="s">
        <v>65</v>
      </c>
      <c r="F25" s="36">
        <v>7</v>
      </c>
      <c r="G25" s="36">
        <v>207</v>
      </c>
      <c r="H25" s="36"/>
      <c r="I25" s="36">
        <v>7990</v>
      </c>
      <c r="J25" s="36"/>
      <c r="K25" s="36">
        <v>111</v>
      </c>
      <c r="L25" s="36"/>
      <c r="M25" s="36"/>
      <c r="N25" s="36"/>
      <c r="O25" s="36"/>
      <c r="P25" s="36">
        <v>375344.95000000007</v>
      </c>
      <c r="Q25" s="36">
        <v>177097.47</v>
      </c>
      <c r="R25" s="36">
        <v>4033200</v>
      </c>
      <c r="S25" s="36">
        <v>7990</v>
      </c>
    </row>
    <row r="26" spans="1:20">
      <c r="A26" s="3">
        <v>2012</v>
      </c>
      <c r="B26" s="3">
        <v>4</v>
      </c>
      <c r="C26" s="3" t="s">
        <v>0</v>
      </c>
      <c r="D26" s="3" t="s">
        <v>3</v>
      </c>
      <c r="E26" s="3" t="s">
        <v>65</v>
      </c>
      <c r="F26" s="36">
        <v>7</v>
      </c>
      <c r="G26" s="36">
        <v>214</v>
      </c>
      <c r="H26" s="36"/>
      <c r="I26" s="36">
        <v>8398</v>
      </c>
      <c r="J26" s="36"/>
      <c r="K26" s="36">
        <v>106</v>
      </c>
      <c r="L26" s="36"/>
      <c r="M26" s="36"/>
      <c r="N26" s="36"/>
      <c r="O26" s="36"/>
      <c r="P26" s="36">
        <v>392536.47</v>
      </c>
      <c r="Q26" s="36">
        <v>187167.54</v>
      </c>
      <c r="R26" s="36">
        <v>4154100</v>
      </c>
      <c r="S26" s="36">
        <v>8398</v>
      </c>
    </row>
    <row r="27" spans="1:20">
      <c r="A27" s="39" t="s">
        <v>25</v>
      </c>
      <c r="B27" s="39" t="s">
        <v>25</v>
      </c>
      <c r="C27" s="39" t="s">
        <v>25</v>
      </c>
      <c r="D27" s="39" t="s">
        <v>25</v>
      </c>
      <c r="E27" s="39" t="s">
        <v>25</v>
      </c>
      <c r="F27" s="39" t="s">
        <v>25</v>
      </c>
      <c r="G27" s="39" t="s">
        <v>25</v>
      </c>
      <c r="H27" s="39" t="s">
        <v>25</v>
      </c>
      <c r="I27" s="39" t="s">
        <v>25</v>
      </c>
      <c r="J27" s="39" t="s">
        <v>25</v>
      </c>
      <c r="K27" s="39" t="s">
        <v>25</v>
      </c>
      <c r="L27" s="39" t="s">
        <v>25</v>
      </c>
      <c r="M27" s="39" t="s">
        <v>25</v>
      </c>
      <c r="N27" s="39" t="s">
        <v>25</v>
      </c>
      <c r="O27" s="39" t="s">
        <v>25</v>
      </c>
      <c r="P27" s="39" t="s">
        <v>25</v>
      </c>
      <c r="Q27" s="39" t="s">
        <v>25</v>
      </c>
      <c r="R27" s="39" t="s">
        <v>25</v>
      </c>
      <c r="S27" s="39" t="s">
        <v>25</v>
      </c>
    </row>
    <row r="29" spans="1:20">
      <c r="A29" s="15" t="s">
        <v>59</v>
      </c>
      <c r="B29" s="15" t="s">
        <v>3</v>
      </c>
      <c r="C29" s="15"/>
    </row>
    <row r="31" spans="1:20">
      <c r="A31" s="16" t="s">
        <v>54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20">
      <c r="A32" s="17" t="s">
        <v>52</v>
      </c>
      <c r="B32" s="17" t="s">
        <v>13</v>
      </c>
      <c r="C32" s="17"/>
      <c r="D32" s="17"/>
      <c r="E32" s="17"/>
      <c r="F32" s="17" t="s">
        <v>123</v>
      </c>
      <c r="G32" s="17" t="s">
        <v>124</v>
      </c>
      <c r="H32" s="17"/>
      <c r="I32" s="17"/>
      <c r="J32" s="17" t="s">
        <v>125</v>
      </c>
      <c r="K32" s="17" t="s">
        <v>126</v>
      </c>
      <c r="L32" s="17"/>
      <c r="M32" s="17"/>
      <c r="N32" s="17"/>
      <c r="O32" s="17"/>
      <c r="P32" s="17"/>
      <c r="Q32" s="17"/>
      <c r="R32" s="17" t="s">
        <v>127</v>
      </c>
      <c r="S32" s="17" t="s">
        <v>128</v>
      </c>
      <c r="T32" s="18"/>
    </row>
    <row r="33" spans="1:19" s="18" customFormat="1">
      <c r="A33" s="18">
        <f t="shared" ref="A33:A44" si="0">COUNTIF($B$2:$B$27,$B33)</f>
        <v>2</v>
      </c>
      <c r="B33" s="18">
        <v>1</v>
      </c>
      <c r="F33" s="42">
        <f t="shared" ref="F33:F44" si="1">SUMIF($B$3:$B$27,$B33,F$3:F$27)/$A33</f>
        <v>7</v>
      </c>
      <c r="G33" s="42">
        <f t="shared" ref="G33:G44" si="2">SUMIF($B$3:$B$27,$B33,G$3:G$27)/$A33/F33</f>
        <v>32.285714285714285</v>
      </c>
      <c r="H33" s="42"/>
      <c r="I33" s="42"/>
      <c r="J33" s="42">
        <f t="shared" ref="J33:K44" si="3">SUMIF($B$3:$B$27,$B33,J$3:J$27)/$A33/$F33</f>
        <v>0</v>
      </c>
      <c r="K33" s="42">
        <f t="shared" si="3"/>
        <v>5.2857142857142856</v>
      </c>
      <c r="L33" s="42"/>
      <c r="M33" s="42"/>
      <c r="N33" s="42"/>
      <c r="O33" s="42"/>
      <c r="P33" s="42"/>
      <c r="Q33" s="42"/>
      <c r="R33" s="42">
        <f t="shared" ref="R33:R44" si="4">SUMIF($B$3:$B$27,$B33,R$3:R$27)/$A33/$F33/$G33</f>
        <v>18367.699115044248</v>
      </c>
      <c r="S33" s="42">
        <f t="shared" ref="S33:S44" si="5">SUMIF($B$3:$B$27,$B33,S$3:S$27)/$A33/$F33</f>
        <v>1196.4285714285713</v>
      </c>
    </row>
    <row r="34" spans="1:19" s="18" customFormat="1">
      <c r="A34" s="18">
        <f t="shared" si="0"/>
        <v>2</v>
      </c>
      <c r="B34" s="18">
        <v>2</v>
      </c>
      <c r="F34" s="42">
        <f t="shared" si="1"/>
        <v>7</v>
      </c>
      <c r="G34" s="42">
        <f t="shared" si="2"/>
        <v>30.214285714285715</v>
      </c>
      <c r="H34" s="42"/>
      <c r="I34" s="42"/>
      <c r="J34" s="42">
        <f t="shared" si="3"/>
        <v>0</v>
      </c>
      <c r="K34" s="42">
        <f t="shared" si="3"/>
        <v>6.3571428571428568</v>
      </c>
      <c r="L34" s="42"/>
      <c r="M34" s="42"/>
      <c r="N34" s="42"/>
      <c r="O34" s="42"/>
      <c r="P34" s="42"/>
      <c r="Q34" s="42"/>
      <c r="R34" s="42">
        <f t="shared" si="4"/>
        <v>18483.687943262408</v>
      </c>
      <c r="S34" s="42">
        <f t="shared" si="5"/>
        <v>1188.9285714285713</v>
      </c>
    </row>
    <row r="35" spans="1:19" s="18" customFormat="1">
      <c r="A35" s="18">
        <f t="shared" si="0"/>
        <v>2</v>
      </c>
      <c r="B35" s="18">
        <v>3</v>
      </c>
      <c r="F35" s="42">
        <f t="shared" si="1"/>
        <v>7</v>
      </c>
      <c r="G35" s="42">
        <f t="shared" si="2"/>
        <v>28.785714285714285</v>
      </c>
      <c r="H35" s="42"/>
      <c r="I35" s="42"/>
      <c r="J35" s="42">
        <f t="shared" si="3"/>
        <v>0</v>
      </c>
      <c r="K35" s="42">
        <f t="shared" si="3"/>
        <v>14.714285714285714</v>
      </c>
      <c r="L35" s="42"/>
      <c r="M35" s="42"/>
      <c r="N35" s="42"/>
      <c r="O35" s="42"/>
      <c r="P35" s="42"/>
      <c r="Q35" s="42"/>
      <c r="R35" s="42">
        <f t="shared" si="4"/>
        <v>19595.285359801488</v>
      </c>
      <c r="S35" s="42">
        <f t="shared" si="5"/>
        <v>1294.2857142857142</v>
      </c>
    </row>
    <row r="36" spans="1:19" s="18" customFormat="1">
      <c r="A36" s="18">
        <f t="shared" si="0"/>
        <v>2</v>
      </c>
      <c r="B36" s="18">
        <v>4</v>
      </c>
      <c r="F36" s="42">
        <f t="shared" si="1"/>
        <v>7</v>
      </c>
      <c r="G36" s="42">
        <f t="shared" si="2"/>
        <v>30.642857142857142</v>
      </c>
      <c r="H36" s="42"/>
      <c r="I36" s="42"/>
      <c r="J36" s="42">
        <f t="shared" si="3"/>
        <v>0</v>
      </c>
      <c r="K36" s="42">
        <f t="shared" si="3"/>
        <v>13.214285714285714</v>
      </c>
      <c r="L36" s="42"/>
      <c r="M36" s="42"/>
      <c r="N36" s="42"/>
      <c r="O36" s="42"/>
      <c r="P36" s="42"/>
      <c r="Q36" s="42"/>
      <c r="R36" s="42">
        <f t="shared" si="4"/>
        <v>18625.174825174829</v>
      </c>
      <c r="S36" s="42">
        <f t="shared" si="5"/>
        <v>1186</v>
      </c>
    </row>
    <row r="37" spans="1:19" s="18" customFormat="1">
      <c r="A37" s="18">
        <f t="shared" si="0"/>
        <v>2</v>
      </c>
      <c r="B37" s="18">
        <v>5</v>
      </c>
      <c r="F37" s="42">
        <f t="shared" si="1"/>
        <v>7</v>
      </c>
      <c r="G37" s="42">
        <f t="shared" si="2"/>
        <v>30.285714285714285</v>
      </c>
      <c r="H37" s="42"/>
      <c r="I37" s="42"/>
      <c r="J37" s="42">
        <f t="shared" si="3"/>
        <v>0</v>
      </c>
      <c r="K37" s="42">
        <f t="shared" si="3"/>
        <v>16.928571428571427</v>
      </c>
      <c r="L37" s="42"/>
      <c r="M37" s="42"/>
      <c r="N37" s="42"/>
      <c r="O37" s="42"/>
      <c r="P37" s="42"/>
      <c r="Q37" s="42"/>
      <c r="R37" s="42">
        <f t="shared" si="4"/>
        <v>18137.971698113208</v>
      </c>
      <c r="S37" s="42">
        <f t="shared" si="5"/>
        <v>1133.7857142857142</v>
      </c>
    </row>
    <row r="38" spans="1:19" s="18" customFormat="1">
      <c r="A38" s="18">
        <f t="shared" si="0"/>
        <v>2</v>
      </c>
      <c r="B38" s="18">
        <v>6</v>
      </c>
      <c r="F38" s="42">
        <f t="shared" si="1"/>
        <v>7</v>
      </c>
      <c r="G38" s="42">
        <f t="shared" si="2"/>
        <v>30.642857142857142</v>
      </c>
      <c r="H38" s="42"/>
      <c r="I38" s="42"/>
      <c r="J38" s="42">
        <f t="shared" si="3"/>
        <v>0</v>
      </c>
      <c r="K38" s="42">
        <f t="shared" si="3"/>
        <v>18.428571428571427</v>
      </c>
      <c r="L38" s="42"/>
      <c r="M38" s="42"/>
      <c r="N38" s="42"/>
      <c r="O38" s="42"/>
      <c r="P38" s="42"/>
      <c r="Q38" s="42"/>
      <c r="R38" s="42">
        <f t="shared" si="4"/>
        <v>19727.272727272728</v>
      </c>
      <c r="S38" s="42">
        <f t="shared" si="5"/>
        <v>1135.5714285714287</v>
      </c>
    </row>
    <row r="39" spans="1:19" s="18" customFormat="1">
      <c r="A39" s="18">
        <f t="shared" si="0"/>
        <v>2</v>
      </c>
      <c r="B39" s="18">
        <v>7</v>
      </c>
      <c r="F39" s="42">
        <f t="shared" si="1"/>
        <v>7</v>
      </c>
      <c r="G39" s="42">
        <f t="shared" si="2"/>
        <v>30.571428571428573</v>
      </c>
      <c r="H39" s="42"/>
      <c r="I39" s="42"/>
      <c r="J39" s="42">
        <f t="shared" si="3"/>
        <v>0</v>
      </c>
      <c r="K39" s="42">
        <f t="shared" si="3"/>
        <v>20.928571428571427</v>
      </c>
      <c r="L39" s="42"/>
      <c r="M39" s="42"/>
      <c r="N39" s="42"/>
      <c r="O39" s="42"/>
      <c r="P39" s="42"/>
      <c r="Q39" s="42"/>
      <c r="R39" s="42">
        <f t="shared" si="4"/>
        <v>19978.738317757008</v>
      </c>
      <c r="S39" s="42">
        <f t="shared" si="5"/>
        <v>1152.4285714285713</v>
      </c>
    </row>
    <row r="40" spans="1:19" s="18" customFormat="1">
      <c r="A40" s="18">
        <f t="shared" si="0"/>
        <v>2</v>
      </c>
      <c r="B40" s="18">
        <v>8</v>
      </c>
      <c r="F40" s="42">
        <f t="shared" si="1"/>
        <v>7</v>
      </c>
      <c r="G40" s="42">
        <f t="shared" si="2"/>
        <v>30.428571428571427</v>
      </c>
      <c r="H40" s="42"/>
      <c r="I40" s="42"/>
      <c r="J40" s="42">
        <f t="shared" si="3"/>
        <v>0</v>
      </c>
      <c r="K40" s="42">
        <f t="shared" si="3"/>
        <v>14.571428571428571</v>
      </c>
      <c r="L40" s="42"/>
      <c r="M40" s="42"/>
      <c r="N40" s="42"/>
      <c r="O40" s="42"/>
      <c r="P40" s="42"/>
      <c r="Q40" s="42"/>
      <c r="R40" s="42">
        <f t="shared" si="4"/>
        <v>20724.647887323943</v>
      </c>
      <c r="S40" s="42">
        <f t="shared" si="5"/>
        <v>1199.7142857142858</v>
      </c>
    </row>
    <row r="41" spans="1:19" s="18" customFormat="1">
      <c r="A41" s="18">
        <f t="shared" si="0"/>
        <v>2</v>
      </c>
      <c r="B41" s="18">
        <v>9</v>
      </c>
      <c r="F41" s="42">
        <f t="shared" si="1"/>
        <v>7</v>
      </c>
      <c r="G41" s="42">
        <f t="shared" si="2"/>
        <v>31.357142857142858</v>
      </c>
      <c r="H41" s="42"/>
      <c r="I41" s="42"/>
      <c r="J41" s="42">
        <f t="shared" si="3"/>
        <v>0</v>
      </c>
      <c r="K41" s="42">
        <f t="shared" si="3"/>
        <v>13.357142857142858</v>
      </c>
      <c r="L41" s="42"/>
      <c r="M41" s="42"/>
      <c r="N41" s="42"/>
      <c r="O41" s="42"/>
      <c r="P41" s="42"/>
      <c r="Q41" s="42"/>
      <c r="R41" s="42">
        <f t="shared" si="4"/>
        <v>20724.601366742594</v>
      </c>
      <c r="S41" s="42">
        <f t="shared" si="5"/>
        <v>1235.7142857142858</v>
      </c>
    </row>
    <row r="42" spans="1:19" s="18" customFormat="1">
      <c r="A42" s="18">
        <f t="shared" si="0"/>
        <v>2</v>
      </c>
      <c r="B42" s="18">
        <v>10</v>
      </c>
      <c r="F42" s="42">
        <f t="shared" si="1"/>
        <v>7</v>
      </c>
      <c r="G42" s="42">
        <f t="shared" si="2"/>
        <v>28.928571428571427</v>
      </c>
      <c r="H42" s="42"/>
      <c r="I42" s="42"/>
      <c r="J42" s="42">
        <f t="shared" si="3"/>
        <v>0</v>
      </c>
      <c r="K42" s="42">
        <f t="shared" si="3"/>
        <v>13.857142857142858</v>
      </c>
      <c r="L42" s="42"/>
      <c r="M42" s="42"/>
      <c r="N42" s="42"/>
      <c r="O42" s="42"/>
      <c r="P42" s="42"/>
      <c r="Q42" s="42"/>
      <c r="R42" s="42">
        <f t="shared" si="4"/>
        <v>19285.185185185186</v>
      </c>
      <c r="S42" s="42">
        <f t="shared" si="5"/>
        <v>1213.7857142857142</v>
      </c>
    </row>
    <row r="43" spans="1:19" s="18" customFormat="1">
      <c r="A43" s="18">
        <f t="shared" si="0"/>
        <v>2</v>
      </c>
      <c r="B43" s="18">
        <v>11</v>
      </c>
      <c r="F43" s="42">
        <f t="shared" si="1"/>
        <v>7</v>
      </c>
      <c r="G43" s="42">
        <f t="shared" si="2"/>
        <v>29.714285714285715</v>
      </c>
      <c r="H43" s="42"/>
      <c r="I43" s="42"/>
      <c r="J43" s="42">
        <f t="shared" si="3"/>
        <v>0</v>
      </c>
      <c r="K43" s="42">
        <f t="shared" si="3"/>
        <v>14.214285714285714</v>
      </c>
      <c r="L43" s="42"/>
      <c r="M43" s="42"/>
      <c r="N43" s="42"/>
      <c r="O43" s="42"/>
      <c r="P43" s="42"/>
      <c r="Q43" s="42"/>
      <c r="R43" s="42">
        <f t="shared" si="4"/>
        <v>18858.89423076923</v>
      </c>
      <c r="S43" s="42">
        <f t="shared" si="5"/>
        <v>1157.2857142857142</v>
      </c>
    </row>
    <row r="44" spans="1:19" s="18" customFormat="1">
      <c r="A44" s="18">
        <f t="shared" si="0"/>
        <v>2</v>
      </c>
      <c r="B44" s="18">
        <v>12</v>
      </c>
      <c r="F44" s="42">
        <f t="shared" si="1"/>
        <v>7</v>
      </c>
      <c r="G44" s="42">
        <f t="shared" si="2"/>
        <v>31.214285714285715</v>
      </c>
      <c r="H44" s="42"/>
      <c r="I44" s="42"/>
      <c r="J44" s="42">
        <f t="shared" si="3"/>
        <v>0</v>
      </c>
      <c r="K44" s="42">
        <f t="shared" si="3"/>
        <v>9.5714285714285712</v>
      </c>
      <c r="L44" s="42"/>
      <c r="M44" s="42"/>
      <c r="N44" s="42"/>
      <c r="O44" s="42"/>
      <c r="P44" s="42"/>
      <c r="Q44" s="42"/>
      <c r="R44" s="42">
        <f t="shared" si="4"/>
        <v>18239.588100686498</v>
      </c>
      <c r="S44" s="42">
        <f t="shared" si="5"/>
        <v>1232.5</v>
      </c>
    </row>
    <row r="45" spans="1:19">
      <c r="A45" s="39" t="s">
        <v>25</v>
      </c>
      <c r="B45" s="39" t="s">
        <v>25</v>
      </c>
      <c r="C45" s="39" t="s">
        <v>25</v>
      </c>
      <c r="D45" s="39" t="s">
        <v>25</v>
      </c>
      <c r="E45" s="39" t="s">
        <v>25</v>
      </c>
      <c r="F45" s="39" t="s">
        <v>25</v>
      </c>
      <c r="G45" s="39" t="s">
        <v>25</v>
      </c>
      <c r="H45" s="39" t="s">
        <v>25</v>
      </c>
      <c r="I45" s="39" t="s">
        <v>25</v>
      </c>
      <c r="J45" s="39" t="s">
        <v>25</v>
      </c>
      <c r="K45" s="39" t="s">
        <v>25</v>
      </c>
      <c r="L45" s="39" t="s">
        <v>25</v>
      </c>
      <c r="M45" s="39" t="s">
        <v>25</v>
      </c>
      <c r="N45" s="39" t="s">
        <v>25</v>
      </c>
      <c r="O45" s="39" t="s">
        <v>25</v>
      </c>
      <c r="P45" s="39" t="s">
        <v>25</v>
      </c>
      <c r="Q45" s="39" t="s">
        <v>25</v>
      </c>
      <c r="R45" s="39" t="s">
        <v>25</v>
      </c>
      <c r="S45" s="39" t="s">
        <v>25</v>
      </c>
    </row>
    <row r="47" spans="1:19">
      <c r="A47" s="16" t="s">
        <v>56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1:19">
      <c r="A48" s="17"/>
      <c r="B48" s="17" t="str">
        <f>B32</f>
        <v>Month</v>
      </c>
      <c r="C48" s="17"/>
      <c r="D48" s="17"/>
      <c r="E48" s="17"/>
      <c r="F48" s="17" t="s">
        <v>118</v>
      </c>
      <c r="G48" s="17" t="s">
        <v>122</v>
      </c>
      <c r="H48" s="17"/>
      <c r="I48" s="17"/>
      <c r="J48" s="17" t="s">
        <v>119</v>
      </c>
      <c r="K48" s="17" t="s">
        <v>120</v>
      </c>
      <c r="L48" s="17"/>
      <c r="M48" s="17"/>
      <c r="N48" s="17"/>
      <c r="O48" s="17"/>
      <c r="P48" s="17"/>
      <c r="Q48" s="17"/>
      <c r="R48" s="17" t="s">
        <v>74</v>
      </c>
      <c r="S48" s="17" t="s">
        <v>121</v>
      </c>
    </row>
    <row r="49" spans="1:19">
      <c r="A49" s="18">
        <f>'Inputs &amp; Notes'!B1-1</f>
        <v>2012</v>
      </c>
      <c r="B49" s="18">
        <v>6</v>
      </c>
      <c r="C49" s="18"/>
      <c r="D49" s="18"/>
      <c r="E49" s="18"/>
      <c r="F49" s="42">
        <f>SUMIF('Cust MB ComLg'!$Y$8:$AJ$8,$B$29,'Cust MB ComLg'!$Y9:$AJ9)</f>
        <v>7</v>
      </c>
      <c r="G49" s="42">
        <f>'Avg Bill Days'!C6</f>
        <v>31.67</v>
      </c>
      <c r="H49" s="42"/>
      <c r="I49" s="42"/>
      <c r="J49" s="42">
        <f>ROUND(SUMIF($B$32:$B$45,$B49,J$32:J$45)*$F49,0)</f>
        <v>0</v>
      </c>
      <c r="K49" s="42">
        <f>ROUND(SUMIF($B$32:$B$45,$B49,K$32:K$45)*$F49,0)</f>
        <v>129</v>
      </c>
      <c r="L49" s="42"/>
      <c r="M49" s="42"/>
      <c r="N49" s="42"/>
      <c r="O49" s="42"/>
      <c r="P49" s="42"/>
      <c r="Q49" s="42"/>
      <c r="R49" s="42">
        <f>ROUND(SUMIF($B$32:$B$45,$B49,R$32:R$45)*$F49*$G49,0)</f>
        <v>4373339</v>
      </c>
      <c r="S49" s="42">
        <f>ROUND(SUMIF($B$32:$B$45,$B49,S$32:S$45)*$F49,0)</f>
        <v>7949</v>
      </c>
    </row>
    <row r="50" spans="1:19">
      <c r="A50" s="18">
        <f t="shared" ref="A50:A55" si="6">A49</f>
        <v>2012</v>
      </c>
      <c r="B50" s="18">
        <f t="shared" ref="B50:B55" si="7">B49+1</f>
        <v>7</v>
      </c>
      <c r="C50" s="18"/>
      <c r="D50" s="18"/>
      <c r="E50" s="18"/>
      <c r="F50" s="42">
        <f>SUMIF('Cust MB ComLg'!$Y$8:$AJ$8,$B$29,'Cust MB ComLg'!$Y10:$AJ10)</f>
        <v>7</v>
      </c>
      <c r="G50" s="42">
        <f>'Avg Bill Days'!C7</f>
        <v>31.14</v>
      </c>
      <c r="H50" s="42"/>
      <c r="I50" s="42"/>
      <c r="J50" s="42">
        <f t="shared" ref="J50:K113" si="8">ROUND(SUMIF($B$32:$B$45,$B50,J$32:J$45)*$F50,0)</f>
        <v>0</v>
      </c>
      <c r="K50" s="42">
        <f t="shared" si="8"/>
        <v>147</v>
      </c>
      <c r="L50" s="42"/>
      <c r="M50" s="42"/>
      <c r="N50" s="42"/>
      <c r="O50" s="42"/>
      <c r="P50" s="42"/>
      <c r="Q50" s="42"/>
      <c r="R50" s="42">
        <f t="shared" ref="R50:R113" si="9">ROUND(SUMIF($B$32:$B$45,$B50,R$32:R$45)*$F50*$G50,0)</f>
        <v>4354965</v>
      </c>
      <c r="S50" s="42">
        <f t="shared" ref="S50:S113" si="10">ROUND(SUMIF($B$32:$B$45,$B50,S$32:S$45)*$F50,0)</f>
        <v>8067</v>
      </c>
    </row>
    <row r="51" spans="1:19">
      <c r="A51" s="18">
        <f t="shared" si="6"/>
        <v>2012</v>
      </c>
      <c r="B51" s="18">
        <f t="shared" si="7"/>
        <v>8</v>
      </c>
      <c r="C51" s="18"/>
      <c r="D51" s="18"/>
      <c r="E51" s="18"/>
      <c r="F51" s="42">
        <f>SUMIF('Cust MB ComLg'!$Y$8:$AJ$8,$B$29,'Cust MB ComLg'!$Y11:$AJ11)</f>
        <v>7</v>
      </c>
      <c r="G51" s="42">
        <f>'Avg Bill Days'!C8</f>
        <v>30.43</v>
      </c>
      <c r="H51" s="42"/>
      <c r="I51" s="42"/>
      <c r="J51" s="42">
        <f t="shared" si="8"/>
        <v>0</v>
      </c>
      <c r="K51" s="42">
        <f t="shared" si="8"/>
        <v>102</v>
      </c>
      <c r="L51" s="42"/>
      <c r="M51" s="42"/>
      <c r="N51" s="42"/>
      <c r="O51" s="42"/>
      <c r="P51" s="42"/>
      <c r="Q51" s="42"/>
      <c r="R51" s="42">
        <f t="shared" si="9"/>
        <v>4414557</v>
      </c>
      <c r="S51" s="42">
        <f t="shared" si="10"/>
        <v>8398</v>
      </c>
    </row>
    <row r="52" spans="1:19">
      <c r="A52" s="18">
        <f t="shared" si="6"/>
        <v>2012</v>
      </c>
      <c r="B52" s="18">
        <f t="shared" si="7"/>
        <v>9</v>
      </c>
      <c r="C52" s="18"/>
      <c r="D52" s="18"/>
      <c r="E52" s="18"/>
      <c r="F52" s="42">
        <f>SUMIF('Cust MB ComLg'!$Y$8:$AJ$8,$B$29,'Cust MB ComLg'!$Y12:$AJ12)</f>
        <v>7</v>
      </c>
      <c r="G52" s="42">
        <f>'Avg Bill Days'!C9</f>
        <v>31.14</v>
      </c>
      <c r="H52" s="42"/>
      <c r="I52" s="42"/>
      <c r="J52" s="42">
        <f t="shared" si="8"/>
        <v>0</v>
      </c>
      <c r="K52" s="42">
        <f t="shared" si="8"/>
        <v>94</v>
      </c>
      <c r="L52" s="42"/>
      <c r="M52" s="42"/>
      <c r="N52" s="42"/>
      <c r="O52" s="42"/>
      <c r="P52" s="42"/>
      <c r="Q52" s="42"/>
      <c r="R52" s="42">
        <f t="shared" si="9"/>
        <v>4517549</v>
      </c>
      <c r="S52" s="42">
        <f t="shared" si="10"/>
        <v>8650</v>
      </c>
    </row>
    <row r="53" spans="1:19">
      <c r="A53" s="18">
        <f t="shared" si="6"/>
        <v>2012</v>
      </c>
      <c r="B53" s="18">
        <f t="shared" si="7"/>
        <v>10</v>
      </c>
      <c r="C53" s="18"/>
      <c r="D53" s="18"/>
      <c r="E53" s="18"/>
      <c r="F53" s="42">
        <f>SUMIF('Cust MB ComLg'!$Y$8:$AJ$8,$B$29,'Cust MB ComLg'!$Y13:$AJ13)</f>
        <v>7</v>
      </c>
      <c r="G53" s="42">
        <f>'Avg Bill Days'!C10</f>
        <v>29.52</v>
      </c>
      <c r="H53" s="42"/>
      <c r="I53" s="42"/>
      <c r="J53" s="42">
        <f t="shared" si="8"/>
        <v>0</v>
      </c>
      <c r="K53" s="42">
        <f t="shared" si="8"/>
        <v>97</v>
      </c>
      <c r="L53" s="42"/>
      <c r="M53" s="42"/>
      <c r="N53" s="42"/>
      <c r="O53" s="42"/>
      <c r="P53" s="42"/>
      <c r="Q53" s="42"/>
      <c r="R53" s="42">
        <f>ROUND(SUMIF($B$32:$B$45,$B53,R$32:R$45)*$F53*$G53,0)</f>
        <v>3985091</v>
      </c>
      <c r="S53" s="42">
        <f t="shared" si="10"/>
        <v>8497</v>
      </c>
    </row>
    <row r="54" spans="1:19">
      <c r="A54" s="18">
        <f t="shared" si="6"/>
        <v>2012</v>
      </c>
      <c r="B54" s="18">
        <f t="shared" si="7"/>
        <v>11</v>
      </c>
      <c r="C54" s="18"/>
      <c r="D54" s="18"/>
      <c r="E54" s="18"/>
      <c r="F54" s="42">
        <f>SUMIF('Cust MB ComLg'!$Y$8:$AJ$8,$B$29,'Cust MB ComLg'!$Y14:$AJ14)</f>
        <v>7</v>
      </c>
      <c r="G54" s="42">
        <f>'Avg Bill Days'!C11</f>
        <v>28.762</v>
      </c>
      <c r="H54" s="42"/>
      <c r="I54" s="42"/>
      <c r="J54" s="42">
        <f t="shared" si="8"/>
        <v>0</v>
      </c>
      <c r="K54" s="42">
        <f t="shared" si="8"/>
        <v>100</v>
      </c>
      <c r="L54" s="42"/>
      <c r="M54" s="42"/>
      <c r="N54" s="42"/>
      <c r="O54" s="42"/>
      <c r="P54" s="42"/>
      <c r="Q54" s="42"/>
      <c r="R54" s="42">
        <f t="shared" si="9"/>
        <v>3796937</v>
      </c>
      <c r="S54" s="42">
        <f t="shared" si="10"/>
        <v>8101</v>
      </c>
    </row>
    <row r="55" spans="1:19">
      <c r="A55" s="18">
        <f t="shared" si="6"/>
        <v>2012</v>
      </c>
      <c r="B55" s="18">
        <f t="shared" si="7"/>
        <v>12</v>
      </c>
      <c r="C55" s="18"/>
      <c r="D55" s="18"/>
      <c r="E55" s="18"/>
      <c r="F55" s="42">
        <f>SUMIF('Cust MB ComLg'!$Y$8:$AJ$8,$B$29,'Cust MB ComLg'!$Y15:$AJ15)</f>
        <v>7</v>
      </c>
      <c r="G55" s="42">
        <f>'Avg Bill Days'!C12</f>
        <v>30.905000000000001</v>
      </c>
      <c r="H55" s="42"/>
      <c r="I55" s="42"/>
      <c r="J55" s="42">
        <f t="shared" si="8"/>
        <v>0</v>
      </c>
      <c r="K55" s="42">
        <f t="shared" si="8"/>
        <v>67</v>
      </c>
      <c r="L55" s="42"/>
      <c r="M55" s="42"/>
      <c r="N55" s="42"/>
      <c r="O55" s="42"/>
      <c r="P55" s="42"/>
      <c r="Q55" s="42"/>
      <c r="R55" s="42">
        <f t="shared" si="9"/>
        <v>3945861</v>
      </c>
      <c r="S55" s="42">
        <f t="shared" si="10"/>
        <v>8628</v>
      </c>
    </row>
    <row r="56" spans="1:19">
      <c r="A56" s="18">
        <f>'Inputs &amp; Notes'!B1</f>
        <v>2013</v>
      </c>
      <c r="B56" s="18">
        <v>1</v>
      </c>
      <c r="C56" s="18"/>
      <c r="D56" s="18"/>
      <c r="E56" s="18"/>
      <c r="F56" s="42">
        <f>SUMIF('Cust MB ComLg'!$Y$8:$AJ$8,$B$29,'Cust MB ComLg'!$Y16:$AJ16)</f>
        <v>7</v>
      </c>
      <c r="G56" s="42">
        <f>'Avg Bill Days'!C13</f>
        <v>32.286000000000001</v>
      </c>
      <c r="H56" s="42"/>
      <c r="I56" s="42"/>
      <c r="J56" s="42">
        <f t="shared" si="8"/>
        <v>0</v>
      </c>
      <c r="K56" s="42">
        <f t="shared" si="8"/>
        <v>37</v>
      </c>
      <c r="L56" s="42"/>
      <c r="M56" s="42"/>
      <c r="N56" s="42"/>
      <c r="O56" s="42"/>
      <c r="P56" s="42"/>
      <c r="Q56" s="42"/>
      <c r="R56" s="42">
        <f t="shared" si="9"/>
        <v>4151137</v>
      </c>
      <c r="S56" s="42">
        <f t="shared" si="10"/>
        <v>8375</v>
      </c>
    </row>
    <row r="57" spans="1:19">
      <c r="A57" s="18">
        <f>A56</f>
        <v>2013</v>
      </c>
      <c r="B57" s="18">
        <v>2</v>
      </c>
      <c r="C57" s="18"/>
      <c r="D57" s="18"/>
      <c r="E57" s="18"/>
      <c r="F57" s="42">
        <f>SUMIF('Cust MB ComLg'!$Y$8:$AJ$8,$B$29,'Cust MB ComLg'!$Y17:$AJ17)</f>
        <v>7</v>
      </c>
      <c r="G57" s="42">
        <f>'Avg Bill Days'!C14</f>
        <v>29.81</v>
      </c>
      <c r="H57" s="42"/>
      <c r="I57" s="42"/>
      <c r="J57" s="42">
        <f t="shared" si="8"/>
        <v>0</v>
      </c>
      <c r="K57" s="42">
        <f t="shared" si="8"/>
        <v>45</v>
      </c>
      <c r="L57" s="42"/>
      <c r="M57" s="42"/>
      <c r="N57" s="42"/>
      <c r="O57" s="42"/>
      <c r="P57" s="42"/>
      <c r="Q57" s="42"/>
      <c r="R57" s="42">
        <f t="shared" si="9"/>
        <v>3856991</v>
      </c>
      <c r="S57" s="42">
        <f t="shared" si="10"/>
        <v>8323</v>
      </c>
    </row>
    <row r="58" spans="1:19">
      <c r="A58" s="18">
        <f t="shared" ref="A58:A67" si="11">A57</f>
        <v>2013</v>
      </c>
      <c r="B58" s="18">
        <v>3</v>
      </c>
      <c r="C58" s="18"/>
      <c r="D58" s="18"/>
      <c r="E58" s="18"/>
      <c r="F58" s="42">
        <f>SUMIF('Cust MB ComLg'!$Y$8:$AJ$8,$B$29,'Cust MB ComLg'!$Y18:$AJ18)</f>
        <v>7</v>
      </c>
      <c r="G58" s="42">
        <f>'Avg Bill Days'!C15</f>
        <v>29.524000000000001</v>
      </c>
      <c r="H58" s="42"/>
      <c r="I58" s="42"/>
      <c r="J58" s="42">
        <f t="shared" si="8"/>
        <v>0</v>
      </c>
      <c r="K58" s="42">
        <f t="shared" si="8"/>
        <v>103</v>
      </c>
      <c r="L58" s="42"/>
      <c r="M58" s="42"/>
      <c r="N58" s="42"/>
      <c r="O58" s="42"/>
      <c r="P58" s="42"/>
      <c r="Q58" s="42"/>
      <c r="R58" s="42">
        <f t="shared" si="9"/>
        <v>4049718</v>
      </c>
      <c r="S58" s="42">
        <f t="shared" si="10"/>
        <v>9060</v>
      </c>
    </row>
    <row r="59" spans="1:19">
      <c r="A59" s="18">
        <f t="shared" si="11"/>
        <v>2013</v>
      </c>
      <c r="B59" s="18">
        <v>4</v>
      </c>
      <c r="C59" s="18"/>
      <c r="D59" s="18"/>
      <c r="E59" s="18"/>
      <c r="F59" s="42">
        <f>SUMIF('Cust MB ComLg'!$Y$8:$AJ$8,$B$29,'Cust MB ComLg'!$Y19:$AJ19)</f>
        <v>7</v>
      </c>
      <c r="G59" s="42">
        <f>'Avg Bill Days'!C16</f>
        <v>30.713999999999999</v>
      </c>
      <c r="H59" s="42"/>
      <c r="I59" s="42"/>
      <c r="J59" s="42">
        <f t="shared" si="8"/>
        <v>0</v>
      </c>
      <c r="K59" s="42">
        <f t="shared" si="8"/>
        <v>93</v>
      </c>
      <c r="L59" s="42"/>
      <c r="M59" s="42"/>
      <c r="N59" s="42"/>
      <c r="O59" s="42"/>
      <c r="P59" s="42"/>
      <c r="Q59" s="42"/>
      <c r="R59" s="42">
        <f t="shared" si="9"/>
        <v>4004375</v>
      </c>
      <c r="S59" s="42">
        <f t="shared" si="10"/>
        <v>8302</v>
      </c>
    </row>
    <row r="60" spans="1:19">
      <c r="A60" s="18">
        <f t="shared" si="11"/>
        <v>2013</v>
      </c>
      <c r="B60" s="18">
        <v>5</v>
      </c>
      <c r="C60" s="18"/>
      <c r="D60" s="18"/>
      <c r="E60" s="18"/>
      <c r="F60" s="42">
        <f>SUMIF('Cust MB ComLg'!$Y$8:$AJ$8,$B$29,'Cust MB ComLg'!$Y20:$AJ20)</f>
        <v>7</v>
      </c>
      <c r="G60" s="42">
        <f>'Avg Bill Days'!C17</f>
        <v>29.524000000000001</v>
      </c>
      <c r="H60" s="42"/>
      <c r="I60" s="42"/>
      <c r="J60" s="42">
        <f t="shared" si="8"/>
        <v>0</v>
      </c>
      <c r="K60" s="42">
        <f t="shared" si="8"/>
        <v>119</v>
      </c>
      <c r="L60" s="42"/>
      <c r="M60" s="42"/>
      <c r="N60" s="42"/>
      <c r="O60" s="42"/>
      <c r="P60" s="42"/>
      <c r="Q60" s="42"/>
      <c r="R60" s="42">
        <f t="shared" si="9"/>
        <v>3748538</v>
      </c>
      <c r="S60" s="42">
        <f t="shared" si="10"/>
        <v>7937</v>
      </c>
    </row>
    <row r="61" spans="1:19">
      <c r="A61" s="18">
        <f t="shared" si="11"/>
        <v>2013</v>
      </c>
      <c r="B61" s="18">
        <v>6</v>
      </c>
      <c r="C61" s="18"/>
      <c r="D61" s="18"/>
      <c r="E61" s="18"/>
      <c r="F61" s="42">
        <f>SUMIF('Cust MB ComLg'!$Y$8:$AJ$8,$B$29,'Cust MB ComLg'!$Y21:$AJ21)</f>
        <v>7</v>
      </c>
      <c r="G61" s="42">
        <f>'Avg Bill Days'!C18</f>
        <v>30.619</v>
      </c>
      <c r="H61" s="42"/>
      <c r="I61" s="42"/>
      <c r="J61" s="42">
        <f t="shared" si="8"/>
        <v>0</v>
      </c>
      <c r="K61" s="42">
        <f t="shared" si="8"/>
        <v>129</v>
      </c>
      <c r="L61" s="42"/>
      <c r="M61" s="42"/>
      <c r="N61" s="42"/>
      <c r="O61" s="42"/>
      <c r="P61" s="42"/>
      <c r="Q61" s="42"/>
      <c r="R61" s="42">
        <f t="shared" si="9"/>
        <v>4228206</v>
      </c>
      <c r="S61" s="42">
        <f t="shared" si="10"/>
        <v>7949</v>
      </c>
    </row>
    <row r="62" spans="1:19">
      <c r="A62" s="18">
        <f t="shared" si="11"/>
        <v>2013</v>
      </c>
      <c r="B62" s="18">
        <v>7</v>
      </c>
      <c r="C62" s="18"/>
      <c r="D62" s="18"/>
      <c r="E62" s="18"/>
      <c r="F62" s="42">
        <f>SUMIF('Cust MB ComLg'!$Y$8:$AJ$8,$B$29,'Cust MB ComLg'!$Y22:$AJ22)</f>
        <v>7</v>
      </c>
      <c r="G62" s="42">
        <f>'Avg Bill Days'!C19</f>
        <v>30.713999999999999</v>
      </c>
      <c r="H62" s="42"/>
      <c r="I62" s="42"/>
      <c r="J62" s="42">
        <f t="shared" si="8"/>
        <v>0</v>
      </c>
      <c r="K62" s="42">
        <f t="shared" si="8"/>
        <v>147</v>
      </c>
      <c r="L62" s="42"/>
      <c r="M62" s="42"/>
      <c r="N62" s="42"/>
      <c r="O62" s="42"/>
      <c r="P62" s="42"/>
      <c r="Q62" s="42"/>
      <c r="R62" s="42">
        <f t="shared" si="9"/>
        <v>4295389</v>
      </c>
      <c r="S62" s="42">
        <f t="shared" si="10"/>
        <v>8067</v>
      </c>
    </row>
    <row r="63" spans="1:19">
      <c r="A63" s="18">
        <f t="shared" si="11"/>
        <v>2013</v>
      </c>
      <c r="B63" s="18">
        <v>8</v>
      </c>
      <c r="C63" s="18"/>
      <c r="D63" s="18"/>
      <c r="E63" s="18"/>
      <c r="F63" s="42">
        <f>SUMIF('Cust MB ComLg'!$Y$8:$AJ$8,$B$29,'Cust MB ComLg'!$Y23:$AJ23)</f>
        <v>7</v>
      </c>
      <c r="G63" s="42">
        <f>'Avg Bill Days'!C20</f>
        <v>30.475999999999999</v>
      </c>
      <c r="H63" s="42"/>
      <c r="I63" s="42"/>
      <c r="J63" s="42">
        <f t="shared" si="8"/>
        <v>0</v>
      </c>
      <c r="K63" s="42">
        <f t="shared" si="8"/>
        <v>102</v>
      </c>
      <c r="L63" s="42"/>
      <c r="M63" s="42"/>
      <c r="N63" s="42"/>
      <c r="O63" s="42"/>
      <c r="P63" s="42"/>
      <c r="Q63" s="42"/>
      <c r="R63" s="42">
        <f t="shared" si="9"/>
        <v>4421231</v>
      </c>
      <c r="S63" s="42">
        <f t="shared" si="10"/>
        <v>8398</v>
      </c>
    </row>
    <row r="64" spans="1:19">
      <c r="A64" s="18">
        <f t="shared" si="11"/>
        <v>2013</v>
      </c>
      <c r="B64" s="18">
        <v>9</v>
      </c>
      <c r="C64" s="18"/>
      <c r="D64" s="18"/>
      <c r="E64" s="18"/>
      <c r="F64" s="42">
        <f>SUMIF('Cust MB ComLg'!$Y$8:$AJ$8,$B$29,'Cust MB ComLg'!$Y24:$AJ24)</f>
        <v>7</v>
      </c>
      <c r="G64" s="42">
        <f>'Avg Bill Days'!C21</f>
        <v>31.143000000000001</v>
      </c>
      <c r="H64" s="42"/>
      <c r="I64" s="42"/>
      <c r="J64" s="42">
        <f t="shared" si="8"/>
        <v>0</v>
      </c>
      <c r="K64" s="42">
        <f t="shared" si="8"/>
        <v>94</v>
      </c>
      <c r="L64" s="42"/>
      <c r="M64" s="42"/>
      <c r="N64" s="42"/>
      <c r="O64" s="42"/>
      <c r="P64" s="42"/>
      <c r="Q64" s="42"/>
      <c r="R64" s="42">
        <f t="shared" si="9"/>
        <v>4517984</v>
      </c>
      <c r="S64" s="42">
        <f t="shared" si="10"/>
        <v>8650</v>
      </c>
    </row>
    <row r="65" spans="1:19">
      <c r="A65" s="18">
        <f t="shared" si="11"/>
        <v>2013</v>
      </c>
      <c r="B65" s="18">
        <v>10</v>
      </c>
      <c r="C65" s="18"/>
      <c r="D65" s="18"/>
      <c r="E65" s="18"/>
      <c r="F65" s="42">
        <f>SUMIF('Cust MB ComLg'!$Y$8:$AJ$8,$B$29,'Cust MB ComLg'!$Y25:$AJ25)</f>
        <v>7</v>
      </c>
      <c r="G65" s="42">
        <f>'Avg Bill Days'!C22</f>
        <v>30.762</v>
      </c>
      <c r="H65" s="42"/>
      <c r="I65" s="42"/>
      <c r="J65" s="42">
        <f t="shared" si="8"/>
        <v>0</v>
      </c>
      <c r="K65" s="42">
        <f t="shared" si="8"/>
        <v>97</v>
      </c>
      <c r="L65" s="42"/>
      <c r="M65" s="42"/>
      <c r="N65" s="42"/>
      <c r="O65" s="42"/>
      <c r="P65" s="42"/>
      <c r="Q65" s="42"/>
      <c r="R65" s="42">
        <f t="shared" si="9"/>
        <v>4152756</v>
      </c>
      <c r="S65" s="42">
        <f t="shared" si="10"/>
        <v>8497</v>
      </c>
    </row>
    <row r="66" spans="1:19">
      <c r="A66" s="18">
        <f t="shared" si="11"/>
        <v>2013</v>
      </c>
      <c r="B66" s="18">
        <v>11</v>
      </c>
      <c r="C66" s="18"/>
      <c r="D66" s="18"/>
      <c r="E66" s="18"/>
      <c r="F66" s="42">
        <f>SUMIF('Cust MB ComLg'!$Y$8:$AJ$8,$B$29,'Cust MB ComLg'!$Y26:$AJ26)</f>
        <v>7</v>
      </c>
      <c r="G66" s="42">
        <f>'Avg Bill Days'!C23</f>
        <v>28.619</v>
      </c>
      <c r="H66" s="42"/>
      <c r="I66" s="42"/>
      <c r="J66" s="42">
        <f t="shared" si="8"/>
        <v>0</v>
      </c>
      <c r="K66" s="42">
        <f t="shared" si="8"/>
        <v>100</v>
      </c>
      <c r="L66" s="42"/>
      <c r="M66" s="42"/>
      <c r="N66" s="42"/>
      <c r="O66" s="42"/>
      <c r="P66" s="42"/>
      <c r="Q66" s="42"/>
      <c r="R66" s="42">
        <f t="shared" si="9"/>
        <v>3778059</v>
      </c>
      <c r="S66" s="42">
        <f t="shared" si="10"/>
        <v>8101</v>
      </c>
    </row>
    <row r="67" spans="1:19">
      <c r="A67" s="18">
        <f t="shared" si="11"/>
        <v>2013</v>
      </c>
      <c r="B67" s="18">
        <v>12</v>
      </c>
      <c r="C67" s="18"/>
      <c r="D67" s="18"/>
      <c r="E67" s="18"/>
      <c r="F67" s="42">
        <f>SUMIF('Cust MB ComLg'!$Y$8:$AJ$8,$B$29,'Cust MB ComLg'!$Y27:$AJ27)</f>
        <v>7</v>
      </c>
      <c r="G67" s="42">
        <f>'Avg Bill Days'!C24</f>
        <v>31.238</v>
      </c>
      <c r="H67" s="42"/>
      <c r="I67" s="42"/>
      <c r="J67" s="42">
        <f t="shared" si="8"/>
        <v>0</v>
      </c>
      <c r="K67" s="42">
        <f t="shared" si="8"/>
        <v>67</v>
      </c>
      <c r="L67" s="42"/>
      <c r="M67" s="42"/>
      <c r="N67" s="42"/>
      <c r="O67" s="42"/>
      <c r="P67" s="42"/>
      <c r="Q67" s="42"/>
      <c r="R67" s="42">
        <f t="shared" si="9"/>
        <v>3988378</v>
      </c>
      <c r="S67" s="42">
        <f t="shared" si="10"/>
        <v>8628</v>
      </c>
    </row>
    <row r="68" spans="1:19">
      <c r="A68" s="18">
        <f t="shared" ref="A68:A131" si="12">A56+1</f>
        <v>2014</v>
      </c>
      <c r="B68" s="18">
        <f>B56</f>
        <v>1</v>
      </c>
      <c r="C68" s="18"/>
      <c r="D68" s="18"/>
      <c r="E68" s="18"/>
      <c r="F68" s="42">
        <f>SUMIF('Cust MB ComLg'!$Y$8:$AJ$8,$B$29,'Cust MB ComLg'!$Y28:$AJ28)</f>
        <v>7</v>
      </c>
      <c r="G68" s="42">
        <f>'Avg Bill Days'!C25</f>
        <v>32.286000000000001</v>
      </c>
      <c r="H68" s="42"/>
      <c r="I68" s="42"/>
      <c r="J68" s="42">
        <f t="shared" si="8"/>
        <v>0</v>
      </c>
      <c r="K68" s="42">
        <f t="shared" si="8"/>
        <v>37</v>
      </c>
      <c r="L68" s="42"/>
      <c r="M68" s="42"/>
      <c r="N68" s="42"/>
      <c r="O68" s="42"/>
      <c r="P68" s="42"/>
      <c r="Q68" s="42"/>
      <c r="R68" s="42">
        <f t="shared" si="9"/>
        <v>4151137</v>
      </c>
      <c r="S68" s="42">
        <f t="shared" si="10"/>
        <v>8375</v>
      </c>
    </row>
    <row r="69" spans="1:19">
      <c r="A69" s="18">
        <f t="shared" si="12"/>
        <v>2014</v>
      </c>
      <c r="B69" s="18">
        <f t="shared" ref="B69:B132" si="13">B57</f>
        <v>2</v>
      </c>
      <c r="C69" s="18"/>
      <c r="D69" s="18"/>
      <c r="E69" s="18"/>
      <c r="F69" s="42">
        <f>SUMIF('Cust MB ComLg'!$Y$8:$AJ$8,$B$29,'Cust MB ComLg'!$Y29:$AJ29)</f>
        <v>7</v>
      </c>
      <c r="G69" s="42">
        <f>'Avg Bill Days'!C26</f>
        <v>29.81</v>
      </c>
      <c r="H69" s="42"/>
      <c r="I69" s="42"/>
      <c r="J69" s="42">
        <f t="shared" si="8"/>
        <v>0</v>
      </c>
      <c r="K69" s="42">
        <f t="shared" si="8"/>
        <v>45</v>
      </c>
      <c r="L69" s="42"/>
      <c r="M69" s="42"/>
      <c r="N69" s="42"/>
      <c r="O69" s="42"/>
      <c r="P69" s="42"/>
      <c r="Q69" s="42"/>
      <c r="R69" s="42">
        <f t="shared" si="9"/>
        <v>3856991</v>
      </c>
      <c r="S69" s="42">
        <f t="shared" si="10"/>
        <v>8323</v>
      </c>
    </row>
    <row r="70" spans="1:19">
      <c r="A70" s="18">
        <f t="shared" si="12"/>
        <v>2014</v>
      </c>
      <c r="B70" s="18">
        <f t="shared" si="13"/>
        <v>3</v>
      </c>
      <c r="C70" s="18"/>
      <c r="D70" s="18"/>
      <c r="E70" s="18"/>
      <c r="F70" s="42">
        <f>SUMIF('Cust MB ComLg'!$Y$8:$AJ$8,$B$29,'Cust MB ComLg'!$Y30:$AJ30)</f>
        <v>7</v>
      </c>
      <c r="G70" s="42">
        <f>'Avg Bill Days'!C27</f>
        <v>29.524000000000001</v>
      </c>
      <c r="H70" s="42"/>
      <c r="I70" s="42"/>
      <c r="J70" s="42">
        <f t="shared" si="8"/>
        <v>0</v>
      </c>
      <c r="K70" s="42">
        <f t="shared" si="8"/>
        <v>103</v>
      </c>
      <c r="L70" s="42"/>
      <c r="M70" s="42"/>
      <c r="N70" s="42"/>
      <c r="O70" s="42"/>
      <c r="P70" s="42"/>
      <c r="Q70" s="42"/>
      <c r="R70" s="42">
        <f t="shared" si="9"/>
        <v>4049718</v>
      </c>
      <c r="S70" s="42">
        <f t="shared" si="10"/>
        <v>9060</v>
      </c>
    </row>
    <row r="71" spans="1:19">
      <c r="A71" s="18">
        <f t="shared" si="12"/>
        <v>2014</v>
      </c>
      <c r="B71" s="18">
        <f t="shared" si="13"/>
        <v>4</v>
      </c>
      <c r="C71" s="18"/>
      <c r="D71" s="18"/>
      <c r="E71" s="18"/>
      <c r="F71" s="42">
        <f>SUMIF('Cust MB ComLg'!$Y$8:$AJ$8,$B$29,'Cust MB ComLg'!$Y31:$AJ31)</f>
        <v>7</v>
      </c>
      <c r="G71" s="42">
        <f>'Avg Bill Days'!C28</f>
        <v>30.713999999999999</v>
      </c>
      <c r="H71" s="42"/>
      <c r="I71" s="42"/>
      <c r="J71" s="42">
        <f t="shared" si="8"/>
        <v>0</v>
      </c>
      <c r="K71" s="42">
        <f t="shared" si="8"/>
        <v>93</v>
      </c>
      <c r="L71" s="42"/>
      <c r="M71" s="42"/>
      <c r="N71" s="42"/>
      <c r="O71" s="42"/>
      <c r="P71" s="42"/>
      <c r="Q71" s="42"/>
      <c r="R71" s="42">
        <f t="shared" si="9"/>
        <v>4004375</v>
      </c>
      <c r="S71" s="42">
        <f t="shared" si="10"/>
        <v>8302</v>
      </c>
    </row>
    <row r="72" spans="1:19">
      <c r="A72" s="18">
        <f t="shared" si="12"/>
        <v>2014</v>
      </c>
      <c r="B72" s="18">
        <f t="shared" si="13"/>
        <v>5</v>
      </c>
      <c r="C72" s="18"/>
      <c r="D72" s="18"/>
      <c r="E72" s="18"/>
      <c r="F72" s="42">
        <f>SUMIF('Cust MB ComLg'!$Y$8:$AJ$8,$B$29,'Cust MB ComLg'!$Y32:$AJ32)</f>
        <v>7</v>
      </c>
      <c r="G72" s="42">
        <f>'Avg Bill Days'!C29</f>
        <v>29.524000000000001</v>
      </c>
      <c r="H72" s="42"/>
      <c r="I72" s="42"/>
      <c r="J72" s="42">
        <f t="shared" si="8"/>
        <v>0</v>
      </c>
      <c r="K72" s="42">
        <f t="shared" si="8"/>
        <v>119</v>
      </c>
      <c r="L72" s="42"/>
      <c r="M72" s="42"/>
      <c r="N72" s="42"/>
      <c r="O72" s="42"/>
      <c r="P72" s="42"/>
      <c r="Q72" s="42"/>
      <c r="R72" s="42">
        <f t="shared" si="9"/>
        <v>3748538</v>
      </c>
      <c r="S72" s="42">
        <f t="shared" si="10"/>
        <v>7937</v>
      </c>
    </row>
    <row r="73" spans="1:19">
      <c r="A73" s="18">
        <f t="shared" si="12"/>
        <v>2014</v>
      </c>
      <c r="B73" s="18">
        <f t="shared" si="13"/>
        <v>6</v>
      </c>
      <c r="C73" s="18"/>
      <c r="D73" s="18"/>
      <c r="E73" s="18"/>
      <c r="F73" s="42">
        <f>SUMIF('Cust MB ComLg'!$Y$8:$AJ$8,$B$29,'Cust MB ComLg'!$Y33:$AJ33)</f>
        <v>7</v>
      </c>
      <c r="G73" s="42">
        <f>'Avg Bill Days'!C30</f>
        <v>30.619</v>
      </c>
      <c r="H73" s="42"/>
      <c r="I73" s="42"/>
      <c r="J73" s="42">
        <f t="shared" si="8"/>
        <v>0</v>
      </c>
      <c r="K73" s="42">
        <f t="shared" si="8"/>
        <v>129</v>
      </c>
      <c r="L73" s="42"/>
      <c r="M73" s="42"/>
      <c r="N73" s="42"/>
      <c r="O73" s="42"/>
      <c r="P73" s="42"/>
      <c r="Q73" s="42"/>
      <c r="R73" s="42">
        <f t="shared" si="9"/>
        <v>4228206</v>
      </c>
      <c r="S73" s="42">
        <f t="shared" si="10"/>
        <v>7949</v>
      </c>
    </row>
    <row r="74" spans="1:19">
      <c r="A74" s="18">
        <f t="shared" si="12"/>
        <v>2014</v>
      </c>
      <c r="B74" s="18">
        <f t="shared" si="13"/>
        <v>7</v>
      </c>
      <c r="C74" s="18"/>
      <c r="D74" s="18"/>
      <c r="E74" s="18"/>
      <c r="F74" s="42">
        <f>SUMIF('Cust MB ComLg'!$Y$8:$AJ$8,$B$29,'Cust MB ComLg'!$Y34:$AJ34)</f>
        <v>7</v>
      </c>
      <c r="G74" s="42">
        <f>'Avg Bill Days'!C31</f>
        <v>30.713999999999999</v>
      </c>
      <c r="H74" s="42"/>
      <c r="I74" s="42"/>
      <c r="J74" s="42">
        <f t="shared" si="8"/>
        <v>0</v>
      </c>
      <c r="K74" s="42">
        <f t="shared" si="8"/>
        <v>147</v>
      </c>
      <c r="L74" s="42"/>
      <c r="M74" s="42"/>
      <c r="N74" s="42"/>
      <c r="O74" s="42"/>
      <c r="P74" s="42"/>
      <c r="Q74" s="42"/>
      <c r="R74" s="42">
        <f t="shared" si="9"/>
        <v>4295389</v>
      </c>
      <c r="S74" s="42">
        <f t="shared" si="10"/>
        <v>8067</v>
      </c>
    </row>
    <row r="75" spans="1:19">
      <c r="A75" s="18">
        <f t="shared" si="12"/>
        <v>2014</v>
      </c>
      <c r="B75" s="18">
        <f t="shared" si="13"/>
        <v>8</v>
      </c>
      <c r="C75" s="18"/>
      <c r="D75" s="18"/>
      <c r="E75" s="18"/>
      <c r="F75" s="42">
        <f>SUMIF('Cust MB ComLg'!$Y$8:$AJ$8,$B$29,'Cust MB ComLg'!$Y35:$AJ35)</f>
        <v>7</v>
      </c>
      <c r="G75" s="42">
        <f>'Avg Bill Days'!C32</f>
        <v>30.475999999999999</v>
      </c>
      <c r="H75" s="42"/>
      <c r="I75" s="42"/>
      <c r="J75" s="42">
        <f t="shared" si="8"/>
        <v>0</v>
      </c>
      <c r="K75" s="42">
        <f t="shared" si="8"/>
        <v>102</v>
      </c>
      <c r="L75" s="42"/>
      <c r="M75" s="42"/>
      <c r="N75" s="42"/>
      <c r="O75" s="42"/>
      <c r="P75" s="42"/>
      <c r="Q75" s="42"/>
      <c r="R75" s="42">
        <f t="shared" si="9"/>
        <v>4421231</v>
      </c>
      <c r="S75" s="42">
        <f t="shared" si="10"/>
        <v>8398</v>
      </c>
    </row>
    <row r="76" spans="1:19">
      <c r="A76" s="18">
        <f t="shared" si="12"/>
        <v>2014</v>
      </c>
      <c r="B76" s="18">
        <f t="shared" si="13"/>
        <v>9</v>
      </c>
      <c r="C76" s="18"/>
      <c r="D76" s="18"/>
      <c r="E76" s="18"/>
      <c r="F76" s="42">
        <f>SUMIF('Cust MB ComLg'!$Y$8:$AJ$8,$B$29,'Cust MB ComLg'!$Y36:$AJ36)</f>
        <v>7</v>
      </c>
      <c r="G76" s="42">
        <f>'Avg Bill Days'!C33</f>
        <v>31.143000000000001</v>
      </c>
      <c r="H76" s="42"/>
      <c r="I76" s="42"/>
      <c r="J76" s="42">
        <f t="shared" si="8"/>
        <v>0</v>
      </c>
      <c r="K76" s="42">
        <f t="shared" si="8"/>
        <v>94</v>
      </c>
      <c r="L76" s="42"/>
      <c r="M76" s="42"/>
      <c r="N76" s="42"/>
      <c r="O76" s="42"/>
      <c r="P76" s="42"/>
      <c r="Q76" s="42"/>
      <c r="R76" s="42">
        <f t="shared" si="9"/>
        <v>4517984</v>
      </c>
      <c r="S76" s="42">
        <f t="shared" si="10"/>
        <v>8650</v>
      </c>
    </row>
    <row r="77" spans="1:19">
      <c r="A77" s="18">
        <f t="shared" si="12"/>
        <v>2014</v>
      </c>
      <c r="B77" s="18">
        <f t="shared" si="13"/>
        <v>10</v>
      </c>
      <c r="C77" s="18"/>
      <c r="D77" s="18"/>
      <c r="E77" s="18"/>
      <c r="F77" s="42">
        <f>SUMIF('Cust MB ComLg'!$Y$8:$AJ$8,$B$29,'Cust MB ComLg'!$Y37:$AJ37)</f>
        <v>7</v>
      </c>
      <c r="G77" s="42">
        <f>'Avg Bill Days'!C34</f>
        <v>30.762</v>
      </c>
      <c r="H77" s="42"/>
      <c r="I77" s="42"/>
      <c r="J77" s="42">
        <f t="shared" si="8"/>
        <v>0</v>
      </c>
      <c r="K77" s="42">
        <f t="shared" si="8"/>
        <v>97</v>
      </c>
      <c r="L77" s="42"/>
      <c r="M77" s="42"/>
      <c r="N77" s="42"/>
      <c r="O77" s="42"/>
      <c r="P77" s="42"/>
      <c r="Q77" s="42"/>
      <c r="R77" s="42">
        <f t="shared" si="9"/>
        <v>4152756</v>
      </c>
      <c r="S77" s="42">
        <f t="shared" si="10"/>
        <v>8497</v>
      </c>
    </row>
    <row r="78" spans="1:19">
      <c r="A78" s="18">
        <f t="shared" si="12"/>
        <v>2014</v>
      </c>
      <c r="B78" s="18">
        <f t="shared" si="13"/>
        <v>11</v>
      </c>
      <c r="C78" s="18"/>
      <c r="D78" s="18"/>
      <c r="E78" s="18"/>
      <c r="F78" s="42">
        <f>SUMIF('Cust MB ComLg'!$Y$8:$AJ$8,$B$29,'Cust MB ComLg'!$Y38:$AJ38)</f>
        <v>7</v>
      </c>
      <c r="G78" s="42">
        <f>'Avg Bill Days'!C35</f>
        <v>28.619</v>
      </c>
      <c r="H78" s="42"/>
      <c r="I78" s="42"/>
      <c r="J78" s="42">
        <f t="shared" si="8"/>
        <v>0</v>
      </c>
      <c r="K78" s="42">
        <f t="shared" si="8"/>
        <v>100</v>
      </c>
      <c r="L78" s="42"/>
      <c r="M78" s="42"/>
      <c r="N78" s="42"/>
      <c r="O78" s="42"/>
      <c r="P78" s="42"/>
      <c r="Q78" s="42"/>
      <c r="R78" s="42">
        <f t="shared" si="9"/>
        <v>3778059</v>
      </c>
      <c r="S78" s="42">
        <f t="shared" si="10"/>
        <v>8101</v>
      </c>
    </row>
    <row r="79" spans="1:19">
      <c r="A79" s="18">
        <f t="shared" si="12"/>
        <v>2014</v>
      </c>
      <c r="B79" s="18">
        <f t="shared" si="13"/>
        <v>12</v>
      </c>
      <c r="C79" s="18"/>
      <c r="D79" s="18"/>
      <c r="E79" s="18"/>
      <c r="F79" s="42">
        <f>SUMIF('Cust MB ComLg'!$Y$8:$AJ$8,$B$29,'Cust MB ComLg'!$Y39:$AJ39)</f>
        <v>7</v>
      </c>
      <c r="G79" s="42">
        <f>'Avg Bill Days'!C36</f>
        <v>31.238</v>
      </c>
      <c r="H79" s="42"/>
      <c r="I79" s="42"/>
      <c r="J79" s="42">
        <f t="shared" si="8"/>
        <v>0</v>
      </c>
      <c r="K79" s="42">
        <f t="shared" si="8"/>
        <v>67</v>
      </c>
      <c r="L79" s="42"/>
      <c r="M79" s="42"/>
      <c r="N79" s="42"/>
      <c r="O79" s="42"/>
      <c r="P79" s="42"/>
      <c r="Q79" s="42"/>
      <c r="R79" s="42">
        <f t="shared" si="9"/>
        <v>3988378</v>
      </c>
      <c r="S79" s="42">
        <f t="shared" si="10"/>
        <v>8628</v>
      </c>
    </row>
    <row r="80" spans="1:19">
      <c r="A80" s="18">
        <f t="shared" si="12"/>
        <v>2015</v>
      </c>
      <c r="B80" s="18">
        <f t="shared" si="13"/>
        <v>1</v>
      </c>
      <c r="C80" s="18"/>
      <c r="D80" s="18"/>
      <c r="E80" s="18"/>
      <c r="F80" s="42">
        <f>SUMIF('Cust MB ComLg'!$Y$8:$AJ$8,$B$29,'Cust MB ComLg'!$Y40:$AJ40)</f>
        <v>7</v>
      </c>
      <c r="G80" s="42">
        <f>'Avg Bill Days'!C37</f>
        <v>32.286000000000001</v>
      </c>
      <c r="H80" s="42"/>
      <c r="I80" s="42"/>
      <c r="J80" s="42">
        <f t="shared" si="8"/>
        <v>0</v>
      </c>
      <c r="K80" s="42">
        <f t="shared" si="8"/>
        <v>37</v>
      </c>
      <c r="L80" s="42"/>
      <c r="M80" s="42"/>
      <c r="N80" s="42"/>
      <c r="O80" s="42"/>
      <c r="P80" s="42"/>
      <c r="Q80" s="42"/>
      <c r="R80" s="42">
        <f t="shared" si="9"/>
        <v>4151137</v>
      </c>
      <c r="S80" s="42">
        <f t="shared" si="10"/>
        <v>8375</v>
      </c>
    </row>
    <row r="81" spans="1:19">
      <c r="A81" s="18">
        <f t="shared" si="12"/>
        <v>2015</v>
      </c>
      <c r="B81" s="18">
        <f t="shared" si="13"/>
        <v>2</v>
      </c>
      <c r="C81" s="18"/>
      <c r="D81" s="18"/>
      <c r="E81" s="18"/>
      <c r="F81" s="42">
        <f>SUMIF('Cust MB ComLg'!$Y$8:$AJ$8,$B$29,'Cust MB ComLg'!$Y41:$AJ41)</f>
        <v>7</v>
      </c>
      <c r="G81" s="42">
        <f>'Avg Bill Days'!C38</f>
        <v>29.81</v>
      </c>
      <c r="H81" s="42"/>
      <c r="I81" s="42"/>
      <c r="J81" s="42">
        <f t="shared" si="8"/>
        <v>0</v>
      </c>
      <c r="K81" s="42">
        <f t="shared" si="8"/>
        <v>45</v>
      </c>
      <c r="L81" s="42"/>
      <c r="M81" s="42"/>
      <c r="N81" s="42"/>
      <c r="O81" s="42"/>
      <c r="P81" s="42"/>
      <c r="Q81" s="42"/>
      <c r="R81" s="42">
        <f t="shared" si="9"/>
        <v>3856991</v>
      </c>
      <c r="S81" s="42">
        <f t="shared" si="10"/>
        <v>8323</v>
      </c>
    </row>
    <row r="82" spans="1:19">
      <c r="A82" s="18">
        <f t="shared" si="12"/>
        <v>2015</v>
      </c>
      <c r="B82" s="18">
        <f t="shared" si="13"/>
        <v>3</v>
      </c>
      <c r="C82" s="18"/>
      <c r="D82" s="18"/>
      <c r="E82" s="18"/>
      <c r="F82" s="42">
        <f>SUMIF('Cust MB ComLg'!$Y$8:$AJ$8,$B$29,'Cust MB ComLg'!$Y42:$AJ42)</f>
        <v>7</v>
      </c>
      <c r="G82" s="42">
        <f>'Avg Bill Days'!C39</f>
        <v>29.524000000000001</v>
      </c>
      <c r="H82" s="42"/>
      <c r="I82" s="42"/>
      <c r="J82" s="42">
        <f t="shared" si="8"/>
        <v>0</v>
      </c>
      <c r="K82" s="42">
        <f t="shared" si="8"/>
        <v>103</v>
      </c>
      <c r="L82" s="42"/>
      <c r="M82" s="42"/>
      <c r="N82" s="42"/>
      <c r="O82" s="42"/>
      <c r="P82" s="42"/>
      <c r="Q82" s="42"/>
      <c r="R82" s="42">
        <f t="shared" si="9"/>
        <v>4049718</v>
      </c>
      <c r="S82" s="42">
        <f t="shared" si="10"/>
        <v>9060</v>
      </c>
    </row>
    <row r="83" spans="1:19">
      <c r="A83" s="18">
        <f t="shared" si="12"/>
        <v>2015</v>
      </c>
      <c r="B83" s="18">
        <f t="shared" si="13"/>
        <v>4</v>
      </c>
      <c r="C83" s="18"/>
      <c r="D83" s="18"/>
      <c r="E83" s="18"/>
      <c r="F83" s="42">
        <f>SUMIF('Cust MB ComLg'!$Y$8:$AJ$8,$B$29,'Cust MB ComLg'!$Y43:$AJ43)</f>
        <v>7</v>
      </c>
      <c r="G83" s="42">
        <f>'Avg Bill Days'!C40</f>
        <v>30.713999999999999</v>
      </c>
      <c r="H83" s="42"/>
      <c r="I83" s="42"/>
      <c r="J83" s="42">
        <f t="shared" si="8"/>
        <v>0</v>
      </c>
      <c r="K83" s="42">
        <f t="shared" si="8"/>
        <v>93</v>
      </c>
      <c r="L83" s="42"/>
      <c r="M83" s="42"/>
      <c r="N83" s="42"/>
      <c r="O83" s="42"/>
      <c r="P83" s="42"/>
      <c r="Q83" s="42"/>
      <c r="R83" s="42">
        <f t="shared" si="9"/>
        <v>4004375</v>
      </c>
      <c r="S83" s="42">
        <f t="shared" si="10"/>
        <v>8302</v>
      </c>
    </row>
    <row r="84" spans="1:19">
      <c r="A84" s="18">
        <f t="shared" si="12"/>
        <v>2015</v>
      </c>
      <c r="B84" s="18">
        <f t="shared" si="13"/>
        <v>5</v>
      </c>
      <c r="C84" s="18"/>
      <c r="D84" s="18"/>
      <c r="E84" s="18"/>
      <c r="F84" s="42">
        <f>SUMIF('Cust MB ComLg'!$Y$8:$AJ$8,$B$29,'Cust MB ComLg'!$Y44:$AJ44)</f>
        <v>7</v>
      </c>
      <c r="G84" s="42">
        <f>'Avg Bill Days'!C41</f>
        <v>29.524000000000001</v>
      </c>
      <c r="H84" s="42"/>
      <c r="I84" s="42"/>
      <c r="J84" s="42">
        <f t="shared" si="8"/>
        <v>0</v>
      </c>
      <c r="K84" s="42">
        <f t="shared" si="8"/>
        <v>119</v>
      </c>
      <c r="L84" s="42"/>
      <c r="M84" s="42"/>
      <c r="N84" s="42"/>
      <c r="O84" s="42"/>
      <c r="P84" s="42"/>
      <c r="Q84" s="42"/>
      <c r="R84" s="42">
        <f t="shared" si="9"/>
        <v>3748538</v>
      </c>
      <c r="S84" s="42">
        <f t="shared" si="10"/>
        <v>7937</v>
      </c>
    </row>
    <row r="85" spans="1:19">
      <c r="A85" s="18">
        <f t="shared" si="12"/>
        <v>2015</v>
      </c>
      <c r="B85" s="18">
        <f t="shared" si="13"/>
        <v>6</v>
      </c>
      <c r="C85" s="18"/>
      <c r="D85" s="18"/>
      <c r="E85" s="18"/>
      <c r="F85" s="42">
        <f>SUMIF('Cust MB ComLg'!$Y$8:$AJ$8,$B$29,'Cust MB ComLg'!$Y45:$AJ45)</f>
        <v>7</v>
      </c>
      <c r="G85" s="42">
        <f>'Avg Bill Days'!C42</f>
        <v>30.619</v>
      </c>
      <c r="H85" s="42"/>
      <c r="I85" s="42"/>
      <c r="J85" s="42">
        <f t="shared" si="8"/>
        <v>0</v>
      </c>
      <c r="K85" s="42">
        <f t="shared" si="8"/>
        <v>129</v>
      </c>
      <c r="L85" s="42"/>
      <c r="M85" s="42"/>
      <c r="N85" s="42"/>
      <c r="O85" s="42"/>
      <c r="P85" s="42"/>
      <c r="Q85" s="42"/>
      <c r="R85" s="42">
        <f t="shared" si="9"/>
        <v>4228206</v>
      </c>
      <c r="S85" s="42">
        <f t="shared" si="10"/>
        <v>7949</v>
      </c>
    </row>
    <row r="86" spans="1:19">
      <c r="A86" s="18">
        <f t="shared" si="12"/>
        <v>2015</v>
      </c>
      <c r="B86" s="18">
        <f t="shared" si="13"/>
        <v>7</v>
      </c>
      <c r="C86" s="18"/>
      <c r="D86" s="18"/>
      <c r="E86" s="18"/>
      <c r="F86" s="42">
        <f>SUMIF('Cust MB ComLg'!$Y$8:$AJ$8,$B$29,'Cust MB ComLg'!$Y46:$AJ46)</f>
        <v>7</v>
      </c>
      <c r="G86" s="42">
        <f>'Avg Bill Days'!C43</f>
        <v>30.713999999999999</v>
      </c>
      <c r="H86" s="42"/>
      <c r="I86" s="42"/>
      <c r="J86" s="42">
        <f t="shared" si="8"/>
        <v>0</v>
      </c>
      <c r="K86" s="42">
        <f t="shared" si="8"/>
        <v>147</v>
      </c>
      <c r="L86" s="42"/>
      <c r="M86" s="42"/>
      <c r="N86" s="42"/>
      <c r="O86" s="42"/>
      <c r="P86" s="42"/>
      <c r="Q86" s="42"/>
      <c r="R86" s="42">
        <f t="shared" si="9"/>
        <v>4295389</v>
      </c>
      <c r="S86" s="42">
        <f t="shared" si="10"/>
        <v>8067</v>
      </c>
    </row>
    <row r="87" spans="1:19">
      <c r="A87" s="18">
        <f t="shared" si="12"/>
        <v>2015</v>
      </c>
      <c r="B87" s="18">
        <f t="shared" si="13"/>
        <v>8</v>
      </c>
      <c r="C87" s="18"/>
      <c r="D87" s="18"/>
      <c r="E87" s="18"/>
      <c r="F87" s="42">
        <f>SUMIF('Cust MB ComLg'!$Y$8:$AJ$8,$B$29,'Cust MB ComLg'!$Y47:$AJ47)</f>
        <v>7</v>
      </c>
      <c r="G87" s="42">
        <f>'Avg Bill Days'!C44</f>
        <v>30.475999999999999</v>
      </c>
      <c r="H87" s="42"/>
      <c r="I87" s="42"/>
      <c r="J87" s="42">
        <f t="shared" si="8"/>
        <v>0</v>
      </c>
      <c r="K87" s="42">
        <f t="shared" si="8"/>
        <v>102</v>
      </c>
      <c r="L87" s="42"/>
      <c r="M87" s="42"/>
      <c r="N87" s="42"/>
      <c r="O87" s="42"/>
      <c r="P87" s="42"/>
      <c r="Q87" s="42"/>
      <c r="R87" s="42">
        <f t="shared" si="9"/>
        <v>4421231</v>
      </c>
      <c r="S87" s="42">
        <f t="shared" si="10"/>
        <v>8398</v>
      </c>
    </row>
    <row r="88" spans="1:19">
      <c r="A88" s="18">
        <f t="shared" si="12"/>
        <v>2015</v>
      </c>
      <c r="B88" s="18">
        <f t="shared" si="13"/>
        <v>9</v>
      </c>
      <c r="C88" s="18"/>
      <c r="D88" s="18"/>
      <c r="E88" s="18"/>
      <c r="F88" s="42">
        <f>SUMIF('Cust MB ComLg'!$Y$8:$AJ$8,$B$29,'Cust MB ComLg'!$Y48:$AJ48)</f>
        <v>7</v>
      </c>
      <c r="G88" s="42">
        <f>'Avg Bill Days'!C45</f>
        <v>31.143000000000001</v>
      </c>
      <c r="H88" s="42"/>
      <c r="I88" s="42"/>
      <c r="J88" s="42">
        <f t="shared" si="8"/>
        <v>0</v>
      </c>
      <c r="K88" s="42">
        <f t="shared" si="8"/>
        <v>94</v>
      </c>
      <c r="L88" s="42"/>
      <c r="M88" s="42"/>
      <c r="N88" s="42"/>
      <c r="O88" s="42"/>
      <c r="P88" s="42"/>
      <c r="Q88" s="42"/>
      <c r="R88" s="42">
        <f t="shared" si="9"/>
        <v>4517984</v>
      </c>
      <c r="S88" s="42">
        <f t="shared" si="10"/>
        <v>8650</v>
      </c>
    </row>
    <row r="89" spans="1:19">
      <c r="A89" s="18">
        <f t="shared" si="12"/>
        <v>2015</v>
      </c>
      <c r="B89" s="18">
        <f t="shared" si="13"/>
        <v>10</v>
      </c>
      <c r="C89" s="18"/>
      <c r="D89" s="18"/>
      <c r="E89" s="18"/>
      <c r="F89" s="42">
        <f>SUMIF('Cust MB ComLg'!$Y$8:$AJ$8,$B$29,'Cust MB ComLg'!$Y49:$AJ49)</f>
        <v>8</v>
      </c>
      <c r="G89" s="42">
        <f>'Avg Bill Days'!C46</f>
        <v>30.762</v>
      </c>
      <c r="H89" s="42"/>
      <c r="I89" s="42"/>
      <c r="J89" s="42">
        <f t="shared" si="8"/>
        <v>0</v>
      </c>
      <c r="K89" s="42">
        <f t="shared" si="8"/>
        <v>111</v>
      </c>
      <c r="L89" s="42"/>
      <c r="M89" s="42"/>
      <c r="N89" s="42"/>
      <c r="O89" s="42"/>
      <c r="P89" s="42"/>
      <c r="Q89" s="42"/>
      <c r="R89" s="42">
        <f t="shared" si="9"/>
        <v>4746007</v>
      </c>
      <c r="S89" s="42">
        <f t="shared" si="10"/>
        <v>9710</v>
      </c>
    </row>
    <row r="90" spans="1:19">
      <c r="A90" s="18">
        <f t="shared" si="12"/>
        <v>2015</v>
      </c>
      <c r="B90" s="18">
        <f t="shared" si="13"/>
        <v>11</v>
      </c>
      <c r="C90" s="18"/>
      <c r="D90" s="18"/>
      <c r="E90" s="18"/>
      <c r="F90" s="42">
        <f>SUMIF('Cust MB ComLg'!$Y$8:$AJ$8,$B$29,'Cust MB ComLg'!$Y50:$AJ50)</f>
        <v>8</v>
      </c>
      <c r="G90" s="42">
        <f>'Avg Bill Days'!C47</f>
        <v>28.619</v>
      </c>
      <c r="H90" s="42"/>
      <c r="I90" s="42"/>
      <c r="J90" s="42">
        <f t="shared" si="8"/>
        <v>0</v>
      </c>
      <c r="K90" s="42">
        <f t="shared" si="8"/>
        <v>114</v>
      </c>
      <c r="L90" s="42"/>
      <c r="M90" s="42"/>
      <c r="N90" s="42"/>
      <c r="O90" s="42"/>
      <c r="P90" s="42"/>
      <c r="Q90" s="42"/>
      <c r="R90" s="42">
        <f t="shared" si="9"/>
        <v>4317782</v>
      </c>
      <c r="S90" s="42">
        <f t="shared" si="10"/>
        <v>9258</v>
      </c>
    </row>
    <row r="91" spans="1:19">
      <c r="A91" s="18">
        <f t="shared" si="12"/>
        <v>2015</v>
      </c>
      <c r="B91" s="18">
        <f t="shared" si="13"/>
        <v>12</v>
      </c>
      <c r="C91" s="18"/>
      <c r="D91" s="18"/>
      <c r="E91" s="18"/>
      <c r="F91" s="42">
        <f>SUMIF('Cust MB ComLg'!$Y$8:$AJ$8,$B$29,'Cust MB ComLg'!$Y51:$AJ51)</f>
        <v>8</v>
      </c>
      <c r="G91" s="42">
        <f>'Avg Bill Days'!C48</f>
        <v>31.238</v>
      </c>
      <c r="H91" s="42"/>
      <c r="I91" s="42"/>
      <c r="J91" s="42">
        <f t="shared" si="8"/>
        <v>0</v>
      </c>
      <c r="K91" s="42">
        <f t="shared" si="8"/>
        <v>77</v>
      </c>
      <c r="L91" s="42"/>
      <c r="M91" s="42"/>
      <c r="N91" s="42"/>
      <c r="O91" s="42"/>
      <c r="P91" s="42"/>
      <c r="Q91" s="42"/>
      <c r="R91" s="42">
        <f t="shared" si="9"/>
        <v>4558146</v>
      </c>
      <c r="S91" s="42">
        <f t="shared" si="10"/>
        <v>9860</v>
      </c>
    </row>
    <row r="92" spans="1:19">
      <c r="A92" s="18">
        <f t="shared" si="12"/>
        <v>2016</v>
      </c>
      <c r="B92" s="18">
        <f t="shared" si="13"/>
        <v>1</v>
      </c>
      <c r="C92" s="18"/>
      <c r="D92" s="18"/>
      <c r="E92" s="18"/>
      <c r="F92" s="42">
        <f>SUMIF('Cust MB ComLg'!$Y$8:$AJ$8,$B$29,'Cust MB ComLg'!$Y52:$AJ52)</f>
        <v>8</v>
      </c>
      <c r="G92" s="42">
        <f>'Avg Bill Days'!C49</f>
        <v>32.286000000000001</v>
      </c>
      <c r="H92" s="42"/>
      <c r="I92" s="42"/>
      <c r="J92" s="42">
        <f t="shared" si="8"/>
        <v>0</v>
      </c>
      <c r="K92" s="42">
        <f t="shared" si="8"/>
        <v>42</v>
      </c>
      <c r="L92" s="42"/>
      <c r="M92" s="42"/>
      <c r="N92" s="42"/>
      <c r="O92" s="42"/>
      <c r="P92" s="42"/>
      <c r="Q92" s="42"/>
      <c r="R92" s="42">
        <f t="shared" si="9"/>
        <v>4744156</v>
      </c>
      <c r="S92" s="42">
        <f t="shared" si="10"/>
        <v>9571</v>
      </c>
    </row>
    <row r="93" spans="1:19">
      <c r="A93" s="18">
        <f t="shared" si="12"/>
        <v>2016</v>
      </c>
      <c r="B93" s="18">
        <f t="shared" si="13"/>
        <v>2</v>
      </c>
      <c r="C93" s="18"/>
      <c r="D93" s="18"/>
      <c r="E93" s="18"/>
      <c r="F93" s="42">
        <f>SUMIF('Cust MB ComLg'!$Y$8:$AJ$8,$B$29,'Cust MB ComLg'!$Y53:$AJ53)</f>
        <v>8</v>
      </c>
      <c r="G93" s="42">
        <f>'Avg Bill Days'!C50</f>
        <v>30.31</v>
      </c>
      <c r="H93" s="42"/>
      <c r="I93" s="42"/>
      <c r="J93" s="42">
        <f t="shared" si="8"/>
        <v>0</v>
      </c>
      <c r="K93" s="42">
        <f t="shared" si="8"/>
        <v>51</v>
      </c>
      <c r="L93" s="42"/>
      <c r="M93" s="42"/>
      <c r="N93" s="42"/>
      <c r="O93" s="42"/>
      <c r="P93" s="42"/>
      <c r="Q93" s="42"/>
      <c r="R93" s="42">
        <f t="shared" si="9"/>
        <v>4481925</v>
      </c>
      <c r="S93" s="42">
        <f t="shared" si="10"/>
        <v>9511</v>
      </c>
    </row>
    <row r="94" spans="1:19">
      <c r="A94" s="18">
        <f t="shared" si="12"/>
        <v>2016</v>
      </c>
      <c r="B94" s="18">
        <f t="shared" si="13"/>
        <v>3</v>
      </c>
      <c r="C94" s="18"/>
      <c r="D94" s="18"/>
      <c r="E94" s="18"/>
      <c r="F94" s="42">
        <f>SUMIF('Cust MB ComLg'!$Y$8:$AJ$8,$B$29,'Cust MB ComLg'!$Y54:$AJ54)</f>
        <v>8</v>
      </c>
      <c r="G94" s="42">
        <f>'Avg Bill Days'!C51</f>
        <v>30.024000000000001</v>
      </c>
      <c r="H94" s="42"/>
      <c r="I94" s="42"/>
      <c r="J94" s="42">
        <f t="shared" si="8"/>
        <v>0</v>
      </c>
      <c r="K94" s="42">
        <f t="shared" si="8"/>
        <v>118</v>
      </c>
      <c r="L94" s="42"/>
      <c r="M94" s="42"/>
      <c r="N94" s="42"/>
      <c r="O94" s="42"/>
      <c r="P94" s="42"/>
      <c r="Q94" s="42"/>
      <c r="R94" s="42">
        <f t="shared" si="9"/>
        <v>4706631</v>
      </c>
      <c r="S94" s="42">
        <f t="shared" si="10"/>
        <v>10354</v>
      </c>
    </row>
    <row r="95" spans="1:19">
      <c r="A95" s="18">
        <f t="shared" si="12"/>
        <v>2016</v>
      </c>
      <c r="B95" s="18">
        <f t="shared" si="13"/>
        <v>4</v>
      </c>
      <c r="C95" s="18"/>
      <c r="D95" s="18"/>
      <c r="E95" s="18"/>
      <c r="F95" s="42">
        <f>SUMIF('Cust MB ComLg'!$Y$8:$AJ$8,$B$29,'Cust MB ComLg'!$Y55:$AJ55)</f>
        <v>8</v>
      </c>
      <c r="G95" s="42">
        <f>'Avg Bill Days'!C52</f>
        <v>30.713999999999999</v>
      </c>
      <c r="H95" s="42"/>
      <c r="I95" s="42"/>
      <c r="J95" s="42">
        <f t="shared" si="8"/>
        <v>0</v>
      </c>
      <c r="K95" s="42">
        <f t="shared" si="8"/>
        <v>106</v>
      </c>
      <c r="L95" s="42"/>
      <c r="M95" s="42"/>
      <c r="N95" s="42"/>
      <c r="O95" s="42"/>
      <c r="P95" s="42"/>
      <c r="Q95" s="42"/>
      <c r="R95" s="42">
        <f t="shared" si="9"/>
        <v>4576429</v>
      </c>
      <c r="S95" s="42">
        <f t="shared" si="10"/>
        <v>9488</v>
      </c>
    </row>
    <row r="96" spans="1:19">
      <c r="A96" s="18">
        <f t="shared" si="12"/>
        <v>2016</v>
      </c>
      <c r="B96" s="18">
        <f t="shared" si="13"/>
        <v>5</v>
      </c>
      <c r="C96" s="18"/>
      <c r="D96" s="18"/>
      <c r="E96" s="18"/>
      <c r="F96" s="42">
        <f>SUMIF('Cust MB ComLg'!$Y$8:$AJ$8,$B$29,'Cust MB ComLg'!$Y56:$AJ56)</f>
        <v>8</v>
      </c>
      <c r="G96" s="42">
        <f>'Avg Bill Days'!C53</f>
        <v>29.524000000000001</v>
      </c>
      <c r="H96" s="42"/>
      <c r="I96" s="42"/>
      <c r="J96" s="42">
        <f t="shared" si="8"/>
        <v>0</v>
      </c>
      <c r="K96" s="42">
        <f t="shared" si="8"/>
        <v>135</v>
      </c>
      <c r="L96" s="42"/>
      <c r="M96" s="42"/>
      <c r="N96" s="42"/>
      <c r="O96" s="42"/>
      <c r="P96" s="42"/>
      <c r="Q96" s="42"/>
      <c r="R96" s="42">
        <f t="shared" si="9"/>
        <v>4284044</v>
      </c>
      <c r="S96" s="42">
        <f t="shared" si="10"/>
        <v>9070</v>
      </c>
    </row>
    <row r="97" spans="1:19">
      <c r="A97" s="18">
        <f t="shared" si="12"/>
        <v>2016</v>
      </c>
      <c r="B97" s="18">
        <f t="shared" si="13"/>
        <v>6</v>
      </c>
      <c r="C97" s="18"/>
      <c r="D97" s="18"/>
      <c r="E97" s="18"/>
      <c r="F97" s="42">
        <f>SUMIF('Cust MB ComLg'!$Y$8:$AJ$8,$B$29,'Cust MB ComLg'!$Y57:$AJ57)</f>
        <v>8</v>
      </c>
      <c r="G97" s="42">
        <f>'Avg Bill Days'!C54</f>
        <v>30.619</v>
      </c>
      <c r="H97" s="42"/>
      <c r="I97" s="42"/>
      <c r="J97" s="42">
        <f t="shared" si="8"/>
        <v>0</v>
      </c>
      <c r="K97" s="42">
        <f t="shared" si="8"/>
        <v>147</v>
      </c>
      <c r="L97" s="42"/>
      <c r="M97" s="42"/>
      <c r="N97" s="42"/>
      <c r="O97" s="42"/>
      <c r="P97" s="42"/>
      <c r="Q97" s="42"/>
      <c r="R97" s="42">
        <f t="shared" si="9"/>
        <v>4832235</v>
      </c>
      <c r="S97" s="42">
        <f t="shared" si="10"/>
        <v>9085</v>
      </c>
    </row>
    <row r="98" spans="1:19">
      <c r="A98" s="18">
        <f t="shared" si="12"/>
        <v>2016</v>
      </c>
      <c r="B98" s="18">
        <f t="shared" si="13"/>
        <v>7</v>
      </c>
      <c r="C98" s="18"/>
      <c r="D98" s="18"/>
      <c r="E98" s="18"/>
      <c r="F98" s="42">
        <f>SUMIF('Cust MB ComLg'!$Y$8:$AJ$8,$B$29,'Cust MB ComLg'!$Y58:$AJ58)</f>
        <v>8</v>
      </c>
      <c r="G98" s="42">
        <f>'Avg Bill Days'!C55</f>
        <v>30.713999999999999</v>
      </c>
      <c r="H98" s="42"/>
      <c r="I98" s="42"/>
      <c r="J98" s="42">
        <f t="shared" si="8"/>
        <v>0</v>
      </c>
      <c r="K98" s="42">
        <f t="shared" si="8"/>
        <v>167</v>
      </c>
      <c r="L98" s="42"/>
      <c r="M98" s="42"/>
      <c r="N98" s="42"/>
      <c r="O98" s="42"/>
      <c r="P98" s="42"/>
      <c r="Q98" s="42"/>
      <c r="R98" s="42">
        <f t="shared" si="9"/>
        <v>4909016</v>
      </c>
      <c r="S98" s="42">
        <f t="shared" si="10"/>
        <v>9219</v>
      </c>
    </row>
    <row r="99" spans="1:19">
      <c r="A99" s="18">
        <f t="shared" si="12"/>
        <v>2016</v>
      </c>
      <c r="B99" s="18">
        <f t="shared" si="13"/>
        <v>8</v>
      </c>
      <c r="C99" s="18"/>
      <c r="D99" s="18"/>
      <c r="E99" s="18"/>
      <c r="F99" s="42">
        <f>SUMIF('Cust MB ComLg'!$Y$8:$AJ$8,$B$29,'Cust MB ComLg'!$Y59:$AJ59)</f>
        <v>8</v>
      </c>
      <c r="G99" s="42">
        <f>'Avg Bill Days'!C56</f>
        <v>30.475999999999999</v>
      </c>
      <c r="H99" s="42"/>
      <c r="I99" s="42"/>
      <c r="J99" s="42">
        <f t="shared" si="8"/>
        <v>0</v>
      </c>
      <c r="K99" s="42">
        <f t="shared" si="8"/>
        <v>117</v>
      </c>
      <c r="L99" s="42"/>
      <c r="M99" s="42"/>
      <c r="N99" s="42"/>
      <c r="O99" s="42"/>
      <c r="P99" s="42"/>
      <c r="Q99" s="42"/>
      <c r="R99" s="42">
        <f t="shared" si="9"/>
        <v>5052835</v>
      </c>
      <c r="S99" s="42">
        <f t="shared" si="10"/>
        <v>9598</v>
      </c>
    </row>
    <row r="100" spans="1:19">
      <c r="A100" s="18">
        <f t="shared" si="12"/>
        <v>2016</v>
      </c>
      <c r="B100" s="18">
        <f t="shared" si="13"/>
        <v>9</v>
      </c>
      <c r="C100" s="18"/>
      <c r="D100" s="18"/>
      <c r="E100" s="18"/>
      <c r="F100" s="42">
        <f>SUMIF('Cust MB ComLg'!$Y$8:$AJ$8,$B$29,'Cust MB ComLg'!$Y60:$AJ60)</f>
        <v>8</v>
      </c>
      <c r="G100" s="42">
        <f>'Avg Bill Days'!C57</f>
        <v>31.143000000000001</v>
      </c>
      <c r="H100" s="42"/>
      <c r="I100" s="42"/>
      <c r="J100" s="42">
        <f t="shared" si="8"/>
        <v>0</v>
      </c>
      <c r="K100" s="42">
        <f t="shared" si="8"/>
        <v>107</v>
      </c>
      <c r="L100" s="42"/>
      <c r="M100" s="42"/>
      <c r="N100" s="42"/>
      <c r="O100" s="42"/>
      <c r="P100" s="42"/>
      <c r="Q100" s="42"/>
      <c r="R100" s="42">
        <f t="shared" si="9"/>
        <v>5163410</v>
      </c>
      <c r="S100" s="42">
        <f t="shared" si="10"/>
        <v>9886</v>
      </c>
    </row>
    <row r="101" spans="1:19">
      <c r="A101" s="18">
        <f t="shared" si="12"/>
        <v>2016</v>
      </c>
      <c r="B101" s="18">
        <f t="shared" si="13"/>
        <v>10</v>
      </c>
      <c r="C101" s="18"/>
      <c r="D101" s="18"/>
      <c r="E101" s="18"/>
      <c r="F101" s="42">
        <f>SUMIF('Cust MB ComLg'!$Y$8:$AJ$8,$B$29,'Cust MB ComLg'!$Y61:$AJ61)</f>
        <v>8</v>
      </c>
      <c r="G101" s="42">
        <f>'Avg Bill Days'!C58</f>
        <v>30.762</v>
      </c>
      <c r="H101" s="42"/>
      <c r="I101" s="42"/>
      <c r="J101" s="42">
        <f t="shared" si="8"/>
        <v>0</v>
      </c>
      <c r="K101" s="42">
        <f t="shared" si="8"/>
        <v>111</v>
      </c>
      <c r="L101" s="42"/>
      <c r="M101" s="42"/>
      <c r="N101" s="42"/>
      <c r="O101" s="42"/>
      <c r="P101" s="42"/>
      <c r="Q101" s="42"/>
      <c r="R101" s="42">
        <f t="shared" si="9"/>
        <v>4746007</v>
      </c>
      <c r="S101" s="42">
        <f t="shared" si="10"/>
        <v>9710</v>
      </c>
    </row>
    <row r="102" spans="1:19">
      <c r="A102" s="18">
        <f t="shared" si="12"/>
        <v>2016</v>
      </c>
      <c r="B102" s="18">
        <f t="shared" si="13"/>
        <v>11</v>
      </c>
      <c r="C102" s="18"/>
      <c r="D102" s="18"/>
      <c r="E102" s="18"/>
      <c r="F102" s="42">
        <f>SUMIF('Cust MB ComLg'!$Y$8:$AJ$8,$B$29,'Cust MB ComLg'!$Y62:$AJ62)</f>
        <v>8</v>
      </c>
      <c r="G102" s="42">
        <f>'Avg Bill Days'!C59</f>
        <v>28.619</v>
      </c>
      <c r="H102" s="42"/>
      <c r="I102" s="42"/>
      <c r="J102" s="42">
        <f t="shared" si="8"/>
        <v>0</v>
      </c>
      <c r="K102" s="42">
        <f t="shared" si="8"/>
        <v>114</v>
      </c>
      <c r="L102" s="42"/>
      <c r="M102" s="42"/>
      <c r="N102" s="42"/>
      <c r="O102" s="42"/>
      <c r="P102" s="42"/>
      <c r="Q102" s="42"/>
      <c r="R102" s="42">
        <f t="shared" si="9"/>
        <v>4317782</v>
      </c>
      <c r="S102" s="42">
        <f t="shared" si="10"/>
        <v>9258</v>
      </c>
    </row>
    <row r="103" spans="1:19">
      <c r="A103" s="18">
        <f t="shared" si="12"/>
        <v>2016</v>
      </c>
      <c r="B103" s="18">
        <f t="shared" si="13"/>
        <v>12</v>
      </c>
      <c r="C103" s="18"/>
      <c r="D103" s="18"/>
      <c r="E103" s="18"/>
      <c r="F103" s="42">
        <f>SUMIF('Cust MB ComLg'!$Y$8:$AJ$8,$B$29,'Cust MB ComLg'!$Y63:$AJ63)</f>
        <v>8</v>
      </c>
      <c r="G103" s="42">
        <f>'Avg Bill Days'!C60</f>
        <v>31.238</v>
      </c>
      <c r="H103" s="42"/>
      <c r="I103" s="42"/>
      <c r="J103" s="42">
        <f t="shared" si="8"/>
        <v>0</v>
      </c>
      <c r="K103" s="42">
        <f t="shared" si="8"/>
        <v>77</v>
      </c>
      <c r="L103" s="42"/>
      <c r="M103" s="42"/>
      <c r="N103" s="42"/>
      <c r="O103" s="42"/>
      <c r="P103" s="42"/>
      <c r="Q103" s="42"/>
      <c r="R103" s="42">
        <f t="shared" si="9"/>
        <v>4558146</v>
      </c>
      <c r="S103" s="42">
        <f t="shared" si="10"/>
        <v>9860</v>
      </c>
    </row>
    <row r="104" spans="1:19">
      <c r="A104" s="18">
        <f t="shared" si="12"/>
        <v>2017</v>
      </c>
      <c r="B104" s="18">
        <f t="shared" si="13"/>
        <v>1</v>
      </c>
      <c r="C104" s="18"/>
      <c r="D104" s="18"/>
      <c r="E104" s="18"/>
      <c r="F104" s="42">
        <f>SUMIF('Cust MB ComLg'!$Y$8:$AJ$8,$B$29,'Cust MB ComLg'!$Y64:$AJ64)</f>
        <v>8</v>
      </c>
      <c r="G104" s="42">
        <f>'Avg Bill Days'!C61</f>
        <v>32.286000000000001</v>
      </c>
      <c r="H104" s="42"/>
      <c r="I104" s="42"/>
      <c r="J104" s="42">
        <f t="shared" si="8"/>
        <v>0</v>
      </c>
      <c r="K104" s="42">
        <f t="shared" si="8"/>
        <v>42</v>
      </c>
      <c r="L104" s="42"/>
      <c r="M104" s="42"/>
      <c r="N104" s="42"/>
      <c r="O104" s="42"/>
      <c r="P104" s="42"/>
      <c r="Q104" s="42"/>
      <c r="R104" s="42">
        <f t="shared" si="9"/>
        <v>4744156</v>
      </c>
      <c r="S104" s="42">
        <f t="shared" si="10"/>
        <v>9571</v>
      </c>
    </row>
    <row r="105" spans="1:19">
      <c r="A105" s="18">
        <f t="shared" si="12"/>
        <v>2017</v>
      </c>
      <c r="B105" s="18">
        <f t="shared" si="13"/>
        <v>2</v>
      </c>
      <c r="C105" s="18"/>
      <c r="D105" s="18"/>
      <c r="E105" s="18"/>
      <c r="F105" s="42">
        <f>SUMIF('Cust MB ComLg'!$Y$8:$AJ$8,$B$29,'Cust MB ComLg'!$Y65:$AJ65)</f>
        <v>8</v>
      </c>
      <c r="G105" s="42">
        <f>'Avg Bill Days'!C62</f>
        <v>29.81</v>
      </c>
      <c r="H105" s="42"/>
      <c r="I105" s="42"/>
      <c r="J105" s="42">
        <f t="shared" si="8"/>
        <v>0</v>
      </c>
      <c r="K105" s="42">
        <f t="shared" si="8"/>
        <v>51</v>
      </c>
      <c r="L105" s="42"/>
      <c r="M105" s="42"/>
      <c r="N105" s="42"/>
      <c r="O105" s="42"/>
      <c r="P105" s="42"/>
      <c r="Q105" s="42"/>
      <c r="R105" s="42">
        <f t="shared" si="9"/>
        <v>4407990</v>
      </c>
      <c r="S105" s="42">
        <f t="shared" si="10"/>
        <v>9511</v>
      </c>
    </row>
    <row r="106" spans="1:19">
      <c r="A106" s="18">
        <f t="shared" si="12"/>
        <v>2017</v>
      </c>
      <c r="B106" s="18">
        <f t="shared" si="13"/>
        <v>3</v>
      </c>
      <c r="C106" s="18"/>
      <c r="D106" s="18"/>
      <c r="E106" s="18"/>
      <c r="F106" s="42">
        <f>SUMIF('Cust MB ComLg'!$Y$8:$AJ$8,$B$29,'Cust MB ComLg'!$Y66:$AJ66)</f>
        <v>8</v>
      </c>
      <c r="G106" s="42">
        <f>'Avg Bill Days'!C63</f>
        <v>29.524000000000001</v>
      </c>
      <c r="H106" s="42"/>
      <c r="I106" s="42"/>
      <c r="J106" s="42">
        <f t="shared" si="8"/>
        <v>0</v>
      </c>
      <c r="K106" s="42">
        <f t="shared" si="8"/>
        <v>118</v>
      </c>
      <c r="L106" s="42"/>
      <c r="M106" s="42"/>
      <c r="N106" s="42"/>
      <c r="O106" s="42"/>
      <c r="P106" s="42"/>
      <c r="Q106" s="42"/>
      <c r="R106" s="42">
        <f t="shared" si="9"/>
        <v>4628250</v>
      </c>
      <c r="S106" s="42">
        <f t="shared" si="10"/>
        <v>10354</v>
      </c>
    </row>
    <row r="107" spans="1:19">
      <c r="A107" s="18">
        <f t="shared" si="12"/>
        <v>2017</v>
      </c>
      <c r="B107" s="18">
        <f t="shared" si="13"/>
        <v>4</v>
      </c>
      <c r="C107" s="18"/>
      <c r="D107" s="18"/>
      <c r="E107" s="18"/>
      <c r="F107" s="42">
        <f>SUMIF('Cust MB ComLg'!$Y$8:$AJ$8,$B$29,'Cust MB ComLg'!$Y67:$AJ67)</f>
        <v>8</v>
      </c>
      <c r="G107" s="42">
        <f>'Avg Bill Days'!C64</f>
        <v>30.713999999999999</v>
      </c>
      <c r="H107" s="42"/>
      <c r="I107" s="42"/>
      <c r="J107" s="42">
        <f t="shared" si="8"/>
        <v>0</v>
      </c>
      <c r="K107" s="42">
        <f t="shared" si="8"/>
        <v>106</v>
      </c>
      <c r="L107" s="42"/>
      <c r="M107" s="42"/>
      <c r="N107" s="42"/>
      <c r="O107" s="42"/>
      <c r="P107" s="42"/>
      <c r="Q107" s="42"/>
      <c r="R107" s="42">
        <f t="shared" si="9"/>
        <v>4576429</v>
      </c>
      <c r="S107" s="42">
        <f t="shared" si="10"/>
        <v>9488</v>
      </c>
    </row>
    <row r="108" spans="1:19">
      <c r="A108" s="18">
        <f t="shared" si="12"/>
        <v>2017</v>
      </c>
      <c r="B108" s="18">
        <f t="shared" si="13"/>
        <v>5</v>
      </c>
      <c r="C108" s="18"/>
      <c r="D108" s="18"/>
      <c r="E108" s="18"/>
      <c r="F108" s="42">
        <f>SUMIF('Cust MB ComLg'!$Y$8:$AJ$8,$B$29,'Cust MB ComLg'!$Y68:$AJ68)</f>
        <v>8</v>
      </c>
      <c r="G108" s="42">
        <f>'Avg Bill Days'!C65</f>
        <v>29.524000000000001</v>
      </c>
      <c r="H108" s="42"/>
      <c r="I108" s="42"/>
      <c r="J108" s="42">
        <f t="shared" si="8"/>
        <v>0</v>
      </c>
      <c r="K108" s="42">
        <f t="shared" si="8"/>
        <v>135</v>
      </c>
      <c r="L108" s="42"/>
      <c r="M108" s="42"/>
      <c r="N108" s="42"/>
      <c r="O108" s="42"/>
      <c r="P108" s="42"/>
      <c r="Q108" s="42"/>
      <c r="R108" s="42">
        <f t="shared" si="9"/>
        <v>4284044</v>
      </c>
      <c r="S108" s="42">
        <f t="shared" si="10"/>
        <v>9070</v>
      </c>
    </row>
    <row r="109" spans="1:19">
      <c r="A109" s="18">
        <f t="shared" si="12"/>
        <v>2017</v>
      </c>
      <c r="B109" s="18">
        <f t="shared" si="13"/>
        <v>6</v>
      </c>
      <c r="C109" s="18"/>
      <c r="D109" s="18"/>
      <c r="E109" s="18"/>
      <c r="F109" s="42">
        <f>SUMIF('Cust MB ComLg'!$Y$8:$AJ$8,$B$29,'Cust MB ComLg'!$Y69:$AJ69)</f>
        <v>8</v>
      </c>
      <c r="G109" s="42">
        <f>'Avg Bill Days'!C66</f>
        <v>30.619</v>
      </c>
      <c r="H109" s="42"/>
      <c r="I109" s="42"/>
      <c r="J109" s="42">
        <f t="shared" si="8"/>
        <v>0</v>
      </c>
      <c r="K109" s="42">
        <f t="shared" si="8"/>
        <v>147</v>
      </c>
      <c r="L109" s="42"/>
      <c r="M109" s="42"/>
      <c r="N109" s="42"/>
      <c r="O109" s="42"/>
      <c r="P109" s="42"/>
      <c r="Q109" s="42"/>
      <c r="R109" s="42">
        <f t="shared" si="9"/>
        <v>4832235</v>
      </c>
      <c r="S109" s="42">
        <f t="shared" si="10"/>
        <v>9085</v>
      </c>
    </row>
    <row r="110" spans="1:19">
      <c r="A110" s="18">
        <f t="shared" si="12"/>
        <v>2017</v>
      </c>
      <c r="B110" s="18">
        <f t="shared" si="13"/>
        <v>7</v>
      </c>
      <c r="C110" s="18"/>
      <c r="D110" s="18"/>
      <c r="E110" s="18"/>
      <c r="F110" s="42">
        <f>SUMIF('Cust MB ComLg'!$Y$8:$AJ$8,$B$29,'Cust MB ComLg'!$Y70:$AJ70)</f>
        <v>8</v>
      </c>
      <c r="G110" s="42">
        <f>'Avg Bill Days'!C67</f>
        <v>30.713999999999999</v>
      </c>
      <c r="H110" s="42"/>
      <c r="I110" s="42"/>
      <c r="J110" s="42">
        <f t="shared" si="8"/>
        <v>0</v>
      </c>
      <c r="K110" s="42">
        <f t="shared" si="8"/>
        <v>167</v>
      </c>
      <c r="L110" s="42"/>
      <c r="M110" s="42"/>
      <c r="N110" s="42"/>
      <c r="O110" s="42"/>
      <c r="P110" s="42"/>
      <c r="Q110" s="42"/>
      <c r="R110" s="42">
        <f t="shared" si="9"/>
        <v>4909016</v>
      </c>
      <c r="S110" s="42">
        <f t="shared" si="10"/>
        <v>9219</v>
      </c>
    </row>
    <row r="111" spans="1:19">
      <c r="A111" s="18">
        <f t="shared" si="12"/>
        <v>2017</v>
      </c>
      <c r="B111" s="18">
        <f t="shared" si="13"/>
        <v>8</v>
      </c>
      <c r="C111" s="18"/>
      <c r="D111" s="18"/>
      <c r="E111" s="18"/>
      <c r="F111" s="42">
        <f>SUMIF('Cust MB ComLg'!$Y$8:$AJ$8,$B$29,'Cust MB ComLg'!$Y71:$AJ71)</f>
        <v>8</v>
      </c>
      <c r="G111" s="42">
        <f>'Avg Bill Days'!C68</f>
        <v>30.475999999999999</v>
      </c>
      <c r="H111" s="42"/>
      <c r="I111" s="42"/>
      <c r="J111" s="42">
        <f t="shared" si="8"/>
        <v>0</v>
      </c>
      <c r="K111" s="42">
        <f t="shared" si="8"/>
        <v>117</v>
      </c>
      <c r="L111" s="42"/>
      <c r="M111" s="42"/>
      <c r="N111" s="42"/>
      <c r="O111" s="42"/>
      <c r="P111" s="42"/>
      <c r="Q111" s="42"/>
      <c r="R111" s="42">
        <f t="shared" si="9"/>
        <v>5052835</v>
      </c>
      <c r="S111" s="42">
        <f t="shared" si="10"/>
        <v>9598</v>
      </c>
    </row>
    <row r="112" spans="1:19">
      <c r="A112" s="18">
        <f t="shared" si="12"/>
        <v>2017</v>
      </c>
      <c r="B112" s="18">
        <f t="shared" si="13"/>
        <v>9</v>
      </c>
      <c r="C112" s="18"/>
      <c r="D112" s="18"/>
      <c r="E112" s="18"/>
      <c r="F112" s="42">
        <f>SUMIF('Cust MB ComLg'!$Y$8:$AJ$8,$B$29,'Cust MB ComLg'!$Y72:$AJ72)</f>
        <v>8</v>
      </c>
      <c r="G112" s="42">
        <f>'Avg Bill Days'!C69</f>
        <v>31.143000000000001</v>
      </c>
      <c r="H112" s="42"/>
      <c r="I112" s="42"/>
      <c r="J112" s="42">
        <f t="shared" si="8"/>
        <v>0</v>
      </c>
      <c r="K112" s="42">
        <f t="shared" si="8"/>
        <v>107</v>
      </c>
      <c r="L112" s="42"/>
      <c r="M112" s="42"/>
      <c r="N112" s="42"/>
      <c r="O112" s="42"/>
      <c r="P112" s="42"/>
      <c r="Q112" s="42"/>
      <c r="R112" s="42">
        <f t="shared" si="9"/>
        <v>5163410</v>
      </c>
      <c r="S112" s="42">
        <f t="shared" si="10"/>
        <v>9886</v>
      </c>
    </row>
    <row r="113" spans="1:19">
      <c r="A113" s="18">
        <f t="shared" si="12"/>
        <v>2017</v>
      </c>
      <c r="B113" s="18">
        <f t="shared" si="13"/>
        <v>10</v>
      </c>
      <c r="C113" s="18"/>
      <c r="D113" s="18"/>
      <c r="E113" s="18"/>
      <c r="F113" s="42">
        <f>SUMIF('Cust MB ComLg'!$Y$8:$AJ$8,$B$29,'Cust MB ComLg'!$Y73:$AJ73)</f>
        <v>8</v>
      </c>
      <c r="G113" s="42">
        <f>'Avg Bill Days'!C70</f>
        <v>30.762</v>
      </c>
      <c r="H113" s="42"/>
      <c r="I113" s="42"/>
      <c r="J113" s="42">
        <f t="shared" si="8"/>
        <v>0</v>
      </c>
      <c r="K113" s="42">
        <f t="shared" si="8"/>
        <v>111</v>
      </c>
      <c r="L113" s="42"/>
      <c r="M113" s="42"/>
      <c r="N113" s="42"/>
      <c r="O113" s="42"/>
      <c r="P113" s="42"/>
      <c r="Q113" s="42"/>
      <c r="R113" s="42">
        <f t="shared" si="9"/>
        <v>4746007</v>
      </c>
      <c r="S113" s="42">
        <f t="shared" si="10"/>
        <v>9710</v>
      </c>
    </row>
    <row r="114" spans="1:19">
      <c r="A114" s="18">
        <f t="shared" si="12"/>
        <v>2017</v>
      </c>
      <c r="B114" s="18">
        <f t="shared" si="13"/>
        <v>11</v>
      </c>
      <c r="C114" s="18"/>
      <c r="D114" s="18"/>
      <c r="E114" s="18"/>
      <c r="F114" s="42">
        <f>SUMIF('Cust MB ComLg'!$Y$8:$AJ$8,$B$29,'Cust MB ComLg'!$Y74:$AJ74)</f>
        <v>8</v>
      </c>
      <c r="G114" s="42">
        <f>'Avg Bill Days'!C71</f>
        <v>28.619</v>
      </c>
      <c r="H114" s="42"/>
      <c r="I114" s="42"/>
      <c r="J114" s="42">
        <f t="shared" ref="J114:K177" si="14">ROUND(SUMIF($B$32:$B$45,$B114,J$32:J$45)*$F114,0)</f>
        <v>0</v>
      </c>
      <c r="K114" s="42">
        <f t="shared" si="14"/>
        <v>114</v>
      </c>
      <c r="L114" s="42"/>
      <c r="M114" s="42"/>
      <c r="N114" s="42"/>
      <c r="O114" s="42"/>
      <c r="P114" s="42"/>
      <c r="Q114" s="42"/>
      <c r="R114" s="42">
        <f t="shared" ref="R114:R177" si="15">ROUND(SUMIF($B$32:$B$45,$B114,R$32:R$45)*$F114*$G114,0)</f>
        <v>4317782</v>
      </c>
      <c r="S114" s="42">
        <f t="shared" ref="S114:S177" si="16">ROUND(SUMIF($B$32:$B$45,$B114,S$32:S$45)*$F114,0)</f>
        <v>9258</v>
      </c>
    </row>
    <row r="115" spans="1:19">
      <c r="A115" s="18">
        <f t="shared" si="12"/>
        <v>2017</v>
      </c>
      <c r="B115" s="18">
        <f t="shared" si="13"/>
        <v>12</v>
      </c>
      <c r="C115" s="18"/>
      <c r="D115" s="18"/>
      <c r="E115" s="18"/>
      <c r="F115" s="42">
        <f>SUMIF('Cust MB ComLg'!$Y$8:$AJ$8,$B$29,'Cust MB ComLg'!$Y75:$AJ75)</f>
        <v>8</v>
      </c>
      <c r="G115" s="42">
        <f>'Avg Bill Days'!C72</f>
        <v>31.238</v>
      </c>
      <c r="H115" s="42"/>
      <c r="I115" s="42"/>
      <c r="J115" s="42">
        <f t="shared" si="14"/>
        <v>0</v>
      </c>
      <c r="K115" s="42">
        <f t="shared" si="14"/>
        <v>77</v>
      </c>
      <c r="L115" s="42"/>
      <c r="M115" s="42"/>
      <c r="N115" s="42"/>
      <c r="O115" s="42"/>
      <c r="P115" s="42"/>
      <c r="Q115" s="42"/>
      <c r="R115" s="42">
        <f t="shared" si="15"/>
        <v>4558146</v>
      </c>
      <c r="S115" s="42">
        <f t="shared" si="16"/>
        <v>9860</v>
      </c>
    </row>
    <row r="116" spans="1:19">
      <c r="A116" s="18">
        <f t="shared" si="12"/>
        <v>2018</v>
      </c>
      <c r="B116" s="18">
        <f t="shared" si="13"/>
        <v>1</v>
      </c>
      <c r="C116" s="18"/>
      <c r="D116" s="18"/>
      <c r="E116" s="18"/>
      <c r="F116" s="42">
        <f>SUMIF('Cust MB ComLg'!$Y$8:$AJ$8,$B$29,'Cust MB ComLg'!$Y76:$AJ76)</f>
        <v>8</v>
      </c>
      <c r="G116" s="42">
        <f>'Avg Bill Days'!C73</f>
        <v>32.286000000000001</v>
      </c>
      <c r="H116" s="42"/>
      <c r="I116" s="42"/>
      <c r="J116" s="42">
        <f t="shared" si="14"/>
        <v>0</v>
      </c>
      <c r="K116" s="42">
        <f t="shared" si="14"/>
        <v>42</v>
      </c>
      <c r="L116" s="42"/>
      <c r="M116" s="42"/>
      <c r="N116" s="42"/>
      <c r="O116" s="42"/>
      <c r="P116" s="42"/>
      <c r="Q116" s="42"/>
      <c r="R116" s="42">
        <f t="shared" si="15"/>
        <v>4744156</v>
      </c>
      <c r="S116" s="42">
        <f t="shared" si="16"/>
        <v>9571</v>
      </c>
    </row>
    <row r="117" spans="1:19">
      <c r="A117" s="18">
        <f t="shared" si="12"/>
        <v>2018</v>
      </c>
      <c r="B117" s="18">
        <f t="shared" si="13"/>
        <v>2</v>
      </c>
      <c r="C117" s="18"/>
      <c r="D117" s="18"/>
      <c r="E117" s="18"/>
      <c r="F117" s="42">
        <f>SUMIF('Cust MB ComLg'!$Y$8:$AJ$8,$B$29,'Cust MB ComLg'!$Y77:$AJ77)</f>
        <v>8</v>
      </c>
      <c r="G117" s="42">
        <f>'Avg Bill Days'!C74</f>
        <v>29.81</v>
      </c>
      <c r="H117" s="42"/>
      <c r="I117" s="42"/>
      <c r="J117" s="42">
        <f t="shared" si="14"/>
        <v>0</v>
      </c>
      <c r="K117" s="42">
        <f t="shared" si="14"/>
        <v>51</v>
      </c>
      <c r="L117" s="42"/>
      <c r="M117" s="42"/>
      <c r="N117" s="42"/>
      <c r="O117" s="42"/>
      <c r="P117" s="42"/>
      <c r="Q117" s="42"/>
      <c r="R117" s="42">
        <f t="shared" si="15"/>
        <v>4407990</v>
      </c>
      <c r="S117" s="42">
        <f t="shared" si="16"/>
        <v>9511</v>
      </c>
    </row>
    <row r="118" spans="1:19">
      <c r="A118" s="18">
        <f t="shared" si="12"/>
        <v>2018</v>
      </c>
      <c r="B118" s="18">
        <f t="shared" si="13"/>
        <v>3</v>
      </c>
      <c r="C118" s="18"/>
      <c r="D118" s="18"/>
      <c r="E118" s="18"/>
      <c r="F118" s="42">
        <f>SUMIF('Cust MB ComLg'!$Y$8:$AJ$8,$B$29,'Cust MB ComLg'!$Y78:$AJ78)</f>
        <v>8</v>
      </c>
      <c r="G118" s="42">
        <f>'Avg Bill Days'!C75</f>
        <v>29.524000000000001</v>
      </c>
      <c r="H118" s="42"/>
      <c r="I118" s="42"/>
      <c r="J118" s="42">
        <f t="shared" si="14"/>
        <v>0</v>
      </c>
      <c r="K118" s="42">
        <f t="shared" si="14"/>
        <v>118</v>
      </c>
      <c r="L118" s="42"/>
      <c r="M118" s="42"/>
      <c r="N118" s="42"/>
      <c r="O118" s="42"/>
      <c r="P118" s="42"/>
      <c r="Q118" s="42"/>
      <c r="R118" s="42">
        <f t="shared" si="15"/>
        <v>4628250</v>
      </c>
      <c r="S118" s="42">
        <f t="shared" si="16"/>
        <v>10354</v>
      </c>
    </row>
    <row r="119" spans="1:19">
      <c r="A119" s="18">
        <f t="shared" si="12"/>
        <v>2018</v>
      </c>
      <c r="B119" s="18">
        <f t="shared" si="13"/>
        <v>4</v>
      </c>
      <c r="C119" s="18"/>
      <c r="D119" s="18"/>
      <c r="E119" s="18"/>
      <c r="F119" s="42">
        <f>SUMIF('Cust MB ComLg'!$Y$8:$AJ$8,$B$29,'Cust MB ComLg'!$Y79:$AJ79)</f>
        <v>8</v>
      </c>
      <c r="G119" s="42">
        <f>'Avg Bill Days'!C76</f>
        <v>30.713999999999999</v>
      </c>
      <c r="H119" s="42"/>
      <c r="I119" s="42"/>
      <c r="J119" s="42">
        <f t="shared" si="14"/>
        <v>0</v>
      </c>
      <c r="K119" s="42">
        <f t="shared" si="14"/>
        <v>106</v>
      </c>
      <c r="L119" s="42"/>
      <c r="M119" s="42"/>
      <c r="N119" s="42"/>
      <c r="O119" s="42"/>
      <c r="P119" s="42"/>
      <c r="Q119" s="42"/>
      <c r="R119" s="42">
        <f t="shared" si="15"/>
        <v>4576429</v>
      </c>
      <c r="S119" s="42">
        <f t="shared" si="16"/>
        <v>9488</v>
      </c>
    </row>
    <row r="120" spans="1:19">
      <c r="A120" s="18">
        <f t="shared" si="12"/>
        <v>2018</v>
      </c>
      <c r="B120" s="18">
        <f t="shared" si="13"/>
        <v>5</v>
      </c>
      <c r="C120" s="18"/>
      <c r="D120" s="18"/>
      <c r="E120" s="18"/>
      <c r="F120" s="42">
        <f>SUMIF('Cust MB ComLg'!$Y$8:$AJ$8,$B$29,'Cust MB ComLg'!$Y80:$AJ80)</f>
        <v>8</v>
      </c>
      <c r="G120" s="42">
        <f>'Avg Bill Days'!C77</f>
        <v>29.524000000000001</v>
      </c>
      <c r="H120" s="42"/>
      <c r="I120" s="42"/>
      <c r="J120" s="42">
        <f t="shared" si="14"/>
        <v>0</v>
      </c>
      <c r="K120" s="42">
        <f t="shared" si="14"/>
        <v>135</v>
      </c>
      <c r="L120" s="42"/>
      <c r="M120" s="42"/>
      <c r="N120" s="42"/>
      <c r="O120" s="42"/>
      <c r="P120" s="42"/>
      <c r="Q120" s="42"/>
      <c r="R120" s="42">
        <f t="shared" si="15"/>
        <v>4284044</v>
      </c>
      <c r="S120" s="42">
        <f t="shared" si="16"/>
        <v>9070</v>
      </c>
    </row>
    <row r="121" spans="1:19">
      <c r="A121" s="18">
        <f t="shared" si="12"/>
        <v>2018</v>
      </c>
      <c r="B121" s="18">
        <f t="shared" si="13"/>
        <v>6</v>
      </c>
      <c r="C121" s="18"/>
      <c r="D121" s="18"/>
      <c r="E121" s="18"/>
      <c r="F121" s="42">
        <f>SUMIF('Cust MB ComLg'!$Y$8:$AJ$8,$B$29,'Cust MB ComLg'!$Y81:$AJ81)</f>
        <v>8</v>
      </c>
      <c r="G121" s="42">
        <f>'Avg Bill Days'!C78</f>
        <v>30.619</v>
      </c>
      <c r="H121" s="42"/>
      <c r="I121" s="42"/>
      <c r="J121" s="42">
        <f t="shared" si="14"/>
        <v>0</v>
      </c>
      <c r="K121" s="42">
        <f t="shared" si="14"/>
        <v>147</v>
      </c>
      <c r="L121" s="42"/>
      <c r="M121" s="42"/>
      <c r="N121" s="42"/>
      <c r="O121" s="42"/>
      <c r="P121" s="42"/>
      <c r="Q121" s="42"/>
      <c r="R121" s="42">
        <f t="shared" si="15"/>
        <v>4832235</v>
      </c>
      <c r="S121" s="42">
        <f t="shared" si="16"/>
        <v>9085</v>
      </c>
    </row>
    <row r="122" spans="1:19">
      <c r="A122" s="18">
        <f t="shared" si="12"/>
        <v>2018</v>
      </c>
      <c r="B122" s="18">
        <f t="shared" si="13"/>
        <v>7</v>
      </c>
      <c r="C122" s="18"/>
      <c r="D122" s="18"/>
      <c r="E122" s="18"/>
      <c r="F122" s="42">
        <f>SUMIF('Cust MB ComLg'!$Y$8:$AJ$8,$B$29,'Cust MB ComLg'!$Y82:$AJ82)</f>
        <v>8</v>
      </c>
      <c r="G122" s="42">
        <f>'Avg Bill Days'!C79</f>
        <v>30.713999999999999</v>
      </c>
      <c r="H122" s="42"/>
      <c r="I122" s="42"/>
      <c r="J122" s="42">
        <f t="shared" si="14"/>
        <v>0</v>
      </c>
      <c r="K122" s="42">
        <f t="shared" si="14"/>
        <v>167</v>
      </c>
      <c r="L122" s="42"/>
      <c r="M122" s="42"/>
      <c r="N122" s="42"/>
      <c r="O122" s="42"/>
      <c r="P122" s="42"/>
      <c r="Q122" s="42"/>
      <c r="R122" s="42">
        <f t="shared" si="15"/>
        <v>4909016</v>
      </c>
      <c r="S122" s="42">
        <f t="shared" si="16"/>
        <v>9219</v>
      </c>
    </row>
    <row r="123" spans="1:19">
      <c r="A123" s="18">
        <f t="shared" si="12"/>
        <v>2018</v>
      </c>
      <c r="B123" s="18">
        <f t="shared" si="13"/>
        <v>8</v>
      </c>
      <c r="C123" s="18"/>
      <c r="D123" s="18"/>
      <c r="E123" s="18"/>
      <c r="F123" s="42">
        <f>SUMIF('Cust MB ComLg'!$Y$8:$AJ$8,$B$29,'Cust MB ComLg'!$Y83:$AJ83)</f>
        <v>8</v>
      </c>
      <c r="G123" s="42">
        <f>'Avg Bill Days'!C80</f>
        <v>30.475999999999999</v>
      </c>
      <c r="H123" s="42"/>
      <c r="I123" s="42"/>
      <c r="J123" s="42">
        <f t="shared" si="14"/>
        <v>0</v>
      </c>
      <c r="K123" s="42">
        <f t="shared" si="14"/>
        <v>117</v>
      </c>
      <c r="L123" s="42"/>
      <c r="M123" s="42"/>
      <c r="N123" s="42"/>
      <c r="O123" s="42"/>
      <c r="P123" s="42"/>
      <c r="Q123" s="42"/>
      <c r="R123" s="42">
        <f t="shared" si="15"/>
        <v>5052835</v>
      </c>
      <c r="S123" s="42">
        <f t="shared" si="16"/>
        <v>9598</v>
      </c>
    </row>
    <row r="124" spans="1:19">
      <c r="A124" s="18">
        <f t="shared" si="12"/>
        <v>2018</v>
      </c>
      <c r="B124" s="18">
        <f t="shared" si="13"/>
        <v>9</v>
      </c>
      <c r="C124" s="18"/>
      <c r="D124" s="18"/>
      <c r="E124" s="18"/>
      <c r="F124" s="42">
        <f>SUMIF('Cust MB ComLg'!$Y$8:$AJ$8,$B$29,'Cust MB ComLg'!$Y84:$AJ84)</f>
        <v>8</v>
      </c>
      <c r="G124" s="42">
        <f>'Avg Bill Days'!C81</f>
        <v>31.143000000000001</v>
      </c>
      <c r="H124" s="42"/>
      <c r="I124" s="42"/>
      <c r="J124" s="42">
        <f t="shared" si="14"/>
        <v>0</v>
      </c>
      <c r="K124" s="42">
        <f t="shared" si="14"/>
        <v>107</v>
      </c>
      <c r="L124" s="42"/>
      <c r="M124" s="42"/>
      <c r="N124" s="42"/>
      <c r="O124" s="42"/>
      <c r="P124" s="42"/>
      <c r="Q124" s="42"/>
      <c r="R124" s="42">
        <f t="shared" si="15"/>
        <v>5163410</v>
      </c>
      <c r="S124" s="42">
        <f t="shared" si="16"/>
        <v>9886</v>
      </c>
    </row>
    <row r="125" spans="1:19">
      <c r="A125" s="18">
        <f t="shared" si="12"/>
        <v>2018</v>
      </c>
      <c r="B125" s="18">
        <f t="shared" si="13"/>
        <v>10</v>
      </c>
      <c r="C125" s="18"/>
      <c r="D125" s="18"/>
      <c r="E125" s="18"/>
      <c r="F125" s="42">
        <f>SUMIF('Cust MB ComLg'!$Y$8:$AJ$8,$B$29,'Cust MB ComLg'!$Y85:$AJ85)</f>
        <v>8</v>
      </c>
      <c r="G125" s="42">
        <f>'Avg Bill Days'!C82</f>
        <v>30.762</v>
      </c>
      <c r="H125" s="42"/>
      <c r="I125" s="42"/>
      <c r="J125" s="42">
        <f t="shared" si="14"/>
        <v>0</v>
      </c>
      <c r="K125" s="42">
        <f t="shared" si="14"/>
        <v>111</v>
      </c>
      <c r="L125" s="42"/>
      <c r="M125" s="42"/>
      <c r="N125" s="42"/>
      <c r="O125" s="42"/>
      <c r="P125" s="42"/>
      <c r="Q125" s="42"/>
      <c r="R125" s="42">
        <f t="shared" si="15"/>
        <v>4746007</v>
      </c>
      <c r="S125" s="42">
        <f t="shared" si="16"/>
        <v>9710</v>
      </c>
    </row>
    <row r="126" spans="1:19">
      <c r="A126" s="18">
        <f t="shared" si="12"/>
        <v>2018</v>
      </c>
      <c r="B126" s="18">
        <f t="shared" si="13"/>
        <v>11</v>
      </c>
      <c r="C126" s="18"/>
      <c r="D126" s="18"/>
      <c r="E126" s="18"/>
      <c r="F126" s="42">
        <f>SUMIF('Cust MB ComLg'!$Y$8:$AJ$8,$B$29,'Cust MB ComLg'!$Y86:$AJ86)</f>
        <v>8</v>
      </c>
      <c r="G126" s="42">
        <f>'Avg Bill Days'!C83</f>
        <v>28.619</v>
      </c>
      <c r="H126" s="42"/>
      <c r="I126" s="42"/>
      <c r="J126" s="42">
        <f t="shared" si="14"/>
        <v>0</v>
      </c>
      <c r="K126" s="42">
        <f t="shared" si="14"/>
        <v>114</v>
      </c>
      <c r="L126" s="42"/>
      <c r="M126" s="42"/>
      <c r="N126" s="42"/>
      <c r="O126" s="42"/>
      <c r="P126" s="42"/>
      <c r="Q126" s="42"/>
      <c r="R126" s="42">
        <f t="shared" si="15"/>
        <v>4317782</v>
      </c>
      <c r="S126" s="42">
        <f t="shared" si="16"/>
        <v>9258</v>
      </c>
    </row>
    <row r="127" spans="1:19">
      <c r="A127" s="18">
        <f t="shared" si="12"/>
        <v>2018</v>
      </c>
      <c r="B127" s="18">
        <f t="shared" si="13"/>
        <v>12</v>
      </c>
      <c r="C127" s="18"/>
      <c r="D127" s="18"/>
      <c r="E127" s="18"/>
      <c r="F127" s="42">
        <f>SUMIF('Cust MB ComLg'!$Y$8:$AJ$8,$B$29,'Cust MB ComLg'!$Y87:$AJ87)</f>
        <v>8</v>
      </c>
      <c r="G127" s="42">
        <f>'Avg Bill Days'!C84</f>
        <v>31.238</v>
      </c>
      <c r="H127" s="42"/>
      <c r="I127" s="42"/>
      <c r="J127" s="42">
        <f t="shared" si="14"/>
        <v>0</v>
      </c>
      <c r="K127" s="42">
        <f t="shared" si="14"/>
        <v>77</v>
      </c>
      <c r="L127" s="42"/>
      <c r="M127" s="42"/>
      <c r="N127" s="42"/>
      <c r="O127" s="42"/>
      <c r="P127" s="42"/>
      <c r="Q127" s="42"/>
      <c r="R127" s="42">
        <f t="shared" si="15"/>
        <v>4558146</v>
      </c>
      <c r="S127" s="42">
        <f t="shared" si="16"/>
        <v>9860</v>
      </c>
    </row>
    <row r="128" spans="1:19">
      <c r="A128" s="18">
        <f t="shared" si="12"/>
        <v>2019</v>
      </c>
      <c r="B128" s="18">
        <f t="shared" si="13"/>
        <v>1</v>
      </c>
      <c r="C128" s="18"/>
      <c r="D128" s="18"/>
      <c r="E128" s="18"/>
      <c r="F128" s="42">
        <f>SUMIF('Cust MB ComLg'!$Y$8:$AJ$8,$B$29,'Cust MB ComLg'!$Y88:$AJ88)</f>
        <v>8</v>
      </c>
      <c r="G128" s="42">
        <f>'Avg Bill Days'!C85</f>
        <v>32.286000000000001</v>
      </c>
      <c r="H128" s="42"/>
      <c r="I128" s="42"/>
      <c r="J128" s="42">
        <f t="shared" si="14"/>
        <v>0</v>
      </c>
      <c r="K128" s="42">
        <f t="shared" si="14"/>
        <v>42</v>
      </c>
      <c r="L128" s="42"/>
      <c r="M128" s="42"/>
      <c r="N128" s="42"/>
      <c r="O128" s="42"/>
      <c r="P128" s="42"/>
      <c r="Q128" s="42"/>
      <c r="R128" s="42">
        <f t="shared" si="15"/>
        <v>4744156</v>
      </c>
      <c r="S128" s="42">
        <f t="shared" si="16"/>
        <v>9571</v>
      </c>
    </row>
    <row r="129" spans="1:19">
      <c r="A129" s="18">
        <f t="shared" si="12"/>
        <v>2019</v>
      </c>
      <c r="B129" s="18">
        <f t="shared" si="13"/>
        <v>2</v>
      </c>
      <c r="C129" s="18"/>
      <c r="D129" s="18"/>
      <c r="E129" s="18"/>
      <c r="F129" s="42">
        <f>SUMIF('Cust MB ComLg'!$Y$8:$AJ$8,$B$29,'Cust MB ComLg'!$Y89:$AJ89)</f>
        <v>8</v>
      </c>
      <c r="G129" s="42">
        <f>'Avg Bill Days'!C86</f>
        <v>29.81</v>
      </c>
      <c r="H129" s="42"/>
      <c r="I129" s="42"/>
      <c r="J129" s="42">
        <f t="shared" si="14"/>
        <v>0</v>
      </c>
      <c r="K129" s="42">
        <f t="shared" si="14"/>
        <v>51</v>
      </c>
      <c r="L129" s="42"/>
      <c r="M129" s="42"/>
      <c r="N129" s="42"/>
      <c r="O129" s="42"/>
      <c r="P129" s="42"/>
      <c r="Q129" s="42"/>
      <c r="R129" s="42">
        <f t="shared" si="15"/>
        <v>4407990</v>
      </c>
      <c r="S129" s="42">
        <f t="shared" si="16"/>
        <v>9511</v>
      </c>
    </row>
    <row r="130" spans="1:19">
      <c r="A130" s="18">
        <f t="shared" si="12"/>
        <v>2019</v>
      </c>
      <c r="B130" s="18">
        <f t="shared" si="13"/>
        <v>3</v>
      </c>
      <c r="C130" s="18"/>
      <c r="D130" s="18"/>
      <c r="E130" s="18"/>
      <c r="F130" s="42">
        <f>SUMIF('Cust MB ComLg'!$Y$8:$AJ$8,$B$29,'Cust MB ComLg'!$Y90:$AJ90)</f>
        <v>8</v>
      </c>
      <c r="G130" s="42">
        <f>'Avg Bill Days'!C87</f>
        <v>29.524000000000001</v>
      </c>
      <c r="H130" s="42"/>
      <c r="I130" s="42"/>
      <c r="J130" s="42">
        <f t="shared" si="14"/>
        <v>0</v>
      </c>
      <c r="K130" s="42">
        <f t="shared" si="14"/>
        <v>118</v>
      </c>
      <c r="L130" s="42"/>
      <c r="M130" s="42"/>
      <c r="N130" s="42"/>
      <c r="O130" s="42"/>
      <c r="P130" s="42"/>
      <c r="Q130" s="42"/>
      <c r="R130" s="42">
        <f t="shared" si="15"/>
        <v>4628250</v>
      </c>
      <c r="S130" s="42">
        <f t="shared" si="16"/>
        <v>10354</v>
      </c>
    </row>
    <row r="131" spans="1:19">
      <c r="A131" s="18">
        <f t="shared" si="12"/>
        <v>2019</v>
      </c>
      <c r="B131" s="18">
        <f t="shared" si="13"/>
        <v>4</v>
      </c>
      <c r="C131" s="18"/>
      <c r="D131" s="18"/>
      <c r="E131" s="18"/>
      <c r="F131" s="42">
        <f>SUMIF('Cust MB ComLg'!$Y$8:$AJ$8,$B$29,'Cust MB ComLg'!$Y91:$AJ91)</f>
        <v>9</v>
      </c>
      <c r="G131" s="42">
        <f>'Avg Bill Days'!C88</f>
        <v>30.713999999999999</v>
      </c>
      <c r="H131" s="42"/>
      <c r="I131" s="42"/>
      <c r="J131" s="42">
        <f t="shared" si="14"/>
        <v>0</v>
      </c>
      <c r="K131" s="42">
        <f t="shared" si="14"/>
        <v>119</v>
      </c>
      <c r="L131" s="42"/>
      <c r="M131" s="42"/>
      <c r="N131" s="42"/>
      <c r="O131" s="42"/>
      <c r="P131" s="42"/>
      <c r="Q131" s="42"/>
      <c r="R131" s="42">
        <f t="shared" si="15"/>
        <v>5148483</v>
      </c>
      <c r="S131" s="42">
        <f t="shared" si="16"/>
        <v>10674</v>
      </c>
    </row>
    <row r="132" spans="1:19">
      <c r="A132" s="18">
        <f t="shared" ref="A132:A195" si="17">A120+1</f>
        <v>2019</v>
      </c>
      <c r="B132" s="18">
        <f t="shared" si="13"/>
        <v>5</v>
      </c>
      <c r="C132" s="18"/>
      <c r="D132" s="18"/>
      <c r="E132" s="18"/>
      <c r="F132" s="42">
        <f>SUMIF('Cust MB ComLg'!$Y$8:$AJ$8,$B$29,'Cust MB ComLg'!$Y92:$AJ92)</f>
        <v>9</v>
      </c>
      <c r="G132" s="42">
        <f>'Avg Bill Days'!C89</f>
        <v>29.524000000000001</v>
      </c>
      <c r="H132" s="42"/>
      <c r="I132" s="42"/>
      <c r="J132" s="42">
        <f t="shared" si="14"/>
        <v>0</v>
      </c>
      <c r="K132" s="42">
        <f t="shared" si="14"/>
        <v>152</v>
      </c>
      <c r="L132" s="42"/>
      <c r="M132" s="42"/>
      <c r="N132" s="42"/>
      <c r="O132" s="42"/>
      <c r="P132" s="42"/>
      <c r="Q132" s="42"/>
      <c r="R132" s="42">
        <f t="shared" si="15"/>
        <v>4819549</v>
      </c>
      <c r="S132" s="42">
        <f t="shared" si="16"/>
        <v>10204</v>
      </c>
    </row>
    <row r="133" spans="1:19">
      <c r="A133" s="18">
        <f t="shared" si="17"/>
        <v>2019</v>
      </c>
      <c r="B133" s="18">
        <f t="shared" ref="B133:B196" si="18">B121</f>
        <v>6</v>
      </c>
      <c r="C133" s="18"/>
      <c r="D133" s="18"/>
      <c r="E133" s="18"/>
      <c r="F133" s="42">
        <f>SUMIF('Cust MB ComLg'!$Y$8:$AJ$8,$B$29,'Cust MB ComLg'!$Y93:$AJ93)</f>
        <v>9</v>
      </c>
      <c r="G133" s="42">
        <f>'Avg Bill Days'!C90</f>
        <v>30.619</v>
      </c>
      <c r="H133" s="42"/>
      <c r="I133" s="42"/>
      <c r="J133" s="42">
        <f t="shared" si="14"/>
        <v>0</v>
      </c>
      <c r="K133" s="42">
        <f t="shared" si="14"/>
        <v>166</v>
      </c>
      <c r="L133" s="42"/>
      <c r="M133" s="42"/>
      <c r="N133" s="42"/>
      <c r="O133" s="42"/>
      <c r="P133" s="42"/>
      <c r="Q133" s="42"/>
      <c r="R133" s="42">
        <f t="shared" si="15"/>
        <v>5436264</v>
      </c>
      <c r="S133" s="42">
        <f t="shared" si="16"/>
        <v>10220</v>
      </c>
    </row>
    <row r="134" spans="1:19">
      <c r="A134" s="18">
        <f t="shared" si="17"/>
        <v>2019</v>
      </c>
      <c r="B134" s="18">
        <f t="shared" si="18"/>
        <v>7</v>
      </c>
      <c r="C134" s="18"/>
      <c r="D134" s="18"/>
      <c r="E134" s="18"/>
      <c r="F134" s="42">
        <f>SUMIF('Cust MB ComLg'!$Y$8:$AJ$8,$B$29,'Cust MB ComLg'!$Y94:$AJ94)</f>
        <v>9</v>
      </c>
      <c r="G134" s="42">
        <f>'Avg Bill Days'!C91</f>
        <v>30.713999999999999</v>
      </c>
      <c r="H134" s="42"/>
      <c r="I134" s="42"/>
      <c r="J134" s="42">
        <f t="shared" si="14"/>
        <v>0</v>
      </c>
      <c r="K134" s="42">
        <f t="shared" si="14"/>
        <v>188</v>
      </c>
      <c r="L134" s="42"/>
      <c r="M134" s="42"/>
      <c r="N134" s="42"/>
      <c r="O134" s="42"/>
      <c r="P134" s="42"/>
      <c r="Q134" s="42"/>
      <c r="R134" s="42">
        <f t="shared" si="15"/>
        <v>5522643</v>
      </c>
      <c r="S134" s="42">
        <f t="shared" si="16"/>
        <v>10372</v>
      </c>
    </row>
    <row r="135" spans="1:19">
      <c r="A135" s="18">
        <f t="shared" si="17"/>
        <v>2019</v>
      </c>
      <c r="B135" s="18">
        <f t="shared" si="18"/>
        <v>8</v>
      </c>
      <c r="C135" s="18"/>
      <c r="D135" s="18"/>
      <c r="E135" s="18"/>
      <c r="F135" s="42">
        <f>SUMIF('Cust MB ComLg'!$Y$8:$AJ$8,$B$29,'Cust MB ComLg'!$Y95:$AJ95)</f>
        <v>9</v>
      </c>
      <c r="G135" s="42">
        <f>'Avg Bill Days'!C92</f>
        <v>30.475999999999999</v>
      </c>
      <c r="H135" s="42"/>
      <c r="I135" s="42"/>
      <c r="J135" s="42">
        <f t="shared" si="14"/>
        <v>0</v>
      </c>
      <c r="K135" s="42">
        <f t="shared" si="14"/>
        <v>131</v>
      </c>
      <c r="L135" s="42"/>
      <c r="M135" s="42"/>
      <c r="N135" s="42"/>
      <c r="O135" s="42"/>
      <c r="P135" s="42"/>
      <c r="Q135" s="42"/>
      <c r="R135" s="42">
        <f t="shared" si="15"/>
        <v>5684439</v>
      </c>
      <c r="S135" s="42">
        <f t="shared" si="16"/>
        <v>10797</v>
      </c>
    </row>
    <row r="136" spans="1:19">
      <c r="A136" s="18">
        <f t="shared" si="17"/>
        <v>2019</v>
      </c>
      <c r="B136" s="18">
        <f t="shared" si="18"/>
        <v>9</v>
      </c>
      <c r="C136" s="18"/>
      <c r="D136" s="18"/>
      <c r="E136" s="18"/>
      <c r="F136" s="42">
        <f>SUMIF('Cust MB ComLg'!$Y$8:$AJ$8,$B$29,'Cust MB ComLg'!$Y96:$AJ96)</f>
        <v>9</v>
      </c>
      <c r="G136" s="42">
        <f>'Avg Bill Days'!C93</f>
        <v>31.143000000000001</v>
      </c>
      <c r="H136" s="42"/>
      <c r="I136" s="42"/>
      <c r="J136" s="42">
        <f t="shared" si="14"/>
        <v>0</v>
      </c>
      <c r="K136" s="42">
        <f t="shared" si="14"/>
        <v>120</v>
      </c>
      <c r="L136" s="42"/>
      <c r="M136" s="42"/>
      <c r="N136" s="42"/>
      <c r="O136" s="42"/>
      <c r="P136" s="42"/>
      <c r="Q136" s="42"/>
      <c r="R136" s="42">
        <f t="shared" si="15"/>
        <v>5808836</v>
      </c>
      <c r="S136" s="42">
        <f t="shared" si="16"/>
        <v>11121</v>
      </c>
    </row>
    <row r="137" spans="1:19">
      <c r="A137" s="18">
        <f t="shared" si="17"/>
        <v>2019</v>
      </c>
      <c r="B137" s="18">
        <f t="shared" si="18"/>
        <v>10</v>
      </c>
      <c r="C137" s="18"/>
      <c r="D137" s="18"/>
      <c r="E137" s="18"/>
      <c r="F137" s="42">
        <f>SUMIF('Cust MB ComLg'!$Y$8:$AJ$8,$B$29,'Cust MB ComLg'!$Y97:$AJ97)</f>
        <v>9</v>
      </c>
      <c r="G137" s="42">
        <f>'Avg Bill Days'!C94</f>
        <v>30.762</v>
      </c>
      <c r="H137" s="42"/>
      <c r="I137" s="42"/>
      <c r="J137" s="42">
        <f t="shared" si="14"/>
        <v>0</v>
      </c>
      <c r="K137" s="42">
        <f t="shared" si="14"/>
        <v>125</v>
      </c>
      <c r="L137" s="42"/>
      <c r="M137" s="42"/>
      <c r="N137" s="42"/>
      <c r="O137" s="42"/>
      <c r="P137" s="42"/>
      <c r="Q137" s="42"/>
      <c r="R137" s="42">
        <f t="shared" si="15"/>
        <v>5339258</v>
      </c>
      <c r="S137" s="42">
        <f t="shared" si="16"/>
        <v>10924</v>
      </c>
    </row>
    <row r="138" spans="1:19">
      <c r="A138" s="18">
        <f t="shared" si="17"/>
        <v>2019</v>
      </c>
      <c r="B138" s="18">
        <f t="shared" si="18"/>
        <v>11</v>
      </c>
      <c r="C138" s="18"/>
      <c r="D138" s="18"/>
      <c r="E138" s="18"/>
      <c r="F138" s="42">
        <f>SUMIF('Cust MB ComLg'!$Y$8:$AJ$8,$B$29,'Cust MB ComLg'!$Y98:$AJ98)</f>
        <v>9</v>
      </c>
      <c r="G138" s="42">
        <f>'Avg Bill Days'!C95</f>
        <v>28.619</v>
      </c>
      <c r="H138" s="42"/>
      <c r="I138" s="42"/>
      <c r="J138" s="42">
        <f t="shared" si="14"/>
        <v>0</v>
      </c>
      <c r="K138" s="42">
        <f t="shared" si="14"/>
        <v>128</v>
      </c>
      <c r="L138" s="42"/>
      <c r="M138" s="42"/>
      <c r="N138" s="42"/>
      <c r="O138" s="42"/>
      <c r="P138" s="42"/>
      <c r="Q138" s="42"/>
      <c r="R138" s="42">
        <f t="shared" si="15"/>
        <v>4857504</v>
      </c>
      <c r="S138" s="42">
        <f t="shared" si="16"/>
        <v>10416</v>
      </c>
    </row>
    <row r="139" spans="1:19">
      <c r="A139" s="18">
        <f t="shared" si="17"/>
        <v>2019</v>
      </c>
      <c r="B139" s="18">
        <f t="shared" si="18"/>
        <v>12</v>
      </c>
      <c r="C139" s="18"/>
      <c r="D139" s="18"/>
      <c r="E139" s="18"/>
      <c r="F139" s="42">
        <f>SUMIF('Cust MB ComLg'!$Y$8:$AJ$8,$B$29,'Cust MB ComLg'!$Y99:$AJ99)</f>
        <v>9</v>
      </c>
      <c r="G139" s="42">
        <f>'Avg Bill Days'!C96</f>
        <v>31.238</v>
      </c>
      <c r="H139" s="42"/>
      <c r="I139" s="42"/>
      <c r="J139" s="42">
        <f t="shared" si="14"/>
        <v>0</v>
      </c>
      <c r="K139" s="42">
        <f t="shared" si="14"/>
        <v>86</v>
      </c>
      <c r="L139" s="42"/>
      <c r="M139" s="42"/>
      <c r="N139" s="42"/>
      <c r="O139" s="42"/>
      <c r="P139" s="42"/>
      <c r="Q139" s="42"/>
      <c r="R139" s="42">
        <f t="shared" si="15"/>
        <v>5127914</v>
      </c>
      <c r="S139" s="42">
        <f t="shared" si="16"/>
        <v>11093</v>
      </c>
    </row>
    <row r="140" spans="1:19">
      <c r="A140" s="18">
        <f t="shared" si="17"/>
        <v>2020</v>
      </c>
      <c r="B140" s="18">
        <f t="shared" si="18"/>
        <v>1</v>
      </c>
      <c r="C140" s="18"/>
      <c r="D140" s="18"/>
      <c r="E140" s="18"/>
      <c r="F140" s="42">
        <f>SUMIF('Cust MB ComLg'!$Y$8:$AJ$8,$B$29,'Cust MB ComLg'!$Y100:$AJ100)</f>
        <v>9</v>
      </c>
      <c r="G140" s="42">
        <f>'Avg Bill Days'!C97</f>
        <v>32.286000000000001</v>
      </c>
      <c r="H140" s="42"/>
      <c r="I140" s="42"/>
      <c r="J140" s="42">
        <f t="shared" si="14"/>
        <v>0</v>
      </c>
      <c r="K140" s="42">
        <f t="shared" si="14"/>
        <v>48</v>
      </c>
      <c r="L140" s="42"/>
      <c r="M140" s="42"/>
      <c r="N140" s="42"/>
      <c r="O140" s="42"/>
      <c r="P140" s="42"/>
      <c r="Q140" s="42"/>
      <c r="R140" s="42">
        <f t="shared" si="15"/>
        <v>5337176</v>
      </c>
      <c r="S140" s="42">
        <f t="shared" si="16"/>
        <v>10768</v>
      </c>
    </row>
    <row r="141" spans="1:19">
      <c r="A141" s="18">
        <f t="shared" si="17"/>
        <v>2020</v>
      </c>
      <c r="B141" s="18">
        <f t="shared" si="18"/>
        <v>2</v>
      </c>
      <c r="C141" s="18"/>
      <c r="D141" s="18"/>
      <c r="E141" s="18"/>
      <c r="F141" s="42">
        <f>SUMIF('Cust MB ComLg'!$Y$8:$AJ$8,$B$29,'Cust MB ComLg'!$Y101:$AJ101)</f>
        <v>9</v>
      </c>
      <c r="G141" s="42">
        <f>'Avg Bill Days'!C98</f>
        <v>30.31</v>
      </c>
      <c r="H141" s="42"/>
      <c r="I141" s="42"/>
      <c r="J141" s="42">
        <f t="shared" si="14"/>
        <v>0</v>
      </c>
      <c r="K141" s="42">
        <f t="shared" si="14"/>
        <v>57</v>
      </c>
      <c r="L141" s="42"/>
      <c r="M141" s="42"/>
      <c r="N141" s="42"/>
      <c r="O141" s="42"/>
      <c r="P141" s="42"/>
      <c r="Q141" s="42"/>
      <c r="R141" s="42">
        <f t="shared" si="15"/>
        <v>5042165</v>
      </c>
      <c r="S141" s="42">
        <f t="shared" si="16"/>
        <v>10700</v>
      </c>
    </row>
    <row r="142" spans="1:19">
      <c r="A142" s="18">
        <f t="shared" si="17"/>
        <v>2020</v>
      </c>
      <c r="B142" s="18">
        <f t="shared" si="18"/>
        <v>3</v>
      </c>
      <c r="C142" s="18"/>
      <c r="D142" s="18"/>
      <c r="E142" s="18"/>
      <c r="F142" s="42">
        <f>SUMIF('Cust MB ComLg'!$Y$8:$AJ$8,$B$29,'Cust MB ComLg'!$Y102:$AJ102)</f>
        <v>9</v>
      </c>
      <c r="G142" s="42">
        <f>'Avg Bill Days'!C99</f>
        <v>30.024000000000001</v>
      </c>
      <c r="H142" s="42"/>
      <c r="I142" s="42"/>
      <c r="J142" s="42">
        <f t="shared" si="14"/>
        <v>0</v>
      </c>
      <c r="K142" s="42">
        <f t="shared" si="14"/>
        <v>132</v>
      </c>
      <c r="L142" s="42"/>
      <c r="M142" s="42"/>
      <c r="N142" s="42"/>
      <c r="O142" s="42"/>
      <c r="P142" s="42"/>
      <c r="Q142" s="42"/>
      <c r="R142" s="42">
        <f t="shared" si="15"/>
        <v>5294960</v>
      </c>
      <c r="S142" s="42">
        <f t="shared" si="16"/>
        <v>11649</v>
      </c>
    </row>
    <row r="143" spans="1:19">
      <c r="A143" s="18">
        <f t="shared" si="17"/>
        <v>2020</v>
      </c>
      <c r="B143" s="18">
        <f t="shared" si="18"/>
        <v>4</v>
      </c>
      <c r="C143" s="18"/>
      <c r="D143" s="18"/>
      <c r="E143" s="18"/>
      <c r="F143" s="42">
        <f>SUMIF('Cust MB ComLg'!$Y$8:$AJ$8,$B$29,'Cust MB ComLg'!$Y103:$AJ103)</f>
        <v>9</v>
      </c>
      <c r="G143" s="42">
        <f>'Avg Bill Days'!C100</f>
        <v>30.713999999999999</v>
      </c>
      <c r="H143" s="42"/>
      <c r="I143" s="42"/>
      <c r="J143" s="42">
        <f t="shared" si="14"/>
        <v>0</v>
      </c>
      <c r="K143" s="42">
        <f t="shared" si="14"/>
        <v>119</v>
      </c>
      <c r="L143" s="42"/>
      <c r="M143" s="42"/>
      <c r="N143" s="42"/>
      <c r="O143" s="42"/>
      <c r="P143" s="42"/>
      <c r="Q143" s="42"/>
      <c r="R143" s="42">
        <f t="shared" si="15"/>
        <v>5148483</v>
      </c>
      <c r="S143" s="42">
        <f t="shared" si="16"/>
        <v>10674</v>
      </c>
    </row>
    <row r="144" spans="1:19">
      <c r="A144" s="18">
        <f t="shared" si="17"/>
        <v>2020</v>
      </c>
      <c r="B144" s="18">
        <f t="shared" si="18"/>
        <v>5</v>
      </c>
      <c r="C144" s="18"/>
      <c r="D144" s="18"/>
      <c r="E144" s="18"/>
      <c r="F144" s="42">
        <f>SUMIF('Cust MB ComLg'!$Y$8:$AJ$8,$B$29,'Cust MB ComLg'!$Y104:$AJ104)</f>
        <v>9</v>
      </c>
      <c r="G144" s="42">
        <f>'Avg Bill Days'!C101</f>
        <v>29.524000000000001</v>
      </c>
      <c r="H144" s="42"/>
      <c r="I144" s="42"/>
      <c r="J144" s="42">
        <f t="shared" si="14"/>
        <v>0</v>
      </c>
      <c r="K144" s="42">
        <f t="shared" si="14"/>
        <v>152</v>
      </c>
      <c r="L144" s="42"/>
      <c r="M144" s="42"/>
      <c r="N144" s="42"/>
      <c r="O144" s="42"/>
      <c r="P144" s="42"/>
      <c r="Q144" s="42"/>
      <c r="R144" s="42">
        <f t="shared" si="15"/>
        <v>4819549</v>
      </c>
      <c r="S144" s="42">
        <f t="shared" si="16"/>
        <v>10204</v>
      </c>
    </row>
    <row r="145" spans="1:19">
      <c r="A145" s="18">
        <f t="shared" si="17"/>
        <v>2020</v>
      </c>
      <c r="B145" s="18">
        <f t="shared" si="18"/>
        <v>6</v>
      </c>
      <c r="C145" s="18"/>
      <c r="D145" s="18"/>
      <c r="E145" s="18"/>
      <c r="F145" s="42">
        <f>SUMIF('Cust MB ComLg'!$Y$8:$AJ$8,$B$29,'Cust MB ComLg'!$Y105:$AJ105)</f>
        <v>9</v>
      </c>
      <c r="G145" s="42">
        <f>'Avg Bill Days'!C102</f>
        <v>30.619</v>
      </c>
      <c r="H145" s="42"/>
      <c r="I145" s="42"/>
      <c r="J145" s="42">
        <f t="shared" si="14"/>
        <v>0</v>
      </c>
      <c r="K145" s="42">
        <f t="shared" si="14"/>
        <v>166</v>
      </c>
      <c r="L145" s="42"/>
      <c r="M145" s="42"/>
      <c r="N145" s="42"/>
      <c r="O145" s="42"/>
      <c r="P145" s="42"/>
      <c r="Q145" s="42"/>
      <c r="R145" s="42">
        <f t="shared" si="15"/>
        <v>5436264</v>
      </c>
      <c r="S145" s="42">
        <f t="shared" si="16"/>
        <v>10220</v>
      </c>
    </row>
    <row r="146" spans="1:19">
      <c r="A146" s="18">
        <f t="shared" si="17"/>
        <v>2020</v>
      </c>
      <c r="B146" s="18">
        <f t="shared" si="18"/>
        <v>7</v>
      </c>
      <c r="C146" s="18"/>
      <c r="D146" s="18"/>
      <c r="E146" s="18"/>
      <c r="F146" s="42">
        <f>SUMIF('Cust MB ComLg'!$Y$8:$AJ$8,$B$29,'Cust MB ComLg'!$Y106:$AJ106)</f>
        <v>9</v>
      </c>
      <c r="G146" s="42">
        <f>'Avg Bill Days'!C103</f>
        <v>30.713999999999999</v>
      </c>
      <c r="H146" s="42"/>
      <c r="I146" s="42"/>
      <c r="J146" s="42">
        <f t="shared" si="14"/>
        <v>0</v>
      </c>
      <c r="K146" s="42">
        <f t="shared" si="14"/>
        <v>188</v>
      </c>
      <c r="L146" s="42"/>
      <c r="M146" s="42"/>
      <c r="N146" s="42"/>
      <c r="O146" s="42"/>
      <c r="P146" s="42"/>
      <c r="Q146" s="42"/>
      <c r="R146" s="42">
        <f t="shared" si="15"/>
        <v>5522643</v>
      </c>
      <c r="S146" s="42">
        <f t="shared" si="16"/>
        <v>10372</v>
      </c>
    </row>
    <row r="147" spans="1:19">
      <c r="A147" s="18">
        <f t="shared" si="17"/>
        <v>2020</v>
      </c>
      <c r="B147" s="18">
        <f t="shared" si="18"/>
        <v>8</v>
      </c>
      <c r="C147" s="18"/>
      <c r="D147" s="18"/>
      <c r="E147" s="18"/>
      <c r="F147" s="42">
        <f>SUMIF('Cust MB ComLg'!$Y$8:$AJ$8,$B$29,'Cust MB ComLg'!$Y107:$AJ107)</f>
        <v>9</v>
      </c>
      <c r="G147" s="42">
        <f>'Avg Bill Days'!C104</f>
        <v>30.475999999999999</v>
      </c>
      <c r="H147" s="42"/>
      <c r="I147" s="42"/>
      <c r="J147" s="42">
        <f t="shared" si="14"/>
        <v>0</v>
      </c>
      <c r="K147" s="42">
        <f t="shared" si="14"/>
        <v>131</v>
      </c>
      <c r="L147" s="42"/>
      <c r="M147" s="42"/>
      <c r="N147" s="42"/>
      <c r="O147" s="42"/>
      <c r="P147" s="42"/>
      <c r="Q147" s="42"/>
      <c r="R147" s="42">
        <f t="shared" si="15"/>
        <v>5684439</v>
      </c>
      <c r="S147" s="42">
        <f t="shared" si="16"/>
        <v>10797</v>
      </c>
    </row>
    <row r="148" spans="1:19">
      <c r="A148" s="18">
        <f t="shared" si="17"/>
        <v>2020</v>
      </c>
      <c r="B148" s="18">
        <f t="shared" si="18"/>
        <v>9</v>
      </c>
      <c r="C148" s="18"/>
      <c r="D148" s="18"/>
      <c r="E148" s="18"/>
      <c r="F148" s="42">
        <f>SUMIF('Cust MB ComLg'!$Y$8:$AJ$8,$B$29,'Cust MB ComLg'!$Y108:$AJ108)</f>
        <v>9</v>
      </c>
      <c r="G148" s="42">
        <f>'Avg Bill Days'!C105</f>
        <v>31.143000000000001</v>
      </c>
      <c r="H148" s="42"/>
      <c r="I148" s="42"/>
      <c r="J148" s="42">
        <f t="shared" si="14"/>
        <v>0</v>
      </c>
      <c r="K148" s="42">
        <f t="shared" si="14"/>
        <v>120</v>
      </c>
      <c r="L148" s="42"/>
      <c r="M148" s="42"/>
      <c r="N148" s="42"/>
      <c r="O148" s="42"/>
      <c r="P148" s="42"/>
      <c r="Q148" s="42"/>
      <c r="R148" s="42">
        <f t="shared" si="15"/>
        <v>5808836</v>
      </c>
      <c r="S148" s="42">
        <f t="shared" si="16"/>
        <v>11121</v>
      </c>
    </row>
    <row r="149" spans="1:19">
      <c r="A149" s="18">
        <f t="shared" si="17"/>
        <v>2020</v>
      </c>
      <c r="B149" s="18">
        <f t="shared" si="18"/>
        <v>10</v>
      </c>
      <c r="C149" s="18"/>
      <c r="D149" s="18"/>
      <c r="E149" s="18"/>
      <c r="F149" s="42">
        <f>SUMIF('Cust MB ComLg'!$Y$8:$AJ$8,$B$29,'Cust MB ComLg'!$Y109:$AJ109)</f>
        <v>9</v>
      </c>
      <c r="G149" s="42">
        <f>'Avg Bill Days'!C106</f>
        <v>30.762</v>
      </c>
      <c r="H149" s="42"/>
      <c r="I149" s="42"/>
      <c r="J149" s="42">
        <f t="shared" si="14"/>
        <v>0</v>
      </c>
      <c r="K149" s="42">
        <f t="shared" si="14"/>
        <v>125</v>
      </c>
      <c r="L149" s="42"/>
      <c r="M149" s="42"/>
      <c r="N149" s="42"/>
      <c r="O149" s="42"/>
      <c r="P149" s="42"/>
      <c r="Q149" s="42"/>
      <c r="R149" s="42">
        <f t="shared" si="15"/>
        <v>5339258</v>
      </c>
      <c r="S149" s="42">
        <f t="shared" si="16"/>
        <v>10924</v>
      </c>
    </row>
    <row r="150" spans="1:19">
      <c r="A150" s="18">
        <f t="shared" si="17"/>
        <v>2020</v>
      </c>
      <c r="B150" s="18">
        <f t="shared" si="18"/>
        <v>11</v>
      </c>
      <c r="C150" s="18"/>
      <c r="D150" s="18"/>
      <c r="E150" s="18"/>
      <c r="F150" s="42">
        <f>SUMIF('Cust MB ComLg'!$Y$8:$AJ$8,$B$29,'Cust MB ComLg'!$Y110:$AJ110)</f>
        <v>9</v>
      </c>
      <c r="G150" s="42">
        <f>'Avg Bill Days'!C107</f>
        <v>28.619</v>
      </c>
      <c r="H150" s="42"/>
      <c r="I150" s="42"/>
      <c r="J150" s="42">
        <f t="shared" si="14"/>
        <v>0</v>
      </c>
      <c r="K150" s="42">
        <f t="shared" si="14"/>
        <v>128</v>
      </c>
      <c r="L150" s="42"/>
      <c r="M150" s="42"/>
      <c r="N150" s="42"/>
      <c r="O150" s="42"/>
      <c r="P150" s="42"/>
      <c r="Q150" s="42"/>
      <c r="R150" s="42">
        <f t="shared" si="15"/>
        <v>4857504</v>
      </c>
      <c r="S150" s="42">
        <f t="shared" si="16"/>
        <v>10416</v>
      </c>
    </row>
    <row r="151" spans="1:19">
      <c r="A151" s="18">
        <f t="shared" si="17"/>
        <v>2020</v>
      </c>
      <c r="B151" s="18">
        <f t="shared" si="18"/>
        <v>12</v>
      </c>
      <c r="C151" s="18"/>
      <c r="D151" s="18"/>
      <c r="E151" s="18"/>
      <c r="F151" s="42">
        <f>SUMIF('Cust MB ComLg'!$Y$8:$AJ$8,$B$29,'Cust MB ComLg'!$Y111:$AJ111)</f>
        <v>9</v>
      </c>
      <c r="G151" s="42">
        <f>'Avg Bill Days'!C108</f>
        <v>31.238</v>
      </c>
      <c r="H151" s="42"/>
      <c r="I151" s="42"/>
      <c r="J151" s="42">
        <f t="shared" si="14"/>
        <v>0</v>
      </c>
      <c r="K151" s="42">
        <f t="shared" si="14"/>
        <v>86</v>
      </c>
      <c r="L151" s="42"/>
      <c r="M151" s="42"/>
      <c r="N151" s="42"/>
      <c r="O151" s="42"/>
      <c r="P151" s="42"/>
      <c r="Q151" s="42"/>
      <c r="R151" s="42">
        <f t="shared" si="15"/>
        <v>5127914</v>
      </c>
      <c r="S151" s="42">
        <f t="shared" si="16"/>
        <v>11093</v>
      </c>
    </row>
    <row r="152" spans="1:19">
      <c r="A152" s="18">
        <f t="shared" si="17"/>
        <v>2021</v>
      </c>
      <c r="B152" s="18">
        <f t="shared" si="18"/>
        <v>1</v>
      </c>
      <c r="C152" s="18"/>
      <c r="D152" s="18"/>
      <c r="E152" s="18"/>
      <c r="F152" s="42">
        <f>SUMIF('Cust MB ComLg'!$Y$8:$AJ$8,$B$29,'Cust MB ComLg'!$Y112:$AJ112)</f>
        <v>9</v>
      </c>
      <c r="G152" s="42">
        <f>'Avg Bill Days'!C109</f>
        <v>32.286000000000001</v>
      </c>
      <c r="H152" s="42"/>
      <c r="I152" s="42"/>
      <c r="J152" s="42">
        <f t="shared" si="14"/>
        <v>0</v>
      </c>
      <c r="K152" s="42">
        <f t="shared" si="14"/>
        <v>48</v>
      </c>
      <c r="L152" s="42"/>
      <c r="M152" s="42"/>
      <c r="N152" s="42"/>
      <c r="O152" s="42"/>
      <c r="P152" s="42"/>
      <c r="Q152" s="42"/>
      <c r="R152" s="42">
        <f t="shared" si="15"/>
        <v>5337176</v>
      </c>
      <c r="S152" s="42">
        <f t="shared" si="16"/>
        <v>10768</v>
      </c>
    </row>
    <row r="153" spans="1:19">
      <c r="A153" s="18">
        <f t="shared" si="17"/>
        <v>2021</v>
      </c>
      <c r="B153" s="18">
        <f t="shared" si="18"/>
        <v>2</v>
      </c>
      <c r="C153" s="18"/>
      <c r="D153" s="18"/>
      <c r="E153" s="18"/>
      <c r="F153" s="42">
        <f>SUMIF('Cust MB ComLg'!$Y$8:$AJ$8,$B$29,'Cust MB ComLg'!$Y113:$AJ113)</f>
        <v>9</v>
      </c>
      <c r="G153" s="42">
        <f>'Avg Bill Days'!C110</f>
        <v>29.81</v>
      </c>
      <c r="H153" s="42"/>
      <c r="I153" s="42"/>
      <c r="J153" s="42">
        <f t="shared" si="14"/>
        <v>0</v>
      </c>
      <c r="K153" s="42">
        <f t="shared" si="14"/>
        <v>57</v>
      </c>
      <c r="L153" s="42"/>
      <c r="M153" s="42"/>
      <c r="N153" s="42"/>
      <c r="O153" s="42"/>
      <c r="P153" s="42"/>
      <c r="Q153" s="42"/>
      <c r="R153" s="42">
        <f t="shared" si="15"/>
        <v>4958989</v>
      </c>
      <c r="S153" s="42">
        <f t="shared" si="16"/>
        <v>10700</v>
      </c>
    </row>
    <row r="154" spans="1:19">
      <c r="A154" s="18">
        <f t="shared" si="17"/>
        <v>2021</v>
      </c>
      <c r="B154" s="18">
        <f t="shared" si="18"/>
        <v>3</v>
      </c>
      <c r="C154" s="18"/>
      <c r="D154" s="18"/>
      <c r="E154" s="18"/>
      <c r="F154" s="42">
        <f>SUMIF('Cust MB ComLg'!$Y$8:$AJ$8,$B$29,'Cust MB ComLg'!$Y114:$AJ114)</f>
        <v>9</v>
      </c>
      <c r="G154" s="42">
        <f>'Avg Bill Days'!C111</f>
        <v>29.524000000000001</v>
      </c>
      <c r="H154" s="42"/>
      <c r="I154" s="42"/>
      <c r="J154" s="42">
        <f t="shared" si="14"/>
        <v>0</v>
      </c>
      <c r="K154" s="42">
        <f t="shared" si="14"/>
        <v>132</v>
      </c>
      <c r="L154" s="42"/>
      <c r="M154" s="42"/>
      <c r="N154" s="42"/>
      <c r="O154" s="42"/>
      <c r="P154" s="42"/>
      <c r="Q154" s="42"/>
      <c r="R154" s="42">
        <f t="shared" si="15"/>
        <v>5206781</v>
      </c>
      <c r="S154" s="42">
        <f t="shared" si="16"/>
        <v>11649</v>
      </c>
    </row>
    <row r="155" spans="1:19">
      <c r="A155" s="18">
        <f t="shared" si="17"/>
        <v>2021</v>
      </c>
      <c r="B155" s="18">
        <f t="shared" si="18"/>
        <v>4</v>
      </c>
      <c r="C155" s="18"/>
      <c r="D155" s="18"/>
      <c r="E155" s="18"/>
      <c r="F155" s="42">
        <f>SUMIF('Cust MB ComLg'!$Y$8:$AJ$8,$B$29,'Cust MB ComLg'!$Y115:$AJ115)</f>
        <v>9</v>
      </c>
      <c r="G155" s="42">
        <f>'Avg Bill Days'!C112</f>
        <v>30.713999999999999</v>
      </c>
      <c r="H155" s="42"/>
      <c r="I155" s="42"/>
      <c r="J155" s="42">
        <f t="shared" si="14"/>
        <v>0</v>
      </c>
      <c r="K155" s="42">
        <f t="shared" si="14"/>
        <v>119</v>
      </c>
      <c r="L155" s="42"/>
      <c r="M155" s="42"/>
      <c r="N155" s="42"/>
      <c r="O155" s="42"/>
      <c r="P155" s="42"/>
      <c r="Q155" s="42"/>
      <c r="R155" s="42">
        <f t="shared" si="15"/>
        <v>5148483</v>
      </c>
      <c r="S155" s="42">
        <f t="shared" si="16"/>
        <v>10674</v>
      </c>
    </row>
    <row r="156" spans="1:19">
      <c r="A156" s="18">
        <f t="shared" si="17"/>
        <v>2021</v>
      </c>
      <c r="B156" s="18">
        <f t="shared" si="18"/>
        <v>5</v>
      </c>
      <c r="C156" s="18"/>
      <c r="D156" s="18"/>
      <c r="E156" s="18"/>
      <c r="F156" s="42">
        <f>SUMIF('Cust MB ComLg'!$Y$8:$AJ$8,$B$29,'Cust MB ComLg'!$Y116:$AJ116)</f>
        <v>9</v>
      </c>
      <c r="G156" s="42">
        <f>'Avg Bill Days'!C113</f>
        <v>29.524000000000001</v>
      </c>
      <c r="H156" s="42"/>
      <c r="I156" s="42"/>
      <c r="J156" s="42">
        <f t="shared" si="14"/>
        <v>0</v>
      </c>
      <c r="K156" s="42">
        <f t="shared" si="14"/>
        <v>152</v>
      </c>
      <c r="L156" s="42"/>
      <c r="M156" s="42"/>
      <c r="N156" s="42"/>
      <c r="O156" s="42"/>
      <c r="P156" s="42"/>
      <c r="Q156" s="42"/>
      <c r="R156" s="42">
        <f t="shared" si="15"/>
        <v>4819549</v>
      </c>
      <c r="S156" s="42">
        <f t="shared" si="16"/>
        <v>10204</v>
      </c>
    </row>
    <row r="157" spans="1:19">
      <c r="A157" s="18">
        <f t="shared" si="17"/>
        <v>2021</v>
      </c>
      <c r="B157" s="18">
        <f t="shared" si="18"/>
        <v>6</v>
      </c>
      <c r="C157" s="18"/>
      <c r="D157" s="18"/>
      <c r="E157" s="18"/>
      <c r="F157" s="42">
        <f>SUMIF('Cust MB ComLg'!$Y$8:$AJ$8,$B$29,'Cust MB ComLg'!$Y117:$AJ117)</f>
        <v>9</v>
      </c>
      <c r="G157" s="42">
        <f>'Avg Bill Days'!C114</f>
        <v>30.619</v>
      </c>
      <c r="H157" s="42"/>
      <c r="I157" s="42"/>
      <c r="J157" s="42">
        <f t="shared" si="14"/>
        <v>0</v>
      </c>
      <c r="K157" s="42">
        <f t="shared" si="14"/>
        <v>166</v>
      </c>
      <c r="L157" s="42"/>
      <c r="M157" s="42"/>
      <c r="N157" s="42"/>
      <c r="O157" s="42"/>
      <c r="P157" s="42"/>
      <c r="Q157" s="42"/>
      <c r="R157" s="42">
        <f t="shared" si="15"/>
        <v>5436264</v>
      </c>
      <c r="S157" s="42">
        <f t="shared" si="16"/>
        <v>10220</v>
      </c>
    </row>
    <row r="158" spans="1:19">
      <c r="A158" s="18">
        <f t="shared" si="17"/>
        <v>2021</v>
      </c>
      <c r="B158" s="18">
        <f t="shared" si="18"/>
        <v>7</v>
      </c>
      <c r="C158" s="18"/>
      <c r="D158" s="18"/>
      <c r="E158" s="18"/>
      <c r="F158" s="42">
        <f>SUMIF('Cust MB ComLg'!$Y$8:$AJ$8,$B$29,'Cust MB ComLg'!$Y118:$AJ118)</f>
        <v>9</v>
      </c>
      <c r="G158" s="42">
        <f>'Avg Bill Days'!C115</f>
        <v>30.713999999999999</v>
      </c>
      <c r="H158" s="42"/>
      <c r="I158" s="42"/>
      <c r="J158" s="42">
        <f t="shared" si="14"/>
        <v>0</v>
      </c>
      <c r="K158" s="42">
        <f t="shared" si="14"/>
        <v>188</v>
      </c>
      <c r="L158" s="42"/>
      <c r="M158" s="42"/>
      <c r="N158" s="42"/>
      <c r="O158" s="42"/>
      <c r="P158" s="42"/>
      <c r="Q158" s="42"/>
      <c r="R158" s="42">
        <f t="shared" si="15"/>
        <v>5522643</v>
      </c>
      <c r="S158" s="42">
        <f t="shared" si="16"/>
        <v>10372</v>
      </c>
    </row>
    <row r="159" spans="1:19">
      <c r="A159" s="18">
        <f t="shared" si="17"/>
        <v>2021</v>
      </c>
      <c r="B159" s="18">
        <f t="shared" si="18"/>
        <v>8</v>
      </c>
      <c r="C159" s="18"/>
      <c r="D159" s="18"/>
      <c r="E159" s="18"/>
      <c r="F159" s="42">
        <f>SUMIF('Cust MB ComLg'!$Y$8:$AJ$8,$B$29,'Cust MB ComLg'!$Y119:$AJ119)</f>
        <v>9</v>
      </c>
      <c r="G159" s="42">
        <f>'Avg Bill Days'!C116</f>
        <v>30.475999999999999</v>
      </c>
      <c r="H159" s="42"/>
      <c r="I159" s="42"/>
      <c r="J159" s="42">
        <f t="shared" si="14"/>
        <v>0</v>
      </c>
      <c r="K159" s="42">
        <f t="shared" si="14"/>
        <v>131</v>
      </c>
      <c r="L159" s="42"/>
      <c r="M159" s="42"/>
      <c r="N159" s="42"/>
      <c r="O159" s="42"/>
      <c r="P159" s="42"/>
      <c r="Q159" s="42"/>
      <c r="R159" s="42">
        <f t="shared" si="15"/>
        <v>5684439</v>
      </c>
      <c r="S159" s="42">
        <f t="shared" si="16"/>
        <v>10797</v>
      </c>
    </row>
    <row r="160" spans="1:19">
      <c r="A160" s="18">
        <f t="shared" si="17"/>
        <v>2021</v>
      </c>
      <c r="B160" s="18">
        <f t="shared" si="18"/>
        <v>9</v>
      </c>
      <c r="C160" s="18"/>
      <c r="D160" s="18"/>
      <c r="E160" s="18"/>
      <c r="F160" s="42">
        <f>SUMIF('Cust MB ComLg'!$Y$8:$AJ$8,$B$29,'Cust MB ComLg'!$Y120:$AJ120)</f>
        <v>9</v>
      </c>
      <c r="G160" s="42">
        <f>'Avg Bill Days'!C117</f>
        <v>31.143000000000001</v>
      </c>
      <c r="H160" s="42"/>
      <c r="I160" s="42"/>
      <c r="J160" s="42">
        <f t="shared" si="14"/>
        <v>0</v>
      </c>
      <c r="K160" s="42">
        <f t="shared" si="14"/>
        <v>120</v>
      </c>
      <c r="L160" s="42"/>
      <c r="M160" s="42"/>
      <c r="N160" s="42"/>
      <c r="O160" s="42"/>
      <c r="P160" s="42"/>
      <c r="Q160" s="42"/>
      <c r="R160" s="42">
        <f t="shared" si="15"/>
        <v>5808836</v>
      </c>
      <c r="S160" s="42">
        <f t="shared" si="16"/>
        <v>11121</v>
      </c>
    </row>
    <row r="161" spans="1:19">
      <c r="A161" s="18">
        <f t="shared" si="17"/>
        <v>2021</v>
      </c>
      <c r="B161" s="18">
        <f t="shared" si="18"/>
        <v>10</v>
      </c>
      <c r="C161" s="18"/>
      <c r="D161" s="18"/>
      <c r="E161" s="18"/>
      <c r="F161" s="42">
        <f>SUMIF('Cust MB ComLg'!$Y$8:$AJ$8,$B$29,'Cust MB ComLg'!$Y121:$AJ121)</f>
        <v>9</v>
      </c>
      <c r="G161" s="42">
        <f>'Avg Bill Days'!C118</f>
        <v>30.762</v>
      </c>
      <c r="H161" s="42"/>
      <c r="I161" s="42"/>
      <c r="J161" s="42">
        <f t="shared" si="14"/>
        <v>0</v>
      </c>
      <c r="K161" s="42">
        <f t="shared" si="14"/>
        <v>125</v>
      </c>
      <c r="L161" s="42"/>
      <c r="M161" s="42"/>
      <c r="N161" s="42"/>
      <c r="O161" s="42"/>
      <c r="P161" s="42"/>
      <c r="Q161" s="42"/>
      <c r="R161" s="42">
        <f t="shared" si="15"/>
        <v>5339258</v>
      </c>
      <c r="S161" s="42">
        <f t="shared" si="16"/>
        <v>10924</v>
      </c>
    </row>
    <row r="162" spans="1:19">
      <c r="A162" s="18">
        <f t="shared" si="17"/>
        <v>2021</v>
      </c>
      <c r="B162" s="18">
        <f t="shared" si="18"/>
        <v>11</v>
      </c>
      <c r="C162" s="18"/>
      <c r="D162" s="18"/>
      <c r="E162" s="18"/>
      <c r="F162" s="42">
        <f>SUMIF('Cust MB ComLg'!$Y$8:$AJ$8,$B$29,'Cust MB ComLg'!$Y122:$AJ122)</f>
        <v>9</v>
      </c>
      <c r="G162" s="42">
        <f>'Avg Bill Days'!C119</f>
        <v>28.619</v>
      </c>
      <c r="H162" s="42"/>
      <c r="I162" s="42"/>
      <c r="J162" s="42">
        <f t="shared" si="14"/>
        <v>0</v>
      </c>
      <c r="K162" s="42">
        <f t="shared" si="14"/>
        <v>128</v>
      </c>
      <c r="L162" s="42"/>
      <c r="M162" s="42"/>
      <c r="N162" s="42"/>
      <c r="O162" s="42"/>
      <c r="P162" s="42"/>
      <c r="Q162" s="42"/>
      <c r="R162" s="42">
        <f t="shared" si="15"/>
        <v>4857504</v>
      </c>
      <c r="S162" s="42">
        <f t="shared" si="16"/>
        <v>10416</v>
      </c>
    </row>
    <row r="163" spans="1:19">
      <c r="A163" s="18">
        <f t="shared" si="17"/>
        <v>2021</v>
      </c>
      <c r="B163" s="18">
        <f t="shared" si="18"/>
        <v>12</v>
      </c>
      <c r="C163" s="18"/>
      <c r="D163" s="18"/>
      <c r="E163" s="18"/>
      <c r="F163" s="42">
        <f>SUMIF('Cust MB ComLg'!$Y$8:$AJ$8,$B$29,'Cust MB ComLg'!$Y123:$AJ123)</f>
        <v>9</v>
      </c>
      <c r="G163" s="42">
        <f>'Avg Bill Days'!C120</f>
        <v>31.238</v>
      </c>
      <c r="H163" s="42"/>
      <c r="I163" s="42"/>
      <c r="J163" s="42">
        <f t="shared" si="14"/>
        <v>0</v>
      </c>
      <c r="K163" s="42">
        <f t="shared" si="14"/>
        <v>86</v>
      </c>
      <c r="L163" s="42"/>
      <c r="M163" s="42"/>
      <c r="N163" s="42"/>
      <c r="O163" s="42"/>
      <c r="P163" s="42"/>
      <c r="Q163" s="42"/>
      <c r="R163" s="42">
        <f t="shared" si="15"/>
        <v>5127914</v>
      </c>
      <c r="S163" s="42">
        <f t="shared" si="16"/>
        <v>11093</v>
      </c>
    </row>
    <row r="164" spans="1:19">
      <c r="A164" s="18">
        <f t="shared" si="17"/>
        <v>2022</v>
      </c>
      <c r="B164" s="18">
        <f t="shared" si="18"/>
        <v>1</v>
      </c>
      <c r="C164" s="18"/>
      <c r="D164" s="18"/>
      <c r="E164" s="18"/>
      <c r="F164" s="42">
        <f>SUMIF('Cust MB ComLg'!$Y$8:$AJ$8,$B$29,'Cust MB ComLg'!$Y124:$AJ124)</f>
        <v>9</v>
      </c>
      <c r="G164" s="42">
        <f>'Avg Bill Days'!C121</f>
        <v>32.286000000000001</v>
      </c>
      <c r="H164" s="42"/>
      <c r="I164" s="42"/>
      <c r="J164" s="42">
        <f t="shared" si="14"/>
        <v>0</v>
      </c>
      <c r="K164" s="42">
        <f t="shared" si="14"/>
        <v>48</v>
      </c>
      <c r="L164" s="42"/>
      <c r="M164" s="42"/>
      <c r="N164" s="42"/>
      <c r="O164" s="42"/>
      <c r="P164" s="42"/>
      <c r="Q164" s="42"/>
      <c r="R164" s="42">
        <f t="shared" si="15"/>
        <v>5337176</v>
      </c>
      <c r="S164" s="42">
        <f t="shared" si="16"/>
        <v>10768</v>
      </c>
    </row>
    <row r="165" spans="1:19">
      <c r="A165" s="18">
        <f t="shared" si="17"/>
        <v>2022</v>
      </c>
      <c r="B165" s="18">
        <f t="shared" si="18"/>
        <v>2</v>
      </c>
      <c r="C165" s="18"/>
      <c r="D165" s="18"/>
      <c r="E165" s="18"/>
      <c r="F165" s="42">
        <f>SUMIF('Cust MB ComLg'!$Y$8:$AJ$8,$B$29,'Cust MB ComLg'!$Y125:$AJ125)</f>
        <v>9</v>
      </c>
      <c r="G165" s="42">
        <f>'Avg Bill Days'!C122</f>
        <v>29.81</v>
      </c>
      <c r="H165" s="42"/>
      <c r="I165" s="42"/>
      <c r="J165" s="42">
        <f t="shared" si="14"/>
        <v>0</v>
      </c>
      <c r="K165" s="42">
        <f t="shared" si="14"/>
        <v>57</v>
      </c>
      <c r="L165" s="42"/>
      <c r="M165" s="42"/>
      <c r="N165" s="42"/>
      <c r="O165" s="42"/>
      <c r="P165" s="42"/>
      <c r="Q165" s="42"/>
      <c r="R165" s="42">
        <f t="shared" si="15"/>
        <v>4958989</v>
      </c>
      <c r="S165" s="42">
        <f t="shared" si="16"/>
        <v>10700</v>
      </c>
    </row>
    <row r="166" spans="1:19">
      <c r="A166" s="18">
        <f t="shared" si="17"/>
        <v>2022</v>
      </c>
      <c r="B166" s="18">
        <f t="shared" si="18"/>
        <v>3</v>
      </c>
      <c r="C166" s="18"/>
      <c r="D166" s="18"/>
      <c r="E166" s="18"/>
      <c r="F166" s="42">
        <f>SUMIF('Cust MB ComLg'!$Y$8:$AJ$8,$B$29,'Cust MB ComLg'!$Y126:$AJ126)</f>
        <v>9</v>
      </c>
      <c r="G166" s="42">
        <f>'Avg Bill Days'!C123</f>
        <v>29.524000000000001</v>
      </c>
      <c r="H166" s="42"/>
      <c r="I166" s="42"/>
      <c r="J166" s="42">
        <f t="shared" si="14"/>
        <v>0</v>
      </c>
      <c r="K166" s="42">
        <f t="shared" si="14"/>
        <v>132</v>
      </c>
      <c r="L166" s="42"/>
      <c r="M166" s="42"/>
      <c r="N166" s="42"/>
      <c r="O166" s="42"/>
      <c r="P166" s="42"/>
      <c r="Q166" s="42"/>
      <c r="R166" s="42">
        <f t="shared" si="15"/>
        <v>5206781</v>
      </c>
      <c r="S166" s="42">
        <f t="shared" si="16"/>
        <v>11649</v>
      </c>
    </row>
    <row r="167" spans="1:19">
      <c r="A167" s="18">
        <f t="shared" si="17"/>
        <v>2022</v>
      </c>
      <c r="B167" s="18">
        <f t="shared" si="18"/>
        <v>4</v>
      </c>
      <c r="C167" s="18"/>
      <c r="D167" s="18"/>
      <c r="E167" s="18"/>
      <c r="F167" s="42">
        <f>SUMIF('Cust MB ComLg'!$Y$8:$AJ$8,$B$29,'Cust MB ComLg'!$Y127:$AJ127)</f>
        <v>10</v>
      </c>
      <c r="G167" s="42">
        <f>'Avg Bill Days'!C124</f>
        <v>30.713999999999999</v>
      </c>
      <c r="H167" s="42"/>
      <c r="I167" s="42"/>
      <c r="J167" s="42">
        <f t="shared" si="14"/>
        <v>0</v>
      </c>
      <c r="K167" s="42">
        <f t="shared" si="14"/>
        <v>132</v>
      </c>
      <c r="L167" s="42"/>
      <c r="M167" s="42"/>
      <c r="N167" s="42"/>
      <c r="O167" s="42"/>
      <c r="P167" s="42"/>
      <c r="Q167" s="42"/>
      <c r="R167" s="42">
        <f t="shared" si="15"/>
        <v>5720536</v>
      </c>
      <c r="S167" s="42">
        <f t="shared" si="16"/>
        <v>11860</v>
      </c>
    </row>
    <row r="168" spans="1:19">
      <c r="A168" s="18">
        <f t="shared" si="17"/>
        <v>2022</v>
      </c>
      <c r="B168" s="18">
        <f t="shared" si="18"/>
        <v>5</v>
      </c>
      <c r="C168" s="18"/>
      <c r="D168" s="18"/>
      <c r="E168" s="18"/>
      <c r="F168" s="42">
        <f>SUMIF('Cust MB ComLg'!$Y$8:$AJ$8,$B$29,'Cust MB ComLg'!$Y128:$AJ128)</f>
        <v>10</v>
      </c>
      <c r="G168" s="42">
        <f>'Avg Bill Days'!C125</f>
        <v>29.524000000000001</v>
      </c>
      <c r="H168" s="42"/>
      <c r="I168" s="42"/>
      <c r="J168" s="42">
        <f t="shared" si="14"/>
        <v>0</v>
      </c>
      <c r="K168" s="42">
        <f t="shared" si="14"/>
        <v>169</v>
      </c>
      <c r="L168" s="42"/>
      <c r="M168" s="42"/>
      <c r="N168" s="42"/>
      <c r="O168" s="42"/>
      <c r="P168" s="42"/>
      <c r="Q168" s="42"/>
      <c r="R168" s="42">
        <f t="shared" si="15"/>
        <v>5355055</v>
      </c>
      <c r="S168" s="42">
        <f t="shared" si="16"/>
        <v>11338</v>
      </c>
    </row>
    <row r="169" spans="1:19">
      <c r="A169" s="18">
        <f t="shared" si="17"/>
        <v>2022</v>
      </c>
      <c r="B169" s="18">
        <f t="shared" si="18"/>
        <v>6</v>
      </c>
      <c r="C169" s="18"/>
      <c r="D169" s="18"/>
      <c r="E169" s="18"/>
      <c r="F169" s="42">
        <f>SUMIF('Cust MB ComLg'!$Y$8:$AJ$8,$B$29,'Cust MB ComLg'!$Y129:$AJ129)</f>
        <v>10</v>
      </c>
      <c r="G169" s="42">
        <f>'Avg Bill Days'!C126</f>
        <v>30.619</v>
      </c>
      <c r="H169" s="42"/>
      <c r="I169" s="42"/>
      <c r="J169" s="42">
        <f t="shared" si="14"/>
        <v>0</v>
      </c>
      <c r="K169" s="42">
        <f t="shared" si="14"/>
        <v>184</v>
      </c>
      <c r="L169" s="42"/>
      <c r="M169" s="42"/>
      <c r="N169" s="42"/>
      <c r="O169" s="42"/>
      <c r="P169" s="42"/>
      <c r="Q169" s="42"/>
      <c r="R169" s="42">
        <f t="shared" si="15"/>
        <v>6040294</v>
      </c>
      <c r="S169" s="42">
        <f t="shared" si="16"/>
        <v>11356</v>
      </c>
    </row>
    <row r="170" spans="1:19">
      <c r="A170" s="18">
        <f t="shared" si="17"/>
        <v>2022</v>
      </c>
      <c r="B170" s="18">
        <f t="shared" si="18"/>
        <v>7</v>
      </c>
      <c r="C170" s="18"/>
      <c r="D170" s="18"/>
      <c r="E170" s="18"/>
      <c r="F170" s="42">
        <f>SUMIF('Cust MB ComLg'!$Y$8:$AJ$8,$B$29,'Cust MB ComLg'!$Y130:$AJ130)</f>
        <v>10</v>
      </c>
      <c r="G170" s="42">
        <f>'Avg Bill Days'!C127</f>
        <v>30.713999999999999</v>
      </c>
      <c r="H170" s="42"/>
      <c r="I170" s="42"/>
      <c r="J170" s="42">
        <f t="shared" si="14"/>
        <v>0</v>
      </c>
      <c r="K170" s="42">
        <f t="shared" si="14"/>
        <v>209</v>
      </c>
      <c r="L170" s="42"/>
      <c r="M170" s="42"/>
      <c r="N170" s="42"/>
      <c r="O170" s="42"/>
      <c r="P170" s="42"/>
      <c r="Q170" s="42"/>
      <c r="R170" s="42">
        <f t="shared" si="15"/>
        <v>6136270</v>
      </c>
      <c r="S170" s="42">
        <f t="shared" si="16"/>
        <v>11524</v>
      </c>
    </row>
    <row r="171" spans="1:19">
      <c r="A171" s="18">
        <f t="shared" si="17"/>
        <v>2022</v>
      </c>
      <c r="B171" s="18">
        <f t="shared" si="18"/>
        <v>8</v>
      </c>
      <c r="C171" s="18"/>
      <c r="D171" s="18"/>
      <c r="E171" s="18"/>
      <c r="F171" s="42">
        <f>SUMIF('Cust MB ComLg'!$Y$8:$AJ$8,$B$29,'Cust MB ComLg'!$Y131:$AJ131)</f>
        <v>10</v>
      </c>
      <c r="G171" s="42">
        <f>'Avg Bill Days'!C128</f>
        <v>30.475999999999999</v>
      </c>
      <c r="H171" s="42"/>
      <c r="I171" s="42"/>
      <c r="J171" s="42">
        <f t="shared" si="14"/>
        <v>0</v>
      </c>
      <c r="K171" s="42">
        <f t="shared" si="14"/>
        <v>146</v>
      </c>
      <c r="L171" s="42"/>
      <c r="M171" s="42"/>
      <c r="N171" s="42"/>
      <c r="O171" s="42"/>
      <c r="P171" s="42"/>
      <c r="Q171" s="42"/>
      <c r="R171" s="42">
        <f t="shared" si="15"/>
        <v>6316044</v>
      </c>
      <c r="S171" s="42">
        <f t="shared" si="16"/>
        <v>11997</v>
      </c>
    </row>
    <row r="172" spans="1:19">
      <c r="A172" s="18">
        <f t="shared" si="17"/>
        <v>2022</v>
      </c>
      <c r="B172" s="18">
        <f t="shared" si="18"/>
        <v>9</v>
      </c>
      <c r="C172" s="18"/>
      <c r="D172" s="18"/>
      <c r="E172" s="18"/>
      <c r="F172" s="42">
        <f>SUMIF('Cust MB ComLg'!$Y$8:$AJ$8,$B$29,'Cust MB ComLg'!$Y132:$AJ132)</f>
        <v>10</v>
      </c>
      <c r="G172" s="42">
        <f>'Avg Bill Days'!C129</f>
        <v>31.143000000000001</v>
      </c>
      <c r="H172" s="42"/>
      <c r="I172" s="42"/>
      <c r="J172" s="42">
        <f t="shared" si="14"/>
        <v>0</v>
      </c>
      <c r="K172" s="42">
        <f t="shared" si="14"/>
        <v>134</v>
      </c>
      <c r="L172" s="42"/>
      <c r="M172" s="42"/>
      <c r="N172" s="42"/>
      <c r="O172" s="42"/>
      <c r="P172" s="42"/>
      <c r="Q172" s="42"/>
      <c r="R172" s="42">
        <f t="shared" si="15"/>
        <v>6454263</v>
      </c>
      <c r="S172" s="42">
        <f t="shared" si="16"/>
        <v>12357</v>
      </c>
    </row>
    <row r="173" spans="1:19">
      <c r="A173" s="18">
        <f t="shared" si="17"/>
        <v>2022</v>
      </c>
      <c r="B173" s="18">
        <f t="shared" si="18"/>
        <v>10</v>
      </c>
      <c r="C173" s="18"/>
      <c r="D173" s="18"/>
      <c r="E173" s="18"/>
      <c r="F173" s="42">
        <f>SUMIF('Cust MB ComLg'!$Y$8:$AJ$8,$B$29,'Cust MB ComLg'!$Y133:$AJ133)</f>
        <v>10</v>
      </c>
      <c r="G173" s="42">
        <f>'Avg Bill Days'!C130</f>
        <v>30.762</v>
      </c>
      <c r="H173" s="42"/>
      <c r="I173" s="42"/>
      <c r="J173" s="42">
        <f t="shared" si="14"/>
        <v>0</v>
      </c>
      <c r="K173" s="42">
        <f t="shared" si="14"/>
        <v>139</v>
      </c>
      <c r="L173" s="42"/>
      <c r="M173" s="42"/>
      <c r="N173" s="42"/>
      <c r="O173" s="42"/>
      <c r="P173" s="42"/>
      <c r="Q173" s="42"/>
      <c r="R173" s="42">
        <f t="shared" si="15"/>
        <v>5932509</v>
      </c>
      <c r="S173" s="42">
        <f t="shared" si="16"/>
        <v>12138</v>
      </c>
    </row>
    <row r="174" spans="1:19">
      <c r="A174" s="18">
        <f t="shared" si="17"/>
        <v>2022</v>
      </c>
      <c r="B174" s="18">
        <f t="shared" si="18"/>
        <v>11</v>
      </c>
      <c r="C174" s="18"/>
      <c r="D174" s="18"/>
      <c r="E174" s="18"/>
      <c r="F174" s="42">
        <f>SUMIF('Cust MB ComLg'!$Y$8:$AJ$8,$B$29,'Cust MB ComLg'!$Y134:$AJ134)</f>
        <v>10</v>
      </c>
      <c r="G174" s="42">
        <f>'Avg Bill Days'!C131</f>
        <v>28.619</v>
      </c>
      <c r="H174" s="42"/>
      <c r="I174" s="42"/>
      <c r="J174" s="42">
        <f t="shared" si="14"/>
        <v>0</v>
      </c>
      <c r="K174" s="42">
        <f t="shared" si="14"/>
        <v>142</v>
      </c>
      <c r="L174" s="42"/>
      <c r="M174" s="42"/>
      <c r="N174" s="42"/>
      <c r="O174" s="42"/>
      <c r="P174" s="42"/>
      <c r="Q174" s="42"/>
      <c r="R174" s="42">
        <f t="shared" si="15"/>
        <v>5397227</v>
      </c>
      <c r="S174" s="42">
        <f t="shared" si="16"/>
        <v>11573</v>
      </c>
    </row>
    <row r="175" spans="1:19">
      <c r="A175" s="18">
        <f t="shared" si="17"/>
        <v>2022</v>
      </c>
      <c r="B175" s="18">
        <f t="shared" si="18"/>
        <v>12</v>
      </c>
      <c r="C175" s="18"/>
      <c r="D175" s="18"/>
      <c r="E175" s="18"/>
      <c r="F175" s="42">
        <f>SUMIF('Cust MB ComLg'!$Y$8:$AJ$8,$B$29,'Cust MB ComLg'!$Y135:$AJ135)</f>
        <v>10</v>
      </c>
      <c r="G175" s="42">
        <f>'Avg Bill Days'!C132</f>
        <v>31.238</v>
      </c>
      <c r="H175" s="42"/>
      <c r="I175" s="42"/>
      <c r="J175" s="42">
        <f t="shared" si="14"/>
        <v>0</v>
      </c>
      <c r="K175" s="42">
        <f t="shared" si="14"/>
        <v>96</v>
      </c>
      <c r="L175" s="42"/>
      <c r="M175" s="42"/>
      <c r="N175" s="42"/>
      <c r="O175" s="42"/>
      <c r="P175" s="42"/>
      <c r="Q175" s="42"/>
      <c r="R175" s="42">
        <f t="shared" si="15"/>
        <v>5697683</v>
      </c>
      <c r="S175" s="42">
        <f t="shared" si="16"/>
        <v>12325</v>
      </c>
    </row>
    <row r="176" spans="1:19">
      <c r="A176" s="18">
        <f t="shared" si="17"/>
        <v>2023</v>
      </c>
      <c r="B176" s="18">
        <f t="shared" si="18"/>
        <v>1</v>
      </c>
      <c r="C176" s="18"/>
      <c r="D176" s="18"/>
      <c r="E176" s="18"/>
      <c r="F176" s="42">
        <f>SUMIF('Cust MB ComLg'!$Y$8:$AJ$8,$B$29,'Cust MB ComLg'!$Y136:$AJ136)</f>
        <v>10</v>
      </c>
      <c r="G176" s="42">
        <f>'Avg Bill Days'!C133</f>
        <v>32.286000000000001</v>
      </c>
      <c r="H176" s="42"/>
      <c r="I176" s="42"/>
      <c r="J176" s="42">
        <f t="shared" si="14"/>
        <v>0</v>
      </c>
      <c r="K176" s="42">
        <f t="shared" si="14"/>
        <v>53</v>
      </c>
      <c r="L176" s="42"/>
      <c r="M176" s="42"/>
      <c r="N176" s="42"/>
      <c r="O176" s="42"/>
      <c r="P176" s="42"/>
      <c r="Q176" s="42"/>
      <c r="R176" s="42">
        <f t="shared" si="15"/>
        <v>5930195</v>
      </c>
      <c r="S176" s="42">
        <f t="shared" si="16"/>
        <v>11964</v>
      </c>
    </row>
    <row r="177" spans="1:19">
      <c r="A177" s="18">
        <f t="shared" si="17"/>
        <v>2023</v>
      </c>
      <c r="B177" s="18">
        <f t="shared" si="18"/>
        <v>2</v>
      </c>
      <c r="C177" s="18"/>
      <c r="D177" s="18"/>
      <c r="E177" s="18"/>
      <c r="F177" s="42">
        <f>SUMIF('Cust MB ComLg'!$Y$8:$AJ$8,$B$29,'Cust MB ComLg'!$Y137:$AJ137)</f>
        <v>10</v>
      </c>
      <c r="G177" s="42">
        <f>'Avg Bill Days'!C134</f>
        <v>29.81</v>
      </c>
      <c r="H177" s="42"/>
      <c r="I177" s="42"/>
      <c r="J177" s="42">
        <f t="shared" si="14"/>
        <v>0</v>
      </c>
      <c r="K177" s="42">
        <f t="shared" si="14"/>
        <v>64</v>
      </c>
      <c r="L177" s="42"/>
      <c r="M177" s="42"/>
      <c r="N177" s="42"/>
      <c r="O177" s="42"/>
      <c r="P177" s="42"/>
      <c r="Q177" s="42"/>
      <c r="R177" s="42">
        <f t="shared" si="15"/>
        <v>5509987</v>
      </c>
      <c r="S177" s="42">
        <f t="shared" si="16"/>
        <v>11889</v>
      </c>
    </row>
    <row r="178" spans="1:19">
      <c r="A178" s="18">
        <f t="shared" si="17"/>
        <v>2023</v>
      </c>
      <c r="B178" s="18">
        <f t="shared" si="18"/>
        <v>3</v>
      </c>
      <c r="C178" s="18"/>
      <c r="D178" s="18"/>
      <c r="E178" s="18"/>
      <c r="F178" s="42">
        <f>SUMIF('Cust MB ComLg'!$Y$8:$AJ$8,$B$29,'Cust MB ComLg'!$Y138:$AJ138)</f>
        <v>10</v>
      </c>
      <c r="G178" s="42">
        <f>'Avg Bill Days'!C135</f>
        <v>29.524000000000001</v>
      </c>
      <c r="H178" s="42"/>
      <c r="I178" s="42"/>
      <c r="J178" s="42">
        <f t="shared" ref="J178:K209" si="19">ROUND(SUMIF($B$32:$B$45,$B178,J$32:J$45)*$F178,0)</f>
        <v>0</v>
      </c>
      <c r="K178" s="42">
        <f t="shared" si="19"/>
        <v>147</v>
      </c>
      <c r="L178" s="42"/>
      <c r="M178" s="42"/>
      <c r="N178" s="42"/>
      <c r="O178" s="42"/>
      <c r="P178" s="42"/>
      <c r="Q178" s="42"/>
      <c r="R178" s="42">
        <f t="shared" ref="R178:R241" si="20">ROUND(SUMIF($B$32:$B$45,$B178,R$32:R$45)*$F178*$G178,0)</f>
        <v>5785312</v>
      </c>
      <c r="S178" s="42">
        <f t="shared" ref="S178:S241" si="21">ROUND(SUMIF($B$32:$B$45,$B178,S$32:S$45)*$F178,0)</f>
        <v>12943</v>
      </c>
    </row>
    <row r="179" spans="1:19">
      <c r="A179" s="18">
        <f t="shared" si="17"/>
        <v>2023</v>
      </c>
      <c r="B179" s="18">
        <f t="shared" si="18"/>
        <v>4</v>
      </c>
      <c r="C179" s="18"/>
      <c r="D179" s="18"/>
      <c r="E179" s="18"/>
      <c r="F179" s="42">
        <f>SUMIF('Cust MB ComLg'!$Y$8:$AJ$8,$B$29,'Cust MB ComLg'!$Y139:$AJ139)</f>
        <v>10</v>
      </c>
      <c r="G179" s="42">
        <f>'Avg Bill Days'!C136</f>
        <v>30.713999999999999</v>
      </c>
      <c r="H179" s="42"/>
      <c r="I179" s="42"/>
      <c r="J179" s="42">
        <f t="shared" si="19"/>
        <v>0</v>
      </c>
      <c r="K179" s="42">
        <f t="shared" si="19"/>
        <v>132</v>
      </c>
      <c r="L179" s="42"/>
      <c r="M179" s="42"/>
      <c r="N179" s="42"/>
      <c r="O179" s="42"/>
      <c r="P179" s="42"/>
      <c r="Q179" s="42"/>
      <c r="R179" s="42">
        <f t="shared" si="20"/>
        <v>5720536</v>
      </c>
      <c r="S179" s="42">
        <f t="shared" si="21"/>
        <v>11860</v>
      </c>
    </row>
    <row r="180" spans="1:19">
      <c r="A180" s="18">
        <f t="shared" si="17"/>
        <v>2023</v>
      </c>
      <c r="B180" s="18">
        <f t="shared" si="18"/>
        <v>5</v>
      </c>
      <c r="C180" s="18"/>
      <c r="D180" s="18"/>
      <c r="E180" s="18"/>
      <c r="F180" s="42">
        <f>SUMIF('Cust MB ComLg'!$Y$8:$AJ$8,$B$29,'Cust MB ComLg'!$Y140:$AJ140)</f>
        <v>10</v>
      </c>
      <c r="G180" s="42">
        <f>'Avg Bill Days'!C137</f>
        <v>29.524000000000001</v>
      </c>
      <c r="H180" s="42"/>
      <c r="I180" s="42"/>
      <c r="J180" s="42">
        <f t="shared" si="19"/>
        <v>0</v>
      </c>
      <c r="K180" s="42">
        <f t="shared" si="19"/>
        <v>169</v>
      </c>
      <c r="L180" s="42"/>
      <c r="M180" s="42"/>
      <c r="N180" s="42"/>
      <c r="O180" s="42"/>
      <c r="P180" s="42"/>
      <c r="Q180" s="42"/>
      <c r="R180" s="42">
        <f t="shared" si="20"/>
        <v>5355055</v>
      </c>
      <c r="S180" s="42">
        <f t="shared" si="21"/>
        <v>11338</v>
      </c>
    </row>
    <row r="181" spans="1:19">
      <c r="A181" s="18">
        <f t="shared" si="17"/>
        <v>2023</v>
      </c>
      <c r="B181" s="18">
        <f t="shared" si="18"/>
        <v>6</v>
      </c>
      <c r="C181" s="18"/>
      <c r="D181" s="18"/>
      <c r="E181" s="18"/>
      <c r="F181" s="42">
        <f>SUMIF('Cust MB ComLg'!$Y$8:$AJ$8,$B$29,'Cust MB ComLg'!$Y141:$AJ141)</f>
        <v>10</v>
      </c>
      <c r="G181" s="42">
        <f>'Avg Bill Days'!C138</f>
        <v>30.619</v>
      </c>
      <c r="H181" s="42"/>
      <c r="I181" s="42"/>
      <c r="J181" s="42">
        <f t="shared" si="19"/>
        <v>0</v>
      </c>
      <c r="K181" s="42">
        <f t="shared" si="19"/>
        <v>184</v>
      </c>
      <c r="L181" s="42"/>
      <c r="M181" s="42"/>
      <c r="N181" s="42"/>
      <c r="O181" s="42"/>
      <c r="P181" s="42"/>
      <c r="Q181" s="42"/>
      <c r="R181" s="42">
        <f t="shared" si="20"/>
        <v>6040294</v>
      </c>
      <c r="S181" s="42">
        <f t="shared" si="21"/>
        <v>11356</v>
      </c>
    </row>
    <row r="182" spans="1:19">
      <c r="A182" s="18">
        <f t="shared" si="17"/>
        <v>2023</v>
      </c>
      <c r="B182" s="18">
        <f t="shared" si="18"/>
        <v>7</v>
      </c>
      <c r="C182" s="18"/>
      <c r="D182" s="18"/>
      <c r="E182" s="18"/>
      <c r="F182" s="42">
        <f>SUMIF('Cust MB ComLg'!$Y$8:$AJ$8,$B$29,'Cust MB ComLg'!$Y142:$AJ142)</f>
        <v>10</v>
      </c>
      <c r="G182" s="42">
        <f>'Avg Bill Days'!C139</f>
        <v>30.713999999999999</v>
      </c>
      <c r="H182" s="42"/>
      <c r="I182" s="42"/>
      <c r="J182" s="42">
        <f t="shared" si="19"/>
        <v>0</v>
      </c>
      <c r="K182" s="42">
        <f t="shared" si="19"/>
        <v>209</v>
      </c>
      <c r="L182" s="42"/>
      <c r="M182" s="42"/>
      <c r="N182" s="42"/>
      <c r="O182" s="42"/>
      <c r="P182" s="42"/>
      <c r="Q182" s="42"/>
      <c r="R182" s="42">
        <f t="shared" si="20"/>
        <v>6136270</v>
      </c>
      <c r="S182" s="42">
        <f t="shared" si="21"/>
        <v>11524</v>
      </c>
    </row>
    <row r="183" spans="1:19">
      <c r="A183" s="18">
        <f t="shared" si="17"/>
        <v>2023</v>
      </c>
      <c r="B183" s="18">
        <f t="shared" si="18"/>
        <v>8</v>
      </c>
      <c r="C183" s="18"/>
      <c r="D183" s="18"/>
      <c r="E183" s="18"/>
      <c r="F183" s="42">
        <f>SUMIF('Cust MB ComLg'!$Y$8:$AJ$8,$B$29,'Cust MB ComLg'!$Y143:$AJ143)</f>
        <v>10</v>
      </c>
      <c r="G183" s="42">
        <f>'Avg Bill Days'!C140</f>
        <v>30.475999999999999</v>
      </c>
      <c r="H183" s="42"/>
      <c r="I183" s="42"/>
      <c r="J183" s="42">
        <f t="shared" si="19"/>
        <v>0</v>
      </c>
      <c r="K183" s="42">
        <f t="shared" si="19"/>
        <v>146</v>
      </c>
      <c r="L183" s="42"/>
      <c r="M183" s="42"/>
      <c r="N183" s="42"/>
      <c r="O183" s="42"/>
      <c r="P183" s="42"/>
      <c r="Q183" s="42"/>
      <c r="R183" s="42">
        <f t="shared" si="20"/>
        <v>6316044</v>
      </c>
      <c r="S183" s="42">
        <f t="shared" si="21"/>
        <v>11997</v>
      </c>
    </row>
    <row r="184" spans="1:19">
      <c r="A184" s="18">
        <f t="shared" si="17"/>
        <v>2023</v>
      </c>
      <c r="B184" s="18">
        <f t="shared" si="18"/>
        <v>9</v>
      </c>
      <c r="C184" s="18"/>
      <c r="D184" s="18"/>
      <c r="E184" s="18"/>
      <c r="F184" s="42">
        <f>SUMIF('Cust MB ComLg'!$Y$8:$AJ$8,$B$29,'Cust MB ComLg'!$Y144:$AJ144)</f>
        <v>10</v>
      </c>
      <c r="G184" s="42">
        <f>'Avg Bill Days'!C141</f>
        <v>31.143000000000001</v>
      </c>
      <c r="H184" s="42"/>
      <c r="I184" s="42"/>
      <c r="J184" s="42">
        <f t="shared" si="19"/>
        <v>0</v>
      </c>
      <c r="K184" s="42">
        <f t="shared" si="19"/>
        <v>134</v>
      </c>
      <c r="L184" s="42"/>
      <c r="M184" s="42"/>
      <c r="N184" s="42"/>
      <c r="O184" s="42"/>
      <c r="P184" s="42"/>
      <c r="Q184" s="42"/>
      <c r="R184" s="42">
        <f t="shared" si="20"/>
        <v>6454263</v>
      </c>
      <c r="S184" s="42">
        <f t="shared" si="21"/>
        <v>12357</v>
      </c>
    </row>
    <row r="185" spans="1:19">
      <c r="A185" s="18">
        <f t="shared" si="17"/>
        <v>2023</v>
      </c>
      <c r="B185" s="18">
        <f t="shared" si="18"/>
        <v>10</v>
      </c>
      <c r="C185" s="18"/>
      <c r="D185" s="18"/>
      <c r="E185" s="18"/>
      <c r="F185" s="42">
        <f>SUMIF('Cust MB ComLg'!$Y$8:$AJ$8,$B$29,'Cust MB ComLg'!$Y145:$AJ145)</f>
        <v>10</v>
      </c>
      <c r="G185" s="42">
        <f>'Avg Bill Days'!C142</f>
        <v>30.762</v>
      </c>
      <c r="H185" s="42"/>
      <c r="I185" s="42"/>
      <c r="J185" s="42">
        <f t="shared" si="19"/>
        <v>0</v>
      </c>
      <c r="K185" s="42">
        <f t="shared" si="19"/>
        <v>139</v>
      </c>
      <c r="L185" s="42"/>
      <c r="M185" s="42"/>
      <c r="N185" s="42"/>
      <c r="O185" s="42"/>
      <c r="P185" s="42"/>
      <c r="Q185" s="42"/>
      <c r="R185" s="42">
        <f t="shared" si="20"/>
        <v>5932509</v>
      </c>
      <c r="S185" s="42">
        <f t="shared" si="21"/>
        <v>12138</v>
      </c>
    </row>
    <row r="186" spans="1:19">
      <c r="A186" s="18">
        <f t="shared" si="17"/>
        <v>2023</v>
      </c>
      <c r="B186" s="18">
        <f t="shared" si="18"/>
        <v>11</v>
      </c>
      <c r="C186" s="18"/>
      <c r="D186" s="18"/>
      <c r="E186" s="18"/>
      <c r="F186" s="42">
        <f>SUMIF('Cust MB ComLg'!$Y$8:$AJ$8,$B$29,'Cust MB ComLg'!$Y146:$AJ146)</f>
        <v>10</v>
      </c>
      <c r="G186" s="42">
        <f>'Avg Bill Days'!C143</f>
        <v>28.619</v>
      </c>
      <c r="H186" s="42"/>
      <c r="I186" s="42"/>
      <c r="J186" s="42">
        <f t="shared" si="19"/>
        <v>0</v>
      </c>
      <c r="K186" s="42">
        <f t="shared" si="19"/>
        <v>142</v>
      </c>
      <c r="L186" s="42"/>
      <c r="M186" s="42"/>
      <c r="N186" s="42"/>
      <c r="O186" s="42"/>
      <c r="P186" s="42"/>
      <c r="Q186" s="42"/>
      <c r="R186" s="42">
        <f t="shared" si="20"/>
        <v>5397227</v>
      </c>
      <c r="S186" s="42">
        <f t="shared" si="21"/>
        <v>11573</v>
      </c>
    </row>
    <row r="187" spans="1:19">
      <c r="A187" s="18">
        <f t="shared" si="17"/>
        <v>2023</v>
      </c>
      <c r="B187" s="18">
        <f t="shared" si="18"/>
        <v>12</v>
      </c>
      <c r="C187" s="18"/>
      <c r="D187" s="18"/>
      <c r="E187" s="18"/>
      <c r="F187" s="42">
        <f>SUMIF('Cust MB ComLg'!$Y$8:$AJ$8,$B$29,'Cust MB ComLg'!$Y147:$AJ147)</f>
        <v>10</v>
      </c>
      <c r="G187" s="42">
        <f>'Avg Bill Days'!C144</f>
        <v>31.238</v>
      </c>
      <c r="H187" s="42"/>
      <c r="I187" s="42"/>
      <c r="J187" s="42">
        <f t="shared" si="19"/>
        <v>0</v>
      </c>
      <c r="K187" s="42">
        <f t="shared" si="19"/>
        <v>96</v>
      </c>
      <c r="L187" s="42"/>
      <c r="M187" s="42"/>
      <c r="N187" s="42"/>
      <c r="O187" s="42"/>
      <c r="P187" s="42"/>
      <c r="Q187" s="42"/>
      <c r="R187" s="42">
        <f t="shared" si="20"/>
        <v>5697683</v>
      </c>
      <c r="S187" s="42">
        <f t="shared" si="21"/>
        <v>12325</v>
      </c>
    </row>
    <row r="188" spans="1:19">
      <c r="A188" s="18">
        <f t="shared" si="17"/>
        <v>2024</v>
      </c>
      <c r="B188" s="18">
        <f t="shared" si="18"/>
        <v>1</v>
      </c>
      <c r="C188" s="18"/>
      <c r="D188" s="18"/>
      <c r="E188" s="18"/>
      <c r="F188" s="42">
        <f>SUMIF('Cust MB ComLg'!$Y$8:$AJ$8,$B$29,'Cust MB ComLg'!$Y148:$AJ148)</f>
        <v>10</v>
      </c>
      <c r="G188" s="42">
        <f>'Avg Bill Days'!C145</f>
        <v>32.286000000000001</v>
      </c>
      <c r="H188" s="42"/>
      <c r="I188" s="42"/>
      <c r="J188" s="42">
        <f t="shared" si="19"/>
        <v>0</v>
      </c>
      <c r="K188" s="42">
        <f t="shared" si="19"/>
        <v>53</v>
      </c>
      <c r="L188" s="42"/>
      <c r="M188" s="42"/>
      <c r="N188" s="42"/>
      <c r="O188" s="42"/>
      <c r="P188" s="42"/>
      <c r="Q188" s="42"/>
      <c r="R188" s="42">
        <f t="shared" si="20"/>
        <v>5930195</v>
      </c>
      <c r="S188" s="42">
        <f t="shared" si="21"/>
        <v>11964</v>
      </c>
    </row>
    <row r="189" spans="1:19">
      <c r="A189" s="18">
        <f t="shared" si="17"/>
        <v>2024</v>
      </c>
      <c r="B189" s="18">
        <f t="shared" si="18"/>
        <v>2</v>
      </c>
      <c r="C189" s="18"/>
      <c r="D189" s="18"/>
      <c r="E189" s="18"/>
      <c r="F189" s="42">
        <f>SUMIF('Cust MB ComLg'!$Y$8:$AJ$8,$B$29,'Cust MB ComLg'!$Y149:$AJ149)</f>
        <v>10</v>
      </c>
      <c r="G189" s="42">
        <f>'Avg Bill Days'!C146</f>
        <v>30.31</v>
      </c>
      <c r="H189" s="42"/>
      <c r="I189" s="42"/>
      <c r="J189" s="42">
        <f t="shared" si="19"/>
        <v>0</v>
      </c>
      <c r="K189" s="42">
        <f t="shared" si="19"/>
        <v>64</v>
      </c>
      <c r="L189" s="42"/>
      <c r="M189" s="42"/>
      <c r="N189" s="42"/>
      <c r="O189" s="42"/>
      <c r="P189" s="42"/>
      <c r="Q189" s="42"/>
      <c r="R189" s="42">
        <f t="shared" si="20"/>
        <v>5602406</v>
      </c>
      <c r="S189" s="42">
        <f t="shared" si="21"/>
        <v>11889</v>
      </c>
    </row>
    <row r="190" spans="1:19">
      <c r="A190" s="18">
        <f t="shared" si="17"/>
        <v>2024</v>
      </c>
      <c r="B190" s="18">
        <f t="shared" si="18"/>
        <v>3</v>
      </c>
      <c r="C190" s="18"/>
      <c r="D190" s="18"/>
      <c r="E190" s="18"/>
      <c r="F190" s="42">
        <f>SUMIF('Cust MB ComLg'!$Y$8:$AJ$8,$B$29,'Cust MB ComLg'!$Y150:$AJ150)</f>
        <v>10</v>
      </c>
      <c r="G190" s="42">
        <f>'Avg Bill Days'!C147</f>
        <v>30.024000000000001</v>
      </c>
      <c r="H190" s="42"/>
      <c r="I190" s="42"/>
      <c r="J190" s="42">
        <f t="shared" si="19"/>
        <v>0</v>
      </c>
      <c r="K190" s="42">
        <f t="shared" si="19"/>
        <v>147</v>
      </c>
      <c r="L190" s="42"/>
      <c r="M190" s="42"/>
      <c r="N190" s="42"/>
      <c r="O190" s="42"/>
      <c r="P190" s="42"/>
      <c r="Q190" s="42"/>
      <c r="R190" s="42">
        <f t="shared" si="20"/>
        <v>5883288</v>
      </c>
      <c r="S190" s="42">
        <f t="shared" si="21"/>
        <v>12943</v>
      </c>
    </row>
    <row r="191" spans="1:19">
      <c r="A191" s="18">
        <f t="shared" si="17"/>
        <v>2024</v>
      </c>
      <c r="B191" s="18">
        <f t="shared" si="18"/>
        <v>4</v>
      </c>
      <c r="C191" s="18"/>
      <c r="D191" s="18"/>
      <c r="E191" s="18"/>
      <c r="F191" s="42">
        <f>SUMIF('Cust MB ComLg'!$Y$8:$AJ$8,$B$29,'Cust MB ComLg'!$Y151:$AJ151)</f>
        <v>10</v>
      </c>
      <c r="G191" s="42">
        <f>'Avg Bill Days'!C148</f>
        <v>30.713999999999999</v>
      </c>
      <c r="H191" s="42"/>
      <c r="I191" s="42"/>
      <c r="J191" s="42">
        <f t="shared" si="19"/>
        <v>0</v>
      </c>
      <c r="K191" s="42">
        <f t="shared" si="19"/>
        <v>132</v>
      </c>
      <c r="L191" s="42"/>
      <c r="M191" s="42"/>
      <c r="N191" s="42"/>
      <c r="O191" s="42"/>
      <c r="P191" s="42"/>
      <c r="Q191" s="42"/>
      <c r="R191" s="42">
        <f t="shared" si="20"/>
        <v>5720536</v>
      </c>
      <c r="S191" s="42">
        <f t="shared" si="21"/>
        <v>11860</v>
      </c>
    </row>
    <row r="192" spans="1:19">
      <c r="A192" s="18">
        <f t="shared" si="17"/>
        <v>2024</v>
      </c>
      <c r="B192" s="18">
        <f t="shared" si="18"/>
        <v>5</v>
      </c>
      <c r="C192" s="18"/>
      <c r="D192" s="18"/>
      <c r="E192" s="18"/>
      <c r="F192" s="42">
        <f>SUMIF('Cust MB ComLg'!$Y$8:$AJ$8,$B$29,'Cust MB ComLg'!$Y152:$AJ152)</f>
        <v>10</v>
      </c>
      <c r="G192" s="42">
        <f>'Avg Bill Days'!C149</f>
        <v>29.524000000000001</v>
      </c>
      <c r="H192" s="42"/>
      <c r="I192" s="42"/>
      <c r="J192" s="42">
        <f t="shared" si="19"/>
        <v>0</v>
      </c>
      <c r="K192" s="42">
        <f t="shared" si="19"/>
        <v>169</v>
      </c>
      <c r="L192" s="42"/>
      <c r="M192" s="42"/>
      <c r="N192" s="42"/>
      <c r="O192" s="42"/>
      <c r="P192" s="42"/>
      <c r="Q192" s="42"/>
      <c r="R192" s="42">
        <f t="shared" si="20"/>
        <v>5355055</v>
      </c>
      <c r="S192" s="42">
        <f t="shared" si="21"/>
        <v>11338</v>
      </c>
    </row>
    <row r="193" spans="1:19">
      <c r="A193" s="18">
        <f t="shared" si="17"/>
        <v>2024</v>
      </c>
      <c r="B193" s="18">
        <f t="shared" si="18"/>
        <v>6</v>
      </c>
      <c r="C193" s="18"/>
      <c r="D193" s="18"/>
      <c r="E193" s="18"/>
      <c r="F193" s="42">
        <f>SUMIF('Cust MB ComLg'!$Y$8:$AJ$8,$B$29,'Cust MB ComLg'!$Y153:$AJ153)</f>
        <v>10</v>
      </c>
      <c r="G193" s="42">
        <f>'Avg Bill Days'!C150</f>
        <v>30.619</v>
      </c>
      <c r="H193" s="42"/>
      <c r="I193" s="42"/>
      <c r="J193" s="42">
        <f t="shared" si="19"/>
        <v>0</v>
      </c>
      <c r="K193" s="42">
        <f t="shared" si="19"/>
        <v>184</v>
      </c>
      <c r="L193" s="42"/>
      <c r="M193" s="42"/>
      <c r="N193" s="42"/>
      <c r="O193" s="42"/>
      <c r="P193" s="42"/>
      <c r="Q193" s="42"/>
      <c r="R193" s="42">
        <f t="shared" si="20"/>
        <v>6040294</v>
      </c>
      <c r="S193" s="42">
        <f t="shared" si="21"/>
        <v>11356</v>
      </c>
    </row>
    <row r="194" spans="1:19">
      <c r="A194" s="18">
        <f t="shared" si="17"/>
        <v>2024</v>
      </c>
      <c r="B194" s="18">
        <f t="shared" si="18"/>
        <v>7</v>
      </c>
      <c r="C194" s="18"/>
      <c r="D194" s="18"/>
      <c r="E194" s="18"/>
      <c r="F194" s="42">
        <f>SUMIF('Cust MB ComLg'!$Y$8:$AJ$8,$B$29,'Cust MB ComLg'!$Y154:$AJ154)</f>
        <v>10</v>
      </c>
      <c r="G194" s="42">
        <f>'Avg Bill Days'!C151</f>
        <v>30.713999999999999</v>
      </c>
      <c r="H194" s="42"/>
      <c r="I194" s="42"/>
      <c r="J194" s="42">
        <f t="shared" si="19"/>
        <v>0</v>
      </c>
      <c r="K194" s="42">
        <f t="shared" si="19"/>
        <v>209</v>
      </c>
      <c r="L194" s="42"/>
      <c r="M194" s="42"/>
      <c r="N194" s="42"/>
      <c r="O194" s="42"/>
      <c r="P194" s="42"/>
      <c r="Q194" s="42"/>
      <c r="R194" s="42">
        <f t="shared" si="20"/>
        <v>6136270</v>
      </c>
      <c r="S194" s="42">
        <f t="shared" si="21"/>
        <v>11524</v>
      </c>
    </row>
    <row r="195" spans="1:19">
      <c r="A195" s="18">
        <f t="shared" si="17"/>
        <v>2024</v>
      </c>
      <c r="B195" s="18">
        <f t="shared" si="18"/>
        <v>8</v>
      </c>
      <c r="C195" s="18"/>
      <c r="D195" s="18"/>
      <c r="E195" s="18"/>
      <c r="F195" s="42">
        <f>SUMIF('Cust MB ComLg'!$Y$8:$AJ$8,$B$29,'Cust MB ComLg'!$Y155:$AJ155)</f>
        <v>10</v>
      </c>
      <c r="G195" s="42">
        <f>'Avg Bill Days'!C152</f>
        <v>30.475999999999999</v>
      </c>
      <c r="H195" s="42"/>
      <c r="I195" s="42"/>
      <c r="J195" s="42">
        <f t="shared" si="19"/>
        <v>0</v>
      </c>
      <c r="K195" s="42">
        <f t="shared" si="19"/>
        <v>146</v>
      </c>
      <c r="L195" s="42"/>
      <c r="M195" s="42"/>
      <c r="N195" s="42"/>
      <c r="O195" s="42"/>
      <c r="P195" s="42"/>
      <c r="Q195" s="42"/>
      <c r="R195" s="42">
        <f t="shared" si="20"/>
        <v>6316044</v>
      </c>
      <c r="S195" s="42">
        <f t="shared" si="21"/>
        <v>11997</v>
      </c>
    </row>
    <row r="196" spans="1:19">
      <c r="A196" s="18">
        <f t="shared" ref="A196:A259" si="22">A184+1</f>
        <v>2024</v>
      </c>
      <c r="B196" s="18">
        <f t="shared" si="18"/>
        <v>9</v>
      </c>
      <c r="C196" s="18"/>
      <c r="D196" s="18"/>
      <c r="E196" s="18"/>
      <c r="F196" s="42">
        <f>SUMIF('Cust MB ComLg'!$Y$8:$AJ$8,$B$29,'Cust MB ComLg'!$Y156:$AJ156)</f>
        <v>10</v>
      </c>
      <c r="G196" s="42">
        <f>'Avg Bill Days'!C153</f>
        <v>31.143000000000001</v>
      </c>
      <c r="H196" s="42"/>
      <c r="I196" s="42"/>
      <c r="J196" s="42">
        <f t="shared" si="19"/>
        <v>0</v>
      </c>
      <c r="K196" s="42">
        <f t="shared" si="19"/>
        <v>134</v>
      </c>
      <c r="L196" s="42"/>
      <c r="M196" s="42"/>
      <c r="N196" s="42"/>
      <c r="O196" s="42"/>
      <c r="P196" s="42"/>
      <c r="Q196" s="42"/>
      <c r="R196" s="42">
        <f t="shared" si="20"/>
        <v>6454263</v>
      </c>
      <c r="S196" s="42">
        <f t="shared" si="21"/>
        <v>12357</v>
      </c>
    </row>
    <row r="197" spans="1:19">
      <c r="A197" s="18">
        <f t="shared" si="22"/>
        <v>2024</v>
      </c>
      <c r="B197" s="18">
        <f t="shared" ref="B197:B260" si="23">B185</f>
        <v>10</v>
      </c>
      <c r="C197" s="18"/>
      <c r="D197" s="18"/>
      <c r="E197" s="18"/>
      <c r="F197" s="42">
        <f>SUMIF('Cust MB ComLg'!$Y$8:$AJ$8,$B$29,'Cust MB ComLg'!$Y157:$AJ157)</f>
        <v>10</v>
      </c>
      <c r="G197" s="42">
        <f>'Avg Bill Days'!C154</f>
        <v>30.762</v>
      </c>
      <c r="H197" s="42"/>
      <c r="I197" s="42"/>
      <c r="J197" s="42">
        <f t="shared" si="19"/>
        <v>0</v>
      </c>
      <c r="K197" s="42">
        <f t="shared" si="19"/>
        <v>139</v>
      </c>
      <c r="L197" s="42"/>
      <c r="M197" s="42"/>
      <c r="N197" s="42"/>
      <c r="O197" s="42"/>
      <c r="P197" s="42"/>
      <c r="Q197" s="42"/>
      <c r="R197" s="42">
        <f t="shared" si="20"/>
        <v>5932509</v>
      </c>
      <c r="S197" s="42">
        <f t="shared" si="21"/>
        <v>12138</v>
      </c>
    </row>
    <row r="198" spans="1:19">
      <c r="A198" s="18">
        <f t="shared" si="22"/>
        <v>2024</v>
      </c>
      <c r="B198" s="18">
        <f t="shared" si="23"/>
        <v>11</v>
      </c>
      <c r="C198" s="18"/>
      <c r="D198" s="18"/>
      <c r="E198" s="18"/>
      <c r="F198" s="42">
        <f>SUMIF('Cust MB ComLg'!$Y$8:$AJ$8,$B$29,'Cust MB ComLg'!$Y158:$AJ158)</f>
        <v>10</v>
      </c>
      <c r="G198" s="42">
        <f>'Avg Bill Days'!C155</f>
        <v>28.619</v>
      </c>
      <c r="H198" s="42"/>
      <c r="I198" s="42"/>
      <c r="J198" s="42">
        <f t="shared" si="19"/>
        <v>0</v>
      </c>
      <c r="K198" s="42">
        <f t="shared" si="19"/>
        <v>142</v>
      </c>
      <c r="L198" s="42"/>
      <c r="M198" s="42"/>
      <c r="N198" s="42"/>
      <c r="O198" s="42"/>
      <c r="P198" s="42"/>
      <c r="Q198" s="42"/>
      <c r="R198" s="42">
        <f t="shared" si="20"/>
        <v>5397227</v>
      </c>
      <c r="S198" s="42">
        <f t="shared" si="21"/>
        <v>11573</v>
      </c>
    </row>
    <row r="199" spans="1:19">
      <c r="A199" s="18">
        <f t="shared" si="22"/>
        <v>2024</v>
      </c>
      <c r="B199" s="18">
        <f t="shared" si="23"/>
        <v>12</v>
      </c>
      <c r="C199" s="18"/>
      <c r="D199" s="18"/>
      <c r="E199" s="18"/>
      <c r="F199" s="42">
        <f>SUMIF('Cust MB ComLg'!$Y$8:$AJ$8,$B$29,'Cust MB ComLg'!$Y159:$AJ159)</f>
        <v>10</v>
      </c>
      <c r="G199" s="42">
        <f>'Avg Bill Days'!C156</f>
        <v>31.238</v>
      </c>
      <c r="H199" s="42"/>
      <c r="I199" s="42"/>
      <c r="J199" s="42">
        <f t="shared" si="19"/>
        <v>0</v>
      </c>
      <c r="K199" s="42">
        <f t="shared" si="19"/>
        <v>96</v>
      </c>
      <c r="L199" s="42"/>
      <c r="M199" s="42"/>
      <c r="N199" s="42"/>
      <c r="O199" s="42"/>
      <c r="P199" s="42"/>
      <c r="Q199" s="42"/>
      <c r="R199" s="42">
        <f t="shared" si="20"/>
        <v>5697683</v>
      </c>
      <c r="S199" s="42">
        <f t="shared" si="21"/>
        <v>12325</v>
      </c>
    </row>
    <row r="200" spans="1:19">
      <c r="A200" s="18">
        <f t="shared" si="22"/>
        <v>2025</v>
      </c>
      <c r="B200" s="18">
        <f t="shared" si="23"/>
        <v>1</v>
      </c>
      <c r="C200" s="18"/>
      <c r="D200" s="18"/>
      <c r="E200" s="18"/>
      <c r="F200" s="42">
        <f>SUMIF('Cust MB ComLg'!$Y$8:$AJ$8,$B$29,'Cust MB ComLg'!$Y160:$AJ160)</f>
        <v>11</v>
      </c>
      <c r="G200" s="42">
        <f>'Avg Bill Days'!C157</f>
        <v>32.286000000000001</v>
      </c>
      <c r="H200" s="42"/>
      <c r="I200" s="42"/>
      <c r="J200" s="42">
        <f t="shared" si="19"/>
        <v>0</v>
      </c>
      <c r="K200" s="42">
        <f t="shared" si="19"/>
        <v>58</v>
      </c>
      <c r="L200" s="42"/>
      <c r="M200" s="42"/>
      <c r="N200" s="42"/>
      <c r="O200" s="42"/>
      <c r="P200" s="42"/>
      <c r="Q200" s="42"/>
      <c r="R200" s="42">
        <f t="shared" si="20"/>
        <v>6523215</v>
      </c>
      <c r="S200" s="42">
        <f t="shared" si="21"/>
        <v>13161</v>
      </c>
    </row>
    <row r="201" spans="1:19">
      <c r="A201" s="18">
        <f t="shared" si="22"/>
        <v>2025</v>
      </c>
      <c r="B201" s="18">
        <f t="shared" si="23"/>
        <v>2</v>
      </c>
      <c r="C201" s="18"/>
      <c r="D201" s="18"/>
      <c r="E201" s="18"/>
      <c r="F201" s="42">
        <f>SUMIF('Cust MB ComLg'!$Y$8:$AJ$8,$B$29,'Cust MB ComLg'!$Y161:$AJ161)</f>
        <v>11</v>
      </c>
      <c r="G201" s="42">
        <f>'Avg Bill Days'!C158</f>
        <v>29.81</v>
      </c>
      <c r="H201" s="42"/>
      <c r="I201" s="42"/>
      <c r="J201" s="42">
        <f t="shared" si="19"/>
        <v>0</v>
      </c>
      <c r="K201" s="42">
        <f t="shared" si="19"/>
        <v>70</v>
      </c>
      <c r="L201" s="42"/>
      <c r="M201" s="42"/>
      <c r="N201" s="42"/>
      <c r="O201" s="42"/>
      <c r="P201" s="42"/>
      <c r="Q201" s="42"/>
      <c r="R201" s="42">
        <f t="shared" si="20"/>
        <v>6060986</v>
      </c>
      <c r="S201" s="42">
        <f t="shared" si="21"/>
        <v>13078</v>
      </c>
    </row>
    <row r="202" spans="1:19">
      <c r="A202" s="18">
        <f t="shared" si="22"/>
        <v>2025</v>
      </c>
      <c r="B202" s="18">
        <f t="shared" si="23"/>
        <v>3</v>
      </c>
      <c r="C202" s="18"/>
      <c r="D202" s="18"/>
      <c r="E202" s="18"/>
      <c r="F202" s="42">
        <f>SUMIF('Cust MB ComLg'!$Y$8:$AJ$8,$B$29,'Cust MB ComLg'!$Y162:$AJ162)</f>
        <v>11</v>
      </c>
      <c r="G202" s="42">
        <f>'Avg Bill Days'!C159</f>
        <v>29.524000000000001</v>
      </c>
      <c r="H202" s="42"/>
      <c r="I202" s="42"/>
      <c r="J202" s="42">
        <f t="shared" si="19"/>
        <v>0</v>
      </c>
      <c r="K202" s="42">
        <f t="shared" si="19"/>
        <v>162</v>
      </c>
      <c r="L202" s="42"/>
      <c r="M202" s="42"/>
      <c r="N202" s="42"/>
      <c r="O202" s="42"/>
      <c r="P202" s="42"/>
      <c r="Q202" s="42"/>
      <c r="R202" s="42">
        <f t="shared" si="20"/>
        <v>6363843</v>
      </c>
      <c r="S202" s="42">
        <f t="shared" si="21"/>
        <v>14237</v>
      </c>
    </row>
    <row r="203" spans="1:19">
      <c r="A203" s="18">
        <f t="shared" si="22"/>
        <v>2025</v>
      </c>
      <c r="B203" s="18">
        <f t="shared" si="23"/>
        <v>4</v>
      </c>
      <c r="C203" s="18"/>
      <c r="D203" s="18"/>
      <c r="E203" s="18"/>
      <c r="F203" s="42">
        <f>SUMIF('Cust MB ComLg'!$Y$8:$AJ$8,$B$29,'Cust MB ComLg'!$Y163:$AJ163)</f>
        <v>11</v>
      </c>
      <c r="G203" s="42">
        <f>'Avg Bill Days'!C160</f>
        <v>30.713999999999999</v>
      </c>
      <c r="H203" s="42"/>
      <c r="I203" s="42"/>
      <c r="J203" s="42">
        <f t="shared" si="19"/>
        <v>0</v>
      </c>
      <c r="K203" s="42">
        <f t="shared" si="19"/>
        <v>145</v>
      </c>
      <c r="L203" s="42"/>
      <c r="M203" s="42"/>
      <c r="N203" s="42"/>
      <c r="O203" s="42"/>
      <c r="P203" s="42"/>
      <c r="Q203" s="42"/>
      <c r="R203" s="42">
        <f t="shared" si="20"/>
        <v>6292590</v>
      </c>
      <c r="S203" s="42">
        <f t="shared" si="21"/>
        <v>13046</v>
      </c>
    </row>
    <row r="204" spans="1:19">
      <c r="A204" s="18">
        <f t="shared" si="22"/>
        <v>2025</v>
      </c>
      <c r="B204" s="18">
        <f t="shared" si="23"/>
        <v>5</v>
      </c>
      <c r="C204" s="18"/>
      <c r="D204" s="18"/>
      <c r="E204" s="18"/>
      <c r="F204" s="42">
        <f>SUMIF('Cust MB ComLg'!$Y$8:$AJ$8,$B$29,'Cust MB ComLg'!$Y164:$AJ164)</f>
        <v>11</v>
      </c>
      <c r="G204" s="42">
        <f>'Avg Bill Days'!C161</f>
        <v>29.524000000000001</v>
      </c>
      <c r="H204" s="42"/>
      <c r="I204" s="42"/>
      <c r="J204" s="42">
        <f t="shared" si="19"/>
        <v>0</v>
      </c>
      <c r="K204" s="42">
        <f t="shared" si="19"/>
        <v>186</v>
      </c>
      <c r="L204" s="42"/>
      <c r="M204" s="42"/>
      <c r="N204" s="42"/>
      <c r="O204" s="42"/>
      <c r="P204" s="42"/>
      <c r="Q204" s="42"/>
      <c r="R204" s="42">
        <f t="shared" si="20"/>
        <v>5890560</v>
      </c>
      <c r="S204" s="42">
        <f t="shared" si="21"/>
        <v>12472</v>
      </c>
    </row>
    <row r="205" spans="1:19">
      <c r="A205" s="18">
        <f t="shared" si="22"/>
        <v>2025</v>
      </c>
      <c r="B205" s="18">
        <f t="shared" si="23"/>
        <v>6</v>
      </c>
      <c r="C205" s="18"/>
      <c r="D205" s="18"/>
      <c r="E205" s="18"/>
      <c r="F205" s="42">
        <f>SUMIF('Cust MB ComLg'!$Y$8:$AJ$8,$B$29,'Cust MB ComLg'!$Y165:$AJ165)</f>
        <v>11</v>
      </c>
      <c r="G205" s="42">
        <f>'Avg Bill Days'!C162</f>
        <v>30.619</v>
      </c>
      <c r="H205" s="42"/>
      <c r="I205" s="42"/>
      <c r="J205" s="42">
        <f t="shared" si="19"/>
        <v>0</v>
      </c>
      <c r="K205" s="42">
        <f t="shared" si="19"/>
        <v>203</v>
      </c>
      <c r="L205" s="42"/>
      <c r="M205" s="42"/>
      <c r="N205" s="42"/>
      <c r="O205" s="42"/>
      <c r="P205" s="42"/>
      <c r="Q205" s="42"/>
      <c r="R205" s="42">
        <f t="shared" si="20"/>
        <v>6644323</v>
      </c>
      <c r="S205" s="42">
        <f t="shared" si="21"/>
        <v>12491</v>
      </c>
    </row>
    <row r="206" spans="1:19">
      <c r="A206" s="18">
        <f t="shared" si="22"/>
        <v>2025</v>
      </c>
      <c r="B206" s="18">
        <f t="shared" si="23"/>
        <v>7</v>
      </c>
      <c r="C206" s="18"/>
      <c r="D206" s="18"/>
      <c r="E206" s="18"/>
      <c r="F206" s="42">
        <f>SUMIF('Cust MB ComLg'!$Y$8:$AJ$8,$B$29,'Cust MB ComLg'!$Y166:$AJ166)</f>
        <v>11</v>
      </c>
      <c r="G206" s="42">
        <f>'Avg Bill Days'!C163</f>
        <v>30.713999999999999</v>
      </c>
      <c r="H206" s="42"/>
      <c r="I206" s="42"/>
      <c r="J206" s="42">
        <f t="shared" si="19"/>
        <v>0</v>
      </c>
      <c r="K206" s="42">
        <f t="shared" si="19"/>
        <v>230</v>
      </c>
      <c r="L206" s="42"/>
      <c r="M206" s="42"/>
      <c r="N206" s="42"/>
      <c r="O206" s="42"/>
      <c r="P206" s="42"/>
      <c r="Q206" s="42"/>
      <c r="R206" s="42">
        <f t="shared" si="20"/>
        <v>6749897</v>
      </c>
      <c r="S206" s="42">
        <f t="shared" si="21"/>
        <v>12677</v>
      </c>
    </row>
    <row r="207" spans="1:19">
      <c r="A207" s="18">
        <f t="shared" si="22"/>
        <v>2025</v>
      </c>
      <c r="B207" s="18">
        <f t="shared" si="23"/>
        <v>8</v>
      </c>
      <c r="C207" s="18"/>
      <c r="D207" s="18"/>
      <c r="E207" s="18"/>
      <c r="F207" s="42">
        <f>SUMIF('Cust MB ComLg'!$Y$8:$AJ$8,$B$29,'Cust MB ComLg'!$Y167:$AJ167)</f>
        <v>11</v>
      </c>
      <c r="G207" s="42">
        <f>'Avg Bill Days'!C164</f>
        <v>30.475999999999999</v>
      </c>
      <c r="H207" s="42"/>
      <c r="I207" s="42"/>
      <c r="J207" s="42">
        <f t="shared" si="19"/>
        <v>0</v>
      </c>
      <c r="K207" s="42">
        <f t="shared" si="19"/>
        <v>160</v>
      </c>
      <c r="L207" s="42"/>
      <c r="M207" s="42"/>
      <c r="N207" s="42"/>
      <c r="O207" s="42"/>
      <c r="P207" s="42"/>
      <c r="Q207" s="42"/>
      <c r="R207" s="42">
        <f t="shared" si="20"/>
        <v>6947648</v>
      </c>
      <c r="S207" s="42">
        <f t="shared" si="21"/>
        <v>13197</v>
      </c>
    </row>
    <row r="208" spans="1:19">
      <c r="A208" s="18">
        <f t="shared" si="22"/>
        <v>2025</v>
      </c>
      <c r="B208" s="18">
        <f t="shared" si="23"/>
        <v>9</v>
      </c>
      <c r="C208" s="18"/>
      <c r="D208" s="18"/>
      <c r="E208" s="18"/>
      <c r="F208" s="42">
        <f>SUMIF('Cust MB ComLg'!$Y$8:$AJ$8,$B$29,'Cust MB ComLg'!$Y168:$AJ168)</f>
        <v>11</v>
      </c>
      <c r="G208" s="42">
        <f>'Avg Bill Days'!C165</f>
        <v>31.143000000000001</v>
      </c>
      <c r="H208" s="42"/>
      <c r="I208" s="42"/>
      <c r="J208" s="42">
        <f t="shared" si="19"/>
        <v>0</v>
      </c>
      <c r="K208" s="42">
        <f t="shared" si="19"/>
        <v>147</v>
      </c>
      <c r="L208" s="42"/>
      <c r="M208" s="42"/>
      <c r="N208" s="42"/>
      <c r="O208" s="42"/>
      <c r="P208" s="42"/>
      <c r="Q208" s="42"/>
      <c r="R208" s="42">
        <f t="shared" si="20"/>
        <v>7099689</v>
      </c>
      <c r="S208" s="42">
        <f t="shared" si="21"/>
        <v>13593</v>
      </c>
    </row>
    <row r="209" spans="1:19">
      <c r="A209" s="18">
        <f t="shared" si="22"/>
        <v>2025</v>
      </c>
      <c r="B209" s="18">
        <f t="shared" si="23"/>
        <v>10</v>
      </c>
      <c r="C209" s="18"/>
      <c r="D209" s="18"/>
      <c r="E209" s="18"/>
      <c r="F209" s="42">
        <f>SUMIF('Cust MB ComLg'!$Y$8:$AJ$8,$B$29,'Cust MB ComLg'!$Y169:$AJ169)</f>
        <v>11</v>
      </c>
      <c r="G209" s="42">
        <f>'Avg Bill Days'!C166</f>
        <v>30.762</v>
      </c>
      <c r="H209" s="42"/>
      <c r="I209" s="42"/>
      <c r="J209" s="42">
        <f t="shared" si="19"/>
        <v>0</v>
      </c>
      <c r="K209" s="42">
        <f t="shared" si="19"/>
        <v>152</v>
      </c>
      <c r="L209" s="42"/>
      <c r="M209" s="42"/>
      <c r="N209" s="42"/>
      <c r="O209" s="42"/>
      <c r="P209" s="42"/>
      <c r="Q209" s="42"/>
      <c r="R209" s="42">
        <f t="shared" si="20"/>
        <v>6525760</v>
      </c>
      <c r="S209" s="42">
        <f t="shared" si="21"/>
        <v>13352</v>
      </c>
    </row>
    <row r="210" spans="1:19">
      <c r="A210" s="18">
        <f t="shared" si="22"/>
        <v>2025</v>
      </c>
      <c r="B210" s="18">
        <f t="shared" si="23"/>
        <v>11</v>
      </c>
      <c r="C210" s="18"/>
      <c r="D210" s="18"/>
      <c r="E210" s="18"/>
      <c r="F210" s="42">
        <f>SUMIF('Cust MB ComLg'!$Y$8:$AJ$8,$B$29,'Cust MB ComLg'!$Y170:$AJ170)</f>
        <v>11</v>
      </c>
      <c r="G210" s="42">
        <f>'Avg Bill Days'!C167</f>
        <v>28.619</v>
      </c>
      <c r="H210" s="42"/>
      <c r="I210" s="42"/>
      <c r="J210" s="42">
        <f t="shared" ref="J210:K241" si="24">ROUND(SUMIF($B$32:$B$45,$B210,J$32:J$45)*$F210,0)</f>
        <v>0</v>
      </c>
      <c r="K210" s="42">
        <f t="shared" si="24"/>
        <v>156</v>
      </c>
      <c r="L210" s="42"/>
      <c r="M210" s="42"/>
      <c r="N210" s="42"/>
      <c r="O210" s="42"/>
      <c r="P210" s="42"/>
      <c r="Q210" s="42"/>
      <c r="R210" s="42">
        <f t="shared" si="20"/>
        <v>5936950</v>
      </c>
      <c r="S210" s="42">
        <f t="shared" si="21"/>
        <v>12730</v>
      </c>
    </row>
    <row r="211" spans="1:19">
      <c r="A211" s="18">
        <f t="shared" si="22"/>
        <v>2025</v>
      </c>
      <c r="B211" s="18">
        <f t="shared" si="23"/>
        <v>12</v>
      </c>
      <c r="C211" s="18"/>
      <c r="D211" s="18"/>
      <c r="E211" s="18"/>
      <c r="F211" s="42">
        <f>SUMIF('Cust MB ComLg'!$Y$8:$AJ$8,$B$29,'Cust MB ComLg'!$Y171:$AJ171)</f>
        <v>11</v>
      </c>
      <c r="G211" s="42">
        <f>'Avg Bill Days'!C168</f>
        <v>31.238</v>
      </c>
      <c r="H211" s="42"/>
      <c r="I211" s="42"/>
      <c r="J211" s="42">
        <f t="shared" si="24"/>
        <v>0</v>
      </c>
      <c r="K211" s="42">
        <f t="shared" si="24"/>
        <v>105</v>
      </c>
      <c r="L211" s="42"/>
      <c r="M211" s="42"/>
      <c r="N211" s="42"/>
      <c r="O211" s="42"/>
      <c r="P211" s="42"/>
      <c r="Q211" s="42"/>
      <c r="R211" s="42">
        <f t="shared" si="20"/>
        <v>6267451</v>
      </c>
      <c r="S211" s="42">
        <f t="shared" si="21"/>
        <v>13558</v>
      </c>
    </row>
    <row r="212" spans="1:19">
      <c r="A212" s="18">
        <f t="shared" si="22"/>
        <v>2026</v>
      </c>
      <c r="B212" s="18">
        <f t="shared" si="23"/>
        <v>1</v>
      </c>
      <c r="C212" s="18"/>
      <c r="D212" s="18"/>
      <c r="E212" s="18"/>
      <c r="F212" s="42">
        <f>SUMIF('Cust MB ComLg'!$Y$8:$AJ$8,$B$29,'Cust MB ComLg'!$Y172:$AJ172)</f>
        <v>11</v>
      </c>
      <c r="G212" s="42">
        <f>'Avg Bill Days'!C169</f>
        <v>32.286000000000001</v>
      </c>
      <c r="H212" s="42"/>
      <c r="I212" s="42"/>
      <c r="J212" s="42">
        <f t="shared" si="24"/>
        <v>0</v>
      </c>
      <c r="K212" s="42">
        <f t="shared" si="24"/>
        <v>58</v>
      </c>
      <c r="L212" s="42"/>
      <c r="M212" s="42"/>
      <c r="N212" s="42"/>
      <c r="O212" s="42"/>
      <c r="P212" s="42"/>
      <c r="Q212" s="42"/>
      <c r="R212" s="42">
        <f t="shared" si="20"/>
        <v>6523215</v>
      </c>
      <c r="S212" s="42">
        <f t="shared" si="21"/>
        <v>13161</v>
      </c>
    </row>
    <row r="213" spans="1:19">
      <c r="A213" s="18">
        <f t="shared" si="22"/>
        <v>2026</v>
      </c>
      <c r="B213" s="18">
        <f t="shared" si="23"/>
        <v>2</v>
      </c>
      <c r="C213" s="18"/>
      <c r="D213" s="18"/>
      <c r="E213" s="18"/>
      <c r="F213" s="42">
        <f>SUMIF('Cust MB ComLg'!$Y$8:$AJ$8,$B$29,'Cust MB ComLg'!$Y173:$AJ173)</f>
        <v>11</v>
      </c>
      <c r="G213" s="42">
        <f>'Avg Bill Days'!C170</f>
        <v>29.81</v>
      </c>
      <c r="H213" s="42"/>
      <c r="I213" s="42"/>
      <c r="J213" s="42">
        <f t="shared" si="24"/>
        <v>0</v>
      </c>
      <c r="K213" s="42">
        <f t="shared" si="24"/>
        <v>70</v>
      </c>
      <c r="L213" s="42"/>
      <c r="M213" s="42"/>
      <c r="N213" s="42"/>
      <c r="O213" s="42"/>
      <c r="P213" s="42"/>
      <c r="Q213" s="42"/>
      <c r="R213" s="42">
        <f t="shared" si="20"/>
        <v>6060986</v>
      </c>
      <c r="S213" s="42">
        <f t="shared" si="21"/>
        <v>13078</v>
      </c>
    </row>
    <row r="214" spans="1:19">
      <c r="A214" s="18">
        <f t="shared" si="22"/>
        <v>2026</v>
      </c>
      <c r="B214" s="18">
        <f t="shared" si="23"/>
        <v>3</v>
      </c>
      <c r="C214" s="18"/>
      <c r="D214" s="18"/>
      <c r="E214" s="18"/>
      <c r="F214" s="42">
        <f>SUMIF('Cust MB ComLg'!$Y$8:$AJ$8,$B$29,'Cust MB ComLg'!$Y174:$AJ174)</f>
        <v>11</v>
      </c>
      <c r="G214" s="42">
        <f>'Avg Bill Days'!C171</f>
        <v>29.524000000000001</v>
      </c>
      <c r="H214" s="42"/>
      <c r="I214" s="42"/>
      <c r="J214" s="42">
        <f t="shared" si="24"/>
        <v>0</v>
      </c>
      <c r="K214" s="42">
        <f t="shared" si="24"/>
        <v>162</v>
      </c>
      <c r="L214" s="42"/>
      <c r="M214" s="42"/>
      <c r="N214" s="42"/>
      <c r="O214" s="42"/>
      <c r="P214" s="42"/>
      <c r="Q214" s="42"/>
      <c r="R214" s="42">
        <f t="shared" si="20"/>
        <v>6363843</v>
      </c>
      <c r="S214" s="42">
        <f t="shared" si="21"/>
        <v>14237</v>
      </c>
    </row>
    <row r="215" spans="1:19">
      <c r="A215" s="18">
        <f t="shared" si="22"/>
        <v>2026</v>
      </c>
      <c r="B215" s="18">
        <f t="shared" si="23"/>
        <v>4</v>
      </c>
      <c r="C215" s="18"/>
      <c r="D215" s="18"/>
      <c r="E215" s="18"/>
      <c r="F215" s="42">
        <f>SUMIF('Cust MB ComLg'!$Y$8:$AJ$8,$B$29,'Cust MB ComLg'!$Y175:$AJ175)</f>
        <v>11</v>
      </c>
      <c r="G215" s="42">
        <f>'Avg Bill Days'!C172</f>
        <v>30.713999999999999</v>
      </c>
      <c r="H215" s="42"/>
      <c r="I215" s="42"/>
      <c r="J215" s="42">
        <f t="shared" si="24"/>
        <v>0</v>
      </c>
      <c r="K215" s="42">
        <f t="shared" si="24"/>
        <v>145</v>
      </c>
      <c r="L215" s="42"/>
      <c r="M215" s="42"/>
      <c r="N215" s="42"/>
      <c r="O215" s="42"/>
      <c r="P215" s="42"/>
      <c r="Q215" s="42"/>
      <c r="R215" s="42">
        <f t="shared" si="20"/>
        <v>6292590</v>
      </c>
      <c r="S215" s="42">
        <f t="shared" si="21"/>
        <v>13046</v>
      </c>
    </row>
    <row r="216" spans="1:19">
      <c r="A216" s="18">
        <f t="shared" si="22"/>
        <v>2026</v>
      </c>
      <c r="B216" s="18">
        <f t="shared" si="23"/>
        <v>5</v>
      </c>
      <c r="C216" s="18"/>
      <c r="D216" s="18"/>
      <c r="E216" s="18"/>
      <c r="F216" s="42">
        <f>SUMIF('Cust MB ComLg'!$Y$8:$AJ$8,$B$29,'Cust MB ComLg'!$Y176:$AJ176)</f>
        <v>11</v>
      </c>
      <c r="G216" s="42">
        <f>'Avg Bill Days'!C173</f>
        <v>29.524000000000001</v>
      </c>
      <c r="H216" s="42"/>
      <c r="I216" s="42"/>
      <c r="J216" s="42">
        <f t="shared" si="24"/>
        <v>0</v>
      </c>
      <c r="K216" s="42">
        <f t="shared" si="24"/>
        <v>186</v>
      </c>
      <c r="L216" s="42"/>
      <c r="M216" s="42"/>
      <c r="N216" s="42"/>
      <c r="O216" s="42"/>
      <c r="P216" s="42"/>
      <c r="Q216" s="42"/>
      <c r="R216" s="42">
        <f t="shared" si="20"/>
        <v>5890560</v>
      </c>
      <c r="S216" s="42">
        <f t="shared" si="21"/>
        <v>12472</v>
      </c>
    </row>
    <row r="217" spans="1:19">
      <c r="A217" s="18">
        <f t="shared" si="22"/>
        <v>2026</v>
      </c>
      <c r="B217" s="18">
        <f t="shared" si="23"/>
        <v>6</v>
      </c>
      <c r="C217" s="18"/>
      <c r="D217" s="18"/>
      <c r="E217" s="18"/>
      <c r="F217" s="42">
        <f>SUMIF('Cust MB ComLg'!$Y$8:$AJ$8,$B$29,'Cust MB ComLg'!$Y177:$AJ177)</f>
        <v>11</v>
      </c>
      <c r="G217" s="42">
        <f>'Avg Bill Days'!C174</f>
        <v>30.619</v>
      </c>
      <c r="H217" s="42"/>
      <c r="I217" s="42"/>
      <c r="J217" s="42">
        <f t="shared" si="24"/>
        <v>0</v>
      </c>
      <c r="K217" s="42">
        <f t="shared" si="24"/>
        <v>203</v>
      </c>
      <c r="L217" s="42"/>
      <c r="M217" s="42"/>
      <c r="N217" s="42"/>
      <c r="O217" s="42"/>
      <c r="P217" s="42"/>
      <c r="Q217" s="42"/>
      <c r="R217" s="42">
        <f t="shared" si="20"/>
        <v>6644323</v>
      </c>
      <c r="S217" s="42">
        <f t="shared" si="21"/>
        <v>12491</v>
      </c>
    </row>
    <row r="218" spans="1:19">
      <c r="A218" s="18">
        <f t="shared" si="22"/>
        <v>2026</v>
      </c>
      <c r="B218" s="18">
        <f t="shared" si="23"/>
        <v>7</v>
      </c>
      <c r="C218" s="18"/>
      <c r="D218" s="18"/>
      <c r="E218" s="18"/>
      <c r="F218" s="42">
        <f>SUMIF('Cust MB ComLg'!$Y$8:$AJ$8,$B$29,'Cust MB ComLg'!$Y178:$AJ178)</f>
        <v>11</v>
      </c>
      <c r="G218" s="42">
        <f>'Avg Bill Days'!C175</f>
        <v>30.713999999999999</v>
      </c>
      <c r="H218" s="42"/>
      <c r="I218" s="42"/>
      <c r="J218" s="42">
        <f t="shared" si="24"/>
        <v>0</v>
      </c>
      <c r="K218" s="42">
        <f t="shared" si="24"/>
        <v>230</v>
      </c>
      <c r="L218" s="42"/>
      <c r="M218" s="42"/>
      <c r="N218" s="42"/>
      <c r="O218" s="42"/>
      <c r="P218" s="42"/>
      <c r="Q218" s="42"/>
      <c r="R218" s="42">
        <f t="shared" si="20"/>
        <v>6749897</v>
      </c>
      <c r="S218" s="42">
        <f t="shared" si="21"/>
        <v>12677</v>
      </c>
    </row>
    <row r="219" spans="1:19">
      <c r="A219" s="18">
        <f t="shared" si="22"/>
        <v>2026</v>
      </c>
      <c r="B219" s="18">
        <f t="shared" si="23"/>
        <v>8</v>
      </c>
      <c r="C219" s="18"/>
      <c r="D219" s="18"/>
      <c r="E219" s="18"/>
      <c r="F219" s="42">
        <f>SUMIF('Cust MB ComLg'!$Y$8:$AJ$8,$B$29,'Cust MB ComLg'!$Y179:$AJ179)</f>
        <v>11</v>
      </c>
      <c r="G219" s="42">
        <f>'Avg Bill Days'!C176</f>
        <v>30.475999999999999</v>
      </c>
      <c r="H219" s="42"/>
      <c r="I219" s="42"/>
      <c r="J219" s="42">
        <f t="shared" si="24"/>
        <v>0</v>
      </c>
      <c r="K219" s="42">
        <f t="shared" si="24"/>
        <v>160</v>
      </c>
      <c r="L219" s="42"/>
      <c r="M219" s="42"/>
      <c r="N219" s="42"/>
      <c r="O219" s="42"/>
      <c r="P219" s="42"/>
      <c r="Q219" s="42"/>
      <c r="R219" s="42">
        <f t="shared" si="20"/>
        <v>6947648</v>
      </c>
      <c r="S219" s="42">
        <f t="shared" si="21"/>
        <v>13197</v>
      </c>
    </row>
    <row r="220" spans="1:19">
      <c r="A220" s="18">
        <f t="shared" si="22"/>
        <v>2026</v>
      </c>
      <c r="B220" s="18">
        <f t="shared" si="23"/>
        <v>9</v>
      </c>
      <c r="C220" s="18"/>
      <c r="D220" s="18"/>
      <c r="E220" s="18"/>
      <c r="F220" s="42">
        <f>SUMIF('Cust MB ComLg'!$Y$8:$AJ$8,$B$29,'Cust MB ComLg'!$Y180:$AJ180)</f>
        <v>11</v>
      </c>
      <c r="G220" s="42">
        <f>'Avg Bill Days'!C177</f>
        <v>31.143000000000001</v>
      </c>
      <c r="H220" s="42"/>
      <c r="I220" s="42"/>
      <c r="J220" s="42">
        <f t="shared" si="24"/>
        <v>0</v>
      </c>
      <c r="K220" s="42">
        <f t="shared" si="24"/>
        <v>147</v>
      </c>
      <c r="L220" s="42"/>
      <c r="M220" s="42"/>
      <c r="N220" s="42"/>
      <c r="O220" s="42"/>
      <c r="P220" s="42"/>
      <c r="Q220" s="42"/>
      <c r="R220" s="42">
        <f t="shared" si="20"/>
        <v>7099689</v>
      </c>
      <c r="S220" s="42">
        <f t="shared" si="21"/>
        <v>13593</v>
      </c>
    </row>
    <row r="221" spans="1:19">
      <c r="A221" s="18">
        <f t="shared" si="22"/>
        <v>2026</v>
      </c>
      <c r="B221" s="18">
        <f t="shared" si="23"/>
        <v>10</v>
      </c>
      <c r="C221" s="18"/>
      <c r="D221" s="18"/>
      <c r="E221" s="18"/>
      <c r="F221" s="42">
        <f>SUMIF('Cust MB ComLg'!$Y$8:$AJ$8,$B$29,'Cust MB ComLg'!$Y181:$AJ181)</f>
        <v>11</v>
      </c>
      <c r="G221" s="42">
        <f>'Avg Bill Days'!C178</f>
        <v>30.762</v>
      </c>
      <c r="H221" s="42"/>
      <c r="I221" s="42"/>
      <c r="J221" s="42">
        <f t="shared" si="24"/>
        <v>0</v>
      </c>
      <c r="K221" s="42">
        <f t="shared" si="24"/>
        <v>152</v>
      </c>
      <c r="L221" s="42"/>
      <c r="M221" s="42"/>
      <c r="N221" s="42"/>
      <c r="O221" s="42"/>
      <c r="P221" s="42"/>
      <c r="Q221" s="42"/>
      <c r="R221" s="42">
        <f t="shared" si="20"/>
        <v>6525760</v>
      </c>
      <c r="S221" s="42">
        <f t="shared" si="21"/>
        <v>13352</v>
      </c>
    </row>
    <row r="222" spans="1:19">
      <c r="A222" s="18">
        <f t="shared" si="22"/>
        <v>2026</v>
      </c>
      <c r="B222" s="18">
        <f t="shared" si="23"/>
        <v>11</v>
      </c>
      <c r="C222" s="18"/>
      <c r="D222" s="18"/>
      <c r="E222" s="18"/>
      <c r="F222" s="42">
        <f>SUMIF('Cust MB ComLg'!$Y$8:$AJ$8,$B$29,'Cust MB ComLg'!$Y182:$AJ182)</f>
        <v>11</v>
      </c>
      <c r="G222" s="42">
        <f>'Avg Bill Days'!C179</f>
        <v>28.619</v>
      </c>
      <c r="H222" s="42"/>
      <c r="I222" s="42"/>
      <c r="J222" s="42">
        <f t="shared" si="24"/>
        <v>0</v>
      </c>
      <c r="K222" s="42">
        <f t="shared" si="24"/>
        <v>156</v>
      </c>
      <c r="L222" s="42"/>
      <c r="M222" s="42"/>
      <c r="N222" s="42"/>
      <c r="O222" s="42"/>
      <c r="P222" s="42"/>
      <c r="Q222" s="42"/>
      <c r="R222" s="42">
        <f t="shared" si="20"/>
        <v>5936950</v>
      </c>
      <c r="S222" s="42">
        <f t="shared" si="21"/>
        <v>12730</v>
      </c>
    </row>
    <row r="223" spans="1:19">
      <c r="A223" s="18">
        <f t="shared" si="22"/>
        <v>2026</v>
      </c>
      <c r="B223" s="18">
        <f t="shared" si="23"/>
        <v>12</v>
      </c>
      <c r="C223" s="18"/>
      <c r="D223" s="18"/>
      <c r="E223" s="18"/>
      <c r="F223" s="42">
        <f>SUMIF('Cust MB ComLg'!$Y$8:$AJ$8,$B$29,'Cust MB ComLg'!$Y183:$AJ183)</f>
        <v>11</v>
      </c>
      <c r="G223" s="42">
        <f>'Avg Bill Days'!C180</f>
        <v>31.238</v>
      </c>
      <c r="H223" s="42"/>
      <c r="I223" s="42"/>
      <c r="J223" s="42">
        <f t="shared" si="24"/>
        <v>0</v>
      </c>
      <c r="K223" s="42">
        <f t="shared" si="24"/>
        <v>105</v>
      </c>
      <c r="L223" s="42"/>
      <c r="M223" s="42"/>
      <c r="N223" s="42"/>
      <c r="O223" s="42"/>
      <c r="P223" s="42"/>
      <c r="Q223" s="42"/>
      <c r="R223" s="42">
        <f t="shared" si="20"/>
        <v>6267451</v>
      </c>
      <c r="S223" s="42">
        <f t="shared" si="21"/>
        <v>13558</v>
      </c>
    </row>
    <row r="224" spans="1:19">
      <c r="A224" s="18">
        <f t="shared" si="22"/>
        <v>2027</v>
      </c>
      <c r="B224" s="18">
        <f t="shared" si="23"/>
        <v>1</v>
      </c>
      <c r="C224" s="18"/>
      <c r="D224" s="18"/>
      <c r="E224" s="18"/>
      <c r="F224" s="42">
        <f>SUMIF('Cust MB ComLg'!$Y$8:$AJ$8,$B$29,'Cust MB ComLg'!$Y184:$AJ184)</f>
        <v>11</v>
      </c>
      <c r="G224" s="42">
        <f>'Avg Bill Days'!C181</f>
        <v>32.286000000000001</v>
      </c>
      <c r="H224" s="42"/>
      <c r="I224" s="42"/>
      <c r="J224" s="42">
        <f t="shared" si="24"/>
        <v>0</v>
      </c>
      <c r="K224" s="42">
        <f t="shared" si="24"/>
        <v>58</v>
      </c>
      <c r="L224" s="42"/>
      <c r="M224" s="42"/>
      <c r="N224" s="42"/>
      <c r="O224" s="42"/>
      <c r="P224" s="42"/>
      <c r="Q224" s="42"/>
      <c r="R224" s="42">
        <f t="shared" si="20"/>
        <v>6523215</v>
      </c>
      <c r="S224" s="42">
        <f t="shared" si="21"/>
        <v>13161</v>
      </c>
    </row>
    <row r="225" spans="1:19">
      <c r="A225" s="18">
        <f t="shared" si="22"/>
        <v>2027</v>
      </c>
      <c r="B225" s="18">
        <f t="shared" si="23"/>
        <v>2</v>
      </c>
      <c r="C225" s="18"/>
      <c r="D225" s="18"/>
      <c r="E225" s="18"/>
      <c r="F225" s="42">
        <f>SUMIF('Cust MB ComLg'!$Y$8:$AJ$8,$B$29,'Cust MB ComLg'!$Y185:$AJ185)</f>
        <v>11</v>
      </c>
      <c r="G225" s="42">
        <f>'Avg Bill Days'!C182</f>
        <v>29.81</v>
      </c>
      <c r="H225" s="42"/>
      <c r="I225" s="42"/>
      <c r="J225" s="42">
        <f t="shared" si="24"/>
        <v>0</v>
      </c>
      <c r="K225" s="42">
        <f t="shared" si="24"/>
        <v>70</v>
      </c>
      <c r="L225" s="42"/>
      <c r="M225" s="42"/>
      <c r="N225" s="42"/>
      <c r="O225" s="42"/>
      <c r="P225" s="42"/>
      <c r="Q225" s="42"/>
      <c r="R225" s="42">
        <f t="shared" si="20"/>
        <v>6060986</v>
      </c>
      <c r="S225" s="42">
        <f t="shared" si="21"/>
        <v>13078</v>
      </c>
    </row>
    <row r="226" spans="1:19">
      <c r="A226" s="18">
        <f t="shared" si="22"/>
        <v>2027</v>
      </c>
      <c r="B226" s="18">
        <f t="shared" si="23"/>
        <v>3</v>
      </c>
      <c r="C226" s="18"/>
      <c r="D226" s="18"/>
      <c r="E226" s="18"/>
      <c r="F226" s="42">
        <f>SUMIF('Cust MB ComLg'!$Y$8:$AJ$8,$B$29,'Cust MB ComLg'!$Y186:$AJ186)</f>
        <v>11</v>
      </c>
      <c r="G226" s="42">
        <f>'Avg Bill Days'!C183</f>
        <v>29.524000000000001</v>
      </c>
      <c r="H226" s="42"/>
      <c r="I226" s="42"/>
      <c r="J226" s="42">
        <f t="shared" si="24"/>
        <v>0</v>
      </c>
      <c r="K226" s="42">
        <f t="shared" si="24"/>
        <v>162</v>
      </c>
      <c r="L226" s="42"/>
      <c r="M226" s="42"/>
      <c r="N226" s="42"/>
      <c r="O226" s="42"/>
      <c r="P226" s="42"/>
      <c r="Q226" s="42"/>
      <c r="R226" s="42">
        <f t="shared" si="20"/>
        <v>6363843</v>
      </c>
      <c r="S226" s="42">
        <f t="shared" si="21"/>
        <v>14237</v>
      </c>
    </row>
    <row r="227" spans="1:19">
      <c r="A227" s="18">
        <f t="shared" si="22"/>
        <v>2027</v>
      </c>
      <c r="B227" s="18">
        <f t="shared" si="23"/>
        <v>4</v>
      </c>
      <c r="C227" s="18"/>
      <c r="D227" s="18"/>
      <c r="E227" s="18"/>
      <c r="F227" s="42">
        <f>SUMIF('Cust MB ComLg'!$Y$8:$AJ$8,$B$29,'Cust MB ComLg'!$Y187:$AJ187)</f>
        <v>11</v>
      </c>
      <c r="G227" s="42">
        <f>'Avg Bill Days'!C184</f>
        <v>30.713999999999999</v>
      </c>
      <c r="H227" s="42"/>
      <c r="I227" s="42"/>
      <c r="J227" s="42">
        <f t="shared" si="24"/>
        <v>0</v>
      </c>
      <c r="K227" s="42">
        <f t="shared" si="24"/>
        <v>145</v>
      </c>
      <c r="L227" s="42"/>
      <c r="M227" s="42"/>
      <c r="N227" s="42"/>
      <c r="O227" s="42"/>
      <c r="P227" s="42"/>
      <c r="Q227" s="42"/>
      <c r="R227" s="42">
        <f t="shared" si="20"/>
        <v>6292590</v>
      </c>
      <c r="S227" s="42">
        <f t="shared" si="21"/>
        <v>13046</v>
      </c>
    </row>
    <row r="228" spans="1:19">
      <c r="A228" s="18">
        <f t="shared" si="22"/>
        <v>2027</v>
      </c>
      <c r="B228" s="18">
        <f t="shared" si="23"/>
        <v>5</v>
      </c>
      <c r="C228" s="18"/>
      <c r="D228" s="18"/>
      <c r="E228" s="18"/>
      <c r="F228" s="42">
        <f>SUMIF('Cust MB ComLg'!$Y$8:$AJ$8,$B$29,'Cust MB ComLg'!$Y188:$AJ188)</f>
        <v>11</v>
      </c>
      <c r="G228" s="42">
        <f>'Avg Bill Days'!C185</f>
        <v>29.524000000000001</v>
      </c>
      <c r="H228" s="42"/>
      <c r="I228" s="42"/>
      <c r="J228" s="42">
        <f t="shared" si="24"/>
        <v>0</v>
      </c>
      <c r="K228" s="42">
        <f t="shared" si="24"/>
        <v>186</v>
      </c>
      <c r="L228" s="42"/>
      <c r="M228" s="42"/>
      <c r="N228" s="42"/>
      <c r="O228" s="42"/>
      <c r="P228" s="42"/>
      <c r="Q228" s="42"/>
      <c r="R228" s="42">
        <f t="shared" si="20"/>
        <v>5890560</v>
      </c>
      <c r="S228" s="42">
        <f t="shared" si="21"/>
        <v>12472</v>
      </c>
    </row>
    <row r="229" spans="1:19">
      <c r="A229" s="18">
        <f t="shared" si="22"/>
        <v>2027</v>
      </c>
      <c r="B229" s="18">
        <f t="shared" si="23"/>
        <v>6</v>
      </c>
      <c r="C229" s="18"/>
      <c r="D229" s="18"/>
      <c r="E229" s="18"/>
      <c r="F229" s="42">
        <f>SUMIF('Cust MB ComLg'!$Y$8:$AJ$8,$B$29,'Cust MB ComLg'!$Y189:$AJ189)</f>
        <v>11</v>
      </c>
      <c r="G229" s="42">
        <f>'Avg Bill Days'!C186</f>
        <v>30.619</v>
      </c>
      <c r="H229" s="42"/>
      <c r="I229" s="42"/>
      <c r="J229" s="42">
        <f t="shared" si="24"/>
        <v>0</v>
      </c>
      <c r="K229" s="42">
        <f t="shared" si="24"/>
        <v>203</v>
      </c>
      <c r="L229" s="42"/>
      <c r="M229" s="42"/>
      <c r="N229" s="42"/>
      <c r="O229" s="42"/>
      <c r="P229" s="42"/>
      <c r="Q229" s="42"/>
      <c r="R229" s="42">
        <f t="shared" si="20"/>
        <v>6644323</v>
      </c>
      <c r="S229" s="42">
        <f t="shared" si="21"/>
        <v>12491</v>
      </c>
    </row>
    <row r="230" spans="1:19">
      <c r="A230" s="18">
        <f t="shared" si="22"/>
        <v>2027</v>
      </c>
      <c r="B230" s="18">
        <f t="shared" si="23"/>
        <v>7</v>
      </c>
      <c r="C230" s="18"/>
      <c r="D230" s="18"/>
      <c r="E230" s="18"/>
      <c r="F230" s="42">
        <f>SUMIF('Cust MB ComLg'!$Y$8:$AJ$8,$B$29,'Cust MB ComLg'!$Y190:$AJ190)</f>
        <v>12</v>
      </c>
      <c r="G230" s="42">
        <f>'Avg Bill Days'!C187</f>
        <v>30.713999999999999</v>
      </c>
      <c r="H230" s="42"/>
      <c r="I230" s="42"/>
      <c r="J230" s="42">
        <f t="shared" si="24"/>
        <v>0</v>
      </c>
      <c r="K230" s="42">
        <f t="shared" si="24"/>
        <v>251</v>
      </c>
      <c r="L230" s="42"/>
      <c r="M230" s="42"/>
      <c r="N230" s="42"/>
      <c r="O230" s="42"/>
      <c r="P230" s="42"/>
      <c r="Q230" s="42"/>
      <c r="R230" s="42">
        <f t="shared" si="20"/>
        <v>7363524</v>
      </c>
      <c r="S230" s="42">
        <f t="shared" si="21"/>
        <v>13829</v>
      </c>
    </row>
    <row r="231" spans="1:19">
      <c r="A231" s="18">
        <f t="shared" si="22"/>
        <v>2027</v>
      </c>
      <c r="B231" s="18">
        <f t="shared" si="23"/>
        <v>8</v>
      </c>
      <c r="C231" s="18"/>
      <c r="D231" s="18"/>
      <c r="E231" s="18"/>
      <c r="F231" s="42">
        <f>SUMIF('Cust MB ComLg'!$Y$8:$AJ$8,$B$29,'Cust MB ComLg'!$Y191:$AJ191)</f>
        <v>12</v>
      </c>
      <c r="G231" s="42">
        <f>'Avg Bill Days'!C188</f>
        <v>30.475999999999999</v>
      </c>
      <c r="H231" s="42"/>
      <c r="I231" s="42"/>
      <c r="J231" s="42">
        <f t="shared" si="24"/>
        <v>0</v>
      </c>
      <c r="K231" s="42">
        <f t="shared" si="24"/>
        <v>175</v>
      </c>
      <c r="L231" s="42"/>
      <c r="M231" s="42"/>
      <c r="N231" s="42"/>
      <c r="O231" s="42"/>
      <c r="P231" s="42"/>
      <c r="Q231" s="42"/>
      <c r="R231" s="42">
        <f t="shared" si="20"/>
        <v>7579252</v>
      </c>
      <c r="S231" s="42">
        <f t="shared" si="21"/>
        <v>14397</v>
      </c>
    </row>
    <row r="232" spans="1:19">
      <c r="A232" s="18">
        <f t="shared" si="22"/>
        <v>2027</v>
      </c>
      <c r="B232" s="18">
        <f t="shared" si="23"/>
        <v>9</v>
      </c>
      <c r="C232" s="18"/>
      <c r="D232" s="18"/>
      <c r="E232" s="18"/>
      <c r="F232" s="42">
        <f>SUMIF('Cust MB ComLg'!$Y$8:$AJ$8,$B$29,'Cust MB ComLg'!$Y192:$AJ192)</f>
        <v>12</v>
      </c>
      <c r="G232" s="42">
        <f>'Avg Bill Days'!C189</f>
        <v>31.143000000000001</v>
      </c>
      <c r="H232" s="42"/>
      <c r="I232" s="42"/>
      <c r="J232" s="42">
        <f t="shared" si="24"/>
        <v>0</v>
      </c>
      <c r="K232" s="42">
        <f t="shared" si="24"/>
        <v>160</v>
      </c>
      <c r="L232" s="42"/>
      <c r="M232" s="42"/>
      <c r="N232" s="42"/>
      <c r="O232" s="42"/>
      <c r="P232" s="42"/>
      <c r="Q232" s="42"/>
      <c r="R232" s="42">
        <f t="shared" si="20"/>
        <v>7745115</v>
      </c>
      <c r="S232" s="42">
        <f t="shared" si="21"/>
        <v>14829</v>
      </c>
    </row>
    <row r="233" spans="1:19">
      <c r="A233" s="18">
        <f t="shared" si="22"/>
        <v>2027</v>
      </c>
      <c r="B233" s="18">
        <f t="shared" si="23"/>
        <v>10</v>
      </c>
      <c r="C233" s="18"/>
      <c r="D233" s="18"/>
      <c r="E233" s="18"/>
      <c r="F233" s="42">
        <f>SUMIF('Cust MB ComLg'!$Y$8:$AJ$8,$B$29,'Cust MB ComLg'!$Y193:$AJ193)</f>
        <v>12</v>
      </c>
      <c r="G233" s="42">
        <f>'Avg Bill Days'!C190</f>
        <v>30.762</v>
      </c>
      <c r="H233" s="42"/>
      <c r="I233" s="42"/>
      <c r="J233" s="42">
        <f t="shared" si="24"/>
        <v>0</v>
      </c>
      <c r="K233" s="42">
        <f t="shared" si="24"/>
        <v>166</v>
      </c>
      <c r="L233" s="42"/>
      <c r="M233" s="42"/>
      <c r="N233" s="42"/>
      <c r="O233" s="42"/>
      <c r="P233" s="42"/>
      <c r="Q233" s="42"/>
      <c r="R233" s="42">
        <f t="shared" si="20"/>
        <v>7119010</v>
      </c>
      <c r="S233" s="42">
        <f t="shared" si="21"/>
        <v>14565</v>
      </c>
    </row>
    <row r="234" spans="1:19">
      <c r="A234" s="18">
        <f t="shared" si="22"/>
        <v>2027</v>
      </c>
      <c r="B234" s="18">
        <f t="shared" si="23"/>
        <v>11</v>
      </c>
      <c r="C234" s="18"/>
      <c r="D234" s="18"/>
      <c r="E234" s="18"/>
      <c r="F234" s="42">
        <f>SUMIF('Cust MB ComLg'!$Y$8:$AJ$8,$B$29,'Cust MB ComLg'!$Y194:$AJ194)</f>
        <v>12</v>
      </c>
      <c r="G234" s="42">
        <f>'Avg Bill Days'!C191</f>
        <v>28.619</v>
      </c>
      <c r="H234" s="42"/>
      <c r="I234" s="42"/>
      <c r="J234" s="42">
        <f t="shared" si="24"/>
        <v>0</v>
      </c>
      <c r="K234" s="42">
        <f t="shared" si="24"/>
        <v>171</v>
      </c>
      <c r="L234" s="42"/>
      <c r="M234" s="42"/>
      <c r="N234" s="42"/>
      <c r="O234" s="42"/>
      <c r="P234" s="42"/>
      <c r="Q234" s="42"/>
      <c r="R234" s="42">
        <f t="shared" si="20"/>
        <v>6476672</v>
      </c>
      <c r="S234" s="42">
        <f t="shared" si="21"/>
        <v>13887</v>
      </c>
    </row>
    <row r="235" spans="1:19">
      <c r="A235" s="18">
        <f t="shared" si="22"/>
        <v>2027</v>
      </c>
      <c r="B235" s="18">
        <f t="shared" si="23"/>
        <v>12</v>
      </c>
      <c r="C235" s="18"/>
      <c r="D235" s="18"/>
      <c r="E235" s="18"/>
      <c r="F235" s="42">
        <f>SUMIF('Cust MB ComLg'!$Y$8:$AJ$8,$B$29,'Cust MB ComLg'!$Y195:$AJ195)</f>
        <v>12</v>
      </c>
      <c r="G235" s="42">
        <f>'Avg Bill Days'!C192</f>
        <v>31.238</v>
      </c>
      <c r="H235" s="42"/>
      <c r="I235" s="42"/>
      <c r="J235" s="42">
        <f t="shared" si="24"/>
        <v>0</v>
      </c>
      <c r="K235" s="42">
        <f t="shared" si="24"/>
        <v>115</v>
      </c>
      <c r="L235" s="42"/>
      <c r="M235" s="42"/>
      <c r="N235" s="42"/>
      <c r="O235" s="42"/>
      <c r="P235" s="42"/>
      <c r="Q235" s="42"/>
      <c r="R235" s="42">
        <f t="shared" si="20"/>
        <v>6837219</v>
      </c>
      <c r="S235" s="42">
        <f t="shared" si="21"/>
        <v>14790</v>
      </c>
    </row>
    <row r="236" spans="1:19">
      <c r="A236" s="18">
        <f t="shared" si="22"/>
        <v>2028</v>
      </c>
      <c r="B236" s="18">
        <f t="shared" si="23"/>
        <v>1</v>
      </c>
      <c r="C236" s="18"/>
      <c r="D236" s="18"/>
      <c r="E236" s="18"/>
      <c r="F236" s="42">
        <f>SUMIF('Cust MB ComLg'!$Y$8:$AJ$8,$B$29,'Cust MB ComLg'!$Y196:$AJ196)</f>
        <v>12</v>
      </c>
      <c r="G236" s="42">
        <f>'Avg Bill Days'!C193</f>
        <v>32.286000000000001</v>
      </c>
      <c r="H236" s="42"/>
      <c r="I236" s="42"/>
      <c r="J236" s="42">
        <f t="shared" si="24"/>
        <v>0</v>
      </c>
      <c r="K236" s="42">
        <f t="shared" si="24"/>
        <v>63</v>
      </c>
      <c r="L236" s="42"/>
      <c r="M236" s="42"/>
      <c r="N236" s="42"/>
      <c r="O236" s="42"/>
      <c r="P236" s="42"/>
      <c r="Q236" s="42"/>
      <c r="R236" s="42">
        <f t="shared" si="20"/>
        <v>7116234</v>
      </c>
      <c r="S236" s="42">
        <f t="shared" si="21"/>
        <v>14357</v>
      </c>
    </row>
    <row r="237" spans="1:19">
      <c r="A237" s="18">
        <f t="shared" si="22"/>
        <v>2028</v>
      </c>
      <c r="B237" s="18">
        <f t="shared" si="23"/>
        <v>2</v>
      </c>
      <c r="C237" s="18"/>
      <c r="D237" s="18"/>
      <c r="E237" s="18"/>
      <c r="F237" s="42">
        <f>SUMIF('Cust MB ComLg'!$Y$8:$AJ$8,$B$29,'Cust MB ComLg'!$Y197:$AJ197)</f>
        <v>12</v>
      </c>
      <c r="G237" s="42">
        <f>'Avg Bill Days'!C194</f>
        <v>30.31</v>
      </c>
      <c r="H237" s="42"/>
      <c r="I237" s="42"/>
      <c r="J237" s="42">
        <f t="shared" si="24"/>
        <v>0</v>
      </c>
      <c r="K237" s="42">
        <f t="shared" si="24"/>
        <v>76</v>
      </c>
      <c r="L237" s="42"/>
      <c r="M237" s="42"/>
      <c r="N237" s="42"/>
      <c r="O237" s="42"/>
      <c r="P237" s="42"/>
      <c r="Q237" s="42"/>
      <c r="R237" s="42">
        <f t="shared" si="20"/>
        <v>6722887</v>
      </c>
      <c r="S237" s="42">
        <f t="shared" si="21"/>
        <v>14267</v>
      </c>
    </row>
    <row r="238" spans="1:19">
      <c r="A238" s="18">
        <f t="shared" si="22"/>
        <v>2028</v>
      </c>
      <c r="B238" s="18">
        <f t="shared" si="23"/>
        <v>3</v>
      </c>
      <c r="C238" s="18"/>
      <c r="D238" s="18"/>
      <c r="E238" s="18"/>
      <c r="F238" s="42">
        <f>SUMIF('Cust MB ComLg'!$Y$8:$AJ$8,$B$29,'Cust MB ComLg'!$Y198:$AJ198)</f>
        <v>12</v>
      </c>
      <c r="G238" s="42">
        <f>'Avg Bill Days'!C195</f>
        <v>30.024000000000001</v>
      </c>
      <c r="H238" s="42"/>
      <c r="I238" s="42"/>
      <c r="J238" s="42">
        <f t="shared" si="24"/>
        <v>0</v>
      </c>
      <c r="K238" s="42">
        <f t="shared" si="24"/>
        <v>177</v>
      </c>
      <c r="L238" s="42"/>
      <c r="M238" s="42"/>
      <c r="N238" s="42"/>
      <c r="O238" s="42"/>
      <c r="P238" s="42"/>
      <c r="Q238" s="42"/>
      <c r="R238" s="42">
        <f t="shared" si="20"/>
        <v>7059946</v>
      </c>
      <c r="S238" s="42">
        <f t="shared" si="21"/>
        <v>15531</v>
      </c>
    </row>
    <row r="239" spans="1:19">
      <c r="A239" s="18">
        <f t="shared" si="22"/>
        <v>2028</v>
      </c>
      <c r="B239" s="18">
        <f t="shared" si="23"/>
        <v>4</v>
      </c>
      <c r="C239" s="18"/>
      <c r="D239" s="18"/>
      <c r="E239" s="18"/>
      <c r="F239" s="42">
        <f>SUMIF('Cust MB ComLg'!$Y$8:$AJ$8,$B$29,'Cust MB ComLg'!$Y199:$AJ199)</f>
        <v>12</v>
      </c>
      <c r="G239" s="42">
        <f>'Avg Bill Days'!C196</f>
        <v>30.713999999999999</v>
      </c>
      <c r="H239" s="42"/>
      <c r="I239" s="42"/>
      <c r="J239" s="42">
        <f t="shared" si="24"/>
        <v>0</v>
      </c>
      <c r="K239" s="42">
        <f t="shared" si="24"/>
        <v>159</v>
      </c>
      <c r="L239" s="42"/>
      <c r="M239" s="42"/>
      <c r="N239" s="42"/>
      <c r="O239" s="42"/>
      <c r="P239" s="42"/>
      <c r="Q239" s="42"/>
      <c r="R239" s="42">
        <f t="shared" si="20"/>
        <v>6864643</v>
      </c>
      <c r="S239" s="42">
        <f t="shared" si="21"/>
        <v>14232</v>
      </c>
    </row>
    <row r="240" spans="1:19">
      <c r="A240" s="18">
        <f t="shared" si="22"/>
        <v>2028</v>
      </c>
      <c r="B240" s="18">
        <f t="shared" si="23"/>
        <v>5</v>
      </c>
      <c r="C240" s="18"/>
      <c r="D240" s="18"/>
      <c r="E240" s="18"/>
      <c r="F240" s="42">
        <f>SUMIF('Cust MB ComLg'!$Y$8:$AJ$8,$B$29,'Cust MB ComLg'!$Y200:$AJ200)</f>
        <v>12</v>
      </c>
      <c r="G240" s="42">
        <f>'Avg Bill Days'!C197</f>
        <v>29.524000000000001</v>
      </c>
      <c r="H240" s="42"/>
      <c r="I240" s="42"/>
      <c r="J240" s="42">
        <f t="shared" si="24"/>
        <v>0</v>
      </c>
      <c r="K240" s="42">
        <f t="shared" si="24"/>
        <v>203</v>
      </c>
      <c r="L240" s="42"/>
      <c r="M240" s="42"/>
      <c r="N240" s="42"/>
      <c r="O240" s="42"/>
      <c r="P240" s="42"/>
      <c r="Q240" s="42"/>
      <c r="R240" s="42">
        <f t="shared" si="20"/>
        <v>6426066</v>
      </c>
      <c r="S240" s="42">
        <f t="shared" si="21"/>
        <v>13605</v>
      </c>
    </row>
    <row r="241" spans="1:19">
      <c r="A241" s="18">
        <f t="shared" si="22"/>
        <v>2028</v>
      </c>
      <c r="B241" s="18">
        <f t="shared" si="23"/>
        <v>6</v>
      </c>
      <c r="C241" s="18"/>
      <c r="D241" s="18"/>
      <c r="E241" s="18"/>
      <c r="F241" s="42">
        <f>SUMIF('Cust MB ComLg'!$Y$8:$AJ$8,$B$29,'Cust MB ComLg'!$Y201:$AJ201)</f>
        <v>12</v>
      </c>
      <c r="G241" s="42">
        <f>'Avg Bill Days'!C198</f>
        <v>30.619</v>
      </c>
      <c r="H241" s="42"/>
      <c r="I241" s="42"/>
      <c r="J241" s="42">
        <f t="shared" si="24"/>
        <v>0</v>
      </c>
      <c r="K241" s="42">
        <f t="shared" si="24"/>
        <v>221</v>
      </c>
      <c r="L241" s="42"/>
      <c r="M241" s="42"/>
      <c r="N241" s="42"/>
      <c r="O241" s="42"/>
      <c r="P241" s="42"/>
      <c r="Q241" s="42"/>
      <c r="R241" s="42">
        <f t="shared" si="20"/>
        <v>7248352</v>
      </c>
      <c r="S241" s="42">
        <f t="shared" si="21"/>
        <v>13627</v>
      </c>
    </row>
    <row r="242" spans="1:19">
      <c r="A242" s="18">
        <f t="shared" si="22"/>
        <v>2028</v>
      </c>
      <c r="B242" s="18">
        <f t="shared" si="23"/>
        <v>7</v>
      </c>
      <c r="C242" s="18"/>
      <c r="D242" s="18"/>
      <c r="E242" s="18"/>
      <c r="F242" s="42">
        <f>SUMIF('Cust MB ComLg'!$Y$8:$AJ$8,$B$29,'Cust MB ComLg'!$Y202:$AJ202)</f>
        <v>12</v>
      </c>
      <c r="G242" s="42">
        <f>'Avg Bill Days'!C199</f>
        <v>30.713999999999999</v>
      </c>
      <c r="H242" s="42"/>
      <c r="I242" s="42"/>
      <c r="J242" s="42">
        <f t="shared" ref="J242:K273" si="25">ROUND(SUMIF($B$32:$B$45,$B242,J$32:J$45)*$F242,0)</f>
        <v>0</v>
      </c>
      <c r="K242" s="42">
        <f t="shared" si="25"/>
        <v>251</v>
      </c>
      <c r="L242" s="42"/>
      <c r="M242" s="42"/>
      <c r="N242" s="42"/>
      <c r="O242" s="42"/>
      <c r="P242" s="42"/>
      <c r="Q242" s="42"/>
      <c r="R242" s="42">
        <f t="shared" ref="R242:R305" si="26">ROUND(SUMIF($B$32:$B$45,$B242,R$32:R$45)*$F242*$G242,0)</f>
        <v>7363524</v>
      </c>
      <c r="S242" s="42">
        <f t="shared" ref="S242:S305" si="27">ROUND(SUMIF($B$32:$B$45,$B242,S$32:S$45)*$F242,0)</f>
        <v>13829</v>
      </c>
    </row>
    <row r="243" spans="1:19">
      <c r="A243" s="18">
        <f t="shared" si="22"/>
        <v>2028</v>
      </c>
      <c r="B243" s="18">
        <f t="shared" si="23"/>
        <v>8</v>
      </c>
      <c r="C243" s="18"/>
      <c r="D243" s="18"/>
      <c r="E243" s="18"/>
      <c r="F243" s="42">
        <f>SUMIF('Cust MB ComLg'!$Y$8:$AJ$8,$B$29,'Cust MB ComLg'!$Y203:$AJ203)</f>
        <v>12</v>
      </c>
      <c r="G243" s="42">
        <f>'Avg Bill Days'!C200</f>
        <v>30.475999999999999</v>
      </c>
      <c r="H243" s="42"/>
      <c r="I243" s="42"/>
      <c r="J243" s="42">
        <f t="shared" si="25"/>
        <v>0</v>
      </c>
      <c r="K243" s="42">
        <f t="shared" si="25"/>
        <v>175</v>
      </c>
      <c r="L243" s="42"/>
      <c r="M243" s="42"/>
      <c r="N243" s="42"/>
      <c r="O243" s="42"/>
      <c r="P243" s="42"/>
      <c r="Q243" s="42"/>
      <c r="R243" s="42">
        <f t="shared" si="26"/>
        <v>7579252</v>
      </c>
      <c r="S243" s="42">
        <f t="shared" si="27"/>
        <v>14397</v>
      </c>
    </row>
    <row r="244" spans="1:19">
      <c r="A244" s="18">
        <f t="shared" si="22"/>
        <v>2028</v>
      </c>
      <c r="B244" s="18">
        <f t="shared" si="23"/>
        <v>9</v>
      </c>
      <c r="C244" s="18"/>
      <c r="D244" s="18"/>
      <c r="E244" s="18"/>
      <c r="F244" s="42">
        <f>SUMIF('Cust MB ComLg'!$Y$8:$AJ$8,$B$29,'Cust MB ComLg'!$Y204:$AJ204)</f>
        <v>12</v>
      </c>
      <c r="G244" s="42">
        <f>'Avg Bill Days'!C201</f>
        <v>31.143000000000001</v>
      </c>
      <c r="H244" s="42"/>
      <c r="I244" s="42"/>
      <c r="J244" s="42">
        <f t="shared" si="25"/>
        <v>0</v>
      </c>
      <c r="K244" s="42">
        <f t="shared" si="25"/>
        <v>160</v>
      </c>
      <c r="L244" s="42"/>
      <c r="M244" s="42"/>
      <c r="N244" s="42"/>
      <c r="O244" s="42"/>
      <c r="P244" s="42"/>
      <c r="Q244" s="42"/>
      <c r="R244" s="42">
        <f t="shared" si="26"/>
        <v>7745115</v>
      </c>
      <c r="S244" s="42">
        <f t="shared" si="27"/>
        <v>14829</v>
      </c>
    </row>
    <row r="245" spans="1:19">
      <c r="A245" s="18">
        <f t="shared" si="22"/>
        <v>2028</v>
      </c>
      <c r="B245" s="18">
        <f t="shared" si="23"/>
        <v>10</v>
      </c>
      <c r="C245" s="18"/>
      <c r="D245" s="18"/>
      <c r="E245" s="18"/>
      <c r="F245" s="42">
        <f>SUMIF('Cust MB ComLg'!$Y$8:$AJ$8,$B$29,'Cust MB ComLg'!$Y205:$AJ205)</f>
        <v>12</v>
      </c>
      <c r="G245" s="42">
        <f>'Avg Bill Days'!C202</f>
        <v>30.762</v>
      </c>
      <c r="H245" s="42"/>
      <c r="I245" s="42"/>
      <c r="J245" s="42">
        <f t="shared" si="25"/>
        <v>0</v>
      </c>
      <c r="K245" s="42">
        <f t="shared" si="25"/>
        <v>166</v>
      </c>
      <c r="L245" s="42"/>
      <c r="M245" s="42"/>
      <c r="N245" s="42"/>
      <c r="O245" s="42"/>
      <c r="P245" s="42"/>
      <c r="Q245" s="42"/>
      <c r="R245" s="42">
        <f t="shared" si="26"/>
        <v>7119010</v>
      </c>
      <c r="S245" s="42">
        <f t="shared" si="27"/>
        <v>14565</v>
      </c>
    </row>
    <row r="246" spans="1:19">
      <c r="A246" s="18">
        <f t="shared" si="22"/>
        <v>2028</v>
      </c>
      <c r="B246" s="18">
        <f t="shared" si="23"/>
        <v>11</v>
      </c>
      <c r="C246" s="18"/>
      <c r="D246" s="18"/>
      <c r="E246" s="18"/>
      <c r="F246" s="42">
        <f>SUMIF('Cust MB ComLg'!$Y$8:$AJ$8,$B$29,'Cust MB ComLg'!$Y206:$AJ206)</f>
        <v>12</v>
      </c>
      <c r="G246" s="42">
        <f>'Avg Bill Days'!C203</f>
        <v>28.619</v>
      </c>
      <c r="H246" s="42"/>
      <c r="I246" s="42"/>
      <c r="J246" s="42">
        <f t="shared" si="25"/>
        <v>0</v>
      </c>
      <c r="K246" s="42">
        <f t="shared" si="25"/>
        <v>171</v>
      </c>
      <c r="L246" s="42"/>
      <c r="M246" s="42"/>
      <c r="N246" s="42"/>
      <c r="O246" s="42"/>
      <c r="P246" s="42"/>
      <c r="Q246" s="42"/>
      <c r="R246" s="42">
        <f t="shared" si="26"/>
        <v>6476672</v>
      </c>
      <c r="S246" s="42">
        <f t="shared" si="27"/>
        <v>13887</v>
      </c>
    </row>
    <row r="247" spans="1:19">
      <c r="A247" s="18">
        <f t="shared" si="22"/>
        <v>2028</v>
      </c>
      <c r="B247" s="18">
        <f t="shared" si="23"/>
        <v>12</v>
      </c>
      <c r="C247" s="18"/>
      <c r="D247" s="18"/>
      <c r="E247" s="18"/>
      <c r="F247" s="42">
        <f>SUMIF('Cust MB ComLg'!$Y$8:$AJ$8,$B$29,'Cust MB ComLg'!$Y207:$AJ207)</f>
        <v>12</v>
      </c>
      <c r="G247" s="42">
        <f>'Avg Bill Days'!C204</f>
        <v>31.238</v>
      </c>
      <c r="H247" s="42"/>
      <c r="I247" s="42"/>
      <c r="J247" s="42">
        <f t="shared" si="25"/>
        <v>0</v>
      </c>
      <c r="K247" s="42">
        <f t="shared" si="25"/>
        <v>115</v>
      </c>
      <c r="L247" s="42"/>
      <c r="M247" s="42"/>
      <c r="N247" s="42"/>
      <c r="O247" s="42"/>
      <c r="P247" s="42"/>
      <c r="Q247" s="42"/>
      <c r="R247" s="42">
        <f t="shared" si="26"/>
        <v>6837219</v>
      </c>
      <c r="S247" s="42">
        <f t="shared" si="27"/>
        <v>14790</v>
      </c>
    </row>
    <row r="248" spans="1:19">
      <c r="A248" s="18">
        <f t="shared" si="22"/>
        <v>2029</v>
      </c>
      <c r="B248" s="18">
        <f t="shared" si="23"/>
        <v>1</v>
      </c>
      <c r="C248" s="18"/>
      <c r="D248" s="18"/>
      <c r="E248" s="18"/>
      <c r="F248" s="42">
        <f>SUMIF('Cust MB ComLg'!$Y$8:$AJ$8,$B$29,'Cust MB ComLg'!$Y208:$AJ208)</f>
        <v>12</v>
      </c>
      <c r="G248" s="42">
        <f>'Avg Bill Days'!C205</f>
        <v>32.286000000000001</v>
      </c>
      <c r="H248" s="42"/>
      <c r="I248" s="42"/>
      <c r="J248" s="42">
        <f t="shared" si="25"/>
        <v>0</v>
      </c>
      <c r="K248" s="42">
        <f t="shared" si="25"/>
        <v>63</v>
      </c>
      <c r="L248" s="42"/>
      <c r="M248" s="42"/>
      <c r="N248" s="42"/>
      <c r="O248" s="42"/>
      <c r="P248" s="42"/>
      <c r="Q248" s="42"/>
      <c r="R248" s="42">
        <f t="shared" si="26"/>
        <v>7116234</v>
      </c>
      <c r="S248" s="42">
        <f t="shared" si="27"/>
        <v>14357</v>
      </c>
    </row>
    <row r="249" spans="1:19">
      <c r="A249" s="18">
        <f t="shared" si="22"/>
        <v>2029</v>
      </c>
      <c r="B249" s="18">
        <f t="shared" si="23"/>
        <v>2</v>
      </c>
      <c r="C249" s="18"/>
      <c r="D249" s="18"/>
      <c r="E249" s="18"/>
      <c r="F249" s="42">
        <f>SUMIF('Cust MB ComLg'!$Y$8:$AJ$8,$B$29,'Cust MB ComLg'!$Y209:$AJ209)</f>
        <v>12</v>
      </c>
      <c r="G249" s="42">
        <f>'Avg Bill Days'!C206</f>
        <v>29.81</v>
      </c>
      <c r="H249" s="42"/>
      <c r="I249" s="42"/>
      <c r="J249" s="42">
        <f t="shared" si="25"/>
        <v>0</v>
      </c>
      <c r="K249" s="42">
        <f t="shared" si="25"/>
        <v>76</v>
      </c>
      <c r="L249" s="42"/>
      <c r="M249" s="42"/>
      <c r="N249" s="42"/>
      <c r="O249" s="42"/>
      <c r="P249" s="42"/>
      <c r="Q249" s="42"/>
      <c r="R249" s="42">
        <f t="shared" si="26"/>
        <v>6611985</v>
      </c>
      <c r="S249" s="42">
        <f t="shared" si="27"/>
        <v>14267</v>
      </c>
    </row>
    <row r="250" spans="1:19">
      <c r="A250" s="18">
        <f t="shared" si="22"/>
        <v>2029</v>
      </c>
      <c r="B250" s="18">
        <f t="shared" si="23"/>
        <v>3</v>
      </c>
      <c r="C250" s="18"/>
      <c r="D250" s="18"/>
      <c r="E250" s="18"/>
      <c r="F250" s="42">
        <f>SUMIF('Cust MB ComLg'!$Y$8:$AJ$8,$B$29,'Cust MB ComLg'!$Y210:$AJ210)</f>
        <v>12</v>
      </c>
      <c r="G250" s="42">
        <f>'Avg Bill Days'!C207</f>
        <v>29.524000000000001</v>
      </c>
      <c r="H250" s="42"/>
      <c r="I250" s="42"/>
      <c r="J250" s="42">
        <f t="shared" si="25"/>
        <v>0</v>
      </c>
      <c r="K250" s="42">
        <f t="shared" si="25"/>
        <v>177</v>
      </c>
      <c r="L250" s="42"/>
      <c r="M250" s="42"/>
      <c r="N250" s="42"/>
      <c r="O250" s="42"/>
      <c r="P250" s="42"/>
      <c r="Q250" s="42"/>
      <c r="R250" s="42">
        <f t="shared" si="26"/>
        <v>6942374</v>
      </c>
      <c r="S250" s="42">
        <f t="shared" si="27"/>
        <v>15531</v>
      </c>
    </row>
    <row r="251" spans="1:19">
      <c r="A251" s="18">
        <f t="shared" si="22"/>
        <v>2029</v>
      </c>
      <c r="B251" s="18">
        <f t="shared" si="23"/>
        <v>4</v>
      </c>
      <c r="C251" s="18"/>
      <c r="D251" s="18"/>
      <c r="E251" s="18"/>
      <c r="F251" s="42">
        <f>SUMIF('Cust MB ComLg'!$Y$8:$AJ$8,$B$29,'Cust MB ComLg'!$Y211:$AJ211)</f>
        <v>12</v>
      </c>
      <c r="G251" s="42">
        <f>'Avg Bill Days'!C208</f>
        <v>30.713999999999999</v>
      </c>
      <c r="H251" s="42"/>
      <c r="I251" s="42"/>
      <c r="J251" s="42">
        <f t="shared" si="25"/>
        <v>0</v>
      </c>
      <c r="K251" s="42">
        <f t="shared" si="25"/>
        <v>159</v>
      </c>
      <c r="L251" s="42"/>
      <c r="M251" s="42"/>
      <c r="N251" s="42"/>
      <c r="O251" s="42"/>
      <c r="P251" s="42"/>
      <c r="Q251" s="42"/>
      <c r="R251" s="42">
        <f t="shared" si="26"/>
        <v>6864643</v>
      </c>
      <c r="S251" s="42">
        <f t="shared" si="27"/>
        <v>14232</v>
      </c>
    </row>
    <row r="252" spans="1:19">
      <c r="A252" s="18">
        <f t="shared" si="22"/>
        <v>2029</v>
      </c>
      <c r="B252" s="18">
        <f t="shared" si="23"/>
        <v>5</v>
      </c>
      <c r="C252" s="18"/>
      <c r="D252" s="18"/>
      <c r="E252" s="18"/>
      <c r="F252" s="42">
        <f>SUMIF('Cust MB ComLg'!$Y$8:$AJ$8,$B$29,'Cust MB ComLg'!$Y212:$AJ212)</f>
        <v>12</v>
      </c>
      <c r="G252" s="42">
        <f>'Avg Bill Days'!C209</f>
        <v>29.524000000000001</v>
      </c>
      <c r="H252" s="42"/>
      <c r="I252" s="42"/>
      <c r="J252" s="42">
        <f t="shared" si="25"/>
        <v>0</v>
      </c>
      <c r="K252" s="42">
        <f t="shared" si="25"/>
        <v>203</v>
      </c>
      <c r="L252" s="42"/>
      <c r="M252" s="42"/>
      <c r="N252" s="42"/>
      <c r="O252" s="42"/>
      <c r="P252" s="42"/>
      <c r="Q252" s="42"/>
      <c r="R252" s="42">
        <f t="shared" si="26"/>
        <v>6426066</v>
      </c>
      <c r="S252" s="42">
        <f t="shared" si="27"/>
        <v>13605</v>
      </c>
    </row>
    <row r="253" spans="1:19">
      <c r="A253" s="18">
        <f t="shared" si="22"/>
        <v>2029</v>
      </c>
      <c r="B253" s="18">
        <f t="shared" si="23"/>
        <v>6</v>
      </c>
      <c r="C253" s="18"/>
      <c r="D253" s="18"/>
      <c r="E253" s="18"/>
      <c r="F253" s="42">
        <f>SUMIF('Cust MB ComLg'!$Y$8:$AJ$8,$B$29,'Cust MB ComLg'!$Y213:$AJ213)</f>
        <v>12</v>
      </c>
      <c r="G253" s="42">
        <f>'Avg Bill Days'!C210</f>
        <v>30.619</v>
      </c>
      <c r="H253" s="42"/>
      <c r="I253" s="42"/>
      <c r="J253" s="42">
        <f t="shared" si="25"/>
        <v>0</v>
      </c>
      <c r="K253" s="42">
        <f t="shared" si="25"/>
        <v>221</v>
      </c>
      <c r="L253" s="42"/>
      <c r="M253" s="42"/>
      <c r="N253" s="42"/>
      <c r="O253" s="42"/>
      <c r="P253" s="42"/>
      <c r="Q253" s="42"/>
      <c r="R253" s="42">
        <f t="shared" si="26"/>
        <v>7248352</v>
      </c>
      <c r="S253" s="42">
        <f t="shared" si="27"/>
        <v>13627</v>
      </c>
    </row>
    <row r="254" spans="1:19">
      <c r="A254" s="18">
        <f t="shared" si="22"/>
        <v>2029</v>
      </c>
      <c r="B254" s="18">
        <f t="shared" si="23"/>
        <v>7</v>
      </c>
      <c r="C254" s="18"/>
      <c r="D254" s="18"/>
      <c r="E254" s="18"/>
      <c r="F254" s="42">
        <f>SUMIF('Cust MB ComLg'!$Y$8:$AJ$8,$B$29,'Cust MB ComLg'!$Y214:$AJ214)</f>
        <v>12</v>
      </c>
      <c r="G254" s="42">
        <f>'Avg Bill Days'!C211</f>
        <v>30.713999999999999</v>
      </c>
      <c r="H254" s="42"/>
      <c r="I254" s="42"/>
      <c r="J254" s="42">
        <f t="shared" si="25"/>
        <v>0</v>
      </c>
      <c r="K254" s="42">
        <f t="shared" si="25"/>
        <v>251</v>
      </c>
      <c r="L254" s="42"/>
      <c r="M254" s="42"/>
      <c r="N254" s="42"/>
      <c r="O254" s="42"/>
      <c r="P254" s="42"/>
      <c r="Q254" s="42"/>
      <c r="R254" s="42">
        <f t="shared" si="26"/>
        <v>7363524</v>
      </c>
      <c r="S254" s="42">
        <f t="shared" si="27"/>
        <v>13829</v>
      </c>
    </row>
    <row r="255" spans="1:19">
      <c r="A255" s="18">
        <f t="shared" si="22"/>
        <v>2029</v>
      </c>
      <c r="B255" s="18">
        <f t="shared" si="23"/>
        <v>8</v>
      </c>
      <c r="C255" s="18"/>
      <c r="D255" s="18"/>
      <c r="E255" s="18"/>
      <c r="F255" s="42">
        <f>SUMIF('Cust MB ComLg'!$Y$8:$AJ$8,$B$29,'Cust MB ComLg'!$Y215:$AJ215)</f>
        <v>12</v>
      </c>
      <c r="G255" s="42">
        <f>'Avg Bill Days'!C212</f>
        <v>30.475999999999999</v>
      </c>
      <c r="H255" s="42"/>
      <c r="I255" s="42"/>
      <c r="J255" s="42">
        <f t="shared" si="25"/>
        <v>0</v>
      </c>
      <c r="K255" s="42">
        <f t="shared" si="25"/>
        <v>175</v>
      </c>
      <c r="L255" s="42"/>
      <c r="M255" s="42"/>
      <c r="N255" s="42"/>
      <c r="O255" s="42"/>
      <c r="P255" s="42"/>
      <c r="Q255" s="42"/>
      <c r="R255" s="42">
        <f t="shared" si="26"/>
        <v>7579252</v>
      </c>
      <c r="S255" s="42">
        <f t="shared" si="27"/>
        <v>14397</v>
      </c>
    </row>
    <row r="256" spans="1:19">
      <c r="A256" s="18">
        <f t="shared" si="22"/>
        <v>2029</v>
      </c>
      <c r="B256" s="18">
        <f t="shared" si="23"/>
        <v>9</v>
      </c>
      <c r="C256" s="18"/>
      <c r="D256" s="18"/>
      <c r="E256" s="18"/>
      <c r="F256" s="42">
        <f>SUMIF('Cust MB ComLg'!$Y$8:$AJ$8,$B$29,'Cust MB ComLg'!$Y216:$AJ216)</f>
        <v>12</v>
      </c>
      <c r="G256" s="42">
        <f>'Avg Bill Days'!C213</f>
        <v>31.143000000000001</v>
      </c>
      <c r="H256" s="42"/>
      <c r="I256" s="42"/>
      <c r="J256" s="42">
        <f t="shared" si="25"/>
        <v>0</v>
      </c>
      <c r="K256" s="42">
        <f t="shared" si="25"/>
        <v>160</v>
      </c>
      <c r="L256" s="42"/>
      <c r="M256" s="42"/>
      <c r="N256" s="42"/>
      <c r="O256" s="42"/>
      <c r="P256" s="42"/>
      <c r="Q256" s="42"/>
      <c r="R256" s="42">
        <f t="shared" si="26"/>
        <v>7745115</v>
      </c>
      <c r="S256" s="42">
        <f t="shared" si="27"/>
        <v>14829</v>
      </c>
    </row>
    <row r="257" spans="1:19">
      <c r="A257" s="18">
        <f t="shared" si="22"/>
        <v>2029</v>
      </c>
      <c r="B257" s="18">
        <f t="shared" si="23"/>
        <v>10</v>
      </c>
      <c r="C257" s="18"/>
      <c r="D257" s="18"/>
      <c r="E257" s="18"/>
      <c r="F257" s="42">
        <f>SUMIF('Cust MB ComLg'!$Y$8:$AJ$8,$B$29,'Cust MB ComLg'!$Y217:$AJ217)</f>
        <v>12</v>
      </c>
      <c r="G257" s="42">
        <f>'Avg Bill Days'!C214</f>
        <v>30.762</v>
      </c>
      <c r="H257" s="42"/>
      <c r="I257" s="42"/>
      <c r="J257" s="42">
        <f t="shared" si="25"/>
        <v>0</v>
      </c>
      <c r="K257" s="42">
        <f t="shared" si="25"/>
        <v>166</v>
      </c>
      <c r="L257" s="42"/>
      <c r="M257" s="42"/>
      <c r="N257" s="42"/>
      <c r="O257" s="42"/>
      <c r="P257" s="42"/>
      <c r="Q257" s="42"/>
      <c r="R257" s="42">
        <f t="shared" si="26"/>
        <v>7119010</v>
      </c>
      <c r="S257" s="42">
        <f t="shared" si="27"/>
        <v>14565</v>
      </c>
    </row>
    <row r="258" spans="1:19">
      <c r="A258" s="18">
        <f t="shared" si="22"/>
        <v>2029</v>
      </c>
      <c r="B258" s="18">
        <f t="shared" si="23"/>
        <v>11</v>
      </c>
      <c r="C258" s="18"/>
      <c r="D258" s="18"/>
      <c r="E258" s="18"/>
      <c r="F258" s="42">
        <f>SUMIF('Cust MB ComLg'!$Y$8:$AJ$8,$B$29,'Cust MB ComLg'!$Y218:$AJ218)</f>
        <v>12</v>
      </c>
      <c r="G258" s="42">
        <f>'Avg Bill Days'!C215</f>
        <v>28.619</v>
      </c>
      <c r="H258" s="42"/>
      <c r="I258" s="42"/>
      <c r="J258" s="42">
        <f t="shared" si="25"/>
        <v>0</v>
      </c>
      <c r="K258" s="42">
        <f t="shared" si="25"/>
        <v>171</v>
      </c>
      <c r="L258" s="42"/>
      <c r="M258" s="42"/>
      <c r="N258" s="42"/>
      <c r="O258" s="42"/>
      <c r="P258" s="42"/>
      <c r="Q258" s="42"/>
      <c r="R258" s="42">
        <f t="shared" si="26"/>
        <v>6476672</v>
      </c>
      <c r="S258" s="42">
        <f t="shared" si="27"/>
        <v>13887</v>
      </c>
    </row>
    <row r="259" spans="1:19">
      <c r="A259" s="18">
        <f t="shared" si="22"/>
        <v>2029</v>
      </c>
      <c r="B259" s="18">
        <f t="shared" si="23"/>
        <v>12</v>
      </c>
      <c r="C259" s="18"/>
      <c r="D259" s="18"/>
      <c r="E259" s="18"/>
      <c r="F259" s="42">
        <f>SUMIF('Cust MB ComLg'!$Y$8:$AJ$8,$B$29,'Cust MB ComLg'!$Y219:$AJ219)</f>
        <v>12</v>
      </c>
      <c r="G259" s="42">
        <f>'Avg Bill Days'!C216</f>
        <v>31.238</v>
      </c>
      <c r="H259" s="42"/>
      <c r="I259" s="42"/>
      <c r="J259" s="42">
        <f t="shared" si="25"/>
        <v>0</v>
      </c>
      <c r="K259" s="42">
        <f t="shared" si="25"/>
        <v>115</v>
      </c>
      <c r="L259" s="42"/>
      <c r="M259" s="42"/>
      <c r="N259" s="42"/>
      <c r="O259" s="42"/>
      <c r="P259" s="42"/>
      <c r="Q259" s="42"/>
      <c r="R259" s="42">
        <f t="shared" si="26"/>
        <v>6837219</v>
      </c>
      <c r="S259" s="42">
        <f t="shared" si="27"/>
        <v>14790</v>
      </c>
    </row>
    <row r="260" spans="1:19">
      <c r="A260" s="18">
        <f t="shared" ref="A260:A323" si="28">A248+1</f>
        <v>2030</v>
      </c>
      <c r="B260" s="18">
        <f t="shared" si="23"/>
        <v>1</v>
      </c>
      <c r="C260" s="18"/>
      <c r="D260" s="18"/>
      <c r="E260" s="18"/>
      <c r="F260" s="42">
        <f>SUMIF('Cust MB ComLg'!$Y$8:$AJ$8,$B$29,'Cust MB ComLg'!$Y220:$AJ220)</f>
        <v>13</v>
      </c>
      <c r="G260" s="42">
        <f>'Avg Bill Days'!C217</f>
        <v>32.286000000000001</v>
      </c>
      <c r="H260" s="42"/>
      <c r="I260" s="42"/>
      <c r="J260" s="42">
        <f t="shared" si="25"/>
        <v>0</v>
      </c>
      <c r="K260" s="42">
        <f t="shared" si="25"/>
        <v>69</v>
      </c>
      <c r="L260" s="42"/>
      <c r="M260" s="42"/>
      <c r="N260" s="42"/>
      <c r="O260" s="42"/>
      <c r="P260" s="42"/>
      <c r="Q260" s="42"/>
      <c r="R260" s="42">
        <f t="shared" si="26"/>
        <v>7709254</v>
      </c>
      <c r="S260" s="42">
        <f t="shared" si="27"/>
        <v>15554</v>
      </c>
    </row>
    <row r="261" spans="1:19">
      <c r="A261" s="18">
        <f t="shared" si="28"/>
        <v>2030</v>
      </c>
      <c r="B261" s="18">
        <f t="shared" ref="B261:B324" si="29">B249</f>
        <v>2</v>
      </c>
      <c r="C261" s="18"/>
      <c r="D261" s="18"/>
      <c r="E261" s="18"/>
      <c r="F261" s="42">
        <f>SUMIF('Cust MB ComLg'!$Y$8:$AJ$8,$B$29,'Cust MB ComLg'!$Y221:$AJ221)</f>
        <v>13</v>
      </c>
      <c r="G261" s="42">
        <f>'Avg Bill Days'!C218</f>
        <v>29.81</v>
      </c>
      <c r="H261" s="42"/>
      <c r="I261" s="42"/>
      <c r="J261" s="42">
        <f t="shared" si="25"/>
        <v>0</v>
      </c>
      <c r="K261" s="42">
        <f t="shared" si="25"/>
        <v>83</v>
      </c>
      <c r="L261" s="42"/>
      <c r="M261" s="42"/>
      <c r="N261" s="42"/>
      <c r="O261" s="42"/>
      <c r="P261" s="42"/>
      <c r="Q261" s="42"/>
      <c r="R261" s="42">
        <f t="shared" si="26"/>
        <v>7162984</v>
      </c>
      <c r="S261" s="42">
        <f t="shared" si="27"/>
        <v>15456</v>
      </c>
    </row>
    <row r="262" spans="1:19">
      <c r="A262" s="18">
        <f t="shared" si="28"/>
        <v>2030</v>
      </c>
      <c r="B262" s="18">
        <f t="shared" si="29"/>
        <v>3</v>
      </c>
      <c r="C262" s="18"/>
      <c r="D262" s="18"/>
      <c r="E262" s="18"/>
      <c r="F262" s="42">
        <f>SUMIF('Cust MB ComLg'!$Y$8:$AJ$8,$B$29,'Cust MB ComLg'!$Y222:$AJ222)</f>
        <v>13</v>
      </c>
      <c r="G262" s="42">
        <f>'Avg Bill Days'!C219</f>
        <v>29.524000000000001</v>
      </c>
      <c r="H262" s="42"/>
      <c r="I262" s="42"/>
      <c r="J262" s="42">
        <f t="shared" si="25"/>
        <v>0</v>
      </c>
      <c r="K262" s="42">
        <f t="shared" si="25"/>
        <v>191</v>
      </c>
      <c r="L262" s="42"/>
      <c r="M262" s="42"/>
      <c r="N262" s="42"/>
      <c r="O262" s="42"/>
      <c r="P262" s="42"/>
      <c r="Q262" s="42"/>
      <c r="R262" s="42">
        <f t="shared" si="26"/>
        <v>7520906</v>
      </c>
      <c r="S262" s="42">
        <f t="shared" si="27"/>
        <v>16826</v>
      </c>
    </row>
    <row r="263" spans="1:19">
      <c r="A263" s="18">
        <f t="shared" si="28"/>
        <v>2030</v>
      </c>
      <c r="B263" s="18">
        <f t="shared" si="29"/>
        <v>4</v>
      </c>
      <c r="C263" s="18"/>
      <c r="D263" s="18"/>
      <c r="E263" s="18"/>
      <c r="F263" s="42">
        <f>SUMIF('Cust MB ComLg'!$Y$8:$AJ$8,$B$29,'Cust MB ComLg'!$Y223:$AJ223)</f>
        <v>13</v>
      </c>
      <c r="G263" s="42">
        <f>'Avg Bill Days'!C220</f>
        <v>30.713999999999999</v>
      </c>
      <c r="H263" s="42"/>
      <c r="I263" s="42"/>
      <c r="J263" s="42">
        <f t="shared" si="25"/>
        <v>0</v>
      </c>
      <c r="K263" s="42">
        <f t="shared" si="25"/>
        <v>172</v>
      </c>
      <c r="L263" s="42"/>
      <c r="M263" s="42"/>
      <c r="N263" s="42"/>
      <c r="O263" s="42"/>
      <c r="P263" s="42"/>
      <c r="Q263" s="42"/>
      <c r="R263" s="42">
        <f t="shared" si="26"/>
        <v>7436697</v>
      </c>
      <c r="S263" s="42">
        <f t="shared" si="27"/>
        <v>15418</v>
      </c>
    </row>
    <row r="264" spans="1:19">
      <c r="A264" s="18">
        <f t="shared" si="28"/>
        <v>2030</v>
      </c>
      <c r="B264" s="18">
        <f t="shared" si="29"/>
        <v>5</v>
      </c>
      <c r="C264" s="18"/>
      <c r="D264" s="18"/>
      <c r="E264" s="18"/>
      <c r="F264" s="42">
        <f>SUMIF('Cust MB ComLg'!$Y$8:$AJ$8,$B$29,'Cust MB ComLg'!$Y224:$AJ224)</f>
        <v>13</v>
      </c>
      <c r="G264" s="42">
        <f>'Avg Bill Days'!C221</f>
        <v>29.524000000000001</v>
      </c>
      <c r="H264" s="42"/>
      <c r="I264" s="42"/>
      <c r="J264" s="42">
        <f t="shared" si="25"/>
        <v>0</v>
      </c>
      <c r="K264" s="42">
        <f t="shared" si="25"/>
        <v>220</v>
      </c>
      <c r="L264" s="42"/>
      <c r="M264" s="42"/>
      <c r="N264" s="42"/>
      <c r="O264" s="42"/>
      <c r="P264" s="42"/>
      <c r="Q264" s="42"/>
      <c r="R264" s="42">
        <f t="shared" si="26"/>
        <v>6961571</v>
      </c>
      <c r="S264" s="42">
        <f t="shared" si="27"/>
        <v>14739</v>
      </c>
    </row>
    <row r="265" spans="1:19">
      <c r="A265" s="18">
        <f t="shared" si="28"/>
        <v>2030</v>
      </c>
      <c r="B265" s="18">
        <f t="shared" si="29"/>
        <v>6</v>
      </c>
      <c r="C265" s="18"/>
      <c r="D265" s="18"/>
      <c r="E265" s="18"/>
      <c r="F265" s="42">
        <f>SUMIF('Cust MB ComLg'!$Y$8:$AJ$8,$B$29,'Cust MB ComLg'!$Y225:$AJ225)</f>
        <v>13</v>
      </c>
      <c r="G265" s="42">
        <f>'Avg Bill Days'!C222</f>
        <v>30.619</v>
      </c>
      <c r="H265" s="42"/>
      <c r="I265" s="42"/>
      <c r="J265" s="42">
        <f t="shared" si="25"/>
        <v>0</v>
      </c>
      <c r="K265" s="42">
        <f t="shared" si="25"/>
        <v>240</v>
      </c>
      <c r="L265" s="42"/>
      <c r="M265" s="42"/>
      <c r="N265" s="42"/>
      <c r="O265" s="42"/>
      <c r="P265" s="42"/>
      <c r="Q265" s="42"/>
      <c r="R265" s="42">
        <f t="shared" si="26"/>
        <v>7852382</v>
      </c>
      <c r="S265" s="42">
        <f t="shared" si="27"/>
        <v>14762</v>
      </c>
    </row>
    <row r="266" spans="1:19">
      <c r="A266" s="18">
        <f t="shared" si="28"/>
        <v>2030</v>
      </c>
      <c r="B266" s="18">
        <f t="shared" si="29"/>
        <v>7</v>
      </c>
      <c r="C266" s="18"/>
      <c r="D266" s="18"/>
      <c r="E266" s="18"/>
      <c r="F266" s="42">
        <f>SUMIF('Cust MB ComLg'!$Y$8:$AJ$8,$B$29,'Cust MB ComLg'!$Y226:$AJ226)</f>
        <v>13</v>
      </c>
      <c r="G266" s="42">
        <f>'Avg Bill Days'!C223</f>
        <v>30.713999999999999</v>
      </c>
      <c r="H266" s="42"/>
      <c r="I266" s="42"/>
      <c r="J266" s="42">
        <f t="shared" si="25"/>
        <v>0</v>
      </c>
      <c r="K266" s="42">
        <f t="shared" si="25"/>
        <v>272</v>
      </c>
      <c r="L266" s="42"/>
      <c r="M266" s="42"/>
      <c r="N266" s="42"/>
      <c r="O266" s="42"/>
      <c r="P266" s="42"/>
      <c r="Q266" s="42"/>
      <c r="R266" s="42">
        <f t="shared" si="26"/>
        <v>7977151</v>
      </c>
      <c r="S266" s="42">
        <f t="shared" si="27"/>
        <v>14982</v>
      </c>
    </row>
    <row r="267" spans="1:19">
      <c r="A267" s="18">
        <f t="shared" si="28"/>
        <v>2030</v>
      </c>
      <c r="B267" s="18">
        <f t="shared" si="29"/>
        <v>8</v>
      </c>
      <c r="C267" s="18"/>
      <c r="D267" s="18"/>
      <c r="E267" s="18"/>
      <c r="F267" s="42">
        <f>SUMIF('Cust MB ComLg'!$Y$8:$AJ$8,$B$29,'Cust MB ComLg'!$Y227:$AJ227)</f>
        <v>13</v>
      </c>
      <c r="G267" s="42">
        <f>'Avg Bill Days'!C224</f>
        <v>30.475999999999999</v>
      </c>
      <c r="H267" s="42"/>
      <c r="I267" s="42"/>
      <c r="J267" s="42">
        <f t="shared" si="25"/>
        <v>0</v>
      </c>
      <c r="K267" s="42">
        <f t="shared" si="25"/>
        <v>189</v>
      </c>
      <c r="L267" s="42"/>
      <c r="M267" s="42"/>
      <c r="N267" s="42"/>
      <c r="O267" s="42"/>
      <c r="P267" s="42"/>
      <c r="Q267" s="42"/>
      <c r="R267" s="42">
        <f t="shared" si="26"/>
        <v>8210857</v>
      </c>
      <c r="S267" s="42">
        <f t="shared" si="27"/>
        <v>15596</v>
      </c>
    </row>
    <row r="268" spans="1:19">
      <c r="A268" s="18">
        <f t="shared" si="28"/>
        <v>2030</v>
      </c>
      <c r="B268" s="18">
        <f t="shared" si="29"/>
        <v>9</v>
      </c>
      <c r="C268" s="18"/>
      <c r="D268" s="18"/>
      <c r="E268" s="18"/>
      <c r="F268" s="42">
        <f>SUMIF('Cust MB ComLg'!$Y$8:$AJ$8,$B$29,'Cust MB ComLg'!$Y228:$AJ228)</f>
        <v>13</v>
      </c>
      <c r="G268" s="42">
        <f>'Avg Bill Days'!C225</f>
        <v>31.143000000000001</v>
      </c>
      <c r="H268" s="42"/>
      <c r="I268" s="42"/>
      <c r="J268" s="42">
        <f t="shared" si="25"/>
        <v>0</v>
      </c>
      <c r="K268" s="42">
        <f t="shared" si="25"/>
        <v>174</v>
      </c>
      <c r="L268" s="42"/>
      <c r="M268" s="42"/>
      <c r="N268" s="42"/>
      <c r="O268" s="42"/>
      <c r="P268" s="42"/>
      <c r="Q268" s="42"/>
      <c r="R268" s="42">
        <f t="shared" si="26"/>
        <v>8390541</v>
      </c>
      <c r="S268" s="42">
        <f t="shared" si="27"/>
        <v>16064</v>
      </c>
    </row>
    <row r="269" spans="1:19">
      <c r="A269" s="18">
        <f t="shared" si="28"/>
        <v>2030</v>
      </c>
      <c r="B269" s="18">
        <f t="shared" si="29"/>
        <v>10</v>
      </c>
      <c r="C269" s="18"/>
      <c r="D269" s="18"/>
      <c r="E269" s="18"/>
      <c r="F269" s="42">
        <f>SUMIF('Cust MB ComLg'!$Y$8:$AJ$8,$B$29,'Cust MB ComLg'!$Y229:$AJ229)</f>
        <v>13</v>
      </c>
      <c r="G269" s="42">
        <f>'Avg Bill Days'!C226</f>
        <v>30.762</v>
      </c>
      <c r="H269" s="42"/>
      <c r="I269" s="42"/>
      <c r="J269" s="42">
        <f t="shared" si="25"/>
        <v>0</v>
      </c>
      <c r="K269" s="42">
        <f t="shared" si="25"/>
        <v>180</v>
      </c>
      <c r="L269" s="42"/>
      <c r="M269" s="42"/>
      <c r="N269" s="42"/>
      <c r="O269" s="42"/>
      <c r="P269" s="42"/>
      <c r="Q269" s="42"/>
      <c r="R269" s="42">
        <f t="shared" si="26"/>
        <v>7712261</v>
      </c>
      <c r="S269" s="42">
        <f t="shared" si="27"/>
        <v>15779</v>
      </c>
    </row>
    <row r="270" spans="1:19">
      <c r="A270" s="18">
        <f t="shared" si="28"/>
        <v>2030</v>
      </c>
      <c r="B270" s="18">
        <f t="shared" si="29"/>
        <v>11</v>
      </c>
      <c r="C270" s="18"/>
      <c r="D270" s="18"/>
      <c r="E270" s="18"/>
      <c r="F270" s="42">
        <f>SUMIF('Cust MB ComLg'!$Y$8:$AJ$8,$B$29,'Cust MB ComLg'!$Y230:$AJ230)</f>
        <v>13</v>
      </c>
      <c r="G270" s="42">
        <f>'Avg Bill Days'!C227</f>
        <v>28.619</v>
      </c>
      <c r="H270" s="42"/>
      <c r="I270" s="42"/>
      <c r="J270" s="42">
        <f t="shared" si="25"/>
        <v>0</v>
      </c>
      <c r="K270" s="42">
        <f t="shared" si="25"/>
        <v>185</v>
      </c>
      <c r="L270" s="42"/>
      <c r="M270" s="42"/>
      <c r="N270" s="42"/>
      <c r="O270" s="42"/>
      <c r="P270" s="42"/>
      <c r="Q270" s="42"/>
      <c r="R270" s="42">
        <f t="shared" si="26"/>
        <v>7016395</v>
      </c>
      <c r="S270" s="42">
        <f t="shared" si="27"/>
        <v>15045</v>
      </c>
    </row>
    <row r="271" spans="1:19">
      <c r="A271" s="18">
        <f t="shared" si="28"/>
        <v>2030</v>
      </c>
      <c r="B271" s="18">
        <f t="shared" si="29"/>
        <v>12</v>
      </c>
      <c r="C271" s="18"/>
      <c r="D271" s="18"/>
      <c r="E271" s="18"/>
      <c r="F271" s="42">
        <f>SUMIF('Cust MB ComLg'!$Y$8:$AJ$8,$B$29,'Cust MB ComLg'!$Y231:$AJ231)</f>
        <v>13</v>
      </c>
      <c r="G271" s="42">
        <f>'Avg Bill Days'!C228</f>
        <v>31.238</v>
      </c>
      <c r="H271" s="42"/>
      <c r="I271" s="42"/>
      <c r="J271" s="42">
        <f t="shared" si="25"/>
        <v>0</v>
      </c>
      <c r="K271" s="42">
        <f t="shared" si="25"/>
        <v>124</v>
      </c>
      <c r="L271" s="42"/>
      <c r="M271" s="42"/>
      <c r="N271" s="42"/>
      <c r="O271" s="42"/>
      <c r="P271" s="42"/>
      <c r="Q271" s="42"/>
      <c r="R271" s="42">
        <f t="shared" si="26"/>
        <v>7406987</v>
      </c>
      <c r="S271" s="42">
        <f t="shared" si="27"/>
        <v>16023</v>
      </c>
    </row>
    <row r="272" spans="1:19">
      <c r="A272" s="18">
        <f t="shared" si="28"/>
        <v>2031</v>
      </c>
      <c r="B272" s="18">
        <f t="shared" si="29"/>
        <v>1</v>
      </c>
      <c r="C272" s="18"/>
      <c r="D272" s="18"/>
      <c r="E272" s="18"/>
      <c r="F272" s="42">
        <f>SUMIF('Cust MB ComLg'!$Y$8:$AJ$8,$B$29,'Cust MB ComLg'!$Y232:$AJ232)</f>
        <v>13</v>
      </c>
      <c r="G272" s="42">
        <f>'Avg Bill Days'!C229</f>
        <v>32.286000000000001</v>
      </c>
      <c r="H272" s="42"/>
      <c r="I272" s="42"/>
      <c r="J272" s="42">
        <f t="shared" si="25"/>
        <v>0</v>
      </c>
      <c r="K272" s="42">
        <f t="shared" si="25"/>
        <v>69</v>
      </c>
      <c r="L272" s="42"/>
      <c r="M272" s="42"/>
      <c r="N272" s="42"/>
      <c r="O272" s="42"/>
      <c r="P272" s="42"/>
      <c r="Q272" s="42"/>
      <c r="R272" s="42">
        <f t="shared" si="26"/>
        <v>7709254</v>
      </c>
      <c r="S272" s="42">
        <f t="shared" si="27"/>
        <v>15554</v>
      </c>
    </row>
    <row r="273" spans="1:19">
      <c r="A273" s="18">
        <f t="shared" si="28"/>
        <v>2031</v>
      </c>
      <c r="B273" s="18">
        <f t="shared" si="29"/>
        <v>2</v>
      </c>
      <c r="C273" s="18"/>
      <c r="D273" s="18"/>
      <c r="E273" s="18"/>
      <c r="F273" s="42">
        <f>SUMIF('Cust MB ComLg'!$Y$8:$AJ$8,$B$29,'Cust MB ComLg'!$Y233:$AJ233)</f>
        <v>13</v>
      </c>
      <c r="G273" s="42">
        <f>'Avg Bill Days'!C230</f>
        <v>29.81</v>
      </c>
      <c r="H273" s="42"/>
      <c r="I273" s="42"/>
      <c r="J273" s="42">
        <f t="shared" si="25"/>
        <v>0</v>
      </c>
      <c r="K273" s="42">
        <f t="shared" si="25"/>
        <v>83</v>
      </c>
      <c r="L273" s="42"/>
      <c r="M273" s="42"/>
      <c r="N273" s="42"/>
      <c r="O273" s="42"/>
      <c r="P273" s="42"/>
      <c r="Q273" s="42"/>
      <c r="R273" s="42">
        <f t="shared" si="26"/>
        <v>7162984</v>
      </c>
      <c r="S273" s="42">
        <f t="shared" si="27"/>
        <v>15456</v>
      </c>
    </row>
    <row r="274" spans="1:19">
      <c r="A274" s="18">
        <f t="shared" si="28"/>
        <v>2031</v>
      </c>
      <c r="B274" s="18">
        <f t="shared" si="29"/>
        <v>3</v>
      </c>
      <c r="C274" s="18"/>
      <c r="D274" s="18"/>
      <c r="E274" s="18"/>
      <c r="F274" s="42">
        <f>SUMIF('Cust MB ComLg'!$Y$8:$AJ$8,$B$29,'Cust MB ComLg'!$Y234:$AJ234)</f>
        <v>13</v>
      </c>
      <c r="G274" s="42">
        <f>'Avg Bill Days'!C231</f>
        <v>29.524000000000001</v>
      </c>
      <c r="H274" s="42"/>
      <c r="I274" s="42"/>
      <c r="J274" s="42">
        <f t="shared" ref="J274:K305" si="30">ROUND(SUMIF($B$32:$B$45,$B274,J$32:J$45)*$F274,0)</f>
        <v>0</v>
      </c>
      <c r="K274" s="42">
        <f t="shared" si="30"/>
        <v>191</v>
      </c>
      <c r="L274" s="42"/>
      <c r="M274" s="42"/>
      <c r="N274" s="42"/>
      <c r="O274" s="42"/>
      <c r="P274" s="42"/>
      <c r="Q274" s="42"/>
      <c r="R274" s="42">
        <f t="shared" si="26"/>
        <v>7520906</v>
      </c>
      <c r="S274" s="42">
        <f t="shared" si="27"/>
        <v>16826</v>
      </c>
    </row>
    <row r="275" spans="1:19">
      <c r="A275" s="18">
        <f t="shared" si="28"/>
        <v>2031</v>
      </c>
      <c r="B275" s="18">
        <f t="shared" si="29"/>
        <v>4</v>
      </c>
      <c r="C275" s="18"/>
      <c r="D275" s="18"/>
      <c r="E275" s="18"/>
      <c r="F275" s="42">
        <f>SUMIF('Cust MB ComLg'!$Y$8:$AJ$8,$B$29,'Cust MB ComLg'!$Y235:$AJ235)</f>
        <v>13</v>
      </c>
      <c r="G275" s="42">
        <f>'Avg Bill Days'!C232</f>
        <v>30.713999999999999</v>
      </c>
      <c r="H275" s="42"/>
      <c r="I275" s="42"/>
      <c r="J275" s="42">
        <f t="shared" si="30"/>
        <v>0</v>
      </c>
      <c r="K275" s="42">
        <f t="shared" si="30"/>
        <v>172</v>
      </c>
      <c r="L275" s="42"/>
      <c r="M275" s="42"/>
      <c r="N275" s="42"/>
      <c r="O275" s="42"/>
      <c r="P275" s="42"/>
      <c r="Q275" s="42"/>
      <c r="R275" s="42">
        <f t="shared" si="26"/>
        <v>7436697</v>
      </c>
      <c r="S275" s="42">
        <f t="shared" si="27"/>
        <v>15418</v>
      </c>
    </row>
    <row r="276" spans="1:19">
      <c r="A276" s="18">
        <f t="shared" si="28"/>
        <v>2031</v>
      </c>
      <c r="B276" s="18">
        <f t="shared" si="29"/>
        <v>5</v>
      </c>
      <c r="C276" s="18"/>
      <c r="D276" s="18"/>
      <c r="E276" s="18"/>
      <c r="F276" s="42">
        <f>SUMIF('Cust MB ComLg'!$Y$8:$AJ$8,$B$29,'Cust MB ComLg'!$Y236:$AJ236)</f>
        <v>13</v>
      </c>
      <c r="G276" s="42">
        <f>'Avg Bill Days'!C233</f>
        <v>29.524000000000001</v>
      </c>
      <c r="H276" s="42"/>
      <c r="I276" s="42"/>
      <c r="J276" s="42">
        <f t="shared" si="30"/>
        <v>0</v>
      </c>
      <c r="K276" s="42">
        <f t="shared" si="30"/>
        <v>220</v>
      </c>
      <c r="L276" s="42"/>
      <c r="M276" s="42"/>
      <c r="N276" s="42"/>
      <c r="O276" s="42"/>
      <c r="P276" s="42"/>
      <c r="Q276" s="42"/>
      <c r="R276" s="42">
        <f t="shared" si="26"/>
        <v>6961571</v>
      </c>
      <c r="S276" s="42">
        <f t="shared" si="27"/>
        <v>14739</v>
      </c>
    </row>
    <row r="277" spans="1:19">
      <c r="A277" s="18">
        <f t="shared" si="28"/>
        <v>2031</v>
      </c>
      <c r="B277" s="18">
        <f t="shared" si="29"/>
        <v>6</v>
      </c>
      <c r="C277" s="18"/>
      <c r="D277" s="18"/>
      <c r="E277" s="18"/>
      <c r="F277" s="42">
        <f>SUMIF('Cust MB ComLg'!$Y$8:$AJ$8,$B$29,'Cust MB ComLg'!$Y237:$AJ237)</f>
        <v>13</v>
      </c>
      <c r="G277" s="42">
        <f>'Avg Bill Days'!C234</f>
        <v>30.619</v>
      </c>
      <c r="H277" s="42"/>
      <c r="I277" s="42"/>
      <c r="J277" s="42">
        <f t="shared" si="30"/>
        <v>0</v>
      </c>
      <c r="K277" s="42">
        <f t="shared" si="30"/>
        <v>240</v>
      </c>
      <c r="L277" s="42"/>
      <c r="M277" s="42"/>
      <c r="N277" s="42"/>
      <c r="O277" s="42"/>
      <c r="P277" s="42"/>
      <c r="Q277" s="42"/>
      <c r="R277" s="42">
        <f t="shared" si="26"/>
        <v>7852382</v>
      </c>
      <c r="S277" s="42">
        <f t="shared" si="27"/>
        <v>14762</v>
      </c>
    </row>
    <row r="278" spans="1:19">
      <c r="A278" s="18">
        <f t="shared" si="28"/>
        <v>2031</v>
      </c>
      <c r="B278" s="18">
        <f t="shared" si="29"/>
        <v>7</v>
      </c>
      <c r="C278" s="18"/>
      <c r="D278" s="18"/>
      <c r="E278" s="18"/>
      <c r="F278" s="42">
        <f>SUMIF('Cust MB ComLg'!$Y$8:$AJ$8,$B$29,'Cust MB ComLg'!$Y238:$AJ238)</f>
        <v>13</v>
      </c>
      <c r="G278" s="42">
        <f>'Avg Bill Days'!C235</f>
        <v>30.713999999999999</v>
      </c>
      <c r="H278" s="42"/>
      <c r="I278" s="42"/>
      <c r="J278" s="42">
        <f t="shared" si="30"/>
        <v>0</v>
      </c>
      <c r="K278" s="42">
        <f t="shared" si="30"/>
        <v>272</v>
      </c>
      <c r="L278" s="42"/>
      <c r="M278" s="42"/>
      <c r="N278" s="42"/>
      <c r="O278" s="42"/>
      <c r="P278" s="42"/>
      <c r="Q278" s="42"/>
      <c r="R278" s="42">
        <f t="shared" si="26"/>
        <v>7977151</v>
      </c>
      <c r="S278" s="42">
        <f t="shared" si="27"/>
        <v>14982</v>
      </c>
    </row>
    <row r="279" spans="1:19">
      <c r="A279" s="18">
        <f t="shared" si="28"/>
        <v>2031</v>
      </c>
      <c r="B279" s="18">
        <f t="shared" si="29"/>
        <v>8</v>
      </c>
      <c r="C279" s="18"/>
      <c r="D279" s="18"/>
      <c r="E279" s="18"/>
      <c r="F279" s="42">
        <f>SUMIF('Cust MB ComLg'!$Y$8:$AJ$8,$B$29,'Cust MB ComLg'!$Y239:$AJ239)</f>
        <v>13</v>
      </c>
      <c r="G279" s="42">
        <f>'Avg Bill Days'!C236</f>
        <v>30.475999999999999</v>
      </c>
      <c r="H279" s="42"/>
      <c r="I279" s="42"/>
      <c r="J279" s="42">
        <f t="shared" si="30"/>
        <v>0</v>
      </c>
      <c r="K279" s="42">
        <f t="shared" si="30"/>
        <v>189</v>
      </c>
      <c r="L279" s="42"/>
      <c r="M279" s="42"/>
      <c r="N279" s="42"/>
      <c r="O279" s="42"/>
      <c r="P279" s="42"/>
      <c r="Q279" s="42"/>
      <c r="R279" s="42">
        <f t="shared" si="26"/>
        <v>8210857</v>
      </c>
      <c r="S279" s="42">
        <f t="shared" si="27"/>
        <v>15596</v>
      </c>
    </row>
    <row r="280" spans="1:19">
      <c r="A280" s="18">
        <f t="shared" si="28"/>
        <v>2031</v>
      </c>
      <c r="B280" s="18">
        <f t="shared" si="29"/>
        <v>9</v>
      </c>
      <c r="C280" s="18"/>
      <c r="D280" s="18"/>
      <c r="E280" s="18"/>
      <c r="F280" s="42">
        <f>SUMIF('Cust MB ComLg'!$Y$8:$AJ$8,$B$29,'Cust MB ComLg'!$Y240:$AJ240)</f>
        <v>13</v>
      </c>
      <c r="G280" s="42">
        <f>'Avg Bill Days'!C237</f>
        <v>31.143000000000001</v>
      </c>
      <c r="H280" s="42"/>
      <c r="I280" s="42"/>
      <c r="J280" s="42">
        <f t="shared" si="30"/>
        <v>0</v>
      </c>
      <c r="K280" s="42">
        <f t="shared" si="30"/>
        <v>174</v>
      </c>
      <c r="L280" s="42"/>
      <c r="M280" s="42"/>
      <c r="N280" s="42"/>
      <c r="O280" s="42"/>
      <c r="P280" s="42"/>
      <c r="Q280" s="42"/>
      <c r="R280" s="42">
        <f t="shared" si="26"/>
        <v>8390541</v>
      </c>
      <c r="S280" s="42">
        <f t="shared" si="27"/>
        <v>16064</v>
      </c>
    </row>
    <row r="281" spans="1:19">
      <c r="A281" s="18">
        <f t="shared" si="28"/>
        <v>2031</v>
      </c>
      <c r="B281" s="18">
        <f t="shared" si="29"/>
        <v>10</v>
      </c>
      <c r="C281" s="18"/>
      <c r="D281" s="18"/>
      <c r="E281" s="18"/>
      <c r="F281" s="42">
        <f>SUMIF('Cust MB ComLg'!$Y$8:$AJ$8,$B$29,'Cust MB ComLg'!$Y241:$AJ241)</f>
        <v>13</v>
      </c>
      <c r="G281" s="42">
        <f>'Avg Bill Days'!C238</f>
        <v>30.762</v>
      </c>
      <c r="H281" s="42"/>
      <c r="I281" s="42"/>
      <c r="J281" s="42">
        <f t="shared" si="30"/>
        <v>0</v>
      </c>
      <c r="K281" s="42">
        <f t="shared" si="30"/>
        <v>180</v>
      </c>
      <c r="L281" s="42"/>
      <c r="M281" s="42"/>
      <c r="N281" s="42"/>
      <c r="O281" s="42"/>
      <c r="P281" s="42"/>
      <c r="Q281" s="42"/>
      <c r="R281" s="42">
        <f t="shared" si="26"/>
        <v>7712261</v>
      </c>
      <c r="S281" s="42">
        <f t="shared" si="27"/>
        <v>15779</v>
      </c>
    </row>
    <row r="282" spans="1:19">
      <c r="A282" s="18">
        <f t="shared" si="28"/>
        <v>2031</v>
      </c>
      <c r="B282" s="18">
        <f t="shared" si="29"/>
        <v>11</v>
      </c>
      <c r="C282" s="18"/>
      <c r="D282" s="18"/>
      <c r="E282" s="18"/>
      <c r="F282" s="42">
        <f>SUMIF('Cust MB ComLg'!$Y$8:$AJ$8,$B$29,'Cust MB ComLg'!$Y242:$AJ242)</f>
        <v>13</v>
      </c>
      <c r="G282" s="42">
        <f>'Avg Bill Days'!C239</f>
        <v>28.619</v>
      </c>
      <c r="H282" s="42"/>
      <c r="I282" s="42"/>
      <c r="J282" s="42">
        <f t="shared" si="30"/>
        <v>0</v>
      </c>
      <c r="K282" s="42">
        <f t="shared" si="30"/>
        <v>185</v>
      </c>
      <c r="L282" s="42"/>
      <c r="M282" s="42"/>
      <c r="N282" s="42"/>
      <c r="O282" s="42"/>
      <c r="P282" s="42"/>
      <c r="Q282" s="42"/>
      <c r="R282" s="42">
        <f t="shared" si="26"/>
        <v>7016395</v>
      </c>
      <c r="S282" s="42">
        <f t="shared" si="27"/>
        <v>15045</v>
      </c>
    </row>
    <row r="283" spans="1:19">
      <c r="A283" s="18">
        <f t="shared" si="28"/>
        <v>2031</v>
      </c>
      <c r="B283" s="18">
        <f t="shared" si="29"/>
        <v>12</v>
      </c>
      <c r="C283" s="18"/>
      <c r="D283" s="18"/>
      <c r="E283" s="18"/>
      <c r="F283" s="42">
        <f>SUMIF('Cust MB ComLg'!$Y$8:$AJ$8,$B$29,'Cust MB ComLg'!$Y243:$AJ243)</f>
        <v>13</v>
      </c>
      <c r="G283" s="42">
        <f>'Avg Bill Days'!C240</f>
        <v>31.238</v>
      </c>
      <c r="H283" s="42"/>
      <c r="I283" s="42"/>
      <c r="J283" s="42">
        <f t="shared" si="30"/>
        <v>0</v>
      </c>
      <c r="K283" s="42">
        <f t="shared" si="30"/>
        <v>124</v>
      </c>
      <c r="L283" s="42"/>
      <c r="M283" s="42"/>
      <c r="N283" s="42"/>
      <c r="O283" s="42"/>
      <c r="P283" s="42"/>
      <c r="Q283" s="42"/>
      <c r="R283" s="42">
        <f t="shared" si="26"/>
        <v>7406987</v>
      </c>
      <c r="S283" s="42">
        <f t="shared" si="27"/>
        <v>16023</v>
      </c>
    </row>
    <row r="284" spans="1:19">
      <c r="A284" s="18">
        <f t="shared" si="28"/>
        <v>2032</v>
      </c>
      <c r="B284" s="18">
        <f t="shared" si="29"/>
        <v>1</v>
      </c>
      <c r="C284" s="18"/>
      <c r="D284" s="18"/>
      <c r="E284" s="18"/>
      <c r="F284" s="42">
        <f>SUMIF('Cust MB ComLg'!$Y$8:$AJ$8,$B$29,'Cust MB ComLg'!$Y244:$AJ244)</f>
        <v>14</v>
      </c>
      <c r="G284" s="42">
        <f>'Avg Bill Days'!C241</f>
        <v>32.286000000000001</v>
      </c>
      <c r="H284" s="42"/>
      <c r="I284" s="42"/>
      <c r="J284" s="42">
        <f t="shared" si="30"/>
        <v>0</v>
      </c>
      <c r="K284" s="42">
        <f t="shared" si="30"/>
        <v>74</v>
      </c>
      <c r="L284" s="42"/>
      <c r="M284" s="42"/>
      <c r="N284" s="42"/>
      <c r="O284" s="42"/>
      <c r="P284" s="42"/>
      <c r="Q284" s="42"/>
      <c r="R284" s="42">
        <f t="shared" si="26"/>
        <v>8302273</v>
      </c>
      <c r="S284" s="42">
        <f t="shared" si="27"/>
        <v>16750</v>
      </c>
    </row>
    <row r="285" spans="1:19">
      <c r="A285" s="18">
        <f t="shared" si="28"/>
        <v>2032</v>
      </c>
      <c r="B285" s="18">
        <f t="shared" si="29"/>
        <v>2</v>
      </c>
      <c r="C285" s="18"/>
      <c r="D285" s="18"/>
      <c r="E285" s="18"/>
      <c r="F285" s="42">
        <f>SUMIF('Cust MB ComLg'!$Y$8:$AJ$8,$B$29,'Cust MB ComLg'!$Y245:$AJ245)</f>
        <v>14</v>
      </c>
      <c r="G285" s="42">
        <f>'Avg Bill Days'!C242</f>
        <v>30.31</v>
      </c>
      <c r="H285" s="42"/>
      <c r="I285" s="42"/>
      <c r="J285" s="42">
        <f t="shared" si="30"/>
        <v>0</v>
      </c>
      <c r="K285" s="42">
        <f t="shared" si="30"/>
        <v>89</v>
      </c>
      <c r="L285" s="42"/>
      <c r="M285" s="42"/>
      <c r="N285" s="42"/>
      <c r="O285" s="42"/>
      <c r="P285" s="42"/>
      <c r="Q285" s="42"/>
      <c r="R285" s="42">
        <f t="shared" si="26"/>
        <v>7843368</v>
      </c>
      <c r="S285" s="42">
        <f t="shared" si="27"/>
        <v>16645</v>
      </c>
    </row>
    <row r="286" spans="1:19">
      <c r="A286" s="18">
        <f t="shared" si="28"/>
        <v>2032</v>
      </c>
      <c r="B286" s="18">
        <f t="shared" si="29"/>
        <v>3</v>
      </c>
      <c r="C286" s="18"/>
      <c r="D286" s="18"/>
      <c r="E286" s="18"/>
      <c r="F286" s="42">
        <f>SUMIF('Cust MB ComLg'!$Y$8:$AJ$8,$B$29,'Cust MB ComLg'!$Y246:$AJ246)</f>
        <v>14</v>
      </c>
      <c r="G286" s="42">
        <f>'Avg Bill Days'!C243</f>
        <v>30.024000000000001</v>
      </c>
      <c r="H286" s="42"/>
      <c r="I286" s="42"/>
      <c r="J286" s="42">
        <f t="shared" si="30"/>
        <v>0</v>
      </c>
      <c r="K286" s="42">
        <f t="shared" si="30"/>
        <v>206</v>
      </c>
      <c r="L286" s="42"/>
      <c r="M286" s="42"/>
      <c r="N286" s="42"/>
      <c r="O286" s="42"/>
      <c r="P286" s="42"/>
      <c r="Q286" s="42"/>
      <c r="R286" s="42">
        <f t="shared" si="26"/>
        <v>8236604</v>
      </c>
      <c r="S286" s="42">
        <f t="shared" si="27"/>
        <v>18120</v>
      </c>
    </row>
    <row r="287" spans="1:19">
      <c r="A287" s="18">
        <f t="shared" si="28"/>
        <v>2032</v>
      </c>
      <c r="B287" s="18">
        <f t="shared" si="29"/>
        <v>4</v>
      </c>
      <c r="C287" s="18"/>
      <c r="D287" s="18"/>
      <c r="E287" s="18"/>
      <c r="F287" s="42">
        <f>SUMIF('Cust MB ComLg'!$Y$8:$AJ$8,$B$29,'Cust MB ComLg'!$Y247:$AJ247)</f>
        <v>14</v>
      </c>
      <c r="G287" s="42">
        <f>'Avg Bill Days'!C244</f>
        <v>30.713999999999999</v>
      </c>
      <c r="H287" s="42"/>
      <c r="I287" s="42"/>
      <c r="J287" s="42">
        <f t="shared" si="30"/>
        <v>0</v>
      </c>
      <c r="K287" s="42">
        <f t="shared" si="30"/>
        <v>185</v>
      </c>
      <c r="L287" s="42"/>
      <c r="M287" s="42"/>
      <c r="N287" s="42"/>
      <c r="O287" s="42"/>
      <c r="P287" s="42"/>
      <c r="Q287" s="42"/>
      <c r="R287" s="42">
        <f t="shared" si="26"/>
        <v>8008751</v>
      </c>
      <c r="S287" s="42">
        <f t="shared" si="27"/>
        <v>16604</v>
      </c>
    </row>
    <row r="288" spans="1:19">
      <c r="A288" s="18">
        <f t="shared" si="28"/>
        <v>2032</v>
      </c>
      <c r="B288" s="18">
        <f t="shared" si="29"/>
        <v>5</v>
      </c>
      <c r="C288" s="18"/>
      <c r="D288" s="18"/>
      <c r="E288" s="18"/>
      <c r="F288" s="42">
        <f>SUMIF('Cust MB ComLg'!$Y$8:$AJ$8,$B$29,'Cust MB ComLg'!$Y248:$AJ248)</f>
        <v>14</v>
      </c>
      <c r="G288" s="42">
        <f>'Avg Bill Days'!C245</f>
        <v>29.524000000000001</v>
      </c>
      <c r="H288" s="42"/>
      <c r="I288" s="42"/>
      <c r="J288" s="42">
        <f t="shared" si="30"/>
        <v>0</v>
      </c>
      <c r="K288" s="42">
        <f t="shared" si="30"/>
        <v>237</v>
      </c>
      <c r="L288" s="42"/>
      <c r="M288" s="42"/>
      <c r="N288" s="42"/>
      <c r="O288" s="42"/>
      <c r="P288" s="42"/>
      <c r="Q288" s="42"/>
      <c r="R288" s="42">
        <f t="shared" si="26"/>
        <v>7497077</v>
      </c>
      <c r="S288" s="42">
        <f t="shared" si="27"/>
        <v>15873</v>
      </c>
    </row>
    <row r="289" spans="1:19">
      <c r="A289" s="18">
        <f t="shared" si="28"/>
        <v>2032</v>
      </c>
      <c r="B289" s="18">
        <f t="shared" si="29"/>
        <v>6</v>
      </c>
      <c r="C289" s="18"/>
      <c r="D289" s="18"/>
      <c r="E289" s="18"/>
      <c r="F289" s="42">
        <f>SUMIF('Cust MB ComLg'!$Y$8:$AJ$8,$B$29,'Cust MB ComLg'!$Y249:$AJ249)</f>
        <v>14</v>
      </c>
      <c r="G289" s="42">
        <f>'Avg Bill Days'!C246</f>
        <v>30.619</v>
      </c>
      <c r="H289" s="42"/>
      <c r="I289" s="42"/>
      <c r="J289" s="42">
        <f t="shared" si="30"/>
        <v>0</v>
      </c>
      <c r="K289" s="42">
        <f t="shared" si="30"/>
        <v>258</v>
      </c>
      <c r="L289" s="42"/>
      <c r="M289" s="42"/>
      <c r="N289" s="42"/>
      <c r="O289" s="42"/>
      <c r="P289" s="42"/>
      <c r="Q289" s="42"/>
      <c r="R289" s="42">
        <f t="shared" si="26"/>
        <v>8456411</v>
      </c>
      <c r="S289" s="42">
        <f t="shared" si="27"/>
        <v>15898</v>
      </c>
    </row>
    <row r="290" spans="1:19">
      <c r="A290" s="18">
        <f t="shared" si="28"/>
        <v>2032</v>
      </c>
      <c r="B290" s="18">
        <f t="shared" si="29"/>
        <v>7</v>
      </c>
      <c r="C290" s="18"/>
      <c r="D290" s="18"/>
      <c r="E290" s="18"/>
      <c r="F290" s="42">
        <f>SUMIF('Cust MB ComLg'!$Y$8:$AJ$8,$B$29,'Cust MB ComLg'!$Y250:$AJ250)</f>
        <v>14</v>
      </c>
      <c r="G290" s="42">
        <f>'Avg Bill Days'!C247</f>
        <v>30.713999999999999</v>
      </c>
      <c r="H290" s="42"/>
      <c r="I290" s="42"/>
      <c r="J290" s="42">
        <f t="shared" si="30"/>
        <v>0</v>
      </c>
      <c r="K290" s="42">
        <f t="shared" si="30"/>
        <v>293</v>
      </c>
      <c r="L290" s="42"/>
      <c r="M290" s="42"/>
      <c r="N290" s="42"/>
      <c r="O290" s="42"/>
      <c r="P290" s="42"/>
      <c r="Q290" s="42"/>
      <c r="R290" s="42">
        <f t="shared" si="26"/>
        <v>8590778</v>
      </c>
      <c r="S290" s="42">
        <f t="shared" si="27"/>
        <v>16134</v>
      </c>
    </row>
    <row r="291" spans="1:19">
      <c r="A291" s="18">
        <f t="shared" si="28"/>
        <v>2032</v>
      </c>
      <c r="B291" s="18">
        <f t="shared" si="29"/>
        <v>8</v>
      </c>
      <c r="C291" s="18"/>
      <c r="D291" s="18"/>
      <c r="E291" s="18"/>
      <c r="F291" s="42">
        <f>SUMIF('Cust MB ComLg'!$Y$8:$AJ$8,$B$29,'Cust MB ComLg'!$Y251:$AJ251)</f>
        <v>14</v>
      </c>
      <c r="G291" s="42">
        <f>'Avg Bill Days'!C248</f>
        <v>30.475999999999999</v>
      </c>
      <c r="H291" s="42"/>
      <c r="I291" s="42"/>
      <c r="J291" s="42">
        <f t="shared" si="30"/>
        <v>0</v>
      </c>
      <c r="K291" s="42">
        <f t="shared" si="30"/>
        <v>204</v>
      </c>
      <c r="L291" s="42"/>
      <c r="M291" s="42"/>
      <c r="N291" s="42"/>
      <c r="O291" s="42"/>
      <c r="P291" s="42"/>
      <c r="Q291" s="42"/>
      <c r="R291" s="42">
        <f t="shared" si="26"/>
        <v>8842461</v>
      </c>
      <c r="S291" s="42">
        <f t="shared" si="27"/>
        <v>16796</v>
      </c>
    </row>
    <row r="292" spans="1:19">
      <c r="A292" s="18">
        <f t="shared" si="28"/>
        <v>2032</v>
      </c>
      <c r="B292" s="18">
        <f t="shared" si="29"/>
        <v>9</v>
      </c>
      <c r="C292" s="18"/>
      <c r="D292" s="18"/>
      <c r="E292" s="18"/>
      <c r="F292" s="42">
        <f>SUMIF('Cust MB ComLg'!$Y$8:$AJ$8,$B$29,'Cust MB ComLg'!$Y252:$AJ252)</f>
        <v>14</v>
      </c>
      <c r="G292" s="42">
        <f>'Avg Bill Days'!C249</f>
        <v>31.143000000000001</v>
      </c>
      <c r="H292" s="42"/>
      <c r="I292" s="42"/>
      <c r="J292" s="42">
        <f t="shared" si="30"/>
        <v>0</v>
      </c>
      <c r="K292" s="42">
        <f t="shared" si="30"/>
        <v>187</v>
      </c>
      <c r="L292" s="42"/>
      <c r="M292" s="42"/>
      <c r="N292" s="42"/>
      <c r="O292" s="42"/>
      <c r="P292" s="42"/>
      <c r="Q292" s="42"/>
      <c r="R292" s="42">
        <f t="shared" si="26"/>
        <v>9035968</v>
      </c>
      <c r="S292" s="42">
        <f t="shared" si="27"/>
        <v>17300</v>
      </c>
    </row>
    <row r="293" spans="1:19">
      <c r="A293" s="18">
        <f t="shared" si="28"/>
        <v>2032</v>
      </c>
      <c r="B293" s="18">
        <f t="shared" si="29"/>
        <v>10</v>
      </c>
      <c r="C293" s="18"/>
      <c r="D293" s="18"/>
      <c r="E293" s="18"/>
      <c r="F293" s="42">
        <f>SUMIF('Cust MB ComLg'!$Y$8:$AJ$8,$B$29,'Cust MB ComLg'!$Y253:$AJ253)</f>
        <v>14</v>
      </c>
      <c r="G293" s="42">
        <f>'Avg Bill Days'!C250</f>
        <v>30.762</v>
      </c>
      <c r="H293" s="42"/>
      <c r="I293" s="42"/>
      <c r="J293" s="42">
        <f t="shared" si="30"/>
        <v>0</v>
      </c>
      <c r="K293" s="42">
        <f t="shared" si="30"/>
        <v>194</v>
      </c>
      <c r="L293" s="42"/>
      <c r="M293" s="42"/>
      <c r="N293" s="42"/>
      <c r="O293" s="42"/>
      <c r="P293" s="42"/>
      <c r="Q293" s="42"/>
      <c r="R293" s="42">
        <f t="shared" si="26"/>
        <v>8305512</v>
      </c>
      <c r="S293" s="42">
        <f t="shared" si="27"/>
        <v>16993</v>
      </c>
    </row>
    <row r="294" spans="1:19">
      <c r="A294" s="18">
        <f t="shared" si="28"/>
        <v>2032</v>
      </c>
      <c r="B294" s="18">
        <f t="shared" si="29"/>
        <v>11</v>
      </c>
      <c r="C294" s="18"/>
      <c r="D294" s="18"/>
      <c r="E294" s="18"/>
      <c r="F294" s="42">
        <f>SUMIF('Cust MB ComLg'!$Y$8:$AJ$8,$B$29,'Cust MB ComLg'!$Y254:$AJ254)</f>
        <v>14</v>
      </c>
      <c r="G294" s="42">
        <f>'Avg Bill Days'!C251</f>
        <v>28.619</v>
      </c>
      <c r="H294" s="42"/>
      <c r="I294" s="42"/>
      <c r="J294" s="42">
        <f t="shared" si="30"/>
        <v>0</v>
      </c>
      <c r="K294" s="42">
        <f t="shared" si="30"/>
        <v>199</v>
      </c>
      <c r="L294" s="42"/>
      <c r="M294" s="42"/>
      <c r="N294" s="42"/>
      <c r="O294" s="42"/>
      <c r="P294" s="42"/>
      <c r="Q294" s="42"/>
      <c r="R294" s="42">
        <f t="shared" si="26"/>
        <v>7556118</v>
      </c>
      <c r="S294" s="42">
        <f t="shared" si="27"/>
        <v>16202</v>
      </c>
    </row>
    <row r="295" spans="1:19">
      <c r="A295" s="18">
        <f t="shared" si="28"/>
        <v>2032</v>
      </c>
      <c r="B295" s="18">
        <f t="shared" si="29"/>
        <v>12</v>
      </c>
      <c r="C295" s="18"/>
      <c r="D295" s="18"/>
      <c r="E295" s="18"/>
      <c r="F295" s="42">
        <f>SUMIF('Cust MB ComLg'!$Y$8:$AJ$8,$B$29,'Cust MB ComLg'!$Y255:$AJ255)</f>
        <v>14</v>
      </c>
      <c r="G295" s="42">
        <f>'Avg Bill Days'!C252</f>
        <v>31.238</v>
      </c>
      <c r="H295" s="42"/>
      <c r="I295" s="42"/>
      <c r="J295" s="42">
        <f t="shared" si="30"/>
        <v>0</v>
      </c>
      <c r="K295" s="42">
        <f t="shared" si="30"/>
        <v>134</v>
      </c>
      <c r="L295" s="42"/>
      <c r="M295" s="42"/>
      <c r="N295" s="42"/>
      <c r="O295" s="42"/>
      <c r="P295" s="42"/>
      <c r="Q295" s="42"/>
      <c r="R295" s="42">
        <f t="shared" si="26"/>
        <v>7976756</v>
      </c>
      <c r="S295" s="42">
        <f t="shared" si="27"/>
        <v>17255</v>
      </c>
    </row>
    <row r="296" spans="1:19">
      <c r="A296" s="18">
        <f t="shared" si="28"/>
        <v>2033</v>
      </c>
      <c r="B296" s="18">
        <f t="shared" si="29"/>
        <v>1</v>
      </c>
      <c r="C296" s="18"/>
      <c r="D296" s="18"/>
      <c r="E296" s="18"/>
      <c r="F296" s="42">
        <f>SUMIF('Cust MB ComLg'!$Y$8:$AJ$8,$B$29,'Cust MB ComLg'!$Y256:$AJ256)</f>
        <v>14</v>
      </c>
      <c r="G296" s="42">
        <f>'Avg Bill Days'!C253</f>
        <v>32.286000000000001</v>
      </c>
      <c r="H296" s="42"/>
      <c r="I296" s="42"/>
      <c r="J296" s="42">
        <f t="shared" si="30"/>
        <v>0</v>
      </c>
      <c r="K296" s="42">
        <f t="shared" si="30"/>
        <v>74</v>
      </c>
      <c r="L296" s="42"/>
      <c r="M296" s="42"/>
      <c r="N296" s="42"/>
      <c r="O296" s="42"/>
      <c r="P296" s="42"/>
      <c r="Q296" s="42"/>
      <c r="R296" s="42">
        <f t="shared" si="26"/>
        <v>8302273</v>
      </c>
      <c r="S296" s="42">
        <f t="shared" si="27"/>
        <v>16750</v>
      </c>
    </row>
    <row r="297" spans="1:19">
      <c r="A297" s="18">
        <f t="shared" si="28"/>
        <v>2033</v>
      </c>
      <c r="B297" s="18">
        <f t="shared" si="29"/>
        <v>2</v>
      </c>
      <c r="C297" s="18"/>
      <c r="D297" s="18"/>
      <c r="E297" s="18"/>
      <c r="F297" s="42">
        <f>SUMIF('Cust MB ComLg'!$Y$8:$AJ$8,$B$29,'Cust MB ComLg'!$Y257:$AJ257)</f>
        <v>14</v>
      </c>
      <c r="G297" s="42">
        <f>'Avg Bill Days'!C254</f>
        <v>29.81</v>
      </c>
      <c r="H297" s="42"/>
      <c r="I297" s="42"/>
      <c r="J297" s="42">
        <f t="shared" si="30"/>
        <v>0</v>
      </c>
      <c r="K297" s="42">
        <f t="shared" si="30"/>
        <v>89</v>
      </c>
      <c r="L297" s="42"/>
      <c r="M297" s="42"/>
      <c r="N297" s="42"/>
      <c r="O297" s="42"/>
      <c r="P297" s="42"/>
      <c r="Q297" s="42"/>
      <c r="R297" s="42">
        <f t="shared" si="26"/>
        <v>7713982</v>
      </c>
      <c r="S297" s="42">
        <f t="shared" si="27"/>
        <v>16645</v>
      </c>
    </row>
    <row r="298" spans="1:19">
      <c r="A298" s="18">
        <f t="shared" si="28"/>
        <v>2033</v>
      </c>
      <c r="B298" s="18">
        <f t="shared" si="29"/>
        <v>3</v>
      </c>
      <c r="C298" s="18"/>
      <c r="D298" s="18"/>
      <c r="E298" s="18"/>
      <c r="F298" s="42">
        <f>SUMIF('Cust MB ComLg'!$Y$8:$AJ$8,$B$29,'Cust MB ComLg'!$Y258:$AJ258)</f>
        <v>14</v>
      </c>
      <c r="G298" s="42">
        <f>'Avg Bill Days'!C255</f>
        <v>29.524000000000001</v>
      </c>
      <c r="H298" s="42"/>
      <c r="I298" s="42"/>
      <c r="J298" s="42">
        <f t="shared" si="30"/>
        <v>0</v>
      </c>
      <c r="K298" s="42">
        <f t="shared" si="30"/>
        <v>206</v>
      </c>
      <c r="L298" s="42"/>
      <c r="M298" s="42"/>
      <c r="N298" s="42"/>
      <c r="O298" s="42"/>
      <c r="P298" s="42"/>
      <c r="Q298" s="42"/>
      <c r="R298" s="42">
        <f t="shared" si="26"/>
        <v>8099437</v>
      </c>
      <c r="S298" s="42">
        <f t="shared" si="27"/>
        <v>18120</v>
      </c>
    </row>
    <row r="299" spans="1:19">
      <c r="A299" s="18">
        <f t="shared" si="28"/>
        <v>2033</v>
      </c>
      <c r="B299" s="18">
        <f t="shared" si="29"/>
        <v>4</v>
      </c>
      <c r="C299" s="18"/>
      <c r="D299" s="18"/>
      <c r="E299" s="18"/>
      <c r="F299" s="42">
        <f>SUMIF('Cust MB ComLg'!$Y$8:$AJ$8,$B$29,'Cust MB ComLg'!$Y259:$AJ259)</f>
        <v>14</v>
      </c>
      <c r="G299" s="42">
        <f>'Avg Bill Days'!C256</f>
        <v>30.713999999999999</v>
      </c>
      <c r="H299" s="42"/>
      <c r="I299" s="42"/>
      <c r="J299" s="42">
        <f t="shared" si="30"/>
        <v>0</v>
      </c>
      <c r="K299" s="42">
        <f t="shared" si="30"/>
        <v>185</v>
      </c>
      <c r="L299" s="42"/>
      <c r="M299" s="42"/>
      <c r="N299" s="42"/>
      <c r="O299" s="42"/>
      <c r="P299" s="42"/>
      <c r="Q299" s="42"/>
      <c r="R299" s="42">
        <f t="shared" si="26"/>
        <v>8008751</v>
      </c>
      <c r="S299" s="42">
        <f t="shared" si="27"/>
        <v>16604</v>
      </c>
    </row>
    <row r="300" spans="1:19">
      <c r="A300" s="18">
        <f t="shared" si="28"/>
        <v>2033</v>
      </c>
      <c r="B300" s="18">
        <f t="shared" si="29"/>
        <v>5</v>
      </c>
      <c r="C300" s="18"/>
      <c r="D300" s="18"/>
      <c r="E300" s="18"/>
      <c r="F300" s="42">
        <f>SUMIF('Cust MB ComLg'!$Y$8:$AJ$8,$B$29,'Cust MB ComLg'!$Y260:$AJ260)</f>
        <v>14</v>
      </c>
      <c r="G300" s="42">
        <f>'Avg Bill Days'!C257</f>
        <v>29.524000000000001</v>
      </c>
      <c r="H300" s="42"/>
      <c r="I300" s="42"/>
      <c r="J300" s="42">
        <f t="shared" si="30"/>
        <v>0</v>
      </c>
      <c r="K300" s="42">
        <f t="shared" si="30"/>
        <v>237</v>
      </c>
      <c r="L300" s="42"/>
      <c r="M300" s="42"/>
      <c r="N300" s="42"/>
      <c r="O300" s="42"/>
      <c r="P300" s="42"/>
      <c r="Q300" s="42"/>
      <c r="R300" s="42">
        <f t="shared" si="26"/>
        <v>7497077</v>
      </c>
      <c r="S300" s="42">
        <f t="shared" si="27"/>
        <v>15873</v>
      </c>
    </row>
    <row r="301" spans="1:19">
      <c r="A301" s="18">
        <f t="shared" si="28"/>
        <v>2033</v>
      </c>
      <c r="B301" s="18">
        <f t="shared" si="29"/>
        <v>6</v>
      </c>
      <c r="C301" s="18"/>
      <c r="D301" s="18"/>
      <c r="E301" s="18"/>
      <c r="F301" s="42">
        <f>SUMIF('Cust MB ComLg'!$Y$8:$AJ$8,$B$29,'Cust MB ComLg'!$Y261:$AJ261)</f>
        <v>14</v>
      </c>
      <c r="G301" s="42">
        <f>'Avg Bill Days'!C258</f>
        <v>30.619</v>
      </c>
      <c r="H301" s="42"/>
      <c r="I301" s="42"/>
      <c r="J301" s="42">
        <f t="shared" si="30"/>
        <v>0</v>
      </c>
      <c r="K301" s="42">
        <f t="shared" si="30"/>
        <v>258</v>
      </c>
      <c r="L301" s="42"/>
      <c r="M301" s="42"/>
      <c r="N301" s="42"/>
      <c r="O301" s="42"/>
      <c r="P301" s="42"/>
      <c r="Q301" s="42"/>
      <c r="R301" s="42">
        <f t="shared" si="26"/>
        <v>8456411</v>
      </c>
      <c r="S301" s="42">
        <f t="shared" si="27"/>
        <v>15898</v>
      </c>
    </row>
    <row r="302" spans="1:19">
      <c r="A302" s="18">
        <f t="shared" si="28"/>
        <v>2033</v>
      </c>
      <c r="B302" s="18">
        <f t="shared" si="29"/>
        <v>7</v>
      </c>
      <c r="C302" s="18"/>
      <c r="D302" s="18"/>
      <c r="E302" s="18"/>
      <c r="F302" s="42">
        <f>SUMIF('Cust MB ComLg'!$Y$8:$AJ$8,$B$29,'Cust MB ComLg'!$Y262:$AJ262)</f>
        <v>14</v>
      </c>
      <c r="G302" s="42">
        <f>'Avg Bill Days'!C259</f>
        <v>30.713999999999999</v>
      </c>
      <c r="H302" s="42"/>
      <c r="I302" s="42"/>
      <c r="J302" s="42">
        <f t="shared" si="30"/>
        <v>0</v>
      </c>
      <c r="K302" s="42">
        <f t="shared" si="30"/>
        <v>293</v>
      </c>
      <c r="L302" s="42"/>
      <c r="M302" s="42"/>
      <c r="N302" s="42"/>
      <c r="O302" s="42"/>
      <c r="P302" s="42"/>
      <c r="Q302" s="42"/>
      <c r="R302" s="42">
        <f t="shared" si="26"/>
        <v>8590778</v>
      </c>
      <c r="S302" s="42">
        <f t="shared" si="27"/>
        <v>16134</v>
      </c>
    </row>
    <row r="303" spans="1:19">
      <c r="A303" s="18">
        <f t="shared" si="28"/>
        <v>2033</v>
      </c>
      <c r="B303" s="18">
        <f t="shared" si="29"/>
        <v>8</v>
      </c>
      <c r="C303" s="18"/>
      <c r="D303" s="18"/>
      <c r="E303" s="18"/>
      <c r="F303" s="42">
        <f>SUMIF('Cust MB ComLg'!$Y$8:$AJ$8,$B$29,'Cust MB ComLg'!$Y263:$AJ263)</f>
        <v>14</v>
      </c>
      <c r="G303" s="42">
        <f>'Avg Bill Days'!C260</f>
        <v>30.475999999999999</v>
      </c>
      <c r="H303" s="42"/>
      <c r="I303" s="42"/>
      <c r="J303" s="42">
        <f t="shared" si="30"/>
        <v>0</v>
      </c>
      <c r="K303" s="42">
        <f t="shared" si="30"/>
        <v>204</v>
      </c>
      <c r="L303" s="42"/>
      <c r="M303" s="42"/>
      <c r="N303" s="42"/>
      <c r="O303" s="42"/>
      <c r="P303" s="42"/>
      <c r="Q303" s="42"/>
      <c r="R303" s="42">
        <f t="shared" si="26"/>
        <v>8842461</v>
      </c>
      <c r="S303" s="42">
        <f t="shared" si="27"/>
        <v>16796</v>
      </c>
    </row>
    <row r="304" spans="1:19">
      <c r="A304" s="18">
        <f t="shared" si="28"/>
        <v>2033</v>
      </c>
      <c r="B304" s="18">
        <f t="shared" si="29"/>
        <v>9</v>
      </c>
      <c r="C304" s="18"/>
      <c r="D304" s="18"/>
      <c r="E304" s="18"/>
      <c r="F304" s="42">
        <f>SUMIF('Cust MB ComLg'!$Y$8:$AJ$8,$B$29,'Cust MB ComLg'!$Y264:$AJ264)</f>
        <v>14</v>
      </c>
      <c r="G304" s="42">
        <f>'Avg Bill Days'!C261</f>
        <v>31.143000000000001</v>
      </c>
      <c r="H304" s="42"/>
      <c r="I304" s="42"/>
      <c r="J304" s="42">
        <f t="shared" si="30"/>
        <v>0</v>
      </c>
      <c r="K304" s="42">
        <f t="shared" si="30"/>
        <v>187</v>
      </c>
      <c r="L304" s="42"/>
      <c r="M304" s="42"/>
      <c r="N304" s="42"/>
      <c r="O304" s="42"/>
      <c r="P304" s="42"/>
      <c r="Q304" s="42"/>
      <c r="R304" s="42">
        <f t="shared" si="26"/>
        <v>9035968</v>
      </c>
      <c r="S304" s="42">
        <f t="shared" si="27"/>
        <v>17300</v>
      </c>
    </row>
    <row r="305" spans="1:19">
      <c r="A305" s="18">
        <f t="shared" si="28"/>
        <v>2033</v>
      </c>
      <c r="B305" s="18">
        <f t="shared" si="29"/>
        <v>10</v>
      </c>
      <c r="C305" s="18"/>
      <c r="D305" s="18"/>
      <c r="E305" s="18"/>
      <c r="F305" s="42">
        <f>SUMIF('Cust MB ComLg'!$Y$8:$AJ$8,$B$29,'Cust MB ComLg'!$Y265:$AJ265)</f>
        <v>14</v>
      </c>
      <c r="G305" s="42">
        <f>'Avg Bill Days'!C262</f>
        <v>30.762</v>
      </c>
      <c r="H305" s="42"/>
      <c r="I305" s="42"/>
      <c r="J305" s="42">
        <f t="shared" si="30"/>
        <v>0</v>
      </c>
      <c r="K305" s="42">
        <f t="shared" si="30"/>
        <v>194</v>
      </c>
      <c r="L305" s="42"/>
      <c r="M305" s="42"/>
      <c r="N305" s="42"/>
      <c r="O305" s="42"/>
      <c r="P305" s="42"/>
      <c r="Q305" s="42"/>
      <c r="R305" s="42">
        <f t="shared" si="26"/>
        <v>8305512</v>
      </c>
      <c r="S305" s="42">
        <f t="shared" si="27"/>
        <v>16993</v>
      </c>
    </row>
    <row r="306" spans="1:19">
      <c r="A306" s="18">
        <f t="shared" si="28"/>
        <v>2033</v>
      </c>
      <c r="B306" s="18">
        <f t="shared" si="29"/>
        <v>11</v>
      </c>
      <c r="C306" s="18"/>
      <c r="D306" s="18"/>
      <c r="E306" s="18"/>
      <c r="F306" s="42">
        <f>SUMIF('Cust MB ComLg'!$Y$8:$AJ$8,$B$29,'Cust MB ComLg'!$Y266:$AJ266)</f>
        <v>14</v>
      </c>
      <c r="G306" s="42">
        <f>'Avg Bill Days'!C263</f>
        <v>28.619</v>
      </c>
      <c r="H306" s="42"/>
      <c r="I306" s="42"/>
      <c r="J306" s="42">
        <f t="shared" ref="J306:K337" si="31">ROUND(SUMIF($B$32:$B$45,$B306,J$32:J$45)*$F306,0)</f>
        <v>0</v>
      </c>
      <c r="K306" s="42">
        <f t="shared" si="31"/>
        <v>199</v>
      </c>
      <c r="L306" s="42"/>
      <c r="M306" s="42"/>
      <c r="N306" s="42"/>
      <c r="O306" s="42"/>
      <c r="P306" s="42"/>
      <c r="Q306" s="42"/>
      <c r="R306" s="42">
        <f t="shared" ref="R306:R355" si="32">ROUND(SUMIF($B$32:$B$45,$B306,R$32:R$45)*$F306*$G306,0)</f>
        <v>7556118</v>
      </c>
      <c r="S306" s="42">
        <f t="shared" ref="S306:S355" si="33">ROUND(SUMIF($B$32:$B$45,$B306,S$32:S$45)*$F306,0)</f>
        <v>16202</v>
      </c>
    </row>
    <row r="307" spans="1:19">
      <c r="A307" s="18">
        <f t="shared" si="28"/>
        <v>2033</v>
      </c>
      <c r="B307" s="18">
        <f t="shared" si="29"/>
        <v>12</v>
      </c>
      <c r="C307" s="18"/>
      <c r="D307" s="18"/>
      <c r="E307" s="18"/>
      <c r="F307" s="42">
        <f>SUMIF('Cust MB ComLg'!$Y$8:$AJ$8,$B$29,'Cust MB ComLg'!$Y267:$AJ267)</f>
        <v>14</v>
      </c>
      <c r="G307" s="42">
        <f>'Avg Bill Days'!C264</f>
        <v>31.238</v>
      </c>
      <c r="H307" s="42"/>
      <c r="I307" s="42"/>
      <c r="J307" s="42">
        <f t="shared" si="31"/>
        <v>0</v>
      </c>
      <c r="K307" s="42">
        <f t="shared" si="31"/>
        <v>134</v>
      </c>
      <c r="L307" s="42"/>
      <c r="M307" s="42"/>
      <c r="N307" s="42"/>
      <c r="O307" s="42"/>
      <c r="P307" s="42"/>
      <c r="Q307" s="42"/>
      <c r="R307" s="42">
        <f t="shared" si="32"/>
        <v>7976756</v>
      </c>
      <c r="S307" s="42">
        <f t="shared" si="33"/>
        <v>17255</v>
      </c>
    </row>
    <row r="308" spans="1:19">
      <c r="A308" s="18">
        <f t="shared" si="28"/>
        <v>2034</v>
      </c>
      <c r="B308" s="18">
        <f t="shared" si="29"/>
        <v>1</v>
      </c>
      <c r="C308" s="18"/>
      <c r="D308" s="18"/>
      <c r="E308" s="18"/>
      <c r="F308" s="42">
        <f>SUMIF('Cust MB ComLg'!$Y$8:$AJ$8,$B$29,'Cust MB ComLg'!$Y268:$AJ268)</f>
        <v>14</v>
      </c>
      <c r="G308" s="42">
        <f>'Avg Bill Days'!C265</f>
        <v>32.286000000000001</v>
      </c>
      <c r="H308" s="42"/>
      <c r="I308" s="42"/>
      <c r="J308" s="42">
        <f t="shared" si="31"/>
        <v>0</v>
      </c>
      <c r="K308" s="42">
        <f t="shared" si="31"/>
        <v>74</v>
      </c>
      <c r="L308" s="42"/>
      <c r="M308" s="42"/>
      <c r="N308" s="42"/>
      <c r="O308" s="42"/>
      <c r="P308" s="42"/>
      <c r="Q308" s="42"/>
      <c r="R308" s="42">
        <f t="shared" si="32"/>
        <v>8302273</v>
      </c>
      <c r="S308" s="42">
        <f t="shared" si="33"/>
        <v>16750</v>
      </c>
    </row>
    <row r="309" spans="1:19">
      <c r="A309" s="18">
        <f t="shared" si="28"/>
        <v>2034</v>
      </c>
      <c r="B309" s="18">
        <f t="shared" si="29"/>
        <v>2</v>
      </c>
      <c r="C309" s="18"/>
      <c r="D309" s="18"/>
      <c r="E309" s="18"/>
      <c r="F309" s="42">
        <f>SUMIF('Cust MB ComLg'!$Y$8:$AJ$8,$B$29,'Cust MB ComLg'!$Y269:$AJ269)</f>
        <v>15</v>
      </c>
      <c r="G309" s="42">
        <f>'Avg Bill Days'!C266</f>
        <v>29.81</v>
      </c>
      <c r="H309" s="42"/>
      <c r="I309" s="42"/>
      <c r="J309" s="42">
        <f t="shared" si="31"/>
        <v>0</v>
      </c>
      <c r="K309" s="42">
        <f t="shared" si="31"/>
        <v>95</v>
      </c>
      <c r="L309" s="42"/>
      <c r="M309" s="42"/>
      <c r="N309" s="42"/>
      <c r="O309" s="42"/>
      <c r="P309" s="42"/>
      <c r="Q309" s="42"/>
      <c r="R309" s="42">
        <f t="shared" si="32"/>
        <v>8264981</v>
      </c>
      <c r="S309" s="42">
        <f t="shared" si="33"/>
        <v>17834</v>
      </c>
    </row>
    <row r="310" spans="1:19">
      <c r="A310" s="18">
        <f t="shared" si="28"/>
        <v>2034</v>
      </c>
      <c r="B310" s="18">
        <f t="shared" si="29"/>
        <v>3</v>
      </c>
      <c r="C310" s="18"/>
      <c r="D310" s="18"/>
      <c r="E310" s="18"/>
      <c r="F310" s="42">
        <f>SUMIF('Cust MB ComLg'!$Y$8:$AJ$8,$B$29,'Cust MB ComLg'!$Y270:$AJ270)</f>
        <v>15</v>
      </c>
      <c r="G310" s="42">
        <f>'Avg Bill Days'!C267</f>
        <v>29.524000000000001</v>
      </c>
      <c r="H310" s="42"/>
      <c r="I310" s="42"/>
      <c r="J310" s="42">
        <f t="shared" si="31"/>
        <v>0</v>
      </c>
      <c r="K310" s="42">
        <f t="shared" si="31"/>
        <v>221</v>
      </c>
      <c r="L310" s="42"/>
      <c r="M310" s="42"/>
      <c r="N310" s="42"/>
      <c r="O310" s="42"/>
      <c r="P310" s="42"/>
      <c r="Q310" s="42"/>
      <c r="R310" s="42">
        <f t="shared" si="32"/>
        <v>8677968</v>
      </c>
      <c r="S310" s="42">
        <f t="shared" si="33"/>
        <v>19414</v>
      </c>
    </row>
    <row r="311" spans="1:19">
      <c r="A311" s="18">
        <f t="shared" si="28"/>
        <v>2034</v>
      </c>
      <c r="B311" s="18">
        <f t="shared" si="29"/>
        <v>4</v>
      </c>
      <c r="C311" s="18"/>
      <c r="D311" s="18"/>
      <c r="E311" s="18"/>
      <c r="F311" s="42">
        <f>SUMIF('Cust MB ComLg'!$Y$8:$AJ$8,$B$29,'Cust MB ComLg'!$Y271:$AJ271)</f>
        <v>15</v>
      </c>
      <c r="G311" s="42">
        <f>'Avg Bill Days'!C268</f>
        <v>30.713999999999999</v>
      </c>
      <c r="H311" s="42"/>
      <c r="I311" s="42"/>
      <c r="J311" s="42">
        <f t="shared" si="31"/>
        <v>0</v>
      </c>
      <c r="K311" s="42">
        <f t="shared" si="31"/>
        <v>198</v>
      </c>
      <c r="L311" s="42"/>
      <c r="M311" s="42"/>
      <c r="N311" s="42"/>
      <c r="O311" s="42"/>
      <c r="P311" s="42"/>
      <c r="Q311" s="42"/>
      <c r="R311" s="42">
        <f t="shared" si="32"/>
        <v>8580804</v>
      </c>
      <c r="S311" s="42">
        <f t="shared" si="33"/>
        <v>17790</v>
      </c>
    </row>
    <row r="312" spans="1:19">
      <c r="A312" s="18">
        <f t="shared" si="28"/>
        <v>2034</v>
      </c>
      <c r="B312" s="18">
        <f t="shared" si="29"/>
        <v>5</v>
      </c>
      <c r="C312" s="18"/>
      <c r="D312" s="18"/>
      <c r="E312" s="18"/>
      <c r="F312" s="42">
        <f>SUMIF('Cust MB ComLg'!$Y$8:$AJ$8,$B$29,'Cust MB ComLg'!$Y272:$AJ272)</f>
        <v>15</v>
      </c>
      <c r="G312" s="42">
        <f>'Avg Bill Days'!C269</f>
        <v>29.524000000000001</v>
      </c>
      <c r="H312" s="42"/>
      <c r="I312" s="42"/>
      <c r="J312" s="42">
        <f t="shared" si="31"/>
        <v>0</v>
      </c>
      <c r="K312" s="42">
        <f t="shared" si="31"/>
        <v>254</v>
      </c>
      <c r="L312" s="42"/>
      <c r="M312" s="42"/>
      <c r="N312" s="42"/>
      <c r="O312" s="42"/>
      <c r="P312" s="42"/>
      <c r="Q312" s="42"/>
      <c r="R312" s="42">
        <f t="shared" si="32"/>
        <v>8032582</v>
      </c>
      <c r="S312" s="42">
        <f t="shared" si="33"/>
        <v>17007</v>
      </c>
    </row>
    <row r="313" spans="1:19">
      <c r="A313" s="18">
        <f t="shared" si="28"/>
        <v>2034</v>
      </c>
      <c r="B313" s="18">
        <f t="shared" si="29"/>
        <v>6</v>
      </c>
      <c r="C313" s="18"/>
      <c r="D313" s="18"/>
      <c r="E313" s="18"/>
      <c r="F313" s="42">
        <f>SUMIF('Cust MB ComLg'!$Y$8:$AJ$8,$B$29,'Cust MB ComLg'!$Y273:$AJ273)</f>
        <v>15</v>
      </c>
      <c r="G313" s="42">
        <f>'Avg Bill Days'!C270</f>
        <v>30.619</v>
      </c>
      <c r="H313" s="42"/>
      <c r="I313" s="42"/>
      <c r="J313" s="42">
        <f t="shared" si="31"/>
        <v>0</v>
      </c>
      <c r="K313" s="42">
        <f t="shared" si="31"/>
        <v>276</v>
      </c>
      <c r="L313" s="42"/>
      <c r="M313" s="42"/>
      <c r="N313" s="42"/>
      <c r="O313" s="42"/>
      <c r="P313" s="42"/>
      <c r="Q313" s="42"/>
      <c r="R313" s="42">
        <f t="shared" si="32"/>
        <v>9060440</v>
      </c>
      <c r="S313" s="42">
        <f t="shared" si="33"/>
        <v>17034</v>
      </c>
    </row>
    <row r="314" spans="1:19">
      <c r="A314" s="18">
        <f t="shared" si="28"/>
        <v>2034</v>
      </c>
      <c r="B314" s="18">
        <f t="shared" si="29"/>
        <v>7</v>
      </c>
      <c r="C314" s="18"/>
      <c r="D314" s="18"/>
      <c r="E314" s="18"/>
      <c r="F314" s="42">
        <f>SUMIF('Cust MB ComLg'!$Y$8:$AJ$8,$B$29,'Cust MB ComLg'!$Y274:$AJ274)</f>
        <v>15</v>
      </c>
      <c r="G314" s="42">
        <f>'Avg Bill Days'!C271</f>
        <v>30.713999999999999</v>
      </c>
      <c r="H314" s="42"/>
      <c r="I314" s="42"/>
      <c r="J314" s="42">
        <f t="shared" si="31"/>
        <v>0</v>
      </c>
      <c r="K314" s="42">
        <f t="shared" si="31"/>
        <v>314</v>
      </c>
      <c r="L314" s="42"/>
      <c r="M314" s="42"/>
      <c r="N314" s="42"/>
      <c r="O314" s="42"/>
      <c r="P314" s="42"/>
      <c r="Q314" s="42"/>
      <c r="R314" s="42">
        <f t="shared" si="32"/>
        <v>9204405</v>
      </c>
      <c r="S314" s="42">
        <f t="shared" si="33"/>
        <v>17286</v>
      </c>
    </row>
    <row r="315" spans="1:19">
      <c r="A315" s="18">
        <f t="shared" si="28"/>
        <v>2034</v>
      </c>
      <c r="B315" s="18">
        <f t="shared" si="29"/>
        <v>8</v>
      </c>
      <c r="C315" s="18"/>
      <c r="D315" s="18"/>
      <c r="E315" s="18"/>
      <c r="F315" s="42">
        <f>SUMIF('Cust MB ComLg'!$Y$8:$AJ$8,$B$29,'Cust MB ComLg'!$Y275:$AJ275)</f>
        <v>15</v>
      </c>
      <c r="G315" s="42">
        <f>'Avg Bill Days'!C272</f>
        <v>30.475999999999999</v>
      </c>
      <c r="H315" s="42"/>
      <c r="I315" s="42"/>
      <c r="J315" s="42">
        <f t="shared" si="31"/>
        <v>0</v>
      </c>
      <c r="K315" s="42">
        <f t="shared" si="31"/>
        <v>219</v>
      </c>
      <c r="L315" s="42"/>
      <c r="M315" s="42"/>
      <c r="N315" s="42"/>
      <c r="O315" s="42"/>
      <c r="P315" s="42"/>
      <c r="Q315" s="42"/>
      <c r="R315" s="42">
        <f t="shared" si="32"/>
        <v>9474066</v>
      </c>
      <c r="S315" s="42">
        <f t="shared" si="33"/>
        <v>17996</v>
      </c>
    </row>
    <row r="316" spans="1:19">
      <c r="A316" s="18">
        <f t="shared" si="28"/>
        <v>2034</v>
      </c>
      <c r="B316" s="18">
        <f t="shared" si="29"/>
        <v>9</v>
      </c>
      <c r="C316" s="18"/>
      <c r="D316" s="18"/>
      <c r="E316" s="18"/>
      <c r="F316" s="42">
        <f>SUMIF('Cust MB ComLg'!$Y$8:$AJ$8,$B$29,'Cust MB ComLg'!$Y276:$AJ276)</f>
        <v>15</v>
      </c>
      <c r="G316" s="42">
        <f>'Avg Bill Days'!C273</f>
        <v>31.143000000000001</v>
      </c>
      <c r="H316" s="42"/>
      <c r="I316" s="42"/>
      <c r="J316" s="42">
        <f t="shared" si="31"/>
        <v>0</v>
      </c>
      <c r="K316" s="42">
        <f t="shared" si="31"/>
        <v>200</v>
      </c>
      <c r="L316" s="42"/>
      <c r="M316" s="42"/>
      <c r="N316" s="42"/>
      <c r="O316" s="42"/>
      <c r="P316" s="42"/>
      <c r="Q316" s="42"/>
      <c r="R316" s="42">
        <f t="shared" si="32"/>
        <v>9681394</v>
      </c>
      <c r="S316" s="42">
        <f t="shared" si="33"/>
        <v>18536</v>
      </c>
    </row>
    <row r="317" spans="1:19">
      <c r="A317" s="18">
        <f t="shared" si="28"/>
        <v>2034</v>
      </c>
      <c r="B317" s="18">
        <f t="shared" si="29"/>
        <v>10</v>
      </c>
      <c r="C317" s="18"/>
      <c r="D317" s="18"/>
      <c r="E317" s="18"/>
      <c r="F317" s="42">
        <f>SUMIF('Cust MB ComLg'!$Y$8:$AJ$8,$B$29,'Cust MB ComLg'!$Y277:$AJ277)</f>
        <v>15</v>
      </c>
      <c r="G317" s="42">
        <f>'Avg Bill Days'!C274</f>
        <v>30.762</v>
      </c>
      <c r="H317" s="42"/>
      <c r="I317" s="42"/>
      <c r="J317" s="42">
        <f t="shared" si="31"/>
        <v>0</v>
      </c>
      <c r="K317" s="42">
        <f t="shared" si="31"/>
        <v>208</v>
      </c>
      <c r="L317" s="42"/>
      <c r="M317" s="42"/>
      <c r="N317" s="42"/>
      <c r="O317" s="42"/>
      <c r="P317" s="42"/>
      <c r="Q317" s="42"/>
      <c r="R317" s="42">
        <f t="shared" si="32"/>
        <v>8898763</v>
      </c>
      <c r="S317" s="42">
        <f t="shared" si="33"/>
        <v>18207</v>
      </c>
    </row>
    <row r="318" spans="1:19">
      <c r="A318" s="18">
        <f t="shared" si="28"/>
        <v>2034</v>
      </c>
      <c r="B318" s="18">
        <f t="shared" si="29"/>
        <v>11</v>
      </c>
      <c r="C318" s="18"/>
      <c r="D318" s="18"/>
      <c r="E318" s="18"/>
      <c r="F318" s="42">
        <f>SUMIF('Cust MB ComLg'!$Y$8:$AJ$8,$B$29,'Cust MB ComLg'!$Y278:$AJ278)</f>
        <v>15</v>
      </c>
      <c r="G318" s="42">
        <f>'Avg Bill Days'!C275</f>
        <v>28.619</v>
      </c>
      <c r="H318" s="42"/>
      <c r="I318" s="42"/>
      <c r="J318" s="42">
        <f t="shared" si="31"/>
        <v>0</v>
      </c>
      <c r="K318" s="42">
        <f t="shared" si="31"/>
        <v>213</v>
      </c>
      <c r="L318" s="42"/>
      <c r="M318" s="42"/>
      <c r="N318" s="42"/>
      <c r="O318" s="42"/>
      <c r="P318" s="42"/>
      <c r="Q318" s="42"/>
      <c r="R318" s="42">
        <f t="shared" si="32"/>
        <v>8095840</v>
      </c>
      <c r="S318" s="42">
        <f t="shared" si="33"/>
        <v>17359</v>
      </c>
    </row>
    <row r="319" spans="1:19">
      <c r="A319" s="18">
        <f t="shared" si="28"/>
        <v>2034</v>
      </c>
      <c r="B319" s="18">
        <f t="shared" si="29"/>
        <v>12</v>
      </c>
      <c r="C319" s="18"/>
      <c r="D319" s="18"/>
      <c r="E319" s="18"/>
      <c r="F319" s="42">
        <f>SUMIF('Cust MB ComLg'!$Y$8:$AJ$8,$B$29,'Cust MB ComLg'!$Y279:$AJ279)</f>
        <v>15</v>
      </c>
      <c r="G319" s="42">
        <f>'Avg Bill Days'!C276</f>
        <v>31.238</v>
      </c>
      <c r="H319" s="42"/>
      <c r="I319" s="42"/>
      <c r="J319" s="42">
        <f t="shared" si="31"/>
        <v>0</v>
      </c>
      <c r="K319" s="42">
        <f t="shared" si="31"/>
        <v>144</v>
      </c>
      <c r="L319" s="42"/>
      <c r="M319" s="42"/>
      <c r="N319" s="42"/>
      <c r="O319" s="42"/>
      <c r="P319" s="42"/>
      <c r="Q319" s="42"/>
      <c r="R319" s="42">
        <f t="shared" si="32"/>
        <v>8546524</v>
      </c>
      <c r="S319" s="42">
        <f t="shared" si="33"/>
        <v>18488</v>
      </c>
    </row>
    <row r="320" spans="1:19">
      <c r="A320" s="18">
        <f t="shared" si="28"/>
        <v>2035</v>
      </c>
      <c r="B320" s="18">
        <f t="shared" si="29"/>
        <v>1</v>
      </c>
      <c r="C320" s="18"/>
      <c r="D320" s="18"/>
      <c r="E320" s="18"/>
      <c r="F320" s="42">
        <f>SUMIF('Cust MB ComLg'!$Y$8:$AJ$8,$B$29,'Cust MB ComLg'!$Y280:$AJ280)</f>
        <v>15</v>
      </c>
      <c r="G320" s="42">
        <f>'Avg Bill Days'!C277</f>
        <v>32.286000000000001</v>
      </c>
      <c r="H320" s="42"/>
      <c r="I320" s="42"/>
      <c r="J320" s="42">
        <f t="shared" si="31"/>
        <v>0</v>
      </c>
      <c r="K320" s="42">
        <f t="shared" si="31"/>
        <v>79</v>
      </c>
      <c r="L320" s="42"/>
      <c r="M320" s="42"/>
      <c r="N320" s="42"/>
      <c r="O320" s="42"/>
      <c r="P320" s="42"/>
      <c r="Q320" s="42"/>
      <c r="R320" s="42">
        <f t="shared" si="32"/>
        <v>8895293</v>
      </c>
      <c r="S320" s="42">
        <f t="shared" si="33"/>
        <v>17946</v>
      </c>
    </row>
    <row r="321" spans="1:19">
      <c r="A321" s="18">
        <f t="shared" si="28"/>
        <v>2035</v>
      </c>
      <c r="B321" s="18">
        <f t="shared" si="29"/>
        <v>2</v>
      </c>
      <c r="C321" s="18"/>
      <c r="D321" s="18"/>
      <c r="E321" s="18"/>
      <c r="F321" s="42">
        <f>SUMIF('Cust MB ComLg'!$Y$8:$AJ$8,$B$29,'Cust MB ComLg'!$Y281:$AJ281)</f>
        <v>15</v>
      </c>
      <c r="G321" s="42">
        <f>'Avg Bill Days'!C278</f>
        <v>29.81</v>
      </c>
      <c r="H321" s="42"/>
      <c r="I321" s="42"/>
      <c r="J321" s="42">
        <f t="shared" si="31"/>
        <v>0</v>
      </c>
      <c r="K321" s="42">
        <f t="shared" si="31"/>
        <v>95</v>
      </c>
      <c r="L321" s="42"/>
      <c r="M321" s="42"/>
      <c r="N321" s="42"/>
      <c r="O321" s="42"/>
      <c r="P321" s="42"/>
      <c r="Q321" s="42"/>
      <c r="R321" s="42">
        <f t="shared" si="32"/>
        <v>8264981</v>
      </c>
      <c r="S321" s="42">
        <f t="shared" si="33"/>
        <v>17834</v>
      </c>
    </row>
    <row r="322" spans="1:19">
      <c r="A322" s="18">
        <f t="shared" si="28"/>
        <v>2035</v>
      </c>
      <c r="B322" s="18">
        <f t="shared" si="29"/>
        <v>3</v>
      </c>
      <c r="C322" s="18"/>
      <c r="D322" s="18"/>
      <c r="E322" s="18"/>
      <c r="F322" s="42">
        <f>SUMIF('Cust MB ComLg'!$Y$8:$AJ$8,$B$29,'Cust MB ComLg'!$Y282:$AJ282)</f>
        <v>15</v>
      </c>
      <c r="G322" s="42">
        <f>'Avg Bill Days'!C279</f>
        <v>29.524000000000001</v>
      </c>
      <c r="H322" s="42"/>
      <c r="I322" s="42"/>
      <c r="J322" s="42">
        <f t="shared" si="31"/>
        <v>0</v>
      </c>
      <c r="K322" s="42">
        <f t="shared" si="31"/>
        <v>221</v>
      </c>
      <c r="L322" s="42"/>
      <c r="M322" s="42"/>
      <c r="N322" s="42"/>
      <c r="O322" s="42"/>
      <c r="P322" s="42"/>
      <c r="Q322" s="42"/>
      <c r="R322" s="42">
        <f t="shared" si="32"/>
        <v>8677968</v>
      </c>
      <c r="S322" s="42">
        <f t="shared" si="33"/>
        <v>19414</v>
      </c>
    </row>
    <row r="323" spans="1:19">
      <c r="A323" s="18">
        <f t="shared" si="28"/>
        <v>2035</v>
      </c>
      <c r="B323" s="18">
        <f t="shared" si="29"/>
        <v>4</v>
      </c>
      <c r="C323" s="18"/>
      <c r="D323" s="18"/>
      <c r="E323" s="18"/>
      <c r="F323" s="42">
        <f>SUMIF('Cust MB ComLg'!$Y$8:$AJ$8,$B$29,'Cust MB ComLg'!$Y283:$AJ283)</f>
        <v>15</v>
      </c>
      <c r="G323" s="42">
        <f>'Avg Bill Days'!C280</f>
        <v>30.713999999999999</v>
      </c>
      <c r="H323" s="42"/>
      <c r="I323" s="42"/>
      <c r="J323" s="42">
        <f t="shared" si="31"/>
        <v>0</v>
      </c>
      <c r="K323" s="42">
        <f t="shared" si="31"/>
        <v>198</v>
      </c>
      <c r="L323" s="42"/>
      <c r="M323" s="42"/>
      <c r="N323" s="42"/>
      <c r="O323" s="42"/>
      <c r="P323" s="42"/>
      <c r="Q323" s="42"/>
      <c r="R323" s="42">
        <f t="shared" si="32"/>
        <v>8580804</v>
      </c>
      <c r="S323" s="42">
        <f t="shared" si="33"/>
        <v>17790</v>
      </c>
    </row>
    <row r="324" spans="1:19">
      <c r="A324" s="18">
        <f t="shared" ref="A324:A355" si="34">A312+1</f>
        <v>2035</v>
      </c>
      <c r="B324" s="18">
        <f t="shared" si="29"/>
        <v>5</v>
      </c>
      <c r="C324" s="18"/>
      <c r="D324" s="18"/>
      <c r="E324" s="18"/>
      <c r="F324" s="42">
        <f>SUMIF('Cust MB ComLg'!$Y$8:$AJ$8,$B$29,'Cust MB ComLg'!$Y284:$AJ284)</f>
        <v>15</v>
      </c>
      <c r="G324" s="42">
        <f>'Avg Bill Days'!C281</f>
        <v>29.524000000000001</v>
      </c>
      <c r="H324" s="42"/>
      <c r="I324" s="42"/>
      <c r="J324" s="42">
        <f t="shared" si="31"/>
        <v>0</v>
      </c>
      <c r="K324" s="42">
        <f t="shared" si="31"/>
        <v>254</v>
      </c>
      <c r="L324" s="42"/>
      <c r="M324" s="42"/>
      <c r="N324" s="42"/>
      <c r="O324" s="42"/>
      <c r="P324" s="42"/>
      <c r="Q324" s="42"/>
      <c r="R324" s="42">
        <f t="shared" si="32"/>
        <v>8032582</v>
      </c>
      <c r="S324" s="42">
        <f t="shared" si="33"/>
        <v>17007</v>
      </c>
    </row>
    <row r="325" spans="1:19">
      <c r="A325" s="18">
        <f t="shared" si="34"/>
        <v>2035</v>
      </c>
      <c r="B325" s="18">
        <f t="shared" ref="B325:B355" si="35">B313</f>
        <v>6</v>
      </c>
      <c r="C325" s="18"/>
      <c r="D325" s="18"/>
      <c r="E325" s="18"/>
      <c r="F325" s="42">
        <f>SUMIF('Cust MB ComLg'!$Y$8:$AJ$8,$B$29,'Cust MB ComLg'!$Y285:$AJ285)</f>
        <v>15</v>
      </c>
      <c r="G325" s="42">
        <f>'Avg Bill Days'!C282</f>
        <v>30.619</v>
      </c>
      <c r="H325" s="42"/>
      <c r="I325" s="42"/>
      <c r="J325" s="42">
        <f t="shared" si="31"/>
        <v>0</v>
      </c>
      <c r="K325" s="42">
        <f t="shared" si="31"/>
        <v>276</v>
      </c>
      <c r="L325" s="42"/>
      <c r="M325" s="42"/>
      <c r="N325" s="42"/>
      <c r="O325" s="42"/>
      <c r="P325" s="42"/>
      <c r="Q325" s="42"/>
      <c r="R325" s="42">
        <f t="shared" si="32"/>
        <v>9060440</v>
      </c>
      <c r="S325" s="42">
        <f t="shared" si="33"/>
        <v>17034</v>
      </c>
    </row>
    <row r="326" spans="1:19">
      <c r="A326" s="18">
        <f t="shared" si="34"/>
        <v>2035</v>
      </c>
      <c r="B326" s="18">
        <f t="shared" si="35"/>
        <v>7</v>
      </c>
      <c r="C326" s="18"/>
      <c r="D326" s="18"/>
      <c r="E326" s="18"/>
      <c r="F326" s="42">
        <f>SUMIF('Cust MB ComLg'!$Y$8:$AJ$8,$B$29,'Cust MB ComLg'!$Y286:$AJ286)</f>
        <v>15</v>
      </c>
      <c r="G326" s="42">
        <f>'Avg Bill Days'!C283</f>
        <v>30.713999999999999</v>
      </c>
      <c r="H326" s="42"/>
      <c r="I326" s="42"/>
      <c r="J326" s="42">
        <f t="shared" si="31"/>
        <v>0</v>
      </c>
      <c r="K326" s="42">
        <f t="shared" si="31"/>
        <v>314</v>
      </c>
      <c r="L326" s="42"/>
      <c r="M326" s="42"/>
      <c r="N326" s="42"/>
      <c r="O326" s="42"/>
      <c r="P326" s="42"/>
      <c r="Q326" s="42"/>
      <c r="R326" s="42">
        <f t="shared" si="32"/>
        <v>9204405</v>
      </c>
      <c r="S326" s="42">
        <f t="shared" si="33"/>
        <v>17286</v>
      </c>
    </row>
    <row r="327" spans="1:19">
      <c r="A327" s="18">
        <f t="shared" si="34"/>
        <v>2035</v>
      </c>
      <c r="B327" s="18">
        <f t="shared" si="35"/>
        <v>8</v>
      </c>
      <c r="C327" s="18"/>
      <c r="D327" s="18"/>
      <c r="E327" s="18"/>
      <c r="F327" s="42">
        <f>SUMIF('Cust MB ComLg'!$Y$8:$AJ$8,$B$29,'Cust MB ComLg'!$Y287:$AJ287)</f>
        <v>15</v>
      </c>
      <c r="G327" s="42">
        <f>'Avg Bill Days'!C284</f>
        <v>30.475999999999999</v>
      </c>
      <c r="H327" s="42"/>
      <c r="I327" s="42"/>
      <c r="J327" s="42">
        <f t="shared" si="31"/>
        <v>0</v>
      </c>
      <c r="K327" s="42">
        <f t="shared" si="31"/>
        <v>219</v>
      </c>
      <c r="L327" s="42"/>
      <c r="M327" s="42"/>
      <c r="N327" s="42"/>
      <c r="O327" s="42"/>
      <c r="P327" s="42"/>
      <c r="Q327" s="42"/>
      <c r="R327" s="42">
        <f t="shared" si="32"/>
        <v>9474066</v>
      </c>
      <c r="S327" s="42">
        <f t="shared" si="33"/>
        <v>17996</v>
      </c>
    </row>
    <row r="328" spans="1:19">
      <c r="A328" s="18">
        <f t="shared" si="34"/>
        <v>2035</v>
      </c>
      <c r="B328" s="18">
        <f t="shared" si="35"/>
        <v>9</v>
      </c>
      <c r="C328" s="18"/>
      <c r="D328" s="18"/>
      <c r="E328" s="18"/>
      <c r="F328" s="42">
        <f>SUMIF('Cust MB ComLg'!$Y$8:$AJ$8,$B$29,'Cust MB ComLg'!$Y288:$AJ288)</f>
        <v>15</v>
      </c>
      <c r="G328" s="42">
        <f>'Avg Bill Days'!C285</f>
        <v>31.143000000000001</v>
      </c>
      <c r="H328" s="42"/>
      <c r="I328" s="42"/>
      <c r="J328" s="42">
        <f t="shared" si="31"/>
        <v>0</v>
      </c>
      <c r="K328" s="42">
        <f t="shared" si="31"/>
        <v>200</v>
      </c>
      <c r="L328" s="42"/>
      <c r="M328" s="42"/>
      <c r="N328" s="42"/>
      <c r="O328" s="42"/>
      <c r="P328" s="42"/>
      <c r="Q328" s="42"/>
      <c r="R328" s="42">
        <f t="shared" si="32"/>
        <v>9681394</v>
      </c>
      <c r="S328" s="42">
        <f t="shared" si="33"/>
        <v>18536</v>
      </c>
    </row>
    <row r="329" spans="1:19">
      <c r="A329" s="18">
        <f t="shared" si="34"/>
        <v>2035</v>
      </c>
      <c r="B329" s="18">
        <f t="shared" si="35"/>
        <v>10</v>
      </c>
      <c r="C329" s="18"/>
      <c r="D329" s="18"/>
      <c r="E329" s="18"/>
      <c r="F329" s="42">
        <f>SUMIF('Cust MB ComLg'!$Y$8:$AJ$8,$B$29,'Cust MB ComLg'!$Y289:$AJ289)</f>
        <v>15</v>
      </c>
      <c r="G329" s="42">
        <f>'Avg Bill Days'!C286</f>
        <v>30.762</v>
      </c>
      <c r="H329" s="42"/>
      <c r="I329" s="42"/>
      <c r="J329" s="42">
        <f t="shared" si="31"/>
        <v>0</v>
      </c>
      <c r="K329" s="42">
        <f t="shared" si="31"/>
        <v>208</v>
      </c>
      <c r="L329" s="42"/>
      <c r="M329" s="42"/>
      <c r="N329" s="42"/>
      <c r="O329" s="42"/>
      <c r="P329" s="42"/>
      <c r="Q329" s="42"/>
      <c r="R329" s="42">
        <f t="shared" si="32"/>
        <v>8898763</v>
      </c>
      <c r="S329" s="42">
        <f t="shared" si="33"/>
        <v>18207</v>
      </c>
    </row>
    <row r="330" spans="1:19">
      <c r="A330" s="18">
        <f t="shared" si="34"/>
        <v>2035</v>
      </c>
      <c r="B330" s="18">
        <f t="shared" si="35"/>
        <v>11</v>
      </c>
      <c r="C330" s="18"/>
      <c r="D330" s="18"/>
      <c r="E330" s="18"/>
      <c r="F330" s="42">
        <f>SUMIF('Cust MB ComLg'!$Y$8:$AJ$8,$B$29,'Cust MB ComLg'!$Y290:$AJ290)</f>
        <v>15</v>
      </c>
      <c r="G330" s="42">
        <f>'Avg Bill Days'!C287</f>
        <v>28.619</v>
      </c>
      <c r="H330" s="42"/>
      <c r="I330" s="42"/>
      <c r="J330" s="42">
        <f t="shared" si="31"/>
        <v>0</v>
      </c>
      <c r="K330" s="42">
        <f t="shared" si="31"/>
        <v>213</v>
      </c>
      <c r="L330" s="42"/>
      <c r="M330" s="42"/>
      <c r="N330" s="42"/>
      <c r="O330" s="42"/>
      <c r="P330" s="42"/>
      <c r="Q330" s="42"/>
      <c r="R330" s="42">
        <f t="shared" si="32"/>
        <v>8095840</v>
      </c>
      <c r="S330" s="42">
        <f t="shared" si="33"/>
        <v>17359</v>
      </c>
    </row>
    <row r="331" spans="1:19">
      <c r="A331" s="18">
        <f t="shared" si="34"/>
        <v>2035</v>
      </c>
      <c r="B331" s="18">
        <f t="shared" si="35"/>
        <v>12</v>
      </c>
      <c r="C331" s="18"/>
      <c r="D331" s="18"/>
      <c r="E331" s="18"/>
      <c r="F331" s="42">
        <f>SUMIF('Cust MB ComLg'!$Y$8:$AJ$8,$B$29,'Cust MB ComLg'!$Y291:$AJ291)</f>
        <v>15</v>
      </c>
      <c r="G331" s="42">
        <f>'Avg Bill Days'!C288</f>
        <v>31.238</v>
      </c>
      <c r="H331" s="42"/>
      <c r="I331" s="42"/>
      <c r="J331" s="42">
        <f t="shared" si="31"/>
        <v>0</v>
      </c>
      <c r="K331" s="42">
        <f t="shared" si="31"/>
        <v>144</v>
      </c>
      <c r="L331" s="42"/>
      <c r="M331" s="42"/>
      <c r="N331" s="42"/>
      <c r="O331" s="42"/>
      <c r="P331" s="42"/>
      <c r="Q331" s="42"/>
      <c r="R331" s="42">
        <f t="shared" si="32"/>
        <v>8546524</v>
      </c>
      <c r="S331" s="42">
        <f t="shared" si="33"/>
        <v>18488</v>
      </c>
    </row>
    <row r="332" spans="1:19">
      <c r="A332" s="18">
        <f t="shared" si="34"/>
        <v>2036</v>
      </c>
      <c r="B332" s="18">
        <f t="shared" si="35"/>
        <v>1</v>
      </c>
      <c r="C332" s="18"/>
      <c r="D332" s="18"/>
      <c r="E332" s="18"/>
      <c r="F332" s="42">
        <f>SUMIF('Cust MB ComLg'!$Y$8:$AJ$8,$B$29,'Cust MB ComLg'!$Y292:$AJ292)</f>
        <v>16</v>
      </c>
      <c r="G332" s="42">
        <f>'Avg Bill Days'!C289</f>
        <v>32.286000000000001</v>
      </c>
      <c r="H332" s="42"/>
      <c r="I332" s="42"/>
      <c r="J332" s="42">
        <f t="shared" si="31"/>
        <v>0</v>
      </c>
      <c r="K332" s="42">
        <f t="shared" si="31"/>
        <v>85</v>
      </c>
      <c r="L332" s="42"/>
      <c r="M332" s="42"/>
      <c r="N332" s="42"/>
      <c r="O332" s="42"/>
      <c r="P332" s="42"/>
      <c r="Q332" s="42"/>
      <c r="R332" s="42">
        <f t="shared" si="32"/>
        <v>9488313</v>
      </c>
      <c r="S332" s="42">
        <f t="shared" si="33"/>
        <v>19143</v>
      </c>
    </row>
    <row r="333" spans="1:19">
      <c r="A333" s="18">
        <f t="shared" si="34"/>
        <v>2036</v>
      </c>
      <c r="B333" s="18">
        <f t="shared" si="35"/>
        <v>2</v>
      </c>
      <c r="C333" s="18"/>
      <c r="D333" s="18"/>
      <c r="E333" s="18"/>
      <c r="F333" s="42">
        <f>SUMIF('Cust MB ComLg'!$Y$8:$AJ$8,$B$29,'Cust MB ComLg'!$Y293:$AJ293)</f>
        <v>16</v>
      </c>
      <c r="G333" s="42">
        <f>'Avg Bill Days'!C290</f>
        <v>30.31</v>
      </c>
      <c r="H333" s="42"/>
      <c r="I333" s="42"/>
      <c r="J333" s="42">
        <f t="shared" si="31"/>
        <v>0</v>
      </c>
      <c r="K333" s="42">
        <f t="shared" si="31"/>
        <v>102</v>
      </c>
      <c r="L333" s="42"/>
      <c r="M333" s="42"/>
      <c r="N333" s="42"/>
      <c r="O333" s="42"/>
      <c r="P333" s="42"/>
      <c r="Q333" s="42"/>
      <c r="R333" s="42">
        <f t="shared" si="32"/>
        <v>8963849</v>
      </c>
      <c r="S333" s="42">
        <f t="shared" si="33"/>
        <v>19023</v>
      </c>
    </row>
    <row r="334" spans="1:19">
      <c r="A334" s="18">
        <f t="shared" si="34"/>
        <v>2036</v>
      </c>
      <c r="B334" s="18">
        <f t="shared" si="35"/>
        <v>3</v>
      </c>
      <c r="C334" s="18"/>
      <c r="D334" s="18"/>
      <c r="E334" s="18"/>
      <c r="F334" s="42">
        <f>SUMIF('Cust MB ComLg'!$Y$8:$AJ$8,$B$29,'Cust MB ComLg'!$Y294:$AJ294)</f>
        <v>16</v>
      </c>
      <c r="G334" s="42">
        <f>'Avg Bill Days'!C291</f>
        <v>30.024000000000001</v>
      </c>
      <c r="H334" s="42"/>
      <c r="I334" s="42"/>
      <c r="J334" s="42">
        <f t="shared" si="31"/>
        <v>0</v>
      </c>
      <c r="K334" s="42">
        <f t="shared" si="31"/>
        <v>235</v>
      </c>
      <c r="L334" s="42"/>
      <c r="M334" s="42"/>
      <c r="N334" s="42"/>
      <c r="O334" s="42"/>
      <c r="P334" s="42"/>
      <c r="Q334" s="42"/>
      <c r="R334" s="42">
        <f t="shared" si="32"/>
        <v>9413262</v>
      </c>
      <c r="S334" s="42">
        <f t="shared" si="33"/>
        <v>20709</v>
      </c>
    </row>
    <row r="335" spans="1:19">
      <c r="A335" s="18">
        <f t="shared" si="34"/>
        <v>2036</v>
      </c>
      <c r="B335" s="18">
        <f t="shared" si="35"/>
        <v>4</v>
      </c>
      <c r="C335" s="18"/>
      <c r="D335" s="18"/>
      <c r="E335" s="18"/>
      <c r="F335" s="42">
        <f>SUMIF('Cust MB ComLg'!$Y$8:$AJ$8,$B$29,'Cust MB ComLg'!$Y295:$AJ295)</f>
        <v>16</v>
      </c>
      <c r="G335" s="42">
        <f>'Avg Bill Days'!C292</f>
        <v>30.713999999999999</v>
      </c>
      <c r="H335" s="42"/>
      <c r="I335" s="42"/>
      <c r="J335" s="42">
        <f t="shared" si="31"/>
        <v>0</v>
      </c>
      <c r="K335" s="42">
        <f t="shared" si="31"/>
        <v>211</v>
      </c>
      <c r="L335" s="42"/>
      <c r="M335" s="42"/>
      <c r="N335" s="42"/>
      <c r="O335" s="42"/>
      <c r="P335" s="42"/>
      <c r="Q335" s="42"/>
      <c r="R335" s="42">
        <f t="shared" si="32"/>
        <v>9152858</v>
      </c>
      <c r="S335" s="42">
        <f t="shared" si="33"/>
        <v>18976</v>
      </c>
    </row>
    <row r="336" spans="1:19">
      <c r="A336" s="18">
        <f t="shared" si="34"/>
        <v>2036</v>
      </c>
      <c r="B336" s="18">
        <f t="shared" si="35"/>
        <v>5</v>
      </c>
      <c r="C336" s="18"/>
      <c r="D336" s="18"/>
      <c r="E336" s="18"/>
      <c r="F336" s="42">
        <f>SUMIF('Cust MB ComLg'!$Y$8:$AJ$8,$B$29,'Cust MB ComLg'!$Y296:$AJ296)</f>
        <v>16</v>
      </c>
      <c r="G336" s="42">
        <f>'Avg Bill Days'!C293</f>
        <v>29.524000000000001</v>
      </c>
      <c r="H336" s="42"/>
      <c r="I336" s="42"/>
      <c r="J336" s="42">
        <f t="shared" si="31"/>
        <v>0</v>
      </c>
      <c r="K336" s="42">
        <f t="shared" si="31"/>
        <v>271</v>
      </c>
      <c r="L336" s="42"/>
      <c r="M336" s="42"/>
      <c r="N336" s="42"/>
      <c r="O336" s="42"/>
      <c r="P336" s="42"/>
      <c r="Q336" s="42"/>
      <c r="R336" s="42">
        <f t="shared" si="32"/>
        <v>8568088</v>
      </c>
      <c r="S336" s="42">
        <f t="shared" si="33"/>
        <v>18141</v>
      </c>
    </row>
    <row r="337" spans="1:19">
      <c r="A337" s="18">
        <f t="shared" si="34"/>
        <v>2036</v>
      </c>
      <c r="B337" s="18">
        <f t="shared" si="35"/>
        <v>6</v>
      </c>
      <c r="C337" s="18"/>
      <c r="D337" s="18"/>
      <c r="E337" s="18"/>
      <c r="F337" s="42">
        <f>SUMIF('Cust MB ComLg'!$Y$8:$AJ$8,$B$29,'Cust MB ComLg'!$Y297:$AJ297)</f>
        <v>16</v>
      </c>
      <c r="G337" s="42">
        <f>'Avg Bill Days'!C294</f>
        <v>30.619</v>
      </c>
      <c r="H337" s="42"/>
      <c r="I337" s="42"/>
      <c r="J337" s="42">
        <f t="shared" si="31"/>
        <v>0</v>
      </c>
      <c r="K337" s="42">
        <f t="shared" si="31"/>
        <v>295</v>
      </c>
      <c r="L337" s="42"/>
      <c r="M337" s="42"/>
      <c r="N337" s="42"/>
      <c r="O337" s="42"/>
      <c r="P337" s="42"/>
      <c r="Q337" s="42"/>
      <c r="R337" s="42">
        <f t="shared" si="32"/>
        <v>9664470</v>
      </c>
      <c r="S337" s="42">
        <f t="shared" si="33"/>
        <v>18169</v>
      </c>
    </row>
    <row r="338" spans="1:19">
      <c r="A338" s="18">
        <f t="shared" si="34"/>
        <v>2036</v>
      </c>
      <c r="B338" s="18">
        <f t="shared" si="35"/>
        <v>7</v>
      </c>
      <c r="C338" s="18"/>
      <c r="D338" s="18"/>
      <c r="E338" s="18"/>
      <c r="F338" s="42">
        <f>SUMIF('Cust MB ComLg'!$Y$8:$AJ$8,$B$29,'Cust MB ComLg'!$Y298:$AJ298)</f>
        <v>16</v>
      </c>
      <c r="G338" s="42">
        <f>'Avg Bill Days'!C295</f>
        <v>30.713999999999999</v>
      </c>
      <c r="H338" s="42"/>
      <c r="I338" s="42"/>
      <c r="J338" s="42">
        <f t="shared" ref="J338:K355" si="36">ROUND(SUMIF($B$32:$B$45,$B338,J$32:J$45)*$F338,0)</f>
        <v>0</v>
      </c>
      <c r="K338" s="42">
        <f t="shared" si="36"/>
        <v>335</v>
      </c>
      <c r="L338" s="42"/>
      <c r="M338" s="42"/>
      <c r="N338" s="42"/>
      <c r="O338" s="42"/>
      <c r="P338" s="42"/>
      <c r="Q338" s="42"/>
      <c r="R338" s="42">
        <f t="shared" si="32"/>
        <v>9818031</v>
      </c>
      <c r="S338" s="42">
        <f t="shared" si="33"/>
        <v>18439</v>
      </c>
    </row>
    <row r="339" spans="1:19">
      <c r="A339" s="18">
        <f t="shared" si="34"/>
        <v>2036</v>
      </c>
      <c r="B339" s="18">
        <f t="shared" si="35"/>
        <v>8</v>
      </c>
      <c r="C339" s="18"/>
      <c r="D339" s="18"/>
      <c r="E339" s="18"/>
      <c r="F339" s="42">
        <f>SUMIF('Cust MB ComLg'!$Y$8:$AJ$8,$B$29,'Cust MB ComLg'!$Y299:$AJ299)</f>
        <v>16</v>
      </c>
      <c r="G339" s="42">
        <f>'Avg Bill Days'!C296</f>
        <v>30.475999999999999</v>
      </c>
      <c r="H339" s="42"/>
      <c r="I339" s="42"/>
      <c r="J339" s="42">
        <f t="shared" si="36"/>
        <v>0</v>
      </c>
      <c r="K339" s="42">
        <f t="shared" si="36"/>
        <v>233</v>
      </c>
      <c r="L339" s="42"/>
      <c r="M339" s="42"/>
      <c r="N339" s="42"/>
      <c r="O339" s="42"/>
      <c r="P339" s="42"/>
      <c r="Q339" s="42"/>
      <c r="R339" s="42">
        <f t="shared" si="32"/>
        <v>10105670</v>
      </c>
      <c r="S339" s="42">
        <f t="shared" si="33"/>
        <v>19195</v>
      </c>
    </row>
    <row r="340" spans="1:19">
      <c r="A340" s="18">
        <f t="shared" si="34"/>
        <v>2036</v>
      </c>
      <c r="B340" s="18">
        <f t="shared" si="35"/>
        <v>9</v>
      </c>
      <c r="C340" s="18"/>
      <c r="D340" s="18"/>
      <c r="E340" s="18"/>
      <c r="F340" s="42">
        <f>SUMIF('Cust MB ComLg'!$Y$8:$AJ$8,$B$29,'Cust MB ComLg'!$Y300:$AJ300)</f>
        <v>16</v>
      </c>
      <c r="G340" s="42">
        <f>'Avg Bill Days'!C297</f>
        <v>31.143000000000001</v>
      </c>
      <c r="H340" s="42"/>
      <c r="I340" s="42"/>
      <c r="J340" s="42">
        <f t="shared" si="36"/>
        <v>0</v>
      </c>
      <c r="K340" s="42">
        <f t="shared" si="36"/>
        <v>214</v>
      </c>
      <c r="L340" s="42"/>
      <c r="M340" s="42"/>
      <c r="N340" s="42"/>
      <c r="O340" s="42"/>
      <c r="P340" s="42"/>
      <c r="Q340" s="42"/>
      <c r="R340" s="42">
        <f t="shared" si="32"/>
        <v>10326820</v>
      </c>
      <c r="S340" s="42">
        <f t="shared" si="33"/>
        <v>19771</v>
      </c>
    </row>
    <row r="341" spans="1:19">
      <c r="A341" s="18">
        <f t="shared" si="34"/>
        <v>2036</v>
      </c>
      <c r="B341" s="18">
        <f t="shared" si="35"/>
        <v>10</v>
      </c>
      <c r="C341" s="18"/>
      <c r="D341" s="18"/>
      <c r="E341" s="18"/>
      <c r="F341" s="42">
        <f>SUMIF('Cust MB ComLg'!$Y$8:$AJ$8,$B$29,'Cust MB ComLg'!$Y301:$AJ301)</f>
        <v>16</v>
      </c>
      <c r="G341" s="42">
        <f>'Avg Bill Days'!C298</f>
        <v>30.762</v>
      </c>
      <c r="H341" s="42"/>
      <c r="I341" s="42"/>
      <c r="J341" s="42">
        <f t="shared" si="36"/>
        <v>0</v>
      </c>
      <c r="K341" s="42">
        <f t="shared" si="36"/>
        <v>222</v>
      </c>
      <c r="L341" s="42"/>
      <c r="M341" s="42"/>
      <c r="N341" s="42"/>
      <c r="O341" s="42"/>
      <c r="P341" s="42"/>
      <c r="Q341" s="42"/>
      <c r="R341" s="42">
        <f t="shared" si="32"/>
        <v>9492014</v>
      </c>
      <c r="S341" s="42">
        <f t="shared" si="33"/>
        <v>19421</v>
      </c>
    </row>
    <row r="342" spans="1:19">
      <c r="A342" s="18">
        <f t="shared" si="34"/>
        <v>2036</v>
      </c>
      <c r="B342" s="18">
        <f t="shared" si="35"/>
        <v>11</v>
      </c>
      <c r="C342" s="18"/>
      <c r="D342" s="18"/>
      <c r="E342" s="18"/>
      <c r="F342" s="42">
        <f>SUMIF('Cust MB ComLg'!$Y$8:$AJ$8,$B$29,'Cust MB ComLg'!$Y302:$AJ302)</f>
        <v>16</v>
      </c>
      <c r="G342" s="42">
        <f>'Avg Bill Days'!C299</f>
        <v>28.619</v>
      </c>
      <c r="H342" s="42"/>
      <c r="I342" s="42"/>
      <c r="J342" s="42">
        <f t="shared" si="36"/>
        <v>0</v>
      </c>
      <c r="K342" s="42">
        <f t="shared" si="36"/>
        <v>227</v>
      </c>
      <c r="L342" s="42"/>
      <c r="M342" s="42"/>
      <c r="N342" s="42"/>
      <c r="O342" s="42"/>
      <c r="P342" s="42"/>
      <c r="Q342" s="42"/>
      <c r="R342" s="42">
        <f t="shared" si="32"/>
        <v>8635563</v>
      </c>
      <c r="S342" s="42">
        <f t="shared" si="33"/>
        <v>18517</v>
      </c>
    </row>
    <row r="343" spans="1:19">
      <c r="A343" s="18">
        <f t="shared" si="34"/>
        <v>2036</v>
      </c>
      <c r="B343" s="18">
        <f t="shared" si="35"/>
        <v>12</v>
      </c>
      <c r="C343" s="18"/>
      <c r="D343" s="18"/>
      <c r="E343" s="18"/>
      <c r="F343" s="42">
        <f>SUMIF('Cust MB ComLg'!$Y$8:$AJ$8,$B$29,'Cust MB ComLg'!$Y303:$AJ303)</f>
        <v>16</v>
      </c>
      <c r="G343" s="42">
        <f>'Avg Bill Days'!C300</f>
        <v>31.238</v>
      </c>
      <c r="H343" s="42"/>
      <c r="I343" s="42"/>
      <c r="J343" s="42">
        <f t="shared" si="36"/>
        <v>0</v>
      </c>
      <c r="K343" s="42">
        <f t="shared" si="36"/>
        <v>153</v>
      </c>
      <c r="L343" s="42"/>
      <c r="M343" s="42"/>
      <c r="N343" s="42"/>
      <c r="O343" s="42"/>
      <c r="P343" s="42"/>
      <c r="Q343" s="42"/>
      <c r="R343" s="42">
        <f t="shared" si="32"/>
        <v>9116292</v>
      </c>
      <c r="S343" s="42">
        <f t="shared" si="33"/>
        <v>19720</v>
      </c>
    </row>
    <row r="344" spans="1:19">
      <c r="A344" s="18">
        <f t="shared" si="34"/>
        <v>2037</v>
      </c>
      <c r="B344" s="18">
        <f t="shared" si="35"/>
        <v>1</v>
      </c>
      <c r="C344" s="18"/>
      <c r="D344" s="18"/>
      <c r="E344" s="18"/>
      <c r="F344" s="42">
        <f>SUMIF('Cust MB ComLg'!$Y$8:$AJ$8,$B$29,'Cust MB ComLg'!$Y304:$AJ304)</f>
        <v>16</v>
      </c>
      <c r="G344" s="42">
        <f>'Avg Bill Days'!C301</f>
        <v>32.286000000000001</v>
      </c>
      <c r="H344" s="42"/>
      <c r="I344" s="42"/>
      <c r="J344" s="42">
        <f t="shared" si="36"/>
        <v>0</v>
      </c>
      <c r="K344" s="42">
        <f t="shared" si="36"/>
        <v>85</v>
      </c>
      <c r="L344" s="42"/>
      <c r="M344" s="42"/>
      <c r="N344" s="42"/>
      <c r="O344" s="42"/>
      <c r="P344" s="42"/>
      <c r="Q344" s="42"/>
      <c r="R344" s="42">
        <f t="shared" si="32"/>
        <v>9488313</v>
      </c>
      <c r="S344" s="42">
        <f t="shared" si="33"/>
        <v>19143</v>
      </c>
    </row>
    <row r="345" spans="1:19">
      <c r="A345" s="18">
        <f t="shared" si="34"/>
        <v>2037</v>
      </c>
      <c r="B345" s="18">
        <f t="shared" si="35"/>
        <v>2</v>
      </c>
      <c r="C345" s="18"/>
      <c r="D345" s="18"/>
      <c r="E345" s="18"/>
      <c r="F345" s="42">
        <f>SUMIF('Cust MB ComLg'!$Y$8:$AJ$8,$B$29,'Cust MB ComLg'!$Y305:$AJ305)</f>
        <v>16</v>
      </c>
      <c r="G345" s="42">
        <f>'Avg Bill Days'!C302</f>
        <v>29.81</v>
      </c>
      <c r="H345" s="42"/>
      <c r="I345" s="42"/>
      <c r="J345" s="42">
        <f t="shared" si="36"/>
        <v>0</v>
      </c>
      <c r="K345" s="42">
        <f t="shared" si="36"/>
        <v>102</v>
      </c>
      <c r="L345" s="42"/>
      <c r="M345" s="42"/>
      <c r="N345" s="42"/>
      <c r="O345" s="42"/>
      <c r="P345" s="42"/>
      <c r="Q345" s="42"/>
      <c r="R345" s="42">
        <f t="shared" si="32"/>
        <v>8815980</v>
      </c>
      <c r="S345" s="42">
        <f t="shared" si="33"/>
        <v>19023</v>
      </c>
    </row>
    <row r="346" spans="1:19">
      <c r="A346" s="18">
        <f t="shared" si="34"/>
        <v>2037</v>
      </c>
      <c r="B346" s="18">
        <f t="shared" si="35"/>
        <v>3</v>
      </c>
      <c r="C346" s="18"/>
      <c r="D346" s="18"/>
      <c r="E346" s="18"/>
      <c r="F346" s="42">
        <f>SUMIF('Cust MB ComLg'!$Y$8:$AJ$8,$B$29,'Cust MB ComLg'!$Y306:$AJ306)</f>
        <v>16</v>
      </c>
      <c r="G346" s="42">
        <f>'Avg Bill Days'!C303</f>
        <v>29.524000000000001</v>
      </c>
      <c r="H346" s="42"/>
      <c r="I346" s="42"/>
      <c r="J346" s="42">
        <f t="shared" si="36"/>
        <v>0</v>
      </c>
      <c r="K346" s="42">
        <f t="shared" si="36"/>
        <v>235</v>
      </c>
      <c r="L346" s="42"/>
      <c r="M346" s="42"/>
      <c r="N346" s="42"/>
      <c r="O346" s="42"/>
      <c r="P346" s="42"/>
      <c r="Q346" s="42"/>
      <c r="R346" s="42">
        <f t="shared" si="32"/>
        <v>9256499</v>
      </c>
      <c r="S346" s="42">
        <f t="shared" si="33"/>
        <v>20709</v>
      </c>
    </row>
    <row r="347" spans="1:19">
      <c r="A347" s="18">
        <f t="shared" si="34"/>
        <v>2037</v>
      </c>
      <c r="B347" s="18">
        <f t="shared" si="35"/>
        <v>4</v>
      </c>
      <c r="C347" s="18"/>
      <c r="D347" s="18"/>
      <c r="E347" s="18"/>
      <c r="F347" s="42">
        <f>SUMIF('Cust MB ComLg'!$Y$8:$AJ$8,$B$29,'Cust MB ComLg'!$Y307:$AJ307)</f>
        <v>16</v>
      </c>
      <c r="G347" s="42">
        <f>'Avg Bill Days'!C304</f>
        <v>30.713999999999999</v>
      </c>
      <c r="H347" s="42"/>
      <c r="I347" s="42"/>
      <c r="J347" s="42">
        <f t="shared" si="36"/>
        <v>0</v>
      </c>
      <c r="K347" s="42">
        <f t="shared" si="36"/>
        <v>211</v>
      </c>
      <c r="L347" s="42"/>
      <c r="M347" s="42"/>
      <c r="N347" s="42"/>
      <c r="O347" s="42"/>
      <c r="P347" s="42"/>
      <c r="Q347" s="42"/>
      <c r="R347" s="42">
        <f t="shared" si="32"/>
        <v>9152858</v>
      </c>
      <c r="S347" s="42">
        <f t="shared" si="33"/>
        <v>18976</v>
      </c>
    </row>
    <row r="348" spans="1:19">
      <c r="A348" s="18">
        <f t="shared" si="34"/>
        <v>2037</v>
      </c>
      <c r="B348" s="18">
        <f t="shared" si="35"/>
        <v>5</v>
      </c>
      <c r="C348" s="18"/>
      <c r="D348" s="18"/>
      <c r="E348" s="18"/>
      <c r="F348" s="42">
        <f>SUMIF('Cust MB ComLg'!$Y$8:$AJ$8,$B$29,'Cust MB ComLg'!$Y308:$AJ308)</f>
        <v>16</v>
      </c>
      <c r="G348" s="42">
        <f>'Avg Bill Days'!C305</f>
        <v>29.524000000000001</v>
      </c>
      <c r="H348" s="42"/>
      <c r="I348" s="42"/>
      <c r="J348" s="42">
        <f t="shared" si="36"/>
        <v>0</v>
      </c>
      <c r="K348" s="42">
        <f t="shared" si="36"/>
        <v>271</v>
      </c>
      <c r="L348" s="42"/>
      <c r="M348" s="42"/>
      <c r="N348" s="42"/>
      <c r="O348" s="42"/>
      <c r="P348" s="42"/>
      <c r="Q348" s="42"/>
      <c r="R348" s="42">
        <f t="shared" si="32"/>
        <v>8568088</v>
      </c>
      <c r="S348" s="42">
        <f t="shared" si="33"/>
        <v>18141</v>
      </c>
    </row>
    <row r="349" spans="1:19">
      <c r="A349" s="18">
        <f t="shared" si="34"/>
        <v>2037</v>
      </c>
      <c r="B349" s="18">
        <f t="shared" si="35"/>
        <v>6</v>
      </c>
      <c r="C349" s="18"/>
      <c r="D349" s="18"/>
      <c r="E349" s="18"/>
      <c r="F349" s="42">
        <f>SUMIF('Cust MB ComLg'!$Y$8:$AJ$8,$B$29,'Cust MB ComLg'!$Y309:$AJ309)</f>
        <v>16</v>
      </c>
      <c r="G349" s="42">
        <f>'Avg Bill Days'!C306</f>
        <v>30.619</v>
      </c>
      <c r="H349" s="42"/>
      <c r="I349" s="42"/>
      <c r="J349" s="42">
        <f t="shared" si="36"/>
        <v>0</v>
      </c>
      <c r="K349" s="42">
        <f t="shared" si="36"/>
        <v>295</v>
      </c>
      <c r="L349" s="42"/>
      <c r="M349" s="42"/>
      <c r="N349" s="42"/>
      <c r="O349" s="42"/>
      <c r="P349" s="42"/>
      <c r="Q349" s="42"/>
      <c r="R349" s="42">
        <f t="shared" si="32"/>
        <v>9664470</v>
      </c>
      <c r="S349" s="42">
        <f t="shared" si="33"/>
        <v>18169</v>
      </c>
    </row>
    <row r="350" spans="1:19">
      <c r="A350" s="18">
        <f t="shared" si="34"/>
        <v>2037</v>
      </c>
      <c r="B350" s="18">
        <f t="shared" si="35"/>
        <v>7</v>
      </c>
      <c r="C350" s="18"/>
      <c r="D350" s="18"/>
      <c r="E350" s="18"/>
      <c r="F350" s="42">
        <f>SUMIF('Cust MB ComLg'!$Y$8:$AJ$8,$B$29,'Cust MB ComLg'!$Y310:$AJ310)</f>
        <v>16</v>
      </c>
      <c r="G350" s="42">
        <f>'Avg Bill Days'!C307</f>
        <v>30.713999999999999</v>
      </c>
      <c r="H350" s="42"/>
      <c r="I350" s="42"/>
      <c r="J350" s="42">
        <f t="shared" si="36"/>
        <v>0</v>
      </c>
      <c r="K350" s="42">
        <f t="shared" si="36"/>
        <v>335</v>
      </c>
      <c r="L350" s="42"/>
      <c r="M350" s="42"/>
      <c r="N350" s="42"/>
      <c r="O350" s="42"/>
      <c r="P350" s="42"/>
      <c r="Q350" s="42"/>
      <c r="R350" s="42">
        <f t="shared" si="32"/>
        <v>9818031</v>
      </c>
      <c r="S350" s="42">
        <f t="shared" si="33"/>
        <v>18439</v>
      </c>
    </row>
    <row r="351" spans="1:19">
      <c r="A351" s="18">
        <f t="shared" si="34"/>
        <v>2037</v>
      </c>
      <c r="B351" s="18">
        <f t="shared" si="35"/>
        <v>8</v>
      </c>
      <c r="C351" s="18"/>
      <c r="D351" s="18"/>
      <c r="E351" s="18"/>
      <c r="F351" s="42">
        <f>SUMIF('Cust MB ComLg'!$Y$8:$AJ$8,$B$29,'Cust MB ComLg'!$Y311:$AJ311)</f>
        <v>16</v>
      </c>
      <c r="G351" s="42">
        <f>'Avg Bill Days'!C308</f>
        <v>30.475999999999999</v>
      </c>
      <c r="H351" s="42"/>
      <c r="I351" s="42"/>
      <c r="J351" s="42">
        <f t="shared" si="36"/>
        <v>0</v>
      </c>
      <c r="K351" s="42">
        <f t="shared" si="36"/>
        <v>233</v>
      </c>
      <c r="L351" s="42"/>
      <c r="M351" s="42"/>
      <c r="N351" s="42"/>
      <c r="O351" s="42"/>
      <c r="P351" s="42"/>
      <c r="Q351" s="42"/>
      <c r="R351" s="42">
        <f t="shared" si="32"/>
        <v>10105670</v>
      </c>
      <c r="S351" s="42">
        <f t="shared" si="33"/>
        <v>19195</v>
      </c>
    </row>
    <row r="352" spans="1:19">
      <c r="A352" s="18">
        <f t="shared" si="34"/>
        <v>2037</v>
      </c>
      <c r="B352" s="18">
        <f t="shared" si="35"/>
        <v>9</v>
      </c>
      <c r="C352" s="18"/>
      <c r="D352" s="18"/>
      <c r="E352" s="18"/>
      <c r="F352" s="42">
        <f>SUMIF('Cust MB ComLg'!$Y$8:$AJ$8,$B$29,'Cust MB ComLg'!$Y312:$AJ312)</f>
        <v>16</v>
      </c>
      <c r="G352" s="42">
        <f>'Avg Bill Days'!C309</f>
        <v>31.143000000000001</v>
      </c>
      <c r="H352" s="42"/>
      <c r="I352" s="42"/>
      <c r="J352" s="42">
        <f t="shared" si="36"/>
        <v>0</v>
      </c>
      <c r="K352" s="42">
        <f t="shared" si="36"/>
        <v>214</v>
      </c>
      <c r="L352" s="42"/>
      <c r="M352" s="42"/>
      <c r="N352" s="42"/>
      <c r="O352" s="42"/>
      <c r="P352" s="42"/>
      <c r="Q352" s="42"/>
      <c r="R352" s="42">
        <f t="shared" si="32"/>
        <v>10326820</v>
      </c>
      <c r="S352" s="42">
        <f t="shared" si="33"/>
        <v>19771</v>
      </c>
    </row>
    <row r="353" spans="1:19">
      <c r="A353" s="18">
        <f t="shared" si="34"/>
        <v>2037</v>
      </c>
      <c r="B353" s="18">
        <f t="shared" si="35"/>
        <v>10</v>
      </c>
      <c r="C353" s="18"/>
      <c r="D353" s="18"/>
      <c r="E353" s="18"/>
      <c r="F353" s="42">
        <f>SUMIF('Cust MB ComLg'!$Y$8:$AJ$8,$B$29,'Cust MB ComLg'!$Y313:$AJ313)</f>
        <v>17</v>
      </c>
      <c r="G353" s="42">
        <f>'Avg Bill Days'!C310</f>
        <v>30.762</v>
      </c>
      <c r="H353" s="42"/>
      <c r="I353" s="42"/>
      <c r="J353" s="42">
        <f t="shared" si="36"/>
        <v>0</v>
      </c>
      <c r="K353" s="42">
        <f t="shared" si="36"/>
        <v>236</v>
      </c>
      <c r="L353" s="42"/>
      <c r="M353" s="42"/>
      <c r="N353" s="42"/>
      <c r="O353" s="42"/>
      <c r="P353" s="42"/>
      <c r="Q353" s="42"/>
      <c r="R353" s="42">
        <f t="shared" si="32"/>
        <v>10085265</v>
      </c>
      <c r="S353" s="42">
        <f t="shared" si="33"/>
        <v>20634</v>
      </c>
    </row>
    <row r="354" spans="1:19">
      <c r="A354" s="18">
        <f t="shared" si="34"/>
        <v>2037</v>
      </c>
      <c r="B354" s="18">
        <f t="shared" si="35"/>
        <v>11</v>
      </c>
      <c r="C354" s="18"/>
      <c r="D354" s="18"/>
      <c r="E354" s="18"/>
      <c r="F354" s="42">
        <f>SUMIF('Cust MB ComLg'!$Y$8:$AJ$8,$B$29,'Cust MB ComLg'!$Y314:$AJ314)</f>
        <v>17</v>
      </c>
      <c r="G354" s="42">
        <f>'Avg Bill Days'!C311</f>
        <v>28.619</v>
      </c>
      <c r="H354" s="42"/>
      <c r="I354" s="42"/>
      <c r="J354" s="42">
        <f t="shared" si="36"/>
        <v>0</v>
      </c>
      <c r="K354" s="42">
        <f t="shared" si="36"/>
        <v>242</v>
      </c>
      <c r="L354" s="42"/>
      <c r="M354" s="42"/>
      <c r="N354" s="42"/>
      <c r="O354" s="42"/>
      <c r="P354" s="42"/>
      <c r="Q354" s="42"/>
      <c r="R354" s="42">
        <f t="shared" si="32"/>
        <v>9175286</v>
      </c>
      <c r="S354" s="42">
        <f t="shared" si="33"/>
        <v>19674</v>
      </c>
    </row>
    <row r="355" spans="1:19">
      <c r="A355" s="18">
        <f t="shared" si="34"/>
        <v>2037</v>
      </c>
      <c r="B355" s="18">
        <f t="shared" si="35"/>
        <v>12</v>
      </c>
      <c r="C355" s="18"/>
      <c r="D355" s="18"/>
      <c r="E355" s="18"/>
      <c r="F355" s="42">
        <f>SUMIF('Cust MB ComLg'!$Y$8:$AJ$8,$B$29,'Cust MB ComLg'!$Y315:$AJ315)</f>
        <v>17</v>
      </c>
      <c r="G355" s="42">
        <f>'Avg Bill Days'!C312</f>
        <v>31.238</v>
      </c>
      <c r="H355" s="42"/>
      <c r="I355" s="42"/>
      <c r="J355" s="42">
        <f t="shared" si="36"/>
        <v>0</v>
      </c>
      <c r="K355" s="42">
        <f t="shared" si="36"/>
        <v>163</v>
      </c>
      <c r="L355" s="42"/>
      <c r="M355" s="42"/>
      <c r="N355" s="42"/>
      <c r="O355" s="42"/>
      <c r="P355" s="42"/>
      <c r="Q355" s="42"/>
      <c r="R355" s="42">
        <f t="shared" si="32"/>
        <v>9686060</v>
      </c>
      <c r="S355" s="42">
        <f t="shared" si="33"/>
        <v>20953</v>
      </c>
    </row>
  </sheetData>
  <phoneticPr fontId="4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AB355"/>
  <sheetViews>
    <sheetView zoomScale="85" zoomScaleNormal="85" workbookViewId="0">
      <pane ySplit="2" topLeftCell="A3" activePane="bottomLeft" state="frozen"/>
      <selection pane="bottomLeft" activeCell="A3" sqref="A3"/>
    </sheetView>
  </sheetViews>
  <sheetFormatPr defaultRowHeight="15"/>
  <cols>
    <col min="1" max="1" width="9" style="3" customWidth="1"/>
    <col min="2" max="2" width="7.42578125" style="3" customWidth="1"/>
    <col min="3" max="4" width="7.85546875" style="3" customWidth="1"/>
    <col min="5" max="7" width="9.28515625" style="3" customWidth="1"/>
    <col min="8" max="8" width="16.85546875" style="3" customWidth="1"/>
    <col min="9" max="9" width="12" style="3" customWidth="1"/>
    <col min="10" max="10" width="12.5703125" style="3" customWidth="1"/>
    <col min="11" max="11" width="12.42578125" style="3" customWidth="1"/>
    <col min="12" max="12" width="8.85546875" style="3" customWidth="1"/>
    <col min="13" max="13" width="10.42578125" style="3" customWidth="1"/>
    <col min="14" max="14" width="8.7109375" style="3" customWidth="1"/>
    <col min="15" max="15" width="9.28515625" style="3" customWidth="1"/>
    <col min="16" max="17" width="13.5703125" style="3" customWidth="1"/>
    <col min="18" max="18" width="13.140625" style="3" customWidth="1"/>
    <col min="19" max="19" width="13" style="3" customWidth="1"/>
    <col min="20" max="16384" width="9.140625" style="3"/>
  </cols>
  <sheetData>
    <row r="1" spans="1:28" ht="38.25" customHeight="1">
      <c r="A1" s="6" t="s">
        <v>12</v>
      </c>
      <c r="B1" s="6" t="s">
        <v>13</v>
      </c>
      <c r="C1" s="6" t="s">
        <v>14</v>
      </c>
      <c r="D1" s="6" t="s">
        <v>15</v>
      </c>
      <c r="E1" s="6" t="s">
        <v>16</v>
      </c>
      <c r="F1" s="7" t="s">
        <v>17</v>
      </c>
      <c r="G1" s="7" t="s">
        <v>18</v>
      </c>
      <c r="H1" s="7" t="s">
        <v>19</v>
      </c>
      <c r="I1" s="7" t="s">
        <v>88</v>
      </c>
      <c r="J1" s="7" t="s">
        <v>89</v>
      </c>
      <c r="K1" s="7" t="s">
        <v>90</v>
      </c>
      <c r="L1" s="7" t="s">
        <v>20</v>
      </c>
      <c r="M1" s="7" t="s">
        <v>91</v>
      </c>
      <c r="N1" s="7" t="s">
        <v>92</v>
      </c>
      <c r="O1" s="7"/>
      <c r="P1" s="8" t="s">
        <v>21</v>
      </c>
      <c r="Q1" s="8" t="s">
        <v>22</v>
      </c>
      <c r="R1" s="9" t="s">
        <v>74</v>
      </c>
      <c r="S1" s="7" t="s">
        <v>23</v>
      </c>
      <c r="T1" s="147" t="s">
        <v>114</v>
      </c>
      <c r="U1" s="147"/>
      <c r="V1" s="147"/>
      <c r="W1" s="147"/>
      <c r="X1" s="147"/>
      <c r="Y1" s="147"/>
      <c r="Z1" s="147"/>
      <c r="AA1" s="147"/>
      <c r="AB1" s="147"/>
    </row>
    <row r="2" spans="1:28">
      <c r="A2" s="10" t="s">
        <v>93</v>
      </c>
      <c r="B2" s="10" t="s">
        <v>94</v>
      </c>
      <c r="C2" s="10" t="s">
        <v>95</v>
      </c>
      <c r="D2" s="10" t="s">
        <v>96</v>
      </c>
      <c r="E2" s="10" t="s">
        <v>97</v>
      </c>
      <c r="F2" s="10" t="s">
        <v>98</v>
      </c>
      <c r="G2" s="10" t="s">
        <v>99</v>
      </c>
      <c r="H2" s="11">
        <v>30</v>
      </c>
      <c r="I2" s="12">
        <v>590</v>
      </c>
      <c r="J2" s="13">
        <v>588</v>
      </c>
      <c r="K2" s="13">
        <v>508</v>
      </c>
      <c r="L2" s="13">
        <v>608</v>
      </c>
      <c r="M2" s="13">
        <v>580</v>
      </c>
      <c r="N2" s="13">
        <v>969</v>
      </c>
      <c r="O2" s="13"/>
      <c r="P2" s="14" t="s">
        <v>100</v>
      </c>
      <c r="Q2" s="14" t="s">
        <v>101</v>
      </c>
      <c r="R2" s="14" t="s">
        <v>102</v>
      </c>
      <c r="S2" s="10" t="s">
        <v>103</v>
      </c>
      <c r="T2" s="147" t="s">
        <v>115</v>
      </c>
      <c r="U2" s="147"/>
      <c r="V2" s="147"/>
      <c r="W2" s="147"/>
      <c r="X2" s="147"/>
      <c r="Y2" s="147"/>
      <c r="Z2" s="147"/>
      <c r="AA2" s="147"/>
      <c r="AB2" s="147"/>
    </row>
    <row r="3" spans="1:28">
      <c r="A3" s="3">
        <v>2010</v>
      </c>
      <c r="B3" s="3">
        <v>5</v>
      </c>
      <c r="C3" s="3" t="s">
        <v>0</v>
      </c>
      <c r="D3" s="3" t="s">
        <v>1</v>
      </c>
      <c r="E3" s="3" t="s">
        <v>63</v>
      </c>
      <c r="F3" s="36">
        <v>43</v>
      </c>
      <c r="G3" s="36">
        <v>1302</v>
      </c>
      <c r="H3" s="36">
        <v>3588940</v>
      </c>
      <c r="I3" s="36">
        <v>23110</v>
      </c>
      <c r="J3" s="36">
        <v>22592</v>
      </c>
      <c r="K3" s="36">
        <v>913</v>
      </c>
      <c r="L3" s="36">
        <v>0</v>
      </c>
      <c r="M3" s="36">
        <v>0</v>
      </c>
      <c r="N3" s="36">
        <v>0</v>
      </c>
      <c r="O3" s="36"/>
      <c r="P3" s="36">
        <v>1313357.17</v>
      </c>
      <c r="Q3" s="36">
        <v>473730.63999999972</v>
      </c>
      <c r="R3" s="36">
        <v>12506400</v>
      </c>
      <c r="S3" s="36">
        <v>23110</v>
      </c>
      <c r="T3" s="147"/>
      <c r="U3" s="147"/>
      <c r="V3" s="147"/>
      <c r="W3" s="147"/>
      <c r="X3" s="147"/>
      <c r="Y3" s="147"/>
      <c r="Z3" s="147"/>
      <c r="AA3" s="147"/>
      <c r="AB3" s="147"/>
    </row>
    <row r="4" spans="1:28">
      <c r="A4" s="3">
        <v>2010</v>
      </c>
      <c r="B4" s="3">
        <v>6</v>
      </c>
      <c r="C4" s="3" t="s">
        <v>0</v>
      </c>
      <c r="D4" s="3" t="s">
        <v>1</v>
      </c>
      <c r="E4" s="3" t="s">
        <v>63</v>
      </c>
      <c r="F4" s="36">
        <v>43</v>
      </c>
      <c r="G4" s="36">
        <v>1319</v>
      </c>
      <c r="H4" s="36">
        <v>3886260</v>
      </c>
      <c r="I4" s="36">
        <v>24763</v>
      </c>
      <c r="J4" s="36">
        <v>24321</v>
      </c>
      <c r="K4" s="36">
        <v>864</v>
      </c>
      <c r="L4" s="36">
        <v>0</v>
      </c>
      <c r="M4" s="36">
        <v>0</v>
      </c>
      <c r="N4" s="36">
        <v>0</v>
      </c>
      <c r="O4" s="36"/>
      <c r="P4" s="36">
        <v>1464776.155</v>
      </c>
      <c r="Q4" s="36">
        <v>519974.16500000015</v>
      </c>
      <c r="R4" s="36">
        <v>14132860</v>
      </c>
      <c r="S4" s="36">
        <v>24763</v>
      </c>
      <c r="T4" s="147"/>
      <c r="U4" s="147"/>
      <c r="V4" s="147"/>
      <c r="W4" s="147"/>
      <c r="X4" s="147"/>
      <c r="Y4" s="147"/>
      <c r="Z4" s="147"/>
      <c r="AA4" s="147"/>
      <c r="AB4" s="147"/>
    </row>
    <row r="5" spans="1:28">
      <c r="A5" s="3">
        <v>2010</v>
      </c>
      <c r="B5" s="3">
        <v>7</v>
      </c>
      <c r="C5" s="3" t="s">
        <v>0</v>
      </c>
      <c r="D5" s="3" t="s">
        <v>1</v>
      </c>
      <c r="E5" s="3" t="s">
        <v>63</v>
      </c>
      <c r="F5" s="36">
        <v>43</v>
      </c>
      <c r="G5" s="36">
        <v>1330</v>
      </c>
      <c r="H5" s="36">
        <v>4075220</v>
      </c>
      <c r="I5" s="36">
        <v>25505</v>
      </c>
      <c r="J5" s="36">
        <v>25105</v>
      </c>
      <c r="K5" s="36">
        <v>789</v>
      </c>
      <c r="L5" s="36">
        <v>0</v>
      </c>
      <c r="M5" s="36">
        <v>0</v>
      </c>
      <c r="N5" s="36">
        <v>0</v>
      </c>
      <c r="O5" s="36"/>
      <c r="P5" s="36">
        <v>1521653.6049999995</v>
      </c>
      <c r="Q5" s="36">
        <v>538981.76500000036</v>
      </c>
      <c r="R5" s="36">
        <v>14714900</v>
      </c>
      <c r="S5" s="36">
        <v>25505</v>
      </c>
    </row>
    <row r="6" spans="1:28">
      <c r="A6" s="3">
        <v>2010</v>
      </c>
      <c r="B6" s="3">
        <v>8</v>
      </c>
      <c r="C6" s="3" t="s">
        <v>0</v>
      </c>
      <c r="D6" s="3" t="s">
        <v>1</v>
      </c>
      <c r="E6" s="3" t="s">
        <v>63</v>
      </c>
      <c r="F6" s="36">
        <v>43</v>
      </c>
      <c r="G6" s="36">
        <v>1289</v>
      </c>
      <c r="H6" s="36">
        <v>4118660</v>
      </c>
      <c r="I6" s="36">
        <v>25589</v>
      </c>
      <c r="J6" s="36">
        <v>25384</v>
      </c>
      <c r="K6" s="36">
        <v>819</v>
      </c>
      <c r="L6" s="36">
        <v>0</v>
      </c>
      <c r="M6" s="36">
        <v>0</v>
      </c>
      <c r="N6" s="36">
        <v>0</v>
      </c>
      <c r="O6" s="36"/>
      <c r="P6" s="36">
        <v>1523999.5500000003</v>
      </c>
      <c r="Q6" s="36">
        <v>540588.12999999989</v>
      </c>
      <c r="R6" s="36">
        <v>14689560</v>
      </c>
      <c r="S6" s="36">
        <v>25589</v>
      </c>
    </row>
    <row r="7" spans="1:28">
      <c r="A7" s="3">
        <v>2010</v>
      </c>
      <c r="B7" s="3">
        <v>9</v>
      </c>
      <c r="C7" s="3" t="s">
        <v>0</v>
      </c>
      <c r="D7" s="3" t="s">
        <v>1</v>
      </c>
      <c r="E7" s="3" t="s">
        <v>63</v>
      </c>
      <c r="F7" s="36">
        <v>43</v>
      </c>
      <c r="G7" s="36">
        <v>1340</v>
      </c>
      <c r="H7" s="36">
        <v>4091960</v>
      </c>
      <c r="I7" s="36">
        <v>25385</v>
      </c>
      <c r="J7" s="36">
        <v>24996</v>
      </c>
      <c r="K7" s="36">
        <v>810</v>
      </c>
      <c r="L7" s="36">
        <v>0</v>
      </c>
      <c r="M7" s="36">
        <v>0</v>
      </c>
      <c r="N7" s="36">
        <v>0</v>
      </c>
      <c r="O7" s="36"/>
      <c r="P7" s="36">
        <v>1513635.3299999998</v>
      </c>
      <c r="Q7" s="36">
        <v>535425.32000000007</v>
      </c>
      <c r="R7" s="36">
        <v>14591500</v>
      </c>
      <c r="S7" s="36">
        <v>25385</v>
      </c>
    </row>
    <row r="8" spans="1:28">
      <c r="A8" s="3">
        <v>2010</v>
      </c>
      <c r="B8" s="3">
        <v>10</v>
      </c>
      <c r="C8" s="3" t="s">
        <v>0</v>
      </c>
      <c r="D8" s="3" t="s">
        <v>1</v>
      </c>
      <c r="E8" s="3" t="s">
        <v>63</v>
      </c>
      <c r="F8" s="36">
        <v>43</v>
      </c>
      <c r="G8" s="36">
        <v>1275</v>
      </c>
      <c r="H8" s="36">
        <v>3625740</v>
      </c>
      <c r="I8" s="36">
        <v>24505</v>
      </c>
      <c r="J8" s="36">
        <v>24061</v>
      </c>
      <c r="K8" s="36">
        <v>737</v>
      </c>
      <c r="L8" s="36">
        <v>0</v>
      </c>
      <c r="M8" s="36">
        <v>0</v>
      </c>
      <c r="N8" s="36">
        <v>0</v>
      </c>
      <c r="O8" s="36"/>
      <c r="P8" s="36">
        <v>1337975.2</v>
      </c>
      <c r="Q8" s="36">
        <v>485618.88000000006</v>
      </c>
      <c r="R8" s="36">
        <v>12616060</v>
      </c>
      <c r="S8" s="36">
        <v>24505</v>
      </c>
    </row>
    <row r="9" spans="1:28">
      <c r="A9" s="3">
        <v>2010</v>
      </c>
      <c r="B9" s="3">
        <v>11</v>
      </c>
      <c r="C9" s="3" t="s">
        <v>0</v>
      </c>
      <c r="D9" s="3" t="s">
        <v>1</v>
      </c>
      <c r="E9" s="3" t="s">
        <v>63</v>
      </c>
      <c r="F9" s="36">
        <v>42</v>
      </c>
      <c r="G9" s="36">
        <v>1261</v>
      </c>
      <c r="H9" s="36">
        <v>3251340</v>
      </c>
      <c r="I9" s="36">
        <v>23178</v>
      </c>
      <c r="J9" s="36">
        <v>22715</v>
      </c>
      <c r="K9" s="36">
        <v>766</v>
      </c>
      <c r="L9" s="36">
        <v>0</v>
      </c>
      <c r="M9" s="36">
        <v>0</v>
      </c>
      <c r="N9" s="36">
        <v>0</v>
      </c>
      <c r="O9" s="36"/>
      <c r="P9" s="36">
        <v>1257464.0300000003</v>
      </c>
      <c r="Q9" s="36">
        <v>458035.37999999989</v>
      </c>
      <c r="R9" s="36">
        <v>11873120</v>
      </c>
      <c r="S9" s="36">
        <v>23178</v>
      </c>
    </row>
    <row r="10" spans="1:28">
      <c r="A10" s="3">
        <v>2010</v>
      </c>
      <c r="B10" s="3">
        <v>12</v>
      </c>
      <c r="C10" s="3" t="s">
        <v>0</v>
      </c>
      <c r="D10" s="3" t="s">
        <v>1</v>
      </c>
      <c r="E10" s="3" t="s">
        <v>63</v>
      </c>
      <c r="F10" s="36">
        <v>43</v>
      </c>
      <c r="G10" s="36">
        <v>1343</v>
      </c>
      <c r="H10" s="36">
        <v>2845840</v>
      </c>
      <c r="I10" s="36">
        <v>22457</v>
      </c>
      <c r="J10" s="36">
        <v>21904</v>
      </c>
      <c r="K10" s="36">
        <v>845</v>
      </c>
      <c r="L10" s="36">
        <v>0</v>
      </c>
      <c r="M10" s="36">
        <v>0</v>
      </c>
      <c r="N10" s="36">
        <v>0</v>
      </c>
      <c r="O10" s="36"/>
      <c r="P10" s="36">
        <v>1245424.0400000005</v>
      </c>
      <c r="Q10" s="36">
        <v>453930.23999999999</v>
      </c>
      <c r="R10" s="36">
        <v>11854980</v>
      </c>
      <c r="S10" s="36">
        <v>22457</v>
      </c>
    </row>
    <row r="11" spans="1:28">
      <c r="A11" s="3">
        <v>2011</v>
      </c>
      <c r="B11" s="3">
        <v>1</v>
      </c>
      <c r="C11" s="3" t="s">
        <v>0</v>
      </c>
      <c r="D11" s="3" t="s">
        <v>1</v>
      </c>
      <c r="E11" s="3" t="s">
        <v>63</v>
      </c>
      <c r="F11" s="36">
        <v>43</v>
      </c>
      <c r="G11" s="36">
        <v>1418</v>
      </c>
      <c r="H11" s="36">
        <v>2932500</v>
      </c>
      <c r="I11" s="36">
        <v>22212</v>
      </c>
      <c r="J11" s="36">
        <v>21582</v>
      </c>
      <c r="K11" s="36">
        <v>794</v>
      </c>
      <c r="L11" s="36">
        <v>0</v>
      </c>
      <c r="M11" s="36">
        <v>0</v>
      </c>
      <c r="N11" s="36">
        <v>0</v>
      </c>
      <c r="O11" s="36"/>
      <c r="P11" s="36">
        <v>1284960.4899999998</v>
      </c>
      <c r="Q11" s="36">
        <v>457819.30999999971</v>
      </c>
      <c r="R11" s="36">
        <v>12749440</v>
      </c>
      <c r="S11" s="36">
        <v>22212</v>
      </c>
    </row>
    <row r="12" spans="1:28">
      <c r="A12" s="3">
        <v>2011</v>
      </c>
      <c r="B12" s="3">
        <v>2</v>
      </c>
      <c r="C12" s="3" t="s">
        <v>0</v>
      </c>
      <c r="D12" s="3" t="s">
        <v>1</v>
      </c>
      <c r="E12" s="3" t="s">
        <v>63</v>
      </c>
      <c r="F12" s="36">
        <v>43</v>
      </c>
      <c r="G12" s="36">
        <v>1286</v>
      </c>
      <c r="H12" s="36">
        <v>2873640</v>
      </c>
      <c r="I12" s="36">
        <v>22416</v>
      </c>
      <c r="J12" s="36">
        <v>21747</v>
      </c>
      <c r="K12" s="36">
        <v>552</v>
      </c>
      <c r="L12" s="36">
        <v>0</v>
      </c>
      <c r="M12" s="36">
        <v>0</v>
      </c>
      <c r="N12" s="36">
        <v>0</v>
      </c>
      <c r="O12" s="36"/>
      <c r="P12" s="36">
        <v>1208211.8</v>
      </c>
      <c r="Q12" s="36">
        <v>439335.13000000006</v>
      </c>
      <c r="R12" s="36">
        <v>11777800</v>
      </c>
      <c r="S12" s="36">
        <v>22416</v>
      </c>
    </row>
    <row r="13" spans="1:28">
      <c r="A13" s="3">
        <v>2011</v>
      </c>
      <c r="B13" s="3">
        <v>3</v>
      </c>
      <c r="C13" s="3" t="s">
        <v>0</v>
      </c>
      <c r="D13" s="3" t="s">
        <v>1</v>
      </c>
      <c r="E13" s="3" t="s">
        <v>63</v>
      </c>
      <c r="F13" s="36">
        <v>43</v>
      </c>
      <c r="G13" s="36">
        <v>1265</v>
      </c>
      <c r="H13" s="36">
        <v>2898600</v>
      </c>
      <c r="I13" s="36">
        <v>22641</v>
      </c>
      <c r="J13" s="36">
        <v>22202</v>
      </c>
      <c r="K13" s="36">
        <v>619</v>
      </c>
      <c r="L13" s="36">
        <v>0</v>
      </c>
      <c r="M13" s="36">
        <v>0</v>
      </c>
      <c r="N13" s="36">
        <v>0</v>
      </c>
      <c r="O13" s="36"/>
      <c r="P13" s="36">
        <v>1211598.3699999992</v>
      </c>
      <c r="Q13" s="36">
        <v>442441.69999999972</v>
      </c>
      <c r="R13" s="36">
        <v>11750400</v>
      </c>
      <c r="S13" s="36">
        <v>22641</v>
      </c>
    </row>
    <row r="14" spans="1:28">
      <c r="A14" s="3">
        <v>2011</v>
      </c>
      <c r="B14" s="3">
        <v>4</v>
      </c>
      <c r="C14" s="3" t="s">
        <v>0</v>
      </c>
      <c r="D14" s="3" t="s">
        <v>1</v>
      </c>
      <c r="E14" s="3" t="s">
        <v>63</v>
      </c>
      <c r="F14" s="36">
        <v>43</v>
      </c>
      <c r="G14" s="36">
        <v>1257</v>
      </c>
      <c r="H14" s="36">
        <v>3193820</v>
      </c>
      <c r="I14" s="36">
        <v>23462</v>
      </c>
      <c r="J14" s="36">
        <v>22747</v>
      </c>
      <c r="K14" s="36">
        <v>661</v>
      </c>
      <c r="L14" s="36">
        <v>0</v>
      </c>
      <c r="M14" s="36">
        <v>0</v>
      </c>
      <c r="N14" s="36">
        <v>0</v>
      </c>
      <c r="O14" s="36"/>
      <c r="P14" s="36">
        <v>1252966.3500000001</v>
      </c>
      <c r="Q14" s="36">
        <v>455647.16000000003</v>
      </c>
      <c r="R14" s="36">
        <v>12137760</v>
      </c>
      <c r="S14" s="36">
        <v>23462</v>
      </c>
    </row>
    <row r="15" spans="1:28">
      <c r="A15" s="3">
        <v>2011</v>
      </c>
      <c r="B15" s="3">
        <v>5</v>
      </c>
      <c r="C15" s="3" t="s">
        <v>0</v>
      </c>
      <c r="D15" s="3" t="s">
        <v>1</v>
      </c>
      <c r="E15" s="3" t="s">
        <v>63</v>
      </c>
      <c r="F15" s="36">
        <v>43</v>
      </c>
      <c r="G15" s="36">
        <v>1314</v>
      </c>
      <c r="H15" s="36">
        <v>3672160</v>
      </c>
      <c r="I15" s="36">
        <v>23848</v>
      </c>
      <c r="J15" s="36">
        <v>23009</v>
      </c>
      <c r="K15" s="36">
        <v>670</v>
      </c>
      <c r="L15" s="36">
        <v>0</v>
      </c>
      <c r="M15" s="36">
        <v>0</v>
      </c>
      <c r="N15" s="36">
        <v>0</v>
      </c>
      <c r="O15" s="36"/>
      <c r="P15" s="36">
        <v>1333399.1300000001</v>
      </c>
      <c r="Q15" s="36">
        <v>476622.43000000011</v>
      </c>
      <c r="R15" s="36">
        <v>13044400</v>
      </c>
      <c r="S15" s="36">
        <v>23848</v>
      </c>
    </row>
    <row r="16" spans="1:28">
      <c r="A16" s="3">
        <v>2011</v>
      </c>
      <c r="B16" s="3">
        <v>6</v>
      </c>
      <c r="C16" s="3" t="s">
        <v>0</v>
      </c>
      <c r="D16" s="3" t="s">
        <v>1</v>
      </c>
      <c r="E16" s="3" t="s">
        <v>63</v>
      </c>
      <c r="F16" s="36">
        <v>43</v>
      </c>
      <c r="G16" s="36">
        <v>1334</v>
      </c>
      <c r="H16" s="36">
        <v>3909560</v>
      </c>
      <c r="I16" s="36">
        <v>25228</v>
      </c>
      <c r="J16" s="36">
        <v>24662</v>
      </c>
      <c r="K16" s="36">
        <v>699</v>
      </c>
      <c r="L16" s="36">
        <v>0</v>
      </c>
      <c r="M16" s="36">
        <v>0</v>
      </c>
      <c r="N16" s="36">
        <v>0</v>
      </c>
      <c r="O16" s="36"/>
      <c r="P16" s="36">
        <v>1451880.76</v>
      </c>
      <c r="Q16" s="36">
        <v>516713.99999999983</v>
      </c>
      <c r="R16" s="36">
        <v>14322640</v>
      </c>
      <c r="S16" s="36">
        <v>25228</v>
      </c>
    </row>
    <row r="17" spans="1:20">
      <c r="A17" s="3">
        <v>2011</v>
      </c>
      <c r="B17" s="3">
        <v>7</v>
      </c>
      <c r="C17" s="3" t="s">
        <v>0</v>
      </c>
      <c r="D17" s="3" t="s">
        <v>1</v>
      </c>
      <c r="E17" s="3" t="s">
        <v>63</v>
      </c>
      <c r="F17" s="36">
        <v>43</v>
      </c>
      <c r="G17" s="36">
        <v>1309</v>
      </c>
      <c r="H17" s="36">
        <v>4053620</v>
      </c>
      <c r="I17" s="36">
        <v>25399</v>
      </c>
      <c r="J17" s="36">
        <v>25007</v>
      </c>
      <c r="K17" s="36">
        <v>628</v>
      </c>
      <c r="L17" s="36">
        <v>0</v>
      </c>
      <c r="M17" s="36">
        <v>0</v>
      </c>
      <c r="N17" s="36">
        <v>0</v>
      </c>
      <c r="O17" s="36"/>
      <c r="P17" s="36">
        <v>1477237.08</v>
      </c>
      <c r="Q17" s="36">
        <v>524246.35999999993</v>
      </c>
      <c r="R17" s="36">
        <v>14562340</v>
      </c>
      <c r="S17" s="36">
        <v>25399</v>
      </c>
    </row>
    <row r="18" spans="1:20">
      <c r="A18" s="3">
        <v>2011</v>
      </c>
      <c r="B18" s="3">
        <v>8</v>
      </c>
      <c r="C18" s="3" t="s">
        <v>0</v>
      </c>
      <c r="D18" s="3" t="s">
        <v>1</v>
      </c>
      <c r="E18" s="3" t="s">
        <v>63</v>
      </c>
      <c r="F18" s="36">
        <v>43</v>
      </c>
      <c r="G18" s="36">
        <v>1303</v>
      </c>
      <c r="H18" s="36">
        <v>4049620</v>
      </c>
      <c r="I18" s="36">
        <v>25684</v>
      </c>
      <c r="J18" s="36">
        <v>25407</v>
      </c>
      <c r="K18" s="36">
        <v>577</v>
      </c>
      <c r="L18" s="36">
        <v>0</v>
      </c>
      <c r="M18" s="36">
        <v>0</v>
      </c>
      <c r="N18" s="36">
        <v>0</v>
      </c>
      <c r="O18" s="36"/>
      <c r="P18" s="36">
        <v>1485669.8900000001</v>
      </c>
      <c r="Q18" s="36">
        <v>528856.79</v>
      </c>
      <c r="R18" s="36">
        <v>14628460</v>
      </c>
      <c r="S18" s="36">
        <v>25684</v>
      </c>
    </row>
    <row r="19" spans="1:20">
      <c r="A19" s="3">
        <v>2011</v>
      </c>
      <c r="B19" s="3">
        <v>9</v>
      </c>
      <c r="C19" s="3" t="s">
        <v>0</v>
      </c>
      <c r="D19" s="3" t="s">
        <v>1</v>
      </c>
      <c r="E19" s="3" t="s">
        <v>63</v>
      </c>
      <c r="F19" s="36">
        <v>43</v>
      </c>
      <c r="G19" s="36">
        <v>1331</v>
      </c>
      <c r="H19" s="36">
        <v>3845020</v>
      </c>
      <c r="I19" s="36">
        <v>25413</v>
      </c>
      <c r="J19" s="36">
        <v>24998</v>
      </c>
      <c r="K19" s="36">
        <v>690</v>
      </c>
      <c r="L19" s="36">
        <v>0</v>
      </c>
      <c r="M19" s="36">
        <v>0</v>
      </c>
      <c r="N19" s="36">
        <v>0</v>
      </c>
      <c r="O19" s="36"/>
      <c r="P19" s="36">
        <v>1450288.9799999997</v>
      </c>
      <c r="Q19" s="36">
        <v>523908.75000000006</v>
      </c>
      <c r="R19" s="36">
        <v>14118280</v>
      </c>
      <c r="S19" s="36">
        <v>25413</v>
      </c>
    </row>
    <row r="20" spans="1:20">
      <c r="A20" s="3">
        <v>2011</v>
      </c>
      <c r="B20" s="3">
        <v>10</v>
      </c>
      <c r="C20" s="3" t="s">
        <v>0</v>
      </c>
      <c r="D20" s="3" t="s">
        <v>1</v>
      </c>
      <c r="E20" s="3" t="s">
        <v>63</v>
      </c>
      <c r="F20" s="36">
        <v>43</v>
      </c>
      <c r="G20" s="36">
        <v>1264</v>
      </c>
      <c r="H20" s="36">
        <v>3547000</v>
      </c>
      <c r="I20" s="36">
        <v>24065</v>
      </c>
      <c r="J20" s="36">
        <v>23726</v>
      </c>
      <c r="K20" s="36">
        <v>654</v>
      </c>
      <c r="L20" s="36">
        <v>0</v>
      </c>
      <c r="M20" s="36">
        <v>0</v>
      </c>
      <c r="N20" s="36">
        <v>0</v>
      </c>
      <c r="O20" s="36"/>
      <c r="P20" s="36">
        <v>1303654.3499999999</v>
      </c>
      <c r="Q20" s="36">
        <v>491967.07000000024</v>
      </c>
      <c r="R20" s="36">
        <v>12236340</v>
      </c>
      <c r="S20" s="36">
        <v>24065</v>
      </c>
    </row>
    <row r="21" spans="1:20">
      <c r="A21" s="3">
        <v>2011</v>
      </c>
      <c r="B21" s="3">
        <v>11</v>
      </c>
      <c r="C21" s="3" t="s">
        <v>0</v>
      </c>
      <c r="D21" s="3" t="s">
        <v>1</v>
      </c>
      <c r="E21" s="3" t="s">
        <v>63</v>
      </c>
      <c r="F21" s="36">
        <v>43</v>
      </c>
      <c r="G21" s="36">
        <v>1303</v>
      </c>
      <c r="H21" s="36">
        <v>3086720</v>
      </c>
      <c r="I21" s="36">
        <v>23001</v>
      </c>
      <c r="J21" s="36">
        <v>22595</v>
      </c>
      <c r="K21" s="36">
        <v>594</v>
      </c>
      <c r="L21" s="36">
        <v>0</v>
      </c>
      <c r="M21" s="36">
        <v>0</v>
      </c>
      <c r="N21" s="36">
        <v>0</v>
      </c>
      <c r="O21" s="36"/>
      <c r="P21" s="36">
        <v>1270869.96</v>
      </c>
      <c r="Q21" s="36">
        <v>480948.89333333314</v>
      </c>
      <c r="R21" s="36">
        <v>11992640</v>
      </c>
      <c r="S21" s="36">
        <v>23001</v>
      </c>
    </row>
    <row r="22" spans="1:20">
      <c r="A22" s="3">
        <v>2011</v>
      </c>
      <c r="B22" s="3">
        <v>12</v>
      </c>
      <c r="C22" s="3" t="s">
        <v>0</v>
      </c>
      <c r="D22" s="3" t="s">
        <v>1</v>
      </c>
      <c r="E22" s="3" t="s">
        <v>63</v>
      </c>
      <c r="F22" s="36">
        <v>43</v>
      </c>
      <c r="G22" s="36">
        <v>1329</v>
      </c>
      <c r="H22" s="36">
        <v>2769080</v>
      </c>
      <c r="I22" s="36">
        <v>22818</v>
      </c>
      <c r="J22" s="36">
        <v>22234</v>
      </c>
      <c r="K22" s="36">
        <v>717</v>
      </c>
      <c r="L22" s="36">
        <v>0</v>
      </c>
      <c r="M22" s="36">
        <v>0</v>
      </c>
      <c r="N22" s="36">
        <v>0</v>
      </c>
      <c r="O22" s="36"/>
      <c r="P22" s="36">
        <v>1266379.4000000004</v>
      </c>
      <c r="Q22" s="36">
        <v>475573.52333333314</v>
      </c>
      <c r="R22" s="36">
        <v>12105980</v>
      </c>
      <c r="S22" s="36">
        <v>22818</v>
      </c>
    </row>
    <row r="23" spans="1:20">
      <c r="A23" s="3">
        <v>2012</v>
      </c>
      <c r="B23" s="3">
        <v>1</v>
      </c>
      <c r="C23" s="3" t="s">
        <v>0</v>
      </c>
      <c r="D23" s="3" t="s">
        <v>1</v>
      </c>
      <c r="E23" s="3" t="s">
        <v>63</v>
      </c>
      <c r="F23" s="36">
        <v>43</v>
      </c>
      <c r="G23" s="36">
        <v>1428</v>
      </c>
      <c r="H23" s="36">
        <v>2873640</v>
      </c>
      <c r="I23" s="36">
        <v>22782</v>
      </c>
      <c r="J23" s="36">
        <v>21690</v>
      </c>
      <c r="K23" s="36">
        <v>561</v>
      </c>
      <c r="L23" s="36">
        <v>0</v>
      </c>
      <c r="M23" s="36">
        <v>0</v>
      </c>
      <c r="N23" s="36">
        <v>0</v>
      </c>
      <c r="O23" s="36"/>
      <c r="P23" s="36">
        <v>1350286.4999999998</v>
      </c>
      <c r="Q23" s="36">
        <v>521853.84333333338</v>
      </c>
      <c r="R23" s="36">
        <v>13240940</v>
      </c>
      <c r="S23" s="36">
        <v>22898</v>
      </c>
    </row>
    <row r="24" spans="1:20">
      <c r="A24" s="3">
        <v>2012</v>
      </c>
      <c r="B24" s="3">
        <v>2</v>
      </c>
      <c r="C24" s="3" t="s">
        <v>0</v>
      </c>
      <c r="D24" s="3" t="s">
        <v>1</v>
      </c>
      <c r="E24" s="3" t="s">
        <v>63</v>
      </c>
      <c r="F24" s="36">
        <v>43</v>
      </c>
      <c r="G24" s="36">
        <v>1278</v>
      </c>
      <c r="H24" s="36">
        <v>2855940</v>
      </c>
      <c r="I24" s="36">
        <v>22648</v>
      </c>
      <c r="J24" s="36">
        <v>22004</v>
      </c>
      <c r="K24" s="36">
        <v>528</v>
      </c>
      <c r="L24" s="36">
        <v>0</v>
      </c>
      <c r="M24" s="36">
        <v>0</v>
      </c>
      <c r="N24" s="36">
        <v>0</v>
      </c>
      <c r="O24" s="36"/>
      <c r="P24" s="36">
        <v>1219722.7799999998</v>
      </c>
      <c r="Q24" s="36">
        <v>478598.74000000005</v>
      </c>
      <c r="R24" s="36">
        <v>11703860</v>
      </c>
      <c r="S24" s="36">
        <v>22648</v>
      </c>
    </row>
    <row r="25" spans="1:20">
      <c r="A25" s="3">
        <v>2012</v>
      </c>
      <c r="B25" s="3">
        <v>3</v>
      </c>
      <c r="C25" s="3" t="s">
        <v>0</v>
      </c>
      <c r="D25" s="3" t="s">
        <v>1</v>
      </c>
      <c r="E25" s="3" t="s">
        <v>63</v>
      </c>
      <c r="F25" s="36">
        <v>43</v>
      </c>
      <c r="G25" s="36">
        <v>1254</v>
      </c>
      <c r="H25" s="36">
        <v>2746040</v>
      </c>
      <c r="I25" s="36">
        <v>22626</v>
      </c>
      <c r="J25" s="36">
        <v>21959</v>
      </c>
      <c r="K25" s="36">
        <v>458</v>
      </c>
      <c r="L25" s="36">
        <v>0</v>
      </c>
      <c r="M25" s="36">
        <v>0</v>
      </c>
      <c r="N25" s="36">
        <v>0</v>
      </c>
      <c r="O25" s="36"/>
      <c r="P25" s="36">
        <v>1165869.0699999994</v>
      </c>
      <c r="Q25" s="36">
        <v>475127.9800000001</v>
      </c>
      <c r="R25" s="36">
        <v>11567540</v>
      </c>
      <c r="S25" s="36">
        <v>22626</v>
      </c>
    </row>
    <row r="26" spans="1:20">
      <c r="A26" s="3">
        <v>2012</v>
      </c>
      <c r="B26" s="3">
        <v>4</v>
      </c>
      <c r="C26" s="3" t="s">
        <v>0</v>
      </c>
      <c r="D26" s="3" t="s">
        <v>1</v>
      </c>
      <c r="E26" s="3" t="s">
        <v>63</v>
      </c>
      <c r="F26" s="36">
        <v>43</v>
      </c>
      <c r="G26" s="36">
        <v>1310</v>
      </c>
      <c r="H26" s="36">
        <v>3352020</v>
      </c>
      <c r="I26" s="36">
        <v>23371</v>
      </c>
      <c r="J26" s="36">
        <v>22935</v>
      </c>
      <c r="K26" s="36">
        <v>664</v>
      </c>
      <c r="L26" s="36">
        <v>0</v>
      </c>
      <c r="M26" s="36">
        <v>0</v>
      </c>
      <c r="N26" s="36">
        <v>0</v>
      </c>
      <c r="O26" s="36"/>
      <c r="P26" s="36">
        <v>1268091.9800000007</v>
      </c>
      <c r="Q26" s="36">
        <v>515081.45</v>
      </c>
      <c r="R26" s="36">
        <v>12536400</v>
      </c>
      <c r="S26" s="36">
        <v>23371</v>
      </c>
    </row>
    <row r="27" spans="1:20">
      <c r="A27" s="39" t="s">
        <v>25</v>
      </c>
      <c r="B27" s="39" t="s">
        <v>25</v>
      </c>
      <c r="C27" s="39" t="s">
        <v>25</v>
      </c>
      <c r="D27" s="39" t="s">
        <v>25</v>
      </c>
      <c r="E27" s="39" t="s">
        <v>25</v>
      </c>
      <c r="F27" s="39" t="s">
        <v>25</v>
      </c>
      <c r="G27" s="39" t="s">
        <v>25</v>
      </c>
      <c r="H27" s="39" t="s">
        <v>25</v>
      </c>
      <c r="I27" s="39" t="s">
        <v>25</v>
      </c>
      <c r="J27" s="39" t="s">
        <v>25</v>
      </c>
      <c r="K27" s="39" t="s">
        <v>25</v>
      </c>
      <c r="L27" s="39" t="s">
        <v>25</v>
      </c>
      <c r="M27" s="39" t="s">
        <v>25</v>
      </c>
      <c r="N27" s="39" t="s">
        <v>25</v>
      </c>
      <c r="O27" s="39" t="s">
        <v>25</v>
      </c>
      <c r="P27" s="39" t="s">
        <v>25</v>
      </c>
      <c r="Q27" s="39" t="s">
        <v>25</v>
      </c>
      <c r="R27" s="39" t="s">
        <v>25</v>
      </c>
      <c r="S27" s="39" t="s">
        <v>25</v>
      </c>
    </row>
    <row r="29" spans="1:20">
      <c r="A29" s="15" t="s">
        <v>59</v>
      </c>
      <c r="B29" s="15" t="s">
        <v>1</v>
      </c>
      <c r="C29" s="15"/>
    </row>
    <row r="31" spans="1:20">
      <c r="A31" s="16" t="s">
        <v>54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20">
      <c r="A32" s="17" t="s">
        <v>52</v>
      </c>
      <c r="B32" s="17" t="s">
        <v>13</v>
      </c>
      <c r="C32" s="17"/>
      <c r="D32" s="17"/>
      <c r="E32" s="17"/>
      <c r="F32" s="17" t="s">
        <v>123</v>
      </c>
      <c r="G32" s="17" t="s">
        <v>124</v>
      </c>
      <c r="H32" s="17"/>
      <c r="I32" s="17"/>
      <c r="J32" s="17" t="s">
        <v>125</v>
      </c>
      <c r="K32" s="17" t="s">
        <v>126</v>
      </c>
      <c r="L32" s="17"/>
      <c r="M32" s="17"/>
      <c r="N32" s="17"/>
      <c r="O32" s="17"/>
      <c r="P32" s="17"/>
      <c r="Q32" s="17"/>
      <c r="R32" s="17" t="s">
        <v>127</v>
      </c>
      <c r="S32" s="17" t="s">
        <v>128</v>
      </c>
      <c r="T32" s="18"/>
    </row>
    <row r="33" spans="1:19" s="18" customFormat="1">
      <c r="A33" s="18">
        <f t="shared" ref="A33:A44" si="0">COUNTIF($B$2:$B$27,$B33)</f>
        <v>2</v>
      </c>
      <c r="B33" s="18">
        <v>1</v>
      </c>
      <c r="F33" s="42">
        <f t="shared" ref="F33:F44" si="1">SUMIF($B$3:$B$27,$B33,F$3:F$27)/$A33</f>
        <v>43</v>
      </c>
      <c r="G33" s="42">
        <f t="shared" ref="G33:G44" si="2">SUMIF($B$3:$B$27,$B33,G$3:G$27)/$A33/F33</f>
        <v>33.093023255813954</v>
      </c>
      <c r="H33" s="42"/>
      <c r="I33" s="42"/>
      <c r="J33" s="42">
        <f t="shared" ref="J33:K44" si="3">SUMIF($B$3:$B$27,$B33,J$3:J$27)/$A33/$F33</f>
        <v>503.16279069767444</v>
      </c>
      <c r="K33" s="42">
        <f t="shared" si="3"/>
        <v>15.755813953488373</v>
      </c>
      <c r="L33" s="42"/>
      <c r="M33" s="42"/>
      <c r="N33" s="42"/>
      <c r="O33" s="42"/>
      <c r="P33" s="42"/>
      <c r="Q33" s="42"/>
      <c r="R33" s="42">
        <f t="shared" ref="R33:R44" si="4">SUMIF($B$3:$B$27,$B33,R$3:R$27)/$A33/$F33/$G33</f>
        <v>9132.2487702037943</v>
      </c>
      <c r="S33" s="42">
        <f t="shared" ref="S33:S44" si="5">SUMIF($B$3:$B$27,$B33,S$3:S$27)/$A33/$F33</f>
        <v>524.53488372093022</v>
      </c>
    </row>
    <row r="34" spans="1:19" s="18" customFormat="1">
      <c r="A34" s="18">
        <f t="shared" si="0"/>
        <v>2</v>
      </c>
      <c r="B34" s="18">
        <v>2</v>
      </c>
      <c r="F34" s="42">
        <f t="shared" si="1"/>
        <v>43</v>
      </c>
      <c r="G34" s="42">
        <f t="shared" si="2"/>
        <v>29.813953488372093</v>
      </c>
      <c r="H34" s="42"/>
      <c r="I34" s="42"/>
      <c r="J34" s="42">
        <f t="shared" si="3"/>
        <v>508.73255813953489</v>
      </c>
      <c r="K34" s="42">
        <f t="shared" si="3"/>
        <v>12.55813953488372</v>
      </c>
      <c r="L34" s="42"/>
      <c r="M34" s="42"/>
      <c r="N34" s="42"/>
      <c r="O34" s="42"/>
      <c r="P34" s="42"/>
      <c r="Q34" s="42"/>
      <c r="R34" s="42">
        <f t="shared" si="4"/>
        <v>9158.2137285491426</v>
      </c>
      <c r="S34" s="42">
        <f t="shared" si="5"/>
        <v>524</v>
      </c>
    </row>
    <row r="35" spans="1:19" s="18" customFormat="1">
      <c r="A35" s="18">
        <f t="shared" si="0"/>
        <v>2</v>
      </c>
      <c r="B35" s="18">
        <v>3</v>
      </c>
      <c r="F35" s="42">
        <f t="shared" si="1"/>
        <v>43</v>
      </c>
      <c r="G35" s="42">
        <f t="shared" si="2"/>
        <v>29.290697674418606</v>
      </c>
      <c r="H35" s="42"/>
      <c r="I35" s="42"/>
      <c r="J35" s="42">
        <f t="shared" si="3"/>
        <v>513.5</v>
      </c>
      <c r="K35" s="42">
        <f t="shared" si="3"/>
        <v>12.523255813953488</v>
      </c>
      <c r="L35" s="42"/>
      <c r="M35" s="42"/>
      <c r="N35" s="42"/>
      <c r="O35" s="42"/>
      <c r="P35" s="42"/>
      <c r="Q35" s="42"/>
      <c r="R35" s="42">
        <f t="shared" si="4"/>
        <v>9256.8241365621288</v>
      </c>
      <c r="S35" s="42">
        <f t="shared" si="5"/>
        <v>526.3604651162791</v>
      </c>
    </row>
    <row r="36" spans="1:19" s="18" customFormat="1">
      <c r="A36" s="18">
        <f t="shared" si="0"/>
        <v>2</v>
      </c>
      <c r="B36" s="18">
        <v>4</v>
      </c>
      <c r="F36" s="42">
        <f t="shared" si="1"/>
        <v>43</v>
      </c>
      <c r="G36" s="42">
        <f t="shared" si="2"/>
        <v>29.848837209302324</v>
      </c>
      <c r="H36" s="42"/>
      <c r="I36" s="42"/>
      <c r="J36" s="42">
        <f t="shared" si="3"/>
        <v>531.18604651162786</v>
      </c>
      <c r="K36" s="42">
        <f t="shared" si="3"/>
        <v>15.406976744186046</v>
      </c>
      <c r="L36" s="42"/>
      <c r="M36" s="42"/>
      <c r="N36" s="42"/>
      <c r="O36" s="42"/>
      <c r="P36" s="42"/>
      <c r="Q36" s="42"/>
      <c r="R36" s="42">
        <f t="shared" si="4"/>
        <v>9612.0607713284007</v>
      </c>
      <c r="S36" s="42">
        <f t="shared" si="5"/>
        <v>544.56976744186045</v>
      </c>
    </row>
    <row r="37" spans="1:19" s="18" customFormat="1">
      <c r="A37" s="18">
        <f t="shared" si="0"/>
        <v>2</v>
      </c>
      <c r="B37" s="18">
        <v>5</v>
      </c>
      <c r="F37" s="42">
        <f t="shared" si="1"/>
        <v>43</v>
      </c>
      <c r="G37" s="42">
        <f t="shared" si="2"/>
        <v>30.418604651162791</v>
      </c>
      <c r="H37" s="42"/>
      <c r="I37" s="42"/>
      <c r="J37" s="42">
        <f t="shared" si="3"/>
        <v>530.24418604651157</v>
      </c>
      <c r="K37" s="42">
        <f t="shared" si="3"/>
        <v>18.406976744186046</v>
      </c>
      <c r="L37" s="42"/>
      <c r="M37" s="42"/>
      <c r="N37" s="42"/>
      <c r="O37" s="42"/>
      <c r="P37" s="42"/>
      <c r="Q37" s="42"/>
      <c r="R37" s="42">
        <f t="shared" si="4"/>
        <v>9767.1253822629969</v>
      </c>
      <c r="S37" s="42">
        <f t="shared" si="5"/>
        <v>546.02325581395348</v>
      </c>
    </row>
    <row r="38" spans="1:19" s="18" customFormat="1">
      <c r="A38" s="18">
        <f t="shared" si="0"/>
        <v>2</v>
      </c>
      <c r="B38" s="18">
        <v>6</v>
      </c>
      <c r="F38" s="42">
        <f t="shared" si="1"/>
        <v>43</v>
      </c>
      <c r="G38" s="42">
        <f t="shared" si="2"/>
        <v>30.848837209302324</v>
      </c>
      <c r="H38" s="42"/>
      <c r="I38" s="42"/>
      <c r="J38" s="42">
        <f t="shared" si="3"/>
        <v>569.56976744186045</v>
      </c>
      <c r="K38" s="42">
        <f t="shared" si="3"/>
        <v>18.174418604651162</v>
      </c>
      <c r="L38" s="42"/>
      <c r="M38" s="42"/>
      <c r="N38" s="42"/>
      <c r="O38" s="42"/>
      <c r="P38" s="42"/>
      <c r="Q38" s="42"/>
      <c r="R38" s="42">
        <f t="shared" si="4"/>
        <v>10725.78213343385</v>
      </c>
      <c r="S38" s="42">
        <f t="shared" si="5"/>
        <v>581.29069767441865</v>
      </c>
    </row>
    <row r="39" spans="1:19" s="18" customFormat="1">
      <c r="A39" s="18">
        <f t="shared" si="0"/>
        <v>2</v>
      </c>
      <c r="B39" s="18">
        <v>7</v>
      </c>
      <c r="F39" s="42">
        <f t="shared" si="1"/>
        <v>43</v>
      </c>
      <c r="G39" s="42">
        <f t="shared" si="2"/>
        <v>30.686046511627907</v>
      </c>
      <c r="H39" s="42"/>
      <c r="I39" s="42"/>
      <c r="J39" s="42">
        <f t="shared" si="3"/>
        <v>582.69767441860461</v>
      </c>
      <c r="K39" s="42">
        <f t="shared" si="3"/>
        <v>16.476744186046513</v>
      </c>
      <c r="L39" s="42"/>
      <c r="M39" s="42"/>
      <c r="N39" s="42"/>
      <c r="O39" s="42"/>
      <c r="P39" s="42"/>
      <c r="Q39" s="42"/>
      <c r="R39" s="42">
        <f t="shared" si="4"/>
        <v>11094.065934065933</v>
      </c>
      <c r="S39" s="42">
        <f t="shared" si="5"/>
        <v>591.90697674418607</v>
      </c>
    </row>
    <row r="40" spans="1:19" s="18" customFormat="1">
      <c r="A40" s="18">
        <f t="shared" si="0"/>
        <v>2</v>
      </c>
      <c r="B40" s="18">
        <v>8</v>
      </c>
      <c r="F40" s="42">
        <f t="shared" si="1"/>
        <v>43</v>
      </c>
      <c r="G40" s="42">
        <f t="shared" si="2"/>
        <v>30.13953488372093</v>
      </c>
      <c r="H40" s="42"/>
      <c r="I40" s="42"/>
      <c r="J40" s="42">
        <f t="shared" si="3"/>
        <v>590.59302325581393</v>
      </c>
      <c r="K40" s="42">
        <f t="shared" si="3"/>
        <v>16.232558139534884</v>
      </c>
      <c r="L40" s="42"/>
      <c r="M40" s="42"/>
      <c r="N40" s="42"/>
      <c r="O40" s="42"/>
      <c r="P40" s="42"/>
      <c r="Q40" s="42"/>
      <c r="R40" s="42">
        <f t="shared" si="4"/>
        <v>11310.964506172839</v>
      </c>
      <c r="S40" s="42">
        <f t="shared" si="5"/>
        <v>596.19767441860461</v>
      </c>
    </row>
    <row r="41" spans="1:19" s="18" customFormat="1">
      <c r="A41" s="18">
        <f t="shared" si="0"/>
        <v>2</v>
      </c>
      <c r="B41" s="18">
        <v>9</v>
      </c>
      <c r="F41" s="42">
        <f t="shared" si="1"/>
        <v>43</v>
      </c>
      <c r="G41" s="42">
        <f t="shared" si="2"/>
        <v>31.058139534883722</v>
      </c>
      <c r="H41" s="42"/>
      <c r="I41" s="42"/>
      <c r="J41" s="42">
        <f t="shared" si="3"/>
        <v>581.32558139534888</v>
      </c>
      <c r="K41" s="42">
        <f t="shared" si="3"/>
        <v>17.441860465116278</v>
      </c>
      <c r="L41" s="42"/>
      <c r="M41" s="42"/>
      <c r="N41" s="42"/>
      <c r="O41" s="42"/>
      <c r="P41" s="42"/>
      <c r="Q41" s="42"/>
      <c r="R41" s="42">
        <f t="shared" si="4"/>
        <v>10748.700861100711</v>
      </c>
      <c r="S41" s="42">
        <f t="shared" si="5"/>
        <v>590.67441860465112</v>
      </c>
    </row>
    <row r="42" spans="1:19" s="18" customFormat="1">
      <c r="A42" s="18">
        <f t="shared" si="0"/>
        <v>2</v>
      </c>
      <c r="B42" s="18">
        <v>10</v>
      </c>
      <c r="F42" s="42">
        <f t="shared" si="1"/>
        <v>43</v>
      </c>
      <c r="G42" s="42">
        <f t="shared" si="2"/>
        <v>29.523255813953487</v>
      </c>
      <c r="H42" s="42"/>
      <c r="I42" s="42"/>
      <c r="J42" s="42">
        <f t="shared" si="3"/>
        <v>555.66279069767438</v>
      </c>
      <c r="K42" s="42">
        <f t="shared" si="3"/>
        <v>16.174418604651162</v>
      </c>
      <c r="L42" s="42"/>
      <c r="M42" s="42"/>
      <c r="N42" s="42"/>
      <c r="O42" s="42"/>
      <c r="P42" s="42"/>
      <c r="Q42" s="42"/>
      <c r="R42" s="42">
        <f t="shared" si="4"/>
        <v>9788.2630957069705</v>
      </c>
      <c r="S42" s="42">
        <f t="shared" si="5"/>
        <v>564.76744186046517</v>
      </c>
    </row>
    <row r="43" spans="1:19" s="18" customFormat="1">
      <c r="A43" s="18">
        <f t="shared" si="0"/>
        <v>2</v>
      </c>
      <c r="B43" s="18">
        <v>11</v>
      </c>
      <c r="F43" s="42">
        <f t="shared" si="1"/>
        <v>42.5</v>
      </c>
      <c r="G43" s="42">
        <f t="shared" si="2"/>
        <v>30.164705882352941</v>
      </c>
      <c r="H43" s="42"/>
      <c r="I43" s="42"/>
      <c r="J43" s="42">
        <f t="shared" si="3"/>
        <v>533.05882352941171</v>
      </c>
      <c r="K43" s="42">
        <f t="shared" si="3"/>
        <v>16</v>
      </c>
      <c r="L43" s="42"/>
      <c r="M43" s="42"/>
      <c r="N43" s="42"/>
      <c r="O43" s="42"/>
      <c r="P43" s="42"/>
      <c r="Q43" s="42"/>
      <c r="R43" s="42">
        <f t="shared" si="4"/>
        <v>9308.0187207488307</v>
      </c>
      <c r="S43" s="42">
        <f t="shared" si="5"/>
        <v>543.28235294117644</v>
      </c>
    </row>
    <row r="44" spans="1:19" s="18" customFormat="1">
      <c r="A44" s="18">
        <f t="shared" si="0"/>
        <v>2</v>
      </c>
      <c r="B44" s="18">
        <v>12</v>
      </c>
      <c r="F44" s="42">
        <f t="shared" si="1"/>
        <v>43</v>
      </c>
      <c r="G44" s="42">
        <f t="shared" si="2"/>
        <v>31.069767441860463</v>
      </c>
      <c r="H44" s="42"/>
      <c r="I44" s="42"/>
      <c r="J44" s="42">
        <f t="shared" si="3"/>
        <v>513.23255813953483</v>
      </c>
      <c r="K44" s="42">
        <f t="shared" si="3"/>
        <v>18.162790697674417</v>
      </c>
      <c r="L44" s="42"/>
      <c r="M44" s="42"/>
      <c r="N44" s="42"/>
      <c r="O44" s="42"/>
      <c r="P44" s="42"/>
      <c r="Q44" s="42"/>
      <c r="R44" s="42">
        <f t="shared" si="4"/>
        <v>8967.4251497005989</v>
      </c>
      <c r="S44" s="42">
        <f t="shared" si="5"/>
        <v>526.45348837209303</v>
      </c>
    </row>
    <row r="45" spans="1:19">
      <c r="A45" s="39" t="s">
        <v>25</v>
      </c>
      <c r="B45" s="39" t="s">
        <v>25</v>
      </c>
      <c r="C45" s="39" t="s">
        <v>25</v>
      </c>
      <c r="D45" s="39" t="s">
        <v>25</v>
      </c>
      <c r="E45" s="39" t="s">
        <v>25</v>
      </c>
      <c r="F45" s="39" t="s">
        <v>25</v>
      </c>
      <c r="G45" s="39" t="s">
        <v>25</v>
      </c>
      <c r="H45" s="39" t="s">
        <v>25</v>
      </c>
      <c r="I45" s="39" t="s">
        <v>25</v>
      </c>
      <c r="J45" s="39" t="s">
        <v>25</v>
      </c>
      <c r="K45" s="39" t="s">
        <v>25</v>
      </c>
      <c r="L45" s="39" t="s">
        <v>25</v>
      </c>
      <c r="M45" s="39" t="s">
        <v>25</v>
      </c>
      <c r="N45" s="39" t="s">
        <v>25</v>
      </c>
      <c r="O45" s="39" t="s">
        <v>25</v>
      </c>
      <c r="P45" s="39" t="s">
        <v>25</v>
      </c>
      <c r="Q45" s="39" t="s">
        <v>25</v>
      </c>
      <c r="R45" s="39" t="s">
        <v>25</v>
      </c>
      <c r="S45" s="39" t="s">
        <v>25</v>
      </c>
    </row>
    <row r="47" spans="1:19">
      <c r="A47" s="16" t="s">
        <v>56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1:19">
      <c r="A48" s="17"/>
      <c r="B48" s="17" t="str">
        <f>B32</f>
        <v>Month</v>
      </c>
      <c r="C48" s="17"/>
      <c r="D48" s="17"/>
      <c r="E48" s="17"/>
      <c r="F48" s="17" t="s">
        <v>118</v>
      </c>
      <c r="G48" s="17" t="s">
        <v>122</v>
      </c>
      <c r="H48" s="17"/>
      <c r="I48" s="17"/>
      <c r="J48" s="17" t="s">
        <v>119</v>
      </c>
      <c r="K48" s="17" t="s">
        <v>120</v>
      </c>
      <c r="L48" s="17"/>
      <c r="M48" s="17"/>
      <c r="N48" s="17"/>
      <c r="O48" s="17"/>
      <c r="P48" s="17"/>
      <c r="Q48" s="17"/>
      <c r="R48" s="17" t="s">
        <v>74</v>
      </c>
      <c r="S48" s="17" t="s">
        <v>121</v>
      </c>
    </row>
    <row r="49" spans="1:19">
      <c r="A49" s="18">
        <f>'Inputs &amp; Notes'!B1-1</f>
        <v>2012</v>
      </c>
      <c r="B49" s="18">
        <v>6</v>
      </c>
      <c r="C49" s="18"/>
      <c r="D49" s="18"/>
      <c r="E49" s="18"/>
      <c r="F49" s="42">
        <f>SUMIF('Cust MB ComLg'!$Y$8:$AJ$8,$B$29,'Cust MB ComLg'!$Y9:$AJ9)</f>
        <v>64</v>
      </c>
      <c r="G49" s="42">
        <f>'Avg Bill Days'!C6</f>
        <v>31.67</v>
      </c>
      <c r="H49" s="42"/>
      <c r="I49" s="42"/>
      <c r="J49" s="42">
        <f>ROUND(SUMIF($B$32:$B$45,$B49,J$32:J$45)*$F49,0)</f>
        <v>36452</v>
      </c>
      <c r="K49" s="42">
        <f>ROUND(SUMIF($B$32:$B$45,$B49,K$32:K$45)*$F49,0)</f>
        <v>1163</v>
      </c>
      <c r="L49" s="42"/>
      <c r="M49" s="42"/>
      <c r="N49" s="42"/>
      <c r="O49" s="42"/>
      <c r="P49" s="42"/>
      <c r="Q49" s="42"/>
      <c r="R49" s="42">
        <f>ROUND(SUMIF($B$32:$B$45,$B49,R$32:R$45)*$F49*$G49,0)</f>
        <v>21739873</v>
      </c>
      <c r="S49" s="42">
        <f>ROUND(SUMIF($B$32:$B$45,$B49,S$32:S$45)*$F49,0)</f>
        <v>37203</v>
      </c>
    </row>
    <row r="50" spans="1:19">
      <c r="A50" s="18">
        <f t="shared" ref="A50:A55" si="6">A49</f>
        <v>2012</v>
      </c>
      <c r="B50" s="18">
        <f t="shared" ref="B50:B55" si="7">B49+1</f>
        <v>7</v>
      </c>
      <c r="C50" s="18"/>
      <c r="D50" s="18"/>
      <c r="E50" s="18"/>
      <c r="F50" s="42">
        <f>SUMIF('Cust MB ComLg'!$Y$8:$AJ$8,$B$29,'Cust MB ComLg'!$Y10:$AJ10)</f>
        <v>64</v>
      </c>
      <c r="G50" s="42">
        <f>'Avg Bill Days'!C7</f>
        <v>31.14</v>
      </c>
      <c r="H50" s="42"/>
      <c r="I50" s="42"/>
      <c r="J50" s="42">
        <f t="shared" ref="J50:K113" si="8">ROUND(SUMIF($B$32:$B$45,$B50,J$32:J$45)*$F50,0)</f>
        <v>37293</v>
      </c>
      <c r="K50" s="42">
        <f t="shared" si="8"/>
        <v>1055</v>
      </c>
      <c r="L50" s="42"/>
      <c r="M50" s="42"/>
      <c r="N50" s="42"/>
      <c r="O50" s="42"/>
      <c r="P50" s="42"/>
      <c r="Q50" s="42"/>
      <c r="R50" s="42">
        <f t="shared" ref="R50:R113" si="9">ROUND(SUMIF($B$32:$B$45,$B50,R$32:R$45)*$F50*$G50,0)</f>
        <v>22110030</v>
      </c>
      <c r="S50" s="42">
        <f t="shared" ref="S50:S113" si="10">ROUND(SUMIF($B$32:$B$45,$B50,S$32:S$45)*$F50,0)</f>
        <v>37882</v>
      </c>
    </row>
    <row r="51" spans="1:19">
      <c r="A51" s="18">
        <f t="shared" si="6"/>
        <v>2012</v>
      </c>
      <c r="B51" s="18">
        <f t="shared" si="7"/>
        <v>8</v>
      </c>
      <c r="C51" s="18"/>
      <c r="D51" s="18"/>
      <c r="E51" s="18"/>
      <c r="F51" s="42">
        <f>SUMIF('Cust MB ComLg'!$Y$8:$AJ$8,$B$29,'Cust MB ComLg'!$Y11:$AJ11)</f>
        <v>64</v>
      </c>
      <c r="G51" s="42">
        <f>'Avg Bill Days'!C8</f>
        <v>30.43</v>
      </c>
      <c r="H51" s="42"/>
      <c r="I51" s="42"/>
      <c r="J51" s="42">
        <f t="shared" si="8"/>
        <v>37798</v>
      </c>
      <c r="K51" s="42">
        <f t="shared" si="8"/>
        <v>1039</v>
      </c>
      <c r="L51" s="42"/>
      <c r="M51" s="42"/>
      <c r="N51" s="42"/>
      <c r="O51" s="42"/>
      <c r="P51" s="42"/>
      <c r="Q51" s="42"/>
      <c r="R51" s="42">
        <f t="shared" si="9"/>
        <v>22028330</v>
      </c>
      <c r="S51" s="42">
        <f t="shared" si="10"/>
        <v>38157</v>
      </c>
    </row>
    <row r="52" spans="1:19">
      <c r="A52" s="18">
        <f t="shared" si="6"/>
        <v>2012</v>
      </c>
      <c r="B52" s="18">
        <f t="shared" si="7"/>
        <v>9</v>
      </c>
      <c r="C52" s="18"/>
      <c r="D52" s="18"/>
      <c r="E52" s="18"/>
      <c r="F52" s="42">
        <f>SUMIF('Cust MB ComLg'!$Y$8:$AJ$8,$B$29,'Cust MB ComLg'!$Y12:$AJ12)</f>
        <v>64</v>
      </c>
      <c r="G52" s="42">
        <f>'Avg Bill Days'!C9</f>
        <v>31.14</v>
      </c>
      <c r="H52" s="42"/>
      <c r="I52" s="42"/>
      <c r="J52" s="42">
        <f t="shared" si="8"/>
        <v>37205</v>
      </c>
      <c r="K52" s="42">
        <f t="shared" si="8"/>
        <v>1116</v>
      </c>
      <c r="L52" s="42"/>
      <c r="M52" s="42"/>
      <c r="N52" s="42"/>
      <c r="O52" s="42"/>
      <c r="P52" s="42"/>
      <c r="Q52" s="42"/>
      <c r="R52" s="42">
        <f t="shared" si="9"/>
        <v>21421731</v>
      </c>
      <c r="S52" s="42">
        <f t="shared" si="10"/>
        <v>37803</v>
      </c>
    </row>
    <row r="53" spans="1:19">
      <c r="A53" s="18">
        <f t="shared" si="6"/>
        <v>2012</v>
      </c>
      <c r="B53" s="18">
        <f t="shared" si="7"/>
        <v>10</v>
      </c>
      <c r="C53" s="18"/>
      <c r="D53" s="18"/>
      <c r="E53" s="18"/>
      <c r="F53" s="42">
        <f>SUMIF('Cust MB ComLg'!$Y$8:$AJ$8,$B$29,'Cust MB ComLg'!$Y13:$AJ13)</f>
        <v>43</v>
      </c>
      <c r="G53" s="42">
        <f>'Avg Bill Days'!C10</f>
        <v>29.52</v>
      </c>
      <c r="H53" s="42"/>
      <c r="I53" s="42"/>
      <c r="J53" s="42">
        <f t="shared" si="8"/>
        <v>23894</v>
      </c>
      <c r="K53" s="42">
        <f t="shared" si="8"/>
        <v>696</v>
      </c>
      <c r="L53" s="42"/>
      <c r="M53" s="42"/>
      <c r="N53" s="42"/>
      <c r="O53" s="42"/>
      <c r="P53" s="42"/>
      <c r="Q53" s="42"/>
      <c r="R53" s="42">
        <f>ROUND(SUMIF($B$32:$B$45,$B53,R$32:R$45)*$F53*$G53,0)</f>
        <v>12424830</v>
      </c>
      <c r="S53" s="42">
        <f t="shared" si="10"/>
        <v>24285</v>
      </c>
    </row>
    <row r="54" spans="1:19">
      <c r="A54" s="18">
        <f t="shared" si="6"/>
        <v>2012</v>
      </c>
      <c r="B54" s="18">
        <f t="shared" si="7"/>
        <v>11</v>
      </c>
      <c r="C54" s="18"/>
      <c r="D54" s="18"/>
      <c r="E54" s="18"/>
      <c r="F54" s="42">
        <f>SUMIF('Cust MB ComLg'!$Y$8:$AJ$8,$B$29,'Cust MB ComLg'!$Y14:$AJ14)</f>
        <v>43</v>
      </c>
      <c r="G54" s="42">
        <f>'Avg Bill Days'!C11</f>
        <v>28.762</v>
      </c>
      <c r="H54" s="42"/>
      <c r="I54" s="42"/>
      <c r="J54" s="42">
        <f t="shared" si="8"/>
        <v>22922</v>
      </c>
      <c r="K54" s="42">
        <f t="shared" si="8"/>
        <v>688</v>
      </c>
      <c r="L54" s="42"/>
      <c r="M54" s="42"/>
      <c r="N54" s="42"/>
      <c r="O54" s="42"/>
      <c r="P54" s="42"/>
      <c r="Q54" s="42"/>
      <c r="R54" s="42">
        <f t="shared" si="9"/>
        <v>11511841</v>
      </c>
      <c r="S54" s="42">
        <f t="shared" si="10"/>
        <v>23361</v>
      </c>
    </row>
    <row r="55" spans="1:19">
      <c r="A55" s="18">
        <f t="shared" si="6"/>
        <v>2012</v>
      </c>
      <c r="B55" s="18">
        <f t="shared" si="7"/>
        <v>12</v>
      </c>
      <c r="C55" s="18"/>
      <c r="D55" s="18"/>
      <c r="E55" s="18"/>
      <c r="F55" s="42">
        <f>SUMIF('Cust MB ComLg'!$Y$8:$AJ$8,$B$29,'Cust MB ComLg'!$Y15:$AJ15)</f>
        <v>43</v>
      </c>
      <c r="G55" s="42">
        <f>'Avg Bill Days'!C12</f>
        <v>30.905000000000001</v>
      </c>
      <c r="H55" s="42"/>
      <c r="I55" s="42"/>
      <c r="J55" s="42">
        <f t="shared" si="8"/>
        <v>22069</v>
      </c>
      <c r="K55" s="42">
        <f t="shared" si="8"/>
        <v>781</v>
      </c>
      <c r="L55" s="42"/>
      <c r="M55" s="42"/>
      <c r="N55" s="42"/>
      <c r="O55" s="42"/>
      <c r="P55" s="42"/>
      <c r="Q55" s="42"/>
      <c r="R55" s="42">
        <f t="shared" si="9"/>
        <v>11916946</v>
      </c>
      <c r="S55" s="42">
        <f t="shared" si="10"/>
        <v>22638</v>
      </c>
    </row>
    <row r="56" spans="1:19">
      <c r="A56" s="18">
        <f>'Inputs &amp; Notes'!B1</f>
        <v>2013</v>
      </c>
      <c r="B56" s="18">
        <v>1</v>
      </c>
      <c r="C56" s="18"/>
      <c r="D56" s="18"/>
      <c r="E56" s="18"/>
      <c r="F56" s="42">
        <f>SUMIF('Cust MB ComLg'!$Y$8:$AJ$8,$B$29,'Cust MB ComLg'!$Y16:$AJ16)</f>
        <v>43</v>
      </c>
      <c r="G56" s="42">
        <f>'Avg Bill Days'!C13</f>
        <v>32.286000000000001</v>
      </c>
      <c r="H56" s="42"/>
      <c r="I56" s="42"/>
      <c r="J56" s="42">
        <f t="shared" si="8"/>
        <v>21636</v>
      </c>
      <c r="K56" s="42">
        <f t="shared" si="8"/>
        <v>678</v>
      </c>
      <c r="L56" s="42"/>
      <c r="M56" s="42"/>
      <c r="N56" s="42"/>
      <c r="O56" s="42"/>
      <c r="P56" s="42"/>
      <c r="Q56" s="42"/>
      <c r="R56" s="42">
        <f t="shared" si="9"/>
        <v>12678283</v>
      </c>
      <c r="S56" s="42">
        <f t="shared" si="10"/>
        <v>22555</v>
      </c>
    </row>
    <row r="57" spans="1:19">
      <c r="A57" s="18">
        <f>A56</f>
        <v>2013</v>
      </c>
      <c r="B57" s="18">
        <v>2</v>
      </c>
      <c r="C57" s="18"/>
      <c r="D57" s="18"/>
      <c r="E57" s="18"/>
      <c r="F57" s="42">
        <f>SUMIF('Cust MB ComLg'!$Y$8:$AJ$8,$B$29,'Cust MB ComLg'!$Y17:$AJ17)</f>
        <v>43</v>
      </c>
      <c r="G57" s="42">
        <f>'Avg Bill Days'!C14</f>
        <v>29.81</v>
      </c>
      <c r="H57" s="42"/>
      <c r="I57" s="42"/>
      <c r="J57" s="42">
        <f t="shared" si="8"/>
        <v>21876</v>
      </c>
      <c r="K57" s="42">
        <f t="shared" si="8"/>
        <v>540</v>
      </c>
      <c r="L57" s="42"/>
      <c r="M57" s="42"/>
      <c r="N57" s="42"/>
      <c r="O57" s="42"/>
      <c r="P57" s="42"/>
      <c r="Q57" s="42"/>
      <c r="R57" s="42">
        <f t="shared" si="9"/>
        <v>11739273</v>
      </c>
      <c r="S57" s="42">
        <f t="shared" si="10"/>
        <v>22532</v>
      </c>
    </row>
    <row r="58" spans="1:19">
      <c r="A58" s="18">
        <f t="shared" ref="A58:A67" si="11">A57</f>
        <v>2013</v>
      </c>
      <c r="B58" s="18">
        <v>3</v>
      </c>
      <c r="C58" s="18"/>
      <c r="D58" s="18"/>
      <c r="E58" s="18"/>
      <c r="F58" s="42">
        <f>SUMIF('Cust MB ComLg'!$Y$8:$AJ$8,$B$29,'Cust MB ComLg'!$Y18:$AJ18)</f>
        <v>43</v>
      </c>
      <c r="G58" s="42">
        <f>'Avg Bill Days'!C15</f>
        <v>29.524000000000001</v>
      </c>
      <c r="H58" s="42"/>
      <c r="I58" s="42"/>
      <c r="J58" s="42">
        <f t="shared" si="8"/>
        <v>22081</v>
      </c>
      <c r="K58" s="42">
        <f t="shared" si="8"/>
        <v>539</v>
      </c>
      <c r="L58" s="42"/>
      <c r="M58" s="42"/>
      <c r="N58" s="42"/>
      <c r="O58" s="42"/>
      <c r="P58" s="42"/>
      <c r="Q58" s="42"/>
      <c r="R58" s="42">
        <f t="shared" si="9"/>
        <v>11751834</v>
      </c>
      <c r="S58" s="42">
        <f t="shared" si="10"/>
        <v>22634</v>
      </c>
    </row>
    <row r="59" spans="1:19">
      <c r="A59" s="18">
        <f t="shared" si="11"/>
        <v>2013</v>
      </c>
      <c r="B59" s="18">
        <v>4</v>
      </c>
      <c r="C59" s="18"/>
      <c r="D59" s="18"/>
      <c r="E59" s="18"/>
      <c r="F59" s="42">
        <f>SUMIF('Cust MB ComLg'!$Y$8:$AJ$8,$B$29,'Cust MB ComLg'!$Y19:$AJ19)</f>
        <v>43</v>
      </c>
      <c r="G59" s="42">
        <f>'Avg Bill Days'!C16</f>
        <v>30.713999999999999</v>
      </c>
      <c r="H59" s="42"/>
      <c r="I59" s="42"/>
      <c r="J59" s="42">
        <f t="shared" si="8"/>
        <v>22841</v>
      </c>
      <c r="K59" s="42">
        <f t="shared" si="8"/>
        <v>663</v>
      </c>
      <c r="L59" s="42"/>
      <c r="M59" s="42"/>
      <c r="N59" s="42"/>
      <c r="O59" s="42"/>
      <c r="P59" s="42"/>
      <c r="Q59" s="42"/>
      <c r="R59" s="42">
        <f t="shared" si="9"/>
        <v>12694668</v>
      </c>
      <c r="S59" s="42">
        <f t="shared" si="10"/>
        <v>23417</v>
      </c>
    </row>
    <row r="60" spans="1:19">
      <c r="A60" s="18">
        <f t="shared" si="11"/>
        <v>2013</v>
      </c>
      <c r="B60" s="18">
        <v>5</v>
      </c>
      <c r="C60" s="18"/>
      <c r="D60" s="18"/>
      <c r="E60" s="18"/>
      <c r="F60" s="42">
        <f>SUMIF('Cust MB ComLg'!$Y$8:$AJ$8,$B$29,'Cust MB ComLg'!$Y20:$AJ20)</f>
        <v>43</v>
      </c>
      <c r="G60" s="42">
        <f>'Avg Bill Days'!C17</f>
        <v>29.524000000000001</v>
      </c>
      <c r="H60" s="42"/>
      <c r="I60" s="42"/>
      <c r="J60" s="42">
        <f t="shared" si="8"/>
        <v>22801</v>
      </c>
      <c r="K60" s="42">
        <f t="shared" si="8"/>
        <v>792</v>
      </c>
      <c r="L60" s="42"/>
      <c r="M60" s="42"/>
      <c r="N60" s="42"/>
      <c r="O60" s="42"/>
      <c r="P60" s="42"/>
      <c r="Q60" s="42"/>
      <c r="R60" s="42">
        <f t="shared" si="9"/>
        <v>12399678</v>
      </c>
      <c r="S60" s="42">
        <f t="shared" si="10"/>
        <v>23479</v>
      </c>
    </row>
    <row r="61" spans="1:19">
      <c r="A61" s="18">
        <f t="shared" si="11"/>
        <v>2013</v>
      </c>
      <c r="B61" s="18">
        <v>6</v>
      </c>
      <c r="C61" s="18"/>
      <c r="D61" s="18"/>
      <c r="E61" s="18"/>
      <c r="F61" s="42">
        <f>SUMIF('Cust MB ComLg'!$Y$8:$AJ$8,$B$29,'Cust MB ComLg'!$Y21:$AJ21)</f>
        <v>43</v>
      </c>
      <c r="G61" s="42">
        <f>'Avg Bill Days'!C18</f>
        <v>30.619</v>
      </c>
      <c r="H61" s="42"/>
      <c r="I61" s="42"/>
      <c r="J61" s="42">
        <f t="shared" si="8"/>
        <v>24492</v>
      </c>
      <c r="K61" s="42">
        <f t="shared" si="8"/>
        <v>782</v>
      </c>
      <c r="L61" s="42"/>
      <c r="M61" s="42"/>
      <c r="N61" s="42"/>
      <c r="O61" s="42"/>
      <c r="P61" s="42"/>
      <c r="Q61" s="42"/>
      <c r="R61" s="42">
        <f t="shared" si="9"/>
        <v>14121747</v>
      </c>
      <c r="S61" s="42">
        <f t="shared" si="10"/>
        <v>24996</v>
      </c>
    </row>
    <row r="62" spans="1:19">
      <c r="A62" s="18">
        <f t="shared" si="11"/>
        <v>2013</v>
      </c>
      <c r="B62" s="18">
        <v>7</v>
      </c>
      <c r="C62" s="18"/>
      <c r="D62" s="18"/>
      <c r="E62" s="18"/>
      <c r="F62" s="42">
        <f>SUMIF('Cust MB ComLg'!$Y$8:$AJ$8,$B$29,'Cust MB ComLg'!$Y22:$AJ22)</f>
        <v>43</v>
      </c>
      <c r="G62" s="42">
        <f>'Avg Bill Days'!C19</f>
        <v>30.713999999999999</v>
      </c>
      <c r="H62" s="42"/>
      <c r="I62" s="42"/>
      <c r="J62" s="42">
        <f t="shared" si="8"/>
        <v>25056</v>
      </c>
      <c r="K62" s="42">
        <f t="shared" si="8"/>
        <v>709</v>
      </c>
      <c r="L62" s="42"/>
      <c r="M62" s="42"/>
      <c r="N62" s="42"/>
      <c r="O62" s="42"/>
      <c r="P62" s="42"/>
      <c r="Q62" s="42"/>
      <c r="R62" s="42">
        <f t="shared" si="9"/>
        <v>14651955</v>
      </c>
      <c r="S62" s="42">
        <f t="shared" si="10"/>
        <v>25452</v>
      </c>
    </row>
    <row r="63" spans="1:19">
      <c r="A63" s="18">
        <f t="shared" si="11"/>
        <v>2013</v>
      </c>
      <c r="B63" s="18">
        <v>8</v>
      </c>
      <c r="C63" s="18"/>
      <c r="D63" s="18"/>
      <c r="E63" s="18"/>
      <c r="F63" s="42">
        <f>SUMIF('Cust MB ComLg'!$Y$8:$AJ$8,$B$29,'Cust MB ComLg'!$Y23:$AJ23)</f>
        <v>43</v>
      </c>
      <c r="G63" s="42">
        <f>'Avg Bill Days'!C20</f>
        <v>30.475999999999999</v>
      </c>
      <c r="H63" s="42"/>
      <c r="I63" s="42"/>
      <c r="J63" s="42">
        <f t="shared" si="8"/>
        <v>25396</v>
      </c>
      <c r="K63" s="42">
        <f t="shared" si="8"/>
        <v>698</v>
      </c>
      <c r="L63" s="42"/>
      <c r="M63" s="42"/>
      <c r="N63" s="42"/>
      <c r="O63" s="42"/>
      <c r="P63" s="42"/>
      <c r="Q63" s="42"/>
      <c r="R63" s="42">
        <f t="shared" si="9"/>
        <v>14822657</v>
      </c>
      <c r="S63" s="42">
        <f t="shared" si="10"/>
        <v>25637</v>
      </c>
    </row>
    <row r="64" spans="1:19">
      <c r="A64" s="18">
        <f t="shared" si="11"/>
        <v>2013</v>
      </c>
      <c r="B64" s="18">
        <v>9</v>
      </c>
      <c r="C64" s="18"/>
      <c r="D64" s="18"/>
      <c r="E64" s="18"/>
      <c r="F64" s="42">
        <f>SUMIF('Cust MB ComLg'!$Y$8:$AJ$8,$B$29,'Cust MB ComLg'!$Y24:$AJ24)</f>
        <v>43</v>
      </c>
      <c r="G64" s="42">
        <f>'Avg Bill Days'!C21</f>
        <v>31.143000000000001</v>
      </c>
      <c r="H64" s="42"/>
      <c r="I64" s="42"/>
      <c r="J64" s="42">
        <f t="shared" si="8"/>
        <v>24997</v>
      </c>
      <c r="K64" s="42">
        <f t="shared" si="8"/>
        <v>750</v>
      </c>
      <c r="L64" s="42"/>
      <c r="M64" s="42"/>
      <c r="N64" s="42"/>
      <c r="O64" s="42"/>
      <c r="P64" s="42"/>
      <c r="Q64" s="42"/>
      <c r="R64" s="42">
        <f t="shared" si="9"/>
        <v>14394112</v>
      </c>
      <c r="S64" s="42">
        <f t="shared" si="10"/>
        <v>25399</v>
      </c>
    </row>
    <row r="65" spans="1:19">
      <c r="A65" s="18">
        <f t="shared" si="11"/>
        <v>2013</v>
      </c>
      <c r="B65" s="18">
        <v>10</v>
      </c>
      <c r="C65" s="18"/>
      <c r="D65" s="18"/>
      <c r="E65" s="18"/>
      <c r="F65" s="42">
        <f>SUMIF('Cust MB ComLg'!$Y$8:$AJ$8,$B$29,'Cust MB ComLg'!$Y25:$AJ25)</f>
        <v>43</v>
      </c>
      <c r="G65" s="42">
        <f>'Avg Bill Days'!C22</f>
        <v>30.762</v>
      </c>
      <c r="H65" s="42"/>
      <c r="I65" s="42"/>
      <c r="J65" s="42">
        <f t="shared" si="8"/>
        <v>23894</v>
      </c>
      <c r="K65" s="42">
        <f t="shared" si="8"/>
        <v>696</v>
      </c>
      <c r="L65" s="42"/>
      <c r="M65" s="42"/>
      <c r="N65" s="42"/>
      <c r="O65" s="42"/>
      <c r="P65" s="42"/>
      <c r="Q65" s="42"/>
      <c r="R65" s="42">
        <f t="shared" si="9"/>
        <v>12947582</v>
      </c>
      <c r="S65" s="42">
        <f t="shared" si="10"/>
        <v>24285</v>
      </c>
    </row>
    <row r="66" spans="1:19">
      <c r="A66" s="18">
        <f t="shared" si="11"/>
        <v>2013</v>
      </c>
      <c r="B66" s="18">
        <v>11</v>
      </c>
      <c r="C66" s="18"/>
      <c r="D66" s="18"/>
      <c r="E66" s="18"/>
      <c r="F66" s="42">
        <f>SUMIF('Cust MB ComLg'!$Y$8:$AJ$8,$B$29,'Cust MB ComLg'!$Y26:$AJ26)</f>
        <v>44</v>
      </c>
      <c r="G66" s="42">
        <f>'Avg Bill Days'!C23</f>
        <v>28.619</v>
      </c>
      <c r="H66" s="42"/>
      <c r="I66" s="42"/>
      <c r="J66" s="42">
        <f t="shared" si="8"/>
        <v>23455</v>
      </c>
      <c r="K66" s="42">
        <f t="shared" si="8"/>
        <v>704</v>
      </c>
      <c r="L66" s="42"/>
      <c r="M66" s="42"/>
      <c r="N66" s="42"/>
      <c r="O66" s="42"/>
      <c r="P66" s="42"/>
      <c r="Q66" s="42"/>
      <c r="R66" s="42">
        <f t="shared" si="9"/>
        <v>11720992</v>
      </c>
      <c r="S66" s="42">
        <f t="shared" si="10"/>
        <v>23904</v>
      </c>
    </row>
    <row r="67" spans="1:19">
      <c r="A67" s="18">
        <f t="shared" si="11"/>
        <v>2013</v>
      </c>
      <c r="B67" s="18">
        <v>12</v>
      </c>
      <c r="C67" s="18"/>
      <c r="D67" s="18"/>
      <c r="E67" s="18"/>
      <c r="F67" s="42">
        <f>SUMIF('Cust MB ComLg'!$Y$8:$AJ$8,$B$29,'Cust MB ComLg'!$Y27:$AJ27)</f>
        <v>44</v>
      </c>
      <c r="G67" s="42">
        <f>'Avg Bill Days'!C24</f>
        <v>31.238</v>
      </c>
      <c r="H67" s="42"/>
      <c r="I67" s="42"/>
      <c r="J67" s="42">
        <f t="shared" si="8"/>
        <v>22582</v>
      </c>
      <c r="K67" s="42">
        <f t="shared" si="8"/>
        <v>799</v>
      </c>
      <c r="L67" s="42"/>
      <c r="M67" s="42"/>
      <c r="N67" s="42"/>
      <c r="O67" s="42"/>
      <c r="P67" s="42"/>
      <c r="Q67" s="42"/>
      <c r="R67" s="42">
        <f t="shared" si="9"/>
        <v>12325475</v>
      </c>
      <c r="S67" s="42">
        <f t="shared" si="10"/>
        <v>23164</v>
      </c>
    </row>
    <row r="68" spans="1:19">
      <c r="A68" s="18">
        <f t="shared" ref="A68:A131" si="12">A56+1</f>
        <v>2014</v>
      </c>
      <c r="B68" s="18">
        <f>B56</f>
        <v>1</v>
      </c>
      <c r="C68" s="18"/>
      <c r="D68" s="18"/>
      <c r="E68" s="18"/>
      <c r="F68" s="42">
        <f>SUMIF('Cust MB ComLg'!$Y$8:$AJ$8,$B$29,'Cust MB ComLg'!$Y28:$AJ28)</f>
        <v>44</v>
      </c>
      <c r="G68" s="42">
        <f>'Avg Bill Days'!C25</f>
        <v>32.286000000000001</v>
      </c>
      <c r="H68" s="42"/>
      <c r="I68" s="42"/>
      <c r="J68" s="42">
        <f t="shared" si="8"/>
        <v>22139</v>
      </c>
      <c r="K68" s="42">
        <f t="shared" si="8"/>
        <v>693</v>
      </c>
      <c r="L68" s="42"/>
      <c r="M68" s="42"/>
      <c r="N68" s="42"/>
      <c r="O68" s="42"/>
      <c r="P68" s="42"/>
      <c r="Q68" s="42"/>
      <c r="R68" s="42">
        <f t="shared" si="9"/>
        <v>12973126</v>
      </c>
      <c r="S68" s="42">
        <f t="shared" si="10"/>
        <v>23080</v>
      </c>
    </row>
    <row r="69" spans="1:19">
      <c r="A69" s="18">
        <f t="shared" si="12"/>
        <v>2014</v>
      </c>
      <c r="B69" s="18">
        <f t="shared" ref="B69:B132" si="13">B57</f>
        <v>2</v>
      </c>
      <c r="C69" s="18"/>
      <c r="D69" s="18"/>
      <c r="E69" s="18"/>
      <c r="F69" s="42">
        <f>SUMIF('Cust MB ComLg'!$Y$8:$AJ$8,$B$29,'Cust MB ComLg'!$Y29:$AJ29)</f>
        <v>44</v>
      </c>
      <c r="G69" s="42">
        <f>'Avg Bill Days'!C26</f>
        <v>29.81</v>
      </c>
      <c r="H69" s="42"/>
      <c r="I69" s="42"/>
      <c r="J69" s="42">
        <f t="shared" si="8"/>
        <v>22384</v>
      </c>
      <c r="K69" s="42">
        <f t="shared" si="8"/>
        <v>553</v>
      </c>
      <c r="L69" s="42"/>
      <c r="M69" s="42"/>
      <c r="N69" s="42"/>
      <c r="O69" s="42"/>
      <c r="P69" s="42"/>
      <c r="Q69" s="42"/>
      <c r="R69" s="42">
        <f t="shared" si="9"/>
        <v>12012279</v>
      </c>
      <c r="S69" s="42">
        <f t="shared" si="10"/>
        <v>23056</v>
      </c>
    </row>
    <row r="70" spans="1:19">
      <c r="A70" s="18">
        <f t="shared" si="12"/>
        <v>2014</v>
      </c>
      <c r="B70" s="18">
        <f t="shared" si="13"/>
        <v>3</v>
      </c>
      <c r="C70" s="18"/>
      <c r="D70" s="18"/>
      <c r="E70" s="18"/>
      <c r="F70" s="42">
        <f>SUMIF('Cust MB ComLg'!$Y$8:$AJ$8,$B$29,'Cust MB ComLg'!$Y30:$AJ30)</f>
        <v>44</v>
      </c>
      <c r="G70" s="42">
        <f>'Avg Bill Days'!C27</f>
        <v>29.524000000000001</v>
      </c>
      <c r="H70" s="42"/>
      <c r="I70" s="42"/>
      <c r="J70" s="42">
        <f t="shared" si="8"/>
        <v>22594</v>
      </c>
      <c r="K70" s="42">
        <f t="shared" si="8"/>
        <v>551</v>
      </c>
      <c r="L70" s="42"/>
      <c r="M70" s="42"/>
      <c r="N70" s="42"/>
      <c r="O70" s="42"/>
      <c r="P70" s="42"/>
      <c r="Q70" s="42"/>
      <c r="R70" s="42">
        <f t="shared" si="9"/>
        <v>12025133</v>
      </c>
      <c r="S70" s="42">
        <f t="shared" si="10"/>
        <v>23160</v>
      </c>
    </row>
    <row r="71" spans="1:19">
      <c r="A71" s="18">
        <f t="shared" si="12"/>
        <v>2014</v>
      </c>
      <c r="B71" s="18">
        <f t="shared" si="13"/>
        <v>4</v>
      </c>
      <c r="C71" s="18"/>
      <c r="D71" s="18"/>
      <c r="E71" s="18"/>
      <c r="F71" s="42">
        <f>SUMIF('Cust MB ComLg'!$Y$8:$AJ$8,$B$29,'Cust MB ComLg'!$Y31:$AJ31)</f>
        <v>44</v>
      </c>
      <c r="G71" s="42">
        <f>'Avg Bill Days'!C28</f>
        <v>30.713999999999999</v>
      </c>
      <c r="H71" s="42"/>
      <c r="I71" s="42"/>
      <c r="J71" s="42">
        <f t="shared" si="8"/>
        <v>23372</v>
      </c>
      <c r="K71" s="42">
        <f t="shared" si="8"/>
        <v>678</v>
      </c>
      <c r="L71" s="42"/>
      <c r="M71" s="42"/>
      <c r="N71" s="42"/>
      <c r="O71" s="42"/>
      <c r="P71" s="42"/>
      <c r="Q71" s="42"/>
      <c r="R71" s="42">
        <f t="shared" si="9"/>
        <v>12989893</v>
      </c>
      <c r="S71" s="42">
        <f t="shared" si="10"/>
        <v>23961</v>
      </c>
    </row>
    <row r="72" spans="1:19">
      <c r="A72" s="18">
        <f t="shared" si="12"/>
        <v>2014</v>
      </c>
      <c r="B72" s="18">
        <f t="shared" si="13"/>
        <v>5</v>
      </c>
      <c r="C72" s="18"/>
      <c r="D72" s="18"/>
      <c r="E72" s="18"/>
      <c r="F72" s="42">
        <f>SUMIF('Cust MB ComLg'!$Y$8:$AJ$8,$B$29,'Cust MB ComLg'!$Y32:$AJ32)</f>
        <v>44</v>
      </c>
      <c r="G72" s="42">
        <f>'Avg Bill Days'!C29</f>
        <v>29.524000000000001</v>
      </c>
      <c r="H72" s="42"/>
      <c r="I72" s="42"/>
      <c r="J72" s="42">
        <f t="shared" si="8"/>
        <v>23331</v>
      </c>
      <c r="K72" s="42">
        <f t="shared" si="8"/>
        <v>810</v>
      </c>
      <c r="L72" s="42"/>
      <c r="M72" s="42"/>
      <c r="N72" s="42"/>
      <c r="O72" s="42"/>
      <c r="P72" s="42"/>
      <c r="Q72" s="42"/>
      <c r="R72" s="42">
        <f t="shared" si="9"/>
        <v>12688043</v>
      </c>
      <c r="S72" s="42">
        <f t="shared" si="10"/>
        <v>24025</v>
      </c>
    </row>
    <row r="73" spans="1:19">
      <c r="A73" s="18">
        <f t="shared" si="12"/>
        <v>2014</v>
      </c>
      <c r="B73" s="18">
        <f t="shared" si="13"/>
        <v>6</v>
      </c>
      <c r="C73" s="18"/>
      <c r="D73" s="18"/>
      <c r="E73" s="18"/>
      <c r="F73" s="42">
        <f>SUMIF('Cust MB ComLg'!$Y$8:$AJ$8,$B$29,'Cust MB ComLg'!$Y33:$AJ33)</f>
        <v>44</v>
      </c>
      <c r="G73" s="42">
        <f>'Avg Bill Days'!C30</f>
        <v>30.619</v>
      </c>
      <c r="H73" s="42"/>
      <c r="I73" s="42"/>
      <c r="J73" s="42">
        <f t="shared" si="8"/>
        <v>25061</v>
      </c>
      <c r="K73" s="42">
        <f t="shared" si="8"/>
        <v>800</v>
      </c>
      <c r="L73" s="42"/>
      <c r="M73" s="42"/>
      <c r="N73" s="42"/>
      <c r="O73" s="42"/>
      <c r="P73" s="42"/>
      <c r="Q73" s="42"/>
      <c r="R73" s="42">
        <f t="shared" si="9"/>
        <v>14450160</v>
      </c>
      <c r="S73" s="42">
        <f t="shared" si="10"/>
        <v>25577</v>
      </c>
    </row>
    <row r="74" spans="1:19">
      <c r="A74" s="18">
        <f t="shared" si="12"/>
        <v>2014</v>
      </c>
      <c r="B74" s="18">
        <f t="shared" si="13"/>
        <v>7</v>
      </c>
      <c r="C74" s="18"/>
      <c r="D74" s="18"/>
      <c r="E74" s="18"/>
      <c r="F74" s="42">
        <f>SUMIF('Cust MB ComLg'!$Y$8:$AJ$8,$B$29,'Cust MB ComLg'!$Y34:$AJ34)</f>
        <v>44</v>
      </c>
      <c r="G74" s="42">
        <f>'Avg Bill Days'!C31</f>
        <v>30.713999999999999</v>
      </c>
      <c r="H74" s="42"/>
      <c r="I74" s="42"/>
      <c r="J74" s="42">
        <f t="shared" si="8"/>
        <v>25639</v>
      </c>
      <c r="K74" s="42">
        <f t="shared" si="8"/>
        <v>725</v>
      </c>
      <c r="L74" s="42"/>
      <c r="M74" s="42"/>
      <c r="N74" s="42"/>
      <c r="O74" s="42"/>
      <c r="P74" s="42"/>
      <c r="Q74" s="42"/>
      <c r="R74" s="42">
        <f t="shared" si="9"/>
        <v>14992698</v>
      </c>
      <c r="S74" s="42">
        <f t="shared" si="10"/>
        <v>26044</v>
      </c>
    </row>
    <row r="75" spans="1:19">
      <c r="A75" s="18">
        <f t="shared" si="12"/>
        <v>2014</v>
      </c>
      <c r="B75" s="18">
        <f t="shared" si="13"/>
        <v>8</v>
      </c>
      <c r="C75" s="18"/>
      <c r="D75" s="18"/>
      <c r="E75" s="18"/>
      <c r="F75" s="42">
        <f>SUMIF('Cust MB ComLg'!$Y$8:$AJ$8,$B$29,'Cust MB ComLg'!$Y35:$AJ35)</f>
        <v>44</v>
      </c>
      <c r="G75" s="42">
        <f>'Avg Bill Days'!C32</f>
        <v>30.475999999999999</v>
      </c>
      <c r="H75" s="42"/>
      <c r="I75" s="42"/>
      <c r="J75" s="42">
        <f t="shared" si="8"/>
        <v>25986</v>
      </c>
      <c r="K75" s="42">
        <f t="shared" si="8"/>
        <v>714</v>
      </c>
      <c r="L75" s="42"/>
      <c r="M75" s="42"/>
      <c r="N75" s="42"/>
      <c r="O75" s="42"/>
      <c r="P75" s="42"/>
      <c r="Q75" s="42"/>
      <c r="R75" s="42">
        <f t="shared" si="9"/>
        <v>15167370</v>
      </c>
      <c r="S75" s="42">
        <f t="shared" si="10"/>
        <v>26233</v>
      </c>
    </row>
    <row r="76" spans="1:19">
      <c r="A76" s="18">
        <f t="shared" si="12"/>
        <v>2014</v>
      </c>
      <c r="B76" s="18">
        <f t="shared" si="13"/>
        <v>9</v>
      </c>
      <c r="C76" s="18"/>
      <c r="D76" s="18"/>
      <c r="E76" s="18"/>
      <c r="F76" s="42">
        <f>SUMIF('Cust MB ComLg'!$Y$8:$AJ$8,$B$29,'Cust MB ComLg'!$Y36:$AJ36)</f>
        <v>44</v>
      </c>
      <c r="G76" s="42">
        <f>'Avg Bill Days'!C33</f>
        <v>31.143000000000001</v>
      </c>
      <c r="H76" s="42"/>
      <c r="I76" s="42"/>
      <c r="J76" s="42">
        <f t="shared" si="8"/>
        <v>25578</v>
      </c>
      <c r="K76" s="42">
        <f t="shared" si="8"/>
        <v>767</v>
      </c>
      <c r="L76" s="42"/>
      <c r="M76" s="42"/>
      <c r="N76" s="42"/>
      <c r="O76" s="42"/>
      <c r="P76" s="42"/>
      <c r="Q76" s="42"/>
      <c r="R76" s="42">
        <f t="shared" si="9"/>
        <v>14728859</v>
      </c>
      <c r="S76" s="42">
        <f t="shared" si="10"/>
        <v>25990</v>
      </c>
    </row>
    <row r="77" spans="1:19">
      <c r="A77" s="18">
        <f t="shared" si="12"/>
        <v>2014</v>
      </c>
      <c r="B77" s="18">
        <f t="shared" si="13"/>
        <v>10</v>
      </c>
      <c r="C77" s="18"/>
      <c r="D77" s="18"/>
      <c r="E77" s="18"/>
      <c r="F77" s="42">
        <f>SUMIF('Cust MB ComLg'!$Y$8:$AJ$8,$B$29,'Cust MB ComLg'!$Y37:$AJ37)</f>
        <v>44</v>
      </c>
      <c r="G77" s="42">
        <f>'Avg Bill Days'!C34</f>
        <v>30.762</v>
      </c>
      <c r="H77" s="42"/>
      <c r="I77" s="42"/>
      <c r="J77" s="42">
        <f t="shared" si="8"/>
        <v>24449</v>
      </c>
      <c r="K77" s="42">
        <f t="shared" si="8"/>
        <v>712</v>
      </c>
      <c r="L77" s="42"/>
      <c r="M77" s="42"/>
      <c r="N77" s="42"/>
      <c r="O77" s="42"/>
      <c r="P77" s="42"/>
      <c r="Q77" s="42"/>
      <c r="R77" s="42">
        <f t="shared" si="9"/>
        <v>13248688</v>
      </c>
      <c r="S77" s="42">
        <f t="shared" si="10"/>
        <v>24850</v>
      </c>
    </row>
    <row r="78" spans="1:19">
      <c r="A78" s="18">
        <f t="shared" si="12"/>
        <v>2014</v>
      </c>
      <c r="B78" s="18">
        <f t="shared" si="13"/>
        <v>11</v>
      </c>
      <c r="C78" s="18"/>
      <c r="D78" s="18"/>
      <c r="E78" s="18"/>
      <c r="F78" s="42">
        <f>SUMIF('Cust MB ComLg'!$Y$8:$AJ$8,$B$29,'Cust MB ComLg'!$Y38:$AJ38)</f>
        <v>44</v>
      </c>
      <c r="G78" s="42">
        <f>'Avg Bill Days'!C35</f>
        <v>28.619</v>
      </c>
      <c r="H78" s="42"/>
      <c r="I78" s="42"/>
      <c r="J78" s="42">
        <f t="shared" si="8"/>
        <v>23455</v>
      </c>
      <c r="K78" s="42">
        <f t="shared" si="8"/>
        <v>704</v>
      </c>
      <c r="L78" s="42"/>
      <c r="M78" s="42"/>
      <c r="N78" s="42"/>
      <c r="O78" s="42"/>
      <c r="P78" s="42"/>
      <c r="Q78" s="42"/>
      <c r="R78" s="42">
        <f t="shared" si="9"/>
        <v>11720992</v>
      </c>
      <c r="S78" s="42">
        <f t="shared" si="10"/>
        <v>23904</v>
      </c>
    </row>
    <row r="79" spans="1:19">
      <c r="A79" s="18">
        <f t="shared" si="12"/>
        <v>2014</v>
      </c>
      <c r="B79" s="18">
        <f t="shared" si="13"/>
        <v>12</v>
      </c>
      <c r="C79" s="18"/>
      <c r="D79" s="18"/>
      <c r="E79" s="18"/>
      <c r="F79" s="42">
        <f>SUMIF('Cust MB ComLg'!$Y$8:$AJ$8,$B$29,'Cust MB ComLg'!$Y39:$AJ39)</f>
        <v>44</v>
      </c>
      <c r="G79" s="42">
        <f>'Avg Bill Days'!C36</f>
        <v>31.238</v>
      </c>
      <c r="H79" s="42"/>
      <c r="I79" s="42"/>
      <c r="J79" s="42">
        <f t="shared" si="8"/>
        <v>22582</v>
      </c>
      <c r="K79" s="42">
        <f t="shared" si="8"/>
        <v>799</v>
      </c>
      <c r="L79" s="42"/>
      <c r="M79" s="42"/>
      <c r="N79" s="42"/>
      <c r="O79" s="42"/>
      <c r="P79" s="42"/>
      <c r="Q79" s="42"/>
      <c r="R79" s="42">
        <f t="shared" si="9"/>
        <v>12325475</v>
      </c>
      <c r="S79" s="42">
        <f t="shared" si="10"/>
        <v>23164</v>
      </c>
    </row>
    <row r="80" spans="1:19">
      <c r="A80" s="18">
        <f t="shared" si="12"/>
        <v>2015</v>
      </c>
      <c r="B80" s="18">
        <f t="shared" si="13"/>
        <v>1</v>
      </c>
      <c r="C80" s="18"/>
      <c r="D80" s="18"/>
      <c r="E80" s="18"/>
      <c r="F80" s="42">
        <f>SUMIF('Cust MB ComLg'!$Y$8:$AJ$8,$B$29,'Cust MB ComLg'!$Y40:$AJ40)</f>
        <v>44</v>
      </c>
      <c r="G80" s="42">
        <f>'Avg Bill Days'!C37</f>
        <v>32.286000000000001</v>
      </c>
      <c r="H80" s="42"/>
      <c r="I80" s="42"/>
      <c r="J80" s="42">
        <f t="shared" si="8"/>
        <v>22139</v>
      </c>
      <c r="K80" s="42">
        <f t="shared" si="8"/>
        <v>693</v>
      </c>
      <c r="L80" s="42"/>
      <c r="M80" s="42"/>
      <c r="N80" s="42"/>
      <c r="O80" s="42"/>
      <c r="P80" s="42"/>
      <c r="Q80" s="42"/>
      <c r="R80" s="42">
        <f t="shared" si="9"/>
        <v>12973126</v>
      </c>
      <c r="S80" s="42">
        <f t="shared" si="10"/>
        <v>23080</v>
      </c>
    </row>
    <row r="81" spans="1:19">
      <c r="A81" s="18">
        <f t="shared" si="12"/>
        <v>2015</v>
      </c>
      <c r="B81" s="18">
        <f t="shared" si="13"/>
        <v>2</v>
      </c>
      <c r="C81" s="18"/>
      <c r="D81" s="18"/>
      <c r="E81" s="18"/>
      <c r="F81" s="42">
        <f>SUMIF('Cust MB ComLg'!$Y$8:$AJ$8,$B$29,'Cust MB ComLg'!$Y41:$AJ41)</f>
        <v>44</v>
      </c>
      <c r="G81" s="42">
        <f>'Avg Bill Days'!C38</f>
        <v>29.81</v>
      </c>
      <c r="H81" s="42"/>
      <c r="I81" s="42"/>
      <c r="J81" s="42">
        <f t="shared" si="8"/>
        <v>22384</v>
      </c>
      <c r="K81" s="42">
        <f t="shared" si="8"/>
        <v>553</v>
      </c>
      <c r="L81" s="42"/>
      <c r="M81" s="42"/>
      <c r="N81" s="42"/>
      <c r="O81" s="42"/>
      <c r="P81" s="42"/>
      <c r="Q81" s="42"/>
      <c r="R81" s="42">
        <f t="shared" si="9"/>
        <v>12012279</v>
      </c>
      <c r="S81" s="42">
        <f t="shared" si="10"/>
        <v>23056</v>
      </c>
    </row>
    <row r="82" spans="1:19">
      <c r="A82" s="18">
        <f t="shared" si="12"/>
        <v>2015</v>
      </c>
      <c r="B82" s="18">
        <f t="shared" si="13"/>
        <v>3</v>
      </c>
      <c r="C82" s="18"/>
      <c r="D82" s="18"/>
      <c r="E82" s="18"/>
      <c r="F82" s="42">
        <f>SUMIF('Cust MB ComLg'!$Y$8:$AJ$8,$B$29,'Cust MB ComLg'!$Y42:$AJ42)</f>
        <v>44</v>
      </c>
      <c r="G82" s="42">
        <f>'Avg Bill Days'!C39</f>
        <v>29.524000000000001</v>
      </c>
      <c r="H82" s="42"/>
      <c r="I82" s="42"/>
      <c r="J82" s="42">
        <f t="shared" si="8"/>
        <v>22594</v>
      </c>
      <c r="K82" s="42">
        <f t="shared" si="8"/>
        <v>551</v>
      </c>
      <c r="L82" s="42"/>
      <c r="M82" s="42"/>
      <c r="N82" s="42"/>
      <c r="O82" s="42"/>
      <c r="P82" s="42"/>
      <c r="Q82" s="42"/>
      <c r="R82" s="42">
        <f t="shared" si="9"/>
        <v>12025133</v>
      </c>
      <c r="S82" s="42">
        <f t="shared" si="10"/>
        <v>23160</v>
      </c>
    </row>
    <row r="83" spans="1:19">
      <c r="A83" s="18">
        <f t="shared" si="12"/>
        <v>2015</v>
      </c>
      <c r="B83" s="18">
        <f t="shared" si="13"/>
        <v>4</v>
      </c>
      <c r="C83" s="18"/>
      <c r="D83" s="18"/>
      <c r="E83" s="18"/>
      <c r="F83" s="42">
        <f>SUMIF('Cust MB ComLg'!$Y$8:$AJ$8,$B$29,'Cust MB ComLg'!$Y43:$AJ43)</f>
        <v>44</v>
      </c>
      <c r="G83" s="42">
        <f>'Avg Bill Days'!C40</f>
        <v>30.713999999999999</v>
      </c>
      <c r="H83" s="42"/>
      <c r="I83" s="42"/>
      <c r="J83" s="42">
        <f t="shared" si="8"/>
        <v>23372</v>
      </c>
      <c r="K83" s="42">
        <f t="shared" si="8"/>
        <v>678</v>
      </c>
      <c r="L83" s="42"/>
      <c r="M83" s="42"/>
      <c r="N83" s="42"/>
      <c r="O83" s="42"/>
      <c r="P83" s="42"/>
      <c r="Q83" s="42"/>
      <c r="R83" s="42">
        <f t="shared" si="9"/>
        <v>12989893</v>
      </c>
      <c r="S83" s="42">
        <f t="shared" si="10"/>
        <v>23961</v>
      </c>
    </row>
    <row r="84" spans="1:19">
      <c r="A84" s="18">
        <f t="shared" si="12"/>
        <v>2015</v>
      </c>
      <c r="B84" s="18">
        <f t="shared" si="13"/>
        <v>5</v>
      </c>
      <c r="C84" s="18"/>
      <c r="D84" s="18"/>
      <c r="E84" s="18"/>
      <c r="F84" s="42">
        <f>SUMIF('Cust MB ComLg'!$Y$8:$AJ$8,$B$29,'Cust MB ComLg'!$Y44:$AJ44)</f>
        <v>44</v>
      </c>
      <c r="G84" s="42">
        <f>'Avg Bill Days'!C41</f>
        <v>29.524000000000001</v>
      </c>
      <c r="H84" s="42"/>
      <c r="I84" s="42"/>
      <c r="J84" s="42">
        <f t="shared" si="8"/>
        <v>23331</v>
      </c>
      <c r="K84" s="42">
        <f t="shared" si="8"/>
        <v>810</v>
      </c>
      <c r="L84" s="42"/>
      <c r="M84" s="42"/>
      <c r="N84" s="42"/>
      <c r="O84" s="42"/>
      <c r="P84" s="42"/>
      <c r="Q84" s="42"/>
      <c r="R84" s="42">
        <f t="shared" si="9"/>
        <v>12688043</v>
      </c>
      <c r="S84" s="42">
        <f t="shared" si="10"/>
        <v>24025</v>
      </c>
    </row>
    <row r="85" spans="1:19">
      <c r="A85" s="18">
        <f t="shared" si="12"/>
        <v>2015</v>
      </c>
      <c r="B85" s="18">
        <f t="shared" si="13"/>
        <v>6</v>
      </c>
      <c r="C85" s="18"/>
      <c r="D85" s="18"/>
      <c r="E85" s="18"/>
      <c r="F85" s="42">
        <f>SUMIF('Cust MB ComLg'!$Y$8:$AJ$8,$B$29,'Cust MB ComLg'!$Y45:$AJ45)</f>
        <v>44</v>
      </c>
      <c r="G85" s="42">
        <f>'Avg Bill Days'!C42</f>
        <v>30.619</v>
      </c>
      <c r="H85" s="42"/>
      <c r="I85" s="42"/>
      <c r="J85" s="42">
        <f t="shared" si="8"/>
        <v>25061</v>
      </c>
      <c r="K85" s="42">
        <f t="shared" si="8"/>
        <v>800</v>
      </c>
      <c r="L85" s="42"/>
      <c r="M85" s="42"/>
      <c r="N85" s="42"/>
      <c r="O85" s="42"/>
      <c r="P85" s="42"/>
      <c r="Q85" s="42"/>
      <c r="R85" s="42">
        <f t="shared" si="9"/>
        <v>14450160</v>
      </c>
      <c r="S85" s="42">
        <f t="shared" si="10"/>
        <v>25577</v>
      </c>
    </row>
    <row r="86" spans="1:19">
      <c r="A86" s="18">
        <f t="shared" si="12"/>
        <v>2015</v>
      </c>
      <c r="B86" s="18">
        <f t="shared" si="13"/>
        <v>7</v>
      </c>
      <c r="C86" s="18"/>
      <c r="D86" s="18"/>
      <c r="E86" s="18"/>
      <c r="F86" s="42">
        <f>SUMIF('Cust MB ComLg'!$Y$8:$AJ$8,$B$29,'Cust MB ComLg'!$Y46:$AJ46)</f>
        <v>44</v>
      </c>
      <c r="G86" s="42">
        <f>'Avg Bill Days'!C43</f>
        <v>30.713999999999999</v>
      </c>
      <c r="H86" s="42"/>
      <c r="I86" s="42"/>
      <c r="J86" s="42">
        <f t="shared" si="8"/>
        <v>25639</v>
      </c>
      <c r="K86" s="42">
        <f t="shared" si="8"/>
        <v>725</v>
      </c>
      <c r="L86" s="42"/>
      <c r="M86" s="42"/>
      <c r="N86" s="42"/>
      <c r="O86" s="42"/>
      <c r="P86" s="42"/>
      <c r="Q86" s="42"/>
      <c r="R86" s="42">
        <f t="shared" si="9"/>
        <v>14992698</v>
      </c>
      <c r="S86" s="42">
        <f t="shared" si="10"/>
        <v>26044</v>
      </c>
    </row>
    <row r="87" spans="1:19">
      <c r="A87" s="18">
        <f t="shared" si="12"/>
        <v>2015</v>
      </c>
      <c r="B87" s="18">
        <f t="shared" si="13"/>
        <v>8</v>
      </c>
      <c r="C87" s="18"/>
      <c r="D87" s="18"/>
      <c r="E87" s="18"/>
      <c r="F87" s="42">
        <f>SUMIF('Cust MB ComLg'!$Y$8:$AJ$8,$B$29,'Cust MB ComLg'!$Y47:$AJ47)</f>
        <v>44</v>
      </c>
      <c r="G87" s="42">
        <f>'Avg Bill Days'!C44</f>
        <v>30.475999999999999</v>
      </c>
      <c r="H87" s="42"/>
      <c r="I87" s="42"/>
      <c r="J87" s="42">
        <f t="shared" si="8"/>
        <v>25986</v>
      </c>
      <c r="K87" s="42">
        <f t="shared" si="8"/>
        <v>714</v>
      </c>
      <c r="L87" s="42"/>
      <c r="M87" s="42"/>
      <c r="N87" s="42"/>
      <c r="O87" s="42"/>
      <c r="P87" s="42"/>
      <c r="Q87" s="42"/>
      <c r="R87" s="42">
        <f t="shared" si="9"/>
        <v>15167370</v>
      </c>
      <c r="S87" s="42">
        <f t="shared" si="10"/>
        <v>26233</v>
      </c>
    </row>
    <row r="88" spans="1:19">
      <c r="A88" s="18">
        <f t="shared" si="12"/>
        <v>2015</v>
      </c>
      <c r="B88" s="18">
        <f t="shared" si="13"/>
        <v>9</v>
      </c>
      <c r="C88" s="18"/>
      <c r="D88" s="18"/>
      <c r="E88" s="18"/>
      <c r="F88" s="42">
        <f>SUMIF('Cust MB ComLg'!$Y$8:$AJ$8,$B$29,'Cust MB ComLg'!$Y48:$AJ48)</f>
        <v>44</v>
      </c>
      <c r="G88" s="42">
        <f>'Avg Bill Days'!C45</f>
        <v>31.143000000000001</v>
      </c>
      <c r="H88" s="42"/>
      <c r="I88" s="42"/>
      <c r="J88" s="42">
        <f t="shared" si="8"/>
        <v>25578</v>
      </c>
      <c r="K88" s="42">
        <f t="shared" si="8"/>
        <v>767</v>
      </c>
      <c r="L88" s="42"/>
      <c r="M88" s="42"/>
      <c r="N88" s="42"/>
      <c r="O88" s="42"/>
      <c r="P88" s="42"/>
      <c r="Q88" s="42"/>
      <c r="R88" s="42">
        <f t="shared" si="9"/>
        <v>14728859</v>
      </c>
      <c r="S88" s="42">
        <f t="shared" si="10"/>
        <v>25990</v>
      </c>
    </row>
    <row r="89" spans="1:19">
      <c r="A89" s="18">
        <f t="shared" si="12"/>
        <v>2015</v>
      </c>
      <c r="B89" s="18">
        <f t="shared" si="13"/>
        <v>10</v>
      </c>
      <c r="C89" s="18"/>
      <c r="D89" s="18"/>
      <c r="E89" s="18"/>
      <c r="F89" s="42">
        <f>SUMIF('Cust MB ComLg'!$Y$8:$AJ$8,$B$29,'Cust MB ComLg'!$Y49:$AJ49)</f>
        <v>44</v>
      </c>
      <c r="G89" s="42">
        <f>'Avg Bill Days'!C46</f>
        <v>30.762</v>
      </c>
      <c r="H89" s="42"/>
      <c r="I89" s="42"/>
      <c r="J89" s="42">
        <f t="shared" si="8"/>
        <v>24449</v>
      </c>
      <c r="K89" s="42">
        <f t="shared" si="8"/>
        <v>712</v>
      </c>
      <c r="L89" s="42"/>
      <c r="M89" s="42"/>
      <c r="N89" s="42"/>
      <c r="O89" s="42"/>
      <c r="P89" s="42"/>
      <c r="Q89" s="42"/>
      <c r="R89" s="42">
        <f t="shared" si="9"/>
        <v>13248688</v>
      </c>
      <c r="S89" s="42">
        <f t="shared" si="10"/>
        <v>24850</v>
      </c>
    </row>
    <row r="90" spans="1:19">
      <c r="A90" s="18">
        <f t="shared" si="12"/>
        <v>2015</v>
      </c>
      <c r="B90" s="18">
        <f t="shared" si="13"/>
        <v>11</v>
      </c>
      <c r="C90" s="18"/>
      <c r="D90" s="18"/>
      <c r="E90" s="18"/>
      <c r="F90" s="42">
        <f>SUMIF('Cust MB ComLg'!$Y$8:$AJ$8,$B$29,'Cust MB ComLg'!$Y50:$AJ50)</f>
        <v>44</v>
      </c>
      <c r="G90" s="42">
        <f>'Avg Bill Days'!C47</f>
        <v>28.619</v>
      </c>
      <c r="H90" s="42"/>
      <c r="I90" s="42"/>
      <c r="J90" s="42">
        <f t="shared" si="8"/>
        <v>23455</v>
      </c>
      <c r="K90" s="42">
        <f t="shared" si="8"/>
        <v>704</v>
      </c>
      <c r="L90" s="42"/>
      <c r="M90" s="42"/>
      <c r="N90" s="42"/>
      <c r="O90" s="42"/>
      <c r="P90" s="42"/>
      <c r="Q90" s="42"/>
      <c r="R90" s="42">
        <f t="shared" si="9"/>
        <v>11720992</v>
      </c>
      <c r="S90" s="42">
        <f t="shared" si="10"/>
        <v>23904</v>
      </c>
    </row>
    <row r="91" spans="1:19">
      <c r="A91" s="18">
        <f t="shared" si="12"/>
        <v>2015</v>
      </c>
      <c r="B91" s="18">
        <f t="shared" si="13"/>
        <v>12</v>
      </c>
      <c r="C91" s="18"/>
      <c r="D91" s="18"/>
      <c r="E91" s="18"/>
      <c r="F91" s="42">
        <f>SUMIF('Cust MB ComLg'!$Y$8:$AJ$8,$B$29,'Cust MB ComLg'!$Y51:$AJ51)</f>
        <v>44</v>
      </c>
      <c r="G91" s="42">
        <f>'Avg Bill Days'!C48</f>
        <v>31.238</v>
      </c>
      <c r="H91" s="42"/>
      <c r="I91" s="42"/>
      <c r="J91" s="42">
        <f t="shared" si="8"/>
        <v>22582</v>
      </c>
      <c r="K91" s="42">
        <f t="shared" si="8"/>
        <v>799</v>
      </c>
      <c r="L91" s="42"/>
      <c r="M91" s="42"/>
      <c r="N91" s="42"/>
      <c r="O91" s="42"/>
      <c r="P91" s="42"/>
      <c r="Q91" s="42"/>
      <c r="R91" s="42">
        <f t="shared" si="9"/>
        <v>12325475</v>
      </c>
      <c r="S91" s="42">
        <f t="shared" si="10"/>
        <v>23164</v>
      </c>
    </row>
    <row r="92" spans="1:19">
      <c r="A92" s="18">
        <f t="shared" si="12"/>
        <v>2016</v>
      </c>
      <c r="B92" s="18">
        <f t="shared" si="13"/>
        <v>1</v>
      </c>
      <c r="C92" s="18"/>
      <c r="D92" s="18"/>
      <c r="E92" s="18"/>
      <c r="F92" s="42">
        <f>SUMIF('Cust MB ComLg'!$Y$8:$AJ$8,$B$29,'Cust MB ComLg'!$Y52:$AJ52)</f>
        <v>44</v>
      </c>
      <c r="G92" s="42">
        <f>'Avg Bill Days'!C49</f>
        <v>32.286000000000001</v>
      </c>
      <c r="H92" s="42"/>
      <c r="I92" s="42"/>
      <c r="J92" s="42">
        <f t="shared" si="8"/>
        <v>22139</v>
      </c>
      <c r="K92" s="42">
        <f t="shared" si="8"/>
        <v>693</v>
      </c>
      <c r="L92" s="42"/>
      <c r="M92" s="42"/>
      <c r="N92" s="42"/>
      <c r="O92" s="42"/>
      <c r="P92" s="42"/>
      <c r="Q92" s="42"/>
      <c r="R92" s="42">
        <f t="shared" si="9"/>
        <v>12973126</v>
      </c>
      <c r="S92" s="42">
        <f t="shared" si="10"/>
        <v>23080</v>
      </c>
    </row>
    <row r="93" spans="1:19">
      <c r="A93" s="18">
        <f t="shared" si="12"/>
        <v>2016</v>
      </c>
      <c r="B93" s="18">
        <f t="shared" si="13"/>
        <v>2</v>
      </c>
      <c r="C93" s="18"/>
      <c r="D93" s="18"/>
      <c r="E93" s="18"/>
      <c r="F93" s="42">
        <f>SUMIF('Cust MB ComLg'!$Y$8:$AJ$8,$B$29,'Cust MB ComLg'!$Y53:$AJ53)</f>
        <v>44</v>
      </c>
      <c r="G93" s="42">
        <f>'Avg Bill Days'!C50</f>
        <v>30.31</v>
      </c>
      <c r="H93" s="42"/>
      <c r="I93" s="42"/>
      <c r="J93" s="42">
        <f t="shared" si="8"/>
        <v>22384</v>
      </c>
      <c r="K93" s="42">
        <f t="shared" si="8"/>
        <v>553</v>
      </c>
      <c r="L93" s="42"/>
      <c r="M93" s="42"/>
      <c r="N93" s="42"/>
      <c r="O93" s="42"/>
      <c r="P93" s="42"/>
      <c r="Q93" s="42"/>
      <c r="R93" s="42">
        <f t="shared" si="9"/>
        <v>12213760</v>
      </c>
      <c r="S93" s="42">
        <f t="shared" si="10"/>
        <v>23056</v>
      </c>
    </row>
    <row r="94" spans="1:19">
      <c r="A94" s="18">
        <f t="shared" si="12"/>
        <v>2016</v>
      </c>
      <c r="B94" s="18">
        <f t="shared" si="13"/>
        <v>3</v>
      </c>
      <c r="C94" s="18"/>
      <c r="D94" s="18"/>
      <c r="E94" s="18"/>
      <c r="F94" s="42">
        <f>SUMIF('Cust MB ComLg'!$Y$8:$AJ$8,$B$29,'Cust MB ComLg'!$Y54:$AJ54)</f>
        <v>44</v>
      </c>
      <c r="G94" s="42">
        <f>'Avg Bill Days'!C51</f>
        <v>30.024000000000001</v>
      </c>
      <c r="H94" s="42"/>
      <c r="I94" s="42"/>
      <c r="J94" s="42">
        <f t="shared" si="8"/>
        <v>22594</v>
      </c>
      <c r="K94" s="42">
        <f t="shared" si="8"/>
        <v>551</v>
      </c>
      <c r="L94" s="42"/>
      <c r="M94" s="42"/>
      <c r="N94" s="42"/>
      <c r="O94" s="42"/>
      <c r="P94" s="42"/>
      <c r="Q94" s="42"/>
      <c r="R94" s="42">
        <f t="shared" si="9"/>
        <v>12228783</v>
      </c>
      <c r="S94" s="42">
        <f t="shared" si="10"/>
        <v>23160</v>
      </c>
    </row>
    <row r="95" spans="1:19">
      <c r="A95" s="18">
        <f t="shared" si="12"/>
        <v>2016</v>
      </c>
      <c r="B95" s="18">
        <f t="shared" si="13"/>
        <v>4</v>
      </c>
      <c r="C95" s="18"/>
      <c r="D95" s="18"/>
      <c r="E95" s="18"/>
      <c r="F95" s="42">
        <f>SUMIF('Cust MB ComLg'!$Y$8:$AJ$8,$B$29,'Cust MB ComLg'!$Y55:$AJ55)</f>
        <v>44</v>
      </c>
      <c r="G95" s="42">
        <f>'Avg Bill Days'!C52</f>
        <v>30.713999999999999</v>
      </c>
      <c r="H95" s="42"/>
      <c r="I95" s="42"/>
      <c r="J95" s="42">
        <f t="shared" si="8"/>
        <v>23372</v>
      </c>
      <c r="K95" s="42">
        <f t="shared" si="8"/>
        <v>678</v>
      </c>
      <c r="L95" s="42"/>
      <c r="M95" s="42"/>
      <c r="N95" s="42"/>
      <c r="O95" s="42"/>
      <c r="P95" s="42"/>
      <c r="Q95" s="42"/>
      <c r="R95" s="42">
        <f t="shared" si="9"/>
        <v>12989893</v>
      </c>
      <c r="S95" s="42">
        <f t="shared" si="10"/>
        <v>23961</v>
      </c>
    </row>
    <row r="96" spans="1:19">
      <c r="A96" s="18">
        <f t="shared" si="12"/>
        <v>2016</v>
      </c>
      <c r="B96" s="18">
        <f t="shared" si="13"/>
        <v>5</v>
      </c>
      <c r="C96" s="18"/>
      <c r="D96" s="18"/>
      <c r="E96" s="18"/>
      <c r="F96" s="42">
        <f>SUMIF('Cust MB ComLg'!$Y$8:$AJ$8,$B$29,'Cust MB ComLg'!$Y56:$AJ56)</f>
        <v>44</v>
      </c>
      <c r="G96" s="42">
        <f>'Avg Bill Days'!C53</f>
        <v>29.524000000000001</v>
      </c>
      <c r="H96" s="42"/>
      <c r="I96" s="42"/>
      <c r="J96" s="42">
        <f t="shared" si="8"/>
        <v>23331</v>
      </c>
      <c r="K96" s="42">
        <f t="shared" si="8"/>
        <v>810</v>
      </c>
      <c r="L96" s="42"/>
      <c r="M96" s="42"/>
      <c r="N96" s="42"/>
      <c r="O96" s="42"/>
      <c r="P96" s="42"/>
      <c r="Q96" s="42"/>
      <c r="R96" s="42">
        <f t="shared" si="9"/>
        <v>12688043</v>
      </c>
      <c r="S96" s="42">
        <f t="shared" si="10"/>
        <v>24025</v>
      </c>
    </row>
    <row r="97" spans="1:19">
      <c r="A97" s="18">
        <f t="shared" si="12"/>
        <v>2016</v>
      </c>
      <c r="B97" s="18">
        <f t="shared" si="13"/>
        <v>6</v>
      </c>
      <c r="C97" s="18"/>
      <c r="D97" s="18"/>
      <c r="E97" s="18"/>
      <c r="F97" s="42">
        <f>SUMIF('Cust MB ComLg'!$Y$8:$AJ$8,$B$29,'Cust MB ComLg'!$Y57:$AJ57)</f>
        <v>44</v>
      </c>
      <c r="G97" s="42">
        <f>'Avg Bill Days'!C54</f>
        <v>30.619</v>
      </c>
      <c r="H97" s="42"/>
      <c r="I97" s="42"/>
      <c r="J97" s="42">
        <f t="shared" si="8"/>
        <v>25061</v>
      </c>
      <c r="K97" s="42">
        <f t="shared" si="8"/>
        <v>800</v>
      </c>
      <c r="L97" s="42"/>
      <c r="M97" s="42"/>
      <c r="N97" s="42"/>
      <c r="O97" s="42"/>
      <c r="P97" s="42"/>
      <c r="Q97" s="42"/>
      <c r="R97" s="42">
        <f t="shared" si="9"/>
        <v>14450160</v>
      </c>
      <c r="S97" s="42">
        <f t="shared" si="10"/>
        <v>25577</v>
      </c>
    </row>
    <row r="98" spans="1:19">
      <c r="A98" s="18">
        <f t="shared" si="12"/>
        <v>2016</v>
      </c>
      <c r="B98" s="18">
        <f t="shared" si="13"/>
        <v>7</v>
      </c>
      <c r="C98" s="18"/>
      <c r="D98" s="18"/>
      <c r="E98" s="18"/>
      <c r="F98" s="42">
        <f>SUMIF('Cust MB ComLg'!$Y$8:$AJ$8,$B$29,'Cust MB ComLg'!$Y58:$AJ58)</f>
        <v>44</v>
      </c>
      <c r="G98" s="42">
        <f>'Avg Bill Days'!C55</f>
        <v>30.713999999999999</v>
      </c>
      <c r="H98" s="42"/>
      <c r="I98" s="42"/>
      <c r="J98" s="42">
        <f t="shared" si="8"/>
        <v>25639</v>
      </c>
      <c r="K98" s="42">
        <f t="shared" si="8"/>
        <v>725</v>
      </c>
      <c r="L98" s="42"/>
      <c r="M98" s="42"/>
      <c r="N98" s="42"/>
      <c r="O98" s="42"/>
      <c r="P98" s="42"/>
      <c r="Q98" s="42"/>
      <c r="R98" s="42">
        <f t="shared" si="9"/>
        <v>14992698</v>
      </c>
      <c r="S98" s="42">
        <f t="shared" si="10"/>
        <v>26044</v>
      </c>
    </row>
    <row r="99" spans="1:19">
      <c r="A99" s="18">
        <f t="shared" si="12"/>
        <v>2016</v>
      </c>
      <c r="B99" s="18">
        <f t="shared" si="13"/>
        <v>8</v>
      </c>
      <c r="C99" s="18"/>
      <c r="D99" s="18"/>
      <c r="E99" s="18"/>
      <c r="F99" s="42">
        <f>SUMIF('Cust MB ComLg'!$Y$8:$AJ$8,$B$29,'Cust MB ComLg'!$Y59:$AJ59)</f>
        <v>44</v>
      </c>
      <c r="G99" s="42">
        <f>'Avg Bill Days'!C56</f>
        <v>30.475999999999999</v>
      </c>
      <c r="H99" s="42"/>
      <c r="I99" s="42"/>
      <c r="J99" s="42">
        <f t="shared" si="8"/>
        <v>25986</v>
      </c>
      <c r="K99" s="42">
        <f t="shared" si="8"/>
        <v>714</v>
      </c>
      <c r="L99" s="42"/>
      <c r="M99" s="42"/>
      <c r="N99" s="42"/>
      <c r="O99" s="42"/>
      <c r="P99" s="42"/>
      <c r="Q99" s="42"/>
      <c r="R99" s="42">
        <f t="shared" si="9"/>
        <v>15167370</v>
      </c>
      <c r="S99" s="42">
        <f t="shared" si="10"/>
        <v>26233</v>
      </c>
    </row>
    <row r="100" spans="1:19">
      <c r="A100" s="18">
        <f t="shared" si="12"/>
        <v>2016</v>
      </c>
      <c r="B100" s="18">
        <f t="shared" si="13"/>
        <v>9</v>
      </c>
      <c r="C100" s="18"/>
      <c r="D100" s="18"/>
      <c r="E100" s="18"/>
      <c r="F100" s="42">
        <f>SUMIF('Cust MB ComLg'!$Y$8:$AJ$8,$B$29,'Cust MB ComLg'!$Y60:$AJ60)</f>
        <v>44</v>
      </c>
      <c r="G100" s="42">
        <f>'Avg Bill Days'!C57</f>
        <v>31.143000000000001</v>
      </c>
      <c r="H100" s="42"/>
      <c r="I100" s="42"/>
      <c r="J100" s="42">
        <f t="shared" si="8"/>
        <v>25578</v>
      </c>
      <c r="K100" s="42">
        <f t="shared" si="8"/>
        <v>767</v>
      </c>
      <c r="L100" s="42"/>
      <c r="M100" s="42"/>
      <c r="N100" s="42"/>
      <c r="O100" s="42"/>
      <c r="P100" s="42"/>
      <c r="Q100" s="42"/>
      <c r="R100" s="42">
        <f t="shared" si="9"/>
        <v>14728859</v>
      </c>
      <c r="S100" s="42">
        <f t="shared" si="10"/>
        <v>25990</v>
      </c>
    </row>
    <row r="101" spans="1:19">
      <c r="A101" s="18">
        <f t="shared" si="12"/>
        <v>2016</v>
      </c>
      <c r="B101" s="18">
        <f t="shared" si="13"/>
        <v>10</v>
      </c>
      <c r="C101" s="18"/>
      <c r="D101" s="18"/>
      <c r="E101" s="18"/>
      <c r="F101" s="42">
        <f>SUMIF('Cust MB ComLg'!$Y$8:$AJ$8,$B$29,'Cust MB ComLg'!$Y61:$AJ61)</f>
        <v>44</v>
      </c>
      <c r="G101" s="42">
        <f>'Avg Bill Days'!C58</f>
        <v>30.762</v>
      </c>
      <c r="H101" s="42"/>
      <c r="I101" s="42"/>
      <c r="J101" s="42">
        <f t="shared" si="8"/>
        <v>24449</v>
      </c>
      <c r="K101" s="42">
        <f t="shared" si="8"/>
        <v>712</v>
      </c>
      <c r="L101" s="42"/>
      <c r="M101" s="42"/>
      <c r="N101" s="42"/>
      <c r="O101" s="42"/>
      <c r="P101" s="42"/>
      <c r="Q101" s="42"/>
      <c r="R101" s="42">
        <f t="shared" si="9"/>
        <v>13248688</v>
      </c>
      <c r="S101" s="42">
        <f t="shared" si="10"/>
        <v>24850</v>
      </c>
    </row>
    <row r="102" spans="1:19">
      <c r="A102" s="18">
        <f t="shared" si="12"/>
        <v>2016</v>
      </c>
      <c r="B102" s="18">
        <f t="shared" si="13"/>
        <v>11</v>
      </c>
      <c r="C102" s="18"/>
      <c r="D102" s="18"/>
      <c r="E102" s="18"/>
      <c r="F102" s="42">
        <f>SUMIF('Cust MB ComLg'!$Y$8:$AJ$8,$B$29,'Cust MB ComLg'!$Y62:$AJ62)</f>
        <v>44</v>
      </c>
      <c r="G102" s="42">
        <f>'Avg Bill Days'!C59</f>
        <v>28.619</v>
      </c>
      <c r="H102" s="42"/>
      <c r="I102" s="42"/>
      <c r="J102" s="42">
        <f t="shared" si="8"/>
        <v>23455</v>
      </c>
      <c r="K102" s="42">
        <f t="shared" si="8"/>
        <v>704</v>
      </c>
      <c r="L102" s="42"/>
      <c r="M102" s="42"/>
      <c r="N102" s="42"/>
      <c r="O102" s="42"/>
      <c r="P102" s="42"/>
      <c r="Q102" s="42"/>
      <c r="R102" s="42">
        <f t="shared" si="9"/>
        <v>11720992</v>
      </c>
      <c r="S102" s="42">
        <f t="shared" si="10"/>
        <v>23904</v>
      </c>
    </row>
    <row r="103" spans="1:19">
      <c r="A103" s="18">
        <f t="shared" si="12"/>
        <v>2016</v>
      </c>
      <c r="B103" s="18">
        <f t="shared" si="13"/>
        <v>12</v>
      </c>
      <c r="C103" s="18"/>
      <c r="D103" s="18"/>
      <c r="E103" s="18"/>
      <c r="F103" s="42">
        <f>SUMIF('Cust MB ComLg'!$Y$8:$AJ$8,$B$29,'Cust MB ComLg'!$Y63:$AJ63)</f>
        <v>44</v>
      </c>
      <c r="G103" s="42">
        <f>'Avg Bill Days'!C60</f>
        <v>31.238</v>
      </c>
      <c r="H103" s="42"/>
      <c r="I103" s="42"/>
      <c r="J103" s="42">
        <f t="shared" si="8"/>
        <v>22582</v>
      </c>
      <c r="K103" s="42">
        <f t="shared" si="8"/>
        <v>799</v>
      </c>
      <c r="L103" s="42"/>
      <c r="M103" s="42"/>
      <c r="N103" s="42"/>
      <c r="O103" s="42"/>
      <c r="P103" s="42"/>
      <c r="Q103" s="42"/>
      <c r="R103" s="42">
        <f t="shared" si="9"/>
        <v>12325475</v>
      </c>
      <c r="S103" s="42">
        <f t="shared" si="10"/>
        <v>23164</v>
      </c>
    </row>
    <row r="104" spans="1:19">
      <c r="A104" s="18">
        <f t="shared" si="12"/>
        <v>2017</v>
      </c>
      <c r="B104" s="18">
        <f t="shared" si="13"/>
        <v>1</v>
      </c>
      <c r="C104" s="18"/>
      <c r="D104" s="18"/>
      <c r="E104" s="18"/>
      <c r="F104" s="42">
        <f>SUMIF('Cust MB ComLg'!$Y$8:$AJ$8,$B$29,'Cust MB ComLg'!$Y64:$AJ64)</f>
        <v>44</v>
      </c>
      <c r="G104" s="42">
        <f>'Avg Bill Days'!C61</f>
        <v>32.286000000000001</v>
      </c>
      <c r="H104" s="42"/>
      <c r="I104" s="42"/>
      <c r="J104" s="42">
        <f t="shared" si="8"/>
        <v>22139</v>
      </c>
      <c r="K104" s="42">
        <f t="shared" si="8"/>
        <v>693</v>
      </c>
      <c r="L104" s="42"/>
      <c r="M104" s="42"/>
      <c r="N104" s="42"/>
      <c r="O104" s="42"/>
      <c r="P104" s="42"/>
      <c r="Q104" s="42"/>
      <c r="R104" s="42">
        <f t="shared" si="9"/>
        <v>12973126</v>
      </c>
      <c r="S104" s="42">
        <f t="shared" si="10"/>
        <v>23080</v>
      </c>
    </row>
    <row r="105" spans="1:19">
      <c r="A105" s="18">
        <f t="shared" si="12"/>
        <v>2017</v>
      </c>
      <c r="B105" s="18">
        <f t="shared" si="13"/>
        <v>2</v>
      </c>
      <c r="C105" s="18"/>
      <c r="D105" s="18"/>
      <c r="E105" s="18"/>
      <c r="F105" s="42">
        <f>SUMIF('Cust MB ComLg'!$Y$8:$AJ$8,$B$29,'Cust MB ComLg'!$Y65:$AJ65)</f>
        <v>44</v>
      </c>
      <c r="G105" s="42">
        <f>'Avg Bill Days'!C62</f>
        <v>29.81</v>
      </c>
      <c r="H105" s="42"/>
      <c r="I105" s="42"/>
      <c r="J105" s="42">
        <f t="shared" si="8"/>
        <v>22384</v>
      </c>
      <c r="K105" s="42">
        <f t="shared" si="8"/>
        <v>553</v>
      </c>
      <c r="L105" s="42"/>
      <c r="M105" s="42"/>
      <c r="N105" s="42"/>
      <c r="O105" s="42"/>
      <c r="P105" s="42"/>
      <c r="Q105" s="42"/>
      <c r="R105" s="42">
        <f t="shared" si="9"/>
        <v>12012279</v>
      </c>
      <c r="S105" s="42">
        <f t="shared" si="10"/>
        <v>23056</v>
      </c>
    </row>
    <row r="106" spans="1:19">
      <c r="A106" s="18">
        <f t="shared" si="12"/>
        <v>2017</v>
      </c>
      <c r="B106" s="18">
        <f t="shared" si="13"/>
        <v>3</v>
      </c>
      <c r="C106" s="18"/>
      <c r="D106" s="18"/>
      <c r="E106" s="18"/>
      <c r="F106" s="42">
        <f>SUMIF('Cust MB ComLg'!$Y$8:$AJ$8,$B$29,'Cust MB ComLg'!$Y66:$AJ66)</f>
        <v>44</v>
      </c>
      <c r="G106" s="42">
        <f>'Avg Bill Days'!C63</f>
        <v>29.524000000000001</v>
      </c>
      <c r="H106" s="42"/>
      <c r="I106" s="42"/>
      <c r="J106" s="42">
        <f t="shared" si="8"/>
        <v>22594</v>
      </c>
      <c r="K106" s="42">
        <f t="shared" si="8"/>
        <v>551</v>
      </c>
      <c r="L106" s="42"/>
      <c r="M106" s="42"/>
      <c r="N106" s="42"/>
      <c r="O106" s="42"/>
      <c r="P106" s="42"/>
      <c r="Q106" s="42"/>
      <c r="R106" s="42">
        <f t="shared" si="9"/>
        <v>12025133</v>
      </c>
      <c r="S106" s="42">
        <f t="shared" si="10"/>
        <v>23160</v>
      </c>
    </row>
    <row r="107" spans="1:19">
      <c r="A107" s="18">
        <f t="shared" si="12"/>
        <v>2017</v>
      </c>
      <c r="B107" s="18">
        <f t="shared" si="13"/>
        <v>4</v>
      </c>
      <c r="C107" s="18"/>
      <c r="D107" s="18"/>
      <c r="E107" s="18"/>
      <c r="F107" s="42">
        <f>SUMIF('Cust MB ComLg'!$Y$8:$AJ$8,$B$29,'Cust MB ComLg'!$Y67:$AJ67)</f>
        <v>44</v>
      </c>
      <c r="G107" s="42">
        <f>'Avg Bill Days'!C64</f>
        <v>30.713999999999999</v>
      </c>
      <c r="H107" s="42"/>
      <c r="I107" s="42"/>
      <c r="J107" s="42">
        <f t="shared" si="8"/>
        <v>23372</v>
      </c>
      <c r="K107" s="42">
        <f t="shared" si="8"/>
        <v>678</v>
      </c>
      <c r="L107" s="42"/>
      <c r="M107" s="42"/>
      <c r="N107" s="42"/>
      <c r="O107" s="42"/>
      <c r="P107" s="42"/>
      <c r="Q107" s="42"/>
      <c r="R107" s="42">
        <f t="shared" si="9"/>
        <v>12989893</v>
      </c>
      <c r="S107" s="42">
        <f t="shared" si="10"/>
        <v>23961</v>
      </c>
    </row>
    <row r="108" spans="1:19">
      <c r="A108" s="18">
        <f t="shared" si="12"/>
        <v>2017</v>
      </c>
      <c r="B108" s="18">
        <f t="shared" si="13"/>
        <v>5</v>
      </c>
      <c r="C108" s="18"/>
      <c r="D108" s="18"/>
      <c r="E108" s="18"/>
      <c r="F108" s="42">
        <f>SUMIF('Cust MB ComLg'!$Y$8:$AJ$8,$B$29,'Cust MB ComLg'!$Y68:$AJ68)</f>
        <v>44</v>
      </c>
      <c r="G108" s="42">
        <f>'Avg Bill Days'!C65</f>
        <v>29.524000000000001</v>
      </c>
      <c r="H108" s="42"/>
      <c r="I108" s="42"/>
      <c r="J108" s="42">
        <f t="shared" si="8"/>
        <v>23331</v>
      </c>
      <c r="K108" s="42">
        <f t="shared" si="8"/>
        <v>810</v>
      </c>
      <c r="L108" s="42"/>
      <c r="M108" s="42"/>
      <c r="N108" s="42"/>
      <c r="O108" s="42"/>
      <c r="P108" s="42"/>
      <c r="Q108" s="42"/>
      <c r="R108" s="42">
        <f t="shared" si="9"/>
        <v>12688043</v>
      </c>
      <c r="S108" s="42">
        <f t="shared" si="10"/>
        <v>24025</v>
      </c>
    </row>
    <row r="109" spans="1:19">
      <c r="A109" s="18">
        <f t="shared" si="12"/>
        <v>2017</v>
      </c>
      <c r="B109" s="18">
        <f t="shared" si="13"/>
        <v>6</v>
      </c>
      <c r="C109" s="18"/>
      <c r="D109" s="18"/>
      <c r="E109" s="18"/>
      <c r="F109" s="42">
        <f>SUMIF('Cust MB ComLg'!$Y$8:$AJ$8,$B$29,'Cust MB ComLg'!$Y69:$AJ69)</f>
        <v>44</v>
      </c>
      <c r="G109" s="42">
        <f>'Avg Bill Days'!C66</f>
        <v>30.619</v>
      </c>
      <c r="H109" s="42"/>
      <c r="I109" s="42"/>
      <c r="J109" s="42">
        <f t="shared" si="8"/>
        <v>25061</v>
      </c>
      <c r="K109" s="42">
        <f t="shared" si="8"/>
        <v>800</v>
      </c>
      <c r="L109" s="42"/>
      <c r="M109" s="42"/>
      <c r="N109" s="42"/>
      <c r="O109" s="42"/>
      <c r="P109" s="42"/>
      <c r="Q109" s="42"/>
      <c r="R109" s="42">
        <f t="shared" si="9"/>
        <v>14450160</v>
      </c>
      <c r="S109" s="42">
        <f t="shared" si="10"/>
        <v>25577</v>
      </c>
    </row>
    <row r="110" spans="1:19">
      <c r="A110" s="18">
        <f t="shared" si="12"/>
        <v>2017</v>
      </c>
      <c r="B110" s="18">
        <f t="shared" si="13"/>
        <v>7</v>
      </c>
      <c r="C110" s="18"/>
      <c r="D110" s="18"/>
      <c r="E110" s="18"/>
      <c r="F110" s="42">
        <f>SUMIF('Cust MB ComLg'!$Y$8:$AJ$8,$B$29,'Cust MB ComLg'!$Y70:$AJ70)</f>
        <v>44</v>
      </c>
      <c r="G110" s="42">
        <f>'Avg Bill Days'!C67</f>
        <v>30.713999999999999</v>
      </c>
      <c r="H110" s="42"/>
      <c r="I110" s="42"/>
      <c r="J110" s="42">
        <f t="shared" si="8"/>
        <v>25639</v>
      </c>
      <c r="K110" s="42">
        <f t="shared" si="8"/>
        <v>725</v>
      </c>
      <c r="L110" s="42"/>
      <c r="M110" s="42"/>
      <c r="N110" s="42"/>
      <c r="O110" s="42"/>
      <c r="P110" s="42"/>
      <c r="Q110" s="42"/>
      <c r="R110" s="42">
        <f t="shared" si="9"/>
        <v>14992698</v>
      </c>
      <c r="S110" s="42">
        <f t="shared" si="10"/>
        <v>26044</v>
      </c>
    </row>
    <row r="111" spans="1:19">
      <c r="A111" s="18">
        <f t="shared" si="12"/>
        <v>2017</v>
      </c>
      <c r="B111" s="18">
        <f t="shared" si="13"/>
        <v>8</v>
      </c>
      <c r="C111" s="18"/>
      <c r="D111" s="18"/>
      <c r="E111" s="18"/>
      <c r="F111" s="42">
        <f>SUMIF('Cust MB ComLg'!$Y$8:$AJ$8,$B$29,'Cust MB ComLg'!$Y71:$AJ71)</f>
        <v>44</v>
      </c>
      <c r="G111" s="42">
        <f>'Avg Bill Days'!C68</f>
        <v>30.475999999999999</v>
      </c>
      <c r="H111" s="42"/>
      <c r="I111" s="42"/>
      <c r="J111" s="42">
        <f t="shared" si="8"/>
        <v>25986</v>
      </c>
      <c r="K111" s="42">
        <f t="shared" si="8"/>
        <v>714</v>
      </c>
      <c r="L111" s="42"/>
      <c r="M111" s="42"/>
      <c r="N111" s="42"/>
      <c r="O111" s="42"/>
      <c r="P111" s="42"/>
      <c r="Q111" s="42"/>
      <c r="R111" s="42">
        <f t="shared" si="9"/>
        <v>15167370</v>
      </c>
      <c r="S111" s="42">
        <f t="shared" si="10"/>
        <v>26233</v>
      </c>
    </row>
    <row r="112" spans="1:19">
      <c r="A112" s="18">
        <f t="shared" si="12"/>
        <v>2017</v>
      </c>
      <c r="B112" s="18">
        <f t="shared" si="13"/>
        <v>9</v>
      </c>
      <c r="C112" s="18"/>
      <c r="D112" s="18"/>
      <c r="E112" s="18"/>
      <c r="F112" s="42">
        <f>SUMIF('Cust MB ComLg'!$Y$8:$AJ$8,$B$29,'Cust MB ComLg'!$Y72:$AJ72)</f>
        <v>44</v>
      </c>
      <c r="G112" s="42">
        <f>'Avg Bill Days'!C69</f>
        <v>31.143000000000001</v>
      </c>
      <c r="H112" s="42"/>
      <c r="I112" s="42"/>
      <c r="J112" s="42">
        <f t="shared" si="8"/>
        <v>25578</v>
      </c>
      <c r="K112" s="42">
        <f t="shared" si="8"/>
        <v>767</v>
      </c>
      <c r="L112" s="42"/>
      <c r="M112" s="42"/>
      <c r="N112" s="42"/>
      <c r="O112" s="42"/>
      <c r="P112" s="42"/>
      <c r="Q112" s="42"/>
      <c r="R112" s="42">
        <f t="shared" si="9"/>
        <v>14728859</v>
      </c>
      <c r="S112" s="42">
        <f t="shared" si="10"/>
        <v>25990</v>
      </c>
    </row>
    <row r="113" spans="1:19">
      <c r="A113" s="18">
        <f t="shared" si="12"/>
        <v>2017</v>
      </c>
      <c r="B113" s="18">
        <f t="shared" si="13"/>
        <v>10</v>
      </c>
      <c r="C113" s="18"/>
      <c r="D113" s="18"/>
      <c r="E113" s="18"/>
      <c r="F113" s="42">
        <f>SUMIF('Cust MB ComLg'!$Y$8:$AJ$8,$B$29,'Cust MB ComLg'!$Y73:$AJ73)</f>
        <v>44</v>
      </c>
      <c r="G113" s="42">
        <f>'Avg Bill Days'!C70</f>
        <v>30.762</v>
      </c>
      <c r="H113" s="42"/>
      <c r="I113" s="42"/>
      <c r="J113" s="42">
        <f t="shared" si="8"/>
        <v>24449</v>
      </c>
      <c r="K113" s="42">
        <f t="shared" si="8"/>
        <v>712</v>
      </c>
      <c r="L113" s="42"/>
      <c r="M113" s="42"/>
      <c r="N113" s="42"/>
      <c r="O113" s="42"/>
      <c r="P113" s="42"/>
      <c r="Q113" s="42"/>
      <c r="R113" s="42">
        <f t="shared" si="9"/>
        <v>13248688</v>
      </c>
      <c r="S113" s="42">
        <f t="shared" si="10"/>
        <v>24850</v>
      </c>
    </row>
    <row r="114" spans="1:19">
      <c r="A114" s="18">
        <f t="shared" si="12"/>
        <v>2017</v>
      </c>
      <c r="B114" s="18">
        <f t="shared" si="13"/>
        <v>11</v>
      </c>
      <c r="C114" s="18"/>
      <c r="D114" s="18"/>
      <c r="E114" s="18"/>
      <c r="F114" s="42">
        <f>SUMIF('Cust MB ComLg'!$Y$8:$AJ$8,$B$29,'Cust MB ComLg'!$Y74:$AJ74)</f>
        <v>44</v>
      </c>
      <c r="G114" s="42">
        <f>'Avg Bill Days'!C71</f>
        <v>28.619</v>
      </c>
      <c r="H114" s="42"/>
      <c r="I114" s="42"/>
      <c r="J114" s="42">
        <f t="shared" ref="J114:K177" si="14">ROUND(SUMIF($B$32:$B$45,$B114,J$32:J$45)*$F114,0)</f>
        <v>23455</v>
      </c>
      <c r="K114" s="42">
        <f t="shared" si="14"/>
        <v>704</v>
      </c>
      <c r="L114" s="42"/>
      <c r="M114" s="42"/>
      <c r="N114" s="42"/>
      <c r="O114" s="42"/>
      <c r="P114" s="42"/>
      <c r="Q114" s="42"/>
      <c r="R114" s="42">
        <f t="shared" ref="R114:R177" si="15">ROUND(SUMIF($B$32:$B$45,$B114,R$32:R$45)*$F114*$G114,0)</f>
        <v>11720992</v>
      </c>
      <c r="S114" s="42">
        <f t="shared" ref="S114:S177" si="16">ROUND(SUMIF($B$32:$B$45,$B114,S$32:S$45)*$F114,0)</f>
        <v>23904</v>
      </c>
    </row>
    <row r="115" spans="1:19">
      <c r="A115" s="18">
        <f t="shared" si="12"/>
        <v>2017</v>
      </c>
      <c r="B115" s="18">
        <f t="shared" si="13"/>
        <v>12</v>
      </c>
      <c r="C115" s="18"/>
      <c r="D115" s="18"/>
      <c r="E115" s="18"/>
      <c r="F115" s="42">
        <f>SUMIF('Cust MB ComLg'!$Y$8:$AJ$8,$B$29,'Cust MB ComLg'!$Y75:$AJ75)</f>
        <v>44</v>
      </c>
      <c r="G115" s="42">
        <f>'Avg Bill Days'!C72</f>
        <v>31.238</v>
      </c>
      <c r="H115" s="42"/>
      <c r="I115" s="42"/>
      <c r="J115" s="42">
        <f t="shared" si="14"/>
        <v>22582</v>
      </c>
      <c r="K115" s="42">
        <f t="shared" si="14"/>
        <v>799</v>
      </c>
      <c r="L115" s="42"/>
      <c r="M115" s="42"/>
      <c r="N115" s="42"/>
      <c r="O115" s="42"/>
      <c r="P115" s="42"/>
      <c r="Q115" s="42"/>
      <c r="R115" s="42">
        <f t="shared" si="15"/>
        <v>12325475</v>
      </c>
      <c r="S115" s="42">
        <f t="shared" si="16"/>
        <v>23164</v>
      </c>
    </row>
    <row r="116" spans="1:19">
      <c r="A116" s="18">
        <f t="shared" si="12"/>
        <v>2018</v>
      </c>
      <c r="B116" s="18">
        <f t="shared" si="13"/>
        <v>1</v>
      </c>
      <c r="C116" s="18"/>
      <c r="D116" s="18"/>
      <c r="E116" s="18"/>
      <c r="F116" s="42">
        <f>SUMIF('Cust MB ComLg'!$Y$8:$AJ$8,$B$29,'Cust MB ComLg'!$Y76:$AJ76)</f>
        <v>44</v>
      </c>
      <c r="G116" s="42">
        <f>'Avg Bill Days'!C73</f>
        <v>32.286000000000001</v>
      </c>
      <c r="H116" s="42"/>
      <c r="I116" s="42"/>
      <c r="J116" s="42">
        <f t="shared" si="14"/>
        <v>22139</v>
      </c>
      <c r="K116" s="42">
        <f t="shared" si="14"/>
        <v>693</v>
      </c>
      <c r="L116" s="42"/>
      <c r="M116" s="42"/>
      <c r="N116" s="42"/>
      <c r="O116" s="42"/>
      <c r="P116" s="42"/>
      <c r="Q116" s="42"/>
      <c r="R116" s="42">
        <f t="shared" si="15"/>
        <v>12973126</v>
      </c>
      <c r="S116" s="42">
        <f t="shared" si="16"/>
        <v>23080</v>
      </c>
    </row>
    <row r="117" spans="1:19">
      <c r="A117" s="18">
        <f t="shared" si="12"/>
        <v>2018</v>
      </c>
      <c r="B117" s="18">
        <f t="shared" si="13"/>
        <v>2</v>
      </c>
      <c r="C117" s="18"/>
      <c r="D117" s="18"/>
      <c r="E117" s="18"/>
      <c r="F117" s="42">
        <f>SUMIF('Cust MB ComLg'!$Y$8:$AJ$8,$B$29,'Cust MB ComLg'!$Y77:$AJ77)</f>
        <v>44</v>
      </c>
      <c r="G117" s="42">
        <f>'Avg Bill Days'!C74</f>
        <v>29.81</v>
      </c>
      <c r="H117" s="42"/>
      <c r="I117" s="42"/>
      <c r="J117" s="42">
        <f t="shared" si="14"/>
        <v>22384</v>
      </c>
      <c r="K117" s="42">
        <f t="shared" si="14"/>
        <v>553</v>
      </c>
      <c r="L117" s="42"/>
      <c r="M117" s="42"/>
      <c r="N117" s="42"/>
      <c r="O117" s="42"/>
      <c r="P117" s="42"/>
      <c r="Q117" s="42"/>
      <c r="R117" s="42">
        <f t="shared" si="15"/>
        <v>12012279</v>
      </c>
      <c r="S117" s="42">
        <f t="shared" si="16"/>
        <v>23056</v>
      </c>
    </row>
    <row r="118" spans="1:19">
      <c r="A118" s="18">
        <f t="shared" si="12"/>
        <v>2018</v>
      </c>
      <c r="B118" s="18">
        <f t="shared" si="13"/>
        <v>3</v>
      </c>
      <c r="C118" s="18"/>
      <c r="D118" s="18"/>
      <c r="E118" s="18"/>
      <c r="F118" s="42">
        <f>SUMIF('Cust MB ComLg'!$Y$8:$AJ$8,$B$29,'Cust MB ComLg'!$Y78:$AJ78)</f>
        <v>44</v>
      </c>
      <c r="G118" s="42">
        <f>'Avg Bill Days'!C75</f>
        <v>29.524000000000001</v>
      </c>
      <c r="H118" s="42"/>
      <c r="I118" s="42"/>
      <c r="J118" s="42">
        <f t="shared" si="14"/>
        <v>22594</v>
      </c>
      <c r="K118" s="42">
        <f t="shared" si="14"/>
        <v>551</v>
      </c>
      <c r="L118" s="42"/>
      <c r="M118" s="42"/>
      <c r="N118" s="42"/>
      <c r="O118" s="42"/>
      <c r="P118" s="42"/>
      <c r="Q118" s="42"/>
      <c r="R118" s="42">
        <f t="shared" si="15"/>
        <v>12025133</v>
      </c>
      <c r="S118" s="42">
        <f t="shared" si="16"/>
        <v>23160</v>
      </c>
    </row>
    <row r="119" spans="1:19">
      <c r="A119" s="18">
        <f t="shared" si="12"/>
        <v>2018</v>
      </c>
      <c r="B119" s="18">
        <f t="shared" si="13"/>
        <v>4</v>
      </c>
      <c r="C119" s="18"/>
      <c r="D119" s="18"/>
      <c r="E119" s="18"/>
      <c r="F119" s="42">
        <f>SUMIF('Cust MB ComLg'!$Y$8:$AJ$8,$B$29,'Cust MB ComLg'!$Y79:$AJ79)</f>
        <v>44</v>
      </c>
      <c r="G119" s="42">
        <f>'Avg Bill Days'!C76</f>
        <v>30.713999999999999</v>
      </c>
      <c r="H119" s="42"/>
      <c r="I119" s="42"/>
      <c r="J119" s="42">
        <f t="shared" si="14"/>
        <v>23372</v>
      </c>
      <c r="K119" s="42">
        <f t="shared" si="14"/>
        <v>678</v>
      </c>
      <c r="L119" s="42"/>
      <c r="M119" s="42"/>
      <c r="N119" s="42"/>
      <c r="O119" s="42"/>
      <c r="P119" s="42"/>
      <c r="Q119" s="42"/>
      <c r="R119" s="42">
        <f t="shared" si="15"/>
        <v>12989893</v>
      </c>
      <c r="S119" s="42">
        <f t="shared" si="16"/>
        <v>23961</v>
      </c>
    </row>
    <row r="120" spans="1:19">
      <c r="A120" s="18">
        <f t="shared" si="12"/>
        <v>2018</v>
      </c>
      <c r="B120" s="18">
        <f t="shared" si="13"/>
        <v>5</v>
      </c>
      <c r="C120" s="18"/>
      <c r="D120" s="18"/>
      <c r="E120" s="18"/>
      <c r="F120" s="42">
        <f>SUMIF('Cust MB ComLg'!$Y$8:$AJ$8,$B$29,'Cust MB ComLg'!$Y80:$AJ80)</f>
        <v>44</v>
      </c>
      <c r="G120" s="42">
        <f>'Avg Bill Days'!C77</f>
        <v>29.524000000000001</v>
      </c>
      <c r="H120" s="42"/>
      <c r="I120" s="42"/>
      <c r="J120" s="42">
        <f t="shared" si="14"/>
        <v>23331</v>
      </c>
      <c r="K120" s="42">
        <f t="shared" si="14"/>
        <v>810</v>
      </c>
      <c r="L120" s="42"/>
      <c r="M120" s="42"/>
      <c r="N120" s="42"/>
      <c r="O120" s="42"/>
      <c r="P120" s="42"/>
      <c r="Q120" s="42"/>
      <c r="R120" s="42">
        <f t="shared" si="15"/>
        <v>12688043</v>
      </c>
      <c r="S120" s="42">
        <f t="shared" si="16"/>
        <v>24025</v>
      </c>
    </row>
    <row r="121" spans="1:19">
      <c r="A121" s="18">
        <f t="shared" si="12"/>
        <v>2018</v>
      </c>
      <c r="B121" s="18">
        <f t="shared" si="13"/>
        <v>6</v>
      </c>
      <c r="C121" s="18"/>
      <c r="D121" s="18"/>
      <c r="E121" s="18"/>
      <c r="F121" s="42">
        <f>SUMIF('Cust MB ComLg'!$Y$8:$AJ$8,$B$29,'Cust MB ComLg'!$Y81:$AJ81)</f>
        <v>44</v>
      </c>
      <c r="G121" s="42">
        <f>'Avg Bill Days'!C78</f>
        <v>30.619</v>
      </c>
      <c r="H121" s="42"/>
      <c r="I121" s="42"/>
      <c r="J121" s="42">
        <f t="shared" si="14"/>
        <v>25061</v>
      </c>
      <c r="K121" s="42">
        <f t="shared" si="14"/>
        <v>800</v>
      </c>
      <c r="L121" s="42"/>
      <c r="M121" s="42"/>
      <c r="N121" s="42"/>
      <c r="O121" s="42"/>
      <c r="P121" s="42"/>
      <c r="Q121" s="42"/>
      <c r="R121" s="42">
        <f t="shared" si="15"/>
        <v>14450160</v>
      </c>
      <c r="S121" s="42">
        <f t="shared" si="16"/>
        <v>25577</v>
      </c>
    </row>
    <row r="122" spans="1:19">
      <c r="A122" s="18">
        <f t="shared" si="12"/>
        <v>2018</v>
      </c>
      <c r="B122" s="18">
        <f t="shared" si="13"/>
        <v>7</v>
      </c>
      <c r="C122" s="18"/>
      <c r="D122" s="18"/>
      <c r="E122" s="18"/>
      <c r="F122" s="42">
        <f>SUMIF('Cust MB ComLg'!$Y$8:$AJ$8,$B$29,'Cust MB ComLg'!$Y82:$AJ82)</f>
        <v>44</v>
      </c>
      <c r="G122" s="42">
        <f>'Avg Bill Days'!C79</f>
        <v>30.713999999999999</v>
      </c>
      <c r="H122" s="42"/>
      <c r="I122" s="42"/>
      <c r="J122" s="42">
        <f t="shared" si="14"/>
        <v>25639</v>
      </c>
      <c r="K122" s="42">
        <f t="shared" si="14"/>
        <v>725</v>
      </c>
      <c r="L122" s="42"/>
      <c r="M122" s="42"/>
      <c r="N122" s="42"/>
      <c r="O122" s="42"/>
      <c r="P122" s="42"/>
      <c r="Q122" s="42"/>
      <c r="R122" s="42">
        <f t="shared" si="15"/>
        <v>14992698</v>
      </c>
      <c r="S122" s="42">
        <f t="shared" si="16"/>
        <v>26044</v>
      </c>
    </row>
    <row r="123" spans="1:19">
      <c r="A123" s="18">
        <f t="shared" si="12"/>
        <v>2018</v>
      </c>
      <c r="B123" s="18">
        <f t="shared" si="13"/>
        <v>8</v>
      </c>
      <c r="C123" s="18"/>
      <c r="D123" s="18"/>
      <c r="E123" s="18"/>
      <c r="F123" s="42">
        <f>SUMIF('Cust MB ComLg'!$Y$8:$AJ$8,$B$29,'Cust MB ComLg'!$Y83:$AJ83)</f>
        <v>44</v>
      </c>
      <c r="G123" s="42">
        <f>'Avg Bill Days'!C80</f>
        <v>30.475999999999999</v>
      </c>
      <c r="H123" s="42"/>
      <c r="I123" s="42"/>
      <c r="J123" s="42">
        <f t="shared" si="14"/>
        <v>25986</v>
      </c>
      <c r="K123" s="42">
        <f t="shared" si="14"/>
        <v>714</v>
      </c>
      <c r="L123" s="42"/>
      <c r="M123" s="42"/>
      <c r="N123" s="42"/>
      <c r="O123" s="42"/>
      <c r="P123" s="42"/>
      <c r="Q123" s="42"/>
      <c r="R123" s="42">
        <f t="shared" si="15"/>
        <v>15167370</v>
      </c>
      <c r="S123" s="42">
        <f t="shared" si="16"/>
        <v>26233</v>
      </c>
    </row>
    <row r="124" spans="1:19">
      <c r="A124" s="18">
        <f t="shared" si="12"/>
        <v>2018</v>
      </c>
      <c r="B124" s="18">
        <f t="shared" si="13"/>
        <v>9</v>
      </c>
      <c r="C124" s="18"/>
      <c r="D124" s="18"/>
      <c r="E124" s="18"/>
      <c r="F124" s="42">
        <f>SUMIF('Cust MB ComLg'!$Y$8:$AJ$8,$B$29,'Cust MB ComLg'!$Y84:$AJ84)</f>
        <v>44</v>
      </c>
      <c r="G124" s="42">
        <f>'Avg Bill Days'!C81</f>
        <v>31.143000000000001</v>
      </c>
      <c r="H124" s="42"/>
      <c r="I124" s="42"/>
      <c r="J124" s="42">
        <f t="shared" si="14"/>
        <v>25578</v>
      </c>
      <c r="K124" s="42">
        <f t="shared" si="14"/>
        <v>767</v>
      </c>
      <c r="L124" s="42"/>
      <c r="M124" s="42"/>
      <c r="N124" s="42"/>
      <c r="O124" s="42"/>
      <c r="P124" s="42"/>
      <c r="Q124" s="42"/>
      <c r="R124" s="42">
        <f t="shared" si="15"/>
        <v>14728859</v>
      </c>
      <c r="S124" s="42">
        <f t="shared" si="16"/>
        <v>25990</v>
      </c>
    </row>
    <row r="125" spans="1:19">
      <c r="A125" s="18">
        <f t="shared" si="12"/>
        <v>2018</v>
      </c>
      <c r="B125" s="18">
        <f t="shared" si="13"/>
        <v>10</v>
      </c>
      <c r="C125" s="18"/>
      <c r="D125" s="18"/>
      <c r="E125" s="18"/>
      <c r="F125" s="42">
        <f>SUMIF('Cust MB ComLg'!$Y$8:$AJ$8,$B$29,'Cust MB ComLg'!$Y85:$AJ85)</f>
        <v>44</v>
      </c>
      <c r="G125" s="42">
        <f>'Avg Bill Days'!C82</f>
        <v>30.762</v>
      </c>
      <c r="H125" s="42"/>
      <c r="I125" s="42"/>
      <c r="J125" s="42">
        <f t="shared" si="14"/>
        <v>24449</v>
      </c>
      <c r="K125" s="42">
        <f t="shared" si="14"/>
        <v>712</v>
      </c>
      <c r="L125" s="42"/>
      <c r="M125" s="42"/>
      <c r="N125" s="42"/>
      <c r="O125" s="42"/>
      <c r="P125" s="42"/>
      <c r="Q125" s="42"/>
      <c r="R125" s="42">
        <f t="shared" si="15"/>
        <v>13248688</v>
      </c>
      <c r="S125" s="42">
        <f t="shared" si="16"/>
        <v>24850</v>
      </c>
    </row>
    <row r="126" spans="1:19">
      <c r="A126" s="18">
        <f t="shared" si="12"/>
        <v>2018</v>
      </c>
      <c r="B126" s="18">
        <f t="shared" si="13"/>
        <v>11</v>
      </c>
      <c r="C126" s="18"/>
      <c r="D126" s="18"/>
      <c r="E126" s="18"/>
      <c r="F126" s="42">
        <f>SUMIF('Cust MB ComLg'!$Y$8:$AJ$8,$B$29,'Cust MB ComLg'!$Y86:$AJ86)</f>
        <v>44</v>
      </c>
      <c r="G126" s="42">
        <f>'Avg Bill Days'!C83</f>
        <v>28.619</v>
      </c>
      <c r="H126" s="42"/>
      <c r="I126" s="42"/>
      <c r="J126" s="42">
        <f t="shared" si="14"/>
        <v>23455</v>
      </c>
      <c r="K126" s="42">
        <f t="shared" si="14"/>
        <v>704</v>
      </c>
      <c r="L126" s="42"/>
      <c r="M126" s="42"/>
      <c r="N126" s="42"/>
      <c r="O126" s="42"/>
      <c r="P126" s="42"/>
      <c r="Q126" s="42"/>
      <c r="R126" s="42">
        <f t="shared" si="15"/>
        <v>11720992</v>
      </c>
      <c r="S126" s="42">
        <f t="shared" si="16"/>
        <v>23904</v>
      </c>
    </row>
    <row r="127" spans="1:19">
      <c r="A127" s="18">
        <f t="shared" si="12"/>
        <v>2018</v>
      </c>
      <c r="B127" s="18">
        <f t="shared" si="13"/>
        <v>12</v>
      </c>
      <c r="C127" s="18"/>
      <c r="D127" s="18"/>
      <c r="E127" s="18"/>
      <c r="F127" s="42">
        <f>SUMIF('Cust MB ComLg'!$Y$8:$AJ$8,$B$29,'Cust MB ComLg'!$Y87:$AJ87)</f>
        <v>44</v>
      </c>
      <c r="G127" s="42">
        <f>'Avg Bill Days'!C84</f>
        <v>31.238</v>
      </c>
      <c r="H127" s="42"/>
      <c r="I127" s="42"/>
      <c r="J127" s="42">
        <f t="shared" si="14"/>
        <v>22582</v>
      </c>
      <c r="K127" s="42">
        <f t="shared" si="14"/>
        <v>799</v>
      </c>
      <c r="L127" s="42"/>
      <c r="M127" s="42"/>
      <c r="N127" s="42"/>
      <c r="O127" s="42"/>
      <c r="P127" s="42"/>
      <c r="Q127" s="42"/>
      <c r="R127" s="42">
        <f t="shared" si="15"/>
        <v>12325475</v>
      </c>
      <c r="S127" s="42">
        <f t="shared" si="16"/>
        <v>23164</v>
      </c>
    </row>
    <row r="128" spans="1:19">
      <c r="A128" s="18">
        <f t="shared" si="12"/>
        <v>2019</v>
      </c>
      <c r="B128" s="18">
        <f t="shared" si="13"/>
        <v>1</v>
      </c>
      <c r="C128" s="18"/>
      <c r="D128" s="18"/>
      <c r="E128" s="18"/>
      <c r="F128" s="42">
        <f>SUMIF('Cust MB ComLg'!$Y$8:$AJ$8,$B$29,'Cust MB ComLg'!$Y88:$AJ88)</f>
        <v>44</v>
      </c>
      <c r="G128" s="42">
        <f>'Avg Bill Days'!C85</f>
        <v>32.286000000000001</v>
      </c>
      <c r="H128" s="42"/>
      <c r="I128" s="42"/>
      <c r="J128" s="42">
        <f t="shared" si="14"/>
        <v>22139</v>
      </c>
      <c r="K128" s="42">
        <f t="shared" si="14"/>
        <v>693</v>
      </c>
      <c r="L128" s="42"/>
      <c r="M128" s="42"/>
      <c r="N128" s="42"/>
      <c r="O128" s="42"/>
      <c r="P128" s="42"/>
      <c r="Q128" s="42"/>
      <c r="R128" s="42">
        <f t="shared" si="15"/>
        <v>12973126</v>
      </c>
      <c r="S128" s="42">
        <f t="shared" si="16"/>
        <v>23080</v>
      </c>
    </row>
    <row r="129" spans="1:19">
      <c r="A129" s="18">
        <f t="shared" si="12"/>
        <v>2019</v>
      </c>
      <c r="B129" s="18">
        <f t="shared" si="13"/>
        <v>2</v>
      </c>
      <c r="C129" s="18"/>
      <c r="D129" s="18"/>
      <c r="E129" s="18"/>
      <c r="F129" s="42">
        <f>SUMIF('Cust MB ComLg'!$Y$8:$AJ$8,$B$29,'Cust MB ComLg'!$Y89:$AJ89)</f>
        <v>44</v>
      </c>
      <c r="G129" s="42">
        <f>'Avg Bill Days'!C86</f>
        <v>29.81</v>
      </c>
      <c r="H129" s="42"/>
      <c r="I129" s="42"/>
      <c r="J129" s="42">
        <f t="shared" si="14"/>
        <v>22384</v>
      </c>
      <c r="K129" s="42">
        <f t="shared" si="14"/>
        <v>553</v>
      </c>
      <c r="L129" s="42"/>
      <c r="M129" s="42"/>
      <c r="N129" s="42"/>
      <c r="O129" s="42"/>
      <c r="P129" s="42"/>
      <c r="Q129" s="42"/>
      <c r="R129" s="42">
        <f t="shared" si="15"/>
        <v>12012279</v>
      </c>
      <c r="S129" s="42">
        <f t="shared" si="16"/>
        <v>23056</v>
      </c>
    </row>
    <row r="130" spans="1:19">
      <c r="A130" s="18">
        <f t="shared" si="12"/>
        <v>2019</v>
      </c>
      <c r="B130" s="18">
        <f t="shared" si="13"/>
        <v>3</v>
      </c>
      <c r="C130" s="18"/>
      <c r="D130" s="18"/>
      <c r="E130" s="18"/>
      <c r="F130" s="42">
        <f>SUMIF('Cust MB ComLg'!$Y$8:$AJ$8,$B$29,'Cust MB ComLg'!$Y90:$AJ90)</f>
        <v>44</v>
      </c>
      <c r="G130" s="42">
        <f>'Avg Bill Days'!C87</f>
        <v>29.524000000000001</v>
      </c>
      <c r="H130" s="42"/>
      <c r="I130" s="42"/>
      <c r="J130" s="42">
        <f t="shared" si="14"/>
        <v>22594</v>
      </c>
      <c r="K130" s="42">
        <f t="shared" si="14"/>
        <v>551</v>
      </c>
      <c r="L130" s="42"/>
      <c r="M130" s="42"/>
      <c r="N130" s="42"/>
      <c r="O130" s="42"/>
      <c r="P130" s="42"/>
      <c r="Q130" s="42"/>
      <c r="R130" s="42">
        <f t="shared" si="15"/>
        <v>12025133</v>
      </c>
      <c r="S130" s="42">
        <f t="shared" si="16"/>
        <v>23160</v>
      </c>
    </row>
    <row r="131" spans="1:19">
      <c r="A131" s="18">
        <f t="shared" si="12"/>
        <v>2019</v>
      </c>
      <c r="B131" s="18">
        <f t="shared" si="13"/>
        <v>4</v>
      </c>
      <c r="C131" s="18"/>
      <c r="D131" s="18"/>
      <c r="E131" s="18"/>
      <c r="F131" s="42">
        <f>SUMIF('Cust MB ComLg'!$Y$8:$AJ$8,$B$29,'Cust MB ComLg'!$Y91:$AJ91)</f>
        <v>44</v>
      </c>
      <c r="G131" s="42">
        <f>'Avg Bill Days'!C88</f>
        <v>30.713999999999999</v>
      </c>
      <c r="H131" s="42"/>
      <c r="I131" s="42"/>
      <c r="J131" s="42">
        <f t="shared" si="14"/>
        <v>23372</v>
      </c>
      <c r="K131" s="42">
        <f t="shared" si="14"/>
        <v>678</v>
      </c>
      <c r="L131" s="42"/>
      <c r="M131" s="42"/>
      <c r="N131" s="42"/>
      <c r="O131" s="42"/>
      <c r="P131" s="42"/>
      <c r="Q131" s="42"/>
      <c r="R131" s="42">
        <f t="shared" si="15"/>
        <v>12989893</v>
      </c>
      <c r="S131" s="42">
        <f t="shared" si="16"/>
        <v>23961</v>
      </c>
    </row>
    <row r="132" spans="1:19">
      <c r="A132" s="18">
        <f t="shared" ref="A132:A195" si="17">A120+1</f>
        <v>2019</v>
      </c>
      <c r="B132" s="18">
        <f t="shared" si="13"/>
        <v>5</v>
      </c>
      <c r="C132" s="18"/>
      <c r="D132" s="18"/>
      <c r="E132" s="18"/>
      <c r="F132" s="42">
        <f>SUMIF('Cust MB ComLg'!$Y$8:$AJ$8,$B$29,'Cust MB ComLg'!$Y92:$AJ92)</f>
        <v>44</v>
      </c>
      <c r="G132" s="42">
        <f>'Avg Bill Days'!C89</f>
        <v>29.524000000000001</v>
      </c>
      <c r="H132" s="42"/>
      <c r="I132" s="42"/>
      <c r="J132" s="42">
        <f t="shared" si="14"/>
        <v>23331</v>
      </c>
      <c r="K132" s="42">
        <f t="shared" si="14"/>
        <v>810</v>
      </c>
      <c r="L132" s="42"/>
      <c r="M132" s="42"/>
      <c r="N132" s="42"/>
      <c r="O132" s="42"/>
      <c r="P132" s="42"/>
      <c r="Q132" s="42"/>
      <c r="R132" s="42">
        <f t="shared" si="15"/>
        <v>12688043</v>
      </c>
      <c r="S132" s="42">
        <f t="shared" si="16"/>
        <v>24025</v>
      </c>
    </row>
    <row r="133" spans="1:19">
      <c r="A133" s="18">
        <f t="shared" si="17"/>
        <v>2019</v>
      </c>
      <c r="B133" s="18">
        <f t="shared" ref="B133:B196" si="18">B121</f>
        <v>6</v>
      </c>
      <c r="C133" s="18"/>
      <c r="D133" s="18"/>
      <c r="E133" s="18"/>
      <c r="F133" s="42">
        <f>SUMIF('Cust MB ComLg'!$Y$8:$AJ$8,$B$29,'Cust MB ComLg'!$Y93:$AJ93)</f>
        <v>44</v>
      </c>
      <c r="G133" s="42">
        <f>'Avg Bill Days'!C90</f>
        <v>30.619</v>
      </c>
      <c r="H133" s="42"/>
      <c r="I133" s="42"/>
      <c r="J133" s="42">
        <f t="shared" si="14"/>
        <v>25061</v>
      </c>
      <c r="K133" s="42">
        <f t="shared" si="14"/>
        <v>800</v>
      </c>
      <c r="L133" s="42"/>
      <c r="M133" s="42"/>
      <c r="N133" s="42"/>
      <c r="O133" s="42"/>
      <c r="P133" s="42"/>
      <c r="Q133" s="42"/>
      <c r="R133" s="42">
        <f t="shared" si="15"/>
        <v>14450160</v>
      </c>
      <c r="S133" s="42">
        <f t="shared" si="16"/>
        <v>25577</v>
      </c>
    </row>
    <row r="134" spans="1:19">
      <c r="A134" s="18">
        <f t="shared" si="17"/>
        <v>2019</v>
      </c>
      <c r="B134" s="18">
        <f t="shared" si="18"/>
        <v>7</v>
      </c>
      <c r="C134" s="18"/>
      <c r="D134" s="18"/>
      <c r="E134" s="18"/>
      <c r="F134" s="42">
        <f>SUMIF('Cust MB ComLg'!$Y$8:$AJ$8,$B$29,'Cust MB ComLg'!$Y94:$AJ94)</f>
        <v>44</v>
      </c>
      <c r="G134" s="42">
        <f>'Avg Bill Days'!C91</f>
        <v>30.713999999999999</v>
      </c>
      <c r="H134" s="42"/>
      <c r="I134" s="42"/>
      <c r="J134" s="42">
        <f t="shared" si="14"/>
        <v>25639</v>
      </c>
      <c r="K134" s="42">
        <f t="shared" si="14"/>
        <v>725</v>
      </c>
      <c r="L134" s="42"/>
      <c r="M134" s="42"/>
      <c r="N134" s="42"/>
      <c r="O134" s="42"/>
      <c r="P134" s="42"/>
      <c r="Q134" s="42"/>
      <c r="R134" s="42">
        <f t="shared" si="15"/>
        <v>14992698</v>
      </c>
      <c r="S134" s="42">
        <f t="shared" si="16"/>
        <v>26044</v>
      </c>
    </row>
    <row r="135" spans="1:19">
      <c r="A135" s="18">
        <f t="shared" si="17"/>
        <v>2019</v>
      </c>
      <c r="B135" s="18">
        <f t="shared" si="18"/>
        <v>8</v>
      </c>
      <c r="C135" s="18"/>
      <c r="D135" s="18"/>
      <c r="E135" s="18"/>
      <c r="F135" s="42">
        <f>SUMIF('Cust MB ComLg'!$Y$8:$AJ$8,$B$29,'Cust MB ComLg'!$Y95:$AJ95)</f>
        <v>44</v>
      </c>
      <c r="G135" s="42">
        <f>'Avg Bill Days'!C92</f>
        <v>30.475999999999999</v>
      </c>
      <c r="H135" s="42"/>
      <c r="I135" s="42"/>
      <c r="J135" s="42">
        <f t="shared" si="14"/>
        <v>25986</v>
      </c>
      <c r="K135" s="42">
        <f t="shared" si="14"/>
        <v>714</v>
      </c>
      <c r="L135" s="42"/>
      <c r="M135" s="42"/>
      <c r="N135" s="42"/>
      <c r="O135" s="42"/>
      <c r="P135" s="42"/>
      <c r="Q135" s="42"/>
      <c r="R135" s="42">
        <f t="shared" si="15"/>
        <v>15167370</v>
      </c>
      <c r="S135" s="42">
        <f t="shared" si="16"/>
        <v>26233</v>
      </c>
    </row>
    <row r="136" spans="1:19">
      <c r="A136" s="18">
        <f t="shared" si="17"/>
        <v>2019</v>
      </c>
      <c r="B136" s="18">
        <f t="shared" si="18"/>
        <v>9</v>
      </c>
      <c r="C136" s="18"/>
      <c r="D136" s="18"/>
      <c r="E136" s="18"/>
      <c r="F136" s="42">
        <f>SUMIF('Cust MB ComLg'!$Y$8:$AJ$8,$B$29,'Cust MB ComLg'!$Y96:$AJ96)</f>
        <v>44</v>
      </c>
      <c r="G136" s="42">
        <f>'Avg Bill Days'!C93</f>
        <v>31.143000000000001</v>
      </c>
      <c r="H136" s="42"/>
      <c r="I136" s="42"/>
      <c r="J136" s="42">
        <f t="shared" si="14"/>
        <v>25578</v>
      </c>
      <c r="K136" s="42">
        <f t="shared" si="14"/>
        <v>767</v>
      </c>
      <c r="L136" s="42"/>
      <c r="M136" s="42"/>
      <c r="N136" s="42"/>
      <c r="O136" s="42"/>
      <c r="P136" s="42"/>
      <c r="Q136" s="42"/>
      <c r="R136" s="42">
        <f t="shared" si="15"/>
        <v>14728859</v>
      </c>
      <c r="S136" s="42">
        <f t="shared" si="16"/>
        <v>25990</v>
      </c>
    </row>
    <row r="137" spans="1:19">
      <c r="A137" s="18">
        <f t="shared" si="17"/>
        <v>2019</v>
      </c>
      <c r="B137" s="18">
        <f t="shared" si="18"/>
        <v>10</v>
      </c>
      <c r="C137" s="18"/>
      <c r="D137" s="18"/>
      <c r="E137" s="18"/>
      <c r="F137" s="42">
        <f>SUMIF('Cust MB ComLg'!$Y$8:$AJ$8,$B$29,'Cust MB ComLg'!$Y97:$AJ97)</f>
        <v>44</v>
      </c>
      <c r="G137" s="42">
        <f>'Avg Bill Days'!C94</f>
        <v>30.762</v>
      </c>
      <c r="H137" s="42"/>
      <c r="I137" s="42"/>
      <c r="J137" s="42">
        <f t="shared" si="14"/>
        <v>24449</v>
      </c>
      <c r="K137" s="42">
        <f t="shared" si="14"/>
        <v>712</v>
      </c>
      <c r="L137" s="42"/>
      <c r="M137" s="42"/>
      <c r="N137" s="42"/>
      <c r="O137" s="42"/>
      <c r="P137" s="42"/>
      <c r="Q137" s="42"/>
      <c r="R137" s="42">
        <f t="shared" si="15"/>
        <v>13248688</v>
      </c>
      <c r="S137" s="42">
        <f t="shared" si="16"/>
        <v>24850</v>
      </c>
    </row>
    <row r="138" spans="1:19">
      <c r="A138" s="18">
        <f t="shared" si="17"/>
        <v>2019</v>
      </c>
      <c r="B138" s="18">
        <f t="shared" si="18"/>
        <v>11</v>
      </c>
      <c r="C138" s="18"/>
      <c r="D138" s="18"/>
      <c r="E138" s="18"/>
      <c r="F138" s="42">
        <f>SUMIF('Cust MB ComLg'!$Y$8:$AJ$8,$B$29,'Cust MB ComLg'!$Y98:$AJ98)</f>
        <v>44</v>
      </c>
      <c r="G138" s="42">
        <f>'Avg Bill Days'!C95</f>
        <v>28.619</v>
      </c>
      <c r="H138" s="42"/>
      <c r="I138" s="42"/>
      <c r="J138" s="42">
        <f t="shared" si="14"/>
        <v>23455</v>
      </c>
      <c r="K138" s="42">
        <f t="shared" si="14"/>
        <v>704</v>
      </c>
      <c r="L138" s="42"/>
      <c r="M138" s="42"/>
      <c r="N138" s="42"/>
      <c r="O138" s="42"/>
      <c r="P138" s="42"/>
      <c r="Q138" s="42"/>
      <c r="R138" s="42">
        <f t="shared" si="15"/>
        <v>11720992</v>
      </c>
      <c r="S138" s="42">
        <f t="shared" si="16"/>
        <v>23904</v>
      </c>
    </row>
    <row r="139" spans="1:19">
      <c r="A139" s="18">
        <f t="shared" si="17"/>
        <v>2019</v>
      </c>
      <c r="B139" s="18">
        <f t="shared" si="18"/>
        <v>12</v>
      </c>
      <c r="C139" s="18"/>
      <c r="D139" s="18"/>
      <c r="E139" s="18"/>
      <c r="F139" s="42">
        <f>SUMIF('Cust MB ComLg'!$Y$8:$AJ$8,$B$29,'Cust MB ComLg'!$Y99:$AJ99)</f>
        <v>44</v>
      </c>
      <c r="G139" s="42">
        <f>'Avg Bill Days'!C96</f>
        <v>31.238</v>
      </c>
      <c r="H139" s="42"/>
      <c r="I139" s="42"/>
      <c r="J139" s="42">
        <f t="shared" si="14"/>
        <v>22582</v>
      </c>
      <c r="K139" s="42">
        <f t="shared" si="14"/>
        <v>799</v>
      </c>
      <c r="L139" s="42"/>
      <c r="M139" s="42"/>
      <c r="N139" s="42"/>
      <c r="O139" s="42"/>
      <c r="P139" s="42"/>
      <c r="Q139" s="42"/>
      <c r="R139" s="42">
        <f t="shared" si="15"/>
        <v>12325475</v>
      </c>
      <c r="S139" s="42">
        <f t="shared" si="16"/>
        <v>23164</v>
      </c>
    </row>
    <row r="140" spans="1:19">
      <c r="A140" s="18">
        <f t="shared" si="17"/>
        <v>2020</v>
      </c>
      <c r="B140" s="18">
        <f t="shared" si="18"/>
        <v>1</v>
      </c>
      <c r="C140" s="18"/>
      <c r="D140" s="18"/>
      <c r="E140" s="18"/>
      <c r="F140" s="42">
        <f>SUMIF('Cust MB ComLg'!$Y$8:$AJ$8,$B$29,'Cust MB ComLg'!$Y100:$AJ100)</f>
        <v>44</v>
      </c>
      <c r="G140" s="42">
        <f>'Avg Bill Days'!C97</f>
        <v>32.286000000000001</v>
      </c>
      <c r="H140" s="42"/>
      <c r="I140" s="42"/>
      <c r="J140" s="42">
        <f t="shared" si="14"/>
        <v>22139</v>
      </c>
      <c r="K140" s="42">
        <f t="shared" si="14"/>
        <v>693</v>
      </c>
      <c r="L140" s="42"/>
      <c r="M140" s="42"/>
      <c r="N140" s="42"/>
      <c r="O140" s="42"/>
      <c r="P140" s="42"/>
      <c r="Q140" s="42"/>
      <c r="R140" s="42">
        <f t="shared" si="15"/>
        <v>12973126</v>
      </c>
      <c r="S140" s="42">
        <f t="shared" si="16"/>
        <v>23080</v>
      </c>
    </row>
    <row r="141" spans="1:19">
      <c r="A141" s="18">
        <f t="shared" si="17"/>
        <v>2020</v>
      </c>
      <c r="B141" s="18">
        <f t="shared" si="18"/>
        <v>2</v>
      </c>
      <c r="C141" s="18"/>
      <c r="D141" s="18"/>
      <c r="E141" s="18"/>
      <c r="F141" s="42">
        <f>SUMIF('Cust MB ComLg'!$Y$8:$AJ$8,$B$29,'Cust MB ComLg'!$Y101:$AJ101)</f>
        <v>44</v>
      </c>
      <c r="G141" s="42">
        <f>'Avg Bill Days'!C98</f>
        <v>30.31</v>
      </c>
      <c r="H141" s="42"/>
      <c r="I141" s="42"/>
      <c r="J141" s="42">
        <f t="shared" si="14"/>
        <v>22384</v>
      </c>
      <c r="K141" s="42">
        <f t="shared" si="14"/>
        <v>553</v>
      </c>
      <c r="L141" s="42"/>
      <c r="M141" s="42"/>
      <c r="N141" s="42"/>
      <c r="O141" s="42"/>
      <c r="P141" s="42"/>
      <c r="Q141" s="42"/>
      <c r="R141" s="42">
        <f t="shared" si="15"/>
        <v>12213760</v>
      </c>
      <c r="S141" s="42">
        <f t="shared" si="16"/>
        <v>23056</v>
      </c>
    </row>
    <row r="142" spans="1:19">
      <c r="A142" s="18">
        <f t="shared" si="17"/>
        <v>2020</v>
      </c>
      <c r="B142" s="18">
        <f t="shared" si="18"/>
        <v>3</v>
      </c>
      <c r="C142" s="18"/>
      <c r="D142" s="18"/>
      <c r="E142" s="18"/>
      <c r="F142" s="42">
        <f>SUMIF('Cust MB ComLg'!$Y$8:$AJ$8,$B$29,'Cust MB ComLg'!$Y102:$AJ102)</f>
        <v>44</v>
      </c>
      <c r="G142" s="42">
        <f>'Avg Bill Days'!C99</f>
        <v>30.024000000000001</v>
      </c>
      <c r="H142" s="42"/>
      <c r="I142" s="42"/>
      <c r="J142" s="42">
        <f t="shared" si="14"/>
        <v>22594</v>
      </c>
      <c r="K142" s="42">
        <f t="shared" si="14"/>
        <v>551</v>
      </c>
      <c r="L142" s="42"/>
      <c r="M142" s="42"/>
      <c r="N142" s="42"/>
      <c r="O142" s="42"/>
      <c r="P142" s="42"/>
      <c r="Q142" s="42"/>
      <c r="R142" s="42">
        <f t="shared" si="15"/>
        <v>12228783</v>
      </c>
      <c r="S142" s="42">
        <f t="shared" si="16"/>
        <v>23160</v>
      </c>
    </row>
    <row r="143" spans="1:19">
      <c r="A143" s="18">
        <f t="shared" si="17"/>
        <v>2020</v>
      </c>
      <c r="B143" s="18">
        <f t="shared" si="18"/>
        <v>4</v>
      </c>
      <c r="C143" s="18"/>
      <c r="D143" s="18"/>
      <c r="E143" s="18"/>
      <c r="F143" s="42">
        <f>SUMIF('Cust MB ComLg'!$Y$8:$AJ$8,$B$29,'Cust MB ComLg'!$Y103:$AJ103)</f>
        <v>44</v>
      </c>
      <c r="G143" s="42">
        <f>'Avg Bill Days'!C100</f>
        <v>30.713999999999999</v>
      </c>
      <c r="H143" s="42"/>
      <c r="I143" s="42"/>
      <c r="J143" s="42">
        <f t="shared" si="14"/>
        <v>23372</v>
      </c>
      <c r="K143" s="42">
        <f t="shared" si="14"/>
        <v>678</v>
      </c>
      <c r="L143" s="42"/>
      <c r="M143" s="42"/>
      <c r="N143" s="42"/>
      <c r="O143" s="42"/>
      <c r="P143" s="42"/>
      <c r="Q143" s="42"/>
      <c r="R143" s="42">
        <f t="shared" si="15"/>
        <v>12989893</v>
      </c>
      <c r="S143" s="42">
        <f t="shared" si="16"/>
        <v>23961</v>
      </c>
    </row>
    <row r="144" spans="1:19">
      <c r="A144" s="18">
        <f t="shared" si="17"/>
        <v>2020</v>
      </c>
      <c r="B144" s="18">
        <f t="shared" si="18"/>
        <v>5</v>
      </c>
      <c r="C144" s="18"/>
      <c r="D144" s="18"/>
      <c r="E144" s="18"/>
      <c r="F144" s="42">
        <f>SUMIF('Cust MB ComLg'!$Y$8:$AJ$8,$B$29,'Cust MB ComLg'!$Y104:$AJ104)</f>
        <v>44</v>
      </c>
      <c r="G144" s="42">
        <f>'Avg Bill Days'!C101</f>
        <v>29.524000000000001</v>
      </c>
      <c r="H144" s="42"/>
      <c r="I144" s="42"/>
      <c r="J144" s="42">
        <f t="shared" si="14"/>
        <v>23331</v>
      </c>
      <c r="K144" s="42">
        <f t="shared" si="14"/>
        <v>810</v>
      </c>
      <c r="L144" s="42"/>
      <c r="M144" s="42"/>
      <c r="N144" s="42"/>
      <c r="O144" s="42"/>
      <c r="P144" s="42"/>
      <c r="Q144" s="42"/>
      <c r="R144" s="42">
        <f t="shared" si="15"/>
        <v>12688043</v>
      </c>
      <c r="S144" s="42">
        <f t="shared" si="16"/>
        <v>24025</v>
      </c>
    </row>
    <row r="145" spans="1:19">
      <c r="A145" s="18">
        <f t="shared" si="17"/>
        <v>2020</v>
      </c>
      <c r="B145" s="18">
        <f t="shared" si="18"/>
        <v>6</v>
      </c>
      <c r="C145" s="18"/>
      <c r="D145" s="18"/>
      <c r="E145" s="18"/>
      <c r="F145" s="42">
        <f>SUMIF('Cust MB ComLg'!$Y$8:$AJ$8,$B$29,'Cust MB ComLg'!$Y105:$AJ105)</f>
        <v>44</v>
      </c>
      <c r="G145" s="42">
        <f>'Avg Bill Days'!C102</f>
        <v>30.619</v>
      </c>
      <c r="H145" s="42"/>
      <c r="I145" s="42"/>
      <c r="J145" s="42">
        <f t="shared" si="14"/>
        <v>25061</v>
      </c>
      <c r="K145" s="42">
        <f t="shared" si="14"/>
        <v>800</v>
      </c>
      <c r="L145" s="42"/>
      <c r="M145" s="42"/>
      <c r="N145" s="42"/>
      <c r="O145" s="42"/>
      <c r="P145" s="42"/>
      <c r="Q145" s="42"/>
      <c r="R145" s="42">
        <f t="shared" si="15"/>
        <v>14450160</v>
      </c>
      <c r="S145" s="42">
        <f t="shared" si="16"/>
        <v>25577</v>
      </c>
    </row>
    <row r="146" spans="1:19">
      <c r="A146" s="18">
        <f t="shared" si="17"/>
        <v>2020</v>
      </c>
      <c r="B146" s="18">
        <f t="shared" si="18"/>
        <v>7</v>
      </c>
      <c r="C146" s="18"/>
      <c r="D146" s="18"/>
      <c r="E146" s="18"/>
      <c r="F146" s="42">
        <f>SUMIF('Cust MB ComLg'!$Y$8:$AJ$8,$B$29,'Cust MB ComLg'!$Y106:$AJ106)</f>
        <v>44</v>
      </c>
      <c r="G146" s="42">
        <f>'Avg Bill Days'!C103</f>
        <v>30.713999999999999</v>
      </c>
      <c r="H146" s="42"/>
      <c r="I146" s="42"/>
      <c r="J146" s="42">
        <f t="shared" si="14"/>
        <v>25639</v>
      </c>
      <c r="K146" s="42">
        <f t="shared" si="14"/>
        <v>725</v>
      </c>
      <c r="L146" s="42"/>
      <c r="M146" s="42"/>
      <c r="N146" s="42"/>
      <c r="O146" s="42"/>
      <c r="P146" s="42"/>
      <c r="Q146" s="42"/>
      <c r="R146" s="42">
        <f t="shared" si="15"/>
        <v>14992698</v>
      </c>
      <c r="S146" s="42">
        <f t="shared" si="16"/>
        <v>26044</v>
      </c>
    </row>
    <row r="147" spans="1:19">
      <c r="A147" s="18">
        <f t="shared" si="17"/>
        <v>2020</v>
      </c>
      <c r="B147" s="18">
        <f t="shared" si="18"/>
        <v>8</v>
      </c>
      <c r="C147" s="18"/>
      <c r="D147" s="18"/>
      <c r="E147" s="18"/>
      <c r="F147" s="42">
        <f>SUMIF('Cust MB ComLg'!$Y$8:$AJ$8,$B$29,'Cust MB ComLg'!$Y107:$AJ107)</f>
        <v>44</v>
      </c>
      <c r="G147" s="42">
        <f>'Avg Bill Days'!C104</f>
        <v>30.475999999999999</v>
      </c>
      <c r="H147" s="42"/>
      <c r="I147" s="42"/>
      <c r="J147" s="42">
        <f t="shared" si="14"/>
        <v>25986</v>
      </c>
      <c r="K147" s="42">
        <f t="shared" si="14"/>
        <v>714</v>
      </c>
      <c r="L147" s="42"/>
      <c r="M147" s="42"/>
      <c r="N147" s="42"/>
      <c r="O147" s="42"/>
      <c r="P147" s="42"/>
      <c r="Q147" s="42"/>
      <c r="R147" s="42">
        <f t="shared" si="15"/>
        <v>15167370</v>
      </c>
      <c r="S147" s="42">
        <f t="shared" si="16"/>
        <v>26233</v>
      </c>
    </row>
    <row r="148" spans="1:19">
      <c r="A148" s="18">
        <f t="shared" si="17"/>
        <v>2020</v>
      </c>
      <c r="B148" s="18">
        <f t="shared" si="18"/>
        <v>9</v>
      </c>
      <c r="C148" s="18"/>
      <c r="D148" s="18"/>
      <c r="E148" s="18"/>
      <c r="F148" s="42">
        <f>SUMIF('Cust MB ComLg'!$Y$8:$AJ$8,$B$29,'Cust MB ComLg'!$Y108:$AJ108)</f>
        <v>44</v>
      </c>
      <c r="G148" s="42">
        <f>'Avg Bill Days'!C105</f>
        <v>31.143000000000001</v>
      </c>
      <c r="H148" s="42"/>
      <c r="I148" s="42"/>
      <c r="J148" s="42">
        <f t="shared" si="14"/>
        <v>25578</v>
      </c>
      <c r="K148" s="42">
        <f t="shared" si="14"/>
        <v>767</v>
      </c>
      <c r="L148" s="42"/>
      <c r="M148" s="42"/>
      <c r="N148" s="42"/>
      <c r="O148" s="42"/>
      <c r="P148" s="42"/>
      <c r="Q148" s="42"/>
      <c r="R148" s="42">
        <f t="shared" si="15"/>
        <v>14728859</v>
      </c>
      <c r="S148" s="42">
        <f t="shared" si="16"/>
        <v>25990</v>
      </c>
    </row>
    <row r="149" spans="1:19">
      <c r="A149" s="18">
        <f t="shared" si="17"/>
        <v>2020</v>
      </c>
      <c r="B149" s="18">
        <f t="shared" si="18"/>
        <v>10</v>
      </c>
      <c r="C149" s="18"/>
      <c r="D149" s="18"/>
      <c r="E149" s="18"/>
      <c r="F149" s="42">
        <f>SUMIF('Cust MB ComLg'!$Y$8:$AJ$8,$B$29,'Cust MB ComLg'!$Y109:$AJ109)</f>
        <v>44</v>
      </c>
      <c r="G149" s="42">
        <f>'Avg Bill Days'!C106</f>
        <v>30.762</v>
      </c>
      <c r="H149" s="42"/>
      <c r="I149" s="42"/>
      <c r="J149" s="42">
        <f t="shared" si="14"/>
        <v>24449</v>
      </c>
      <c r="K149" s="42">
        <f t="shared" si="14"/>
        <v>712</v>
      </c>
      <c r="L149" s="42"/>
      <c r="M149" s="42"/>
      <c r="N149" s="42"/>
      <c r="O149" s="42"/>
      <c r="P149" s="42"/>
      <c r="Q149" s="42"/>
      <c r="R149" s="42">
        <f t="shared" si="15"/>
        <v>13248688</v>
      </c>
      <c r="S149" s="42">
        <f t="shared" si="16"/>
        <v>24850</v>
      </c>
    </row>
    <row r="150" spans="1:19">
      <c r="A150" s="18">
        <f t="shared" si="17"/>
        <v>2020</v>
      </c>
      <c r="B150" s="18">
        <f t="shared" si="18"/>
        <v>11</v>
      </c>
      <c r="C150" s="18"/>
      <c r="D150" s="18"/>
      <c r="E150" s="18"/>
      <c r="F150" s="42">
        <f>SUMIF('Cust MB ComLg'!$Y$8:$AJ$8,$B$29,'Cust MB ComLg'!$Y110:$AJ110)</f>
        <v>44</v>
      </c>
      <c r="G150" s="42">
        <f>'Avg Bill Days'!C107</f>
        <v>28.619</v>
      </c>
      <c r="H150" s="42"/>
      <c r="I150" s="42"/>
      <c r="J150" s="42">
        <f t="shared" si="14"/>
        <v>23455</v>
      </c>
      <c r="K150" s="42">
        <f t="shared" si="14"/>
        <v>704</v>
      </c>
      <c r="L150" s="42"/>
      <c r="M150" s="42"/>
      <c r="N150" s="42"/>
      <c r="O150" s="42"/>
      <c r="P150" s="42"/>
      <c r="Q150" s="42"/>
      <c r="R150" s="42">
        <f t="shared" si="15"/>
        <v>11720992</v>
      </c>
      <c r="S150" s="42">
        <f t="shared" si="16"/>
        <v>23904</v>
      </c>
    </row>
    <row r="151" spans="1:19">
      <c r="A151" s="18">
        <f t="shared" si="17"/>
        <v>2020</v>
      </c>
      <c r="B151" s="18">
        <f t="shared" si="18"/>
        <v>12</v>
      </c>
      <c r="C151" s="18"/>
      <c r="D151" s="18"/>
      <c r="E151" s="18"/>
      <c r="F151" s="42">
        <f>SUMIF('Cust MB ComLg'!$Y$8:$AJ$8,$B$29,'Cust MB ComLg'!$Y111:$AJ111)</f>
        <v>44</v>
      </c>
      <c r="G151" s="42">
        <f>'Avg Bill Days'!C108</f>
        <v>31.238</v>
      </c>
      <c r="H151" s="42"/>
      <c r="I151" s="42"/>
      <c r="J151" s="42">
        <f t="shared" si="14"/>
        <v>22582</v>
      </c>
      <c r="K151" s="42">
        <f t="shared" si="14"/>
        <v>799</v>
      </c>
      <c r="L151" s="42"/>
      <c r="M151" s="42"/>
      <c r="N151" s="42"/>
      <c r="O151" s="42"/>
      <c r="P151" s="42"/>
      <c r="Q151" s="42"/>
      <c r="R151" s="42">
        <f t="shared" si="15"/>
        <v>12325475</v>
      </c>
      <c r="S151" s="42">
        <f t="shared" si="16"/>
        <v>23164</v>
      </c>
    </row>
    <row r="152" spans="1:19">
      <c r="A152" s="18">
        <f t="shared" si="17"/>
        <v>2021</v>
      </c>
      <c r="B152" s="18">
        <f t="shared" si="18"/>
        <v>1</v>
      </c>
      <c r="C152" s="18"/>
      <c r="D152" s="18"/>
      <c r="E152" s="18"/>
      <c r="F152" s="42">
        <f>SUMIF('Cust MB ComLg'!$Y$8:$AJ$8,$B$29,'Cust MB ComLg'!$Y112:$AJ112)</f>
        <v>44</v>
      </c>
      <c r="G152" s="42">
        <f>'Avg Bill Days'!C109</f>
        <v>32.286000000000001</v>
      </c>
      <c r="H152" s="42"/>
      <c r="I152" s="42"/>
      <c r="J152" s="42">
        <f t="shared" si="14"/>
        <v>22139</v>
      </c>
      <c r="K152" s="42">
        <f t="shared" si="14"/>
        <v>693</v>
      </c>
      <c r="L152" s="42"/>
      <c r="M152" s="42"/>
      <c r="N152" s="42"/>
      <c r="O152" s="42"/>
      <c r="P152" s="42"/>
      <c r="Q152" s="42"/>
      <c r="R152" s="42">
        <f t="shared" si="15"/>
        <v>12973126</v>
      </c>
      <c r="S152" s="42">
        <f t="shared" si="16"/>
        <v>23080</v>
      </c>
    </row>
    <row r="153" spans="1:19">
      <c r="A153" s="18">
        <f t="shared" si="17"/>
        <v>2021</v>
      </c>
      <c r="B153" s="18">
        <f t="shared" si="18"/>
        <v>2</v>
      </c>
      <c r="C153" s="18"/>
      <c r="D153" s="18"/>
      <c r="E153" s="18"/>
      <c r="F153" s="42">
        <f>SUMIF('Cust MB ComLg'!$Y$8:$AJ$8,$B$29,'Cust MB ComLg'!$Y113:$AJ113)</f>
        <v>44</v>
      </c>
      <c r="G153" s="42">
        <f>'Avg Bill Days'!C110</f>
        <v>29.81</v>
      </c>
      <c r="H153" s="42"/>
      <c r="I153" s="42"/>
      <c r="J153" s="42">
        <f t="shared" si="14"/>
        <v>22384</v>
      </c>
      <c r="K153" s="42">
        <f t="shared" si="14"/>
        <v>553</v>
      </c>
      <c r="L153" s="42"/>
      <c r="M153" s="42"/>
      <c r="N153" s="42"/>
      <c r="O153" s="42"/>
      <c r="P153" s="42"/>
      <c r="Q153" s="42"/>
      <c r="R153" s="42">
        <f t="shared" si="15"/>
        <v>12012279</v>
      </c>
      <c r="S153" s="42">
        <f t="shared" si="16"/>
        <v>23056</v>
      </c>
    </row>
    <row r="154" spans="1:19">
      <c r="A154" s="18">
        <f t="shared" si="17"/>
        <v>2021</v>
      </c>
      <c r="B154" s="18">
        <f t="shared" si="18"/>
        <v>3</v>
      </c>
      <c r="C154" s="18"/>
      <c r="D154" s="18"/>
      <c r="E154" s="18"/>
      <c r="F154" s="42">
        <f>SUMIF('Cust MB ComLg'!$Y$8:$AJ$8,$B$29,'Cust MB ComLg'!$Y114:$AJ114)</f>
        <v>44</v>
      </c>
      <c r="G154" s="42">
        <f>'Avg Bill Days'!C111</f>
        <v>29.524000000000001</v>
      </c>
      <c r="H154" s="42"/>
      <c r="I154" s="42"/>
      <c r="J154" s="42">
        <f t="shared" si="14"/>
        <v>22594</v>
      </c>
      <c r="K154" s="42">
        <f t="shared" si="14"/>
        <v>551</v>
      </c>
      <c r="L154" s="42"/>
      <c r="M154" s="42"/>
      <c r="N154" s="42"/>
      <c r="O154" s="42"/>
      <c r="P154" s="42"/>
      <c r="Q154" s="42"/>
      <c r="R154" s="42">
        <f t="shared" si="15"/>
        <v>12025133</v>
      </c>
      <c r="S154" s="42">
        <f t="shared" si="16"/>
        <v>23160</v>
      </c>
    </row>
    <row r="155" spans="1:19">
      <c r="A155" s="18">
        <f t="shared" si="17"/>
        <v>2021</v>
      </c>
      <c r="B155" s="18">
        <f t="shared" si="18"/>
        <v>4</v>
      </c>
      <c r="C155" s="18"/>
      <c r="D155" s="18"/>
      <c r="E155" s="18"/>
      <c r="F155" s="42">
        <f>SUMIF('Cust MB ComLg'!$Y$8:$AJ$8,$B$29,'Cust MB ComLg'!$Y115:$AJ115)</f>
        <v>44</v>
      </c>
      <c r="G155" s="42">
        <f>'Avg Bill Days'!C112</f>
        <v>30.713999999999999</v>
      </c>
      <c r="H155" s="42"/>
      <c r="I155" s="42"/>
      <c r="J155" s="42">
        <f t="shared" si="14"/>
        <v>23372</v>
      </c>
      <c r="K155" s="42">
        <f t="shared" si="14"/>
        <v>678</v>
      </c>
      <c r="L155" s="42"/>
      <c r="M155" s="42"/>
      <c r="N155" s="42"/>
      <c r="O155" s="42"/>
      <c r="P155" s="42"/>
      <c r="Q155" s="42"/>
      <c r="R155" s="42">
        <f t="shared" si="15"/>
        <v>12989893</v>
      </c>
      <c r="S155" s="42">
        <f t="shared" si="16"/>
        <v>23961</v>
      </c>
    </row>
    <row r="156" spans="1:19">
      <c r="A156" s="18">
        <f t="shared" si="17"/>
        <v>2021</v>
      </c>
      <c r="B156" s="18">
        <f t="shared" si="18"/>
        <v>5</v>
      </c>
      <c r="C156" s="18"/>
      <c r="D156" s="18"/>
      <c r="E156" s="18"/>
      <c r="F156" s="42">
        <f>SUMIF('Cust MB ComLg'!$Y$8:$AJ$8,$B$29,'Cust MB ComLg'!$Y116:$AJ116)</f>
        <v>44</v>
      </c>
      <c r="G156" s="42">
        <f>'Avg Bill Days'!C113</f>
        <v>29.524000000000001</v>
      </c>
      <c r="H156" s="42"/>
      <c r="I156" s="42"/>
      <c r="J156" s="42">
        <f t="shared" si="14"/>
        <v>23331</v>
      </c>
      <c r="K156" s="42">
        <f t="shared" si="14"/>
        <v>810</v>
      </c>
      <c r="L156" s="42"/>
      <c r="M156" s="42"/>
      <c r="N156" s="42"/>
      <c r="O156" s="42"/>
      <c r="P156" s="42"/>
      <c r="Q156" s="42"/>
      <c r="R156" s="42">
        <f t="shared" si="15"/>
        <v>12688043</v>
      </c>
      <c r="S156" s="42">
        <f t="shared" si="16"/>
        <v>24025</v>
      </c>
    </row>
    <row r="157" spans="1:19">
      <c r="A157" s="18">
        <f t="shared" si="17"/>
        <v>2021</v>
      </c>
      <c r="B157" s="18">
        <f t="shared" si="18"/>
        <v>6</v>
      </c>
      <c r="C157" s="18"/>
      <c r="D157" s="18"/>
      <c r="E157" s="18"/>
      <c r="F157" s="42">
        <f>SUMIF('Cust MB ComLg'!$Y$8:$AJ$8,$B$29,'Cust MB ComLg'!$Y117:$AJ117)</f>
        <v>44</v>
      </c>
      <c r="G157" s="42">
        <f>'Avg Bill Days'!C114</f>
        <v>30.619</v>
      </c>
      <c r="H157" s="42"/>
      <c r="I157" s="42"/>
      <c r="J157" s="42">
        <f t="shared" si="14"/>
        <v>25061</v>
      </c>
      <c r="K157" s="42">
        <f t="shared" si="14"/>
        <v>800</v>
      </c>
      <c r="L157" s="42"/>
      <c r="M157" s="42"/>
      <c r="N157" s="42"/>
      <c r="O157" s="42"/>
      <c r="P157" s="42"/>
      <c r="Q157" s="42"/>
      <c r="R157" s="42">
        <f t="shared" si="15"/>
        <v>14450160</v>
      </c>
      <c r="S157" s="42">
        <f t="shared" si="16"/>
        <v>25577</v>
      </c>
    </row>
    <row r="158" spans="1:19">
      <c r="A158" s="18">
        <f t="shared" si="17"/>
        <v>2021</v>
      </c>
      <c r="B158" s="18">
        <f t="shared" si="18"/>
        <v>7</v>
      </c>
      <c r="C158" s="18"/>
      <c r="D158" s="18"/>
      <c r="E158" s="18"/>
      <c r="F158" s="42">
        <f>SUMIF('Cust MB ComLg'!$Y$8:$AJ$8,$B$29,'Cust MB ComLg'!$Y118:$AJ118)</f>
        <v>44</v>
      </c>
      <c r="G158" s="42">
        <f>'Avg Bill Days'!C115</f>
        <v>30.713999999999999</v>
      </c>
      <c r="H158" s="42"/>
      <c r="I158" s="42"/>
      <c r="J158" s="42">
        <f t="shared" si="14"/>
        <v>25639</v>
      </c>
      <c r="K158" s="42">
        <f t="shared" si="14"/>
        <v>725</v>
      </c>
      <c r="L158" s="42"/>
      <c r="M158" s="42"/>
      <c r="N158" s="42"/>
      <c r="O158" s="42"/>
      <c r="P158" s="42"/>
      <c r="Q158" s="42"/>
      <c r="R158" s="42">
        <f t="shared" si="15"/>
        <v>14992698</v>
      </c>
      <c r="S158" s="42">
        <f t="shared" si="16"/>
        <v>26044</v>
      </c>
    </row>
    <row r="159" spans="1:19">
      <c r="A159" s="18">
        <f t="shared" si="17"/>
        <v>2021</v>
      </c>
      <c r="B159" s="18">
        <f t="shared" si="18"/>
        <v>8</v>
      </c>
      <c r="C159" s="18"/>
      <c r="D159" s="18"/>
      <c r="E159" s="18"/>
      <c r="F159" s="42">
        <f>SUMIF('Cust MB ComLg'!$Y$8:$AJ$8,$B$29,'Cust MB ComLg'!$Y119:$AJ119)</f>
        <v>44</v>
      </c>
      <c r="G159" s="42">
        <f>'Avg Bill Days'!C116</f>
        <v>30.475999999999999</v>
      </c>
      <c r="H159" s="42"/>
      <c r="I159" s="42"/>
      <c r="J159" s="42">
        <f t="shared" si="14"/>
        <v>25986</v>
      </c>
      <c r="K159" s="42">
        <f t="shared" si="14"/>
        <v>714</v>
      </c>
      <c r="L159" s="42"/>
      <c r="M159" s="42"/>
      <c r="N159" s="42"/>
      <c r="O159" s="42"/>
      <c r="P159" s="42"/>
      <c r="Q159" s="42"/>
      <c r="R159" s="42">
        <f t="shared" si="15"/>
        <v>15167370</v>
      </c>
      <c r="S159" s="42">
        <f t="shared" si="16"/>
        <v>26233</v>
      </c>
    </row>
    <row r="160" spans="1:19">
      <c r="A160" s="18">
        <f t="shared" si="17"/>
        <v>2021</v>
      </c>
      <c r="B160" s="18">
        <f t="shared" si="18"/>
        <v>9</v>
      </c>
      <c r="C160" s="18"/>
      <c r="D160" s="18"/>
      <c r="E160" s="18"/>
      <c r="F160" s="42">
        <f>SUMIF('Cust MB ComLg'!$Y$8:$AJ$8,$B$29,'Cust MB ComLg'!$Y120:$AJ120)</f>
        <v>44</v>
      </c>
      <c r="G160" s="42">
        <f>'Avg Bill Days'!C117</f>
        <v>31.143000000000001</v>
      </c>
      <c r="H160" s="42"/>
      <c r="I160" s="42"/>
      <c r="J160" s="42">
        <f t="shared" si="14"/>
        <v>25578</v>
      </c>
      <c r="K160" s="42">
        <f t="shared" si="14"/>
        <v>767</v>
      </c>
      <c r="L160" s="42"/>
      <c r="M160" s="42"/>
      <c r="N160" s="42"/>
      <c r="O160" s="42"/>
      <c r="P160" s="42"/>
      <c r="Q160" s="42"/>
      <c r="R160" s="42">
        <f t="shared" si="15"/>
        <v>14728859</v>
      </c>
      <c r="S160" s="42">
        <f t="shared" si="16"/>
        <v>25990</v>
      </c>
    </row>
    <row r="161" spans="1:19">
      <c r="A161" s="18">
        <f t="shared" si="17"/>
        <v>2021</v>
      </c>
      <c r="B161" s="18">
        <f t="shared" si="18"/>
        <v>10</v>
      </c>
      <c r="C161" s="18"/>
      <c r="D161" s="18"/>
      <c r="E161" s="18"/>
      <c r="F161" s="42">
        <f>SUMIF('Cust MB ComLg'!$Y$8:$AJ$8,$B$29,'Cust MB ComLg'!$Y121:$AJ121)</f>
        <v>44</v>
      </c>
      <c r="G161" s="42">
        <f>'Avg Bill Days'!C118</f>
        <v>30.762</v>
      </c>
      <c r="H161" s="42"/>
      <c r="I161" s="42"/>
      <c r="J161" s="42">
        <f t="shared" si="14"/>
        <v>24449</v>
      </c>
      <c r="K161" s="42">
        <f t="shared" si="14"/>
        <v>712</v>
      </c>
      <c r="L161" s="42"/>
      <c r="M161" s="42"/>
      <c r="N161" s="42"/>
      <c r="O161" s="42"/>
      <c r="P161" s="42"/>
      <c r="Q161" s="42"/>
      <c r="R161" s="42">
        <f t="shared" si="15"/>
        <v>13248688</v>
      </c>
      <c r="S161" s="42">
        <f t="shared" si="16"/>
        <v>24850</v>
      </c>
    </row>
    <row r="162" spans="1:19">
      <c r="A162" s="18">
        <f t="shared" si="17"/>
        <v>2021</v>
      </c>
      <c r="B162" s="18">
        <f t="shared" si="18"/>
        <v>11</v>
      </c>
      <c r="C162" s="18"/>
      <c r="D162" s="18"/>
      <c r="E162" s="18"/>
      <c r="F162" s="42">
        <f>SUMIF('Cust MB ComLg'!$Y$8:$AJ$8,$B$29,'Cust MB ComLg'!$Y122:$AJ122)</f>
        <v>44</v>
      </c>
      <c r="G162" s="42">
        <f>'Avg Bill Days'!C119</f>
        <v>28.619</v>
      </c>
      <c r="H162" s="42"/>
      <c r="I162" s="42"/>
      <c r="J162" s="42">
        <f t="shared" si="14"/>
        <v>23455</v>
      </c>
      <c r="K162" s="42">
        <f t="shared" si="14"/>
        <v>704</v>
      </c>
      <c r="L162" s="42"/>
      <c r="M162" s="42"/>
      <c r="N162" s="42"/>
      <c r="O162" s="42"/>
      <c r="P162" s="42"/>
      <c r="Q162" s="42"/>
      <c r="R162" s="42">
        <f t="shared" si="15"/>
        <v>11720992</v>
      </c>
      <c r="S162" s="42">
        <f t="shared" si="16"/>
        <v>23904</v>
      </c>
    </row>
    <row r="163" spans="1:19">
      <c r="A163" s="18">
        <f t="shared" si="17"/>
        <v>2021</v>
      </c>
      <c r="B163" s="18">
        <f t="shared" si="18"/>
        <v>12</v>
      </c>
      <c r="C163" s="18"/>
      <c r="D163" s="18"/>
      <c r="E163" s="18"/>
      <c r="F163" s="42">
        <f>SUMIF('Cust MB ComLg'!$Y$8:$AJ$8,$B$29,'Cust MB ComLg'!$Y123:$AJ123)</f>
        <v>44</v>
      </c>
      <c r="G163" s="42">
        <f>'Avg Bill Days'!C120</f>
        <v>31.238</v>
      </c>
      <c r="H163" s="42"/>
      <c r="I163" s="42"/>
      <c r="J163" s="42">
        <f t="shared" si="14"/>
        <v>22582</v>
      </c>
      <c r="K163" s="42">
        <f t="shared" si="14"/>
        <v>799</v>
      </c>
      <c r="L163" s="42"/>
      <c r="M163" s="42"/>
      <c r="N163" s="42"/>
      <c r="O163" s="42"/>
      <c r="P163" s="42"/>
      <c r="Q163" s="42"/>
      <c r="R163" s="42">
        <f t="shared" si="15"/>
        <v>12325475</v>
      </c>
      <c r="S163" s="42">
        <f t="shared" si="16"/>
        <v>23164</v>
      </c>
    </row>
    <row r="164" spans="1:19">
      <c r="A164" s="18">
        <f t="shared" si="17"/>
        <v>2022</v>
      </c>
      <c r="B164" s="18">
        <f t="shared" si="18"/>
        <v>1</v>
      </c>
      <c r="C164" s="18"/>
      <c r="D164" s="18"/>
      <c r="E164" s="18"/>
      <c r="F164" s="42">
        <f>SUMIF('Cust MB ComLg'!$Y$8:$AJ$8,$B$29,'Cust MB ComLg'!$Y124:$AJ124)</f>
        <v>44</v>
      </c>
      <c r="G164" s="42">
        <f>'Avg Bill Days'!C121</f>
        <v>32.286000000000001</v>
      </c>
      <c r="H164" s="42"/>
      <c r="I164" s="42"/>
      <c r="J164" s="42">
        <f t="shared" si="14"/>
        <v>22139</v>
      </c>
      <c r="K164" s="42">
        <f t="shared" si="14"/>
        <v>693</v>
      </c>
      <c r="L164" s="42"/>
      <c r="M164" s="42"/>
      <c r="N164" s="42"/>
      <c r="O164" s="42"/>
      <c r="P164" s="42"/>
      <c r="Q164" s="42"/>
      <c r="R164" s="42">
        <f t="shared" si="15"/>
        <v>12973126</v>
      </c>
      <c r="S164" s="42">
        <f t="shared" si="16"/>
        <v>23080</v>
      </c>
    </row>
    <row r="165" spans="1:19">
      <c r="A165" s="18">
        <f t="shared" si="17"/>
        <v>2022</v>
      </c>
      <c r="B165" s="18">
        <f t="shared" si="18"/>
        <v>2</v>
      </c>
      <c r="C165" s="18"/>
      <c r="D165" s="18"/>
      <c r="E165" s="18"/>
      <c r="F165" s="42">
        <f>SUMIF('Cust MB ComLg'!$Y$8:$AJ$8,$B$29,'Cust MB ComLg'!$Y125:$AJ125)</f>
        <v>44</v>
      </c>
      <c r="G165" s="42">
        <f>'Avg Bill Days'!C122</f>
        <v>29.81</v>
      </c>
      <c r="H165" s="42"/>
      <c r="I165" s="42"/>
      <c r="J165" s="42">
        <f t="shared" si="14"/>
        <v>22384</v>
      </c>
      <c r="K165" s="42">
        <f t="shared" si="14"/>
        <v>553</v>
      </c>
      <c r="L165" s="42"/>
      <c r="M165" s="42"/>
      <c r="N165" s="42"/>
      <c r="O165" s="42"/>
      <c r="P165" s="42"/>
      <c r="Q165" s="42"/>
      <c r="R165" s="42">
        <f t="shared" si="15"/>
        <v>12012279</v>
      </c>
      <c r="S165" s="42">
        <f t="shared" si="16"/>
        <v>23056</v>
      </c>
    </row>
    <row r="166" spans="1:19">
      <c r="A166" s="18">
        <f t="shared" si="17"/>
        <v>2022</v>
      </c>
      <c r="B166" s="18">
        <f t="shared" si="18"/>
        <v>3</v>
      </c>
      <c r="C166" s="18"/>
      <c r="D166" s="18"/>
      <c r="E166" s="18"/>
      <c r="F166" s="42">
        <f>SUMIF('Cust MB ComLg'!$Y$8:$AJ$8,$B$29,'Cust MB ComLg'!$Y126:$AJ126)</f>
        <v>44</v>
      </c>
      <c r="G166" s="42">
        <f>'Avg Bill Days'!C123</f>
        <v>29.524000000000001</v>
      </c>
      <c r="H166" s="42"/>
      <c r="I166" s="42"/>
      <c r="J166" s="42">
        <f t="shared" si="14"/>
        <v>22594</v>
      </c>
      <c r="K166" s="42">
        <f t="shared" si="14"/>
        <v>551</v>
      </c>
      <c r="L166" s="42"/>
      <c r="M166" s="42"/>
      <c r="N166" s="42"/>
      <c r="O166" s="42"/>
      <c r="P166" s="42"/>
      <c r="Q166" s="42"/>
      <c r="R166" s="42">
        <f t="shared" si="15"/>
        <v>12025133</v>
      </c>
      <c r="S166" s="42">
        <f t="shared" si="16"/>
        <v>23160</v>
      </c>
    </row>
    <row r="167" spans="1:19">
      <c r="A167" s="18">
        <f t="shared" si="17"/>
        <v>2022</v>
      </c>
      <c r="B167" s="18">
        <f t="shared" si="18"/>
        <v>4</v>
      </c>
      <c r="C167" s="18"/>
      <c r="D167" s="18"/>
      <c r="E167" s="18"/>
      <c r="F167" s="42">
        <f>SUMIF('Cust MB ComLg'!$Y$8:$AJ$8,$B$29,'Cust MB ComLg'!$Y127:$AJ127)</f>
        <v>44</v>
      </c>
      <c r="G167" s="42">
        <f>'Avg Bill Days'!C124</f>
        <v>30.713999999999999</v>
      </c>
      <c r="H167" s="42"/>
      <c r="I167" s="42"/>
      <c r="J167" s="42">
        <f t="shared" si="14"/>
        <v>23372</v>
      </c>
      <c r="K167" s="42">
        <f t="shared" si="14"/>
        <v>678</v>
      </c>
      <c r="L167" s="42"/>
      <c r="M167" s="42"/>
      <c r="N167" s="42"/>
      <c r="O167" s="42"/>
      <c r="P167" s="42"/>
      <c r="Q167" s="42"/>
      <c r="R167" s="42">
        <f t="shared" si="15"/>
        <v>12989893</v>
      </c>
      <c r="S167" s="42">
        <f t="shared" si="16"/>
        <v>23961</v>
      </c>
    </row>
    <row r="168" spans="1:19">
      <c r="A168" s="18">
        <f t="shared" si="17"/>
        <v>2022</v>
      </c>
      <c r="B168" s="18">
        <f t="shared" si="18"/>
        <v>5</v>
      </c>
      <c r="C168" s="18"/>
      <c r="D168" s="18"/>
      <c r="E168" s="18"/>
      <c r="F168" s="42">
        <f>SUMIF('Cust MB ComLg'!$Y$8:$AJ$8,$B$29,'Cust MB ComLg'!$Y128:$AJ128)</f>
        <v>44</v>
      </c>
      <c r="G168" s="42">
        <f>'Avg Bill Days'!C125</f>
        <v>29.524000000000001</v>
      </c>
      <c r="H168" s="42"/>
      <c r="I168" s="42"/>
      <c r="J168" s="42">
        <f t="shared" si="14"/>
        <v>23331</v>
      </c>
      <c r="K168" s="42">
        <f t="shared" si="14"/>
        <v>810</v>
      </c>
      <c r="L168" s="42"/>
      <c r="M168" s="42"/>
      <c r="N168" s="42"/>
      <c r="O168" s="42"/>
      <c r="P168" s="42"/>
      <c r="Q168" s="42"/>
      <c r="R168" s="42">
        <f t="shared" si="15"/>
        <v>12688043</v>
      </c>
      <c r="S168" s="42">
        <f t="shared" si="16"/>
        <v>24025</v>
      </c>
    </row>
    <row r="169" spans="1:19">
      <c r="A169" s="18">
        <f t="shared" si="17"/>
        <v>2022</v>
      </c>
      <c r="B169" s="18">
        <f t="shared" si="18"/>
        <v>6</v>
      </c>
      <c r="C169" s="18"/>
      <c r="D169" s="18"/>
      <c r="E169" s="18"/>
      <c r="F169" s="42">
        <f>SUMIF('Cust MB ComLg'!$Y$8:$AJ$8,$B$29,'Cust MB ComLg'!$Y129:$AJ129)</f>
        <v>44</v>
      </c>
      <c r="G169" s="42">
        <f>'Avg Bill Days'!C126</f>
        <v>30.619</v>
      </c>
      <c r="H169" s="42"/>
      <c r="I169" s="42"/>
      <c r="J169" s="42">
        <f t="shared" si="14"/>
        <v>25061</v>
      </c>
      <c r="K169" s="42">
        <f t="shared" si="14"/>
        <v>800</v>
      </c>
      <c r="L169" s="42"/>
      <c r="M169" s="42"/>
      <c r="N169" s="42"/>
      <c r="O169" s="42"/>
      <c r="P169" s="42"/>
      <c r="Q169" s="42"/>
      <c r="R169" s="42">
        <f t="shared" si="15"/>
        <v>14450160</v>
      </c>
      <c r="S169" s="42">
        <f t="shared" si="16"/>
        <v>25577</v>
      </c>
    </row>
    <row r="170" spans="1:19">
      <c r="A170" s="18">
        <f t="shared" si="17"/>
        <v>2022</v>
      </c>
      <c r="B170" s="18">
        <f t="shared" si="18"/>
        <v>7</v>
      </c>
      <c r="C170" s="18"/>
      <c r="D170" s="18"/>
      <c r="E170" s="18"/>
      <c r="F170" s="42">
        <f>SUMIF('Cust MB ComLg'!$Y$8:$AJ$8,$B$29,'Cust MB ComLg'!$Y130:$AJ130)</f>
        <v>44</v>
      </c>
      <c r="G170" s="42">
        <f>'Avg Bill Days'!C127</f>
        <v>30.713999999999999</v>
      </c>
      <c r="H170" s="42"/>
      <c r="I170" s="42"/>
      <c r="J170" s="42">
        <f t="shared" si="14"/>
        <v>25639</v>
      </c>
      <c r="K170" s="42">
        <f t="shared" si="14"/>
        <v>725</v>
      </c>
      <c r="L170" s="42"/>
      <c r="M170" s="42"/>
      <c r="N170" s="42"/>
      <c r="O170" s="42"/>
      <c r="P170" s="42"/>
      <c r="Q170" s="42"/>
      <c r="R170" s="42">
        <f t="shared" si="15"/>
        <v>14992698</v>
      </c>
      <c r="S170" s="42">
        <f t="shared" si="16"/>
        <v>26044</v>
      </c>
    </row>
    <row r="171" spans="1:19">
      <c r="A171" s="18">
        <f t="shared" si="17"/>
        <v>2022</v>
      </c>
      <c r="B171" s="18">
        <f t="shared" si="18"/>
        <v>8</v>
      </c>
      <c r="C171" s="18"/>
      <c r="D171" s="18"/>
      <c r="E171" s="18"/>
      <c r="F171" s="42">
        <f>SUMIF('Cust MB ComLg'!$Y$8:$AJ$8,$B$29,'Cust MB ComLg'!$Y131:$AJ131)</f>
        <v>44</v>
      </c>
      <c r="G171" s="42">
        <f>'Avg Bill Days'!C128</f>
        <v>30.475999999999999</v>
      </c>
      <c r="H171" s="42"/>
      <c r="I171" s="42"/>
      <c r="J171" s="42">
        <f t="shared" si="14"/>
        <v>25986</v>
      </c>
      <c r="K171" s="42">
        <f t="shared" si="14"/>
        <v>714</v>
      </c>
      <c r="L171" s="42"/>
      <c r="M171" s="42"/>
      <c r="N171" s="42"/>
      <c r="O171" s="42"/>
      <c r="P171" s="42"/>
      <c r="Q171" s="42"/>
      <c r="R171" s="42">
        <f t="shared" si="15"/>
        <v>15167370</v>
      </c>
      <c r="S171" s="42">
        <f t="shared" si="16"/>
        <v>26233</v>
      </c>
    </row>
    <row r="172" spans="1:19">
      <c r="A172" s="18">
        <f t="shared" si="17"/>
        <v>2022</v>
      </c>
      <c r="B172" s="18">
        <f t="shared" si="18"/>
        <v>9</v>
      </c>
      <c r="C172" s="18"/>
      <c r="D172" s="18"/>
      <c r="E172" s="18"/>
      <c r="F172" s="42">
        <f>SUMIF('Cust MB ComLg'!$Y$8:$AJ$8,$B$29,'Cust MB ComLg'!$Y132:$AJ132)</f>
        <v>44</v>
      </c>
      <c r="G172" s="42">
        <f>'Avg Bill Days'!C129</f>
        <v>31.143000000000001</v>
      </c>
      <c r="H172" s="42"/>
      <c r="I172" s="42"/>
      <c r="J172" s="42">
        <f t="shared" si="14"/>
        <v>25578</v>
      </c>
      <c r="K172" s="42">
        <f t="shared" si="14"/>
        <v>767</v>
      </c>
      <c r="L172" s="42"/>
      <c r="M172" s="42"/>
      <c r="N172" s="42"/>
      <c r="O172" s="42"/>
      <c r="P172" s="42"/>
      <c r="Q172" s="42"/>
      <c r="R172" s="42">
        <f t="shared" si="15"/>
        <v>14728859</v>
      </c>
      <c r="S172" s="42">
        <f t="shared" si="16"/>
        <v>25990</v>
      </c>
    </row>
    <row r="173" spans="1:19">
      <c r="A173" s="18">
        <f t="shared" si="17"/>
        <v>2022</v>
      </c>
      <c r="B173" s="18">
        <f t="shared" si="18"/>
        <v>10</v>
      </c>
      <c r="C173" s="18"/>
      <c r="D173" s="18"/>
      <c r="E173" s="18"/>
      <c r="F173" s="42">
        <f>SUMIF('Cust MB ComLg'!$Y$8:$AJ$8,$B$29,'Cust MB ComLg'!$Y133:$AJ133)</f>
        <v>44</v>
      </c>
      <c r="G173" s="42">
        <f>'Avg Bill Days'!C130</f>
        <v>30.762</v>
      </c>
      <c r="H173" s="42"/>
      <c r="I173" s="42"/>
      <c r="J173" s="42">
        <f t="shared" si="14"/>
        <v>24449</v>
      </c>
      <c r="K173" s="42">
        <f t="shared" si="14"/>
        <v>712</v>
      </c>
      <c r="L173" s="42"/>
      <c r="M173" s="42"/>
      <c r="N173" s="42"/>
      <c r="O173" s="42"/>
      <c r="P173" s="42"/>
      <c r="Q173" s="42"/>
      <c r="R173" s="42">
        <f t="shared" si="15"/>
        <v>13248688</v>
      </c>
      <c r="S173" s="42">
        <f t="shared" si="16"/>
        <v>24850</v>
      </c>
    </row>
    <row r="174" spans="1:19">
      <c r="A174" s="18">
        <f t="shared" si="17"/>
        <v>2022</v>
      </c>
      <c r="B174" s="18">
        <f t="shared" si="18"/>
        <v>11</v>
      </c>
      <c r="C174" s="18"/>
      <c r="D174" s="18"/>
      <c r="E174" s="18"/>
      <c r="F174" s="42">
        <f>SUMIF('Cust MB ComLg'!$Y$8:$AJ$8,$B$29,'Cust MB ComLg'!$Y134:$AJ134)</f>
        <v>44</v>
      </c>
      <c r="G174" s="42">
        <f>'Avg Bill Days'!C131</f>
        <v>28.619</v>
      </c>
      <c r="H174" s="42"/>
      <c r="I174" s="42"/>
      <c r="J174" s="42">
        <f t="shared" si="14"/>
        <v>23455</v>
      </c>
      <c r="K174" s="42">
        <f t="shared" si="14"/>
        <v>704</v>
      </c>
      <c r="L174" s="42"/>
      <c r="M174" s="42"/>
      <c r="N174" s="42"/>
      <c r="O174" s="42"/>
      <c r="P174" s="42"/>
      <c r="Q174" s="42"/>
      <c r="R174" s="42">
        <f t="shared" si="15"/>
        <v>11720992</v>
      </c>
      <c r="S174" s="42">
        <f t="shared" si="16"/>
        <v>23904</v>
      </c>
    </row>
    <row r="175" spans="1:19">
      <c r="A175" s="18">
        <f t="shared" si="17"/>
        <v>2022</v>
      </c>
      <c r="B175" s="18">
        <f t="shared" si="18"/>
        <v>12</v>
      </c>
      <c r="C175" s="18"/>
      <c r="D175" s="18"/>
      <c r="E175" s="18"/>
      <c r="F175" s="42">
        <f>SUMIF('Cust MB ComLg'!$Y$8:$AJ$8,$B$29,'Cust MB ComLg'!$Y135:$AJ135)</f>
        <v>44</v>
      </c>
      <c r="G175" s="42">
        <f>'Avg Bill Days'!C132</f>
        <v>31.238</v>
      </c>
      <c r="H175" s="42"/>
      <c r="I175" s="42"/>
      <c r="J175" s="42">
        <f t="shared" si="14"/>
        <v>22582</v>
      </c>
      <c r="K175" s="42">
        <f t="shared" si="14"/>
        <v>799</v>
      </c>
      <c r="L175" s="42"/>
      <c r="M175" s="42"/>
      <c r="N175" s="42"/>
      <c r="O175" s="42"/>
      <c r="P175" s="42"/>
      <c r="Q175" s="42"/>
      <c r="R175" s="42">
        <f t="shared" si="15"/>
        <v>12325475</v>
      </c>
      <c r="S175" s="42">
        <f t="shared" si="16"/>
        <v>23164</v>
      </c>
    </row>
    <row r="176" spans="1:19">
      <c r="A176" s="18">
        <f t="shared" si="17"/>
        <v>2023</v>
      </c>
      <c r="B176" s="18">
        <f t="shared" si="18"/>
        <v>1</v>
      </c>
      <c r="C176" s="18"/>
      <c r="D176" s="18"/>
      <c r="E176" s="18"/>
      <c r="F176" s="42">
        <f>SUMIF('Cust MB ComLg'!$Y$8:$AJ$8,$B$29,'Cust MB ComLg'!$Y136:$AJ136)</f>
        <v>44</v>
      </c>
      <c r="G176" s="42">
        <f>'Avg Bill Days'!C133</f>
        <v>32.286000000000001</v>
      </c>
      <c r="H176" s="42"/>
      <c r="I176" s="42"/>
      <c r="J176" s="42">
        <f t="shared" si="14"/>
        <v>22139</v>
      </c>
      <c r="K176" s="42">
        <f t="shared" si="14"/>
        <v>693</v>
      </c>
      <c r="L176" s="42"/>
      <c r="M176" s="42"/>
      <c r="N176" s="42"/>
      <c r="O176" s="42"/>
      <c r="P176" s="42"/>
      <c r="Q176" s="42"/>
      <c r="R176" s="42">
        <f t="shared" si="15"/>
        <v>12973126</v>
      </c>
      <c r="S176" s="42">
        <f t="shared" si="16"/>
        <v>23080</v>
      </c>
    </row>
    <row r="177" spans="1:19">
      <c r="A177" s="18">
        <f t="shared" si="17"/>
        <v>2023</v>
      </c>
      <c r="B177" s="18">
        <f t="shared" si="18"/>
        <v>2</v>
      </c>
      <c r="C177" s="18"/>
      <c r="D177" s="18"/>
      <c r="E177" s="18"/>
      <c r="F177" s="42">
        <f>SUMIF('Cust MB ComLg'!$Y$8:$AJ$8,$B$29,'Cust MB ComLg'!$Y137:$AJ137)</f>
        <v>44</v>
      </c>
      <c r="G177" s="42">
        <f>'Avg Bill Days'!C134</f>
        <v>29.81</v>
      </c>
      <c r="H177" s="42"/>
      <c r="I177" s="42"/>
      <c r="J177" s="42">
        <f t="shared" si="14"/>
        <v>22384</v>
      </c>
      <c r="K177" s="42">
        <f t="shared" si="14"/>
        <v>553</v>
      </c>
      <c r="L177" s="42"/>
      <c r="M177" s="42"/>
      <c r="N177" s="42"/>
      <c r="O177" s="42"/>
      <c r="P177" s="42"/>
      <c r="Q177" s="42"/>
      <c r="R177" s="42">
        <f t="shared" si="15"/>
        <v>12012279</v>
      </c>
      <c r="S177" s="42">
        <f t="shared" si="16"/>
        <v>23056</v>
      </c>
    </row>
    <row r="178" spans="1:19">
      <c r="A178" s="18">
        <f t="shared" si="17"/>
        <v>2023</v>
      </c>
      <c r="B178" s="18">
        <f t="shared" si="18"/>
        <v>3</v>
      </c>
      <c r="C178" s="18"/>
      <c r="D178" s="18"/>
      <c r="E178" s="18"/>
      <c r="F178" s="42">
        <f>SUMIF('Cust MB ComLg'!$Y$8:$AJ$8,$B$29,'Cust MB ComLg'!$Y138:$AJ138)</f>
        <v>44</v>
      </c>
      <c r="G178" s="42">
        <f>'Avg Bill Days'!C135</f>
        <v>29.524000000000001</v>
      </c>
      <c r="H178" s="42"/>
      <c r="I178" s="42"/>
      <c r="J178" s="42">
        <f t="shared" ref="J178:K209" si="19">ROUND(SUMIF($B$32:$B$45,$B178,J$32:J$45)*$F178,0)</f>
        <v>22594</v>
      </c>
      <c r="K178" s="42">
        <f t="shared" si="19"/>
        <v>551</v>
      </c>
      <c r="L178" s="42"/>
      <c r="M178" s="42"/>
      <c r="N178" s="42"/>
      <c r="O178" s="42"/>
      <c r="P178" s="42"/>
      <c r="Q178" s="42"/>
      <c r="R178" s="42">
        <f t="shared" ref="R178:R241" si="20">ROUND(SUMIF($B$32:$B$45,$B178,R$32:R$45)*$F178*$G178,0)</f>
        <v>12025133</v>
      </c>
      <c r="S178" s="42">
        <f t="shared" ref="S178:S241" si="21">ROUND(SUMIF($B$32:$B$45,$B178,S$32:S$45)*$F178,0)</f>
        <v>23160</v>
      </c>
    </row>
    <row r="179" spans="1:19">
      <c r="A179" s="18">
        <f t="shared" si="17"/>
        <v>2023</v>
      </c>
      <c r="B179" s="18">
        <f t="shared" si="18"/>
        <v>4</v>
      </c>
      <c r="C179" s="18"/>
      <c r="D179" s="18"/>
      <c r="E179" s="18"/>
      <c r="F179" s="42">
        <f>SUMIF('Cust MB ComLg'!$Y$8:$AJ$8,$B$29,'Cust MB ComLg'!$Y139:$AJ139)</f>
        <v>44</v>
      </c>
      <c r="G179" s="42">
        <f>'Avg Bill Days'!C136</f>
        <v>30.713999999999999</v>
      </c>
      <c r="H179" s="42"/>
      <c r="I179" s="42"/>
      <c r="J179" s="42">
        <f t="shared" si="19"/>
        <v>23372</v>
      </c>
      <c r="K179" s="42">
        <f t="shared" si="19"/>
        <v>678</v>
      </c>
      <c r="L179" s="42"/>
      <c r="M179" s="42"/>
      <c r="N179" s="42"/>
      <c r="O179" s="42"/>
      <c r="P179" s="42"/>
      <c r="Q179" s="42"/>
      <c r="R179" s="42">
        <f t="shared" si="20"/>
        <v>12989893</v>
      </c>
      <c r="S179" s="42">
        <f t="shared" si="21"/>
        <v>23961</v>
      </c>
    </row>
    <row r="180" spans="1:19">
      <c r="A180" s="18">
        <f t="shared" si="17"/>
        <v>2023</v>
      </c>
      <c r="B180" s="18">
        <f t="shared" si="18"/>
        <v>5</v>
      </c>
      <c r="C180" s="18"/>
      <c r="D180" s="18"/>
      <c r="E180" s="18"/>
      <c r="F180" s="42">
        <f>SUMIF('Cust MB ComLg'!$Y$8:$AJ$8,$B$29,'Cust MB ComLg'!$Y140:$AJ140)</f>
        <v>44</v>
      </c>
      <c r="G180" s="42">
        <f>'Avg Bill Days'!C137</f>
        <v>29.524000000000001</v>
      </c>
      <c r="H180" s="42"/>
      <c r="I180" s="42"/>
      <c r="J180" s="42">
        <f t="shared" si="19"/>
        <v>23331</v>
      </c>
      <c r="K180" s="42">
        <f t="shared" si="19"/>
        <v>810</v>
      </c>
      <c r="L180" s="42"/>
      <c r="M180" s="42"/>
      <c r="N180" s="42"/>
      <c r="O180" s="42"/>
      <c r="P180" s="42"/>
      <c r="Q180" s="42"/>
      <c r="R180" s="42">
        <f t="shared" si="20"/>
        <v>12688043</v>
      </c>
      <c r="S180" s="42">
        <f t="shared" si="21"/>
        <v>24025</v>
      </c>
    </row>
    <row r="181" spans="1:19">
      <c r="A181" s="18">
        <f t="shared" si="17"/>
        <v>2023</v>
      </c>
      <c r="B181" s="18">
        <f t="shared" si="18"/>
        <v>6</v>
      </c>
      <c r="C181" s="18"/>
      <c r="D181" s="18"/>
      <c r="E181" s="18"/>
      <c r="F181" s="42">
        <f>SUMIF('Cust MB ComLg'!$Y$8:$AJ$8,$B$29,'Cust MB ComLg'!$Y141:$AJ141)</f>
        <v>44</v>
      </c>
      <c r="G181" s="42">
        <f>'Avg Bill Days'!C138</f>
        <v>30.619</v>
      </c>
      <c r="H181" s="42"/>
      <c r="I181" s="42"/>
      <c r="J181" s="42">
        <f t="shared" si="19"/>
        <v>25061</v>
      </c>
      <c r="K181" s="42">
        <f t="shared" si="19"/>
        <v>800</v>
      </c>
      <c r="L181" s="42"/>
      <c r="M181" s="42"/>
      <c r="N181" s="42"/>
      <c r="O181" s="42"/>
      <c r="P181" s="42"/>
      <c r="Q181" s="42"/>
      <c r="R181" s="42">
        <f t="shared" si="20"/>
        <v>14450160</v>
      </c>
      <c r="S181" s="42">
        <f t="shared" si="21"/>
        <v>25577</v>
      </c>
    </row>
    <row r="182" spans="1:19">
      <c r="A182" s="18">
        <f t="shared" si="17"/>
        <v>2023</v>
      </c>
      <c r="B182" s="18">
        <f t="shared" si="18"/>
        <v>7</v>
      </c>
      <c r="C182" s="18"/>
      <c r="D182" s="18"/>
      <c r="E182" s="18"/>
      <c r="F182" s="42">
        <f>SUMIF('Cust MB ComLg'!$Y$8:$AJ$8,$B$29,'Cust MB ComLg'!$Y142:$AJ142)</f>
        <v>44</v>
      </c>
      <c r="G182" s="42">
        <f>'Avg Bill Days'!C139</f>
        <v>30.713999999999999</v>
      </c>
      <c r="H182" s="42"/>
      <c r="I182" s="42"/>
      <c r="J182" s="42">
        <f t="shared" si="19"/>
        <v>25639</v>
      </c>
      <c r="K182" s="42">
        <f t="shared" si="19"/>
        <v>725</v>
      </c>
      <c r="L182" s="42"/>
      <c r="M182" s="42"/>
      <c r="N182" s="42"/>
      <c r="O182" s="42"/>
      <c r="P182" s="42"/>
      <c r="Q182" s="42"/>
      <c r="R182" s="42">
        <f t="shared" si="20"/>
        <v>14992698</v>
      </c>
      <c r="S182" s="42">
        <f t="shared" si="21"/>
        <v>26044</v>
      </c>
    </row>
    <row r="183" spans="1:19">
      <c r="A183" s="18">
        <f t="shared" si="17"/>
        <v>2023</v>
      </c>
      <c r="B183" s="18">
        <f t="shared" si="18"/>
        <v>8</v>
      </c>
      <c r="C183" s="18"/>
      <c r="D183" s="18"/>
      <c r="E183" s="18"/>
      <c r="F183" s="42">
        <f>SUMIF('Cust MB ComLg'!$Y$8:$AJ$8,$B$29,'Cust MB ComLg'!$Y143:$AJ143)</f>
        <v>44</v>
      </c>
      <c r="G183" s="42">
        <f>'Avg Bill Days'!C140</f>
        <v>30.475999999999999</v>
      </c>
      <c r="H183" s="42"/>
      <c r="I183" s="42"/>
      <c r="J183" s="42">
        <f t="shared" si="19"/>
        <v>25986</v>
      </c>
      <c r="K183" s="42">
        <f t="shared" si="19"/>
        <v>714</v>
      </c>
      <c r="L183" s="42"/>
      <c r="M183" s="42"/>
      <c r="N183" s="42"/>
      <c r="O183" s="42"/>
      <c r="P183" s="42"/>
      <c r="Q183" s="42"/>
      <c r="R183" s="42">
        <f t="shared" si="20"/>
        <v>15167370</v>
      </c>
      <c r="S183" s="42">
        <f t="shared" si="21"/>
        <v>26233</v>
      </c>
    </row>
    <row r="184" spans="1:19">
      <c r="A184" s="18">
        <f t="shared" si="17"/>
        <v>2023</v>
      </c>
      <c r="B184" s="18">
        <f t="shared" si="18"/>
        <v>9</v>
      </c>
      <c r="C184" s="18"/>
      <c r="D184" s="18"/>
      <c r="E184" s="18"/>
      <c r="F184" s="42">
        <f>SUMIF('Cust MB ComLg'!$Y$8:$AJ$8,$B$29,'Cust MB ComLg'!$Y144:$AJ144)</f>
        <v>44</v>
      </c>
      <c r="G184" s="42">
        <f>'Avg Bill Days'!C141</f>
        <v>31.143000000000001</v>
      </c>
      <c r="H184" s="42"/>
      <c r="I184" s="42"/>
      <c r="J184" s="42">
        <f t="shared" si="19"/>
        <v>25578</v>
      </c>
      <c r="K184" s="42">
        <f t="shared" si="19"/>
        <v>767</v>
      </c>
      <c r="L184" s="42"/>
      <c r="M184" s="42"/>
      <c r="N184" s="42"/>
      <c r="O184" s="42"/>
      <c r="P184" s="42"/>
      <c r="Q184" s="42"/>
      <c r="R184" s="42">
        <f t="shared" si="20"/>
        <v>14728859</v>
      </c>
      <c r="S184" s="42">
        <f t="shared" si="21"/>
        <v>25990</v>
      </c>
    </row>
    <row r="185" spans="1:19">
      <c r="A185" s="18">
        <f t="shared" si="17"/>
        <v>2023</v>
      </c>
      <c r="B185" s="18">
        <f t="shared" si="18"/>
        <v>10</v>
      </c>
      <c r="C185" s="18"/>
      <c r="D185" s="18"/>
      <c r="E185" s="18"/>
      <c r="F185" s="42">
        <f>SUMIF('Cust MB ComLg'!$Y$8:$AJ$8,$B$29,'Cust MB ComLg'!$Y145:$AJ145)</f>
        <v>44</v>
      </c>
      <c r="G185" s="42">
        <f>'Avg Bill Days'!C142</f>
        <v>30.762</v>
      </c>
      <c r="H185" s="42"/>
      <c r="I185" s="42"/>
      <c r="J185" s="42">
        <f t="shared" si="19"/>
        <v>24449</v>
      </c>
      <c r="K185" s="42">
        <f t="shared" si="19"/>
        <v>712</v>
      </c>
      <c r="L185" s="42"/>
      <c r="M185" s="42"/>
      <c r="N185" s="42"/>
      <c r="O185" s="42"/>
      <c r="P185" s="42"/>
      <c r="Q185" s="42"/>
      <c r="R185" s="42">
        <f t="shared" si="20"/>
        <v>13248688</v>
      </c>
      <c r="S185" s="42">
        <f t="shared" si="21"/>
        <v>24850</v>
      </c>
    </row>
    <row r="186" spans="1:19">
      <c r="A186" s="18">
        <f t="shared" si="17"/>
        <v>2023</v>
      </c>
      <c r="B186" s="18">
        <f t="shared" si="18"/>
        <v>11</v>
      </c>
      <c r="C186" s="18"/>
      <c r="D186" s="18"/>
      <c r="E186" s="18"/>
      <c r="F186" s="42">
        <f>SUMIF('Cust MB ComLg'!$Y$8:$AJ$8,$B$29,'Cust MB ComLg'!$Y146:$AJ146)</f>
        <v>44</v>
      </c>
      <c r="G186" s="42">
        <f>'Avg Bill Days'!C143</f>
        <v>28.619</v>
      </c>
      <c r="H186" s="42"/>
      <c r="I186" s="42"/>
      <c r="J186" s="42">
        <f t="shared" si="19"/>
        <v>23455</v>
      </c>
      <c r="K186" s="42">
        <f t="shared" si="19"/>
        <v>704</v>
      </c>
      <c r="L186" s="42"/>
      <c r="M186" s="42"/>
      <c r="N186" s="42"/>
      <c r="O186" s="42"/>
      <c r="P186" s="42"/>
      <c r="Q186" s="42"/>
      <c r="R186" s="42">
        <f t="shared" si="20"/>
        <v>11720992</v>
      </c>
      <c r="S186" s="42">
        <f t="shared" si="21"/>
        <v>23904</v>
      </c>
    </row>
    <row r="187" spans="1:19">
      <c r="A187" s="18">
        <f t="shared" si="17"/>
        <v>2023</v>
      </c>
      <c r="B187" s="18">
        <f t="shared" si="18"/>
        <v>12</v>
      </c>
      <c r="C187" s="18"/>
      <c r="D187" s="18"/>
      <c r="E187" s="18"/>
      <c r="F187" s="42">
        <f>SUMIF('Cust MB ComLg'!$Y$8:$AJ$8,$B$29,'Cust MB ComLg'!$Y147:$AJ147)</f>
        <v>44</v>
      </c>
      <c r="G187" s="42">
        <f>'Avg Bill Days'!C144</f>
        <v>31.238</v>
      </c>
      <c r="H187" s="42"/>
      <c r="I187" s="42"/>
      <c r="J187" s="42">
        <f t="shared" si="19"/>
        <v>22582</v>
      </c>
      <c r="K187" s="42">
        <f t="shared" si="19"/>
        <v>799</v>
      </c>
      <c r="L187" s="42"/>
      <c r="M187" s="42"/>
      <c r="N187" s="42"/>
      <c r="O187" s="42"/>
      <c r="P187" s="42"/>
      <c r="Q187" s="42"/>
      <c r="R187" s="42">
        <f t="shared" si="20"/>
        <v>12325475</v>
      </c>
      <c r="S187" s="42">
        <f t="shared" si="21"/>
        <v>23164</v>
      </c>
    </row>
    <row r="188" spans="1:19">
      <c r="A188" s="18">
        <f t="shared" si="17"/>
        <v>2024</v>
      </c>
      <c r="B188" s="18">
        <f t="shared" si="18"/>
        <v>1</v>
      </c>
      <c r="C188" s="18"/>
      <c r="D188" s="18"/>
      <c r="E188" s="18"/>
      <c r="F188" s="42">
        <f>SUMIF('Cust MB ComLg'!$Y$8:$AJ$8,$B$29,'Cust MB ComLg'!$Y148:$AJ148)</f>
        <v>44</v>
      </c>
      <c r="G188" s="42">
        <f>'Avg Bill Days'!C145</f>
        <v>32.286000000000001</v>
      </c>
      <c r="H188" s="42"/>
      <c r="I188" s="42"/>
      <c r="J188" s="42">
        <f t="shared" si="19"/>
        <v>22139</v>
      </c>
      <c r="K188" s="42">
        <f t="shared" si="19"/>
        <v>693</v>
      </c>
      <c r="L188" s="42"/>
      <c r="M188" s="42"/>
      <c r="N188" s="42"/>
      <c r="O188" s="42"/>
      <c r="P188" s="42"/>
      <c r="Q188" s="42"/>
      <c r="R188" s="42">
        <f t="shared" si="20"/>
        <v>12973126</v>
      </c>
      <c r="S188" s="42">
        <f t="shared" si="21"/>
        <v>23080</v>
      </c>
    </row>
    <row r="189" spans="1:19">
      <c r="A189" s="18">
        <f t="shared" si="17"/>
        <v>2024</v>
      </c>
      <c r="B189" s="18">
        <f t="shared" si="18"/>
        <v>2</v>
      </c>
      <c r="C189" s="18"/>
      <c r="D189" s="18"/>
      <c r="E189" s="18"/>
      <c r="F189" s="42">
        <f>SUMIF('Cust MB ComLg'!$Y$8:$AJ$8,$B$29,'Cust MB ComLg'!$Y149:$AJ149)</f>
        <v>44</v>
      </c>
      <c r="G189" s="42">
        <f>'Avg Bill Days'!C146</f>
        <v>30.31</v>
      </c>
      <c r="H189" s="42"/>
      <c r="I189" s="42"/>
      <c r="J189" s="42">
        <f t="shared" si="19"/>
        <v>22384</v>
      </c>
      <c r="K189" s="42">
        <f t="shared" si="19"/>
        <v>553</v>
      </c>
      <c r="L189" s="42"/>
      <c r="M189" s="42"/>
      <c r="N189" s="42"/>
      <c r="O189" s="42"/>
      <c r="P189" s="42"/>
      <c r="Q189" s="42"/>
      <c r="R189" s="42">
        <f t="shared" si="20"/>
        <v>12213760</v>
      </c>
      <c r="S189" s="42">
        <f t="shared" si="21"/>
        <v>23056</v>
      </c>
    </row>
    <row r="190" spans="1:19">
      <c r="A190" s="18">
        <f t="shared" si="17"/>
        <v>2024</v>
      </c>
      <c r="B190" s="18">
        <f t="shared" si="18"/>
        <v>3</v>
      </c>
      <c r="C190" s="18"/>
      <c r="D190" s="18"/>
      <c r="E190" s="18"/>
      <c r="F190" s="42">
        <f>SUMIF('Cust MB ComLg'!$Y$8:$AJ$8,$B$29,'Cust MB ComLg'!$Y150:$AJ150)</f>
        <v>44</v>
      </c>
      <c r="G190" s="42">
        <f>'Avg Bill Days'!C147</f>
        <v>30.024000000000001</v>
      </c>
      <c r="H190" s="42"/>
      <c r="I190" s="42"/>
      <c r="J190" s="42">
        <f t="shared" si="19"/>
        <v>22594</v>
      </c>
      <c r="K190" s="42">
        <f t="shared" si="19"/>
        <v>551</v>
      </c>
      <c r="L190" s="42"/>
      <c r="M190" s="42"/>
      <c r="N190" s="42"/>
      <c r="O190" s="42"/>
      <c r="P190" s="42"/>
      <c r="Q190" s="42"/>
      <c r="R190" s="42">
        <f t="shared" si="20"/>
        <v>12228783</v>
      </c>
      <c r="S190" s="42">
        <f t="shared" si="21"/>
        <v>23160</v>
      </c>
    </row>
    <row r="191" spans="1:19">
      <c r="A191" s="18">
        <f t="shared" si="17"/>
        <v>2024</v>
      </c>
      <c r="B191" s="18">
        <f t="shared" si="18"/>
        <v>4</v>
      </c>
      <c r="C191" s="18"/>
      <c r="D191" s="18"/>
      <c r="E191" s="18"/>
      <c r="F191" s="42">
        <f>SUMIF('Cust MB ComLg'!$Y$8:$AJ$8,$B$29,'Cust MB ComLg'!$Y151:$AJ151)</f>
        <v>44</v>
      </c>
      <c r="G191" s="42">
        <f>'Avg Bill Days'!C148</f>
        <v>30.713999999999999</v>
      </c>
      <c r="H191" s="42"/>
      <c r="I191" s="42"/>
      <c r="J191" s="42">
        <f t="shared" si="19"/>
        <v>23372</v>
      </c>
      <c r="K191" s="42">
        <f t="shared" si="19"/>
        <v>678</v>
      </c>
      <c r="L191" s="42"/>
      <c r="M191" s="42"/>
      <c r="N191" s="42"/>
      <c r="O191" s="42"/>
      <c r="P191" s="42"/>
      <c r="Q191" s="42"/>
      <c r="R191" s="42">
        <f t="shared" si="20"/>
        <v>12989893</v>
      </c>
      <c r="S191" s="42">
        <f t="shared" si="21"/>
        <v>23961</v>
      </c>
    </row>
    <row r="192" spans="1:19">
      <c r="A192" s="18">
        <f t="shared" si="17"/>
        <v>2024</v>
      </c>
      <c r="B192" s="18">
        <f t="shared" si="18"/>
        <v>5</v>
      </c>
      <c r="C192" s="18"/>
      <c r="D192" s="18"/>
      <c r="E192" s="18"/>
      <c r="F192" s="42">
        <f>SUMIF('Cust MB ComLg'!$Y$8:$AJ$8,$B$29,'Cust MB ComLg'!$Y152:$AJ152)</f>
        <v>44</v>
      </c>
      <c r="G192" s="42">
        <f>'Avg Bill Days'!C149</f>
        <v>29.524000000000001</v>
      </c>
      <c r="H192" s="42"/>
      <c r="I192" s="42"/>
      <c r="J192" s="42">
        <f t="shared" si="19"/>
        <v>23331</v>
      </c>
      <c r="K192" s="42">
        <f t="shared" si="19"/>
        <v>810</v>
      </c>
      <c r="L192" s="42"/>
      <c r="M192" s="42"/>
      <c r="N192" s="42"/>
      <c r="O192" s="42"/>
      <c r="P192" s="42"/>
      <c r="Q192" s="42"/>
      <c r="R192" s="42">
        <f t="shared" si="20"/>
        <v>12688043</v>
      </c>
      <c r="S192" s="42">
        <f t="shared" si="21"/>
        <v>24025</v>
      </c>
    </row>
    <row r="193" spans="1:19">
      <c r="A193" s="18">
        <f t="shared" si="17"/>
        <v>2024</v>
      </c>
      <c r="B193" s="18">
        <f t="shared" si="18"/>
        <v>6</v>
      </c>
      <c r="C193" s="18"/>
      <c r="D193" s="18"/>
      <c r="E193" s="18"/>
      <c r="F193" s="42">
        <f>SUMIF('Cust MB ComLg'!$Y$8:$AJ$8,$B$29,'Cust MB ComLg'!$Y153:$AJ153)</f>
        <v>44</v>
      </c>
      <c r="G193" s="42">
        <f>'Avg Bill Days'!C150</f>
        <v>30.619</v>
      </c>
      <c r="H193" s="42"/>
      <c r="I193" s="42"/>
      <c r="J193" s="42">
        <f t="shared" si="19"/>
        <v>25061</v>
      </c>
      <c r="K193" s="42">
        <f t="shared" si="19"/>
        <v>800</v>
      </c>
      <c r="L193" s="42"/>
      <c r="M193" s="42"/>
      <c r="N193" s="42"/>
      <c r="O193" s="42"/>
      <c r="P193" s="42"/>
      <c r="Q193" s="42"/>
      <c r="R193" s="42">
        <f t="shared" si="20"/>
        <v>14450160</v>
      </c>
      <c r="S193" s="42">
        <f t="shared" si="21"/>
        <v>25577</v>
      </c>
    </row>
    <row r="194" spans="1:19">
      <c r="A194" s="18">
        <f t="shared" si="17"/>
        <v>2024</v>
      </c>
      <c r="B194" s="18">
        <f t="shared" si="18"/>
        <v>7</v>
      </c>
      <c r="C194" s="18"/>
      <c r="D194" s="18"/>
      <c r="E194" s="18"/>
      <c r="F194" s="42">
        <f>SUMIF('Cust MB ComLg'!$Y$8:$AJ$8,$B$29,'Cust MB ComLg'!$Y154:$AJ154)</f>
        <v>44</v>
      </c>
      <c r="G194" s="42">
        <f>'Avg Bill Days'!C151</f>
        <v>30.713999999999999</v>
      </c>
      <c r="H194" s="42"/>
      <c r="I194" s="42"/>
      <c r="J194" s="42">
        <f t="shared" si="19"/>
        <v>25639</v>
      </c>
      <c r="K194" s="42">
        <f t="shared" si="19"/>
        <v>725</v>
      </c>
      <c r="L194" s="42"/>
      <c r="M194" s="42"/>
      <c r="N194" s="42"/>
      <c r="O194" s="42"/>
      <c r="P194" s="42"/>
      <c r="Q194" s="42"/>
      <c r="R194" s="42">
        <f t="shared" si="20"/>
        <v>14992698</v>
      </c>
      <c r="S194" s="42">
        <f t="shared" si="21"/>
        <v>26044</v>
      </c>
    </row>
    <row r="195" spans="1:19">
      <c r="A195" s="18">
        <f t="shared" si="17"/>
        <v>2024</v>
      </c>
      <c r="B195" s="18">
        <f t="shared" si="18"/>
        <v>8</v>
      </c>
      <c r="C195" s="18"/>
      <c r="D195" s="18"/>
      <c r="E195" s="18"/>
      <c r="F195" s="42">
        <f>SUMIF('Cust MB ComLg'!$Y$8:$AJ$8,$B$29,'Cust MB ComLg'!$Y155:$AJ155)</f>
        <v>44</v>
      </c>
      <c r="G195" s="42">
        <f>'Avg Bill Days'!C152</f>
        <v>30.475999999999999</v>
      </c>
      <c r="H195" s="42"/>
      <c r="I195" s="42"/>
      <c r="J195" s="42">
        <f t="shared" si="19"/>
        <v>25986</v>
      </c>
      <c r="K195" s="42">
        <f t="shared" si="19"/>
        <v>714</v>
      </c>
      <c r="L195" s="42"/>
      <c r="M195" s="42"/>
      <c r="N195" s="42"/>
      <c r="O195" s="42"/>
      <c r="P195" s="42"/>
      <c r="Q195" s="42"/>
      <c r="R195" s="42">
        <f t="shared" si="20"/>
        <v>15167370</v>
      </c>
      <c r="S195" s="42">
        <f t="shared" si="21"/>
        <v>26233</v>
      </c>
    </row>
    <row r="196" spans="1:19">
      <c r="A196" s="18">
        <f t="shared" ref="A196:A259" si="22">A184+1</f>
        <v>2024</v>
      </c>
      <c r="B196" s="18">
        <f t="shared" si="18"/>
        <v>9</v>
      </c>
      <c r="C196" s="18"/>
      <c r="D196" s="18"/>
      <c r="E196" s="18"/>
      <c r="F196" s="42">
        <f>SUMIF('Cust MB ComLg'!$Y$8:$AJ$8,$B$29,'Cust MB ComLg'!$Y156:$AJ156)</f>
        <v>44</v>
      </c>
      <c r="G196" s="42">
        <f>'Avg Bill Days'!C153</f>
        <v>31.143000000000001</v>
      </c>
      <c r="H196" s="42"/>
      <c r="I196" s="42"/>
      <c r="J196" s="42">
        <f t="shared" si="19"/>
        <v>25578</v>
      </c>
      <c r="K196" s="42">
        <f t="shared" si="19"/>
        <v>767</v>
      </c>
      <c r="L196" s="42"/>
      <c r="M196" s="42"/>
      <c r="N196" s="42"/>
      <c r="O196" s="42"/>
      <c r="P196" s="42"/>
      <c r="Q196" s="42"/>
      <c r="R196" s="42">
        <f t="shared" si="20"/>
        <v>14728859</v>
      </c>
      <c r="S196" s="42">
        <f t="shared" si="21"/>
        <v>25990</v>
      </c>
    </row>
    <row r="197" spans="1:19">
      <c r="A197" s="18">
        <f t="shared" si="22"/>
        <v>2024</v>
      </c>
      <c r="B197" s="18">
        <f t="shared" ref="B197:B260" si="23">B185</f>
        <v>10</v>
      </c>
      <c r="C197" s="18"/>
      <c r="D197" s="18"/>
      <c r="E197" s="18"/>
      <c r="F197" s="42">
        <f>SUMIF('Cust MB ComLg'!$Y$8:$AJ$8,$B$29,'Cust MB ComLg'!$Y157:$AJ157)</f>
        <v>44</v>
      </c>
      <c r="G197" s="42">
        <f>'Avg Bill Days'!C154</f>
        <v>30.762</v>
      </c>
      <c r="H197" s="42"/>
      <c r="I197" s="42"/>
      <c r="J197" s="42">
        <f t="shared" si="19"/>
        <v>24449</v>
      </c>
      <c r="K197" s="42">
        <f t="shared" si="19"/>
        <v>712</v>
      </c>
      <c r="L197" s="42"/>
      <c r="M197" s="42"/>
      <c r="N197" s="42"/>
      <c r="O197" s="42"/>
      <c r="P197" s="42"/>
      <c r="Q197" s="42"/>
      <c r="R197" s="42">
        <f t="shared" si="20"/>
        <v>13248688</v>
      </c>
      <c r="S197" s="42">
        <f t="shared" si="21"/>
        <v>24850</v>
      </c>
    </row>
    <row r="198" spans="1:19">
      <c r="A198" s="18">
        <f t="shared" si="22"/>
        <v>2024</v>
      </c>
      <c r="B198" s="18">
        <f t="shared" si="23"/>
        <v>11</v>
      </c>
      <c r="C198" s="18"/>
      <c r="D198" s="18"/>
      <c r="E198" s="18"/>
      <c r="F198" s="42">
        <f>SUMIF('Cust MB ComLg'!$Y$8:$AJ$8,$B$29,'Cust MB ComLg'!$Y158:$AJ158)</f>
        <v>44</v>
      </c>
      <c r="G198" s="42">
        <f>'Avg Bill Days'!C155</f>
        <v>28.619</v>
      </c>
      <c r="H198" s="42"/>
      <c r="I198" s="42"/>
      <c r="J198" s="42">
        <f t="shared" si="19"/>
        <v>23455</v>
      </c>
      <c r="K198" s="42">
        <f t="shared" si="19"/>
        <v>704</v>
      </c>
      <c r="L198" s="42"/>
      <c r="M198" s="42"/>
      <c r="N198" s="42"/>
      <c r="O198" s="42"/>
      <c r="P198" s="42"/>
      <c r="Q198" s="42"/>
      <c r="R198" s="42">
        <f t="shared" si="20"/>
        <v>11720992</v>
      </c>
      <c r="S198" s="42">
        <f t="shared" si="21"/>
        <v>23904</v>
      </c>
    </row>
    <row r="199" spans="1:19">
      <c r="A199" s="18">
        <f t="shared" si="22"/>
        <v>2024</v>
      </c>
      <c r="B199" s="18">
        <f t="shared" si="23"/>
        <v>12</v>
      </c>
      <c r="C199" s="18"/>
      <c r="D199" s="18"/>
      <c r="E199" s="18"/>
      <c r="F199" s="42">
        <f>SUMIF('Cust MB ComLg'!$Y$8:$AJ$8,$B$29,'Cust MB ComLg'!$Y159:$AJ159)</f>
        <v>44</v>
      </c>
      <c r="G199" s="42">
        <f>'Avg Bill Days'!C156</f>
        <v>31.238</v>
      </c>
      <c r="H199" s="42"/>
      <c r="I199" s="42"/>
      <c r="J199" s="42">
        <f t="shared" si="19"/>
        <v>22582</v>
      </c>
      <c r="K199" s="42">
        <f t="shared" si="19"/>
        <v>799</v>
      </c>
      <c r="L199" s="42"/>
      <c r="M199" s="42"/>
      <c r="N199" s="42"/>
      <c r="O199" s="42"/>
      <c r="P199" s="42"/>
      <c r="Q199" s="42"/>
      <c r="R199" s="42">
        <f t="shared" si="20"/>
        <v>12325475</v>
      </c>
      <c r="S199" s="42">
        <f t="shared" si="21"/>
        <v>23164</v>
      </c>
    </row>
    <row r="200" spans="1:19">
      <c r="A200" s="18">
        <f t="shared" si="22"/>
        <v>2025</v>
      </c>
      <c r="B200" s="18">
        <f t="shared" si="23"/>
        <v>1</v>
      </c>
      <c r="C200" s="18"/>
      <c r="D200" s="18"/>
      <c r="E200" s="18"/>
      <c r="F200" s="42">
        <f>SUMIF('Cust MB ComLg'!$Y$8:$AJ$8,$B$29,'Cust MB ComLg'!$Y160:$AJ160)</f>
        <v>44</v>
      </c>
      <c r="G200" s="42">
        <f>'Avg Bill Days'!C157</f>
        <v>32.286000000000001</v>
      </c>
      <c r="H200" s="42"/>
      <c r="I200" s="42"/>
      <c r="J200" s="42">
        <f t="shared" si="19"/>
        <v>22139</v>
      </c>
      <c r="K200" s="42">
        <f t="shared" si="19"/>
        <v>693</v>
      </c>
      <c r="L200" s="42"/>
      <c r="M200" s="42"/>
      <c r="N200" s="42"/>
      <c r="O200" s="42"/>
      <c r="P200" s="42"/>
      <c r="Q200" s="42"/>
      <c r="R200" s="42">
        <f t="shared" si="20"/>
        <v>12973126</v>
      </c>
      <c r="S200" s="42">
        <f t="shared" si="21"/>
        <v>23080</v>
      </c>
    </row>
    <row r="201" spans="1:19">
      <c r="A201" s="18">
        <f t="shared" si="22"/>
        <v>2025</v>
      </c>
      <c r="B201" s="18">
        <f t="shared" si="23"/>
        <v>2</v>
      </c>
      <c r="C201" s="18"/>
      <c r="D201" s="18"/>
      <c r="E201" s="18"/>
      <c r="F201" s="42">
        <f>SUMIF('Cust MB ComLg'!$Y$8:$AJ$8,$B$29,'Cust MB ComLg'!$Y161:$AJ161)</f>
        <v>44</v>
      </c>
      <c r="G201" s="42">
        <f>'Avg Bill Days'!C158</f>
        <v>29.81</v>
      </c>
      <c r="H201" s="42"/>
      <c r="I201" s="42"/>
      <c r="J201" s="42">
        <f t="shared" si="19"/>
        <v>22384</v>
      </c>
      <c r="K201" s="42">
        <f t="shared" si="19"/>
        <v>553</v>
      </c>
      <c r="L201" s="42"/>
      <c r="M201" s="42"/>
      <c r="N201" s="42"/>
      <c r="O201" s="42"/>
      <c r="P201" s="42"/>
      <c r="Q201" s="42"/>
      <c r="R201" s="42">
        <f t="shared" si="20"/>
        <v>12012279</v>
      </c>
      <c r="S201" s="42">
        <f t="shared" si="21"/>
        <v>23056</v>
      </c>
    </row>
    <row r="202" spans="1:19">
      <c r="A202" s="18">
        <f t="shared" si="22"/>
        <v>2025</v>
      </c>
      <c r="B202" s="18">
        <f t="shared" si="23"/>
        <v>3</v>
      </c>
      <c r="C202" s="18"/>
      <c r="D202" s="18"/>
      <c r="E202" s="18"/>
      <c r="F202" s="42">
        <f>SUMIF('Cust MB ComLg'!$Y$8:$AJ$8,$B$29,'Cust MB ComLg'!$Y162:$AJ162)</f>
        <v>44</v>
      </c>
      <c r="G202" s="42">
        <f>'Avg Bill Days'!C159</f>
        <v>29.524000000000001</v>
      </c>
      <c r="H202" s="42"/>
      <c r="I202" s="42"/>
      <c r="J202" s="42">
        <f t="shared" si="19"/>
        <v>22594</v>
      </c>
      <c r="K202" s="42">
        <f t="shared" si="19"/>
        <v>551</v>
      </c>
      <c r="L202" s="42"/>
      <c r="M202" s="42"/>
      <c r="N202" s="42"/>
      <c r="O202" s="42"/>
      <c r="P202" s="42"/>
      <c r="Q202" s="42"/>
      <c r="R202" s="42">
        <f t="shared" si="20"/>
        <v>12025133</v>
      </c>
      <c r="S202" s="42">
        <f t="shared" si="21"/>
        <v>23160</v>
      </c>
    </row>
    <row r="203" spans="1:19">
      <c r="A203" s="18">
        <f t="shared" si="22"/>
        <v>2025</v>
      </c>
      <c r="B203" s="18">
        <f t="shared" si="23"/>
        <v>4</v>
      </c>
      <c r="C203" s="18"/>
      <c r="D203" s="18"/>
      <c r="E203" s="18"/>
      <c r="F203" s="42">
        <f>SUMIF('Cust MB ComLg'!$Y$8:$AJ$8,$B$29,'Cust MB ComLg'!$Y163:$AJ163)</f>
        <v>44</v>
      </c>
      <c r="G203" s="42">
        <f>'Avg Bill Days'!C160</f>
        <v>30.713999999999999</v>
      </c>
      <c r="H203" s="42"/>
      <c r="I203" s="42"/>
      <c r="J203" s="42">
        <f t="shared" si="19"/>
        <v>23372</v>
      </c>
      <c r="K203" s="42">
        <f t="shared" si="19"/>
        <v>678</v>
      </c>
      <c r="L203" s="42"/>
      <c r="M203" s="42"/>
      <c r="N203" s="42"/>
      <c r="O203" s="42"/>
      <c r="P203" s="42"/>
      <c r="Q203" s="42"/>
      <c r="R203" s="42">
        <f t="shared" si="20"/>
        <v>12989893</v>
      </c>
      <c r="S203" s="42">
        <f t="shared" si="21"/>
        <v>23961</v>
      </c>
    </row>
    <row r="204" spans="1:19">
      <c r="A204" s="18">
        <f t="shared" si="22"/>
        <v>2025</v>
      </c>
      <c r="B204" s="18">
        <f t="shared" si="23"/>
        <v>5</v>
      </c>
      <c r="C204" s="18"/>
      <c r="D204" s="18"/>
      <c r="E204" s="18"/>
      <c r="F204" s="42">
        <f>SUMIF('Cust MB ComLg'!$Y$8:$AJ$8,$B$29,'Cust MB ComLg'!$Y164:$AJ164)</f>
        <v>44</v>
      </c>
      <c r="G204" s="42">
        <f>'Avg Bill Days'!C161</f>
        <v>29.524000000000001</v>
      </c>
      <c r="H204" s="42"/>
      <c r="I204" s="42"/>
      <c r="J204" s="42">
        <f t="shared" si="19"/>
        <v>23331</v>
      </c>
      <c r="K204" s="42">
        <f t="shared" si="19"/>
        <v>810</v>
      </c>
      <c r="L204" s="42"/>
      <c r="M204" s="42"/>
      <c r="N204" s="42"/>
      <c r="O204" s="42"/>
      <c r="P204" s="42"/>
      <c r="Q204" s="42"/>
      <c r="R204" s="42">
        <f t="shared" si="20"/>
        <v>12688043</v>
      </c>
      <c r="S204" s="42">
        <f t="shared" si="21"/>
        <v>24025</v>
      </c>
    </row>
    <row r="205" spans="1:19">
      <c r="A205" s="18">
        <f t="shared" si="22"/>
        <v>2025</v>
      </c>
      <c r="B205" s="18">
        <f t="shared" si="23"/>
        <v>6</v>
      </c>
      <c r="C205" s="18"/>
      <c r="D205" s="18"/>
      <c r="E205" s="18"/>
      <c r="F205" s="42">
        <f>SUMIF('Cust MB ComLg'!$Y$8:$AJ$8,$B$29,'Cust MB ComLg'!$Y165:$AJ165)</f>
        <v>44</v>
      </c>
      <c r="G205" s="42">
        <f>'Avg Bill Days'!C162</f>
        <v>30.619</v>
      </c>
      <c r="H205" s="42"/>
      <c r="I205" s="42"/>
      <c r="J205" s="42">
        <f t="shared" si="19"/>
        <v>25061</v>
      </c>
      <c r="K205" s="42">
        <f t="shared" si="19"/>
        <v>800</v>
      </c>
      <c r="L205" s="42"/>
      <c r="M205" s="42"/>
      <c r="N205" s="42"/>
      <c r="O205" s="42"/>
      <c r="P205" s="42"/>
      <c r="Q205" s="42"/>
      <c r="R205" s="42">
        <f t="shared" si="20"/>
        <v>14450160</v>
      </c>
      <c r="S205" s="42">
        <f t="shared" si="21"/>
        <v>25577</v>
      </c>
    </row>
    <row r="206" spans="1:19">
      <c r="A206" s="18">
        <f t="shared" si="22"/>
        <v>2025</v>
      </c>
      <c r="B206" s="18">
        <f t="shared" si="23"/>
        <v>7</v>
      </c>
      <c r="C206" s="18"/>
      <c r="D206" s="18"/>
      <c r="E206" s="18"/>
      <c r="F206" s="42">
        <f>SUMIF('Cust MB ComLg'!$Y$8:$AJ$8,$B$29,'Cust MB ComLg'!$Y166:$AJ166)</f>
        <v>44</v>
      </c>
      <c r="G206" s="42">
        <f>'Avg Bill Days'!C163</f>
        <v>30.713999999999999</v>
      </c>
      <c r="H206" s="42"/>
      <c r="I206" s="42"/>
      <c r="J206" s="42">
        <f t="shared" si="19"/>
        <v>25639</v>
      </c>
      <c r="K206" s="42">
        <f t="shared" si="19"/>
        <v>725</v>
      </c>
      <c r="L206" s="42"/>
      <c r="M206" s="42"/>
      <c r="N206" s="42"/>
      <c r="O206" s="42"/>
      <c r="P206" s="42"/>
      <c r="Q206" s="42"/>
      <c r="R206" s="42">
        <f t="shared" si="20"/>
        <v>14992698</v>
      </c>
      <c r="S206" s="42">
        <f t="shared" si="21"/>
        <v>26044</v>
      </c>
    </row>
    <row r="207" spans="1:19">
      <c r="A207" s="18">
        <f t="shared" si="22"/>
        <v>2025</v>
      </c>
      <c r="B207" s="18">
        <f t="shared" si="23"/>
        <v>8</v>
      </c>
      <c r="C207" s="18"/>
      <c r="D207" s="18"/>
      <c r="E207" s="18"/>
      <c r="F207" s="42">
        <f>SUMIF('Cust MB ComLg'!$Y$8:$AJ$8,$B$29,'Cust MB ComLg'!$Y167:$AJ167)</f>
        <v>44</v>
      </c>
      <c r="G207" s="42">
        <f>'Avg Bill Days'!C164</f>
        <v>30.475999999999999</v>
      </c>
      <c r="H207" s="42"/>
      <c r="I207" s="42"/>
      <c r="J207" s="42">
        <f t="shared" si="19"/>
        <v>25986</v>
      </c>
      <c r="K207" s="42">
        <f t="shared" si="19"/>
        <v>714</v>
      </c>
      <c r="L207" s="42"/>
      <c r="M207" s="42"/>
      <c r="N207" s="42"/>
      <c r="O207" s="42"/>
      <c r="P207" s="42"/>
      <c r="Q207" s="42"/>
      <c r="R207" s="42">
        <f t="shared" si="20"/>
        <v>15167370</v>
      </c>
      <c r="S207" s="42">
        <f t="shared" si="21"/>
        <v>26233</v>
      </c>
    </row>
    <row r="208" spans="1:19">
      <c r="A208" s="18">
        <f t="shared" si="22"/>
        <v>2025</v>
      </c>
      <c r="B208" s="18">
        <f t="shared" si="23"/>
        <v>9</v>
      </c>
      <c r="C208" s="18"/>
      <c r="D208" s="18"/>
      <c r="E208" s="18"/>
      <c r="F208" s="42">
        <f>SUMIF('Cust MB ComLg'!$Y$8:$AJ$8,$B$29,'Cust MB ComLg'!$Y168:$AJ168)</f>
        <v>44</v>
      </c>
      <c r="G208" s="42">
        <f>'Avg Bill Days'!C165</f>
        <v>31.143000000000001</v>
      </c>
      <c r="H208" s="42"/>
      <c r="I208" s="42"/>
      <c r="J208" s="42">
        <f t="shared" si="19"/>
        <v>25578</v>
      </c>
      <c r="K208" s="42">
        <f t="shared" si="19"/>
        <v>767</v>
      </c>
      <c r="L208" s="42"/>
      <c r="M208" s="42"/>
      <c r="N208" s="42"/>
      <c r="O208" s="42"/>
      <c r="P208" s="42"/>
      <c r="Q208" s="42"/>
      <c r="R208" s="42">
        <f t="shared" si="20"/>
        <v>14728859</v>
      </c>
      <c r="S208" s="42">
        <f t="shared" si="21"/>
        <v>25990</v>
      </c>
    </row>
    <row r="209" spans="1:19">
      <c r="A209" s="18">
        <f t="shared" si="22"/>
        <v>2025</v>
      </c>
      <c r="B209" s="18">
        <f t="shared" si="23"/>
        <v>10</v>
      </c>
      <c r="C209" s="18"/>
      <c r="D209" s="18"/>
      <c r="E209" s="18"/>
      <c r="F209" s="42">
        <f>SUMIF('Cust MB ComLg'!$Y$8:$AJ$8,$B$29,'Cust MB ComLg'!$Y169:$AJ169)</f>
        <v>44</v>
      </c>
      <c r="G209" s="42">
        <f>'Avg Bill Days'!C166</f>
        <v>30.762</v>
      </c>
      <c r="H209" s="42"/>
      <c r="I209" s="42"/>
      <c r="J209" s="42">
        <f t="shared" si="19"/>
        <v>24449</v>
      </c>
      <c r="K209" s="42">
        <f t="shared" si="19"/>
        <v>712</v>
      </c>
      <c r="L209" s="42"/>
      <c r="M209" s="42"/>
      <c r="N209" s="42"/>
      <c r="O209" s="42"/>
      <c r="P209" s="42"/>
      <c r="Q209" s="42"/>
      <c r="R209" s="42">
        <f t="shared" si="20"/>
        <v>13248688</v>
      </c>
      <c r="S209" s="42">
        <f t="shared" si="21"/>
        <v>24850</v>
      </c>
    </row>
    <row r="210" spans="1:19">
      <c r="A210" s="18">
        <f t="shared" si="22"/>
        <v>2025</v>
      </c>
      <c r="B210" s="18">
        <f t="shared" si="23"/>
        <v>11</v>
      </c>
      <c r="C210" s="18"/>
      <c r="D210" s="18"/>
      <c r="E210" s="18"/>
      <c r="F210" s="42">
        <f>SUMIF('Cust MB ComLg'!$Y$8:$AJ$8,$B$29,'Cust MB ComLg'!$Y170:$AJ170)</f>
        <v>44</v>
      </c>
      <c r="G210" s="42">
        <f>'Avg Bill Days'!C167</f>
        <v>28.619</v>
      </c>
      <c r="H210" s="42"/>
      <c r="I210" s="42"/>
      <c r="J210" s="42">
        <f t="shared" ref="J210:K241" si="24">ROUND(SUMIF($B$32:$B$45,$B210,J$32:J$45)*$F210,0)</f>
        <v>23455</v>
      </c>
      <c r="K210" s="42">
        <f t="shared" si="24"/>
        <v>704</v>
      </c>
      <c r="L210" s="42"/>
      <c r="M210" s="42"/>
      <c r="N210" s="42"/>
      <c r="O210" s="42"/>
      <c r="P210" s="42"/>
      <c r="Q210" s="42"/>
      <c r="R210" s="42">
        <f t="shared" si="20"/>
        <v>11720992</v>
      </c>
      <c r="S210" s="42">
        <f t="shared" si="21"/>
        <v>23904</v>
      </c>
    </row>
    <row r="211" spans="1:19">
      <c r="A211" s="18">
        <f t="shared" si="22"/>
        <v>2025</v>
      </c>
      <c r="B211" s="18">
        <f t="shared" si="23"/>
        <v>12</v>
      </c>
      <c r="C211" s="18"/>
      <c r="D211" s="18"/>
      <c r="E211" s="18"/>
      <c r="F211" s="42">
        <f>SUMIF('Cust MB ComLg'!$Y$8:$AJ$8,$B$29,'Cust MB ComLg'!$Y171:$AJ171)</f>
        <v>44</v>
      </c>
      <c r="G211" s="42">
        <f>'Avg Bill Days'!C168</f>
        <v>31.238</v>
      </c>
      <c r="H211" s="42"/>
      <c r="I211" s="42"/>
      <c r="J211" s="42">
        <f t="shared" si="24"/>
        <v>22582</v>
      </c>
      <c r="K211" s="42">
        <f t="shared" si="24"/>
        <v>799</v>
      </c>
      <c r="L211" s="42"/>
      <c r="M211" s="42"/>
      <c r="N211" s="42"/>
      <c r="O211" s="42"/>
      <c r="P211" s="42"/>
      <c r="Q211" s="42"/>
      <c r="R211" s="42">
        <f t="shared" si="20"/>
        <v>12325475</v>
      </c>
      <c r="S211" s="42">
        <f t="shared" si="21"/>
        <v>23164</v>
      </c>
    </row>
    <row r="212" spans="1:19">
      <c r="A212" s="18">
        <f t="shared" si="22"/>
        <v>2026</v>
      </c>
      <c r="B212" s="18">
        <f t="shared" si="23"/>
        <v>1</v>
      </c>
      <c r="C212" s="18"/>
      <c r="D212" s="18"/>
      <c r="E212" s="18"/>
      <c r="F212" s="42">
        <f>SUMIF('Cust MB ComLg'!$Y$8:$AJ$8,$B$29,'Cust MB ComLg'!$Y172:$AJ172)</f>
        <v>44</v>
      </c>
      <c r="G212" s="42">
        <f>'Avg Bill Days'!C169</f>
        <v>32.286000000000001</v>
      </c>
      <c r="H212" s="42"/>
      <c r="I212" s="42"/>
      <c r="J212" s="42">
        <f t="shared" si="24"/>
        <v>22139</v>
      </c>
      <c r="K212" s="42">
        <f t="shared" si="24"/>
        <v>693</v>
      </c>
      <c r="L212" s="42"/>
      <c r="M212" s="42"/>
      <c r="N212" s="42"/>
      <c r="O212" s="42"/>
      <c r="P212" s="42"/>
      <c r="Q212" s="42"/>
      <c r="R212" s="42">
        <f t="shared" si="20"/>
        <v>12973126</v>
      </c>
      <c r="S212" s="42">
        <f t="shared" si="21"/>
        <v>23080</v>
      </c>
    </row>
    <row r="213" spans="1:19">
      <c r="A213" s="18">
        <f t="shared" si="22"/>
        <v>2026</v>
      </c>
      <c r="B213" s="18">
        <f t="shared" si="23"/>
        <v>2</v>
      </c>
      <c r="C213" s="18"/>
      <c r="D213" s="18"/>
      <c r="E213" s="18"/>
      <c r="F213" s="42">
        <f>SUMIF('Cust MB ComLg'!$Y$8:$AJ$8,$B$29,'Cust MB ComLg'!$Y173:$AJ173)</f>
        <v>44</v>
      </c>
      <c r="G213" s="42">
        <f>'Avg Bill Days'!C170</f>
        <v>29.81</v>
      </c>
      <c r="H213" s="42"/>
      <c r="I213" s="42"/>
      <c r="J213" s="42">
        <f t="shared" si="24"/>
        <v>22384</v>
      </c>
      <c r="K213" s="42">
        <f t="shared" si="24"/>
        <v>553</v>
      </c>
      <c r="L213" s="42"/>
      <c r="M213" s="42"/>
      <c r="N213" s="42"/>
      <c r="O213" s="42"/>
      <c r="P213" s="42"/>
      <c r="Q213" s="42"/>
      <c r="R213" s="42">
        <f t="shared" si="20"/>
        <v>12012279</v>
      </c>
      <c r="S213" s="42">
        <f t="shared" si="21"/>
        <v>23056</v>
      </c>
    </row>
    <row r="214" spans="1:19">
      <c r="A214" s="18">
        <f t="shared" si="22"/>
        <v>2026</v>
      </c>
      <c r="B214" s="18">
        <f t="shared" si="23"/>
        <v>3</v>
      </c>
      <c r="C214" s="18"/>
      <c r="D214" s="18"/>
      <c r="E214" s="18"/>
      <c r="F214" s="42">
        <f>SUMIF('Cust MB ComLg'!$Y$8:$AJ$8,$B$29,'Cust MB ComLg'!$Y174:$AJ174)</f>
        <v>44</v>
      </c>
      <c r="G214" s="42">
        <f>'Avg Bill Days'!C171</f>
        <v>29.524000000000001</v>
      </c>
      <c r="H214" s="42"/>
      <c r="I214" s="42"/>
      <c r="J214" s="42">
        <f t="shared" si="24"/>
        <v>22594</v>
      </c>
      <c r="K214" s="42">
        <f t="shared" si="24"/>
        <v>551</v>
      </c>
      <c r="L214" s="42"/>
      <c r="M214" s="42"/>
      <c r="N214" s="42"/>
      <c r="O214" s="42"/>
      <c r="P214" s="42"/>
      <c r="Q214" s="42"/>
      <c r="R214" s="42">
        <f t="shared" si="20"/>
        <v>12025133</v>
      </c>
      <c r="S214" s="42">
        <f t="shared" si="21"/>
        <v>23160</v>
      </c>
    </row>
    <row r="215" spans="1:19">
      <c r="A215" s="18">
        <f t="shared" si="22"/>
        <v>2026</v>
      </c>
      <c r="B215" s="18">
        <f t="shared" si="23"/>
        <v>4</v>
      </c>
      <c r="C215" s="18"/>
      <c r="D215" s="18"/>
      <c r="E215" s="18"/>
      <c r="F215" s="42">
        <f>SUMIF('Cust MB ComLg'!$Y$8:$AJ$8,$B$29,'Cust MB ComLg'!$Y175:$AJ175)</f>
        <v>44</v>
      </c>
      <c r="G215" s="42">
        <f>'Avg Bill Days'!C172</f>
        <v>30.713999999999999</v>
      </c>
      <c r="H215" s="42"/>
      <c r="I215" s="42"/>
      <c r="J215" s="42">
        <f t="shared" si="24"/>
        <v>23372</v>
      </c>
      <c r="K215" s="42">
        <f t="shared" si="24"/>
        <v>678</v>
      </c>
      <c r="L215" s="42"/>
      <c r="M215" s="42"/>
      <c r="N215" s="42"/>
      <c r="O215" s="42"/>
      <c r="P215" s="42"/>
      <c r="Q215" s="42"/>
      <c r="R215" s="42">
        <f t="shared" si="20"/>
        <v>12989893</v>
      </c>
      <c r="S215" s="42">
        <f t="shared" si="21"/>
        <v>23961</v>
      </c>
    </row>
    <row r="216" spans="1:19">
      <c r="A216" s="18">
        <f t="shared" si="22"/>
        <v>2026</v>
      </c>
      <c r="B216" s="18">
        <f t="shared" si="23"/>
        <v>5</v>
      </c>
      <c r="C216" s="18"/>
      <c r="D216" s="18"/>
      <c r="E216" s="18"/>
      <c r="F216" s="42">
        <f>SUMIF('Cust MB ComLg'!$Y$8:$AJ$8,$B$29,'Cust MB ComLg'!$Y176:$AJ176)</f>
        <v>44</v>
      </c>
      <c r="G216" s="42">
        <f>'Avg Bill Days'!C173</f>
        <v>29.524000000000001</v>
      </c>
      <c r="H216" s="42"/>
      <c r="I216" s="42"/>
      <c r="J216" s="42">
        <f t="shared" si="24"/>
        <v>23331</v>
      </c>
      <c r="K216" s="42">
        <f t="shared" si="24"/>
        <v>810</v>
      </c>
      <c r="L216" s="42"/>
      <c r="M216" s="42"/>
      <c r="N216" s="42"/>
      <c r="O216" s="42"/>
      <c r="P216" s="42"/>
      <c r="Q216" s="42"/>
      <c r="R216" s="42">
        <f t="shared" si="20"/>
        <v>12688043</v>
      </c>
      <c r="S216" s="42">
        <f t="shared" si="21"/>
        <v>24025</v>
      </c>
    </row>
    <row r="217" spans="1:19">
      <c r="A217" s="18">
        <f t="shared" si="22"/>
        <v>2026</v>
      </c>
      <c r="B217" s="18">
        <f t="shared" si="23"/>
        <v>6</v>
      </c>
      <c r="C217" s="18"/>
      <c r="D217" s="18"/>
      <c r="E217" s="18"/>
      <c r="F217" s="42">
        <f>SUMIF('Cust MB ComLg'!$Y$8:$AJ$8,$B$29,'Cust MB ComLg'!$Y177:$AJ177)</f>
        <v>44</v>
      </c>
      <c r="G217" s="42">
        <f>'Avg Bill Days'!C174</f>
        <v>30.619</v>
      </c>
      <c r="H217" s="42"/>
      <c r="I217" s="42"/>
      <c r="J217" s="42">
        <f t="shared" si="24"/>
        <v>25061</v>
      </c>
      <c r="K217" s="42">
        <f t="shared" si="24"/>
        <v>800</v>
      </c>
      <c r="L217" s="42"/>
      <c r="M217" s="42"/>
      <c r="N217" s="42"/>
      <c r="O217" s="42"/>
      <c r="P217" s="42"/>
      <c r="Q217" s="42"/>
      <c r="R217" s="42">
        <f t="shared" si="20"/>
        <v>14450160</v>
      </c>
      <c r="S217" s="42">
        <f t="shared" si="21"/>
        <v>25577</v>
      </c>
    </row>
    <row r="218" spans="1:19">
      <c r="A218" s="18">
        <f t="shared" si="22"/>
        <v>2026</v>
      </c>
      <c r="B218" s="18">
        <f t="shared" si="23"/>
        <v>7</v>
      </c>
      <c r="C218" s="18"/>
      <c r="D218" s="18"/>
      <c r="E218" s="18"/>
      <c r="F218" s="42">
        <f>SUMIF('Cust MB ComLg'!$Y$8:$AJ$8,$B$29,'Cust MB ComLg'!$Y178:$AJ178)</f>
        <v>44</v>
      </c>
      <c r="G218" s="42">
        <f>'Avg Bill Days'!C175</f>
        <v>30.713999999999999</v>
      </c>
      <c r="H218" s="42"/>
      <c r="I218" s="42"/>
      <c r="J218" s="42">
        <f t="shared" si="24"/>
        <v>25639</v>
      </c>
      <c r="K218" s="42">
        <f t="shared" si="24"/>
        <v>725</v>
      </c>
      <c r="L218" s="42"/>
      <c r="M218" s="42"/>
      <c r="N218" s="42"/>
      <c r="O218" s="42"/>
      <c r="P218" s="42"/>
      <c r="Q218" s="42"/>
      <c r="R218" s="42">
        <f t="shared" si="20"/>
        <v>14992698</v>
      </c>
      <c r="S218" s="42">
        <f t="shared" si="21"/>
        <v>26044</v>
      </c>
    </row>
    <row r="219" spans="1:19">
      <c r="A219" s="18">
        <f t="shared" si="22"/>
        <v>2026</v>
      </c>
      <c r="B219" s="18">
        <f t="shared" si="23"/>
        <v>8</v>
      </c>
      <c r="C219" s="18"/>
      <c r="D219" s="18"/>
      <c r="E219" s="18"/>
      <c r="F219" s="42">
        <f>SUMIF('Cust MB ComLg'!$Y$8:$AJ$8,$B$29,'Cust MB ComLg'!$Y179:$AJ179)</f>
        <v>44</v>
      </c>
      <c r="G219" s="42">
        <f>'Avg Bill Days'!C176</f>
        <v>30.475999999999999</v>
      </c>
      <c r="H219" s="42"/>
      <c r="I219" s="42"/>
      <c r="J219" s="42">
        <f t="shared" si="24"/>
        <v>25986</v>
      </c>
      <c r="K219" s="42">
        <f t="shared" si="24"/>
        <v>714</v>
      </c>
      <c r="L219" s="42"/>
      <c r="M219" s="42"/>
      <c r="N219" s="42"/>
      <c r="O219" s="42"/>
      <c r="P219" s="42"/>
      <c r="Q219" s="42"/>
      <c r="R219" s="42">
        <f t="shared" si="20"/>
        <v>15167370</v>
      </c>
      <c r="S219" s="42">
        <f t="shared" si="21"/>
        <v>26233</v>
      </c>
    </row>
    <row r="220" spans="1:19">
      <c r="A220" s="18">
        <f t="shared" si="22"/>
        <v>2026</v>
      </c>
      <c r="B220" s="18">
        <f t="shared" si="23"/>
        <v>9</v>
      </c>
      <c r="C220" s="18"/>
      <c r="D220" s="18"/>
      <c r="E220" s="18"/>
      <c r="F220" s="42">
        <f>SUMIF('Cust MB ComLg'!$Y$8:$AJ$8,$B$29,'Cust MB ComLg'!$Y180:$AJ180)</f>
        <v>44</v>
      </c>
      <c r="G220" s="42">
        <f>'Avg Bill Days'!C177</f>
        <v>31.143000000000001</v>
      </c>
      <c r="H220" s="42"/>
      <c r="I220" s="42"/>
      <c r="J220" s="42">
        <f t="shared" si="24"/>
        <v>25578</v>
      </c>
      <c r="K220" s="42">
        <f t="shared" si="24"/>
        <v>767</v>
      </c>
      <c r="L220" s="42"/>
      <c r="M220" s="42"/>
      <c r="N220" s="42"/>
      <c r="O220" s="42"/>
      <c r="P220" s="42"/>
      <c r="Q220" s="42"/>
      <c r="R220" s="42">
        <f t="shared" si="20"/>
        <v>14728859</v>
      </c>
      <c r="S220" s="42">
        <f t="shared" si="21"/>
        <v>25990</v>
      </c>
    </row>
    <row r="221" spans="1:19">
      <c r="A221" s="18">
        <f t="shared" si="22"/>
        <v>2026</v>
      </c>
      <c r="B221" s="18">
        <f t="shared" si="23"/>
        <v>10</v>
      </c>
      <c r="C221" s="18"/>
      <c r="D221" s="18"/>
      <c r="E221" s="18"/>
      <c r="F221" s="42">
        <f>SUMIF('Cust MB ComLg'!$Y$8:$AJ$8,$B$29,'Cust MB ComLg'!$Y181:$AJ181)</f>
        <v>44</v>
      </c>
      <c r="G221" s="42">
        <f>'Avg Bill Days'!C178</f>
        <v>30.762</v>
      </c>
      <c r="H221" s="42"/>
      <c r="I221" s="42"/>
      <c r="J221" s="42">
        <f t="shared" si="24"/>
        <v>24449</v>
      </c>
      <c r="K221" s="42">
        <f t="shared" si="24"/>
        <v>712</v>
      </c>
      <c r="L221" s="42"/>
      <c r="M221" s="42"/>
      <c r="N221" s="42"/>
      <c r="O221" s="42"/>
      <c r="P221" s="42"/>
      <c r="Q221" s="42"/>
      <c r="R221" s="42">
        <f t="shared" si="20"/>
        <v>13248688</v>
      </c>
      <c r="S221" s="42">
        <f t="shared" si="21"/>
        <v>24850</v>
      </c>
    </row>
    <row r="222" spans="1:19">
      <c r="A222" s="18">
        <f t="shared" si="22"/>
        <v>2026</v>
      </c>
      <c r="B222" s="18">
        <f t="shared" si="23"/>
        <v>11</v>
      </c>
      <c r="C222" s="18"/>
      <c r="D222" s="18"/>
      <c r="E222" s="18"/>
      <c r="F222" s="42">
        <f>SUMIF('Cust MB ComLg'!$Y$8:$AJ$8,$B$29,'Cust MB ComLg'!$Y182:$AJ182)</f>
        <v>44</v>
      </c>
      <c r="G222" s="42">
        <f>'Avg Bill Days'!C179</f>
        <v>28.619</v>
      </c>
      <c r="H222" s="42"/>
      <c r="I222" s="42"/>
      <c r="J222" s="42">
        <f t="shared" si="24"/>
        <v>23455</v>
      </c>
      <c r="K222" s="42">
        <f t="shared" si="24"/>
        <v>704</v>
      </c>
      <c r="L222" s="42"/>
      <c r="M222" s="42"/>
      <c r="N222" s="42"/>
      <c r="O222" s="42"/>
      <c r="P222" s="42"/>
      <c r="Q222" s="42"/>
      <c r="R222" s="42">
        <f t="shared" si="20"/>
        <v>11720992</v>
      </c>
      <c r="S222" s="42">
        <f t="shared" si="21"/>
        <v>23904</v>
      </c>
    </row>
    <row r="223" spans="1:19">
      <c r="A223" s="18">
        <f t="shared" si="22"/>
        <v>2026</v>
      </c>
      <c r="B223" s="18">
        <f t="shared" si="23"/>
        <v>12</v>
      </c>
      <c r="C223" s="18"/>
      <c r="D223" s="18"/>
      <c r="E223" s="18"/>
      <c r="F223" s="42">
        <f>SUMIF('Cust MB ComLg'!$Y$8:$AJ$8,$B$29,'Cust MB ComLg'!$Y183:$AJ183)</f>
        <v>44</v>
      </c>
      <c r="G223" s="42">
        <f>'Avg Bill Days'!C180</f>
        <v>31.238</v>
      </c>
      <c r="H223" s="42"/>
      <c r="I223" s="42"/>
      <c r="J223" s="42">
        <f t="shared" si="24"/>
        <v>22582</v>
      </c>
      <c r="K223" s="42">
        <f t="shared" si="24"/>
        <v>799</v>
      </c>
      <c r="L223" s="42"/>
      <c r="M223" s="42"/>
      <c r="N223" s="42"/>
      <c r="O223" s="42"/>
      <c r="P223" s="42"/>
      <c r="Q223" s="42"/>
      <c r="R223" s="42">
        <f t="shared" si="20"/>
        <v>12325475</v>
      </c>
      <c r="S223" s="42">
        <f t="shared" si="21"/>
        <v>23164</v>
      </c>
    </row>
    <row r="224" spans="1:19">
      <c r="A224" s="18">
        <f t="shared" si="22"/>
        <v>2027</v>
      </c>
      <c r="B224" s="18">
        <f t="shared" si="23"/>
        <v>1</v>
      </c>
      <c r="C224" s="18"/>
      <c r="D224" s="18"/>
      <c r="E224" s="18"/>
      <c r="F224" s="42">
        <f>SUMIF('Cust MB ComLg'!$Y$8:$AJ$8,$B$29,'Cust MB ComLg'!$Y184:$AJ184)</f>
        <v>44</v>
      </c>
      <c r="G224" s="42">
        <f>'Avg Bill Days'!C181</f>
        <v>32.286000000000001</v>
      </c>
      <c r="H224" s="42"/>
      <c r="I224" s="42"/>
      <c r="J224" s="42">
        <f t="shared" si="24"/>
        <v>22139</v>
      </c>
      <c r="K224" s="42">
        <f t="shared" si="24"/>
        <v>693</v>
      </c>
      <c r="L224" s="42"/>
      <c r="M224" s="42"/>
      <c r="N224" s="42"/>
      <c r="O224" s="42"/>
      <c r="P224" s="42"/>
      <c r="Q224" s="42"/>
      <c r="R224" s="42">
        <f t="shared" si="20"/>
        <v>12973126</v>
      </c>
      <c r="S224" s="42">
        <f t="shared" si="21"/>
        <v>23080</v>
      </c>
    </row>
    <row r="225" spans="1:19">
      <c r="A225" s="18">
        <f t="shared" si="22"/>
        <v>2027</v>
      </c>
      <c r="B225" s="18">
        <f t="shared" si="23"/>
        <v>2</v>
      </c>
      <c r="C225" s="18"/>
      <c r="D225" s="18"/>
      <c r="E225" s="18"/>
      <c r="F225" s="42">
        <f>SUMIF('Cust MB ComLg'!$Y$8:$AJ$8,$B$29,'Cust MB ComLg'!$Y185:$AJ185)</f>
        <v>44</v>
      </c>
      <c r="G225" s="42">
        <f>'Avg Bill Days'!C182</f>
        <v>29.81</v>
      </c>
      <c r="H225" s="42"/>
      <c r="I225" s="42"/>
      <c r="J225" s="42">
        <f t="shared" si="24"/>
        <v>22384</v>
      </c>
      <c r="K225" s="42">
        <f t="shared" si="24"/>
        <v>553</v>
      </c>
      <c r="L225" s="42"/>
      <c r="M225" s="42"/>
      <c r="N225" s="42"/>
      <c r="O225" s="42"/>
      <c r="P225" s="42"/>
      <c r="Q225" s="42"/>
      <c r="R225" s="42">
        <f t="shared" si="20"/>
        <v>12012279</v>
      </c>
      <c r="S225" s="42">
        <f t="shared" si="21"/>
        <v>23056</v>
      </c>
    </row>
    <row r="226" spans="1:19">
      <c r="A226" s="18">
        <f t="shared" si="22"/>
        <v>2027</v>
      </c>
      <c r="B226" s="18">
        <f t="shared" si="23"/>
        <v>3</v>
      </c>
      <c r="C226" s="18"/>
      <c r="D226" s="18"/>
      <c r="E226" s="18"/>
      <c r="F226" s="42">
        <f>SUMIF('Cust MB ComLg'!$Y$8:$AJ$8,$B$29,'Cust MB ComLg'!$Y186:$AJ186)</f>
        <v>44</v>
      </c>
      <c r="G226" s="42">
        <f>'Avg Bill Days'!C183</f>
        <v>29.524000000000001</v>
      </c>
      <c r="H226" s="42"/>
      <c r="I226" s="42"/>
      <c r="J226" s="42">
        <f t="shared" si="24"/>
        <v>22594</v>
      </c>
      <c r="K226" s="42">
        <f t="shared" si="24"/>
        <v>551</v>
      </c>
      <c r="L226" s="42"/>
      <c r="M226" s="42"/>
      <c r="N226" s="42"/>
      <c r="O226" s="42"/>
      <c r="P226" s="42"/>
      <c r="Q226" s="42"/>
      <c r="R226" s="42">
        <f t="shared" si="20"/>
        <v>12025133</v>
      </c>
      <c r="S226" s="42">
        <f t="shared" si="21"/>
        <v>23160</v>
      </c>
    </row>
    <row r="227" spans="1:19">
      <c r="A227" s="18">
        <f t="shared" si="22"/>
        <v>2027</v>
      </c>
      <c r="B227" s="18">
        <f t="shared" si="23"/>
        <v>4</v>
      </c>
      <c r="C227" s="18"/>
      <c r="D227" s="18"/>
      <c r="E227" s="18"/>
      <c r="F227" s="42">
        <f>SUMIF('Cust MB ComLg'!$Y$8:$AJ$8,$B$29,'Cust MB ComLg'!$Y187:$AJ187)</f>
        <v>44</v>
      </c>
      <c r="G227" s="42">
        <f>'Avg Bill Days'!C184</f>
        <v>30.713999999999999</v>
      </c>
      <c r="H227" s="42"/>
      <c r="I227" s="42"/>
      <c r="J227" s="42">
        <f t="shared" si="24"/>
        <v>23372</v>
      </c>
      <c r="K227" s="42">
        <f t="shared" si="24"/>
        <v>678</v>
      </c>
      <c r="L227" s="42"/>
      <c r="M227" s="42"/>
      <c r="N227" s="42"/>
      <c r="O227" s="42"/>
      <c r="P227" s="42"/>
      <c r="Q227" s="42"/>
      <c r="R227" s="42">
        <f t="shared" si="20"/>
        <v>12989893</v>
      </c>
      <c r="S227" s="42">
        <f t="shared" si="21"/>
        <v>23961</v>
      </c>
    </row>
    <row r="228" spans="1:19">
      <c r="A228" s="18">
        <f t="shared" si="22"/>
        <v>2027</v>
      </c>
      <c r="B228" s="18">
        <f t="shared" si="23"/>
        <v>5</v>
      </c>
      <c r="C228" s="18"/>
      <c r="D228" s="18"/>
      <c r="E228" s="18"/>
      <c r="F228" s="42">
        <f>SUMIF('Cust MB ComLg'!$Y$8:$AJ$8,$B$29,'Cust MB ComLg'!$Y188:$AJ188)</f>
        <v>44</v>
      </c>
      <c r="G228" s="42">
        <f>'Avg Bill Days'!C185</f>
        <v>29.524000000000001</v>
      </c>
      <c r="H228" s="42"/>
      <c r="I228" s="42"/>
      <c r="J228" s="42">
        <f t="shared" si="24"/>
        <v>23331</v>
      </c>
      <c r="K228" s="42">
        <f t="shared" si="24"/>
        <v>810</v>
      </c>
      <c r="L228" s="42"/>
      <c r="M228" s="42"/>
      <c r="N228" s="42"/>
      <c r="O228" s="42"/>
      <c r="P228" s="42"/>
      <c r="Q228" s="42"/>
      <c r="R228" s="42">
        <f t="shared" si="20"/>
        <v>12688043</v>
      </c>
      <c r="S228" s="42">
        <f t="shared" si="21"/>
        <v>24025</v>
      </c>
    </row>
    <row r="229" spans="1:19">
      <c r="A229" s="18">
        <f t="shared" si="22"/>
        <v>2027</v>
      </c>
      <c r="B229" s="18">
        <f t="shared" si="23"/>
        <v>6</v>
      </c>
      <c r="C229" s="18"/>
      <c r="D229" s="18"/>
      <c r="E229" s="18"/>
      <c r="F229" s="42">
        <f>SUMIF('Cust MB ComLg'!$Y$8:$AJ$8,$B$29,'Cust MB ComLg'!$Y189:$AJ189)</f>
        <v>44</v>
      </c>
      <c r="G229" s="42">
        <f>'Avg Bill Days'!C186</f>
        <v>30.619</v>
      </c>
      <c r="H229" s="42"/>
      <c r="I229" s="42"/>
      <c r="J229" s="42">
        <f t="shared" si="24"/>
        <v>25061</v>
      </c>
      <c r="K229" s="42">
        <f t="shared" si="24"/>
        <v>800</v>
      </c>
      <c r="L229" s="42"/>
      <c r="M229" s="42"/>
      <c r="N229" s="42"/>
      <c r="O229" s="42"/>
      <c r="P229" s="42"/>
      <c r="Q229" s="42"/>
      <c r="R229" s="42">
        <f t="shared" si="20"/>
        <v>14450160</v>
      </c>
      <c r="S229" s="42">
        <f t="shared" si="21"/>
        <v>25577</v>
      </c>
    </row>
    <row r="230" spans="1:19">
      <c r="A230" s="18">
        <f t="shared" si="22"/>
        <v>2027</v>
      </c>
      <c r="B230" s="18">
        <f t="shared" si="23"/>
        <v>7</v>
      </c>
      <c r="C230" s="18"/>
      <c r="D230" s="18"/>
      <c r="E230" s="18"/>
      <c r="F230" s="42">
        <f>SUMIF('Cust MB ComLg'!$Y$8:$AJ$8,$B$29,'Cust MB ComLg'!$Y190:$AJ190)</f>
        <v>44</v>
      </c>
      <c r="G230" s="42">
        <f>'Avg Bill Days'!C187</f>
        <v>30.713999999999999</v>
      </c>
      <c r="H230" s="42"/>
      <c r="I230" s="42"/>
      <c r="J230" s="42">
        <f t="shared" si="24"/>
        <v>25639</v>
      </c>
      <c r="K230" s="42">
        <f t="shared" si="24"/>
        <v>725</v>
      </c>
      <c r="L230" s="42"/>
      <c r="M230" s="42"/>
      <c r="N230" s="42"/>
      <c r="O230" s="42"/>
      <c r="P230" s="42"/>
      <c r="Q230" s="42"/>
      <c r="R230" s="42">
        <f t="shared" si="20"/>
        <v>14992698</v>
      </c>
      <c r="S230" s="42">
        <f t="shared" si="21"/>
        <v>26044</v>
      </c>
    </row>
    <row r="231" spans="1:19">
      <c r="A231" s="18">
        <f t="shared" si="22"/>
        <v>2027</v>
      </c>
      <c r="B231" s="18">
        <f t="shared" si="23"/>
        <v>8</v>
      </c>
      <c r="C231" s="18"/>
      <c r="D231" s="18"/>
      <c r="E231" s="18"/>
      <c r="F231" s="42">
        <f>SUMIF('Cust MB ComLg'!$Y$8:$AJ$8,$B$29,'Cust MB ComLg'!$Y191:$AJ191)</f>
        <v>44</v>
      </c>
      <c r="G231" s="42">
        <f>'Avg Bill Days'!C188</f>
        <v>30.475999999999999</v>
      </c>
      <c r="H231" s="42"/>
      <c r="I231" s="42"/>
      <c r="J231" s="42">
        <f t="shared" si="24"/>
        <v>25986</v>
      </c>
      <c r="K231" s="42">
        <f t="shared" si="24"/>
        <v>714</v>
      </c>
      <c r="L231" s="42"/>
      <c r="M231" s="42"/>
      <c r="N231" s="42"/>
      <c r="O231" s="42"/>
      <c r="P231" s="42"/>
      <c r="Q231" s="42"/>
      <c r="R231" s="42">
        <f t="shared" si="20"/>
        <v>15167370</v>
      </c>
      <c r="S231" s="42">
        <f t="shared" si="21"/>
        <v>26233</v>
      </c>
    </row>
    <row r="232" spans="1:19">
      <c r="A232" s="18">
        <f t="shared" si="22"/>
        <v>2027</v>
      </c>
      <c r="B232" s="18">
        <f t="shared" si="23"/>
        <v>9</v>
      </c>
      <c r="C232" s="18"/>
      <c r="D232" s="18"/>
      <c r="E232" s="18"/>
      <c r="F232" s="42">
        <f>SUMIF('Cust MB ComLg'!$Y$8:$AJ$8,$B$29,'Cust MB ComLg'!$Y192:$AJ192)</f>
        <v>44</v>
      </c>
      <c r="G232" s="42">
        <f>'Avg Bill Days'!C189</f>
        <v>31.143000000000001</v>
      </c>
      <c r="H232" s="42"/>
      <c r="I232" s="42"/>
      <c r="J232" s="42">
        <f t="shared" si="24"/>
        <v>25578</v>
      </c>
      <c r="K232" s="42">
        <f t="shared" si="24"/>
        <v>767</v>
      </c>
      <c r="L232" s="42"/>
      <c r="M232" s="42"/>
      <c r="N232" s="42"/>
      <c r="O232" s="42"/>
      <c r="P232" s="42"/>
      <c r="Q232" s="42"/>
      <c r="R232" s="42">
        <f t="shared" si="20"/>
        <v>14728859</v>
      </c>
      <c r="S232" s="42">
        <f t="shared" si="21"/>
        <v>25990</v>
      </c>
    </row>
    <row r="233" spans="1:19">
      <c r="A233" s="18">
        <f t="shared" si="22"/>
        <v>2027</v>
      </c>
      <c r="B233" s="18">
        <f t="shared" si="23"/>
        <v>10</v>
      </c>
      <c r="C233" s="18"/>
      <c r="D233" s="18"/>
      <c r="E233" s="18"/>
      <c r="F233" s="42">
        <f>SUMIF('Cust MB ComLg'!$Y$8:$AJ$8,$B$29,'Cust MB ComLg'!$Y193:$AJ193)</f>
        <v>44</v>
      </c>
      <c r="G233" s="42">
        <f>'Avg Bill Days'!C190</f>
        <v>30.762</v>
      </c>
      <c r="H233" s="42"/>
      <c r="I233" s="42"/>
      <c r="J233" s="42">
        <f t="shared" si="24"/>
        <v>24449</v>
      </c>
      <c r="K233" s="42">
        <f t="shared" si="24"/>
        <v>712</v>
      </c>
      <c r="L233" s="42"/>
      <c r="M233" s="42"/>
      <c r="N233" s="42"/>
      <c r="O233" s="42"/>
      <c r="P233" s="42"/>
      <c r="Q233" s="42"/>
      <c r="R233" s="42">
        <f t="shared" si="20"/>
        <v>13248688</v>
      </c>
      <c r="S233" s="42">
        <f t="shared" si="21"/>
        <v>24850</v>
      </c>
    </row>
    <row r="234" spans="1:19">
      <c r="A234" s="18">
        <f t="shared" si="22"/>
        <v>2027</v>
      </c>
      <c r="B234" s="18">
        <f t="shared" si="23"/>
        <v>11</v>
      </c>
      <c r="C234" s="18"/>
      <c r="D234" s="18"/>
      <c r="E234" s="18"/>
      <c r="F234" s="42">
        <f>SUMIF('Cust MB ComLg'!$Y$8:$AJ$8,$B$29,'Cust MB ComLg'!$Y194:$AJ194)</f>
        <v>44</v>
      </c>
      <c r="G234" s="42">
        <f>'Avg Bill Days'!C191</f>
        <v>28.619</v>
      </c>
      <c r="H234" s="42"/>
      <c r="I234" s="42"/>
      <c r="J234" s="42">
        <f t="shared" si="24"/>
        <v>23455</v>
      </c>
      <c r="K234" s="42">
        <f t="shared" si="24"/>
        <v>704</v>
      </c>
      <c r="L234" s="42"/>
      <c r="M234" s="42"/>
      <c r="N234" s="42"/>
      <c r="O234" s="42"/>
      <c r="P234" s="42"/>
      <c r="Q234" s="42"/>
      <c r="R234" s="42">
        <f t="shared" si="20"/>
        <v>11720992</v>
      </c>
      <c r="S234" s="42">
        <f t="shared" si="21"/>
        <v>23904</v>
      </c>
    </row>
    <row r="235" spans="1:19">
      <c r="A235" s="18">
        <f t="shared" si="22"/>
        <v>2027</v>
      </c>
      <c r="B235" s="18">
        <f t="shared" si="23"/>
        <v>12</v>
      </c>
      <c r="C235" s="18"/>
      <c r="D235" s="18"/>
      <c r="E235" s="18"/>
      <c r="F235" s="42">
        <f>SUMIF('Cust MB ComLg'!$Y$8:$AJ$8,$B$29,'Cust MB ComLg'!$Y195:$AJ195)</f>
        <v>44</v>
      </c>
      <c r="G235" s="42">
        <f>'Avg Bill Days'!C192</f>
        <v>31.238</v>
      </c>
      <c r="H235" s="42"/>
      <c r="I235" s="42"/>
      <c r="J235" s="42">
        <f t="shared" si="24"/>
        <v>22582</v>
      </c>
      <c r="K235" s="42">
        <f t="shared" si="24"/>
        <v>799</v>
      </c>
      <c r="L235" s="42"/>
      <c r="M235" s="42"/>
      <c r="N235" s="42"/>
      <c r="O235" s="42"/>
      <c r="P235" s="42"/>
      <c r="Q235" s="42"/>
      <c r="R235" s="42">
        <f t="shared" si="20"/>
        <v>12325475</v>
      </c>
      <c r="S235" s="42">
        <f t="shared" si="21"/>
        <v>23164</v>
      </c>
    </row>
    <row r="236" spans="1:19">
      <c r="A236" s="18">
        <f t="shared" si="22"/>
        <v>2028</v>
      </c>
      <c r="B236" s="18">
        <f t="shared" si="23"/>
        <v>1</v>
      </c>
      <c r="C236" s="18"/>
      <c r="D236" s="18"/>
      <c r="E236" s="18"/>
      <c r="F236" s="42">
        <f>SUMIF('Cust MB ComLg'!$Y$8:$AJ$8,$B$29,'Cust MB ComLg'!$Y196:$AJ196)</f>
        <v>44</v>
      </c>
      <c r="G236" s="42">
        <f>'Avg Bill Days'!C193</f>
        <v>32.286000000000001</v>
      </c>
      <c r="H236" s="42"/>
      <c r="I236" s="42"/>
      <c r="J236" s="42">
        <f t="shared" si="24"/>
        <v>22139</v>
      </c>
      <c r="K236" s="42">
        <f t="shared" si="24"/>
        <v>693</v>
      </c>
      <c r="L236" s="42"/>
      <c r="M236" s="42"/>
      <c r="N236" s="42"/>
      <c r="O236" s="42"/>
      <c r="P236" s="42"/>
      <c r="Q236" s="42"/>
      <c r="R236" s="42">
        <f t="shared" si="20"/>
        <v>12973126</v>
      </c>
      <c r="S236" s="42">
        <f t="shared" si="21"/>
        <v>23080</v>
      </c>
    </row>
    <row r="237" spans="1:19">
      <c r="A237" s="18">
        <f t="shared" si="22"/>
        <v>2028</v>
      </c>
      <c r="B237" s="18">
        <f t="shared" si="23"/>
        <v>2</v>
      </c>
      <c r="C237" s="18"/>
      <c r="D237" s="18"/>
      <c r="E237" s="18"/>
      <c r="F237" s="42">
        <f>SUMIF('Cust MB ComLg'!$Y$8:$AJ$8,$B$29,'Cust MB ComLg'!$Y197:$AJ197)</f>
        <v>44</v>
      </c>
      <c r="G237" s="42">
        <f>'Avg Bill Days'!C194</f>
        <v>30.31</v>
      </c>
      <c r="H237" s="42"/>
      <c r="I237" s="42"/>
      <c r="J237" s="42">
        <f t="shared" si="24"/>
        <v>22384</v>
      </c>
      <c r="K237" s="42">
        <f t="shared" si="24"/>
        <v>553</v>
      </c>
      <c r="L237" s="42"/>
      <c r="M237" s="42"/>
      <c r="N237" s="42"/>
      <c r="O237" s="42"/>
      <c r="P237" s="42"/>
      <c r="Q237" s="42"/>
      <c r="R237" s="42">
        <f t="shared" si="20"/>
        <v>12213760</v>
      </c>
      <c r="S237" s="42">
        <f t="shared" si="21"/>
        <v>23056</v>
      </c>
    </row>
    <row r="238" spans="1:19">
      <c r="A238" s="18">
        <f t="shared" si="22"/>
        <v>2028</v>
      </c>
      <c r="B238" s="18">
        <f t="shared" si="23"/>
        <v>3</v>
      </c>
      <c r="C238" s="18"/>
      <c r="D238" s="18"/>
      <c r="E238" s="18"/>
      <c r="F238" s="42">
        <f>SUMIF('Cust MB ComLg'!$Y$8:$AJ$8,$B$29,'Cust MB ComLg'!$Y198:$AJ198)</f>
        <v>44</v>
      </c>
      <c r="G238" s="42">
        <f>'Avg Bill Days'!C195</f>
        <v>30.024000000000001</v>
      </c>
      <c r="H238" s="42"/>
      <c r="I238" s="42"/>
      <c r="J238" s="42">
        <f t="shared" si="24"/>
        <v>22594</v>
      </c>
      <c r="K238" s="42">
        <f t="shared" si="24"/>
        <v>551</v>
      </c>
      <c r="L238" s="42"/>
      <c r="M238" s="42"/>
      <c r="N238" s="42"/>
      <c r="O238" s="42"/>
      <c r="P238" s="42"/>
      <c r="Q238" s="42"/>
      <c r="R238" s="42">
        <f t="shared" si="20"/>
        <v>12228783</v>
      </c>
      <c r="S238" s="42">
        <f t="shared" si="21"/>
        <v>23160</v>
      </c>
    </row>
    <row r="239" spans="1:19">
      <c r="A239" s="18">
        <f t="shared" si="22"/>
        <v>2028</v>
      </c>
      <c r="B239" s="18">
        <f t="shared" si="23"/>
        <v>4</v>
      </c>
      <c r="C239" s="18"/>
      <c r="D239" s="18"/>
      <c r="E239" s="18"/>
      <c r="F239" s="42">
        <f>SUMIF('Cust MB ComLg'!$Y$8:$AJ$8,$B$29,'Cust MB ComLg'!$Y199:$AJ199)</f>
        <v>44</v>
      </c>
      <c r="G239" s="42">
        <f>'Avg Bill Days'!C196</f>
        <v>30.713999999999999</v>
      </c>
      <c r="H239" s="42"/>
      <c r="I239" s="42"/>
      <c r="J239" s="42">
        <f t="shared" si="24"/>
        <v>23372</v>
      </c>
      <c r="K239" s="42">
        <f t="shared" si="24"/>
        <v>678</v>
      </c>
      <c r="L239" s="42"/>
      <c r="M239" s="42"/>
      <c r="N239" s="42"/>
      <c r="O239" s="42"/>
      <c r="P239" s="42"/>
      <c r="Q239" s="42"/>
      <c r="R239" s="42">
        <f t="shared" si="20"/>
        <v>12989893</v>
      </c>
      <c r="S239" s="42">
        <f t="shared" si="21"/>
        <v>23961</v>
      </c>
    </row>
    <row r="240" spans="1:19">
      <c r="A240" s="18">
        <f t="shared" si="22"/>
        <v>2028</v>
      </c>
      <c r="B240" s="18">
        <f t="shared" si="23"/>
        <v>5</v>
      </c>
      <c r="C240" s="18"/>
      <c r="D240" s="18"/>
      <c r="E240" s="18"/>
      <c r="F240" s="42">
        <f>SUMIF('Cust MB ComLg'!$Y$8:$AJ$8,$B$29,'Cust MB ComLg'!$Y200:$AJ200)</f>
        <v>44</v>
      </c>
      <c r="G240" s="42">
        <f>'Avg Bill Days'!C197</f>
        <v>29.524000000000001</v>
      </c>
      <c r="H240" s="42"/>
      <c r="I240" s="42"/>
      <c r="J240" s="42">
        <f t="shared" si="24"/>
        <v>23331</v>
      </c>
      <c r="K240" s="42">
        <f t="shared" si="24"/>
        <v>810</v>
      </c>
      <c r="L240" s="42"/>
      <c r="M240" s="42"/>
      <c r="N240" s="42"/>
      <c r="O240" s="42"/>
      <c r="P240" s="42"/>
      <c r="Q240" s="42"/>
      <c r="R240" s="42">
        <f t="shared" si="20"/>
        <v>12688043</v>
      </c>
      <c r="S240" s="42">
        <f t="shared" si="21"/>
        <v>24025</v>
      </c>
    </row>
    <row r="241" spans="1:19">
      <c r="A241" s="18">
        <f t="shared" si="22"/>
        <v>2028</v>
      </c>
      <c r="B241" s="18">
        <f t="shared" si="23"/>
        <v>6</v>
      </c>
      <c r="C241" s="18"/>
      <c r="D241" s="18"/>
      <c r="E241" s="18"/>
      <c r="F241" s="42">
        <f>SUMIF('Cust MB ComLg'!$Y$8:$AJ$8,$B$29,'Cust MB ComLg'!$Y201:$AJ201)</f>
        <v>44</v>
      </c>
      <c r="G241" s="42">
        <f>'Avg Bill Days'!C198</f>
        <v>30.619</v>
      </c>
      <c r="H241" s="42"/>
      <c r="I241" s="42"/>
      <c r="J241" s="42">
        <f t="shared" si="24"/>
        <v>25061</v>
      </c>
      <c r="K241" s="42">
        <f t="shared" si="24"/>
        <v>800</v>
      </c>
      <c r="L241" s="42"/>
      <c r="M241" s="42"/>
      <c r="N241" s="42"/>
      <c r="O241" s="42"/>
      <c r="P241" s="42"/>
      <c r="Q241" s="42"/>
      <c r="R241" s="42">
        <f t="shared" si="20"/>
        <v>14450160</v>
      </c>
      <c r="S241" s="42">
        <f t="shared" si="21"/>
        <v>25577</v>
      </c>
    </row>
    <row r="242" spans="1:19">
      <c r="A242" s="18">
        <f t="shared" si="22"/>
        <v>2028</v>
      </c>
      <c r="B242" s="18">
        <f t="shared" si="23"/>
        <v>7</v>
      </c>
      <c r="C242" s="18"/>
      <c r="D242" s="18"/>
      <c r="E242" s="18"/>
      <c r="F242" s="42">
        <f>SUMIF('Cust MB ComLg'!$Y$8:$AJ$8,$B$29,'Cust MB ComLg'!$Y202:$AJ202)</f>
        <v>44</v>
      </c>
      <c r="G242" s="42">
        <f>'Avg Bill Days'!C199</f>
        <v>30.713999999999999</v>
      </c>
      <c r="H242" s="42"/>
      <c r="I242" s="42"/>
      <c r="J242" s="42">
        <f t="shared" ref="J242:K273" si="25">ROUND(SUMIF($B$32:$B$45,$B242,J$32:J$45)*$F242,0)</f>
        <v>25639</v>
      </c>
      <c r="K242" s="42">
        <f t="shared" si="25"/>
        <v>725</v>
      </c>
      <c r="L242" s="42"/>
      <c r="M242" s="42"/>
      <c r="N242" s="42"/>
      <c r="O242" s="42"/>
      <c r="P242" s="42"/>
      <c r="Q242" s="42"/>
      <c r="R242" s="42">
        <f t="shared" ref="R242:R305" si="26">ROUND(SUMIF($B$32:$B$45,$B242,R$32:R$45)*$F242*$G242,0)</f>
        <v>14992698</v>
      </c>
      <c r="S242" s="42">
        <f t="shared" ref="S242:S305" si="27">ROUND(SUMIF($B$32:$B$45,$B242,S$32:S$45)*$F242,0)</f>
        <v>26044</v>
      </c>
    </row>
    <row r="243" spans="1:19">
      <c r="A243" s="18">
        <f t="shared" si="22"/>
        <v>2028</v>
      </c>
      <c r="B243" s="18">
        <f t="shared" si="23"/>
        <v>8</v>
      </c>
      <c r="C243" s="18"/>
      <c r="D243" s="18"/>
      <c r="E243" s="18"/>
      <c r="F243" s="42">
        <f>SUMIF('Cust MB ComLg'!$Y$8:$AJ$8,$B$29,'Cust MB ComLg'!$Y203:$AJ203)</f>
        <v>44</v>
      </c>
      <c r="G243" s="42">
        <f>'Avg Bill Days'!C200</f>
        <v>30.475999999999999</v>
      </c>
      <c r="H243" s="42"/>
      <c r="I243" s="42"/>
      <c r="J243" s="42">
        <f t="shared" si="25"/>
        <v>25986</v>
      </c>
      <c r="K243" s="42">
        <f t="shared" si="25"/>
        <v>714</v>
      </c>
      <c r="L243" s="42"/>
      <c r="M243" s="42"/>
      <c r="N243" s="42"/>
      <c r="O243" s="42"/>
      <c r="P243" s="42"/>
      <c r="Q243" s="42"/>
      <c r="R243" s="42">
        <f t="shared" si="26"/>
        <v>15167370</v>
      </c>
      <c r="S243" s="42">
        <f t="shared" si="27"/>
        <v>26233</v>
      </c>
    </row>
    <row r="244" spans="1:19">
      <c r="A244" s="18">
        <f t="shared" si="22"/>
        <v>2028</v>
      </c>
      <c r="B244" s="18">
        <f t="shared" si="23"/>
        <v>9</v>
      </c>
      <c r="C244" s="18"/>
      <c r="D244" s="18"/>
      <c r="E244" s="18"/>
      <c r="F244" s="42">
        <f>SUMIF('Cust MB ComLg'!$Y$8:$AJ$8,$B$29,'Cust MB ComLg'!$Y204:$AJ204)</f>
        <v>44</v>
      </c>
      <c r="G244" s="42">
        <f>'Avg Bill Days'!C201</f>
        <v>31.143000000000001</v>
      </c>
      <c r="H244" s="42"/>
      <c r="I244" s="42"/>
      <c r="J244" s="42">
        <f t="shared" si="25"/>
        <v>25578</v>
      </c>
      <c r="K244" s="42">
        <f t="shared" si="25"/>
        <v>767</v>
      </c>
      <c r="L244" s="42"/>
      <c r="M244" s="42"/>
      <c r="N244" s="42"/>
      <c r="O244" s="42"/>
      <c r="P244" s="42"/>
      <c r="Q244" s="42"/>
      <c r="R244" s="42">
        <f t="shared" si="26"/>
        <v>14728859</v>
      </c>
      <c r="S244" s="42">
        <f t="shared" si="27"/>
        <v>25990</v>
      </c>
    </row>
    <row r="245" spans="1:19">
      <c r="A245" s="18">
        <f t="shared" si="22"/>
        <v>2028</v>
      </c>
      <c r="B245" s="18">
        <f t="shared" si="23"/>
        <v>10</v>
      </c>
      <c r="C245" s="18"/>
      <c r="D245" s="18"/>
      <c r="E245" s="18"/>
      <c r="F245" s="42">
        <f>SUMIF('Cust MB ComLg'!$Y$8:$AJ$8,$B$29,'Cust MB ComLg'!$Y205:$AJ205)</f>
        <v>44</v>
      </c>
      <c r="G245" s="42">
        <f>'Avg Bill Days'!C202</f>
        <v>30.762</v>
      </c>
      <c r="H245" s="42"/>
      <c r="I245" s="42"/>
      <c r="J245" s="42">
        <f t="shared" si="25"/>
        <v>24449</v>
      </c>
      <c r="K245" s="42">
        <f t="shared" si="25"/>
        <v>712</v>
      </c>
      <c r="L245" s="42"/>
      <c r="M245" s="42"/>
      <c r="N245" s="42"/>
      <c r="O245" s="42"/>
      <c r="P245" s="42"/>
      <c r="Q245" s="42"/>
      <c r="R245" s="42">
        <f t="shared" si="26"/>
        <v>13248688</v>
      </c>
      <c r="S245" s="42">
        <f t="shared" si="27"/>
        <v>24850</v>
      </c>
    </row>
    <row r="246" spans="1:19">
      <c r="A246" s="18">
        <f t="shared" si="22"/>
        <v>2028</v>
      </c>
      <c r="B246" s="18">
        <f t="shared" si="23"/>
        <v>11</v>
      </c>
      <c r="C246" s="18"/>
      <c r="D246" s="18"/>
      <c r="E246" s="18"/>
      <c r="F246" s="42">
        <f>SUMIF('Cust MB ComLg'!$Y$8:$AJ$8,$B$29,'Cust MB ComLg'!$Y206:$AJ206)</f>
        <v>44</v>
      </c>
      <c r="G246" s="42">
        <f>'Avg Bill Days'!C203</f>
        <v>28.619</v>
      </c>
      <c r="H246" s="42"/>
      <c r="I246" s="42"/>
      <c r="J246" s="42">
        <f t="shared" si="25"/>
        <v>23455</v>
      </c>
      <c r="K246" s="42">
        <f t="shared" si="25"/>
        <v>704</v>
      </c>
      <c r="L246" s="42"/>
      <c r="M246" s="42"/>
      <c r="N246" s="42"/>
      <c r="O246" s="42"/>
      <c r="P246" s="42"/>
      <c r="Q246" s="42"/>
      <c r="R246" s="42">
        <f t="shared" si="26"/>
        <v>11720992</v>
      </c>
      <c r="S246" s="42">
        <f t="shared" si="27"/>
        <v>23904</v>
      </c>
    </row>
    <row r="247" spans="1:19">
      <c r="A247" s="18">
        <f t="shared" si="22"/>
        <v>2028</v>
      </c>
      <c r="B247" s="18">
        <f t="shared" si="23"/>
        <v>12</v>
      </c>
      <c r="C247" s="18"/>
      <c r="D247" s="18"/>
      <c r="E247" s="18"/>
      <c r="F247" s="42">
        <f>SUMIF('Cust MB ComLg'!$Y$8:$AJ$8,$B$29,'Cust MB ComLg'!$Y207:$AJ207)</f>
        <v>44</v>
      </c>
      <c r="G247" s="42">
        <f>'Avg Bill Days'!C204</f>
        <v>31.238</v>
      </c>
      <c r="H247" s="42"/>
      <c r="I247" s="42"/>
      <c r="J247" s="42">
        <f t="shared" si="25"/>
        <v>22582</v>
      </c>
      <c r="K247" s="42">
        <f t="shared" si="25"/>
        <v>799</v>
      </c>
      <c r="L247" s="42"/>
      <c r="M247" s="42"/>
      <c r="N247" s="42"/>
      <c r="O247" s="42"/>
      <c r="P247" s="42"/>
      <c r="Q247" s="42"/>
      <c r="R247" s="42">
        <f t="shared" si="26"/>
        <v>12325475</v>
      </c>
      <c r="S247" s="42">
        <f t="shared" si="27"/>
        <v>23164</v>
      </c>
    </row>
    <row r="248" spans="1:19">
      <c r="A248" s="18">
        <f t="shared" si="22"/>
        <v>2029</v>
      </c>
      <c r="B248" s="18">
        <f t="shared" si="23"/>
        <v>1</v>
      </c>
      <c r="C248" s="18"/>
      <c r="D248" s="18"/>
      <c r="E248" s="18"/>
      <c r="F248" s="42">
        <f>SUMIF('Cust MB ComLg'!$Y$8:$AJ$8,$B$29,'Cust MB ComLg'!$Y208:$AJ208)</f>
        <v>44</v>
      </c>
      <c r="G248" s="42">
        <f>'Avg Bill Days'!C205</f>
        <v>32.286000000000001</v>
      </c>
      <c r="H248" s="42"/>
      <c r="I248" s="42"/>
      <c r="J248" s="42">
        <f t="shared" si="25"/>
        <v>22139</v>
      </c>
      <c r="K248" s="42">
        <f t="shared" si="25"/>
        <v>693</v>
      </c>
      <c r="L248" s="42"/>
      <c r="M248" s="42"/>
      <c r="N248" s="42"/>
      <c r="O248" s="42"/>
      <c r="P248" s="42"/>
      <c r="Q248" s="42"/>
      <c r="R248" s="42">
        <f t="shared" si="26"/>
        <v>12973126</v>
      </c>
      <c r="S248" s="42">
        <f t="shared" si="27"/>
        <v>23080</v>
      </c>
    </row>
    <row r="249" spans="1:19">
      <c r="A249" s="18">
        <f t="shared" si="22"/>
        <v>2029</v>
      </c>
      <c r="B249" s="18">
        <f t="shared" si="23"/>
        <v>2</v>
      </c>
      <c r="C249" s="18"/>
      <c r="D249" s="18"/>
      <c r="E249" s="18"/>
      <c r="F249" s="42">
        <f>SUMIF('Cust MB ComLg'!$Y$8:$AJ$8,$B$29,'Cust MB ComLg'!$Y209:$AJ209)</f>
        <v>44</v>
      </c>
      <c r="G249" s="42">
        <f>'Avg Bill Days'!C206</f>
        <v>29.81</v>
      </c>
      <c r="H249" s="42"/>
      <c r="I249" s="42"/>
      <c r="J249" s="42">
        <f t="shared" si="25"/>
        <v>22384</v>
      </c>
      <c r="K249" s="42">
        <f t="shared" si="25"/>
        <v>553</v>
      </c>
      <c r="L249" s="42"/>
      <c r="M249" s="42"/>
      <c r="N249" s="42"/>
      <c r="O249" s="42"/>
      <c r="P249" s="42"/>
      <c r="Q249" s="42"/>
      <c r="R249" s="42">
        <f t="shared" si="26"/>
        <v>12012279</v>
      </c>
      <c r="S249" s="42">
        <f t="shared" si="27"/>
        <v>23056</v>
      </c>
    </row>
    <row r="250" spans="1:19">
      <c r="A250" s="18">
        <f t="shared" si="22"/>
        <v>2029</v>
      </c>
      <c r="B250" s="18">
        <f t="shared" si="23"/>
        <v>3</v>
      </c>
      <c r="C250" s="18"/>
      <c r="D250" s="18"/>
      <c r="E250" s="18"/>
      <c r="F250" s="42">
        <f>SUMIF('Cust MB ComLg'!$Y$8:$AJ$8,$B$29,'Cust MB ComLg'!$Y210:$AJ210)</f>
        <v>44</v>
      </c>
      <c r="G250" s="42">
        <f>'Avg Bill Days'!C207</f>
        <v>29.524000000000001</v>
      </c>
      <c r="H250" s="42"/>
      <c r="I250" s="42"/>
      <c r="J250" s="42">
        <f t="shared" si="25"/>
        <v>22594</v>
      </c>
      <c r="K250" s="42">
        <f t="shared" si="25"/>
        <v>551</v>
      </c>
      <c r="L250" s="42"/>
      <c r="M250" s="42"/>
      <c r="N250" s="42"/>
      <c r="O250" s="42"/>
      <c r="P250" s="42"/>
      <c r="Q250" s="42"/>
      <c r="R250" s="42">
        <f t="shared" si="26"/>
        <v>12025133</v>
      </c>
      <c r="S250" s="42">
        <f t="shared" si="27"/>
        <v>23160</v>
      </c>
    </row>
    <row r="251" spans="1:19">
      <c r="A251" s="18">
        <f t="shared" si="22"/>
        <v>2029</v>
      </c>
      <c r="B251" s="18">
        <f t="shared" si="23"/>
        <v>4</v>
      </c>
      <c r="C251" s="18"/>
      <c r="D251" s="18"/>
      <c r="E251" s="18"/>
      <c r="F251" s="42">
        <f>SUMIF('Cust MB ComLg'!$Y$8:$AJ$8,$B$29,'Cust MB ComLg'!$Y211:$AJ211)</f>
        <v>44</v>
      </c>
      <c r="G251" s="42">
        <f>'Avg Bill Days'!C208</f>
        <v>30.713999999999999</v>
      </c>
      <c r="H251" s="42"/>
      <c r="I251" s="42"/>
      <c r="J251" s="42">
        <f t="shared" si="25"/>
        <v>23372</v>
      </c>
      <c r="K251" s="42">
        <f t="shared" si="25"/>
        <v>678</v>
      </c>
      <c r="L251" s="42"/>
      <c r="M251" s="42"/>
      <c r="N251" s="42"/>
      <c r="O251" s="42"/>
      <c r="P251" s="42"/>
      <c r="Q251" s="42"/>
      <c r="R251" s="42">
        <f t="shared" si="26"/>
        <v>12989893</v>
      </c>
      <c r="S251" s="42">
        <f t="shared" si="27"/>
        <v>23961</v>
      </c>
    </row>
    <row r="252" spans="1:19">
      <c r="A252" s="18">
        <f t="shared" si="22"/>
        <v>2029</v>
      </c>
      <c r="B252" s="18">
        <f t="shared" si="23"/>
        <v>5</v>
      </c>
      <c r="C252" s="18"/>
      <c r="D252" s="18"/>
      <c r="E252" s="18"/>
      <c r="F252" s="42">
        <f>SUMIF('Cust MB ComLg'!$Y$8:$AJ$8,$B$29,'Cust MB ComLg'!$Y212:$AJ212)</f>
        <v>44</v>
      </c>
      <c r="G252" s="42">
        <f>'Avg Bill Days'!C209</f>
        <v>29.524000000000001</v>
      </c>
      <c r="H252" s="42"/>
      <c r="I252" s="42"/>
      <c r="J252" s="42">
        <f t="shared" si="25"/>
        <v>23331</v>
      </c>
      <c r="K252" s="42">
        <f t="shared" si="25"/>
        <v>810</v>
      </c>
      <c r="L252" s="42"/>
      <c r="M252" s="42"/>
      <c r="N252" s="42"/>
      <c r="O252" s="42"/>
      <c r="P252" s="42"/>
      <c r="Q252" s="42"/>
      <c r="R252" s="42">
        <f t="shared" si="26"/>
        <v>12688043</v>
      </c>
      <c r="S252" s="42">
        <f t="shared" si="27"/>
        <v>24025</v>
      </c>
    </row>
    <row r="253" spans="1:19">
      <c r="A253" s="18">
        <f t="shared" si="22"/>
        <v>2029</v>
      </c>
      <c r="B253" s="18">
        <f t="shared" si="23"/>
        <v>6</v>
      </c>
      <c r="C253" s="18"/>
      <c r="D253" s="18"/>
      <c r="E253" s="18"/>
      <c r="F253" s="42">
        <f>SUMIF('Cust MB ComLg'!$Y$8:$AJ$8,$B$29,'Cust MB ComLg'!$Y213:$AJ213)</f>
        <v>44</v>
      </c>
      <c r="G253" s="42">
        <f>'Avg Bill Days'!C210</f>
        <v>30.619</v>
      </c>
      <c r="H253" s="42"/>
      <c r="I253" s="42"/>
      <c r="J253" s="42">
        <f t="shared" si="25"/>
        <v>25061</v>
      </c>
      <c r="K253" s="42">
        <f t="shared" si="25"/>
        <v>800</v>
      </c>
      <c r="L253" s="42"/>
      <c r="M253" s="42"/>
      <c r="N253" s="42"/>
      <c r="O253" s="42"/>
      <c r="P253" s="42"/>
      <c r="Q253" s="42"/>
      <c r="R253" s="42">
        <f t="shared" si="26"/>
        <v>14450160</v>
      </c>
      <c r="S253" s="42">
        <f t="shared" si="27"/>
        <v>25577</v>
      </c>
    </row>
    <row r="254" spans="1:19">
      <c r="A254" s="18">
        <f t="shared" si="22"/>
        <v>2029</v>
      </c>
      <c r="B254" s="18">
        <f t="shared" si="23"/>
        <v>7</v>
      </c>
      <c r="C254" s="18"/>
      <c r="D254" s="18"/>
      <c r="E254" s="18"/>
      <c r="F254" s="42">
        <f>SUMIF('Cust MB ComLg'!$Y$8:$AJ$8,$B$29,'Cust MB ComLg'!$Y214:$AJ214)</f>
        <v>44</v>
      </c>
      <c r="G254" s="42">
        <f>'Avg Bill Days'!C211</f>
        <v>30.713999999999999</v>
      </c>
      <c r="H254" s="42"/>
      <c r="I254" s="42"/>
      <c r="J254" s="42">
        <f t="shared" si="25"/>
        <v>25639</v>
      </c>
      <c r="K254" s="42">
        <f t="shared" si="25"/>
        <v>725</v>
      </c>
      <c r="L254" s="42"/>
      <c r="M254" s="42"/>
      <c r="N254" s="42"/>
      <c r="O254" s="42"/>
      <c r="P254" s="42"/>
      <c r="Q254" s="42"/>
      <c r="R254" s="42">
        <f t="shared" si="26"/>
        <v>14992698</v>
      </c>
      <c r="S254" s="42">
        <f t="shared" si="27"/>
        <v>26044</v>
      </c>
    </row>
    <row r="255" spans="1:19">
      <c r="A255" s="18">
        <f t="shared" si="22"/>
        <v>2029</v>
      </c>
      <c r="B255" s="18">
        <f t="shared" si="23"/>
        <v>8</v>
      </c>
      <c r="C255" s="18"/>
      <c r="D255" s="18"/>
      <c r="E255" s="18"/>
      <c r="F255" s="42">
        <f>SUMIF('Cust MB ComLg'!$Y$8:$AJ$8,$B$29,'Cust MB ComLg'!$Y215:$AJ215)</f>
        <v>44</v>
      </c>
      <c r="G255" s="42">
        <f>'Avg Bill Days'!C212</f>
        <v>30.475999999999999</v>
      </c>
      <c r="H255" s="42"/>
      <c r="I255" s="42"/>
      <c r="J255" s="42">
        <f t="shared" si="25"/>
        <v>25986</v>
      </c>
      <c r="K255" s="42">
        <f t="shared" si="25"/>
        <v>714</v>
      </c>
      <c r="L255" s="42"/>
      <c r="M255" s="42"/>
      <c r="N255" s="42"/>
      <c r="O255" s="42"/>
      <c r="P255" s="42"/>
      <c r="Q255" s="42"/>
      <c r="R255" s="42">
        <f t="shared" si="26"/>
        <v>15167370</v>
      </c>
      <c r="S255" s="42">
        <f t="shared" si="27"/>
        <v>26233</v>
      </c>
    </row>
    <row r="256" spans="1:19">
      <c r="A256" s="18">
        <f t="shared" si="22"/>
        <v>2029</v>
      </c>
      <c r="B256" s="18">
        <f t="shared" si="23"/>
        <v>9</v>
      </c>
      <c r="C256" s="18"/>
      <c r="D256" s="18"/>
      <c r="E256" s="18"/>
      <c r="F256" s="42">
        <f>SUMIF('Cust MB ComLg'!$Y$8:$AJ$8,$B$29,'Cust MB ComLg'!$Y216:$AJ216)</f>
        <v>44</v>
      </c>
      <c r="G256" s="42">
        <f>'Avg Bill Days'!C213</f>
        <v>31.143000000000001</v>
      </c>
      <c r="H256" s="42"/>
      <c r="I256" s="42"/>
      <c r="J256" s="42">
        <f t="shared" si="25"/>
        <v>25578</v>
      </c>
      <c r="K256" s="42">
        <f t="shared" si="25"/>
        <v>767</v>
      </c>
      <c r="L256" s="42"/>
      <c r="M256" s="42"/>
      <c r="N256" s="42"/>
      <c r="O256" s="42"/>
      <c r="P256" s="42"/>
      <c r="Q256" s="42"/>
      <c r="R256" s="42">
        <f t="shared" si="26"/>
        <v>14728859</v>
      </c>
      <c r="S256" s="42">
        <f t="shared" si="27"/>
        <v>25990</v>
      </c>
    </row>
    <row r="257" spans="1:19">
      <c r="A257" s="18">
        <f t="shared" si="22"/>
        <v>2029</v>
      </c>
      <c r="B257" s="18">
        <f t="shared" si="23"/>
        <v>10</v>
      </c>
      <c r="C257" s="18"/>
      <c r="D257" s="18"/>
      <c r="E257" s="18"/>
      <c r="F257" s="42">
        <f>SUMIF('Cust MB ComLg'!$Y$8:$AJ$8,$B$29,'Cust MB ComLg'!$Y217:$AJ217)</f>
        <v>44</v>
      </c>
      <c r="G257" s="42">
        <f>'Avg Bill Days'!C214</f>
        <v>30.762</v>
      </c>
      <c r="H257" s="42"/>
      <c r="I257" s="42"/>
      <c r="J257" s="42">
        <f t="shared" si="25"/>
        <v>24449</v>
      </c>
      <c r="K257" s="42">
        <f t="shared" si="25"/>
        <v>712</v>
      </c>
      <c r="L257" s="42"/>
      <c r="M257" s="42"/>
      <c r="N257" s="42"/>
      <c r="O257" s="42"/>
      <c r="P257" s="42"/>
      <c r="Q257" s="42"/>
      <c r="R257" s="42">
        <f t="shared" si="26"/>
        <v>13248688</v>
      </c>
      <c r="S257" s="42">
        <f t="shared" si="27"/>
        <v>24850</v>
      </c>
    </row>
    <row r="258" spans="1:19">
      <c r="A258" s="18">
        <f t="shared" si="22"/>
        <v>2029</v>
      </c>
      <c r="B258" s="18">
        <f t="shared" si="23"/>
        <v>11</v>
      </c>
      <c r="C258" s="18"/>
      <c r="D258" s="18"/>
      <c r="E258" s="18"/>
      <c r="F258" s="42">
        <f>SUMIF('Cust MB ComLg'!$Y$8:$AJ$8,$B$29,'Cust MB ComLg'!$Y218:$AJ218)</f>
        <v>44</v>
      </c>
      <c r="G258" s="42">
        <f>'Avg Bill Days'!C215</f>
        <v>28.619</v>
      </c>
      <c r="H258" s="42"/>
      <c r="I258" s="42"/>
      <c r="J258" s="42">
        <f t="shared" si="25"/>
        <v>23455</v>
      </c>
      <c r="K258" s="42">
        <f t="shared" si="25"/>
        <v>704</v>
      </c>
      <c r="L258" s="42"/>
      <c r="M258" s="42"/>
      <c r="N258" s="42"/>
      <c r="O258" s="42"/>
      <c r="P258" s="42"/>
      <c r="Q258" s="42"/>
      <c r="R258" s="42">
        <f t="shared" si="26"/>
        <v>11720992</v>
      </c>
      <c r="S258" s="42">
        <f t="shared" si="27"/>
        <v>23904</v>
      </c>
    </row>
    <row r="259" spans="1:19">
      <c r="A259" s="18">
        <f t="shared" si="22"/>
        <v>2029</v>
      </c>
      <c r="B259" s="18">
        <f t="shared" si="23"/>
        <v>12</v>
      </c>
      <c r="C259" s="18"/>
      <c r="D259" s="18"/>
      <c r="E259" s="18"/>
      <c r="F259" s="42">
        <f>SUMIF('Cust MB ComLg'!$Y$8:$AJ$8,$B$29,'Cust MB ComLg'!$Y219:$AJ219)</f>
        <v>44</v>
      </c>
      <c r="G259" s="42">
        <f>'Avg Bill Days'!C216</f>
        <v>31.238</v>
      </c>
      <c r="H259" s="42"/>
      <c r="I259" s="42"/>
      <c r="J259" s="42">
        <f t="shared" si="25"/>
        <v>22582</v>
      </c>
      <c r="K259" s="42">
        <f t="shared" si="25"/>
        <v>799</v>
      </c>
      <c r="L259" s="42"/>
      <c r="M259" s="42"/>
      <c r="N259" s="42"/>
      <c r="O259" s="42"/>
      <c r="P259" s="42"/>
      <c r="Q259" s="42"/>
      <c r="R259" s="42">
        <f t="shared" si="26"/>
        <v>12325475</v>
      </c>
      <c r="S259" s="42">
        <f t="shared" si="27"/>
        <v>23164</v>
      </c>
    </row>
    <row r="260" spans="1:19">
      <c r="A260" s="18">
        <f t="shared" ref="A260:A323" si="28">A248+1</f>
        <v>2030</v>
      </c>
      <c r="B260" s="18">
        <f t="shared" si="23"/>
        <v>1</v>
      </c>
      <c r="C260" s="18"/>
      <c r="D260" s="18"/>
      <c r="E260" s="18"/>
      <c r="F260" s="42">
        <f>SUMIF('Cust MB ComLg'!$Y$8:$AJ$8,$B$29,'Cust MB ComLg'!$Y220:$AJ220)</f>
        <v>44</v>
      </c>
      <c r="G260" s="42">
        <f>'Avg Bill Days'!C217</f>
        <v>32.286000000000001</v>
      </c>
      <c r="H260" s="42"/>
      <c r="I260" s="42"/>
      <c r="J260" s="42">
        <f t="shared" si="25"/>
        <v>22139</v>
      </c>
      <c r="K260" s="42">
        <f t="shared" si="25"/>
        <v>693</v>
      </c>
      <c r="L260" s="42"/>
      <c r="M260" s="42"/>
      <c r="N260" s="42"/>
      <c r="O260" s="42"/>
      <c r="P260" s="42"/>
      <c r="Q260" s="42"/>
      <c r="R260" s="42">
        <f t="shared" si="26"/>
        <v>12973126</v>
      </c>
      <c r="S260" s="42">
        <f t="shared" si="27"/>
        <v>23080</v>
      </c>
    </row>
    <row r="261" spans="1:19">
      <c r="A261" s="18">
        <f t="shared" si="28"/>
        <v>2030</v>
      </c>
      <c r="B261" s="18">
        <f t="shared" ref="B261:B324" si="29">B249</f>
        <v>2</v>
      </c>
      <c r="C261" s="18"/>
      <c r="D261" s="18"/>
      <c r="E261" s="18"/>
      <c r="F261" s="42">
        <f>SUMIF('Cust MB ComLg'!$Y$8:$AJ$8,$B$29,'Cust MB ComLg'!$Y221:$AJ221)</f>
        <v>44</v>
      </c>
      <c r="G261" s="42">
        <f>'Avg Bill Days'!C218</f>
        <v>29.81</v>
      </c>
      <c r="H261" s="42"/>
      <c r="I261" s="42"/>
      <c r="J261" s="42">
        <f t="shared" si="25"/>
        <v>22384</v>
      </c>
      <c r="K261" s="42">
        <f t="shared" si="25"/>
        <v>553</v>
      </c>
      <c r="L261" s="42"/>
      <c r="M261" s="42"/>
      <c r="N261" s="42"/>
      <c r="O261" s="42"/>
      <c r="P261" s="42"/>
      <c r="Q261" s="42"/>
      <c r="R261" s="42">
        <f t="shared" si="26"/>
        <v>12012279</v>
      </c>
      <c r="S261" s="42">
        <f t="shared" si="27"/>
        <v>23056</v>
      </c>
    </row>
    <row r="262" spans="1:19">
      <c r="A262" s="18">
        <f t="shared" si="28"/>
        <v>2030</v>
      </c>
      <c r="B262" s="18">
        <f t="shared" si="29"/>
        <v>3</v>
      </c>
      <c r="C262" s="18"/>
      <c r="D262" s="18"/>
      <c r="E262" s="18"/>
      <c r="F262" s="42">
        <f>SUMIF('Cust MB ComLg'!$Y$8:$AJ$8,$B$29,'Cust MB ComLg'!$Y222:$AJ222)</f>
        <v>44</v>
      </c>
      <c r="G262" s="42">
        <f>'Avg Bill Days'!C219</f>
        <v>29.524000000000001</v>
      </c>
      <c r="H262" s="42"/>
      <c r="I262" s="42"/>
      <c r="J262" s="42">
        <f t="shared" si="25"/>
        <v>22594</v>
      </c>
      <c r="K262" s="42">
        <f t="shared" si="25"/>
        <v>551</v>
      </c>
      <c r="L262" s="42"/>
      <c r="M262" s="42"/>
      <c r="N262" s="42"/>
      <c r="O262" s="42"/>
      <c r="P262" s="42"/>
      <c r="Q262" s="42"/>
      <c r="R262" s="42">
        <f t="shared" si="26"/>
        <v>12025133</v>
      </c>
      <c r="S262" s="42">
        <f t="shared" si="27"/>
        <v>23160</v>
      </c>
    </row>
    <row r="263" spans="1:19">
      <c r="A263" s="18">
        <f t="shared" si="28"/>
        <v>2030</v>
      </c>
      <c r="B263" s="18">
        <f t="shared" si="29"/>
        <v>4</v>
      </c>
      <c r="C263" s="18"/>
      <c r="D263" s="18"/>
      <c r="E263" s="18"/>
      <c r="F263" s="42">
        <f>SUMIF('Cust MB ComLg'!$Y$8:$AJ$8,$B$29,'Cust MB ComLg'!$Y223:$AJ223)</f>
        <v>44</v>
      </c>
      <c r="G263" s="42">
        <f>'Avg Bill Days'!C220</f>
        <v>30.713999999999999</v>
      </c>
      <c r="H263" s="42"/>
      <c r="I263" s="42"/>
      <c r="J263" s="42">
        <f t="shared" si="25"/>
        <v>23372</v>
      </c>
      <c r="K263" s="42">
        <f t="shared" si="25"/>
        <v>678</v>
      </c>
      <c r="L263" s="42"/>
      <c r="M263" s="42"/>
      <c r="N263" s="42"/>
      <c r="O263" s="42"/>
      <c r="P263" s="42"/>
      <c r="Q263" s="42"/>
      <c r="R263" s="42">
        <f t="shared" si="26"/>
        <v>12989893</v>
      </c>
      <c r="S263" s="42">
        <f t="shared" si="27"/>
        <v>23961</v>
      </c>
    </row>
    <row r="264" spans="1:19">
      <c r="A264" s="18">
        <f t="shared" si="28"/>
        <v>2030</v>
      </c>
      <c r="B264" s="18">
        <f t="shared" si="29"/>
        <v>5</v>
      </c>
      <c r="C264" s="18"/>
      <c r="D264" s="18"/>
      <c r="E264" s="18"/>
      <c r="F264" s="42">
        <f>SUMIF('Cust MB ComLg'!$Y$8:$AJ$8,$B$29,'Cust MB ComLg'!$Y224:$AJ224)</f>
        <v>44</v>
      </c>
      <c r="G264" s="42">
        <f>'Avg Bill Days'!C221</f>
        <v>29.524000000000001</v>
      </c>
      <c r="H264" s="42"/>
      <c r="I264" s="42"/>
      <c r="J264" s="42">
        <f t="shared" si="25"/>
        <v>23331</v>
      </c>
      <c r="K264" s="42">
        <f t="shared" si="25"/>
        <v>810</v>
      </c>
      <c r="L264" s="42"/>
      <c r="M264" s="42"/>
      <c r="N264" s="42"/>
      <c r="O264" s="42"/>
      <c r="P264" s="42"/>
      <c r="Q264" s="42"/>
      <c r="R264" s="42">
        <f t="shared" si="26"/>
        <v>12688043</v>
      </c>
      <c r="S264" s="42">
        <f t="shared" si="27"/>
        <v>24025</v>
      </c>
    </row>
    <row r="265" spans="1:19">
      <c r="A265" s="18">
        <f t="shared" si="28"/>
        <v>2030</v>
      </c>
      <c r="B265" s="18">
        <f t="shared" si="29"/>
        <v>6</v>
      </c>
      <c r="C265" s="18"/>
      <c r="D265" s="18"/>
      <c r="E265" s="18"/>
      <c r="F265" s="42">
        <f>SUMIF('Cust MB ComLg'!$Y$8:$AJ$8,$B$29,'Cust MB ComLg'!$Y225:$AJ225)</f>
        <v>44</v>
      </c>
      <c r="G265" s="42">
        <f>'Avg Bill Days'!C222</f>
        <v>30.619</v>
      </c>
      <c r="H265" s="42"/>
      <c r="I265" s="42"/>
      <c r="J265" s="42">
        <f t="shared" si="25"/>
        <v>25061</v>
      </c>
      <c r="K265" s="42">
        <f t="shared" si="25"/>
        <v>800</v>
      </c>
      <c r="L265" s="42"/>
      <c r="M265" s="42"/>
      <c r="N265" s="42"/>
      <c r="O265" s="42"/>
      <c r="P265" s="42"/>
      <c r="Q265" s="42"/>
      <c r="R265" s="42">
        <f t="shared" si="26"/>
        <v>14450160</v>
      </c>
      <c r="S265" s="42">
        <f t="shared" si="27"/>
        <v>25577</v>
      </c>
    </row>
    <row r="266" spans="1:19">
      <c r="A266" s="18">
        <f t="shared" si="28"/>
        <v>2030</v>
      </c>
      <c r="B266" s="18">
        <f t="shared" si="29"/>
        <v>7</v>
      </c>
      <c r="C266" s="18"/>
      <c r="D266" s="18"/>
      <c r="E266" s="18"/>
      <c r="F266" s="42">
        <f>SUMIF('Cust MB ComLg'!$Y$8:$AJ$8,$B$29,'Cust MB ComLg'!$Y226:$AJ226)</f>
        <v>44</v>
      </c>
      <c r="G266" s="42">
        <f>'Avg Bill Days'!C223</f>
        <v>30.713999999999999</v>
      </c>
      <c r="H266" s="42"/>
      <c r="I266" s="42"/>
      <c r="J266" s="42">
        <f t="shared" si="25"/>
        <v>25639</v>
      </c>
      <c r="K266" s="42">
        <f t="shared" si="25"/>
        <v>725</v>
      </c>
      <c r="L266" s="42"/>
      <c r="M266" s="42"/>
      <c r="N266" s="42"/>
      <c r="O266" s="42"/>
      <c r="P266" s="42"/>
      <c r="Q266" s="42"/>
      <c r="R266" s="42">
        <f t="shared" si="26"/>
        <v>14992698</v>
      </c>
      <c r="S266" s="42">
        <f t="shared" si="27"/>
        <v>26044</v>
      </c>
    </row>
    <row r="267" spans="1:19">
      <c r="A267" s="18">
        <f t="shared" si="28"/>
        <v>2030</v>
      </c>
      <c r="B267" s="18">
        <f t="shared" si="29"/>
        <v>8</v>
      </c>
      <c r="C267" s="18"/>
      <c r="D267" s="18"/>
      <c r="E267" s="18"/>
      <c r="F267" s="42">
        <f>SUMIF('Cust MB ComLg'!$Y$8:$AJ$8,$B$29,'Cust MB ComLg'!$Y227:$AJ227)</f>
        <v>44</v>
      </c>
      <c r="G267" s="42">
        <f>'Avg Bill Days'!C224</f>
        <v>30.475999999999999</v>
      </c>
      <c r="H267" s="42"/>
      <c r="I267" s="42"/>
      <c r="J267" s="42">
        <f t="shared" si="25"/>
        <v>25986</v>
      </c>
      <c r="K267" s="42">
        <f t="shared" si="25"/>
        <v>714</v>
      </c>
      <c r="L267" s="42"/>
      <c r="M267" s="42"/>
      <c r="N267" s="42"/>
      <c r="O267" s="42"/>
      <c r="P267" s="42"/>
      <c r="Q267" s="42"/>
      <c r="R267" s="42">
        <f t="shared" si="26"/>
        <v>15167370</v>
      </c>
      <c r="S267" s="42">
        <f t="shared" si="27"/>
        <v>26233</v>
      </c>
    </row>
    <row r="268" spans="1:19">
      <c r="A268" s="18">
        <f t="shared" si="28"/>
        <v>2030</v>
      </c>
      <c r="B268" s="18">
        <f t="shared" si="29"/>
        <v>9</v>
      </c>
      <c r="C268" s="18"/>
      <c r="D268" s="18"/>
      <c r="E268" s="18"/>
      <c r="F268" s="42">
        <f>SUMIF('Cust MB ComLg'!$Y$8:$AJ$8,$B$29,'Cust MB ComLg'!$Y228:$AJ228)</f>
        <v>44</v>
      </c>
      <c r="G268" s="42">
        <f>'Avg Bill Days'!C225</f>
        <v>31.143000000000001</v>
      </c>
      <c r="H268" s="42"/>
      <c r="I268" s="42"/>
      <c r="J268" s="42">
        <f t="shared" si="25"/>
        <v>25578</v>
      </c>
      <c r="K268" s="42">
        <f t="shared" si="25"/>
        <v>767</v>
      </c>
      <c r="L268" s="42"/>
      <c r="M268" s="42"/>
      <c r="N268" s="42"/>
      <c r="O268" s="42"/>
      <c r="P268" s="42"/>
      <c r="Q268" s="42"/>
      <c r="R268" s="42">
        <f t="shared" si="26"/>
        <v>14728859</v>
      </c>
      <c r="S268" s="42">
        <f t="shared" si="27"/>
        <v>25990</v>
      </c>
    </row>
    <row r="269" spans="1:19">
      <c r="A269" s="18">
        <f t="shared" si="28"/>
        <v>2030</v>
      </c>
      <c r="B269" s="18">
        <f t="shared" si="29"/>
        <v>10</v>
      </c>
      <c r="C269" s="18"/>
      <c r="D269" s="18"/>
      <c r="E269" s="18"/>
      <c r="F269" s="42">
        <f>SUMIF('Cust MB ComLg'!$Y$8:$AJ$8,$B$29,'Cust MB ComLg'!$Y229:$AJ229)</f>
        <v>44</v>
      </c>
      <c r="G269" s="42">
        <f>'Avg Bill Days'!C226</f>
        <v>30.762</v>
      </c>
      <c r="H269" s="42"/>
      <c r="I269" s="42"/>
      <c r="J269" s="42">
        <f t="shared" si="25"/>
        <v>24449</v>
      </c>
      <c r="K269" s="42">
        <f t="shared" si="25"/>
        <v>712</v>
      </c>
      <c r="L269" s="42"/>
      <c r="M269" s="42"/>
      <c r="N269" s="42"/>
      <c r="O269" s="42"/>
      <c r="P269" s="42"/>
      <c r="Q269" s="42"/>
      <c r="R269" s="42">
        <f t="shared" si="26"/>
        <v>13248688</v>
      </c>
      <c r="S269" s="42">
        <f t="shared" si="27"/>
        <v>24850</v>
      </c>
    </row>
    <row r="270" spans="1:19">
      <c r="A270" s="18">
        <f t="shared" si="28"/>
        <v>2030</v>
      </c>
      <c r="B270" s="18">
        <f t="shared" si="29"/>
        <v>11</v>
      </c>
      <c r="C270" s="18"/>
      <c r="D270" s="18"/>
      <c r="E270" s="18"/>
      <c r="F270" s="42">
        <f>SUMIF('Cust MB ComLg'!$Y$8:$AJ$8,$B$29,'Cust MB ComLg'!$Y230:$AJ230)</f>
        <v>44</v>
      </c>
      <c r="G270" s="42">
        <f>'Avg Bill Days'!C227</f>
        <v>28.619</v>
      </c>
      <c r="H270" s="42"/>
      <c r="I270" s="42"/>
      <c r="J270" s="42">
        <f t="shared" si="25"/>
        <v>23455</v>
      </c>
      <c r="K270" s="42">
        <f t="shared" si="25"/>
        <v>704</v>
      </c>
      <c r="L270" s="42"/>
      <c r="M270" s="42"/>
      <c r="N270" s="42"/>
      <c r="O270" s="42"/>
      <c r="P270" s="42"/>
      <c r="Q270" s="42"/>
      <c r="R270" s="42">
        <f t="shared" si="26"/>
        <v>11720992</v>
      </c>
      <c r="S270" s="42">
        <f t="shared" si="27"/>
        <v>23904</v>
      </c>
    </row>
    <row r="271" spans="1:19">
      <c r="A271" s="18">
        <f t="shared" si="28"/>
        <v>2030</v>
      </c>
      <c r="B271" s="18">
        <f t="shared" si="29"/>
        <v>12</v>
      </c>
      <c r="C271" s="18"/>
      <c r="D271" s="18"/>
      <c r="E271" s="18"/>
      <c r="F271" s="42">
        <f>SUMIF('Cust MB ComLg'!$Y$8:$AJ$8,$B$29,'Cust MB ComLg'!$Y231:$AJ231)</f>
        <v>44</v>
      </c>
      <c r="G271" s="42">
        <f>'Avg Bill Days'!C228</f>
        <v>31.238</v>
      </c>
      <c r="H271" s="42"/>
      <c r="I271" s="42"/>
      <c r="J271" s="42">
        <f t="shared" si="25"/>
        <v>22582</v>
      </c>
      <c r="K271" s="42">
        <f t="shared" si="25"/>
        <v>799</v>
      </c>
      <c r="L271" s="42"/>
      <c r="M271" s="42"/>
      <c r="N271" s="42"/>
      <c r="O271" s="42"/>
      <c r="P271" s="42"/>
      <c r="Q271" s="42"/>
      <c r="R271" s="42">
        <f t="shared" si="26"/>
        <v>12325475</v>
      </c>
      <c r="S271" s="42">
        <f t="shared" si="27"/>
        <v>23164</v>
      </c>
    </row>
    <row r="272" spans="1:19">
      <c r="A272" s="18">
        <f t="shared" si="28"/>
        <v>2031</v>
      </c>
      <c r="B272" s="18">
        <f t="shared" si="29"/>
        <v>1</v>
      </c>
      <c r="C272" s="18"/>
      <c r="D272" s="18"/>
      <c r="E272" s="18"/>
      <c r="F272" s="42">
        <f>SUMIF('Cust MB ComLg'!$Y$8:$AJ$8,$B$29,'Cust MB ComLg'!$Y232:$AJ232)</f>
        <v>44</v>
      </c>
      <c r="G272" s="42">
        <f>'Avg Bill Days'!C229</f>
        <v>32.286000000000001</v>
      </c>
      <c r="H272" s="42"/>
      <c r="I272" s="42"/>
      <c r="J272" s="42">
        <f t="shared" si="25"/>
        <v>22139</v>
      </c>
      <c r="K272" s="42">
        <f t="shared" si="25"/>
        <v>693</v>
      </c>
      <c r="L272" s="42"/>
      <c r="M272" s="42"/>
      <c r="N272" s="42"/>
      <c r="O272" s="42"/>
      <c r="P272" s="42"/>
      <c r="Q272" s="42"/>
      <c r="R272" s="42">
        <f t="shared" si="26"/>
        <v>12973126</v>
      </c>
      <c r="S272" s="42">
        <f t="shared" si="27"/>
        <v>23080</v>
      </c>
    </row>
    <row r="273" spans="1:19">
      <c r="A273" s="18">
        <f t="shared" si="28"/>
        <v>2031</v>
      </c>
      <c r="B273" s="18">
        <f t="shared" si="29"/>
        <v>2</v>
      </c>
      <c r="C273" s="18"/>
      <c r="D273" s="18"/>
      <c r="E273" s="18"/>
      <c r="F273" s="42">
        <f>SUMIF('Cust MB ComLg'!$Y$8:$AJ$8,$B$29,'Cust MB ComLg'!$Y233:$AJ233)</f>
        <v>44</v>
      </c>
      <c r="G273" s="42">
        <f>'Avg Bill Days'!C230</f>
        <v>29.81</v>
      </c>
      <c r="H273" s="42"/>
      <c r="I273" s="42"/>
      <c r="J273" s="42">
        <f t="shared" si="25"/>
        <v>22384</v>
      </c>
      <c r="K273" s="42">
        <f t="shared" si="25"/>
        <v>553</v>
      </c>
      <c r="L273" s="42"/>
      <c r="M273" s="42"/>
      <c r="N273" s="42"/>
      <c r="O273" s="42"/>
      <c r="P273" s="42"/>
      <c r="Q273" s="42"/>
      <c r="R273" s="42">
        <f t="shared" si="26"/>
        <v>12012279</v>
      </c>
      <c r="S273" s="42">
        <f t="shared" si="27"/>
        <v>23056</v>
      </c>
    </row>
    <row r="274" spans="1:19">
      <c r="A274" s="18">
        <f t="shared" si="28"/>
        <v>2031</v>
      </c>
      <c r="B274" s="18">
        <f t="shared" si="29"/>
        <v>3</v>
      </c>
      <c r="C274" s="18"/>
      <c r="D274" s="18"/>
      <c r="E274" s="18"/>
      <c r="F274" s="42">
        <f>SUMIF('Cust MB ComLg'!$Y$8:$AJ$8,$B$29,'Cust MB ComLg'!$Y234:$AJ234)</f>
        <v>44</v>
      </c>
      <c r="G274" s="42">
        <f>'Avg Bill Days'!C231</f>
        <v>29.524000000000001</v>
      </c>
      <c r="H274" s="42"/>
      <c r="I274" s="42"/>
      <c r="J274" s="42">
        <f t="shared" ref="J274:K305" si="30">ROUND(SUMIF($B$32:$B$45,$B274,J$32:J$45)*$F274,0)</f>
        <v>22594</v>
      </c>
      <c r="K274" s="42">
        <f t="shared" si="30"/>
        <v>551</v>
      </c>
      <c r="L274" s="42"/>
      <c r="M274" s="42"/>
      <c r="N274" s="42"/>
      <c r="O274" s="42"/>
      <c r="P274" s="42"/>
      <c r="Q274" s="42"/>
      <c r="R274" s="42">
        <f t="shared" si="26"/>
        <v>12025133</v>
      </c>
      <c r="S274" s="42">
        <f t="shared" si="27"/>
        <v>23160</v>
      </c>
    </row>
    <row r="275" spans="1:19">
      <c r="A275" s="18">
        <f t="shared" si="28"/>
        <v>2031</v>
      </c>
      <c r="B275" s="18">
        <f t="shared" si="29"/>
        <v>4</v>
      </c>
      <c r="C275" s="18"/>
      <c r="D275" s="18"/>
      <c r="E275" s="18"/>
      <c r="F275" s="42">
        <f>SUMIF('Cust MB ComLg'!$Y$8:$AJ$8,$B$29,'Cust MB ComLg'!$Y235:$AJ235)</f>
        <v>44</v>
      </c>
      <c r="G275" s="42">
        <f>'Avg Bill Days'!C232</f>
        <v>30.713999999999999</v>
      </c>
      <c r="H275" s="42"/>
      <c r="I275" s="42"/>
      <c r="J275" s="42">
        <f t="shared" si="30"/>
        <v>23372</v>
      </c>
      <c r="K275" s="42">
        <f t="shared" si="30"/>
        <v>678</v>
      </c>
      <c r="L275" s="42"/>
      <c r="M275" s="42"/>
      <c r="N275" s="42"/>
      <c r="O275" s="42"/>
      <c r="P275" s="42"/>
      <c r="Q275" s="42"/>
      <c r="R275" s="42">
        <f t="shared" si="26"/>
        <v>12989893</v>
      </c>
      <c r="S275" s="42">
        <f t="shared" si="27"/>
        <v>23961</v>
      </c>
    </row>
    <row r="276" spans="1:19">
      <c r="A276" s="18">
        <f t="shared" si="28"/>
        <v>2031</v>
      </c>
      <c r="B276" s="18">
        <f t="shared" si="29"/>
        <v>5</v>
      </c>
      <c r="C276" s="18"/>
      <c r="D276" s="18"/>
      <c r="E276" s="18"/>
      <c r="F276" s="42">
        <f>SUMIF('Cust MB ComLg'!$Y$8:$AJ$8,$B$29,'Cust MB ComLg'!$Y236:$AJ236)</f>
        <v>44</v>
      </c>
      <c r="G276" s="42">
        <f>'Avg Bill Days'!C233</f>
        <v>29.524000000000001</v>
      </c>
      <c r="H276" s="42"/>
      <c r="I276" s="42"/>
      <c r="J276" s="42">
        <f t="shared" si="30"/>
        <v>23331</v>
      </c>
      <c r="K276" s="42">
        <f t="shared" si="30"/>
        <v>810</v>
      </c>
      <c r="L276" s="42"/>
      <c r="M276" s="42"/>
      <c r="N276" s="42"/>
      <c r="O276" s="42"/>
      <c r="P276" s="42"/>
      <c r="Q276" s="42"/>
      <c r="R276" s="42">
        <f t="shared" si="26"/>
        <v>12688043</v>
      </c>
      <c r="S276" s="42">
        <f t="shared" si="27"/>
        <v>24025</v>
      </c>
    </row>
    <row r="277" spans="1:19">
      <c r="A277" s="18">
        <f t="shared" si="28"/>
        <v>2031</v>
      </c>
      <c r="B277" s="18">
        <f t="shared" si="29"/>
        <v>6</v>
      </c>
      <c r="C277" s="18"/>
      <c r="D277" s="18"/>
      <c r="E277" s="18"/>
      <c r="F277" s="42">
        <f>SUMIF('Cust MB ComLg'!$Y$8:$AJ$8,$B$29,'Cust MB ComLg'!$Y237:$AJ237)</f>
        <v>44</v>
      </c>
      <c r="G277" s="42">
        <f>'Avg Bill Days'!C234</f>
        <v>30.619</v>
      </c>
      <c r="H277" s="42"/>
      <c r="I277" s="42"/>
      <c r="J277" s="42">
        <f t="shared" si="30"/>
        <v>25061</v>
      </c>
      <c r="K277" s="42">
        <f t="shared" si="30"/>
        <v>800</v>
      </c>
      <c r="L277" s="42"/>
      <c r="M277" s="42"/>
      <c r="N277" s="42"/>
      <c r="O277" s="42"/>
      <c r="P277" s="42"/>
      <c r="Q277" s="42"/>
      <c r="R277" s="42">
        <f t="shared" si="26"/>
        <v>14450160</v>
      </c>
      <c r="S277" s="42">
        <f t="shared" si="27"/>
        <v>25577</v>
      </c>
    </row>
    <row r="278" spans="1:19">
      <c r="A278" s="18">
        <f t="shared" si="28"/>
        <v>2031</v>
      </c>
      <c r="B278" s="18">
        <f t="shared" si="29"/>
        <v>7</v>
      </c>
      <c r="C278" s="18"/>
      <c r="D278" s="18"/>
      <c r="E278" s="18"/>
      <c r="F278" s="42">
        <f>SUMIF('Cust MB ComLg'!$Y$8:$AJ$8,$B$29,'Cust MB ComLg'!$Y238:$AJ238)</f>
        <v>44</v>
      </c>
      <c r="G278" s="42">
        <f>'Avg Bill Days'!C235</f>
        <v>30.713999999999999</v>
      </c>
      <c r="H278" s="42"/>
      <c r="I278" s="42"/>
      <c r="J278" s="42">
        <f t="shared" si="30"/>
        <v>25639</v>
      </c>
      <c r="K278" s="42">
        <f t="shared" si="30"/>
        <v>725</v>
      </c>
      <c r="L278" s="42"/>
      <c r="M278" s="42"/>
      <c r="N278" s="42"/>
      <c r="O278" s="42"/>
      <c r="P278" s="42"/>
      <c r="Q278" s="42"/>
      <c r="R278" s="42">
        <f t="shared" si="26"/>
        <v>14992698</v>
      </c>
      <c r="S278" s="42">
        <f t="shared" si="27"/>
        <v>26044</v>
      </c>
    </row>
    <row r="279" spans="1:19">
      <c r="A279" s="18">
        <f t="shared" si="28"/>
        <v>2031</v>
      </c>
      <c r="B279" s="18">
        <f t="shared" si="29"/>
        <v>8</v>
      </c>
      <c r="C279" s="18"/>
      <c r="D279" s="18"/>
      <c r="E279" s="18"/>
      <c r="F279" s="42">
        <f>SUMIF('Cust MB ComLg'!$Y$8:$AJ$8,$B$29,'Cust MB ComLg'!$Y239:$AJ239)</f>
        <v>44</v>
      </c>
      <c r="G279" s="42">
        <f>'Avg Bill Days'!C236</f>
        <v>30.475999999999999</v>
      </c>
      <c r="H279" s="42"/>
      <c r="I279" s="42"/>
      <c r="J279" s="42">
        <f t="shared" si="30"/>
        <v>25986</v>
      </c>
      <c r="K279" s="42">
        <f t="shared" si="30"/>
        <v>714</v>
      </c>
      <c r="L279" s="42"/>
      <c r="M279" s="42"/>
      <c r="N279" s="42"/>
      <c r="O279" s="42"/>
      <c r="P279" s="42"/>
      <c r="Q279" s="42"/>
      <c r="R279" s="42">
        <f t="shared" si="26"/>
        <v>15167370</v>
      </c>
      <c r="S279" s="42">
        <f t="shared" si="27"/>
        <v>26233</v>
      </c>
    </row>
    <row r="280" spans="1:19">
      <c r="A280" s="18">
        <f t="shared" si="28"/>
        <v>2031</v>
      </c>
      <c r="B280" s="18">
        <f t="shared" si="29"/>
        <v>9</v>
      </c>
      <c r="C280" s="18"/>
      <c r="D280" s="18"/>
      <c r="E280" s="18"/>
      <c r="F280" s="42">
        <f>SUMIF('Cust MB ComLg'!$Y$8:$AJ$8,$B$29,'Cust MB ComLg'!$Y240:$AJ240)</f>
        <v>44</v>
      </c>
      <c r="G280" s="42">
        <f>'Avg Bill Days'!C237</f>
        <v>31.143000000000001</v>
      </c>
      <c r="H280" s="42"/>
      <c r="I280" s="42"/>
      <c r="J280" s="42">
        <f t="shared" si="30"/>
        <v>25578</v>
      </c>
      <c r="K280" s="42">
        <f t="shared" si="30"/>
        <v>767</v>
      </c>
      <c r="L280" s="42"/>
      <c r="M280" s="42"/>
      <c r="N280" s="42"/>
      <c r="O280" s="42"/>
      <c r="P280" s="42"/>
      <c r="Q280" s="42"/>
      <c r="R280" s="42">
        <f t="shared" si="26"/>
        <v>14728859</v>
      </c>
      <c r="S280" s="42">
        <f t="shared" si="27"/>
        <v>25990</v>
      </c>
    </row>
    <row r="281" spans="1:19">
      <c r="A281" s="18">
        <f t="shared" si="28"/>
        <v>2031</v>
      </c>
      <c r="B281" s="18">
        <f t="shared" si="29"/>
        <v>10</v>
      </c>
      <c r="C281" s="18"/>
      <c r="D281" s="18"/>
      <c r="E281" s="18"/>
      <c r="F281" s="42">
        <f>SUMIF('Cust MB ComLg'!$Y$8:$AJ$8,$B$29,'Cust MB ComLg'!$Y241:$AJ241)</f>
        <v>44</v>
      </c>
      <c r="G281" s="42">
        <f>'Avg Bill Days'!C238</f>
        <v>30.762</v>
      </c>
      <c r="H281" s="42"/>
      <c r="I281" s="42"/>
      <c r="J281" s="42">
        <f t="shared" si="30"/>
        <v>24449</v>
      </c>
      <c r="K281" s="42">
        <f t="shared" si="30"/>
        <v>712</v>
      </c>
      <c r="L281" s="42"/>
      <c r="M281" s="42"/>
      <c r="N281" s="42"/>
      <c r="O281" s="42"/>
      <c r="P281" s="42"/>
      <c r="Q281" s="42"/>
      <c r="R281" s="42">
        <f t="shared" si="26"/>
        <v>13248688</v>
      </c>
      <c r="S281" s="42">
        <f t="shared" si="27"/>
        <v>24850</v>
      </c>
    </row>
    <row r="282" spans="1:19">
      <c r="A282" s="18">
        <f t="shared" si="28"/>
        <v>2031</v>
      </c>
      <c r="B282" s="18">
        <f t="shared" si="29"/>
        <v>11</v>
      </c>
      <c r="C282" s="18"/>
      <c r="D282" s="18"/>
      <c r="E282" s="18"/>
      <c r="F282" s="42">
        <f>SUMIF('Cust MB ComLg'!$Y$8:$AJ$8,$B$29,'Cust MB ComLg'!$Y242:$AJ242)</f>
        <v>44</v>
      </c>
      <c r="G282" s="42">
        <f>'Avg Bill Days'!C239</f>
        <v>28.619</v>
      </c>
      <c r="H282" s="42"/>
      <c r="I282" s="42"/>
      <c r="J282" s="42">
        <f t="shared" si="30"/>
        <v>23455</v>
      </c>
      <c r="K282" s="42">
        <f t="shared" si="30"/>
        <v>704</v>
      </c>
      <c r="L282" s="42"/>
      <c r="M282" s="42"/>
      <c r="N282" s="42"/>
      <c r="O282" s="42"/>
      <c r="P282" s="42"/>
      <c r="Q282" s="42"/>
      <c r="R282" s="42">
        <f t="shared" si="26"/>
        <v>11720992</v>
      </c>
      <c r="S282" s="42">
        <f t="shared" si="27"/>
        <v>23904</v>
      </c>
    </row>
    <row r="283" spans="1:19">
      <c r="A283" s="18">
        <f t="shared" si="28"/>
        <v>2031</v>
      </c>
      <c r="B283" s="18">
        <f t="shared" si="29"/>
        <v>12</v>
      </c>
      <c r="C283" s="18"/>
      <c r="D283" s="18"/>
      <c r="E283" s="18"/>
      <c r="F283" s="42">
        <f>SUMIF('Cust MB ComLg'!$Y$8:$AJ$8,$B$29,'Cust MB ComLg'!$Y243:$AJ243)</f>
        <v>44</v>
      </c>
      <c r="G283" s="42">
        <f>'Avg Bill Days'!C240</f>
        <v>31.238</v>
      </c>
      <c r="H283" s="42"/>
      <c r="I283" s="42"/>
      <c r="J283" s="42">
        <f t="shared" si="30"/>
        <v>22582</v>
      </c>
      <c r="K283" s="42">
        <f t="shared" si="30"/>
        <v>799</v>
      </c>
      <c r="L283" s="42"/>
      <c r="M283" s="42"/>
      <c r="N283" s="42"/>
      <c r="O283" s="42"/>
      <c r="P283" s="42"/>
      <c r="Q283" s="42"/>
      <c r="R283" s="42">
        <f t="shared" si="26"/>
        <v>12325475</v>
      </c>
      <c r="S283" s="42">
        <f t="shared" si="27"/>
        <v>23164</v>
      </c>
    </row>
    <row r="284" spans="1:19">
      <c r="A284" s="18">
        <f t="shared" si="28"/>
        <v>2032</v>
      </c>
      <c r="B284" s="18">
        <f t="shared" si="29"/>
        <v>1</v>
      </c>
      <c r="C284" s="18"/>
      <c r="D284" s="18"/>
      <c r="E284" s="18"/>
      <c r="F284" s="42">
        <f>SUMIF('Cust MB ComLg'!$Y$8:$AJ$8,$B$29,'Cust MB ComLg'!$Y244:$AJ244)</f>
        <v>44</v>
      </c>
      <c r="G284" s="42">
        <f>'Avg Bill Days'!C241</f>
        <v>32.286000000000001</v>
      </c>
      <c r="H284" s="42"/>
      <c r="I284" s="42"/>
      <c r="J284" s="42">
        <f t="shared" si="30"/>
        <v>22139</v>
      </c>
      <c r="K284" s="42">
        <f t="shared" si="30"/>
        <v>693</v>
      </c>
      <c r="L284" s="42"/>
      <c r="M284" s="42"/>
      <c r="N284" s="42"/>
      <c r="O284" s="42"/>
      <c r="P284" s="42"/>
      <c r="Q284" s="42"/>
      <c r="R284" s="42">
        <f t="shared" si="26"/>
        <v>12973126</v>
      </c>
      <c r="S284" s="42">
        <f t="shared" si="27"/>
        <v>23080</v>
      </c>
    </row>
    <row r="285" spans="1:19">
      <c r="A285" s="18">
        <f t="shared" si="28"/>
        <v>2032</v>
      </c>
      <c r="B285" s="18">
        <f t="shared" si="29"/>
        <v>2</v>
      </c>
      <c r="C285" s="18"/>
      <c r="D285" s="18"/>
      <c r="E285" s="18"/>
      <c r="F285" s="42">
        <f>SUMIF('Cust MB ComLg'!$Y$8:$AJ$8,$B$29,'Cust MB ComLg'!$Y245:$AJ245)</f>
        <v>44</v>
      </c>
      <c r="G285" s="42">
        <f>'Avg Bill Days'!C242</f>
        <v>30.31</v>
      </c>
      <c r="H285" s="42"/>
      <c r="I285" s="42"/>
      <c r="J285" s="42">
        <f t="shared" si="30"/>
        <v>22384</v>
      </c>
      <c r="K285" s="42">
        <f t="shared" si="30"/>
        <v>553</v>
      </c>
      <c r="L285" s="42"/>
      <c r="M285" s="42"/>
      <c r="N285" s="42"/>
      <c r="O285" s="42"/>
      <c r="P285" s="42"/>
      <c r="Q285" s="42"/>
      <c r="R285" s="42">
        <f t="shared" si="26"/>
        <v>12213760</v>
      </c>
      <c r="S285" s="42">
        <f t="shared" si="27"/>
        <v>23056</v>
      </c>
    </row>
    <row r="286" spans="1:19">
      <c r="A286" s="18">
        <f t="shared" si="28"/>
        <v>2032</v>
      </c>
      <c r="B286" s="18">
        <f t="shared" si="29"/>
        <v>3</v>
      </c>
      <c r="C286" s="18"/>
      <c r="D286" s="18"/>
      <c r="E286" s="18"/>
      <c r="F286" s="42">
        <f>SUMIF('Cust MB ComLg'!$Y$8:$AJ$8,$B$29,'Cust MB ComLg'!$Y246:$AJ246)</f>
        <v>44</v>
      </c>
      <c r="G286" s="42">
        <f>'Avg Bill Days'!C243</f>
        <v>30.024000000000001</v>
      </c>
      <c r="H286" s="42"/>
      <c r="I286" s="42"/>
      <c r="J286" s="42">
        <f t="shared" si="30"/>
        <v>22594</v>
      </c>
      <c r="K286" s="42">
        <f t="shared" si="30"/>
        <v>551</v>
      </c>
      <c r="L286" s="42"/>
      <c r="M286" s="42"/>
      <c r="N286" s="42"/>
      <c r="O286" s="42"/>
      <c r="P286" s="42"/>
      <c r="Q286" s="42"/>
      <c r="R286" s="42">
        <f t="shared" si="26"/>
        <v>12228783</v>
      </c>
      <c r="S286" s="42">
        <f t="shared" si="27"/>
        <v>23160</v>
      </c>
    </row>
    <row r="287" spans="1:19">
      <c r="A287" s="18">
        <f t="shared" si="28"/>
        <v>2032</v>
      </c>
      <c r="B287" s="18">
        <f t="shared" si="29"/>
        <v>4</v>
      </c>
      <c r="C287" s="18"/>
      <c r="D287" s="18"/>
      <c r="E287" s="18"/>
      <c r="F287" s="42">
        <f>SUMIF('Cust MB ComLg'!$Y$8:$AJ$8,$B$29,'Cust MB ComLg'!$Y247:$AJ247)</f>
        <v>44</v>
      </c>
      <c r="G287" s="42">
        <f>'Avg Bill Days'!C244</f>
        <v>30.713999999999999</v>
      </c>
      <c r="H287" s="42"/>
      <c r="I287" s="42"/>
      <c r="J287" s="42">
        <f t="shared" si="30"/>
        <v>23372</v>
      </c>
      <c r="K287" s="42">
        <f t="shared" si="30"/>
        <v>678</v>
      </c>
      <c r="L287" s="42"/>
      <c r="M287" s="42"/>
      <c r="N287" s="42"/>
      <c r="O287" s="42"/>
      <c r="P287" s="42"/>
      <c r="Q287" s="42"/>
      <c r="R287" s="42">
        <f t="shared" si="26"/>
        <v>12989893</v>
      </c>
      <c r="S287" s="42">
        <f t="shared" si="27"/>
        <v>23961</v>
      </c>
    </row>
    <row r="288" spans="1:19">
      <c r="A288" s="18">
        <f t="shared" si="28"/>
        <v>2032</v>
      </c>
      <c r="B288" s="18">
        <f t="shared" si="29"/>
        <v>5</v>
      </c>
      <c r="C288" s="18"/>
      <c r="D288" s="18"/>
      <c r="E288" s="18"/>
      <c r="F288" s="42">
        <f>SUMIF('Cust MB ComLg'!$Y$8:$AJ$8,$B$29,'Cust MB ComLg'!$Y248:$AJ248)</f>
        <v>44</v>
      </c>
      <c r="G288" s="42">
        <f>'Avg Bill Days'!C245</f>
        <v>29.524000000000001</v>
      </c>
      <c r="H288" s="42"/>
      <c r="I288" s="42"/>
      <c r="J288" s="42">
        <f t="shared" si="30"/>
        <v>23331</v>
      </c>
      <c r="K288" s="42">
        <f t="shared" si="30"/>
        <v>810</v>
      </c>
      <c r="L288" s="42"/>
      <c r="M288" s="42"/>
      <c r="N288" s="42"/>
      <c r="O288" s="42"/>
      <c r="P288" s="42"/>
      <c r="Q288" s="42"/>
      <c r="R288" s="42">
        <f t="shared" si="26"/>
        <v>12688043</v>
      </c>
      <c r="S288" s="42">
        <f t="shared" si="27"/>
        <v>24025</v>
      </c>
    </row>
    <row r="289" spans="1:19">
      <c r="A289" s="18">
        <f t="shared" si="28"/>
        <v>2032</v>
      </c>
      <c r="B289" s="18">
        <f t="shared" si="29"/>
        <v>6</v>
      </c>
      <c r="C289" s="18"/>
      <c r="D289" s="18"/>
      <c r="E289" s="18"/>
      <c r="F289" s="42">
        <f>SUMIF('Cust MB ComLg'!$Y$8:$AJ$8,$B$29,'Cust MB ComLg'!$Y249:$AJ249)</f>
        <v>44</v>
      </c>
      <c r="G289" s="42">
        <f>'Avg Bill Days'!C246</f>
        <v>30.619</v>
      </c>
      <c r="H289" s="42"/>
      <c r="I289" s="42"/>
      <c r="J289" s="42">
        <f t="shared" si="30"/>
        <v>25061</v>
      </c>
      <c r="K289" s="42">
        <f t="shared" si="30"/>
        <v>800</v>
      </c>
      <c r="L289" s="42"/>
      <c r="M289" s="42"/>
      <c r="N289" s="42"/>
      <c r="O289" s="42"/>
      <c r="P289" s="42"/>
      <c r="Q289" s="42"/>
      <c r="R289" s="42">
        <f t="shared" si="26"/>
        <v>14450160</v>
      </c>
      <c r="S289" s="42">
        <f t="shared" si="27"/>
        <v>25577</v>
      </c>
    </row>
    <row r="290" spans="1:19">
      <c r="A290" s="18">
        <f t="shared" si="28"/>
        <v>2032</v>
      </c>
      <c r="B290" s="18">
        <f t="shared" si="29"/>
        <v>7</v>
      </c>
      <c r="C290" s="18"/>
      <c r="D290" s="18"/>
      <c r="E290" s="18"/>
      <c r="F290" s="42">
        <f>SUMIF('Cust MB ComLg'!$Y$8:$AJ$8,$B$29,'Cust MB ComLg'!$Y250:$AJ250)</f>
        <v>44</v>
      </c>
      <c r="G290" s="42">
        <f>'Avg Bill Days'!C247</f>
        <v>30.713999999999999</v>
      </c>
      <c r="H290" s="42"/>
      <c r="I290" s="42"/>
      <c r="J290" s="42">
        <f t="shared" si="30"/>
        <v>25639</v>
      </c>
      <c r="K290" s="42">
        <f t="shared" si="30"/>
        <v>725</v>
      </c>
      <c r="L290" s="42"/>
      <c r="M290" s="42"/>
      <c r="N290" s="42"/>
      <c r="O290" s="42"/>
      <c r="P290" s="42"/>
      <c r="Q290" s="42"/>
      <c r="R290" s="42">
        <f t="shared" si="26"/>
        <v>14992698</v>
      </c>
      <c r="S290" s="42">
        <f t="shared" si="27"/>
        <v>26044</v>
      </c>
    </row>
    <row r="291" spans="1:19">
      <c r="A291" s="18">
        <f t="shared" si="28"/>
        <v>2032</v>
      </c>
      <c r="B291" s="18">
        <f t="shared" si="29"/>
        <v>8</v>
      </c>
      <c r="C291" s="18"/>
      <c r="D291" s="18"/>
      <c r="E291" s="18"/>
      <c r="F291" s="42">
        <f>SUMIF('Cust MB ComLg'!$Y$8:$AJ$8,$B$29,'Cust MB ComLg'!$Y251:$AJ251)</f>
        <v>44</v>
      </c>
      <c r="G291" s="42">
        <f>'Avg Bill Days'!C248</f>
        <v>30.475999999999999</v>
      </c>
      <c r="H291" s="42"/>
      <c r="I291" s="42"/>
      <c r="J291" s="42">
        <f t="shared" si="30"/>
        <v>25986</v>
      </c>
      <c r="K291" s="42">
        <f t="shared" si="30"/>
        <v>714</v>
      </c>
      <c r="L291" s="42"/>
      <c r="M291" s="42"/>
      <c r="N291" s="42"/>
      <c r="O291" s="42"/>
      <c r="P291" s="42"/>
      <c r="Q291" s="42"/>
      <c r="R291" s="42">
        <f t="shared" si="26"/>
        <v>15167370</v>
      </c>
      <c r="S291" s="42">
        <f t="shared" si="27"/>
        <v>26233</v>
      </c>
    </row>
    <row r="292" spans="1:19">
      <c r="A292" s="18">
        <f t="shared" si="28"/>
        <v>2032</v>
      </c>
      <c r="B292" s="18">
        <f t="shared" si="29"/>
        <v>9</v>
      </c>
      <c r="C292" s="18"/>
      <c r="D292" s="18"/>
      <c r="E292" s="18"/>
      <c r="F292" s="42">
        <f>SUMIF('Cust MB ComLg'!$Y$8:$AJ$8,$B$29,'Cust MB ComLg'!$Y252:$AJ252)</f>
        <v>44</v>
      </c>
      <c r="G292" s="42">
        <f>'Avg Bill Days'!C249</f>
        <v>31.143000000000001</v>
      </c>
      <c r="H292" s="42"/>
      <c r="I292" s="42"/>
      <c r="J292" s="42">
        <f t="shared" si="30"/>
        <v>25578</v>
      </c>
      <c r="K292" s="42">
        <f t="shared" si="30"/>
        <v>767</v>
      </c>
      <c r="L292" s="42"/>
      <c r="M292" s="42"/>
      <c r="N292" s="42"/>
      <c r="O292" s="42"/>
      <c r="P292" s="42"/>
      <c r="Q292" s="42"/>
      <c r="R292" s="42">
        <f t="shared" si="26"/>
        <v>14728859</v>
      </c>
      <c r="S292" s="42">
        <f t="shared" si="27"/>
        <v>25990</v>
      </c>
    </row>
    <row r="293" spans="1:19">
      <c r="A293" s="18">
        <f t="shared" si="28"/>
        <v>2032</v>
      </c>
      <c r="B293" s="18">
        <f t="shared" si="29"/>
        <v>10</v>
      </c>
      <c r="C293" s="18"/>
      <c r="D293" s="18"/>
      <c r="E293" s="18"/>
      <c r="F293" s="42">
        <f>SUMIF('Cust MB ComLg'!$Y$8:$AJ$8,$B$29,'Cust MB ComLg'!$Y253:$AJ253)</f>
        <v>44</v>
      </c>
      <c r="G293" s="42">
        <f>'Avg Bill Days'!C250</f>
        <v>30.762</v>
      </c>
      <c r="H293" s="42"/>
      <c r="I293" s="42"/>
      <c r="J293" s="42">
        <f t="shared" si="30"/>
        <v>24449</v>
      </c>
      <c r="K293" s="42">
        <f t="shared" si="30"/>
        <v>712</v>
      </c>
      <c r="L293" s="42"/>
      <c r="M293" s="42"/>
      <c r="N293" s="42"/>
      <c r="O293" s="42"/>
      <c r="P293" s="42"/>
      <c r="Q293" s="42"/>
      <c r="R293" s="42">
        <f t="shared" si="26"/>
        <v>13248688</v>
      </c>
      <c r="S293" s="42">
        <f t="shared" si="27"/>
        <v>24850</v>
      </c>
    </row>
    <row r="294" spans="1:19">
      <c r="A294" s="18">
        <f t="shared" si="28"/>
        <v>2032</v>
      </c>
      <c r="B294" s="18">
        <f t="shared" si="29"/>
        <v>11</v>
      </c>
      <c r="C294" s="18"/>
      <c r="D294" s="18"/>
      <c r="E294" s="18"/>
      <c r="F294" s="42">
        <f>SUMIF('Cust MB ComLg'!$Y$8:$AJ$8,$B$29,'Cust MB ComLg'!$Y254:$AJ254)</f>
        <v>44</v>
      </c>
      <c r="G294" s="42">
        <f>'Avg Bill Days'!C251</f>
        <v>28.619</v>
      </c>
      <c r="H294" s="42"/>
      <c r="I294" s="42"/>
      <c r="J294" s="42">
        <f t="shared" si="30"/>
        <v>23455</v>
      </c>
      <c r="K294" s="42">
        <f t="shared" si="30"/>
        <v>704</v>
      </c>
      <c r="L294" s="42"/>
      <c r="M294" s="42"/>
      <c r="N294" s="42"/>
      <c r="O294" s="42"/>
      <c r="P294" s="42"/>
      <c r="Q294" s="42"/>
      <c r="R294" s="42">
        <f t="shared" si="26"/>
        <v>11720992</v>
      </c>
      <c r="S294" s="42">
        <f t="shared" si="27"/>
        <v>23904</v>
      </c>
    </row>
    <row r="295" spans="1:19">
      <c r="A295" s="18">
        <f t="shared" si="28"/>
        <v>2032</v>
      </c>
      <c r="B295" s="18">
        <f t="shared" si="29"/>
        <v>12</v>
      </c>
      <c r="C295" s="18"/>
      <c r="D295" s="18"/>
      <c r="E295" s="18"/>
      <c r="F295" s="42">
        <f>SUMIF('Cust MB ComLg'!$Y$8:$AJ$8,$B$29,'Cust MB ComLg'!$Y255:$AJ255)</f>
        <v>44</v>
      </c>
      <c r="G295" s="42">
        <f>'Avg Bill Days'!C252</f>
        <v>31.238</v>
      </c>
      <c r="H295" s="42"/>
      <c r="I295" s="42"/>
      <c r="J295" s="42">
        <f t="shared" si="30"/>
        <v>22582</v>
      </c>
      <c r="K295" s="42">
        <f t="shared" si="30"/>
        <v>799</v>
      </c>
      <c r="L295" s="42"/>
      <c r="M295" s="42"/>
      <c r="N295" s="42"/>
      <c r="O295" s="42"/>
      <c r="P295" s="42"/>
      <c r="Q295" s="42"/>
      <c r="R295" s="42">
        <f t="shared" si="26"/>
        <v>12325475</v>
      </c>
      <c r="S295" s="42">
        <f t="shared" si="27"/>
        <v>23164</v>
      </c>
    </row>
    <row r="296" spans="1:19">
      <c r="A296" s="18">
        <f t="shared" si="28"/>
        <v>2033</v>
      </c>
      <c r="B296" s="18">
        <f t="shared" si="29"/>
        <v>1</v>
      </c>
      <c r="C296" s="18"/>
      <c r="D296" s="18"/>
      <c r="E296" s="18"/>
      <c r="F296" s="42">
        <f>SUMIF('Cust MB ComLg'!$Y$8:$AJ$8,$B$29,'Cust MB ComLg'!$Y256:$AJ256)</f>
        <v>44</v>
      </c>
      <c r="G296" s="42">
        <f>'Avg Bill Days'!C253</f>
        <v>32.286000000000001</v>
      </c>
      <c r="H296" s="42"/>
      <c r="I296" s="42"/>
      <c r="J296" s="42">
        <f t="shared" si="30"/>
        <v>22139</v>
      </c>
      <c r="K296" s="42">
        <f t="shared" si="30"/>
        <v>693</v>
      </c>
      <c r="L296" s="42"/>
      <c r="M296" s="42"/>
      <c r="N296" s="42"/>
      <c r="O296" s="42"/>
      <c r="P296" s="42"/>
      <c r="Q296" s="42"/>
      <c r="R296" s="42">
        <f t="shared" si="26"/>
        <v>12973126</v>
      </c>
      <c r="S296" s="42">
        <f t="shared" si="27"/>
        <v>23080</v>
      </c>
    </row>
    <row r="297" spans="1:19">
      <c r="A297" s="18">
        <f t="shared" si="28"/>
        <v>2033</v>
      </c>
      <c r="B297" s="18">
        <f t="shared" si="29"/>
        <v>2</v>
      </c>
      <c r="C297" s="18"/>
      <c r="D297" s="18"/>
      <c r="E297" s="18"/>
      <c r="F297" s="42">
        <f>SUMIF('Cust MB ComLg'!$Y$8:$AJ$8,$B$29,'Cust MB ComLg'!$Y257:$AJ257)</f>
        <v>44</v>
      </c>
      <c r="G297" s="42">
        <f>'Avg Bill Days'!C254</f>
        <v>29.81</v>
      </c>
      <c r="H297" s="42"/>
      <c r="I297" s="42"/>
      <c r="J297" s="42">
        <f t="shared" si="30"/>
        <v>22384</v>
      </c>
      <c r="K297" s="42">
        <f t="shared" si="30"/>
        <v>553</v>
      </c>
      <c r="L297" s="42"/>
      <c r="M297" s="42"/>
      <c r="N297" s="42"/>
      <c r="O297" s="42"/>
      <c r="P297" s="42"/>
      <c r="Q297" s="42"/>
      <c r="R297" s="42">
        <f t="shared" si="26"/>
        <v>12012279</v>
      </c>
      <c r="S297" s="42">
        <f t="shared" si="27"/>
        <v>23056</v>
      </c>
    </row>
    <row r="298" spans="1:19">
      <c r="A298" s="18">
        <f t="shared" si="28"/>
        <v>2033</v>
      </c>
      <c r="B298" s="18">
        <f t="shared" si="29"/>
        <v>3</v>
      </c>
      <c r="C298" s="18"/>
      <c r="D298" s="18"/>
      <c r="E298" s="18"/>
      <c r="F298" s="42">
        <f>SUMIF('Cust MB ComLg'!$Y$8:$AJ$8,$B$29,'Cust MB ComLg'!$Y258:$AJ258)</f>
        <v>44</v>
      </c>
      <c r="G298" s="42">
        <f>'Avg Bill Days'!C255</f>
        <v>29.524000000000001</v>
      </c>
      <c r="H298" s="42"/>
      <c r="I298" s="42"/>
      <c r="J298" s="42">
        <f t="shared" si="30"/>
        <v>22594</v>
      </c>
      <c r="K298" s="42">
        <f t="shared" si="30"/>
        <v>551</v>
      </c>
      <c r="L298" s="42"/>
      <c r="M298" s="42"/>
      <c r="N298" s="42"/>
      <c r="O298" s="42"/>
      <c r="P298" s="42"/>
      <c r="Q298" s="42"/>
      <c r="R298" s="42">
        <f t="shared" si="26"/>
        <v>12025133</v>
      </c>
      <c r="S298" s="42">
        <f t="shared" si="27"/>
        <v>23160</v>
      </c>
    </row>
    <row r="299" spans="1:19">
      <c r="A299" s="18">
        <f t="shared" si="28"/>
        <v>2033</v>
      </c>
      <c r="B299" s="18">
        <f t="shared" si="29"/>
        <v>4</v>
      </c>
      <c r="C299" s="18"/>
      <c r="D299" s="18"/>
      <c r="E299" s="18"/>
      <c r="F299" s="42">
        <f>SUMIF('Cust MB ComLg'!$Y$8:$AJ$8,$B$29,'Cust MB ComLg'!$Y259:$AJ259)</f>
        <v>44</v>
      </c>
      <c r="G299" s="42">
        <f>'Avg Bill Days'!C256</f>
        <v>30.713999999999999</v>
      </c>
      <c r="H299" s="42"/>
      <c r="I299" s="42"/>
      <c r="J299" s="42">
        <f t="shared" si="30"/>
        <v>23372</v>
      </c>
      <c r="K299" s="42">
        <f t="shared" si="30"/>
        <v>678</v>
      </c>
      <c r="L299" s="42"/>
      <c r="M299" s="42"/>
      <c r="N299" s="42"/>
      <c r="O299" s="42"/>
      <c r="P299" s="42"/>
      <c r="Q299" s="42"/>
      <c r="R299" s="42">
        <f t="shared" si="26"/>
        <v>12989893</v>
      </c>
      <c r="S299" s="42">
        <f t="shared" si="27"/>
        <v>23961</v>
      </c>
    </row>
    <row r="300" spans="1:19">
      <c r="A300" s="18">
        <f t="shared" si="28"/>
        <v>2033</v>
      </c>
      <c r="B300" s="18">
        <f t="shared" si="29"/>
        <v>5</v>
      </c>
      <c r="C300" s="18"/>
      <c r="D300" s="18"/>
      <c r="E300" s="18"/>
      <c r="F300" s="42">
        <f>SUMIF('Cust MB ComLg'!$Y$8:$AJ$8,$B$29,'Cust MB ComLg'!$Y260:$AJ260)</f>
        <v>44</v>
      </c>
      <c r="G300" s="42">
        <f>'Avg Bill Days'!C257</f>
        <v>29.524000000000001</v>
      </c>
      <c r="H300" s="42"/>
      <c r="I300" s="42"/>
      <c r="J300" s="42">
        <f t="shared" si="30"/>
        <v>23331</v>
      </c>
      <c r="K300" s="42">
        <f t="shared" si="30"/>
        <v>810</v>
      </c>
      <c r="L300" s="42"/>
      <c r="M300" s="42"/>
      <c r="N300" s="42"/>
      <c r="O300" s="42"/>
      <c r="P300" s="42"/>
      <c r="Q300" s="42"/>
      <c r="R300" s="42">
        <f t="shared" si="26"/>
        <v>12688043</v>
      </c>
      <c r="S300" s="42">
        <f t="shared" si="27"/>
        <v>24025</v>
      </c>
    </row>
    <row r="301" spans="1:19">
      <c r="A301" s="18">
        <f t="shared" si="28"/>
        <v>2033</v>
      </c>
      <c r="B301" s="18">
        <f t="shared" si="29"/>
        <v>6</v>
      </c>
      <c r="C301" s="18"/>
      <c r="D301" s="18"/>
      <c r="E301" s="18"/>
      <c r="F301" s="42">
        <f>SUMIF('Cust MB ComLg'!$Y$8:$AJ$8,$B$29,'Cust MB ComLg'!$Y261:$AJ261)</f>
        <v>44</v>
      </c>
      <c r="G301" s="42">
        <f>'Avg Bill Days'!C258</f>
        <v>30.619</v>
      </c>
      <c r="H301" s="42"/>
      <c r="I301" s="42"/>
      <c r="J301" s="42">
        <f t="shared" si="30"/>
        <v>25061</v>
      </c>
      <c r="K301" s="42">
        <f t="shared" si="30"/>
        <v>800</v>
      </c>
      <c r="L301" s="42"/>
      <c r="M301" s="42"/>
      <c r="N301" s="42"/>
      <c r="O301" s="42"/>
      <c r="P301" s="42"/>
      <c r="Q301" s="42"/>
      <c r="R301" s="42">
        <f t="shared" si="26"/>
        <v>14450160</v>
      </c>
      <c r="S301" s="42">
        <f t="shared" si="27"/>
        <v>25577</v>
      </c>
    </row>
    <row r="302" spans="1:19">
      <c r="A302" s="18">
        <f t="shared" si="28"/>
        <v>2033</v>
      </c>
      <c r="B302" s="18">
        <f t="shared" si="29"/>
        <v>7</v>
      </c>
      <c r="C302" s="18"/>
      <c r="D302" s="18"/>
      <c r="E302" s="18"/>
      <c r="F302" s="42">
        <f>SUMIF('Cust MB ComLg'!$Y$8:$AJ$8,$B$29,'Cust MB ComLg'!$Y262:$AJ262)</f>
        <v>44</v>
      </c>
      <c r="G302" s="42">
        <f>'Avg Bill Days'!C259</f>
        <v>30.713999999999999</v>
      </c>
      <c r="H302" s="42"/>
      <c r="I302" s="42"/>
      <c r="J302" s="42">
        <f t="shared" si="30"/>
        <v>25639</v>
      </c>
      <c r="K302" s="42">
        <f t="shared" si="30"/>
        <v>725</v>
      </c>
      <c r="L302" s="42"/>
      <c r="M302" s="42"/>
      <c r="N302" s="42"/>
      <c r="O302" s="42"/>
      <c r="P302" s="42"/>
      <c r="Q302" s="42"/>
      <c r="R302" s="42">
        <f t="shared" si="26"/>
        <v>14992698</v>
      </c>
      <c r="S302" s="42">
        <f t="shared" si="27"/>
        <v>26044</v>
      </c>
    </row>
    <row r="303" spans="1:19">
      <c r="A303" s="18">
        <f t="shared" si="28"/>
        <v>2033</v>
      </c>
      <c r="B303" s="18">
        <f t="shared" si="29"/>
        <v>8</v>
      </c>
      <c r="C303" s="18"/>
      <c r="D303" s="18"/>
      <c r="E303" s="18"/>
      <c r="F303" s="42">
        <f>SUMIF('Cust MB ComLg'!$Y$8:$AJ$8,$B$29,'Cust MB ComLg'!$Y263:$AJ263)</f>
        <v>44</v>
      </c>
      <c r="G303" s="42">
        <f>'Avg Bill Days'!C260</f>
        <v>30.475999999999999</v>
      </c>
      <c r="H303" s="42"/>
      <c r="I303" s="42"/>
      <c r="J303" s="42">
        <f t="shared" si="30"/>
        <v>25986</v>
      </c>
      <c r="K303" s="42">
        <f t="shared" si="30"/>
        <v>714</v>
      </c>
      <c r="L303" s="42"/>
      <c r="M303" s="42"/>
      <c r="N303" s="42"/>
      <c r="O303" s="42"/>
      <c r="P303" s="42"/>
      <c r="Q303" s="42"/>
      <c r="R303" s="42">
        <f t="shared" si="26"/>
        <v>15167370</v>
      </c>
      <c r="S303" s="42">
        <f t="shared" si="27"/>
        <v>26233</v>
      </c>
    </row>
    <row r="304" spans="1:19">
      <c r="A304" s="18">
        <f t="shared" si="28"/>
        <v>2033</v>
      </c>
      <c r="B304" s="18">
        <f t="shared" si="29"/>
        <v>9</v>
      </c>
      <c r="C304" s="18"/>
      <c r="D304" s="18"/>
      <c r="E304" s="18"/>
      <c r="F304" s="42">
        <f>SUMIF('Cust MB ComLg'!$Y$8:$AJ$8,$B$29,'Cust MB ComLg'!$Y264:$AJ264)</f>
        <v>44</v>
      </c>
      <c r="G304" s="42">
        <f>'Avg Bill Days'!C261</f>
        <v>31.143000000000001</v>
      </c>
      <c r="H304" s="42"/>
      <c r="I304" s="42"/>
      <c r="J304" s="42">
        <f t="shared" si="30"/>
        <v>25578</v>
      </c>
      <c r="K304" s="42">
        <f t="shared" si="30"/>
        <v>767</v>
      </c>
      <c r="L304" s="42"/>
      <c r="M304" s="42"/>
      <c r="N304" s="42"/>
      <c r="O304" s="42"/>
      <c r="P304" s="42"/>
      <c r="Q304" s="42"/>
      <c r="R304" s="42">
        <f t="shared" si="26"/>
        <v>14728859</v>
      </c>
      <c r="S304" s="42">
        <f t="shared" si="27"/>
        <v>25990</v>
      </c>
    </row>
    <row r="305" spans="1:19">
      <c r="A305" s="18">
        <f t="shared" si="28"/>
        <v>2033</v>
      </c>
      <c r="B305" s="18">
        <f t="shared" si="29"/>
        <v>10</v>
      </c>
      <c r="C305" s="18"/>
      <c r="D305" s="18"/>
      <c r="E305" s="18"/>
      <c r="F305" s="42">
        <f>SUMIF('Cust MB ComLg'!$Y$8:$AJ$8,$B$29,'Cust MB ComLg'!$Y265:$AJ265)</f>
        <v>44</v>
      </c>
      <c r="G305" s="42">
        <f>'Avg Bill Days'!C262</f>
        <v>30.762</v>
      </c>
      <c r="H305" s="42"/>
      <c r="I305" s="42"/>
      <c r="J305" s="42">
        <f t="shared" si="30"/>
        <v>24449</v>
      </c>
      <c r="K305" s="42">
        <f t="shared" si="30"/>
        <v>712</v>
      </c>
      <c r="L305" s="42"/>
      <c r="M305" s="42"/>
      <c r="N305" s="42"/>
      <c r="O305" s="42"/>
      <c r="P305" s="42"/>
      <c r="Q305" s="42"/>
      <c r="R305" s="42">
        <f t="shared" si="26"/>
        <v>13248688</v>
      </c>
      <c r="S305" s="42">
        <f t="shared" si="27"/>
        <v>24850</v>
      </c>
    </row>
    <row r="306" spans="1:19">
      <c r="A306" s="18">
        <f t="shared" si="28"/>
        <v>2033</v>
      </c>
      <c r="B306" s="18">
        <f t="shared" si="29"/>
        <v>11</v>
      </c>
      <c r="C306" s="18"/>
      <c r="D306" s="18"/>
      <c r="E306" s="18"/>
      <c r="F306" s="42">
        <f>SUMIF('Cust MB ComLg'!$Y$8:$AJ$8,$B$29,'Cust MB ComLg'!$Y266:$AJ266)</f>
        <v>44</v>
      </c>
      <c r="G306" s="42">
        <f>'Avg Bill Days'!C263</f>
        <v>28.619</v>
      </c>
      <c r="H306" s="42"/>
      <c r="I306" s="42"/>
      <c r="J306" s="42">
        <f t="shared" ref="J306:K337" si="31">ROUND(SUMIF($B$32:$B$45,$B306,J$32:J$45)*$F306,0)</f>
        <v>23455</v>
      </c>
      <c r="K306" s="42">
        <f t="shared" si="31"/>
        <v>704</v>
      </c>
      <c r="L306" s="42"/>
      <c r="M306" s="42"/>
      <c r="N306" s="42"/>
      <c r="O306" s="42"/>
      <c r="P306" s="42"/>
      <c r="Q306" s="42"/>
      <c r="R306" s="42">
        <f t="shared" ref="R306:R355" si="32">ROUND(SUMIF($B$32:$B$45,$B306,R$32:R$45)*$F306*$G306,0)</f>
        <v>11720992</v>
      </c>
      <c r="S306" s="42">
        <f t="shared" ref="S306:S355" si="33">ROUND(SUMIF($B$32:$B$45,$B306,S$32:S$45)*$F306,0)</f>
        <v>23904</v>
      </c>
    </row>
    <row r="307" spans="1:19">
      <c r="A307" s="18">
        <f t="shared" si="28"/>
        <v>2033</v>
      </c>
      <c r="B307" s="18">
        <f t="shared" si="29"/>
        <v>12</v>
      </c>
      <c r="C307" s="18"/>
      <c r="D307" s="18"/>
      <c r="E307" s="18"/>
      <c r="F307" s="42">
        <f>SUMIF('Cust MB ComLg'!$Y$8:$AJ$8,$B$29,'Cust MB ComLg'!$Y267:$AJ267)</f>
        <v>44</v>
      </c>
      <c r="G307" s="42">
        <f>'Avg Bill Days'!C264</f>
        <v>31.238</v>
      </c>
      <c r="H307" s="42"/>
      <c r="I307" s="42"/>
      <c r="J307" s="42">
        <f t="shared" si="31"/>
        <v>22582</v>
      </c>
      <c r="K307" s="42">
        <f t="shared" si="31"/>
        <v>799</v>
      </c>
      <c r="L307" s="42"/>
      <c r="M307" s="42"/>
      <c r="N307" s="42"/>
      <c r="O307" s="42"/>
      <c r="P307" s="42"/>
      <c r="Q307" s="42"/>
      <c r="R307" s="42">
        <f t="shared" si="32"/>
        <v>12325475</v>
      </c>
      <c r="S307" s="42">
        <f t="shared" si="33"/>
        <v>23164</v>
      </c>
    </row>
    <row r="308" spans="1:19">
      <c r="A308" s="18">
        <f t="shared" si="28"/>
        <v>2034</v>
      </c>
      <c r="B308" s="18">
        <f t="shared" si="29"/>
        <v>1</v>
      </c>
      <c r="C308" s="18"/>
      <c r="D308" s="18"/>
      <c r="E308" s="18"/>
      <c r="F308" s="42">
        <f>SUMIF('Cust MB ComLg'!$Y$8:$AJ$8,$B$29,'Cust MB ComLg'!$Y268:$AJ268)</f>
        <v>44</v>
      </c>
      <c r="G308" s="42">
        <f>'Avg Bill Days'!C265</f>
        <v>32.286000000000001</v>
      </c>
      <c r="H308" s="42"/>
      <c r="I308" s="42"/>
      <c r="J308" s="42">
        <f t="shared" si="31"/>
        <v>22139</v>
      </c>
      <c r="K308" s="42">
        <f t="shared" si="31"/>
        <v>693</v>
      </c>
      <c r="L308" s="42"/>
      <c r="M308" s="42"/>
      <c r="N308" s="42"/>
      <c r="O308" s="42"/>
      <c r="P308" s="42"/>
      <c r="Q308" s="42"/>
      <c r="R308" s="42">
        <f t="shared" si="32"/>
        <v>12973126</v>
      </c>
      <c r="S308" s="42">
        <f t="shared" si="33"/>
        <v>23080</v>
      </c>
    </row>
    <row r="309" spans="1:19">
      <c r="A309" s="18">
        <f t="shared" si="28"/>
        <v>2034</v>
      </c>
      <c r="B309" s="18">
        <f t="shared" si="29"/>
        <v>2</v>
      </c>
      <c r="C309" s="18"/>
      <c r="D309" s="18"/>
      <c r="E309" s="18"/>
      <c r="F309" s="42">
        <f>SUMIF('Cust MB ComLg'!$Y$8:$AJ$8,$B$29,'Cust MB ComLg'!$Y269:$AJ269)</f>
        <v>44</v>
      </c>
      <c r="G309" s="42">
        <f>'Avg Bill Days'!C266</f>
        <v>29.81</v>
      </c>
      <c r="H309" s="42"/>
      <c r="I309" s="42"/>
      <c r="J309" s="42">
        <f t="shared" si="31"/>
        <v>22384</v>
      </c>
      <c r="K309" s="42">
        <f t="shared" si="31"/>
        <v>553</v>
      </c>
      <c r="L309" s="42"/>
      <c r="M309" s="42"/>
      <c r="N309" s="42"/>
      <c r="O309" s="42"/>
      <c r="P309" s="42"/>
      <c r="Q309" s="42"/>
      <c r="R309" s="42">
        <f t="shared" si="32"/>
        <v>12012279</v>
      </c>
      <c r="S309" s="42">
        <f t="shared" si="33"/>
        <v>23056</v>
      </c>
    </row>
    <row r="310" spans="1:19">
      <c r="A310" s="18">
        <f t="shared" si="28"/>
        <v>2034</v>
      </c>
      <c r="B310" s="18">
        <f t="shared" si="29"/>
        <v>3</v>
      </c>
      <c r="C310" s="18"/>
      <c r="D310" s="18"/>
      <c r="E310" s="18"/>
      <c r="F310" s="42">
        <f>SUMIF('Cust MB ComLg'!$Y$8:$AJ$8,$B$29,'Cust MB ComLg'!$Y270:$AJ270)</f>
        <v>44</v>
      </c>
      <c r="G310" s="42">
        <f>'Avg Bill Days'!C267</f>
        <v>29.524000000000001</v>
      </c>
      <c r="H310" s="42"/>
      <c r="I310" s="42"/>
      <c r="J310" s="42">
        <f t="shared" si="31"/>
        <v>22594</v>
      </c>
      <c r="K310" s="42">
        <f t="shared" si="31"/>
        <v>551</v>
      </c>
      <c r="L310" s="42"/>
      <c r="M310" s="42"/>
      <c r="N310" s="42"/>
      <c r="O310" s="42"/>
      <c r="P310" s="42"/>
      <c r="Q310" s="42"/>
      <c r="R310" s="42">
        <f t="shared" si="32"/>
        <v>12025133</v>
      </c>
      <c r="S310" s="42">
        <f t="shared" si="33"/>
        <v>23160</v>
      </c>
    </row>
    <row r="311" spans="1:19">
      <c r="A311" s="18">
        <f t="shared" si="28"/>
        <v>2034</v>
      </c>
      <c r="B311" s="18">
        <f t="shared" si="29"/>
        <v>4</v>
      </c>
      <c r="C311" s="18"/>
      <c r="D311" s="18"/>
      <c r="E311" s="18"/>
      <c r="F311" s="42">
        <f>SUMIF('Cust MB ComLg'!$Y$8:$AJ$8,$B$29,'Cust MB ComLg'!$Y271:$AJ271)</f>
        <v>44</v>
      </c>
      <c r="G311" s="42">
        <f>'Avg Bill Days'!C268</f>
        <v>30.713999999999999</v>
      </c>
      <c r="H311" s="42"/>
      <c r="I311" s="42"/>
      <c r="J311" s="42">
        <f t="shared" si="31"/>
        <v>23372</v>
      </c>
      <c r="K311" s="42">
        <f t="shared" si="31"/>
        <v>678</v>
      </c>
      <c r="L311" s="42"/>
      <c r="M311" s="42"/>
      <c r="N311" s="42"/>
      <c r="O311" s="42"/>
      <c r="P311" s="42"/>
      <c r="Q311" s="42"/>
      <c r="R311" s="42">
        <f t="shared" si="32"/>
        <v>12989893</v>
      </c>
      <c r="S311" s="42">
        <f t="shared" si="33"/>
        <v>23961</v>
      </c>
    </row>
    <row r="312" spans="1:19">
      <c r="A312" s="18">
        <f t="shared" si="28"/>
        <v>2034</v>
      </c>
      <c r="B312" s="18">
        <f t="shared" si="29"/>
        <v>5</v>
      </c>
      <c r="C312" s="18"/>
      <c r="D312" s="18"/>
      <c r="E312" s="18"/>
      <c r="F312" s="42">
        <f>SUMIF('Cust MB ComLg'!$Y$8:$AJ$8,$B$29,'Cust MB ComLg'!$Y272:$AJ272)</f>
        <v>44</v>
      </c>
      <c r="G312" s="42">
        <f>'Avg Bill Days'!C269</f>
        <v>29.524000000000001</v>
      </c>
      <c r="H312" s="42"/>
      <c r="I312" s="42"/>
      <c r="J312" s="42">
        <f t="shared" si="31"/>
        <v>23331</v>
      </c>
      <c r="K312" s="42">
        <f t="shared" si="31"/>
        <v>810</v>
      </c>
      <c r="L312" s="42"/>
      <c r="M312" s="42"/>
      <c r="N312" s="42"/>
      <c r="O312" s="42"/>
      <c r="P312" s="42"/>
      <c r="Q312" s="42"/>
      <c r="R312" s="42">
        <f t="shared" si="32"/>
        <v>12688043</v>
      </c>
      <c r="S312" s="42">
        <f t="shared" si="33"/>
        <v>24025</v>
      </c>
    </row>
    <row r="313" spans="1:19">
      <c r="A313" s="18">
        <f t="shared" si="28"/>
        <v>2034</v>
      </c>
      <c r="B313" s="18">
        <f t="shared" si="29"/>
        <v>6</v>
      </c>
      <c r="C313" s="18"/>
      <c r="D313" s="18"/>
      <c r="E313" s="18"/>
      <c r="F313" s="42">
        <f>SUMIF('Cust MB ComLg'!$Y$8:$AJ$8,$B$29,'Cust MB ComLg'!$Y273:$AJ273)</f>
        <v>44</v>
      </c>
      <c r="G313" s="42">
        <f>'Avg Bill Days'!C270</f>
        <v>30.619</v>
      </c>
      <c r="H313" s="42"/>
      <c r="I313" s="42"/>
      <c r="J313" s="42">
        <f t="shared" si="31"/>
        <v>25061</v>
      </c>
      <c r="K313" s="42">
        <f t="shared" si="31"/>
        <v>800</v>
      </c>
      <c r="L313" s="42"/>
      <c r="M313" s="42"/>
      <c r="N313" s="42"/>
      <c r="O313" s="42"/>
      <c r="P313" s="42"/>
      <c r="Q313" s="42"/>
      <c r="R313" s="42">
        <f t="shared" si="32"/>
        <v>14450160</v>
      </c>
      <c r="S313" s="42">
        <f t="shared" si="33"/>
        <v>25577</v>
      </c>
    </row>
    <row r="314" spans="1:19">
      <c r="A314" s="18">
        <f t="shared" si="28"/>
        <v>2034</v>
      </c>
      <c r="B314" s="18">
        <f t="shared" si="29"/>
        <v>7</v>
      </c>
      <c r="C314" s="18"/>
      <c r="D314" s="18"/>
      <c r="E314" s="18"/>
      <c r="F314" s="42">
        <f>SUMIF('Cust MB ComLg'!$Y$8:$AJ$8,$B$29,'Cust MB ComLg'!$Y274:$AJ274)</f>
        <v>44</v>
      </c>
      <c r="G314" s="42">
        <f>'Avg Bill Days'!C271</f>
        <v>30.713999999999999</v>
      </c>
      <c r="H314" s="42"/>
      <c r="I314" s="42"/>
      <c r="J314" s="42">
        <f t="shared" si="31"/>
        <v>25639</v>
      </c>
      <c r="K314" s="42">
        <f t="shared" si="31"/>
        <v>725</v>
      </c>
      <c r="L314" s="42"/>
      <c r="M314" s="42"/>
      <c r="N314" s="42"/>
      <c r="O314" s="42"/>
      <c r="P314" s="42"/>
      <c r="Q314" s="42"/>
      <c r="R314" s="42">
        <f t="shared" si="32"/>
        <v>14992698</v>
      </c>
      <c r="S314" s="42">
        <f t="shared" si="33"/>
        <v>26044</v>
      </c>
    </row>
    <row r="315" spans="1:19">
      <c r="A315" s="18">
        <f t="shared" si="28"/>
        <v>2034</v>
      </c>
      <c r="B315" s="18">
        <f t="shared" si="29"/>
        <v>8</v>
      </c>
      <c r="C315" s="18"/>
      <c r="D315" s="18"/>
      <c r="E315" s="18"/>
      <c r="F315" s="42">
        <f>SUMIF('Cust MB ComLg'!$Y$8:$AJ$8,$B$29,'Cust MB ComLg'!$Y275:$AJ275)</f>
        <v>44</v>
      </c>
      <c r="G315" s="42">
        <f>'Avg Bill Days'!C272</f>
        <v>30.475999999999999</v>
      </c>
      <c r="H315" s="42"/>
      <c r="I315" s="42"/>
      <c r="J315" s="42">
        <f t="shared" si="31"/>
        <v>25986</v>
      </c>
      <c r="K315" s="42">
        <f t="shared" si="31"/>
        <v>714</v>
      </c>
      <c r="L315" s="42"/>
      <c r="M315" s="42"/>
      <c r="N315" s="42"/>
      <c r="O315" s="42"/>
      <c r="P315" s="42"/>
      <c r="Q315" s="42"/>
      <c r="R315" s="42">
        <f t="shared" si="32"/>
        <v>15167370</v>
      </c>
      <c r="S315" s="42">
        <f t="shared" si="33"/>
        <v>26233</v>
      </c>
    </row>
    <row r="316" spans="1:19">
      <c r="A316" s="18">
        <f t="shared" si="28"/>
        <v>2034</v>
      </c>
      <c r="B316" s="18">
        <f t="shared" si="29"/>
        <v>9</v>
      </c>
      <c r="C316" s="18"/>
      <c r="D316" s="18"/>
      <c r="E316" s="18"/>
      <c r="F316" s="42">
        <f>SUMIF('Cust MB ComLg'!$Y$8:$AJ$8,$B$29,'Cust MB ComLg'!$Y276:$AJ276)</f>
        <v>44</v>
      </c>
      <c r="G316" s="42">
        <f>'Avg Bill Days'!C273</f>
        <v>31.143000000000001</v>
      </c>
      <c r="H316" s="42"/>
      <c r="I316" s="42"/>
      <c r="J316" s="42">
        <f t="shared" si="31"/>
        <v>25578</v>
      </c>
      <c r="K316" s="42">
        <f t="shared" si="31"/>
        <v>767</v>
      </c>
      <c r="L316" s="42"/>
      <c r="M316" s="42"/>
      <c r="N316" s="42"/>
      <c r="O316" s="42"/>
      <c r="P316" s="42"/>
      <c r="Q316" s="42"/>
      <c r="R316" s="42">
        <f t="shared" si="32"/>
        <v>14728859</v>
      </c>
      <c r="S316" s="42">
        <f t="shared" si="33"/>
        <v>25990</v>
      </c>
    </row>
    <row r="317" spans="1:19">
      <c r="A317" s="18">
        <f t="shared" si="28"/>
        <v>2034</v>
      </c>
      <c r="B317" s="18">
        <f t="shared" si="29"/>
        <v>10</v>
      </c>
      <c r="C317" s="18"/>
      <c r="D317" s="18"/>
      <c r="E317" s="18"/>
      <c r="F317" s="42">
        <f>SUMIF('Cust MB ComLg'!$Y$8:$AJ$8,$B$29,'Cust MB ComLg'!$Y277:$AJ277)</f>
        <v>44</v>
      </c>
      <c r="G317" s="42">
        <f>'Avg Bill Days'!C274</f>
        <v>30.762</v>
      </c>
      <c r="H317" s="42"/>
      <c r="I317" s="42"/>
      <c r="J317" s="42">
        <f t="shared" si="31"/>
        <v>24449</v>
      </c>
      <c r="K317" s="42">
        <f t="shared" si="31"/>
        <v>712</v>
      </c>
      <c r="L317" s="42"/>
      <c r="M317" s="42"/>
      <c r="N317" s="42"/>
      <c r="O317" s="42"/>
      <c r="P317" s="42"/>
      <c r="Q317" s="42"/>
      <c r="R317" s="42">
        <f t="shared" si="32"/>
        <v>13248688</v>
      </c>
      <c r="S317" s="42">
        <f t="shared" si="33"/>
        <v>24850</v>
      </c>
    </row>
    <row r="318" spans="1:19">
      <c r="A318" s="18">
        <f t="shared" si="28"/>
        <v>2034</v>
      </c>
      <c r="B318" s="18">
        <f t="shared" si="29"/>
        <v>11</v>
      </c>
      <c r="C318" s="18"/>
      <c r="D318" s="18"/>
      <c r="E318" s="18"/>
      <c r="F318" s="42">
        <f>SUMIF('Cust MB ComLg'!$Y$8:$AJ$8,$B$29,'Cust MB ComLg'!$Y278:$AJ278)</f>
        <v>44</v>
      </c>
      <c r="G318" s="42">
        <f>'Avg Bill Days'!C275</f>
        <v>28.619</v>
      </c>
      <c r="H318" s="42"/>
      <c r="I318" s="42"/>
      <c r="J318" s="42">
        <f t="shared" si="31"/>
        <v>23455</v>
      </c>
      <c r="K318" s="42">
        <f t="shared" si="31"/>
        <v>704</v>
      </c>
      <c r="L318" s="42"/>
      <c r="M318" s="42"/>
      <c r="N318" s="42"/>
      <c r="O318" s="42"/>
      <c r="P318" s="42"/>
      <c r="Q318" s="42"/>
      <c r="R318" s="42">
        <f t="shared" si="32"/>
        <v>11720992</v>
      </c>
      <c r="S318" s="42">
        <f t="shared" si="33"/>
        <v>23904</v>
      </c>
    </row>
    <row r="319" spans="1:19">
      <c r="A319" s="18">
        <f t="shared" si="28"/>
        <v>2034</v>
      </c>
      <c r="B319" s="18">
        <f t="shared" si="29"/>
        <v>12</v>
      </c>
      <c r="C319" s="18"/>
      <c r="D319" s="18"/>
      <c r="E319" s="18"/>
      <c r="F319" s="42">
        <f>SUMIF('Cust MB ComLg'!$Y$8:$AJ$8,$B$29,'Cust MB ComLg'!$Y279:$AJ279)</f>
        <v>44</v>
      </c>
      <c r="G319" s="42">
        <f>'Avg Bill Days'!C276</f>
        <v>31.238</v>
      </c>
      <c r="H319" s="42"/>
      <c r="I319" s="42"/>
      <c r="J319" s="42">
        <f t="shared" si="31"/>
        <v>22582</v>
      </c>
      <c r="K319" s="42">
        <f t="shared" si="31"/>
        <v>799</v>
      </c>
      <c r="L319" s="42"/>
      <c r="M319" s="42"/>
      <c r="N319" s="42"/>
      <c r="O319" s="42"/>
      <c r="P319" s="42"/>
      <c r="Q319" s="42"/>
      <c r="R319" s="42">
        <f t="shared" si="32"/>
        <v>12325475</v>
      </c>
      <c r="S319" s="42">
        <f t="shared" si="33"/>
        <v>23164</v>
      </c>
    </row>
    <row r="320" spans="1:19">
      <c r="A320" s="18">
        <f t="shared" si="28"/>
        <v>2035</v>
      </c>
      <c r="B320" s="18">
        <f t="shared" si="29"/>
        <v>1</v>
      </c>
      <c r="C320" s="18"/>
      <c r="D320" s="18"/>
      <c r="E320" s="18"/>
      <c r="F320" s="42">
        <f>SUMIF('Cust MB ComLg'!$Y$8:$AJ$8,$B$29,'Cust MB ComLg'!$Y280:$AJ280)</f>
        <v>44</v>
      </c>
      <c r="G320" s="42">
        <f>'Avg Bill Days'!C277</f>
        <v>32.286000000000001</v>
      </c>
      <c r="H320" s="42"/>
      <c r="I320" s="42"/>
      <c r="J320" s="42">
        <f t="shared" si="31"/>
        <v>22139</v>
      </c>
      <c r="K320" s="42">
        <f t="shared" si="31"/>
        <v>693</v>
      </c>
      <c r="L320" s="42"/>
      <c r="M320" s="42"/>
      <c r="N320" s="42"/>
      <c r="O320" s="42"/>
      <c r="P320" s="42"/>
      <c r="Q320" s="42"/>
      <c r="R320" s="42">
        <f t="shared" si="32"/>
        <v>12973126</v>
      </c>
      <c r="S320" s="42">
        <f t="shared" si="33"/>
        <v>23080</v>
      </c>
    </row>
    <row r="321" spans="1:19">
      <c r="A321" s="18">
        <f t="shared" si="28"/>
        <v>2035</v>
      </c>
      <c r="B321" s="18">
        <f t="shared" si="29"/>
        <v>2</v>
      </c>
      <c r="C321" s="18"/>
      <c r="D321" s="18"/>
      <c r="E321" s="18"/>
      <c r="F321" s="42">
        <f>SUMIF('Cust MB ComLg'!$Y$8:$AJ$8,$B$29,'Cust MB ComLg'!$Y281:$AJ281)</f>
        <v>44</v>
      </c>
      <c r="G321" s="42">
        <f>'Avg Bill Days'!C278</f>
        <v>29.81</v>
      </c>
      <c r="H321" s="42"/>
      <c r="I321" s="42"/>
      <c r="J321" s="42">
        <f t="shared" si="31"/>
        <v>22384</v>
      </c>
      <c r="K321" s="42">
        <f t="shared" si="31"/>
        <v>553</v>
      </c>
      <c r="L321" s="42"/>
      <c r="M321" s="42"/>
      <c r="N321" s="42"/>
      <c r="O321" s="42"/>
      <c r="P321" s="42"/>
      <c r="Q321" s="42"/>
      <c r="R321" s="42">
        <f t="shared" si="32"/>
        <v>12012279</v>
      </c>
      <c r="S321" s="42">
        <f t="shared" si="33"/>
        <v>23056</v>
      </c>
    </row>
    <row r="322" spans="1:19">
      <c r="A322" s="18">
        <f t="shared" si="28"/>
        <v>2035</v>
      </c>
      <c r="B322" s="18">
        <f t="shared" si="29"/>
        <v>3</v>
      </c>
      <c r="C322" s="18"/>
      <c r="D322" s="18"/>
      <c r="E322" s="18"/>
      <c r="F322" s="42">
        <f>SUMIF('Cust MB ComLg'!$Y$8:$AJ$8,$B$29,'Cust MB ComLg'!$Y282:$AJ282)</f>
        <v>44</v>
      </c>
      <c r="G322" s="42">
        <f>'Avg Bill Days'!C279</f>
        <v>29.524000000000001</v>
      </c>
      <c r="H322" s="42"/>
      <c r="I322" s="42"/>
      <c r="J322" s="42">
        <f t="shared" si="31"/>
        <v>22594</v>
      </c>
      <c r="K322" s="42">
        <f t="shared" si="31"/>
        <v>551</v>
      </c>
      <c r="L322" s="42"/>
      <c r="M322" s="42"/>
      <c r="N322" s="42"/>
      <c r="O322" s="42"/>
      <c r="P322" s="42"/>
      <c r="Q322" s="42"/>
      <c r="R322" s="42">
        <f t="shared" si="32"/>
        <v>12025133</v>
      </c>
      <c r="S322" s="42">
        <f t="shared" si="33"/>
        <v>23160</v>
      </c>
    </row>
    <row r="323" spans="1:19">
      <c r="A323" s="18">
        <f t="shared" si="28"/>
        <v>2035</v>
      </c>
      <c r="B323" s="18">
        <f t="shared" si="29"/>
        <v>4</v>
      </c>
      <c r="C323" s="18"/>
      <c r="D323" s="18"/>
      <c r="E323" s="18"/>
      <c r="F323" s="42">
        <f>SUMIF('Cust MB ComLg'!$Y$8:$AJ$8,$B$29,'Cust MB ComLg'!$Y283:$AJ283)</f>
        <v>44</v>
      </c>
      <c r="G323" s="42">
        <f>'Avg Bill Days'!C280</f>
        <v>30.713999999999999</v>
      </c>
      <c r="H323" s="42"/>
      <c r="I323" s="42"/>
      <c r="J323" s="42">
        <f t="shared" si="31"/>
        <v>23372</v>
      </c>
      <c r="K323" s="42">
        <f t="shared" si="31"/>
        <v>678</v>
      </c>
      <c r="L323" s="42"/>
      <c r="M323" s="42"/>
      <c r="N323" s="42"/>
      <c r="O323" s="42"/>
      <c r="P323" s="42"/>
      <c r="Q323" s="42"/>
      <c r="R323" s="42">
        <f t="shared" si="32"/>
        <v>12989893</v>
      </c>
      <c r="S323" s="42">
        <f t="shared" si="33"/>
        <v>23961</v>
      </c>
    </row>
    <row r="324" spans="1:19">
      <c r="A324" s="18">
        <f t="shared" ref="A324:A355" si="34">A312+1</f>
        <v>2035</v>
      </c>
      <c r="B324" s="18">
        <f t="shared" si="29"/>
        <v>5</v>
      </c>
      <c r="C324" s="18"/>
      <c r="D324" s="18"/>
      <c r="E324" s="18"/>
      <c r="F324" s="42">
        <f>SUMIF('Cust MB ComLg'!$Y$8:$AJ$8,$B$29,'Cust MB ComLg'!$Y284:$AJ284)</f>
        <v>44</v>
      </c>
      <c r="G324" s="42">
        <f>'Avg Bill Days'!C281</f>
        <v>29.524000000000001</v>
      </c>
      <c r="H324" s="42"/>
      <c r="I324" s="42"/>
      <c r="J324" s="42">
        <f t="shared" si="31"/>
        <v>23331</v>
      </c>
      <c r="K324" s="42">
        <f t="shared" si="31"/>
        <v>810</v>
      </c>
      <c r="L324" s="42"/>
      <c r="M324" s="42"/>
      <c r="N324" s="42"/>
      <c r="O324" s="42"/>
      <c r="P324" s="42"/>
      <c r="Q324" s="42"/>
      <c r="R324" s="42">
        <f t="shared" si="32"/>
        <v>12688043</v>
      </c>
      <c r="S324" s="42">
        <f t="shared" si="33"/>
        <v>24025</v>
      </c>
    </row>
    <row r="325" spans="1:19">
      <c r="A325" s="18">
        <f t="shared" si="34"/>
        <v>2035</v>
      </c>
      <c r="B325" s="18">
        <f t="shared" ref="B325:B355" si="35">B313</f>
        <v>6</v>
      </c>
      <c r="C325" s="18"/>
      <c r="D325" s="18"/>
      <c r="E325" s="18"/>
      <c r="F325" s="42">
        <f>SUMIF('Cust MB ComLg'!$Y$8:$AJ$8,$B$29,'Cust MB ComLg'!$Y285:$AJ285)</f>
        <v>44</v>
      </c>
      <c r="G325" s="42">
        <f>'Avg Bill Days'!C282</f>
        <v>30.619</v>
      </c>
      <c r="H325" s="42"/>
      <c r="I325" s="42"/>
      <c r="J325" s="42">
        <f t="shared" si="31"/>
        <v>25061</v>
      </c>
      <c r="K325" s="42">
        <f t="shared" si="31"/>
        <v>800</v>
      </c>
      <c r="L325" s="42"/>
      <c r="M325" s="42"/>
      <c r="N325" s="42"/>
      <c r="O325" s="42"/>
      <c r="P325" s="42"/>
      <c r="Q325" s="42"/>
      <c r="R325" s="42">
        <f t="shared" si="32"/>
        <v>14450160</v>
      </c>
      <c r="S325" s="42">
        <f t="shared" si="33"/>
        <v>25577</v>
      </c>
    </row>
    <row r="326" spans="1:19">
      <c r="A326" s="18">
        <f t="shared" si="34"/>
        <v>2035</v>
      </c>
      <c r="B326" s="18">
        <f t="shared" si="35"/>
        <v>7</v>
      </c>
      <c r="C326" s="18"/>
      <c r="D326" s="18"/>
      <c r="E326" s="18"/>
      <c r="F326" s="42">
        <f>SUMIF('Cust MB ComLg'!$Y$8:$AJ$8,$B$29,'Cust MB ComLg'!$Y286:$AJ286)</f>
        <v>44</v>
      </c>
      <c r="G326" s="42">
        <f>'Avg Bill Days'!C283</f>
        <v>30.713999999999999</v>
      </c>
      <c r="H326" s="42"/>
      <c r="I326" s="42"/>
      <c r="J326" s="42">
        <f t="shared" si="31"/>
        <v>25639</v>
      </c>
      <c r="K326" s="42">
        <f t="shared" si="31"/>
        <v>725</v>
      </c>
      <c r="L326" s="42"/>
      <c r="M326" s="42"/>
      <c r="N326" s="42"/>
      <c r="O326" s="42"/>
      <c r="P326" s="42"/>
      <c r="Q326" s="42"/>
      <c r="R326" s="42">
        <f t="shared" si="32"/>
        <v>14992698</v>
      </c>
      <c r="S326" s="42">
        <f t="shared" si="33"/>
        <v>26044</v>
      </c>
    </row>
    <row r="327" spans="1:19">
      <c r="A327" s="18">
        <f t="shared" si="34"/>
        <v>2035</v>
      </c>
      <c r="B327" s="18">
        <f t="shared" si="35"/>
        <v>8</v>
      </c>
      <c r="C327" s="18"/>
      <c r="D327" s="18"/>
      <c r="E327" s="18"/>
      <c r="F327" s="42">
        <f>SUMIF('Cust MB ComLg'!$Y$8:$AJ$8,$B$29,'Cust MB ComLg'!$Y287:$AJ287)</f>
        <v>44</v>
      </c>
      <c r="G327" s="42">
        <f>'Avg Bill Days'!C284</f>
        <v>30.475999999999999</v>
      </c>
      <c r="H327" s="42"/>
      <c r="I327" s="42"/>
      <c r="J327" s="42">
        <f t="shared" si="31"/>
        <v>25986</v>
      </c>
      <c r="K327" s="42">
        <f t="shared" si="31"/>
        <v>714</v>
      </c>
      <c r="L327" s="42"/>
      <c r="M327" s="42"/>
      <c r="N327" s="42"/>
      <c r="O327" s="42"/>
      <c r="P327" s="42"/>
      <c r="Q327" s="42"/>
      <c r="R327" s="42">
        <f t="shared" si="32"/>
        <v>15167370</v>
      </c>
      <c r="S327" s="42">
        <f t="shared" si="33"/>
        <v>26233</v>
      </c>
    </row>
    <row r="328" spans="1:19">
      <c r="A328" s="18">
        <f t="shared" si="34"/>
        <v>2035</v>
      </c>
      <c r="B328" s="18">
        <f t="shared" si="35"/>
        <v>9</v>
      </c>
      <c r="C328" s="18"/>
      <c r="D328" s="18"/>
      <c r="E328" s="18"/>
      <c r="F328" s="42">
        <f>SUMIF('Cust MB ComLg'!$Y$8:$AJ$8,$B$29,'Cust MB ComLg'!$Y288:$AJ288)</f>
        <v>44</v>
      </c>
      <c r="G328" s="42">
        <f>'Avg Bill Days'!C285</f>
        <v>31.143000000000001</v>
      </c>
      <c r="H328" s="42"/>
      <c r="I328" s="42"/>
      <c r="J328" s="42">
        <f t="shared" si="31"/>
        <v>25578</v>
      </c>
      <c r="K328" s="42">
        <f t="shared" si="31"/>
        <v>767</v>
      </c>
      <c r="L328" s="42"/>
      <c r="M328" s="42"/>
      <c r="N328" s="42"/>
      <c r="O328" s="42"/>
      <c r="P328" s="42"/>
      <c r="Q328" s="42"/>
      <c r="R328" s="42">
        <f t="shared" si="32"/>
        <v>14728859</v>
      </c>
      <c r="S328" s="42">
        <f t="shared" si="33"/>
        <v>25990</v>
      </c>
    </row>
    <row r="329" spans="1:19">
      <c r="A329" s="18">
        <f t="shared" si="34"/>
        <v>2035</v>
      </c>
      <c r="B329" s="18">
        <f t="shared" si="35"/>
        <v>10</v>
      </c>
      <c r="C329" s="18"/>
      <c r="D329" s="18"/>
      <c r="E329" s="18"/>
      <c r="F329" s="42">
        <f>SUMIF('Cust MB ComLg'!$Y$8:$AJ$8,$B$29,'Cust MB ComLg'!$Y289:$AJ289)</f>
        <v>44</v>
      </c>
      <c r="G329" s="42">
        <f>'Avg Bill Days'!C286</f>
        <v>30.762</v>
      </c>
      <c r="H329" s="42"/>
      <c r="I329" s="42"/>
      <c r="J329" s="42">
        <f t="shared" si="31"/>
        <v>24449</v>
      </c>
      <c r="K329" s="42">
        <f t="shared" si="31"/>
        <v>712</v>
      </c>
      <c r="L329" s="42"/>
      <c r="M329" s="42"/>
      <c r="N329" s="42"/>
      <c r="O329" s="42"/>
      <c r="P329" s="42"/>
      <c r="Q329" s="42"/>
      <c r="R329" s="42">
        <f t="shared" si="32"/>
        <v>13248688</v>
      </c>
      <c r="S329" s="42">
        <f t="shared" si="33"/>
        <v>24850</v>
      </c>
    </row>
    <row r="330" spans="1:19">
      <c r="A330" s="18">
        <f t="shared" si="34"/>
        <v>2035</v>
      </c>
      <c r="B330" s="18">
        <f t="shared" si="35"/>
        <v>11</v>
      </c>
      <c r="C330" s="18"/>
      <c r="D330" s="18"/>
      <c r="E330" s="18"/>
      <c r="F330" s="42">
        <f>SUMIF('Cust MB ComLg'!$Y$8:$AJ$8,$B$29,'Cust MB ComLg'!$Y290:$AJ290)</f>
        <v>44</v>
      </c>
      <c r="G330" s="42">
        <f>'Avg Bill Days'!C287</f>
        <v>28.619</v>
      </c>
      <c r="H330" s="42"/>
      <c r="I330" s="42"/>
      <c r="J330" s="42">
        <f t="shared" si="31"/>
        <v>23455</v>
      </c>
      <c r="K330" s="42">
        <f t="shared" si="31"/>
        <v>704</v>
      </c>
      <c r="L330" s="42"/>
      <c r="M330" s="42"/>
      <c r="N330" s="42"/>
      <c r="O330" s="42"/>
      <c r="P330" s="42"/>
      <c r="Q330" s="42"/>
      <c r="R330" s="42">
        <f t="shared" si="32"/>
        <v>11720992</v>
      </c>
      <c r="S330" s="42">
        <f t="shared" si="33"/>
        <v>23904</v>
      </c>
    </row>
    <row r="331" spans="1:19">
      <c r="A331" s="18">
        <f t="shared" si="34"/>
        <v>2035</v>
      </c>
      <c r="B331" s="18">
        <f t="shared" si="35"/>
        <v>12</v>
      </c>
      <c r="C331" s="18"/>
      <c r="D331" s="18"/>
      <c r="E331" s="18"/>
      <c r="F331" s="42">
        <f>SUMIF('Cust MB ComLg'!$Y$8:$AJ$8,$B$29,'Cust MB ComLg'!$Y291:$AJ291)</f>
        <v>44</v>
      </c>
      <c r="G331" s="42">
        <f>'Avg Bill Days'!C288</f>
        <v>31.238</v>
      </c>
      <c r="H331" s="42"/>
      <c r="I331" s="42"/>
      <c r="J331" s="42">
        <f t="shared" si="31"/>
        <v>22582</v>
      </c>
      <c r="K331" s="42">
        <f t="shared" si="31"/>
        <v>799</v>
      </c>
      <c r="L331" s="42"/>
      <c r="M331" s="42"/>
      <c r="N331" s="42"/>
      <c r="O331" s="42"/>
      <c r="P331" s="42"/>
      <c r="Q331" s="42"/>
      <c r="R331" s="42">
        <f t="shared" si="32"/>
        <v>12325475</v>
      </c>
      <c r="S331" s="42">
        <f t="shared" si="33"/>
        <v>23164</v>
      </c>
    </row>
    <row r="332" spans="1:19">
      <c r="A332" s="18">
        <f t="shared" si="34"/>
        <v>2036</v>
      </c>
      <c r="B332" s="18">
        <f t="shared" si="35"/>
        <v>1</v>
      </c>
      <c r="C332" s="18"/>
      <c r="D332" s="18"/>
      <c r="E332" s="18"/>
      <c r="F332" s="42">
        <f>SUMIF('Cust MB ComLg'!$Y$8:$AJ$8,$B$29,'Cust MB ComLg'!$Y292:$AJ292)</f>
        <v>44</v>
      </c>
      <c r="G332" s="42">
        <f>'Avg Bill Days'!C289</f>
        <v>32.286000000000001</v>
      </c>
      <c r="H332" s="42"/>
      <c r="I332" s="42"/>
      <c r="J332" s="42">
        <f t="shared" si="31"/>
        <v>22139</v>
      </c>
      <c r="K332" s="42">
        <f t="shared" si="31"/>
        <v>693</v>
      </c>
      <c r="L332" s="42"/>
      <c r="M332" s="42"/>
      <c r="N332" s="42"/>
      <c r="O332" s="42"/>
      <c r="P332" s="42"/>
      <c r="Q332" s="42"/>
      <c r="R332" s="42">
        <f t="shared" si="32"/>
        <v>12973126</v>
      </c>
      <c r="S332" s="42">
        <f t="shared" si="33"/>
        <v>23080</v>
      </c>
    </row>
    <row r="333" spans="1:19">
      <c r="A333" s="18">
        <f t="shared" si="34"/>
        <v>2036</v>
      </c>
      <c r="B333" s="18">
        <f t="shared" si="35"/>
        <v>2</v>
      </c>
      <c r="C333" s="18"/>
      <c r="D333" s="18"/>
      <c r="E333" s="18"/>
      <c r="F333" s="42">
        <f>SUMIF('Cust MB ComLg'!$Y$8:$AJ$8,$B$29,'Cust MB ComLg'!$Y293:$AJ293)</f>
        <v>44</v>
      </c>
      <c r="G333" s="42">
        <f>'Avg Bill Days'!C290</f>
        <v>30.31</v>
      </c>
      <c r="H333" s="42"/>
      <c r="I333" s="42"/>
      <c r="J333" s="42">
        <f t="shared" si="31"/>
        <v>22384</v>
      </c>
      <c r="K333" s="42">
        <f t="shared" si="31"/>
        <v>553</v>
      </c>
      <c r="L333" s="42"/>
      <c r="M333" s="42"/>
      <c r="N333" s="42"/>
      <c r="O333" s="42"/>
      <c r="P333" s="42"/>
      <c r="Q333" s="42"/>
      <c r="R333" s="42">
        <f t="shared" si="32"/>
        <v>12213760</v>
      </c>
      <c r="S333" s="42">
        <f t="shared" si="33"/>
        <v>23056</v>
      </c>
    </row>
    <row r="334" spans="1:19">
      <c r="A334" s="18">
        <f t="shared" si="34"/>
        <v>2036</v>
      </c>
      <c r="B334" s="18">
        <f t="shared" si="35"/>
        <v>3</v>
      </c>
      <c r="C334" s="18"/>
      <c r="D334" s="18"/>
      <c r="E334" s="18"/>
      <c r="F334" s="42">
        <f>SUMIF('Cust MB ComLg'!$Y$8:$AJ$8,$B$29,'Cust MB ComLg'!$Y294:$AJ294)</f>
        <v>44</v>
      </c>
      <c r="G334" s="42">
        <f>'Avg Bill Days'!C291</f>
        <v>30.024000000000001</v>
      </c>
      <c r="H334" s="42"/>
      <c r="I334" s="42"/>
      <c r="J334" s="42">
        <f t="shared" si="31"/>
        <v>22594</v>
      </c>
      <c r="K334" s="42">
        <f t="shared" si="31"/>
        <v>551</v>
      </c>
      <c r="L334" s="42"/>
      <c r="M334" s="42"/>
      <c r="N334" s="42"/>
      <c r="O334" s="42"/>
      <c r="P334" s="42"/>
      <c r="Q334" s="42"/>
      <c r="R334" s="42">
        <f t="shared" si="32"/>
        <v>12228783</v>
      </c>
      <c r="S334" s="42">
        <f t="shared" si="33"/>
        <v>23160</v>
      </c>
    </row>
    <row r="335" spans="1:19">
      <c r="A335" s="18">
        <f t="shared" si="34"/>
        <v>2036</v>
      </c>
      <c r="B335" s="18">
        <f t="shared" si="35"/>
        <v>4</v>
      </c>
      <c r="C335" s="18"/>
      <c r="D335" s="18"/>
      <c r="E335" s="18"/>
      <c r="F335" s="42">
        <f>SUMIF('Cust MB ComLg'!$Y$8:$AJ$8,$B$29,'Cust MB ComLg'!$Y295:$AJ295)</f>
        <v>44</v>
      </c>
      <c r="G335" s="42">
        <f>'Avg Bill Days'!C292</f>
        <v>30.713999999999999</v>
      </c>
      <c r="H335" s="42"/>
      <c r="I335" s="42"/>
      <c r="J335" s="42">
        <f t="shared" si="31"/>
        <v>23372</v>
      </c>
      <c r="K335" s="42">
        <f t="shared" si="31"/>
        <v>678</v>
      </c>
      <c r="L335" s="42"/>
      <c r="M335" s="42"/>
      <c r="N335" s="42"/>
      <c r="O335" s="42"/>
      <c r="P335" s="42"/>
      <c r="Q335" s="42"/>
      <c r="R335" s="42">
        <f t="shared" si="32"/>
        <v>12989893</v>
      </c>
      <c r="S335" s="42">
        <f t="shared" si="33"/>
        <v>23961</v>
      </c>
    </row>
    <row r="336" spans="1:19">
      <c r="A336" s="18">
        <f t="shared" si="34"/>
        <v>2036</v>
      </c>
      <c r="B336" s="18">
        <f t="shared" si="35"/>
        <v>5</v>
      </c>
      <c r="C336" s="18"/>
      <c r="D336" s="18"/>
      <c r="E336" s="18"/>
      <c r="F336" s="42">
        <f>SUMIF('Cust MB ComLg'!$Y$8:$AJ$8,$B$29,'Cust MB ComLg'!$Y296:$AJ296)</f>
        <v>44</v>
      </c>
      <c r="G336" s="42">
        <f>'Avg Bill Days'!C293</f>
        <v>29.524000000000001</v>
      </c>
      <c r="H336" s="42"/>
      <c r="I336" s="42"/>
      <c r="J336" s="42">
        <f t="shared" si="31"/>
        <v>23331</v>
      </c>
      <c r="K336" s="42">
        <f t="shared" si="31"/>
        <v>810</v>
      </c>
      <c r="L336" s="42"/>
      <c r="M336" s="42"/>
      <c r="N336" s="42"/>
      <c r="O336" s="42"/>
      <c r="P336" s="42"/>
      <c r="Q336" s="42"/>
      <c r="R336" s="42">
        <f t="shared" si="32"/>
        <v>12688043</v>
      </c>
      <c r="S336" s="42">
        <f t="shared" si="33"/>
        <v>24025</v>
      </c>
    </row>
    <row r="337" spans="1:19">
      <c r="A337" s="18">
        <f t="shared" si="34"/>
        <v>2036</v>
      </c>
      <c r="B337" s="18">
        <f t="shared" si="35"/>
        <v>6</v>
      </c>
      <c r="C337" s="18"/>
      <c r="D337" s="18"/>
      <c r="E337" s="18"/>
      <c r="F337" s="42">
        <f>SUMIF('Cust MB ComLg'!$Y$8:$AJ$8,$B$29,'Cust MB ComLg'!$Y297:$AJ297)</f>
        <v>44</v>
      </c>
      <c r="G337" s="42">
        <f>'Avg Bill Days'!C294</f>
        <v>30.619</v>
      </c>
      <c r="H337" s="42"/>
      <c r="I337" s="42"/>
      <c r="J337" s="42">
        <f t="shared" si="31"/>
        <v>25061</v>
      </c>
      <c r="K337" s="42">
        <f t="shared" si="31"/>
        <v>800</v>
      </c>
      <c r="L337" s="42"/>
      <c r="M337" s="42"/>
      <c r="N337" s="42"/>
      <c r="O337" s="42"/>
      <c r="P337" s="42"/>
      <c r="Q337" s="42"/>
      <c r="R337" s="42">
        <f t="shared" si="32"/>
        <v>14450160</v>
      </c>
      <c r="S337" s="42">
        <f t="shared" si="33"/>
        <v>25577</v>
      </c>
    </row>
    <row r="338" spans="1:19">
      <c r="A338" s="18">
        <f t="shared" si="34"/>
        <v>2036</v>
      </c>
      <c r="B338" s="18">
        <f t="shared" si="35"/>
        <v>7</v>
      </c>
      <c r="C338" s="18"/>
      <c r="D338" s="18"/>
      <c r="E338" s="18"/>
      <c r="F338" s="42">
        <f>SUMIF('Cust MB ComLg'!$Y$8:$AJ$8,$B$29,'Cust MB ComLg'!$Y298:$AJ298)</f>
        <v>44</v>
      </c>
      <c r="G338" s="42">
        <f>'Avg Bill Days'!C295</f>
        <v>30.713999999999999</v>
      </c>
      <c r="H338" s="42"/>
      <c r="I338" s="42"/>
      <c r="J338" s="42">
        <f t="shared" ref="J338:K355" si="36">ROUND(SUMIF($B$32:$B$45,$B338,J$32:J$45)*$F338,0)</f>
        <v>25639</v>
      </c>
      <c r="K338" s="42">
        <f t="shared" si="36"/>
        <v>725</v>
      </c>
      <c r="L338" s="42"/>
      <c r="M338" s="42"/>
      <c r="N338" s="42"/>
      <c r="O338" s="42"/>
      <c r="P338" s="42"/>
      <c r="Q338" s="42"/>
      <c r="R338" s="42">
        <f t="shared" si="32"/>
        <v>14992698</v>
      </c>
      <c r="S338" s="42">
        <f t="shared" si="33"/>
        <v>26044</v>
      </c>
    </row>
    <row r="339" spans="1:19">
      <c r="A339" s="18">
        <f t="shared" si="34"/>
        <v>2036</v>
      </c>
      <c r="B339" s="18">
        <f t="shared" si="35"/>
        <v>8</v>
      </c>
      <c r="C339" s="18"/>
      <c r="D339" s="18"/>
      <c r="E339" s="18"/>
      <c r="F339" s="42">
        <f>SUMIF('Cust MB ComLg'!$Y$8:$AJ$8,$B$29,'Cust MB ComLg'!$Y299:$AJ299)</f>
        <v>44</v>
      </c>
      <c r="G339" s="42">
        <f>'Avg Bill Days'!C296</f>
        <v>30.475999999999999</v>
      </c>
      <c r="H339" s="42"/>
      <c r="I339" s="42"/>
      <c r="J339" s="42">
        <f t="shared" si="36"/>
        <v>25986</v>
      </c>
      <c r="K339" s="42">
        <f t="shared" si="36"/>
        <v>714</v>
      </c>
      <c r="L339" s="42"/>
      <c r="M339" s="42"/>
      <c r="N339" s="42"/>
      <c r="O339" s="42"/>
      <c r="P339" s="42"/>
      <c r="Q339" s="42"/>
      <c r="R339" s="42">
        <f t="shared" si="32"/>
        <v>15167370</v>
      </c>
      <c r="S339" s="42">
        <f t="shared" si="33"/>
        <v>26233</v>
      </c>
    </row>
    <row r="340" spans="1:19">
      <c r="A340" s="18">
        <f t="shared" si="34"/>
        <v>2036</v>
      </c>
      <c r="B340" s="18">
        <f t="shared" si="35"/>
        <v>9</v>
      </c>
      <c r="C340" s="18"/>
      <c r="D340" s="18"/>
      <c r="E340" s="18"/>
      <c r="F340" s="42">
        <f>SUMIF('Cust MB ComLg'!$Y$8:$AJ$8,$B$29,'Cust MB ComLg'!$Y300:$AJ300)</f>
        <v>44</v>
      </c>
      <c r="G340" s="42">
        <f>'Avg Bill Days'!C297</f>
        <v>31.143000000000001</v>
      </c>
      <c r="H340" s="42"/>
      <c r="I340" s="42"/>
      <c r="J340" s="42">
        <f t="shared" si="36"/>
        <v>25578</v>
      </c>
      <c r="K340" s="42">
        <f t="shared" si="36"/>
        <v>767</v>
      </c>
      <c r="L340" s="42"/>
      <c r="M340" s="42"/>
      <c r="N340" s="42"/>
      <c r="O340" s="42"/>
      <c r="P340" s="42"/>
      <c r="Q340" s="42"/>
      <c r="R340" s="42">
        <f t="shared" si="32"/>
        <v>14728859</v>
      </c>
      <c r="S340" s="42">
        <f t="shared" si="33"/>
        <v>25990</v>
      </c>
    </row>
    <row r="341" spans="1:19">
      <c r="A341" s="18">
        <f t="shared" si="34"/>
        <v>2036</v>
      </c>
      <c r="B341" s="18">
        <f t="shared" si="35"/>
        <v>10</v>
      </c>
      <c r="C341" s="18"/>
      <c r="D341" s="18"/>
      <c r="E341" s="18"/>
      <c r="F341" s="42">
        <f>SUMIF('Cust MB ComLg'!$Y$8:$AJ$8,$B$29,'Cust MB ComLg'!$Y301:$AJ301)</f>
        <v>44</v>
      </c>
      <c r="G341" s="42">
        <f>'Avg Bill Days'!C298</f>
        <v>30.762</v>
      </c>
      <c r="H341" s="42"/>
      <c r="I341" s="42"/>
      <c r="J341" s="42">
        <f t="shared" si="36"/>
        <v>24449</v>
      </c>
      <c r="K341" s="42">
        <f t="shared" si="36"/>
        <v>712</v>
      </c>
      <c r="L341" s="42"/>
      <c r="M341" s="42"/>
      <c r="N341" s="42"/>
      <c r="O341" s="42"/>
      <c r="P341" s="42"/>
      <c r="Q341" s="42"/>
      <c r="R341" s="42">
        <f t="shared" si="32"/>
        <v>13248688</v>
      </c>
      <c r="S341" s="42">
        <f t="shared" si="33"/>
        <v>24850</v>
      </c>
    </row>
    <row r="342" spans="1:19">
      <c r="A342" s="18">
        <f t="shared" si="34"/>
        <v>2036</v>
      </c>
      <c r="B342" s="18">
        <f t="shared" si="35"/>
        <v>11</v>
      </c>
      <c r="C342" s="18"/>
      <c r="D342" s="18"/>
      <c r="E342" s="18"/>
      <c r="F342" s="42">
        <f>SUMIF('Cust MB ComLg'!$Y$8:$AJ$8,$B$29,'Cust MB ComLg'!$Y302:$AJ302)</f>
        <v>44</v>
      </c>
      <c r="G342" s="42">
        <f>'Avg Bill Days'!C299</f>
        <v>28.619</v>
      </c>
      <c r="H342" s="42"/>
      <c r="I342" s="42"/>
      <c r="J342" s="42">
        <f t="shared" si="36"/>
        <v>23455</v>
      </c>
      <c r="K342" s="42">
        <f t="shared" si="36"/>
        <v>704</v>
      </c>
      <c r="L342" s="42"/>
      <c r="M342" s="42"/>
      <c r="N342" s="42"/>
      <c r="O342" s="42"/>
      <c r="P342" s="42"/>
      <c r="Q342" s="42"/>
      <c r="R342" s="42">
        <f t="shared" si="32"/>
        <v>11720992</v>
      </c>
      <c r="S342" s="42">
        <f t="shared" si="33"/>
        <v>23904</v>
      </c>
    </row>
    <row r="343" spans="1:19">
      <c r="A343" s="18">
        <f t="shared" si="34"/>
        <v>2036</v>
      </c>
      <c r="B343" s="18">
        <f t="shared" si="35"/>
        <v>12</v>
      </c>
      <c r="C343" s="18"/>
      <c r="D343" s="18"/>
      <c r="E343" s="18"/>
      <c r="F343" s="42">
        <f>SUMIF('Cust MB ComLg'!$Y$8:$AJ$8,$B$29,'Cust MB ComLg'!$Y303:$AJ303)</f>
        <v>44</v>
      </c>
      <c r="G343" s="42">
        <f>'Avg Bill Days'!C300</f>
        <v>31.238</v>
      </c>
      <c r="H343" s="42"/>
      <c r="I343" s="42"/>
      <c r="J343" s="42">
        <f t="shared" si="36"/>
        <v>22582</v>
      </c>
      <c r="K343" s="42">
        <f t="shared" si="36"/>
        <v>799</v>
      </c>
      <c r="L343" s="42"/>
      <c r="M343" s="42"/>
      <c r="N343" s="42"/>
      <c r="O343" s="42"/>
      <c r="P343" s="42"/>
      <c r="Q343" s="42"/>
      <c r="R343" s="42">
        <f t="shared" si="32"/>
        <v>12325475</v>
      </c>
      <c r="S343" s="42">
        <f t="shared" si="33"/>
        <v>23164</v>
      </c>
    </row>
    <row r="344" spans="1:19">
      <c r="A344" s="18">
        <f t="shared" si="34"/>
        <v>2037</v>
      </c>
      <c r="B344" s="18">
        <f t="shared" si="35"/>
        <v>1</v>
      </c>
      <c r="C344" s="18"/>
      <c r="D344" s="18"/>
      <c r="E344" s="18"/>
      <c r="F344" s="42">
        <f>SUMIF('Cust MB ComLg'!$Y$8:$AJ$8,$B$29,'Cust MB ComLg'!$Y304:$AJ304)</f>
        <v>44</v>
      </c>
      <c r="G344" s="42">
        <f>'Avg Bill Days'!C301</f>
        <v>32.286000000000001</v>
      </c>
      <c r="H344" s="42"/>
      <c r="I344" s="42"/>
      <c r="J344" s="42">
        <f t="shared" si="36"/>
        <v>22139</v>
      </c>
      <c r="K344" s="42">
        <f t="shared" si="36"/>
        <v>693</v>
      </c>
      <c r="L344" s="42"/>
      <c r="M344" s="42"/>
      <c r="N344" s="42"/>
      <c r="O344" s="42"/>
      <c r="P344" s="42"/>
      <c r="Q344" s="42"/>
      <c r="R344" s="42">
        <f t="shared" si="32"/>
        <v>12973126</v>
      </c>
      <c r="S344" s="42">
        <f t="shared" si="33"/>
        <v>23080</v>
      </c>
    </row>
    <row r="345" spans="1:19">
      <c r="A345" s="18">
        <f t="shared" si="34"/>
        <v>2037</v>
      </c>
      <c r="B345" s="18">
        <f t="shared" si="35"/>
        <v>2</v>
      </c>
      <c r="C345" s="18"/>
      <c r="D345" s="18"/>
      <c r="E345" s="18"/>
      <c r="F345" s="42">
        <f>SUMIF('Cust MB ComLg'!$Y$8:$AJ$8,$B$29,'Cust MB ComLg'!$Y305:$AJ305)</f>
        <v>44</v>
      </c>
      <c r="G345" s="42">
        <f>'Avg Bill Days'!C302</f>
        <v>29.81</v>
      </c>
      <c r="H345" s="42"/>
      <c r="I345" s="42"/>
      <c r="J345" s="42">
        <f t="shared" si="36"/>
        <v>22384</v>
      </c>
      <c r="K345" s="42">
        <f t="shared" si="36"/>
        <v>553</v>
      </c>
      <c r="L345" s="42"/>
      <c r="M345" s="42"/>
      <c r="N345" s="42"/>
      <c r="O345" s="42"/>
      <c r="P345" s="42"/>
      <c r="Q345" s="42"/>
      <c r="R345" s="42">
        <f t="shared" si="32"/>
        <v>12012279</v>
      </c>
      <c r="S345" s="42">
        <f t="shared" si="33"/>
        <v>23056</v>
      </c>
    </row>
    <row r="346" spans="1:19">
      <c r="A346" s="18">
        <f t="shared" si="34"/>
        <v>2037</v>
      </c>
      <c r="B346" s="18">
        <f t="shared" si="35"/>
        <v>3</v>
      </c>
      <c r="C346" s="18"/>
      <c r="D346" s="18"/>
      <c r="E346" s="18"/>
      <c r="F346" s="42">
        <f>SUMIF('Cust MB ComLg'!$Y$8:$AJ$8,$B$29,'Cust MB ComLg'!$Y306:$AJ306)</f>
        <v>44</v>
      </c>
      <c r="G346" s="42">
        <f>'Avg Bill Days'!C303</f>
        <v>29.524000000000001</v>
      </c>
      <c r="H346" s="42"/>
      <c r="I346" s="42"/>
      <c r="J346" s="42">
        <f t="shared" si="36"/>
        <v>22594</v>
      </c>
      <c r="K346" s="42">
        <f t="shared" si="36"/>
        <v>551</v>
      </c>
      <c r="L346" s="42"/>
      <c r="M346" s="42"/>
      <c r="N346" s="42"/>
      <c r="O346" s="42"/>
      <c r="P346" s="42"/>
      <c r="Q346" s="42"/>
      <c r="R346" s="42">
        <f t="shared" si="32"/>
        <v>12025133</v>
      </c>
      <c r="S346" s="42">
        <f t="shared" si="33"/>
        <v>23160</v>
      </c>
    </row>
    <row r="347" spans="1:19">
      <c r="A347" s="18">
        <f t="shared" si="34"/>
        <v>2037</v>
      </c>
      <c r="B347" s="18">
        <f t="shared" si="35"/>
        <v>4</v>
      </c>
      <c r="C347" s="18"/>
      <c r="D347" s="18"/>
      <c r="E347" s="18"/>
      <c r="F347" s="42">
        <f>SUMIF('Cust MB ComLg'!$Y$8:$AJ$8,$B$29,'Cust MB ComLg'!$Y307:$AJ307)</f>
        <v>44</v>
      </c>
      <c r="G347" s="42">
        <f>'Avg Bill Days'!C304</f>
        <v>30.713999999999999</v>
      </c>
      <c r="H347" s="42"/>
      <c r="I347" s="42"/>
      <c r="J347" s="42">
        <f t="shared" si="36"/>
        <v>23372</v>
      </c>
      <c r="K347" s="42">
        <f t="shared" si="36"/>
        <v>678</v>
      </c>
      <c r="L347" s="42"/>
      <c r="M347" s="42"/>
      <c r="N347" s="42"/>
      <c r="O347" s="42"/>
      <c r="P347" s="42"/>
      <c r="Q347" s="42"/>
      <c r="R347" s="42">
        <f t="shared" si="32"/>
        <v>12989893</v>
      </c>
      <c r="S347" s="42">
        <f t="shared" si="33"/>
        <v>23961</v>
      </c>
    </row>
    <row r="348" spans="1:19">
      <c r="A348" s="18">
        <f t="shared" si="34"/>
        <v>2037</v>
      </c>
      <c r="B348" s="18">
        <f t="shared" si="35"/>
        <v>5</v>
      </c>
      <c r="C348" s="18"/>
      <c r="D348" s="18"/>
      <c r="E348" s="18"/>
      <c r="F348" s="42">
        <f>SUMIF('Cust MB ComLg'!$Y$8:$AJ$8,$B$29,'Cust MB ComLg'!$Y308:$AJ308)</f>
        <v>44</v>
      </c>
      <c r="G348" s="42">
        <f>'Avg Bill Days'!C305</f>
        <v>29.524000000000001</v>
      </c>
      <c r="H348" s="42"/>
      <c r="I348" s="42"/>
      <c r="J348" s="42">
        <f t="shared" si="36"/>
        <v>23331</v>
      </c>
      <c r="K348" s="42">
        <f t="shared" si="36"/>
        <v>810</v>
      </c>
      <c r="L348" s="42"/>
      <c r="M348" s="42"/>
      <c r="N348" s="42"/>
      <c r="O348" s="42"/>
      <c r="P348" s="42"/>
      <c r="Q348" s="42"/>
      <c r="R348" s="42">
        <f t="shared" si="32"/>
        <v>12688043</v>
      </c>
      <c r="S348" s="42">
        <f t="shared" si="33"/>
        <v>24025</v>
      </c>
    </row>
    <row r="349" spans="1:19">
      <c r="A349" s="18">
        <f t="shared" si="34"/>
        <v>2037</v>
      </c>
      <c r="B349" s="18">
        <f t="shared" si="35"/>
        <v>6</v>
      </c>
      <c r="C349" s="18"/>
      <c r="D349" s="18"/>
      <c r="E349" s="18"/>
      <c r="F349" s="42">
        <f>SUMIF('Cust MB ComLg'!$Y$8:$AJ$8,$B$29,'Cust MB ComLg'!$Y309:$AJ309)</f>
        <v>44</v>
      </c>
      <c r="G349" s="42">
        <f>'Avg Bill Days'!C306</f>
        <v>30.619</v>
      </c>
      <c r="H349" s="42"/>
      <c r="I349" s="42"/>
      <c r="J349" s="42">
        <f t="shared" si="36"/>
        <v>25061</v>
      </c>
      <c r="K349" s="42">
        <f t="shared" si="36"/>
        <v>800</v>
      </c>
      <c r="L349" s="42"/>
      <c r="M349" s="42"/>
      <c r="N349" s="42"/>
      <c r="O349" s="42"/>
      <c r="P349" s="42"/>
      <c r="Q349" s="42"/>
      <c r="R349" s="42">
        <f t="shared" si="32"/>
        <v>14450160</v>
      </c>
      <c r="S349" s="42">
        <f t="shared" si="33"/>
        <v>25577</v>
      </c>
    </row>
    <row r="350" spans="1:19">
      <c r="A350" s="18">
        <f t="shared" si="34"/>
        <v>2037</v>
      </c>
      <c r="B350" s="18">
        <f t="shared" si="35"/>
        <v>7</v>
      </c>
      <c r="C350" s="18"/>
      <c r="D350" s="18"/>
      <c r="E350" s="18"/>
      <c r="F350" s="42">
        <f>SUMIF('Cust MB ComLg'!$Y$8:$AJ$8,$B$29,'Cust MB ComLg'!$Y310:$AJ310)</f>
        <v>44</v>
      </c>
      <c r="G350" s="42">
        <f>'Avg Bill Days'!C307</f>
        <v>30.713999999999999</v>
      </c>
      <c r="H350" s="42"/>
      <c r="I350" s="42"/>
      <c r="J350" s="42">
        <f t="shared" si="36"/>
        <v>25639</v>
      </c>
      <c r="K350" s="42">
        <f t="shared" si="36"/>
        <v>725</v>
      </c>
      <c r="L350" s="42"/>
      <c r="M350" s="42"/>
      <c r="N350" s="42"/>
      <c r="O350" s="42"/>
      <c r="P350" s="42"/>
      <c r="Q350" s="42"/>
      <c r="R350" s="42">
        <f t="shared" si="32"/>
        <v>14992698</v>
      </c>
      <c r="S350" s="42">
        <f t="shared" si="33"/>
        <v>26044</v>
      </c>
    </row>
    <row r="351" spans="1:19">
      <c r="A351" s="18">
        <f t="shared" si="34"/>
        <v>2037</v>
      </c>
      <c r="B351" s="18">
        <f t="shared" si="35"/>
        <v>8</v>
      </c>
      <c r="C351" s="18"/>
      <c r="D351" s="18"/>
      <c r="E351" s="18"/>
      <c r="F351" s="42">
        <f>SUMIF('Cust MB ComLg'!$Y$8:$AJ$8,$B$29,'Cust MB ComLg'!$Y311:$AJ311)</f>
        <v>44</v>
      </c>
      <c r="G351" s="42">
        <f>'Avg Bill Days'!C308</f>
        <v>30.475999999999999</v>
      </c>
      <c r="H351" s="42"/>
      <c r="I351" s="42"/>
      <c r="J351" s="42">
        <f t="shared" si="36"/>
        <v>25986</v>
      </c>
      <c r="K351" s="42">
        <f t="shared" si="36"/>
        <v>714</v>
      </c>
      <c r="L351" s="42"/>
      <c r="M351" s="42"/>
      <c r="N351" s="42"/>
      <c r="O351" s="42"/>
      <c r="P351" s="42"/>
      <c r="Q351" s="42"/>
      <c r="R351" s="42">
        <f t="shared" si="32"/>
        <v>15167370</v>
      </c>
      <c r="S351" s="42">
        <f t="shared" si="33"/>
        <v>26233</v>
      </c>
    </row>
    <row r="352" spans="1:19">
      <c r="A352" s="18">
        <f t="shared" si="34"/>
        <v>2037</v>
      </c>
      <c r="B352" s="18">
        <f t="shared" si="35"/>
        <v>9</v>
      </c>
      <c r="C352" s="18"/>
      <c r="D352" s="18"/>
      <c r="E352" s="18"/>
      <c r="F352" s="42">
        <f>SUMIF('Cust MB ComLg'!$Y$8:$AJ$8,$B$29,'Cust MB ComLg'!$Y312:$AJ312)</f>
        <v>44</v>
      </c>
      <c r="G352" s="42">
        <f>'Avg Bill Days'!C309</f>
        <v>31.143000000000001</v>
      </c>
      <c r="H352" s="42"/>
      <c r="I352" s="42"/>
      <c r="J352" s="42">
        <f t="shared" si="36"/>
        <v>25578</v>
      </c>
      <c r="K352" s="42">
        <f t="shared" si="36"/>
        <v>767</v>
      </c>
      <c r="L352" s="42"/>
      <c r="M352" s="42"/>
      <c r="N352" s="42"/>
      <c r="O352" s="42"/>
      <c r="P352" s="42"/>
      <c r="Q352" s="42"/>
      <c r="R352" s="42">
        <f t="shared" si="32"/>
        <v>14728859</v>
      </c>
      <c r="S352" s="42">
        <f t="shared" si="33"/>
        <v>25990</v>
      </c>
    </row>
    <row r="353" spans="1:19">
      <c r="A353" s="18">
        <f t="shared" si="34"/>
        <v>2037</v>
      </c>
      <c r="B353" s="18">
        <f t="shared" si="35"/>
        <v>10</v>
      </c>
      <c r="C353" s="18"/>
      <c r="D353" s="18"/>
      <c r="E353" s="18"/>
      <c r="F353" s="42">
        <f>SUMIF('Cust MB ComLg'!$Y$8:$AJ$8,$B$29,'Cust MB ComLg'!$Y313:$AJ313)</f>
        <v>44</v>
      </c>
      <c r="G353" s="42">
        <f>'Avg Bill Days'!C310</f>
        <v>30.762</v>
      </c>
      <c r="H353" s="42"/>
      <c r="I353" s="42"/>
      <c r="J353" s="42">
        <f t="shared" si="36"/>
        <v>24449</v>
      </c>
      <c r="K353" s="42">
        <f t="shared" si="36"/>
        <v>712</v>
      </c>
      <c r="L353" s="42"/>
      <c r="M353" s="42"/>
      <c r="N353" s="42"/>
      <c r="O353" s="42"/>
      <c r="P353" s="42"/>
      <c r="Q353" s="42"/>
      <c r="R353" s="42">
        <f t="shared" si="32"/>
        <v>13248688</v>
      </c>
      <c r="S353" s="42">
        <f t="shared" si="33"/>
        <v>24850</v>
      </c>
    </row>
    <row r="354" spans="1:19">
      <c r="A354" s="18">
        <f t="shared" si="34"/>
        <v>2037</v>
      </c>
      <c r="B354" s="18">
        <f t="shared" si="35"/>
        <v>11</v>
      </c>
      <c r="C354" s="18"/>
      <c r="D354" s="18"/>
      <c r="E354" s="18"/>
      <c r="F354" s="42">
        <f>SUMIF('Cust MB ComLg'!$Y$8:$AJ$8,$B$29,'Cust MB ComLg'!$Y314:$AJ314)</f>
        <v>44</v>
      </c>
      <c r="G354" s="42">
        <f>'Avg Bill Days'!C311</f>
        <v>28.619</v>
      </c>
      <c r="H354" s="42"/>
      <c r="I354" s="42"/>
      <c r="J354" s="42">
        <f t="shared" si="36"/>
        <v>23455</v>
      </c>
      <c r="K354" s="42">
        <f t="shared" si="36"/>
        <v>704</v>
      </c>
      <c r="L354" s="42"/>
      <c r="M354" s="42"/>
      <c r="N354" s="42"/>
      <c r="O354" s="42"/>
      <c r="P354" s="42"/>
      <c r="Q354" s="42"/>
      <c r="R354" s="42">
        <f t="shared" si="32"/>
        <v>11720992</v>
      </c>
      <c r="S354" s="42">
        <f t="shared" si="33"/>
        <v>23904</v>
      </c>
    </row>
    <row r="355" spans="1:19">
      <c r="A355" s="18">
        <f t="shared" si="34"/>
        <v>2037</v>
      </c>
      <c r="B355" s="18">
        <f t="shared" si="35"/>
        <v>12</v>
      </c>
      <c r="C355" s="18"/>
      <c r="D355" s="18"/>
      <c r="E355" s="18"/>
      <c r="F355" s="42">
        <f>SUMIF('Cust MB ComLg'!$Y$8:$AJ$8,$B$29,'Cust MB ComLg'!$Y315:$AJ315)</f>
        <v>44</v>
      </c>
      <c r="G355" s="42">
        <f>'Avg Bill Days'!C312</f>
        <v>31.238</v>
      </c>
      <c r="H355" s="42"/>
      <c r="I355" s="42"/>
      <c r="J355" s="42">
        <f t="shared" si="36"/>
        <v>22582</v>
      </c>
      <c r="K355" s="42">
        <f t="shared" si="36"/>
        <v>799</v>
      </c>
      <c r="L355" s="42"/>
      <c r="M355" s="42"/>
      <c r="N355" s="42"/>
      <c r="O355" s="42"/>
      <c r="P355" s="42"/>
      <c r="Q355" s="42"/>
      <c r="R355" s="42">
        <f t="shared" si="32"/>
        <v>12325475</v>
      </c>
      <c r="S355" s="42">
        <f t="shared" si="33"/>
        <v>23164</v>
      </c>
    </row>
  </sheetData>
  <phoneticPr fontId="4" type="noConversion"/>
  <pageMargins left="0.75" right="0.75" top="1" bottom="1" header="0.5" footer="0.5"/>
  <headerFooter alignWithMargins="0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92D050"/>
  </sheetPr>
  <dimension ref="A1:T355"/>
  <sheetViews>
    <sheetView zoomScale="85" zoomScaleNormal="85" workbookViewId="0">
      <pane ySplit="2" topLeftCell="A3" activePane="bottomLeft" state="frozen"/>
      <selection pane="bottomLeft" activeCell="A3" sqref="A3"/>
    </sheetView>
  </sheetViews>
  <sheetFormatPr defaultRowHeight="15"/>
  <cols>
    <col min="1" max="1" width="9" style="3" customWidth="1"/>
    <col min="2" max="2" width="7.42578125" style="3" customWidth="1"/>
    <col min="3" max="4" width="7.85546875" style="3" customWidth="1"/>
    <col min="5" max="7" width="9.28515625" style="3" customWidth="1"/>
    <col min="8" max="8" width="16.140625" style="3" customWidth="1"/>
    <col min="9" max="9" width="12" style="3" customWidth="1"/>
    <col min="10" max="10" width="12.5703125" style="3" customWidth="1"/>
    <col min="11" max="11" width="12.42578125" style="3" customWidth="1"/>
    <col min="12" max="12" width="8.85546875" style="3" customWidth="1"/>
    <col min="13" max="13" width="10.42578125" style="3" customWidth="1"/>
    <col min="14" max="14" width="8.7109375" style="3" customWidth="1"/>
    <col min="15" max="15" width="9.28515625" style="3" customWidth="1"/>
    <col min="16" max="17" width="13.5703125" style="3" customWidth="1"/>
    <col min="18" max="18" width="13.140625" style="3" customWidth="1"/>
    <col min="19" max="19" width="13" style="3" customWidth="1"/>
    <col min="20" max="16384" width="9.140625" style="3"/>
  </cols>
  <sheetData>
    <row r="1" spans="1:19" ht="38.25" customHeight="1">
      <c r="A1" s="6" t="s">
        <v>12</v>
      </c>
      <c r="B1" s="6" t="s">
        <v>13</v>
      </c>
      <c r="C1" s="6" t="s">
        <v>14</v>
      </c>
      <c r="D1" s="6" t="s">
        <v>15</v>
      </c>
      <c r="E1" s="6" t="s">
        <v>16</v>
      </c>
      <c r="F1" s="7" t="s">
        <v>17</v>
      </c>
      <c r="G1" s="7" t="s">
        <v>18</v>
      </c>
      <c r="H1" s="7" t="s">
        <v>19</v>
      </c>
      <c r="I1" s="7" t="s">
        <v>88</v>
      </c>
      <c r="J1" s="7" t="s">
        <v>89</v>
      </c>
      <c r="K1" s="7" t="s">
        <v>90</v>
      </c>
      <c r="L1" s="7" t="s">
        <v>20</v>
      </c>
      <c r="M1" s="7" t="s">
        <v>91</v>
      </c>
      <c r="N1" s="7" t="s">
        <v>92</v>
      </c>
      <c r="O1" s="7"/>
      <c r="P1" s="8" t="s">
        <v>21</v>
      </c>
      <c r="Q1" s="8" t="s">
        <v>22</v>
      </c>
      <c r="R1" s="9" t="s">
        <v>74</v>
      </c>
      <c r="S1" s="7" t="s">
        <v>23</v>
      </c>
    </row>
    <row r="2" spans="1:19">
      <c r="A2" s="10" t="s">
        <v>93</v>
      </c>
      <c r="B2" s="10" t="s">
        <v>94</v>
      </c>
      <c r="C2" s="10" t="s">
        <v>95</v>
      </c>
      <c r="D2" s="10" t="s">
        <v>96</v>
      </c>
      <c r="E2" s="10" t="s">
        <v>97</v>
      </c>
      <c r="F2" s="10" t="s">
        <v>98</v>
      </c>
      <c r="G2" s="10" t="s">
        <v>99</v>
      </c>
      <c r="H2" s="11">
        <v>30</v>
      </c>
      <c r="I2" s="12">
        <v>590</v>
      </c>
      <c r="J2" s="13">
        <v>588</v>
      </c>
      <c r="K2" s="13">
        <v>508</v>
      </c>
      <c r="L2" s="13">
        <v>608</v>
      </c>
      <c r="M2" s="13">
        <v>580</v>
      </c>
      <c r="N2" s="13">
        <v>969</v>
      </c>
      <c r="O2" s="13"/>
      <c r="P2" s="14" t="s">
        <v>100</v>
      </c>
      <c r="Q2" s="14" t="s">
        <v>101</v>
      </c>
      <c r="R2" s="14" t="s">
        <v>102</v>
      </c>
      <c r="S2" s="10" t="s">
        <v>103</v>
      </c>
    </row>
    <row r="3" spans="1:19">
      <c r="A3" s="3">
        <v>2010</v>
      </c>
      <c r="B3" s="3">
        <v>5</v>
      </c>
      <c r="C3" s="3" t="s">
        <v>0</v>
      </c>
      <c r="D3" s="3" t="s">
        <v>113</v>
      </c>
      <c r="F3" s="36">
        <v>22</v>
      </c>
      <c r="G3" s="36">
        <v>658</v>
      </c>
      <c r="H3" s="36">
        <v>2392346</v>
      </c>
      <c r="I3" s="36">
        <v>17409</v>
      </c>
      <c r="J3" s="36">
        <v>15577</v>
      </c>
      <c r="K3" s="36">
        <v>728</v>
      </c>
      <c r="L3" s="36">
        <v>0</v>
      </c>
      <c r="M3" s="36">
        <v>0</v>
      </c>
      <c r="N3" s="36">
        <v>0</v>
      </c>
      <c r="O3" s="36">
        <v>0</v>
      </c>
      <c r="P3" s="36">
        <v>946866.97999999975</v>
      </c>
      <c r="Q3" s="36">
        <v>344247.93</v>
      </c>
      <c r="R3" s="36">
        <v>8872796</v>
      </c>
      <c r="S3" s="36">
        <v>17409</v>
      </c>
    </row>
    <row r="4" spans="1:19">
      <c r="A4" s="3">
        <v>2010</v>
      </c>
      <c r="B4" s="3">
        <v>6</v>
      </c>
      <c r="C4" s="3" t="s">
        <v>0</v>
      </c>
      <c r="D4" s="3" t="s">
        <v>113</v>
      </c>
      <c r="F4" s="36">
        <v>22</v>
      </c>
      <c r="G4" s="36">
        <v>656</v>
      </c>
      <c r="H4" s="36">
        <v>2782295</v>
      </c>
      <c r="I4" s="36">
        <v>19230</v>
      </c>
      <c r="J4" s="36">
        <v>17493</v>
      </c>
      <c r="K4" s="36">
        <v>899</v>
      </c>
      <c r="L4" s="36">
        <v>0</v>
      </c>
      <c r="M4" s="36">
        <v>0</v>
      </c>
      <c r="N4" s="36">
        <v>0</v>
      </c>
      <c r="O4" s="36">
        <v>0</v>
      </c>
      <c r="P4" s="36">
        <v>1082730.8399999999</v>
      </c>
      <c r="Q4" s="36">
        <v>390404.50999999995</v>
      </c>
      <c r="R4" s="36">
        <v>10224898</v>
      </c>
      <c r="S4" s="36">
        <v>19230</v>
      </c>
    </row>
    <row r="5" spans="1:19">
      <c r="A5" s="3">
        <v>2010</v>
      </c>
      <c r="B5" s="3">
        <v>7</v>
      </c>
      <c r="C5" s="3" t="s">
        <v>0</v>
      </c>
      <c r="D5" s="3" t="s">
        <v>113</v>
      </c>
      <c r="F5" s="36">
        <v>22</v>
      </c>
      <c r="G5" s="36">
        <v>682</v>
      </c>
      <c r="H5" s="36">
        <v>2872943</v>
      </c>
      <c r="I5" s="36">
        <v>19541</v>
      </c>
      <c r="J5" s="36">
        <v>17834</v>
      </c>
      <c r="K5" s="36">
        <v>926</v>
      </c>
      <c r="L5" s="36">
        <v>0</v>
      </c>
      <c r="M5" s="36">
        <v>0</v>
      </c>
      <c r="N5" s="36">
        <v>0</v>
      </c>
      <c r="O5" s="36">
        <v>0</v>
      </c>
      <c r="P5" s="36">
        <v>1159685.5100000002</v>
      </c>
      <c r="Q5" s="36">
        <v>411263.98</v>
      </c>
      <c r="R5" s="36">
        <v>11089018</v>
      </c>
      <c r="S5" s="36">
        <v>19541</v>
      </c>
    </row>
    <row r="6" spans="1:19">
      <c r="A6" s="3">
        <v>2010</v>
      </c>
      <c r="B6" s="3">
        <v>8</v>
      </c>
      <c r="C6" s="3" t="s">
        <v>0</v>
      </c>
      <c r="D6" s="3" t="s">
        <v>113</v>
      </c>
      <c r="F6" s="36">
        <v>22</v>
      </c>
      <c r="G6" s="36">
        <v>674</v>
      </c>
      <c r="H6" s="36">
        <v>3113267</v>
      </c>
      <c r="I6" s="36">
        <v>20216</v>
      </c>
      <c r="J6" s="36">
        <v>18316</v>
      </c>
      <c r="K6" s="36">
        <v>791</v>
      </c>
      <c r="L6" s="36">
        <v>0</v>
      </c>
      <c r="M6" s="36">
        <v>0</v>
      </c>
      <c r="N6" s="36">
        <v>0</v>
      </c>
      <c r="O6" s="36">
        <v>0</v>
      </c>
      <c r="P6" s="36">
        <v>1189459.8000000003</v>
      </c>
      <c r="Q6" s="36">
        <v>422483.58999999997</v>
      </c>
      <c r="R6" s="36">
        <v>11365921</v>
      </c>
      <c r="S6" s="36">
        <v>20216</v>
      </c>
    </row>
    <row r="7" spans="1:19">
      <c r="A7" s="3">
        <v>2010</v>
      </c>
      <c r="B7" s="3">
        <v>9</v>
      </c>
      <c r="C7" s="3" t="s">
        <v>0</v>
      </c>
      <c r="D7" s="3" t="s">
        <v>113</v>
      </c>
      <c r="F7" s="36">
        <v>22</v>
      </c>
      <c r="G7" s="36">
        <v>685</v>
      </c>
      <c r="H7" s="36">
        <v>2940098</v>
      </c>
      <c r="I7" s="36">
        <v>19583</v>
      </c>
      <c r="J7" s="36">
        <v>17689</v>
      </c>
      <c r="K7" s="36">
        <v>793</v>
      </c>
      <c r="L7" s="36">
        <v>0</v>
      </c>
      <c r="M7" s="36">
        <v>0</v>
      </c>
      <c r="N7" s="36">
        <v>0</v>
      </c>
      <c r="O7" s="36">
        <v>0</v>
      </c>
      <c r="P7" s="36">
        <v>1149785.06</v>
      </c>
      <c r="Q7" s="36">
        <v>408008.04</v>
      </c>
      <c r="R7" s="36">
        <v>10985697</v>
      </c>
      <c r="S7" s="36">
        <v>19583</v>
      </c>
    </row>
    <row r="8" spans="1:19">
      <c r="A8" s="3">
        <v>2010</v>
      </c>
      <c r="B8" s="3">
        <v>10</v>
      </c>
      <c r="C8" s="3" t="s">
        <v>0</v>
      </c>
      <c r="D8" s="3" t="s">
        <v>113</v>
      </c>
      <c r="F8" s="36">
        <v>23</v>
      </c>
      <c r="G8" s="36">
        <v>679</v>
      </c>
      <c r="H8" s="36">
        <v>2525156</v>
      </c>
      <c r="I8" s="36">
        <v>18530</v>
      </c>
      <c r="J8" s="36">
        <v>16619</v>
      </c>
      <c r="K8" s="36">
        <v>835</v>
      </c>
      <c r="L8" s="36">
        <v>0</v>
      </c>
      <c r="M8" s="36">
        <v>0</v>
      </c>
      <c r="N8" s="36">
        <v>0</v>
      </c>
      <c r="O8" s="36">
        <v>0</v>
      </c>
      <c r="P8" s="36">
        <v>990471.45999999985</v>
      </c>
      <c r="Q8" s="36">
        <v>362127.1999999999</v>
      </c>
      <c r="R8" s="36">
        <v>9244660</v>
      </c>
      <c r="S8" s="36">
        <v>18530</v>
      </c>
    </row>
    <row r="9" spans="1:19">
      <c r="A9" s="3">
        <v>2010</v>
      </c>
      <c r="B9" s="3">
        <v>11</v>
      </c>
      <c r="C9" s="3" t="s">
        <v>0</v>
      </c>
      <c r="D9" s="3" t="s">
        <v>113</v>
      </c>
      <c r="F9" s="36">
        <v>23</v>
      </c>
      <c r="G9" s="36">
        <v>689</v>
      </c>
      <c r="H9" s="36">
        <v>2116507</v>
      </c>
      <c r="I9" s="36">
        <v>17797</v>
      </c>
      <c r="J9" s="36">
        <v>15783</v>
      </c>
      <c r="K9" s="36">
        <v>578</v>
      </c>
      <c r="L9" s="36">
        <v>0</v>
      </c>
      <c r="M9" s="36">
        <v>0</v>
      </c>
      <c r="N9" s="36">
        <v>0</v>
      </c>
      <c r="O9" s="36">
        <v>0</v>
      </c>
      <c r="P9" s="36">
        <v>926239.33000000007</v>
      </c>
      <c r="Q9" s="36">
        <v>341774.005</v>
      </c>
      <c r="R9" s="36">
        <v>8628444</v>
      </c>
      <c r="S9" s="36">
        <v>17797</v>
      </c>
    </row>
    <row r="10" spans="1:19">
      <c r="A10" s="3">
        <v>2010</v>
      </c>
      <c r="B10" s="3">
        <v>12</v>
      </c>
      <c r="C10" s="3" t="s">
        <v>0</v>
      </c>
      <c r="D10" s="3" t="s">
        <v>113</v>
      </c>
      <c r="F10" s="36">
        <v>23</v>
      </c>
      <c r="G10" s="36">
        <v>698</v>
      </c>
      <c r="H10" s="36">
        <v>1811688</v>
      </c>
      <c r="I10" s="36">
        <v>18245</v>
      </c>
      <c r="J10" s="36">
        <v>15446</v>
      </c>
      <c r="K10" s="36">
        <v>267</v>
      </c>
      <c r="L10" s="36">
        <v>0</v>
      </c>
      <c r="M10" s="36">
        <v>0</v>
      </c>
      <c r="N10" s="36">
        <v>0</v>
      </c>
      <c r="O10" s="36">
        <v>0</v>
      </c>
      <c r="P10" s="36">
        <v>918277.96999999986</v>
      </c>
      <c r="Q10" s="36">
        <v>339568.17499999999</v>
      </c>
      <c r="R10" s="36">
        <v>8527328</v>
      </c>
      <c r="S10" s="36">
        <v>18245</v>
      </c>
    </row>
    <row r="11" spans="1:19">
      <c r="A11" s="3">
        <v>2011</v>
      </c>
      <c r="B11" s="3">
        <v>1</v>
      </c>
      <c r="C11" s="3" t="s">
        <v>0</v>
      </c>
      <c r="D11" s="3" t="s">
        <v>113</v>
      </c>
      <c r="F11" s="36">
        <v>23</v>
      </c>
      <c r="G11" s="36">
        <v>749</v>
      </c>
      <c r="H11" s="36">
        <v>2031356</v>
      </c>
      <c r="I11" s="36">
        <v>18315</v>
      </c>
      <c r="J11" s="36">
        <v>16644</v>
      </c>
      <c r="K11" s="36">
        <v>140</v>
      </c>
      <c r="L11" s="36">
        <v>0</v>
      </c>
      <c r="M11" s="36">
        <v>0</v>
      </c>
      <c r="N11" s="36">
        <v>0</v>
      </c>
      <c r="O11" s="36">
        <v>0</v>
      </c>
      <c r="P11" s="36">
        <v>975015.86</v>
      </c>
      <c r="Q11" s="36">
        <v>354733.02500000008</v>
      </c>
      <c r="R11" s="36">
        <v>9422213</v>
      </c>
      <c r="S11" s="36">
        <v>18315</v>
      </c>
    </row>
    <row r="12" spans="1:19">
      <c r="A12" s="3">
        <v>2011</v>
      </c>
      <c r="B12" s="3">
        <v>2</v>
      </c>
      <c r="C12" s="3" t="s">
        <v>0</v>
      </c>
      <c r="D12" s="3" t="s">
        <v>113</v>
      </c>
      <c r="F12" s="36">
        <v>23</v>
      </c>
      <c r="G12" s="36">
        <v>687</v>
      </c>
      <c r="H12" s="36">
        <v>1913838</v>
      </c>
      <c r="I12" s="36">
        <v>17610</v>
      </c>
      <c r="J12" s="36">
        <v>16228</v>
      </c>
      <c r="K12" s="36">
        <v>161</v>
      </c>
      <c r="L12" s="36">
        <v>0</v>
      </c>
      <c r="M12" s="36">
        <v>0</v>
      </c>
      <c r="N12" s="36">
        <v>0</v>
      </c>
      <c r="O12" s="36">
        <v>0</v>
      </c>
      <c r="P12" s="36">
        <v>896545.89999999991</v>
      </c>
      <c r="Q12" s="36">
        <v>331434.72500000003</v>
      </c>
      <c r="R12" s="36">
        <v>8521862</v>
      </c>
      <c r="S12" s="36">
        <v>17610</v>
      </c>
    </row>
    <row r="13" spans="1:19">
      <c r="A13" s="3">
        <v>2011</v>
      </c>
      <c r="B13" s="3">
        <v>3</v>
      </c>
      <c r="C13" s="3" t="s">
        <v>0</v>
      </c>
      <c r="D13" s="3" t="s">
        <v>113</v>
      </c>
      <c r="F13" s="36">
        <v>24</v>
      </c>
      <c r="G13" s="36">
        <v>690</v>
      </c>
      <c r="H13" s="36">
        <v>1762859</v>
      </c>
      <c r="I13" s="36">
        <v>17715</v>
      </c>
      <c r="J13" s="36">
        <v>15320</v>
      </c>
      <c r="K13" s="36">
        <v>416</v>
      </c>
      <c r="L13" s="36">
        <v>0</v>
      </c>
      <c r="M13" s="36">
        <v>0</v>
      </c>
      <c r="N13" s="36">
        <v>0</v>
      </c>
      <c r="O13" s="36">
        <v>0</v>
      </c>
      <c r="P13" s="36">
        <v>859388.72</v>
      </c>
      <c r="Q13" s="36">
        <v>319455.87</v>
      </c>
      <c r="R13" s="36">
        <v>8147346</v>
      </c>
      <c r="S13" s="36">
        <v>17715</v>
      </c>
    </row>
    <row r="14" spans="1:19">
      <c r="A14" s="3">
        <v>2011</v>
      </c>
      <c r="B14" s="3">
        <v>4</v>
      </c>
      <c r="C14" s="3" t="s">
        <v>0</v>
      </c>
      <c r="D14" s="3" t="s">
        <v>113</v>
      </c>
      <c r="F14" s="36">
        <v>24</v>
      </c>
      <c r="G14" s="36">
        <v>702</v>
      </c>
      <c r="H14" s="36">
        <v>2069020</v>
      </c>
      <c r="I14" s="36">
        <v>17349</v>
      </c>
      <c r="J14" s="36">
        <v>15078</v>
      </c>
      <c r="K14" s="36">
        <v>569</v>
      </c>
      <c r="L14" s="36">
        <v>0</v>
      </c>
      <c r="M14" s="36">
        <v>0</v>
      </c>
      <c r="N14" s="36">
        <v>0</v>
      </c>
      <c r="O14" s="36">
        <v>0</v>
      </c>
      <c r="P14" s="36">
        <v>897147.18999999983</v>
      </c>
      <c r="Q14" s="36">
        <v>328477.65000000002</v>
      </c>
      <c r="R14" s="36">
        <v>8570905</v>
      </c>
      <c r="S14" s="36">
        <v>17349</v>
      </c>
    </row>
    <row r="15" spans="1:19">
      <c r="A15" s="3">
        <v>2011</v>
      </c>
      <c r="B15" s="3">
        <v>5</v>
      </c>
      <c r="C15" s="3" t="s">
        <v>0</v>
      </c>
      <c r="D15" s="3" t="s">
        <v>113</v>
      </c>
      <c r="F15" s="36">
        <v>24</v>
      </c>
      <c r="G15" s="36">
        <v>736</v>
      </c>
      <c r="H15" s="36">
        <v>2481500</v>
      </c>
      <c r="I15" s="36">
        <v>18159</v>
      </c>
      <c r="J15" s="36">
        <v>16288</v>
      </c>
      <c r="K15" s="36">
        <v>734</v>
      </c>
      <c r="L15" s="36">
        <v>0</v>
      </c>
      <c r="M15" s="36">
        <v>0</v>
      </c>
      <c r="N15" s="36">
        <v>0</v>
      </c>
      <c r="O15" s="36">
        <v>0</v>
      </c>
      <c r="P15" s="36">
        <v>993645.52999999991</v>
      </c>
      <c r="Q15" s="36">
        <v>359420.99999999988</v>
      </c>
      <c r="R15" s="36">
        <v>9553694</v>
      </c>
      <c r="S15" s="36">
        <v>18159</v>
      </c>
    </row>
    <row r="16" spans="1:19">
      <c r="A16" s="3">
        <v>2011</v>
      </c>
      <c r="B16" s="3">
        <v>6</v>
      </c>
      <c r="C16" s="3" t="s">
        <v>0</v>
      </c>
      <c r="D16" s="3" t="s">
        <v>113</v>
      </c>
      <c r="F16" s="36">
        <v>24</v>
      </c>
      <c r="G16" s="36">
        <v>743</v>
      </c>
      <c r="H16" s="36">
        <v>2866446</v>
      </c>
      <c r="I16" s="36">
        <v>20681</v>
      </c>
      <c r="J16" s="36">
        <v>18462</v>
      </c>
      <c r="K16" s="36">
        <v>725</v>
      </c>
      <c r="L16" s="36">
        <v>0</v>
      </c>
      <c r="M16" s="36">
        <v>0</v>
      </c>
      <c r="N16" s="36">
        <v>0</v>
      </c>
      <c r="O16" s="36">
        <v>0</v>
      </c>
      <c r="P16" s="36">
        <v>1145911.22</v>
      </c>
      <c r="Q16" s="36">
        <v>413356.9200000001</v>
      </c>
      <c r="R16" s="36">
        <v>11062888</v>
      </c>
      <c r="S16" s="36">
        <v>20681</v>
      </c>
    </row>
    <row r="17" spans="1:20">
      <c r="A17" s="3">
        <v>2011</v>
      </c>
      <c r="B17" s="3">
        <v>7</v>
      </c>
      <c r="C17" s="3" t="s">
        <v>0</v>
      </c>
      <c r="D17" s="3" t="s">
        <v>113</v>
      </c>
      <c r="F17" s="36">
        <v>24</v>
      </c>
      <c r="G17" s="36">
        <v>729</v>
      </c>
      <c r="H17" s="36">
        <v>2873214</v>
      </c>
      <c r="I17" s="36">
        <v>20871</v>
      </c>
      <c r="J17" s="36">
        <v>18448</v>
      </c>
      <c r="K17" s="36">
        <v>860</v>
      </c>
      <c r="L17" s="36">
        <v>0</v>
      </c>
      <c r="M17" s="36">
        <v>0</v>
      </c>
      <c r="N17" s="36">
        <v>0</v>
      </c>
      <c r="O17" s="36">
        <v>0</v>
      </c>
      <c r="P17" s="36">
        <v>1191667.02</v>
      </c>
      <c r="Q17" s="36">
        <v>425314.65000000008</v>
      </c>
      <c r="R17" s="36">
        <v>11634975</v>
      </c>
      <c r="S17" s="36">
        <v>20871</v>
      </c>
    </row>
    <row r="18" spans="1:20">
      <c r="A18" s="3">
        <v>2011</v>
      </c>
      <c r="B18" s="3">
        <v>8</v>
      </c>
      <c r="C18" s="3" t="s">
        <v>0</v>
      </c>
      <c r="D18" s="3" t="s">
        <v>113</v>
      </c>
      <c r="F18" s="36">
        <v>24</v>
      </c>
      <c r="G18" s="36">
        <v>718</v>
      </c>
      <c r="H18" s="36">
        <v>3108214</v>
      </c>
      <c r="I18" s="36">
        <v>21233</v>
      </c>
      <c r="J18" s="36">
        <v>19106</v>
      </c>
      <c r="K18" s="36">
        <v>838</v>
      </c>
      <c r="L18" s="36">
        <v>0</v>
      </c>
      <c r="M18" s="36">
        <v>0</v>
      </c>
      <c r="N18" s="36">
        <v>0</v>
      </c>
      <c r="O18" s="36">
        <v>0</v>
      </c>
      <c r="P18" s="36">
        <v>1188573.5399999998</v>
      </c>
      <c r="Q18" s="36">
        <v>427775.12</v>
      </c>
      <c r="R18" s="36">
        <v>11469749</v>
      </c>
      <c r="S18" s="36">
        <v>21233</v>
      </c>
    </row>
    <row r="19" spans="1:20">
      <c r="A19" s="3">
        <v>2011</v>
      </c>
      <c r="B19" s="3">
        <v>9</v>
      </c>
      <c r="C19" s="3" t="s">
        <v>0</v>
      </c>
      <c r="D19" s="3" t="s">
        <v>113</v>
      </c>
      <c r="F19" s="36">
        <v>24</v>
      </c>
      <c r="G19" s="36">
        <v>742</v>
      </c>
      <c r="H19" s="36">
        <v>2873217</v>
      </c>
      <c r="I19" s="36">
        <v>20659</v>
      </c>
      <c r="J19" s="36">
        <v>18484</v>
      </c>
      <c r="K19" s="36">
        <v>755</v>
      </c>
      <c r="L19" s="36">
        <v>0</v>
      </c>
      <c r="M19" s="36">
        <v>0</v>
      </c>
      <c r="N19" s="36">
        <v>0</v>
      </c>
      <c r="O19" s="36">
        <v>0</v>
      </c>
      <c r="P19" s="36">
        <v>1168046.5399999996</v>
      </c>
      <c r="Q19" s="36">
        <v>423713.69</v>
      </c>
      <c r="R19" s="36">
        <v>11236533</v>
      </c>
      <c r="S19" s="36">
        <v>20659</v>
      </c>
    </row>
    <row r="20" spans="1:20">
      <c r="A20" s="3">
        <v>2011</v>
      </c>
      <c r="B20" s="3">
        <v>10</v>
      </c>
      <c r="C20" s="3" t="s">
        <v>0</v>
      </c>
      <c r="D20" s="3" t="s">
        <v>113</v>
      </c>
      <c r="F20" s="36">
        <v>24</v>
      </c>
      <c r="G20" s="36">
        <v>718</v>
      </c>
      <c r="H20" s="36">
        <v>2508799</v>
      </c>
      <c r="I20" s="36">
        <v>18441</v>
      </c>
      <c r="J20" s="36">
        <v>16541</v>
      </c>
      <c r="K20" s="36">
        <v>734</v>
      </c>
      <c r="L20" s="36">
        <v>0</v>
      </c>
      <c r="M20" s="36">
        <v>0</v>
      </c>
      <c r="N20" s="36">
        <v>0</v>
      </c>
      <c r="O20" s="36">
        <v>0</v>
      </c>
      <c r="P20" s="36">
        <v>1009956.5499999999</v>
      </c>
      <c r="Q20" s="36">
        <v>380258.11000000004</v>
      </c>
      <c r="R20" s="36">
        <v>9416705</v>
      </c>
      <c r="S20" s="36">
        <v>18441</v>
      </c>
    </row>
    <row r="21" spans="1:20">
      <c r="A21" s="3">
        <v>2011</v>
      </c>
      <c r="B21" s="3">
        <v>11</v>
      </c>
      <c r="C21" s="3" t="s">
        <v>0</v>
      </c>
      <c r="D21" s="3" t="s">
        <v>113</v>
      </c>
      <c r="F21" s="36">
        <v>24</v>
      </c>
      <c r="G21" s="36">
        <v>709</v>
      </c>
      <c r="H21" s="36">
        <v>2087458</v>
      </c>
      <c r="I21" s="36">
        <v>16925</v>
      </c>
      <c r="J21" s="36">
        <v>14876</v>
      </c>
      <c r="K21" s="36">
        <v>543</v>
      </c>
      <c r="L21" s="36">
        <v>0</v>
      </c>
      <c r="M21" s="36">
        <v>0</v>
      </c>
      <c r="N21" s="36">
        <v>0</v>
      </c>
      <c r="O21" s="36">
        <v>0</v>
      </c>
      <c r="P21" s="36">
        <v>905018.40999999992</v>
      </c>
      <c r="Q21" s="36">
        <v>342559.04</v>
      </c>
      <c r="R21" s="36">
        <v>8440117</v>
      </c>
      <c r="S21" s="36">
        <v>16925</v>
      </c>
    </row>
    <row r="22" spans="1:20">
      <c r="A22" s="3">
        <v>2011</v>
      </c>
      <c r="B22" s="3">
        <v>12</v>
      </c>
      <c r="C22" s="3" t="s">
        <v>0</v>
      </c>
      <c r="D22" s="3" t="s">
        <v>113</v>
      </c>
      <c r="F22" s="36">
        <v>24</v>
      </c>
      <c r="G22" s="36">
        <v>743</v>
      </c>
      <c r="H22" s="36">
        <v>1840562</v>
      </c>
      <c r="I22" s="36">
        <v>17177</v>
      </c>
      <c r="J22" s="36">
        <v>14744</v>
      </c>
      <c r="K22" s="36">
        <v>238</v>
      </c>
      <c r="L22" s="36">
        <v>0</v>
      </c>
      <c r="M22" s="36">
        <v>0</v>
      </c>
      <c r="N22" s="36">
        <v>0</v>
      </c>
      <c r="O22" s="36">
        <v>0</v>
      </c>
      <c r="P22" s="36">
        <v>947284.85999999987</v>
      </c>
      <c r="Q22" s="36">
        <v>353804.94</v>
      </c>
      <c r="R22" s="36">
        <v>8995212</v>
      </c>
      <c r="S22" s="36">
        <v>17177</v>
      </c>
    </row>
    <row r="23" spans="1:20">
      <c r="A23" s="3">
        <v>2012</v>
      </c>
      <c r="B23" s="3">
        <v>1</v>
      </c>
      <c r="C23" s="3" t="s">
        <v>0</v>
      </c>
      <c r="D23" s="3" t="s">
        <v>113</v>
      </c>
      <c r="F23" s="36">
        <v>24</v>
      </c>
      <c r="G23" s="36">
        <v>777</v>
      </c>
      <c r="H23" s="36">
        <v>1816524</v>
      </c>
      <c r="I23" s="36">
        <v>17756</v>
      </c>
      <c r="J23" s="36">
        <v>15672</v>
      </c>
      <c r="K23" s="36">
        <v>95</v>
      </c>
      <c r="L23" s="36">
        <v>0</v>
      </c>
      <c r="M23" s="36">
        <v>0</v>
      </c>
      <c r="N23" s="36">
        <v>0</v>
      </c>
      <c r="O23" s="36">
        <v>0</v>
      </c>
      <c r="P23" s="36">
        <v>957299.81</v>
      </c>
      <c r="Q23" s="36">
        <v>375253.93999999994</v>
      </c>
      <c r="R23" s="36">
        <v>9146950</v>
      </c>
      <c r="S23" s="36">
        <v>17756</v>
      </c>
    </row>
    <row r="24" spans="1:20">
      <c r="A24" s="3">
        <v>2012</v>
      </c>
      <c r="B24" s="3">
        <v>2</v>
      </c>
      <c r="C24" s="3" t="s">
        <v>0</v>
      </c>
      <c r="D24" s="3" t="s">
        <v>113</v>
      </c>
      <c r="F24" s="36">
        <v>24</v>
      </c>
      <c r="G24" s="36">
        <v>711</v>
      </c>
      <c r="H24" s="36">
        <v>1845640</v>
      </c>
      <c r="I24" s="36">
        <v>17473</v>
      </c>
      <c r="J24" s="36">
        <v>15446</v>
      </c>
      <c r="K24" s="36">
        <v>38</v>
      </c>
      <c r="L24" s="36">
        <v>0</v>
      </c>
      <c r="M24" s="36">
        <v>0</v>
      </c>
      <c r="N24" s="36">
        <v>0</v>
      </c>
      <c r="O24" s="36">
        <v>0</v>
      </c>
      <c r="P24" s="36">
        <v>886685.19999999984</v>
      </c>
      <c r="Q24" s="36">
        <v>351374.49999999994</v>
      </c>
      <c r="R24" s="36">
        <v>8329559</v>
      </c>
      <c r="S24" s="36">
        <v>17473</v>
      </c>
    </row>
    <row r="25" spans="1:20">
      <c r="A25" s="3">
        <v>2012</v>
      </c>
      <c r="B25" s="3">
        <v>3</v>
      </c>
      <c r="C25" s="3" t="s">
        <v>0</v>
      </c>
      <c r="D25" s="3" t="s">
        <v>113</v>
      </c>
      <c r="F25" s="36">
        <v>24</v>
      </c>
      <c r="G25" s="36">
        <v>706</v>
      </c>
      <c r="H25" s="36">
        <v>1821616</v>
      </c>
      <c r="I25" s="36">
        <v>16923</v>
      </c>
      <c r="J25" s="36">
        <v>14847</v>
      </c>
      <c r="K25" s="36">
        <v>431</v>
      </c>
      <c r="L25" s="36">
        <v>0</v>
      </c>
      <c r="M25" s="36">
        <v>0</v>
      </c>
      <c r="N25" s="36">
        <v>0</v>
      </c>
      <c r="O25" s="36">
        <v>0</v>
      </c>
      <c r="P25" s="36">
        <v>853865.59999999986</v>
      </c>
      <c r="Q25" s="36">
        <v>346418.54000000004</v>
      </c>
      <c r="R25" s="36">
        <v>8401596</v>
      </c>
      <c r="S25" s="36">
        <v>16923</v>
      </c>
    </row>
    <row r="26" spans="1:20">
      <c r="A26" s="3">
        <v>2012</v>
      </c>
      <c r="B26" s="3">
        <v>4</v>
      </c>
      <c r="C26" s="3" t="s">
        <v>0</v>
      </c>
      <c r="D26" s="3" t="s">
        <v>113</v>
      </c>
      <c r="F26" s="36">
        <v>24</v>
      </c>
      <c r="G26" s="36">
        <v>737</v>
      </c>
      <c r="H26" s="36">
        <v>2247990</v>
      </c>
      <c r="I26" s="36">
        <v>17251</v>
      </c>
      <c r="J26" s="36">
        <v>15791</v>
      </c>
      <c r="K26" s="36">
        <v>602</v>
      </c>
      <c r="L26" s="36">
        <v>0</v>
      </c>
      <c r="M26" s="36">
        <v>0</v>
      </c>
      <c r="N26" s="36">
        <v>0</v>
      </c>
      <c r="O26" s="36">
        <v>0</v>
      </c>
      <c r="P26" s="36">
        <v>929690.62999999989</v>
      </c>
      <c r="Q26" s="36">
        <v>377614.63999999996</v>
      </c>
      <c r="R26" s="36">
        <v>9104033</v>
      </c>
      <c r="S26" s="36">
        <v>17251</v>
      </c>
    </row>
    <row r="27" spans="1:20">
      <c r="A27" s="39" t="s">
        <v>25</v>
      </c>
      <c r="B27" s="39" t="s">
        <v>25</v>
      </c>
      <c r="C27" s="39" t="s">
        <v>25</v>
      </c>
      <c r="D27" s="39" t="s">
        <v>25</v>
      </c>
      <c r="E27" s="39" t="s">
        <v>25</v>
      </c>
      <c r="F27" s="39" t="s">
        <v>25</v>
      </c>
      <c r="G27" s="39" t="s">
        <v>25</v>
      </c>
      <c r="H27" s="39" t="s">
        <v>25</v>
      </c>
      <c r="I27" s="39" t="s">
        <v>25</v>
      </c>
      <c r="J27" s="39" t="s">
        <v>25</v>
      </c>
      <c r="K27" s="39" t="s">
        <v>25</v>
      </c>
      <c r="L27" s="39" t="s">
        <v>25</v>
      </c>
      <c r="M27" s="39" t="s">
        <v>25</v>
      </c>
      <c r="N27" s="39" t="s">
        <v>25</v>
      </c>
      <c r="O27" s="39" t="s">
        <v>25</v>
      </c>
      <c r="P27" s="39" t="s">
        <v>25</v>
      </c>
      <c r="Q27" s="39" t="s">
        <v>25</v>
      </c>
      <c r="R27" s="39" t="s">
        <v>25</v>
      </c>
      <c r="S27" s="39" t="s">
        <v>25</v>
      </c>
    </row>
    <row r="29" spans="1:20">
      <c r="A29" s="15" t="s">
        <v>59</v>
      </c>
      <c r="B29" s="15" t="s">
        <v>113</v>
      </c>
      <c r="C29" s="15"/>
    </row>
    <row r="31" spans="1:20">
      <c r="A31" s="16" t="s">
        <v>54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20">
      <c r="A32" s="17" t="s">
        <v>52</v>
      </c>
      <c r="B32" s="17" t="s">
        <v>13</v>
      </c>
      <c r="C32" s="17"/>
      <c r="D32" s="17"/>
      <c r="E32" s="17"/>
      <c r="F32" s="17" t="s">
        <v>123</v>
      </c>
      <c r="G32" s="17" t="s">
        <v>124</v>
      </c>
      <c r="H32" s="17"/>
      <c r="I32" s="17"/>
      <c r="J32" s="17" t="s">
        <v>125</v>
      </c>
      <c r="K32" s="17" t="s">
        <v>126</v>
      </c>
      <c r="L32" s="17"/>
      <c r="M32" s="17"/>
      <c r="N32" s="17"/>
      <c r="O32" s="17"/>
      <c r="P32" s="17"/>
      <c r="Q32" s="17"/>
      <c r="R32" s="17" t="s">
        <v>127</v>
      </c>
      <c r="S32" s="17" t="s">
        <v>128</v>
      </c>
      <c r="T32" s="18"/>
    </row>
    <row r="33" spans="1:19" s="18" customFormat="1">
      <c r="A33" s="18">
        <f t="shared" ref="A33:A44" si="0">COUNTIF($B$2:$B$27,$B33)</f>
        <v>2</v>
      </c>
      <c r="B33" s="18">
        <v>1</v>
      </c>
      <c r="F33" s="42">
        <f t="shared" ref="F33:F44" si="1">SUMIF($B$3:$B$27,$B33,F$3:F$27)/$A33</f>
        <v>23.5</v>
      </c>
      <c r="G33" s="42">
        <f t="shared" ref="G33:G44" si="2">SUMIF($B$3:$B$27,$B33,G$3:G$27)/$A33/F33</f>
        <v>32.468085106382979</v>
      </c>
      <c r="H33" s="42"/>
      <c r="I33" s="42"/>
      <c r="J33" s="42">
        <f t="shared" ref="J33:K44" si="3">SUMIF($B$3:$B$27,$B33,J$3:J$27)/$A33/$F33</f>
        <v>687.57446808510633</v>
      </c>
      <c r="K33" s="42">
        <f t="shared" si="3"/>
        <v>5</v>
      </c>
      <c r="L33" s="42"/>
      <c r="M33" s="42"/>
      <c r="N33" s="42"/>
      <c r="O33" s="42"/>
      <c r="P33" s="42"/>
      <c r="Q33" s="42"/>
      <c r="R33" s="42">
        <f t="shared" ref="R33:R44" si="4">SUMIF($B$3:$B$27,$B33,R$3:R$27)/$A33/$F33/$G33</f>
        <v>12168.520969855834</v>
      </c>
      <c r="S33" s="42">
        <f t="shared" ref="S33:S44" si="5">SUMIF($B$3:$B$27,$B33,S$3:S$27)/$A33/$F33</f>
        <v>767.468085106383</v>
      </c>
    </row>
    <row r="34" spans="1:19" s="18" customFormat="1">
      <c r="A34" s="18">
        <f t="shared" si="0"/>
        <v>2</v>
      </c>
      <c r="B34" s="18">
        <v>2</v>
      </c>
      <c r="F34" s="42">
        <f t="shared" si="1"/>
        <v>23.5</v>
      </c>
      <c r="G34" s="42">
        <f t="shared" si="2"/>
        <v>29.74468085106383</v>
      </c>
      <c r="H34" s="42"/>
      <c r="I34" s="42"/>
      <c r="J34" s="42">
        <f t="shared" si="3"/>
        <v>673.91489361702122</v>
      </c>
      <c r="K34" s="42">
        <f t="shared" si="3"/>
        <v>4.2340425531914896</v>
      </c>
      <c r="L34" s="42"/>
      <c r="M34" s="42"/>
      <c r="N34" s="42"/>
      <c r="O34" s="42"/>
      <c r="P34" s="42"/>
      <c r="Q34" s="42"/>
      <c r="R34" s="42">
        <f t="shared" si="4"/>
        <v>12053.949213161661</v>
      </c>
      <c r="S34" s="42">
        <f t="shared" si="5"/>
        <v>746.44680851063833</v>
      </c>
    </row>
    <row r="35" spans="1:19" s="18" customFormat="1">
      <c r="A35" s="18">
        <f t="shared" si="0"/>
        <v>2</v>
      </c>
      <c r="B35" s="18">
        <v>3</v>
      </c>
      <c r="F35" s="42">
        <f t="shared" si="1"/>
        <v>24</v>
      </c>
      <c r="G35" s="42">
        <f t="shared" si="2"/>
        <v>29.083333333333332</v>
      </c>
      <c r="H35" s="42"/>
      <c r="I35" s="42"/>
      <c r="J35" s="42">
        <f t="shared" si="3"/>
        <v>628.47916666666663</v>
      </c>
      <c r="K35" s="42">
        <f t="shared" si="3"/>
        <v>17.645833333333332</v>
      </c>
      <c r="L35" s="42"/>
      <c r="M35" s="42"/>
      <c r="N35" s="42"/>
      <c r="O35" s="42"/>
      <c r="P35" s="42"/>
      <c r="Q35" s="42"/>
      <c r="R35" s="42">
        <f t="shared" si="4"/>
        <v>11854.542979942695</v>
      </c>
      <c r="S35" s="42">
        <f t="shared" si="5"/>
        <v>721.625</v>
      </c>
    </row>
    <row r="36" spans="1:19" s="18" customFormat="1">
      <c r="A36" s="18">
        <f t="shared" si="0"/>
        <v>2</v>
      </c>
      <c r="B36" s="18">
        <v>4</v>
      </c>
      <c r="F36" s="42">
        <f t="shared" si="1"/>
        <v>24</v>
      </c>
      <c r="G36" s="42">
        <f t="shared" si="2"/>
        <v>29.979166666666668</v>
      </c>
      <c r="H36" s="42"/>
      <c r="I36" s="42"/>
      <c r="J36" s="42">
        <f t="shared" si="3"/>
        <v>643.10416666666663</v>
      </c>
      <c r="K36" s="42">
        <f t="shared" si="3"/>
        <v>24.395833333333332</v>
      </c>
      <c r="L36" s="42"/>
      <c r="M36" s="42"/>
      <c r="N36" s="42"/>
      <c r="O36" s="42"/>
      <c r="P36" s="42"/>
      <c r="Q36" s="42"/>
      <c r="R36" s="42">
        <f t="shared" si="4"/>
        <v>12282.792216817234</v>
      </c>
      <c r="S36" s="42">
        <f t="shared" si="5"/>
        <v>720.83333333333337</v>
      </c>
    </row>
    <row r="37" spans="1:19" s="18" customFormat="1">
      <c r="A37" s="18">
        <f t="shared" si="0"/>
        <v>2</v>
      </c>
      <c r="B37" s="18">
        <v>5</v>
      </c>
      <c r="F37" s="42">
        <f t="shared" si="1"/>
        <v>23</v>
      </c>
      <c r="G37" s="42">
        <f t="shared" si="2"/>
        <v>30.304347826086957</v>
      </c>
      <c r="H37" s="42"/>
      <c r="I37" s="42"/>
      <c r="J37" s="42">
        <f t="shared" si="3"/>
        <v>692.71739130434787</v>
      </c>
      <c r="K37" s="42">
        <f t="shared" si="3"/>
        <v>31.782608695652176</v>
      </c>
      <c r="L37" s="42"/>
      <c r="M37" s="42"/>
      <c r="N37" s="42"/>
      <c r="O37" s="42"/>
      <c r="P37" s="42"/>
      <c r="Q37" s="42"/>
      <c r="R37" s="42">
        <f t="shared" si="4"/>
        <v>13218.428981348638</v>
      </c>
      <c r="S37" s="42">
        <f t="shared" si="5"/>
        <v>773.21739130434787</v>
      </c>
    </row>
    <row r="38" spans="1:19" s="18" customFormat="1">
      <c r="A38" s="18">
        <f t="shared" si="0"/>
        <v>2</v>
      </c>
      <c r="B38" s="18">
        <v>6</v>
      </c>
      <c r="F38" s="42">
        <f t="shared" si="1"/>
        <v>23</v>
      </c>
      <c r="G38" s="42">
        <f t="shared" si="2"/>
        <v>30.413043478260871</v>
      </c>
      <c r="H38" s="42"/>
      <c r="I38" s="42"/>
      <c r="J38" s="42">
        <f t="shared" si="3"/>
        <v>781.63043478260875</v>
      </c>
      <c r="K38" s="42">
        <f t="shared" si="3"/>
        <v>35.304347826086953</v>
      </c>
      <c r="L38" s="42"/>
      <c r="M38" s="42"/>
      <c r="N38" s="42"/>
      <c r="O38" s="42"/>
      <c r="P38" s="42"/>
      <c r="Q38" s="42"/>
      <c r="R38" s="42">
        <f t="shared" si="4"/>
        <v>15216.430307362401</v>
      </c>
      <c r="S38" s="42">
        <f t="shared" si="5"/>
        <v>867.63043478260875</v>
      </c>
    </row>
    <row r="39" spans="1:19" s="18" customFormat="1">
      <c r="A39" s="18">
        <f t="shared" si="0"/>
        <v>2</v>
      </c>
      <c r="B39" s="18">
        <v>7</v>
      </c>
      <c r="F39" s="42">
        <f t="shared" si="1"/>
        <v>23</v>
      </c>
      <c r="G39" s="42">
        <f t="shared" si="2"/>
        <v>30.673913043478262</v>
      </c>
      <c r="H39" s="42"/>
      <c r="I39" s="42"/>
      <c r="J39" s="42">
        <f t="shared" si="3"/>
        <v>788.73913043478262</v>
      </c>
      <c r="K39" s="42">
        <f t="shared" si="3"/>
        <v>38.826086956521742</v>
      </c>
      <c r="L39" s="42"/>
      <c r="M39" s="42"/>
      <c r="N39" s="42"/>
      <c r="O39" s="42"/>
      <c r="P39" s="42"/>
      <c r="Q39" s="42"/>
      <c r="R39" s="42">
        <f t="shared" si="4"/>
        <v>16104.885187810063</v>
      </c>
      <c r="S39" s="42">
        <f t="shared" si="5"/>
        <v>878.52173913043475</v>
      </c>
    </row>
    <row r="40" spans="1:19" s="18" customFormat="1">
      <c r="A40" s="18">
        <f t="shared" si="0"/>
        <v>2</v>
      </c>
      <c r="B40" s="18">
        <v>8</v>
      </c>
      <c r="F40" s="42">
        <f t="shared" si="1"/>
        <v>23</v>
      </c>
      <c r="G40" s="42">
        <f t="shared" si="2"/>
        <v>30.260869565217391</v>
      </c>
      <c r="H40" s="42"/>
      <c r="I40" s="42"/>
      <c r="J40" s="42">
        <f t="shared" si="3"/>
        <v>813.52173913043475</v>
      </c>
      <c r="K40" s="42">
        <f t="shared" si="3"/>
        <v>35.413043478260867</v>
      </c>
      <c r="L40" s="42"/>
      <c r="M40" s="42"/>
      <c r="N40" s="42"/>
      <c r="O40" s="42"/>
      <c r="P40" s="42"/>
      <c r="Q40" s="42"/>
      <c r="R40" s="42">
        <f t="shared" si="4"/>
        <v>16404.935344827587</v>
      </c>
      <c r="S40" s="42">
        <f t="shared" si="5"/>
        <v>901.06521739130437</v>
      </c>
    </row>
    <row r="41" spans="1:19" s="18" customFormat="1">
      <c r="A41" s="18">
        <f t="shared" si="0"/>
        <v>2</v>
      </c>
      <c r="B41" s="18">
        <v>9</v>
      </c>
      <c r="F41" s="42">
        <f t="shared" si="1"/>
        <v>23</v>
      </c>
      <c r="G41" s="42">
        <f t="shared" si="2"/>
        <v>31.021739130434781</v>
      </c>
      <c r="H41" s="42"/>
      <c r="I41" s="42"/>
      <c r="J41" s="42">
        <f t="shared" si="3"/>
        <v>786.36956521739125</v>
      </c>
      <c r="K41" s="42">
        <f t="shared" si="3"/>
        <v>33.652173913043477</v>
      </c>
      <c r="L41" s="42"/>
      <c r="M41" s="42"/>
      <c r="N41" s="42"/>
      <c r="O41" s="42"/>
      <c r="P41" s="42"/>
      <c r="Q41" s="42"/>
      <c r="R41" s="42">
        <f t="shared" si="4"/>
        <v>15572.690960056063</v>
      </c>
      <c r="S41" s="42">
        <f t="shared" si="5"/>
        <v>874.82608695652175</v>
      </c>
    </row>
    <row r="42" spans="1:19" s="18" customFormat="1">
      <c r="A42" s="18">
        <f t="shared" si="0"/>
        <v>2</v>
      </c>
      <c r="B42" s="18">
        <v>10</v>
      </c>
      <c r="F42" s="42">
        <f t="shared" si="1"/>
        <v>23.5</v>
      </c>
      <c r="G42" s="42">
        <f t="shared" si="2"/>
        <v>29.723404255319149</v>
      </c>
      <c r="H42" s="42"/>
      <c r="I42" s="42"/>
      <c r="J42" s="42">
        <f t="shared" si="3"/>
        <v>705.531914893617</v>
      </c>
      <c r="K42" s="42">
        <f t="shared" si="3"/>
        <v>33.382978723404257</v>
      </c>
      <c r="L42" s="42"/>
      <c r="M42" s="42"/>
      <c r="N42" s="42"/>
      <c r="O42" s="42"/>
      <c r="P42" s="42"/>
      <c r="Q42" s="42"/>
      <c r="R42" s="42">
        <f t="shared" si="4"/>
        <v>13358.171080887618</v>
      </c>
      <c r="S42" s="42">
        <f t="shared" si="5"/>
        <v>786.61702127659578</v>
      </c>
    </row>
    <row r="43" spans="1:19" s="18" customFormat="1">
      <c r="A43" s="18">
        <f t="shared" si="0"/>
        <v>2</v>
      </c>
      <c r="B43" s="18">
        <v>11</v>
      </c>
      <c r="F43" s="42">
        <f t="shared" si="1"/>
        <v>23.5</v>
      </c>
      <c r="G43" s="42">
        <f t="shared" si="2"/>
        <v>29.74468085106383</v>
      </c>
      <c r="H43" s="42"/>
      <c r="I43" s="42"/>
      <c r="J43" s="42">
        <f t="shared" si="3"/>
        <v>652.31914893617022</v>
      </c>
      <c r="K43" s="42">
        <f t="shared" si="3"/>
        <v>23.851063829787233</v>
      </c>
      <c r="L43" s="42"/>
      <c r="M43" s="42"/>
      <c r="N43" s="42"/>
      <c r="O43" s="42"/>
      <c r="P43" s="42"/>
      <c r="Q43" s="42"/>
      <c r="R43" s="42">
        <f t="shared" si="4"/>
        <v>12209.271101573677</v>
      </c>
      <c r="S43" s="42">
        <f t="shared" si="5"/>
        <v>738.76595744680856</v>
      </c>
    </row>
    <row r="44" spans="1:19" s="18" customFormat="1">
      <c r="A44" s="18">
        <f t="shared" si="0"/>
        <v>2</v>
      </c>
      <c r="B44" s="18">
        <v>12</v>
      </c>
      <c r="F44" s="42">
        <f t="shared" si="1"/>
        <v>23.5</v>
      </c>
      <c r="G44" s="42">
        <f t="shared" si="2"/>
        <v>30.659574468085108</v>
      </c>
      <c r="H44" s="42"/>
      <c r="I44" s="42"/>
      <c r="J44" s="42">
        <f t="shared" si="3"/>
        <v>642.34042553191489</v>
      </c>
      <c r="K44" s="42">
        <f t="shared" si="3"/>
        <v>10.74468085106383</v>
      </c>
      <c r="L44" s="42"/>
      <c r="M44" s="42"/>
      <c r="N44" s="42"/>
      <c r="O44" s="42"/>
      <c r="P44" s="42"/>
      <c r="Q44" s="42"/>
      <c r="R44" s="42">
        <f t="shared" si="4"/>
        <v>12159.98612074948</v>
      </c>
      <c r="S44" s="42">
        <f t="shared" si="5"/>
        <v>753.65957446808511</v>
      </c>
    </row>
    <row r="45" spans="1:19">
      <c r="A45" s="39" t="s">
        <v>25</v>
      </c>
      <c r="B45" s="39" t="s">
        <v>25</v>
      </c>
      <c r="C45" s="39" t="s">
        <v>25</v>
      </c>
      <c r="D45" s="39" t="s">
        <v>25</v>
      </c>
      <c r="E45" s="39" t="s">
        <v>25</v>
      </c>
      <c r="F45" s="39" t="s">
        <v>25</v>
      </c>
      <c r="G45" s="39" t="s">
        <v>25</v>
      </c>
      <c r="H45" s="39" t="s">
        <v>25</v>
      </c>
      <c r="I45" s="39" t="s">
        <v>25</v>
      </c>
      <c r="J45" s="39" t="s">
        <v>25</v>
      </c>
      <c r="K45" s="39" t="s">
        <v>25</v>
      </c>
      <c r="L45" s="39" t="s">
        <v>25</v>
      </c>
      <c r="M45" s="39" t="s">
        <v>25</v>
      </c>
      <c r="N45" s="39" t="s">
        <v>25</v>
      </c>
      <c r="O45" s="39" t="s">
        <v>25</v>
      </c>
      <c r="P45" s="39" t="s">
        <v>25</v>
      </c>
      <c r="Q45" s="39" t="s">
        <v>25</v>
      </c>
      <c r="R45" s="39" t="s">
        <v>25</v>
      </c>
      <c r="S45" s="39" t="s">
        <v>25</v>
      </c>
    </row>
    <row r="47" spans="1:19">
      <c r="A47" s="16" t="s">
        <v>56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1:19">
      <c r="A48" s="17"/>
      <c r="B48" s="17" t="str">
        <f>B32</f>
        <v>Month</v>
      </c>
      <c r="C48" s="17"/>
      <c r="D48" s="17"/>
      <c r="E48" s="17"/>
      <c r="F48" s="17" t="s">
        <v>118</v>
      </c>
      <c r="G48" s="17" t="s">
        <v>122</v>
      </c>
      <c r="H48" s="17"/>
      <c r="I48" s="17"/>
      <c r="J48" s="17" t="s">
        <v>119</v>
      </c>
      <c r="K48" s="17" t="s">
        <v>120</v>
      </c>
      <c r="L48" s="17"/>
      <c r="M48" s="17"/>
      <c r="N48" s="17"/>
      <c r="O48" s="17"/>
      <c r="P48" s="17"/>
      <c r="Q48" s="17"/>
      <c r="R48" s="17" t="s">
        <v>74</v>
      </c>
      <c r="S48" s="17" t="s">
        <v>121</v>
      </c>
    </row>
    <row r="49" spans="1:19">
      <c r="A49" s="18">
        <f>'Inputs &amp; Notes'!B1-1</f>
        <v>2012</v>
      </c>
      <c r="B49" s="18">
        <v>6</v>
      </c>
      <c r="C49" s="18"/>
      <c r="D49" s="18"/>
      <c r="E49" s="18"/>
      <c r="F49" s="42">
        <f>SUMIF('Cust MB ComLg'!$Y$8:$AJ$8,$B$29,'Cust MB ComLg'!$Y9:$AJ9)</f>
        <v>0</v>
      </c>
      <c r="G49" s="42">
        <f>'Avg Bill Days'!C6</f>
        <v>31.67</v>
      </c>
      <c r="H49" s="42"/>
      <c r="I49" s="42"/>
      <c r="J49" s="42">
        <f>ROUND(SUMIF($B$32:$B$45,$B49,J$32:J$45)*$F49,0)</f>
        <v>0</v>
      </c>
      <c r="K49" s="42">
        <f>ROUND(SUMIF($B$32:$B$45,$B49,K$32:K$45)*$F49,0)</f>
        <v>0</v>
      </c>
      <c r="L49" s="42"/>
      <c r="M49" s="42"/>
      <c r="N49" s="42"/>
      <c r="O49" s="42"/>
      <c r="P49" s="42"/>
      <c r="Q49" s="42"/>
      <c r="R49" s="42">
        <f>ROUND(SUMIF($B$32:$B$45,$B49,R$32:R$45)*$F49*$G49,0)</f>
        <v>0</v>
      </c>
      <c r="S49" s="42">
        <f>ROUND(SUMIF($B$32:$B$45,$B49,S$32:S$45)*$F49,0)</f>
        <v>0</v>
      </c>
    </row>
    <row r="50" spans="1:19">
      <c r="A50" s="18">
        <f t="shared" ref="A50:A55" si="6">A49</f>
        <v>2012</v>
      </c>
      <c r="B50" s="18">
        <f t="shared" ref="B50:B55" si="7">B49+1</f>
        <v>7</v>
      </c>
      <c r="C50" s="18"/>
      <c r="D50" s="18"/>
      <c r="E50" s="18"/>
      <c r="F50" s="42">
        <f>SUMIF('Cust MB ComLg'!$Y$8:$AJ$8,$B$29,'Cust MB ComLg'!$Y10:$AJ10)</f>
        <v>0</v>
      </c>
      <c r="G50" s="42">
        <f>'Avg Bill Days'!C7</f>
        <v>31.14</v>
      </c>
      <c r="H50" s="42"/>
      <c r="I50" s="42"/>
      <c r="J50" s="42">
        <f t="shared" ref="J50:K113" si="8">ROUND(SUMIF($B$32:$B$45,$B50,J$32:J$45)*$F50,0)</f>
        <v>0</v>
      </c>
      <c r="K50" s="42">
        <f t="shared" si="8"/>
        <v>0</v>
      </c>
      <c r="L50" s="42"/>
      <c r="M50" s="42"/>
      <c r="N50" s="42"/>
      <c r="O50" s="42"/>
      <c r="P50" s="42"/>
      <c r="Q50" s="42"/>
      <c r="R50" s="42">
        <f t="shared" ref="R50:R113" si="9">ROUND(SUMIF($B$32:$B$45,$B50,R$32:R$45)*$F50*$G50,0)</f>
        <v>0</v>
      </c>
      <c r="S50" s="42">
        <f t="shared" ref="S50:S113" si="10">ROUND(SUMIF($B$32:$B$45,$B50,S$32:S$45)*$F50,0)</f>
        <v>0</v>
      </c>
    </row>
    <row r="51" spans="1:19">
      <c r="A51" s="18">
        <f t="shared" si="6"/>
        <v>2012</v>
      </c>
      <c r="B51" s="18">
        <f t="shared" si="7"/>
        <v>8</v>
      </c>
      <c r="C51" s="18"/>
      <c r="D51" s="18"/>
      <c r="E51" s="18"/>
      <c r="F51" s="42">
        <f>SUMIF('Cust MB ComLg'!$Y$8:$AJ$8,$B$29,'Cust MB ComLg'!$Y11:$AJ11)</f>
        <v>0</v>
      </c>
      <c r="G51" s="42">
        <f>'Avg Bill Days'!C8</f>
        <v>30.43</v>
      </c>
      <c r="H51" s="42"/>
      <c r="I51" s="42"/>
      <c r="J51" s="42">
        <f t="shared" si="8"/>
        <v>0</v>
      </c>
      <c r="K51" s="42">
        <f t="shared" si="8"/>
        <v>0</v>
      </c>
      <c r="L51" s="42"/>
      <c r="M51" s="42"/>
      <c r="N51" s="42"/>
      <c r="O51" s="42"/>
      <c r="P51" s="42"/>
      <c r="Q51" s="42"/>
      <c r="R51" s="42">
        <f t="shared" si="9"/>
        <v>0</v>
      </c>
      <c r="S51" s="42">
        <f t="shared" si="10"/>
        <v>0</v>
      </c>
    </row>
    <row r="52" spans="1:19">
      <c r="A52" s="18">
        <f t="shared" si="6"/>
        <v>2012</v>
      </c>
      <c r="B52" s="18">
        <f t="shared" si="7"/>
        <v>9</v>
      </c>
      <c r="C52" s="18"/>
      <c r="D52" s="18"/>
      <c r="E52" s="18"/>
      <c r="F52" s="42">
        <f>SUMIF('Cust MB ComLg'!$Y$8:$AJ$8,$B$29,'Cust MB ComLg'!$Y12:$AJ12)</f>
        <v>0</v>
      </c>
      <c r="G52" s="42">
        <f>'Avg Bill Days'!C9</f>
        <v>31.14</v>
      </c>
      <c r="H52" s="42"/>
      <c r="I52" s="42"/>
      <c r="J52" s="42">
        <f t="shared" si="8"/>
        <v>0</v>
      </c>
      <c r="K52" s="42">
        <f t="shared" si="8"/>
        <v>0</v>
      </c>
      <c r="L52" s="42"/>
      <c r="M52" s="42"/>
      <c r="N52" s="42"/>
      <c r="O52" s="42"/>
      <c r="P52" s="42"/>
      <c r="Q52" s="42"/>
      <c r="R52" s="42">
        <f t="shared" si="9"/>
        <v>0</v>
      </c>
      <c r="S52" s="42">
        <f t="shared" si="10"/>
        <v>0</v>
      </c>
    </row>
    <row r="53" spans="1:19">
      <c r="A53" s="18">
        <f t="shared" si="6"/>
        <v>2012</v>
      </c>
      <c r="B53" s="18">
        <f t="shared" si="7"/>
        <v>10</v>
      </c>
      <c r="C53" s="18"/>
      <c r="D53" s="18"/>
      <c r="E53" s="18"/>
      <c r="F53" s="42">
        <f>SUMIF('Cust MB ComLg'!$Y$8:$AJ$8,$B$29,'Cust MB ComLg'!$Y13:$AJ13)</f>
        <v>25</v>
      </c>
      <c r="G53" s="42">
        <f>'Avg Bill Days'!C10</f>
        <v>29.52</v>
      </c>
      <c r="H53" s="42"/>
      <c r="I53" s="42"/>
      <c r="J53" s="42">
        <f t="shared" si="8"/>
        <v>17638</v>
      </c>
      <c r="K53" s="42">
        <f t="shared" si="8"/>
        <v>835</v>
      </c>
      <c r="L53" s="42"/>
      <c r="M53" s="42"/>
      <c r="N53" s="42"/>
      <c r="O53" s="42"/>
      <c r="P53" s="42"/>
      <c r="Q53" s="42"/>
      <c r="R53" s="42">
        <f>ROUND(SUMIF($B$32:$B$45,$B53,R$32:R$45)*$F53*$G53,0)</f>
        <v>9858330</v>
      </c>
      <c r="S53" s="42">
        <f t="shared" si="10"/>
        <v>19665</v>
      </c>
    </row>
    <row r="54" spans="1:19">
      <c r="A54" s="18">
        <f t="shared" si="6"/>
        <v>2012</v>
      </c>
      <c r="B54" s="18">
        <f t="shared" si="7"/>
        <v>11</v>
      </c>
      <c r="C54" s="18"/>
      <c r="D54" s="18"/>
      <c r="E54" s="18"/>
      <c r="F54" s="42">
        <f>SUMIF('Cust MB ComLg'!$Y$8:$AJ$8,$B$29,'Cust MB ComLg'!$Y14:$AJ14)</f>
        <v>25</v>
      </c>
      <c r="G54" s="42">
        <f>'Avg Bill Days'!C11</f>
        <v>28.762</v>
      </c>
      <c r="H54" s="42"/>
      <c r="I54" s="42"/>
      <c r="J54" s="42">
        <f t="shared" si="8"/>
        <v>16308</v>
      </c>
      <c r="K54" s="42">
        <f t="shared" si="8"/>
        <v>596</v>
      </c>
      <c r="L54" s="42"/>
      <c r="M54" s="42"/>
      <c r="N54" s="42"/>
      <c r="O54" s="42"/>
      <c r="P54" s="42"/>
      <c r="Q54" s="42"/>
      <c r="R54" s="42">
        <f t="shared" si="9"/>
        <v>8779076</v>
      </c>
      <c r="S54" s="42">
        <f t="shared" si="10"/>
        <v>18469</v>
      </c>
    </row>
    <row r="55" spans="1:19">
      <c r="A55" s="18">
        <f t="shared" si="6"/>
        <v>2012</v>
      </c>
      <c r="B55" s="18">
        <f t="shared" si="7"/>
        <v>12</v>
      </c>
      <c r="C55" s="18"/>
      <c r="D55" s="18"/>
      <c r="E55" s="18"/>
      <c r="F55" s="42">
        <f>SUMIF('Cust MB ComLg'!$Y$8:$AJ$8,$B$29,'Cust MB ComLg'!$Y15:$AJ15)</f>
        <v>25</v>
      </c>
      <c r="G55" s="42">
        <f>'Avg Bill Days'!C12</f>
        <v>30.905000000000001</v>
      </c>
      <c r="H55" s="42"/>
      <c r="I55" s="42"/>
      <c r="J55" s="42">
        <f t="shared" si="8"/>
        <v>16059</v>
      </c>
      <c r="K55" s="42">
        <f t="shared" si="8"/>
        <v>269</v>
      </c>
      <c r="L55" s="42"/>
      <c r="M55" s="42"/>
      <c r="N55" s="42"/>
      <c r="O55" s="42"/>
      <c r="P55" s="42"/>
      <c r="Q55" s="42"/>
      <c r="R55" s="42">
        <f t="shared" si="9"/>
        <v>9395109</v>
      </c>
      <c r="S55" s="42">
        <f t="shared" si="10"/>
        <v>18841</v>
      </c>
    </row>
    <row r="56" spans="1:19">
      <c r="A56" s="18">
        <f>'Inputs &amp; Notes'!B1</f>
        <v>2013</v>
      </c>
      <c r="B56" s="18">
        <v>1</v>
      </c>
      <c r="C56" s="18"/>
      <c r="D56" s="18"/>
      <c r="E56" s="18"/>
      <c r="F56" s="42">
        <f>SUMIF('Cust MB ComLg'!$Y$8:$AJ$8,$B$29,'Cust MB ComLg'!$Y16:$AJ16)</f>
        <v>25</v>
      </c>
      <c r="G56" s="42">
        <f>'Avg Bill Days'!C13</f>
        <v>32.286000000000001</v>
      </c>
      <c r="H56" s="42"/>
      <c r="I56" s="42"/>
      <c r="J56" s="42">
        <f t="shared" si="8"/>
        <v>17189</v>
      </c>
      <c r="K56" s="42">
        <f t="shared" si="8"/>
        <v>125</v>
      </c>
      <c r="L56" s="42"/>
      <c r="M56" s="42"/>
      <c r="N56" s="42"/>
      <c r="O56" s="42"/>
      <c r="P56" s="42"/>
      <c r="Q56" s="42"/>
      <c r="R56" s="42">
        <f t="shared" si="9"/>
        <v>9821822</v>
      </c>
      <c r="S56" s="42">
        <f t="shared" si="10"/>
        <v>19187</v>
      </c>
    </row>
    <row r="57" spans="1:19">
      <c r="A57" s="18">
        <f>A56</f>
        <v>2013</v>
      </c>
      <c r="B57" s="18">
        <v>2</v>
      </c>
      <c r="C57" s="18"/>
      <c r="D57" s="18"/>
      <c r="E57" s="18"/>
      <c r="F57" s="42">
        <f>SUMIF('Cust MB ComLg'!$Y$8:$AJ$8,$B$29,'Cust MB ComLg'!$Y17:$AJ17)</f>
        <v>25</v>
      </c>
      <c r="G57" s="42">
        <f>'Avg Bill Days'!C14</f>
        <v>29.81</v>
      </c>
      <c r="H57" s="42"/>
      <c r="I57" s="42"/>
      <c r="J57" s="42">
        <f t="shared" si="8"/>
        <v>16848</v>
      </c>
      <c r="K57" s="42">
        <f t="shared" si="8"/>
        <v>106</v>
      </c>
      <c r="L57" s="42"/>
      <c r="M57" s="42"/>
      <c r="N57" s="42"/>
      <c r="O57" s="42"/>
      <c r="P57" s="42"/>
      <c r="Q57" s="42"/>
      <c r="R57" s="42">
        <f t="shared" si="9"/>
        <v>8983206</v>
      </c>
      <c r="S57" s="42">
        <f t="shared" si="10"/>
        <v>18661</v>
      </c>
    </row>
    <row r="58" spans="1:19">
      <c r="A58" s="18">
        <f t="shared" ref="A58:A67" si="11">A57</f>
        <v>2013</v>
      </c>
      <c r="B58" s="18">
        <v>3</v>
      </c>
      <c r="C58" s="18"/>
      <c r="D58" s="18"/>
      <c r="E58" s="18"/>
      <c r="F58" s="42">
        <f>SUMIF('Cust MB ComLg'!$Y$8:$AJ$8,$B$29,'Cust MB ComLg'!$Y18:$AJ18)</f>
        <v>25</v>
      </c>
      <c r="G58" s="42">
        <f>'Avg Bill Days'!C15</f>
        <v>29.524000000000001</v>
      </c>
      <c r="H58" s="42"/>
      <c r="I58" s="42"/>
      <c r="J58" s="42">
        <f t="shared" si="8"/>
        <v>15712</v>
      </c>
      <c r="K58" s="42">
        <f t="shared" si="8"/>
        <v>441</v>
      </c>
      <c r="L58" s="42"/>
      <c r="M58" s="42"/>
      <c r="N58" s="42"/>
      <c r="O58" s="42"/>
      <c r="P58" s="42"/>
      <c r="Q58" s="42"/>
      <c r="R58" s="42">
        <f t="shared" si="9"/>
        <v>8749838</v>
      </c>
      <c r="S58" s="42">
        <f t="shared" si="10"/>
        <v>18041</v>
      </c>
    </row>
    <row r="59" spans="1:19">
      <c r="A59" s="18">
        <f t="shared" si="11"/>
        <v>2013</v>
      </c>
      <c r="B59" s="18">
        <v>4</v>
      </c>
      <c r="C59" s="18"/>
      <c r="D59" s="18"/>
      <c r="E59" s="18"/>
      <c r="F59" s="42">
        <f>SUMIF('Cust MB ComLg'!$Y$8:$AJ$8,$B$29,'Cust MB ComLg'!$Y19:$AJ19)</f>
        <v>25</v>
      </c>
      <c r="G59" s="42">
        <f>'Avg Bill Days'!C16</f>
        <v>30.713999999999999</v>
      </c>
      <c r="H59" s="42"/>
      <c r="I59" s="42"/>
      <c r="J59" s="42">
        <f t="shared" si="8"/>
        <v>16078</v>
      </c>
      <c r="K59" s="42">
        <f t="shared" si="8"/>
        <v>610</v>
      </c>
      <c r="L59" s="42"/>
      <c r="M59" s="42"/>
      <c r="N59" s="42"/>
      <c r="O59" s="42"/>
      <c r="P59" s="42"/>
      <c r="Q59" s="42"/>
      <c r="R59" s="42">
        <f t="shared" si="9"/>
        <v>9431342</v>
      </c>
      <c r="S59" s="42">
        <f t="shared" si="10"/>
        <v>18021</v>
      </c>
    </row>
    <row r="60" spans="1:19">
      <c r="A60" s="18">
        <f t="shared" si="11"/>
        <v>2013</v>
      </c>
      <c r="B60" s="18">
        <v>5</v>
      </c>
      <c r="C60" s="18"/>
      <c r="D60" s="18"/>
      <c r="E60" s="18"/>
      <c r="F60" s="42">
        <f>SUMIF('Cust MB ComLg'!$Y$8:$AJ$8,$B$29,'Cust MB ComLg'!$Y20:$AJ20)</f>
        <v>25</v>
      </c>
      <c r="G60" s="42">
        <f>'Avg Bill Days'!C17</f>
        <v>29.524000000000001</v>
      </c>
      <c r="H60" s="42"/>
      <c r="I60" s="42"/>
      <c r="J60" s="42">
        <f t="shared" si="8"/>
        <v>17318</v>
      </c>
      <c r="K60" s="42">
        <f t="shared" si="8"/>
        <v>795</v>
      </c>
      <c r="L60" s="42"/>
      <c r="M60" s="42"/>
      <c r="N60" s="42"/>
      <c r="O60" s="42"/>
      <c r="P60" s="42"/>
      <c r="Q60" s="42"/>
      <c r="R60" s="42">
        <f t="shared" si="9"/>
        <v>9756522</v>
      </c>
      <c r="S60" s="42">
        <f t="shared" si="10"/>
        <v>19330</v>
      </c>
    </row>
    <row r="61" spans="1:19">
      <c r="A61" s="18">
        <f t="shared" si="11"/>
        <v>2013</v>
      </c>
      <c r="B61" s="18">
        <v>6</v>
      </c>
      <c r="C61" s="18"/>
      <c r="D61" s="18"/>
      <c r="E61" s="18"/>
      <c r="F61" s="42">
        <f>SUMIF('Cust MB ComLg'!$Y$8:$AJ$8,$B$29,'Cust MB ComLg'!$Y21:$AJ21)</f>
        <v>25</v>
      </c>
      <c r="G61" s="42">
        <f>'Avg Bill Days'!C18</f>
        <v>30.619</v>
      </c>
      <c r="H61" s="42"/>
      <c r="I61" s="42"/>
      <c r="J61" s="42">
        <f t="shared" si="8"/>
        <v>19541</v>
      </c>
      <c r="K61" s="42">
        <f t="shared" si="8"/>
        <v>883</v>
      </c>
      <c r="L61" s="42"/>
      <c r="M61" s="42"/>
      <c r="N61" s="42"/>
      <c r="O61" s="42"/>
      <c r="P61" s="42"/>
      <c r="Q61" s="42"/>
      <c r="R61" s="42">
        <f t="shared" si="9"/>
        <v>11647797</v>
      </c>
      <c r="S61" s="42">
        <f t="shared" si="10"/>
        <v>21691</v>
      </c>
    </row>
    <row r="62" spans="1:19">
      <c r="A62" s="18">
        <f t="shared" si="11"/>
        <v>2013</v>
      </c>
      <c r="B62" s="18">
        <v>7</v>
      </c>
      <c r="C62" s="18"/>
      <c r="D62" s="18"/>
      <c r="E62" s="18"/>
      <c r="F62" s="42">
        <f>SUMIF('Cust MB ComLg'!$Y$8:$AJ$8,$B$29,'Cust MB ComLg'!$Y22:$AJ22)</f>
        <v>25</v>
      </c>
      <c r="G62" s="42">
        <f>'Avg Bill Days'!C19</f>
        <v>30.713999999999999</v>
      </c>
      <c r="H62" s="42"/>
      <c r="I62" s="42"/>
      <c r="J62" s="42">
        <f t="shared" si="8"/>
        <v>19718</v>
      </c>
      <c r="K62" s="42">
        <f t="shared" si="8"/>
        <v>971</v>
      </c>
      <c r="L62" s="42"/>
      <c r="M62" s="42"/>
      <c r="N62" s="42"/>
      <c r="O62" s="42"/>
      <c r="P62" s="42"/>
      <c r="Q62" s="42"/>
      <c r="R62" s="42">
        <f t="shared" si="9"/>
        <v>12366136</v>
      </c>
      <c r="S62" s="42">
        <f t="shared" si="10"/>
        <v>21963</v>
      </c>
    </row>
    <row r="63" spans="1:19">
      <c r="A63" s="18">
        <f t="shared" si="11"/>
        <v>2013</v>
      </c>
      <c r="B63" s="18">
        <v>8</v>
      </c>
      <c r="C63" s="18"/>
      <c r="D63" s="18"/>
      <c r="E63" s="18"/>
      <c r="F63" s="42">
        <f>SUMIF('Cust MB ComLg'!$Y$8:$AJ$8,$B$29,'Cust MB ComLg'!$Y23:$AJ23)</f>
        <v>25</v>
      </c>
      <c r="G63" s="42">
        <f>'Avg Bill Days'!C20</f>
        <v>30.475999999999999</v>
      </c>
      <c r="H63" s="42"/>
      <c r="I63" s="42"/>
      <c r="J63" s="42">
        <f t="shared" si="8"/>
        <v>20338</v>
      </c>
      <c r="K63" s="42">
        <f t="shared" si="8"/>
        <v>885</v>
      </c>
      <c r="L63" s="42"/>
      <c r="M63" s="42"/>
      <c r="N63" s="42"/>
      <c r="O63" s="42"/>
      <c r="P63" s="42"/>
      <c r="Q63" s="42"/>
      <c r="R63" s="42">
        <f t="shared" si="9"/>
        <v>12498920</v>
      </c>
      <c r="S63" s="42">
        <f t="shared" si="10"/>
        <v>22527</v>
      </c>
    </row>
    <row r="64" spans="1:19">
      <c r="A64" s="18">
        <f t="shared" si="11"/>
        <v>2013</v>
      </c>
      <c r="B64" s="18">
        <v>9</v>
      </c>
      <c r="C64" s="18"/>
      <c r="D64" s="18"/>
      <c r="E64" s="18"/>
      <c r="F64" s="42">
        <f>SUMIF('Cust MB ComLg'!$Y$8:$AJ$8,$B$29,'Cust MB ComLg'!$Y24:$AJ24)</f>
        <v>25</v>
      </c>
      <c r="G64" s="42">
        <f>'Avg Bill Days'!C21</f>
        <v>31.143000000000001</v>
      </c>
      <c r="H64" s="42"/>
      <c r="I64" s="42"/>
      <c r="J64" s="42">
        <f t="shared" si="8"/>
        <v>19659</v>
      </c>
      <c r="K64" s="42">
        <f t="shared" si="8"/>
        <v>841</v>
      </c>
      <c r="L64" s="42"/>
      <c r="M64" s="42"/>
      <c r="N64" s="42"/>
      <c r="O64" s="42"/>
      <c r="P64" s="42"/>
      <c r="Q64" s="42"/>
      <c r="R64" s="42">
        <f t="shared" si="9"/>
        <v>12124508</v>
      </c>
      <c r="S64" s="42">
        <f t="shared" si="10"/>
        <v>21871</v>
      </c>
    </row>
    <row r="65" spans="1:19">
      <c r="A65" s="18">
        <f t="shared" si="11"/>
        <v>2013</v>
      </c>
      <c r="B65" s="18">
        <v>10</v>
      </c>
      <c r="C65" s="18"/>
      <c r="D65" s="18"/>
      <c r="E65" s="18"/>
      <c r="F65" s="42">
        <f>SUMIF('Cust MB ComLg'!$Y$8:$AJ$8,$B$29,'Cust MB ComLg'!$Y25:$AJ25)</f>
        <v>25</v>
      </c>
      <c r="G65" s="42">
        <f>'Avg Bill Days'!C22</f>
        <v>30.762</v>
      </c>
      <c r="H65" s="42"/>
      <c r="I65" s="42"/>
      <c r="J65" s="42">
        <f t="shared" si="8"/>
        <v>17638</v>
      </c>
      <c r="K65" s="42">
        <f t="shared" si="8"/>
        <v>835</v>
      </c>
      <c r="L65" s="42"/>
      <c r="M65" s="42"/>
      <c r="N65" s="42"/>
      <c r="O65" s="42"/>
      <c r="P65" s="42"/>
      <c r="Q65" s="42"/>
      <c r="R65" s="42">
        <f t="shared" si="9"/>
        <v>10273101</v>
      </c>
      <c r="S65" s="42">
        <f t="shared" si="10"/>
        <v>19665</v>
      </c>
    </row>
    <row r="66" spans="1:19">
      <c r="A66" s="18">
        <f t="shared" si="11"/>
        <v>2013</v>
      </c>
      <c r="B66" s="18">
        <v>11</v>
      </c>
      <c r="C66" s="18"/>
      <c r="D66" s="18"/>
      <c r="E66" s="18"/>
      <c r="F66" s="42">
        <f>SUMIF('Cust MB ComLg'!$Y$8:$AJ$8,$B$29,'Cust MB ComLg'!$Y26:$AJ26)</f>
        <v>25</v>
      </c>
      <c r="G66" s="42">
        <f>'Avg Bill Days'!C23</f>
        <v>28.619</v>
      </c>
      <c r="H66" s="42"/>
      <c r="I66" s="42"/>
      <c r="J66" s="42">
        <f t="shared" si="8"/>
        <v>16308</v>
      </c>
      <c r="K66" s="42">
        <f t="shared" si="8"/>
        <v>596</v>
      </c>
      <c r="L66" s="42"/>
      <c r="M66" s="42"/>
      <c r="N66" s="42"/>
      <c r="O66" s="42"/>
      <c r="P66" s="42"/>
      <c r="Q66" s="42"/>
      <c r="R66" s="42">
        <f t="shared" si="9"/>
        <v>8735428</v>
      </c>
      <c r="S66" s="42">
        <f t="shared" si="10"/>
        <v>18469</v>
      </c>
    </row>
    <row r="67" spans="1:19">
      <c r="A67" s="18">
        <f t="shared" si="11"/>
        <v>2013</v>
      </c>
      <c r="B67" s="18">
        <v>12</v>
      </c>
      <c r="C67" s="18"/>
      <c r="D67" s="18"/>
      <c r="E67" s="18"/>
      <c r="F67" s="42">
        <f>SUMIF('Cust MB ComLg'!$Y$8:$AJ$8,$B$29,'Cust MB ComLg'!$Y27:$AJ27)</f>
        <v>25</v>
      </c>
      <c r="G67" s="42">
        <f>'Avg Bill Days'!C24</f>
        <v>31.238</v>
      </c>
      <c r="H67" s="42"/>
      <c r="I67" s="42"/>
      <c r="J67" s="42">
        <f t="shared" si="8"/>
        <v>16059</v>
      </c>
      <c r="K67" s="42">
        <f t="shared" si="8"/>
        <v>269</v>
      </c>
      <c r="L67" s="42"/>
      <c r="M67" s="42"/>
      <c r="N67" s="42"/>
      <c r="O67" s="42"/>
      <c r="P67" s="42"/>
      <c r="Q67" s="42"/>
      <c r="R67" s="42">
        <f t="shared" si="9"/>
        <v>9496341</v>
      </c>
      <c r="S67" s="42">
        <f t="shared" si="10"/>
        <v>18841</v>
      </c>
    </row>
    <row r="68" spans="1:19">
      <c r="A68" s="18">
        <f t="shared" ref="A68:A131" si="12">A56+1</f>
        <v>2014</v>
      </c>
      <c r="B68" s="18">
        <f>B56</f>
        <v>1</v>
      </c>
      <c r="C68" s="18"/>
      <c r="D68" s="18"/>
      <c r="E68" s="18"/>
      <c r="F68" s="42">
        <f>SUMIF('Cust MB ComLg'!$Y$8:$AJ$8,$B$29,'Cust MB ComLg'!$Y28:$AJ28)</f>
        <v>25</v>
      </c>
      <c r="G68" s="42">
        <f>'Avg Bill Days'!C25</f>
        <v>32.286000000000001</v>
      </c>
      <c r="H68" s="42"/>
      <c r="I68" s="42"/>
      <c r="J68" s="42">
        <f t="shared" si="8"/>
        <v>17189</v>
      </c>
      <c r="K68" s="42">
        <f t="shared" si="8"/>
        <v>125</v>
      </c>
      <c r="L68" s="42"/>
      <c r="M68" s="42"/>
      <c r="N68" s="42"/>
      <c r="O68" s="42"/>
      <c r="P68" s="42"/>
      <c r="Q68" s="42"/>
      <c r="R68" s="42">
        <f t="shared" si="9"/>
        <v>9821822</v>
      </c>
      <c r="S68" s="42">
        <f t="shared" si="10"/>
        <v>19187</v>
      </c>
    </row>
    <row r="69" spans="1:19">
      <c r="A69" s="18">
        <f t="shared" si="12"/>
        <v>2014</v>
      </c>
      <c r="B69" s="18">
        <f t="shared" ref="B69:B132" si="13">B57</f>
        <v>2</v>
      </c>
      <c r="C69" s="18"/>
      <c r="D69" s="18"/>
      <c r="E69" s="18"/>
      <c r="F69" s="42">
        <f>SUMIF('Cust MB ComLg'!$Y$8:$AJ$8,$B$29,'Cust MB ComLg'!$Y29:$AJ29)</f>
        <v>25</v>
      </c>
      <c r="G69" s="42">
        <f>'Avg Bill Days'!C26</f>
        <v>29.81</v>
      </c>
      <c r="H69" s="42"/>
      <c r="I69" s="42"/>
      <c r="J69" s="42">
        <f t="shared" si="8"/>
        <v>16848</v>
      </c>
      <c r="K69" s="42">
        <f t="shared" si="8"/>
        <v>106</v>
      </c>
      <c r="L69" s="42"/>
      <c r="M69" s="42"/>
      <c r="N69" s="42"/>
      <c r="O69" s="42"/>
      <c r="P69" s="42"/>
      <c r="Q69" s="42"/>
      <c r="R69" s="42">
        <f t="shared" si="9"/>
        <v>8983206</v>
      </c>
      <c r="S69" s="42">
        <f t="shared" si="10"/>
        <v>18661</v>
      </c>
    </row>
    <row r="70" spans="1:19">
      <c r="A70" s="18">
        <f t="shared" si="12"/>
        <v>2014</v>
      </c>
      <c r="B70" s="18">
        <f t="shared" si="13"/>
        <v>3</v>
      </c>
      <c r="C70" s="18"/>
      <c r="D70" s="18"/>
      <c r="E70" s="18"/>
      <c r="F70" s="42">
        <f>SUMIF('Cust MB ComLg'!$Y$8:$AJ$8,$B$29,'Cust MB ComLg'!$Y30:$AJ30)</f>
        <v>25</v>
      </c>
      <c r="G70" s="42">
        <f>'Avg Bill Days'!C27</f>
        <v>29.524000000000001</v>
      </c>
      <c r="H70" s="42"/>
      <c r="I70" s="42"/>
      <c r="J70" s="42">
        <f t="shared" si="8"/>
        <v>15712</v>
      </c>
      <c r="K70" s="42">
        <f t="shared" si="8"/>
        <v>441</v>
      </c>
      <c r="L70" s="42"/>
      <c r="M70" s="42"/>
      <c r="N70" s="42"/>
      <c r="O70" s="42"/>
      <c r="P70" s="42"/>
      <c r="Q70" s="42"/>
      <c r="R70" s="42">
        <f t="shared" si="9"/>
        <v>8749838</v>
      </c>
      <c r="S70" s="42">
        <f t="shared" si="10"/>
        <v>18041</v>
      </c>
    </row>
    <row r="71" spans="1:19">
      <c r="A71" s="18">
        <f t="shared" si="12"/>
        <v>2014</v>
      </c>
      <c r="B71" s="18">
        <f t="shared" si="13"/>
        <v>4</v>
      </c>
      <c r="C71" s="18"/>
      <c r="D71" s="18"/>
      <c r="E71" s="18"/>
      <c r="F71" s="42">
        <f>SUMIF('Cust MB ComLg'!$Y$8:$AJ$8,$B$29,'Cust MB ComLg'!$Y31:$AJ31)</f>
        <v>25</v>
      </c>
      <c r="G71" s="42">
        <f>'Avg Bill Days'!C28</f>
        <v>30.713999999999999</v>
      </c>
      <c r="H71" s="42"/>
      <c r="I71" s="42"/>
      <c r="J71" s="42">
        <f t="shared" si="8"/>
        <v>16078</v>
      </c>
      <c r="K71" s="42">
        <f t="shared" si="8"/>
        <v>610</v>
      </c>
      <c r="L71" s="42"/>
      <c r="M71" s="42"/>
      <c r="N71" s="42"/>
      <c r="O71" s="42"/>
      <c r="P71" s="42"/>
      <c r="Q71" s="42"/>
      <c r="R71" s="42">
        <f t="shared" si="9"/>
        <v>9431342</v>
      </c>
      <c r="S71" s="42">
        <f t="shared" si="10"/>
        <v>18021</v>
      </c>
    </row>
    <row r="72" spans="1:19">
      <c r="A72" s="18">
        <f t="shared" si="12"/>
        <v>2014</v>
      </c>
      <c r="B72" s="18">
        <f t="shared" si="13"/>
        <v>5</v>
      </c>
      <c r="C72" s="18"/>
      <c r="D72" s="18"/>
      <c r="E72" s="18"/>
      <c r="F72" s="42">
        <f>SUMIF('Cust MB ComLg'!$Y$8:$AJ$8,$B$29,'Cust MB ComLg'!$Y32:$AJ32)</f>
        <v>25</v>
      </c>
      <c r="G72" s="42">
        <f>'Avg Bill Days'!C29</f>
        <v>29.524000000000001</v>
      </c>
      <c r="H72" s="42"/>
      <c r="I72" s="42"/>
      <c r="J72" s="42">
        <f t="shared" si="8"/>
        <v>17318</v>
      </c>
      <c r="K72" s="42">
        <f t="shared" si="8"/>
        <v>795</v>
      </c>
      <c r="L72" s="42"/>
      <c r="M72" s="42"/>
      <c r="N72" s="42"/>
      <c r="O72" s="42"/>
      <c r="P72" s="42"/>
      <c r="Q72" s="42"/>
      <c r="R72" s="42">
        <f t="shared" si="9"/>
        <v>9756522</v>
      </c>
      <c r="S72" s="42">
        <f t="shared" si="10"/>
        <v>19330</v>
      </c>
    </row>
    <row r="73" spans="1:19">
      <c r="A73" s="18">
        <f t="shared" si="12"/>
        <v>2014</v>
      </c>
      <c r="B73" s="18">
        <f t="shared" si="13"/>
        <v>6</v>
      </c>
      <c r="C73" s="18"/>
      <c r="D73" s="18"/>
      <c r="E73" s="18"/>
      <c r="F73" s="42">
        <f>SUMIF('Cust MB ComLg'!$Y$8:$AJ$8,$B$29,'Cust MB ComLg'!$Y33:$AJ33)</f>
        <v>25</v>
      </c>
      <c r="G73" s="42">
        <f>'Avg Bill Days'!C30</f>
        <v>30.619</v>
      </c>
      <c r="H73" s="42"/>
      <c r="I73" s="42"/>
      <c r="J73" s="42">
        <f t="shared" si="8"/>
        <v>19541</v>
      </c>
      <c r="K73" s="42">
        <f t="shared" si="8"/>
        <v>883</v>
      </c>
      <c r="L73" s="42"/>
      <c r="M73" s="42"/>
      <c r="N73" s="42"/>
      <c r="O73" s="42"/>
      <c r="P73" s="42"/>
      <c r="Q73" s="42"/>
      <c r="R73" s="42">
        <f t="shared" si="9"/>
        <v>11647797</v>
      </c>
      <c r="S73" s="42">
        <f t="shared" si="10"/>
        <v>21691</v>
      </c>
    </row>
    <row r="74" spans="1:19">
      <c r="A74" s="18">
        <f t="shared" si="12"/>
        <v>2014</v>
      </c>
      <c r="B74" s="18">
        <f t="shared" si="13"/>
        <v>7</v>
      </c>
      <c r="C74" s="18"/>
      <c r="D74" s="18"/>
      <c r="E74" s="18"/>
      <c r="F74" s="42">
        <f>SUMIF('Cust MB ComLg'!$Y$8:$AJ$8,$B$29,'Cust MB ComLg'!$Y34:$AJ34)</f>
        <v>25</v>
      </c>
      <c r="G74" s="42">
        <f>'Avg Bill Days'!C31</f>
        <v>30.713999999999999</v>
      </c>
      <c r="H74" s="42"/>
      <c r="I74" s="42"/>
      <c r="J74" s="42">
        <f t="shared" si="8"/>
        <v>19718</v>
      </c>
      <c r="K74" s="42">
        <f t="shared" si="8"/>
        <v>971</v>
      </c>
      <c r="L74" s="42"/>
      <c r="M74" s="42"/>
      <c r="N74" s="42"/>
      <c r="O74" s="42"/>
      <c r="P74" s="42"/>
      <c r="Q74" s="42"/>
      <c r="R74" s="42">
        <f t="shared" si="9"/>
        <v>12366136</v>
      </c>
      <c r="S74" s="42">
        <f t="shared" si="10"/>
        <v>21963</v>
      </c>
    </row>
    <row r="75" spans="1:19">
      <c r="A75" s="18">
        <f t="shared" si="12"/>
        <v>2014</v>
      </c>
      <c r="B75" s="18">
        <f t="shared" si="13"/>
        <v>8</v>
      </c>
      <c r="C75" s="18"/>
      <c r="D75" s="18"/>
      <c r="E75" s="18"/>
      <c r="F75" s="42">
        <f>SUMIF('Cust MB ComLg'!$Y$8:$AJ$8,$B$29,'Cust MB ComLg'!$Y35:$AJ35)</f>
        <v>25</v>
      </c>
      <c r="G75" s="42">
        <f>'Avg Bill Days'!C32</f>
        <v>30.475999999999999</v>
      </c>
      <c r="H75" s="42"/>
      <c r="I75" s="42"/>
      <c r="J75" s="42">
        <f t="shared" si="8"/>
        <v>20338</v>
      </c>
      <c r="K75" s="42">
        <f t="shared" si="8"/>
        <v>885</v>
      </c>
      <c r="L75" s="42"/>
      <c r="M75" s="42"/>
      <c r="N75" s="42"/>
      <c r="O75" s="42"/>
      <c r="P75" s="42"/>
      <c r="Q75" s="42"/>
      <c r="R75" s="42">
        <f t="shared" si="9"/>
        <v>12498920</v>
      </c>
      <c r="S75" s="42">
        <f t="shared" si="10"/>
        <v>22527</v>
      </c>
    </row>
    <row r="76" spans="1:19">
      <c r="A76" s="18">
        <f t="shared" si="12"/>
        <v>2014</v>
      </c>
      <c r="B76" s="18">
        <f t="shared" si="13"/>
        <v>9</v>
      </c>
      <c r="C76" s="18"/>
      <c r="D76" s="18"/>
      <c r="E76" s="18"/>
      <c r="F76" s="42">
        <f>SUMIF('Cust MB ComLg'!$Y$8:$AJ$8,$B$29,'Cust MB ComLg'!$Y36:$AJ36)</f>
        <v>25</v>
      </c>
      <c r="G76" s="42">
        <f>'Avg Bill Days'!C33</f>
        <v>31.143000000000001</v>
      </c>
      <c r="H76" s="42"/>
      <c r="I76" s="42"/>
      <c r="J76" s="42">
        <f t="shared" si="8"/>
        <v>19659</v>
      </c>
      <c r="K76" s="42">
        <f t="shared" si="8"/>
        <v>841</v>
      </c>
      <c r="L76" s="42"/>
      <c r="M76" s="42"/>
      <c r="N76" s="42"/>
      <c r="O76" s="42"/>
      <c r="P76" s="42"/>
      <c r="Q76" s="42"/>
      <c r="R76" s="42">
        <f t="shared" si="9"/>
        <v>12124508</v>
      </c>
      <c r="S76" s="42">
        <f t="shared" si="10"/>
        <v>21871</v>
      </c>
    </row>
    <row r="77" spans="1:19">
      <c r="A77" s="18">
        <f t="shared" si="12"/>
        <v>2014</v>
      </c>
      <c r="B77" s="18">
        <f t="shared" si="13"/>
        <v>10</v>
      </c>
      <c r="C77" s="18"/>
      <c r="D77" s="18"/>
      <c r="E77" s="18"/>
      <c r="F77" s="42">
        <f>SUMIF('Cust MB ComLg'!$Y$8:$AJ$8,$B$29,'Cust MB ComLg'!$Y37:$AJ37)</f>
        <v>25</v>
      </c>
      <c r="G77" s="42">
        <f>'Avg Bill Days'!C34</f>
        <v>30.762</v>
      </c>
      <c r="H77" s="42"/>
      <c r="I77" s="42"/>
      <c r="J77" s="42">
        <f t="shared" si="8"/>
        <v>17638</v>
      </c>
      <c r="K77" s="42">
        <f t="shared" si="8"/>
        <v>835</v>
      </c>
      <c r="L77" s="42"/>
      <c r="M77" s="42"/>
      <c r="N77" s="42"/>
      <c r="O77" s="42"/>
      <c r="P77" s="42"/>
      <c r="Q77" s="42"/>
      <c r="R77" s="42">
        <f t="shared" si="9"/>
        <v>10273101</v>
      </c>
      <c r="S77" s="42">
        <f t="shared" si="10"/>
        <v>19665</v>
      </c>
    </row>
    <row r="78" spans="1:19">
      <c r="A78" s="18">
        <f t="shared" si="12"/>
        <v>2014</v>
      </c>
      <c r="B78" s="18">
        <f t="shared" si="13"/>
        <v>11</v>
      </c>
      <c r="C78" s="18"/>
      <c r="D78" s="18"/>
      <c r="E78" s="18"/>
      <c r="F78" s="42">
        <f>SUMIF('Cust MB ComLg'!$Y$8:$AJ$8,$B$29,'Cust MB ComLg'!$Y38:$AJ38)</f>
        <v>25</v>
      </c>
      <c r="G78" s="42">
        <f>'Avg Bill Days'!C35</f>
        <v>28.619</v>
      </c>
      <c r="H78" s="42"/>
      <c r="I78" s="42"/>
      <c r="J78" s="42">
        <f t="shared" si="8"/>
        <v>16308</v>
      </c>
      <c r="K78" s="42">
        <f t="shared" si="8"/>
        <v>596</v>
      </c>
      <c r="L78" s="42"/>
      <c r="M78" s="42"/>
      <c r="N78" s="42"/>
      <c r="O78" s="42"/>
      <c r="P78" s="42"/>
      <c r="Q78" s="42"/>
      <c r="R78" s="42">
        <f t="shared" si="9"/>
        <v>8735428</v>
      </c>
      <c r="S78" s="42">
        <f t="shared" si="10"/>
        <v>18469</v>
      </c>
    </row>
    <row r="79" spans="1:19">
      <c r="A79" s="18">
        <f t="shared" si="12"/>
        <v>2014</v>
      </c>
      <c r="B79" s="18">
        <f t="shared" si="13"/>
        <v>12</v>
      </c>
      <c r="C79" s="18"/>
      <c r="D79" s="18"/>
      <c r="E79" s="18"/>
      <c r="F79" s="42">
        <f>SUMIF('Cust MB ComLg'!$Y$8:$AJ$8,$B$29,'Cust MB ComLg'!$Y39:$AJ39)</f>
        <v>25</v>
      </c>
      <c r="G79" s="42">
        <f>'Avg Bill Days'!C36</f>
        <v>31.238</v>
      </c>
      <c r="H79" s="42"/>
      <c r="I79" s="42"/>
      <c r="J79" s="42">
        <f t="shared" si="8"/>
        <v>16059</v>
      </c>
      <c r="K79" s="42">
        <f t="shared" si="8"/>
        <v>269</v>
      </c>
      <c r="L79" s="42"/>
      <c r="M79" s="42"/>
      <c r="N79" s="42"/>
      <c r="O79" s="42"/>
      <c r="P79" s="42"/>
      <c r="Q79" s="42"/>
      <c r="R79" s="42">
        <f t="shared" si="9"/>
        <v>9496341</v>
      </c>
      <c r="S79" s="42">
        <f t="shared" si="10"/>
        <v>18841</v>
      </c>
    </row>
    <row r="80" spans="1:19">
      <c r="A80" s="18">
        <f t="shared" si="12"/>
        <v>2015</v>
      </c>
      <c r="B80" s="18">
        <f t="shared" si="13"/>
        <v>1</v>
      </c>
      <c r="C80" s="18"/>
      <c r="D80" s="18"/>
      <c r="E80" s="18"/>
      <c r="F80" s="42">
        <f>SUMIF('Cust MB ComLg'!$Y$8:$AJ$8,$B$29,'Cust MB ComLg'!$Y40:$AJ40)</f>
        <v>25</v>
      </c>
      <c r="G80" s="42">
        <f>'Avg Bill Days'!C37</f>
        <v>32.286000000000001</v>
      </c>
      <c r="H80" s="42"/>
      <c r="I80" s="42"/>
      <c r="J80" s="42">
        <f t="shared" si="8"/>
        <v>17189</v>
      </c>
      <c r="K80" s="42">
        <f t="shared" si="8"/>
        <v>125</v>
      </c>
      <c r="L80" s="42"/>
      <c r="M80" s="42"/>
      <c r="N80" s="42"/>
      <c r="O80" s="42"/>
      <c r="P80" s="42"/>
      <c r="Q80" s="42"/>
      <c r="R80" s="42">
        <f t="shared" si="9"/>
        <v>9821822</v>
      </c>
      <c r="S80" s="42">
        <f t="shared" si="10"/>
        <v>19187</v>
      </c>
    </row>
    <row r="81" spans="1:19">
      <c r="A81" s="18">
        <f t="shared" si="12"/>
        <v>2015</v>
      </c>
      <c r="B81" s="18">
        <f t="shared" si="13"/>
        <v>2</v>
      </c>
      <c r="C81" s="18"/>
      <c r="D81" s="18"/>
      <c r="E81" s="18"/>
      <c r="F81" s="42">
        <f>SUMIF('Cust MB ComLg'!$Y$8:$AJ$8,$B$29,'Cust MB ComLg'!$Y41:$AJ41)</f>
        <v>25</v>
      </c>
      <c r="G81" s="42">
        <f>'Avg Bill Days'!C38</f>
        <v>29.81</v>
      </c>
      <c r="H81" s="42"/>
      <c r="I81" s="42"/>
      <c r="J81" s="42">
        <f t="shared" si="8"/>
        <v>16848</v>
      </c>
      <c r="K81" s="42">
        <f t="shared" si="8"/>
        <v>106</v>
      </c>
      <c r="L81" s="42"/>
      <c r="M81" s="42"/>
      <c r="N81" s="42"/>
      <c r="O81" s="42"/>
      <c r="P81" s="42"/>
      <c r="Q81" s="42"/>
      <c r="R81" s="42">
        <f t="shared" si="9"/>
        <v>8983206</v>
      </c>
      <c r="S81" s="42">
        <f t="shared" si="10"/>
        <v>18661</v>
      </c>
    </row>
    <row r="82" spans="1:19">
      <c r="A82" s="18">
        <f t="shared" si="12"/>
        <v>2015</v>
      </c>
      <c r="B82" s="18">
        <f t="shared" si="13"/>
        <v>3</v>
      </c>
      <c r="C82" s="18"/>
      <c r="D82" s="18"/>
      <c r="E82" s="18"/>
      <c r="F82" s="42">
        <f>SUMIF('Cust MB ComLg'!$Y$8:$AJ$8,$B$29,'Cust MB ComLg'!$Y42:$AJ42)</f>
        <v>25</v>
      </c>
      <c r="G82" s="42">
        <f>'Avg Bill Days'!C39</f>
        <v>29.524000000000001</v>
      </c>
      <c r="H82" s="42"/>
      <c r="I82" s="42"/>
      <c r="J82" s="42">
        <f t="shared" si="8"/>
        <v>15712</v>
      </c>
      <c r="K82" s="42">
        <f t="shared" si="8"/>
        <v>441</v>
      </c>
      <c r="L82" s="42"/>
      <c r="M82" s="42"/>
      <c r="N82" s="42"/>
      <c r="O82" s="42"/>
      <c r="P82" s="42"/>
      <c r="Q82" s="42"/>
      <c r="R82" s="42">
        <f t="shared" si="9"/>
        <v>8749838</v>
      </c>
      <c r="S82" s="42">
        <f t="shared" si="10"/>
        <v>18041</v>
      </c>
    </row>
    <row r="83" spans="1:19">
      <c r="A83" s="18">
        <f t="shared" si="12"/>
        <v>2015</v>
      </c>
      <c r="B83" s="18">
        <f t="shared" si="13"/>
        <v>4</v>
      </c>
      <c r="C83" s="18"/>
      <c r="D83" s="18"/>
      <c r="E83" s="18"/>
      <c r="F83" s="42">
        <f>SUMIF('Cust MB ComLg'!$Y$8:$AJ$8,$B$29,'Cust MB ComLg'!$Y43:$AJ43)</f>
        <v>25</v>
      </c>
      <c r="G83" s="42">
        <f>'Avg Bill Days'!C40</f>
        <v>30.713999999999999</v>
      </c>
      <c r="H83" s="42"/>
      <c r="I83" s="42"/>
      <c r="J83" s="42">
        <f t="shared" si="8"/>
        <v>16078</v>
      </c>
      <c r="K83" s="42">
        <f t="shared" si="8"/>
        <v>610</v>
      </c>
      <c r="L83" s="42"/>
      <c r="M83" s="42"/>
      <c r="N83" s="42"/>
      <c r="O83" s="42"/>
      <c r="P83" s="42"/>
      <c r="Q83" s="42"/>
      <c r="R83" s="42">
        <f t="shared" si="9"/>
        <v>9431342</v>
      </c>
      <c r="S83" s="42">
        <f t="shared" si="10"/>
        <v>18021</v>
      </c>
    </row>
    <row r="84" spans="1:19">
      <c r="A84" s="18">
        <f t="shared" si="12"/>
        <v>2015</v>
      </c>
      <c r="B84" s="18">
        <f t="shared" si="13"/>
        <v>5</v>
      </c>
      <c r="C84" s="18"/>
      <c r="D84" s="18"/>
      <c r="E84" s="18"/>
      <c r="F84" s="42">
        <f>SUMIF('Cust MB ComLg'!$Y$8:$AJ$8,$B$29,'Cust MB ComLg'!$Y44:$AJ44)</f>
        <v>25</v>
      </c>
      <c r="G84" s="42">
        <f>'Avg Bill Days'!C41</f>
        <v>29.524000000000001</v>
      </c>
      <c r="H84" s="42"/>
      <c r="I84" s="42"/>
      <c r="J84" s="42">
        <f t="shared" si="8"/>
        <v>17318</v>
      </c>
      <c r="K84" s="42">
        <f t="shared" si="8"/>
        <v>795</v>
      </c>
      <c r="L84" s="42"/>
      <c r="M84" s="42"/>
      <c r="N84" s="42"/>
      <c r="O84" s="42"/>
      <c r="P84" s="42"/>
      <c r="Q84" s="42"/>
      <c r="R84" s="42">
        <f t="shared" si="9"/>
        <v>9756522</v>
      </c>
      <c r="S84" s="42">
        <f t="shared" si="10"/>
        <v>19330</v>
      </c>
    </row>
    <row r="85" spans="1:19">
      <c r="A85" s="18">
        <f t="shared" si="12"/>
        <v>2015</v>
      </c>
      <c r="B85" s="18">
        <f t="shared" si="13"/>
        <v>6</v>
      </c>
      <c r="C85" s="18"/>
      <c r="D85" s="18"/>
      <c r="E85" s="18"/>
      <c r="F85" s="42">
        <f>SUMIF('Cust MB ComLg'!$Y$8:$AJ$8,$B$29,'Cust MB ComLg'!$Y45:$AJ45)</f>
        <v>25</v>
      </c>
      <c r="G85" s="42">
        <f>'Avg Bill Days'!C42</f>
        <v>30.619</v>
      </c>
      <c r="H85" s="42"/>
      <c r="I85" s="42"/>
      <c r="J85" s="42">
        <f t="shared" si="8"/>
        <v>19541</v>
      </c>
      <c r="K85" s="42">
        <f t="shared" si="8"/>
        <v>883</v>
      </c>
      <c r="L85" s="42"/>
      <c r="M85" s="42"/>
      <c r="N85" s="42"/>
      <c r="O85" s="42"/>
      <c r="P85" s="42"/>
      <c r="Q85" s="42"/>
      <c r="R85" s="42">
        <f t="shared" si="9"/>
        <v>11647797</v>
      </c>
      <c r="S85" s="42">
        <f t="shared" si="10"/>
        <v>21691</v>
      </c>
    </row>
    <row r="86" spans="1:19">
      <c r="A86" s="18">
        <f t="shared" si="12"/>
        <v>2015</v>
      </c>
      <c r="B86" s="18">
        <f t="shared" si="13"/>
        <v>7</v>
      </c>
      <c r="C86" s="18"/>
      <c r="D86" s="18"/>
      <c r="E86" s="18"/>
      <c r="F86" s="42">
        <f>SUMIF('Cust MB ComLg'!$Y$8:$AJ$8,$B$29,'Cust MB ComLg'!$Y46:$AJ46)</f>
        <v>25</v>
      </c>
      <c r="G86" s="42">
        <f>'Avg Bill Days'!C43</f>
        <v>30.713999999999999</v>
      </c>
      <c r="H86" s="42"/>
      <c r="I86" s="42"/>
      <c r="J86" s="42">
        <f t="shared" si="8"/>
        <v>19718</v>
      </c>
      <c r="K86" s="42">
        <f t="shared" si="8"/>
        <v>971</v>
      </c>
      <c r="L86" s="42"/>
      <c r="M86" s="42"/>
      <c r="N86" s="42"/>
      <c r="O86" s="42"/>
      <c r="P86" s="42"/>
      <c r="Q86" s="42"/>
      <c r="R86" s="42">
        <f t="shared" si="9"/>
        <v>12366136</v>
      </c>
      <c r="S86" s="42">
        <f t="shared" si="10"/>
        <v>21963</v>
      </c>
    </row>
    <row r="87" spans="1:19">
      <c r="A87" s="18">
        <f t="shared" si="12"/>
        <v>2015</v>
      </c>
      <c r="B87" s="18">
        <f t="shared" si="13"/>
        <v>8</v>
      </c>
      <c r="C87" s="18"/>
      <c r="D87" s="18"/>
      <c r="E87" s="18"/>
      <c r="F87" s="42">
        <f>SUMIF('Cust MB ComLg'!$Y$8:$AJ$8,$B$29,'Cust MB ComLg'!$Y47:$AJ47)</f>
        <v>25</v>
      </c>
      <c r="G87" s="42">
        <f>'Avg Bill Days'!C44</f>
        <v>30.475999999999999</v>
      </c>
      <c r="H87" s="42"/>
      <c r="I87" s="42"/>
      <c r="J87" s="42">
        <f t="shared" si="8"/>
        <v>20338</v>
      </c>
      <c r="K87" s="42">
        <f t="shared" si="8"/>
        <v>885</v>
      </c>
      <c r="L87" s="42"/>
      <c r="M87" s="42"/>
      <c r="N87" s="42"/>
      <c r="O87" s="42"/>
      <c r="P87" s="42"/>
      <c r="Q87" s="42"/>
      <c r="R87" s="42">
        <f t="shared" si="9"/>
        <v>12498920</v>
      </c>
      <c r="S87" s="42">
        <f t="shared" si="10"/>
        <v>22527</v>
      </c>
    </row>
    <row r="88" spans="1:19">
      <c r="A88" s="18">
        <f t="shared" si="12"/>
        <v>2015</v>
      </c>
      <c r="B88" s="18">
        <f t="shared" si="13"/>
        <v>9</v>
      </c>
      <c r="C88" s="18"/>
      <c r="D88" s="18"/>
      <c r="E88" s="18"/>
      <c r="F88" s="42">
        <f>SUMIF('Cust MB ComLg'!$Y$8:$AJ$8,$B$29,'Cust MB ComLg'!$Y48:$AJ48)</f>
        <v>25</v>
      </c>
      <c r="G88" s="42">
        <f>'Avg Bill Days'!C45</f>
        <v>31.143000000000001</v>
      </c>
      <c r="H88" s="42"/>
      <c r="I88" s="42"/>
      <c r="J88" s="42">
        <f t="shared" si="8"/>
        <v>19659</v>
      </c>
      <c r="K88" s="42">
        <f t="shared" si="8"/>
        <v>841</v>
      </c>
      <c r="L88" s="42"/>
      <c r="M88" s="42"/>
      <c r="N88" s="42"/>
      <c r="O88" s="42"/>
      <c r="P88" s="42"/>
      <c r="Q88" s="42"/>
      <c r="R88" s="42">
        <f t="shared" si="9"/>
        <v>12124508</v>
      </c>
      <c r="S88" s="42">
        <f t="shared" si="10"/>
        <v>21871</v>
      </c>
    </row>
    <row r="89" spans="1:19">
      <c r="A89" s="18">
        <f t="shared" si="12"/>
        <v>2015</v>
      </c>
      <c r="B89" s="18">
        <f t="shared" si="13"/>
        <v>10</v>
      </c>
      <c r="C89" s="18"/>
      <c r="D89" s="18"/>
      <c r="E89" s="18"/>
      <c r="F89" s="42">
        <f>SUMIF('Cust MB ComLg'!$Y$8:$AJ$8,$B$29,'Cust MB ComLg'!$Y49:$AJ49)</f>
        <v>25</v>
      </c>
      <c r="G89" s="42">
        <f>'Avg Bill Days'!C46</f>
        <v>30.762</v>
      </c>
      <c r="H89" s="42"/>
      <c r="I89" s="42"/>
      <c r="J89" s="42">
        <f t="shared" si="8"/>
        <v>17638</v>
      </c>
      <c r="K89" s="42">
        <f t="shared" si="8"/>
        <v>835</v>
      </c>
      <c r="L89" s="42"/>
      <c r="M89" s="42"/>
      <c r="N89" s="42"/>
      <c r="O89" s="42"/>
      <c r="P89" s="42"/>
      <c r="Q89" s="42"/>
      <c r="R89" s="42">
        <f t="shared" si="9"/>
        <v>10273101</v>
      </c>
      <c r="S89" s="42">
        <f t="shared" si="10"/>
        <v>19665</v>
      </c>
    </row>
    <row r="90" spans="1:19">
      <c r="A90" s="18">
        <f t="shared" si="12"/>
        <v>2015</v>
      </c>
      <c r="B90" s="18">
        <f t="shared" si="13"/>
        <v>11</v>
      </c>
      <c r="C90" s="18"/>
      <c r="D90" s="18"/>
      <c r="E90" s="18"/>
      <c r="F90" s="42">
        <f>SUMIF('Cust MB ComLg'!$Y$8:$AJ$8,$B$29,'Cust MB ComLg'!$Y50:$AJ50)</f>
        <v>25</v>
      </c>
      <c r="G90" s="42">
        <f>'Avg Bill Days'!C47</f>
        <v>28.619</v>
      </c>
      <c r="H90" s="42"/>
      <c r="I90" s="42"/>
      <c r="J90" s="42">
        <f t="shared" si="8"/>
        <v>16308</v>
      </c>
      <c r="K90" s="42">
        <f t="shared" si="8"/>
        <v>596</v>
      </c>
      <c r="L90" s="42"/>
      <c r="M90" s="42"/>
      <c r="N90" s="42"/>
      <c r="O90" s="42"/>
      <c r="P90" s="42"/>
      <c r="Q90" s="42"/>
      <c r="R90" s="42">
        <f t="shared" si="9"/>
        <v>8735428</v>
      </c>
      <c r="S90" s="42">
        <f t="shared" si="10"/>
        <v>18469</v>
      </c>
    </row>
    <row r="91" spans="1:19">
      <c r="A91" s="18">
        <f t="shared" si="12"/>
        <v>2015</v>
      </c>
      <c r="B91" s="18">
        <f t="shared" si="13"/>
        <v>12</v>
      </c>
      <c r="C91" s="18"/>
      <c r="D91" s="18"/>
      <c r="E91" s="18"/>
      <c r="F91" s="42">
        <f>SUMIF('Cust MB ComLg'!$Y$8:$AJ$8,$B$29,'Cust MB ComLg'!$Y51:$AJ51)</f>
        <v>25</v>
      </c>
      <c r="G91" s="42">
        <f>'Avg Bill Days'!C48</f>
        <v>31.238</v>
      </c>
      <c r="H91" s="42"/>
      <c r="I91" s="42"/>
      <c r="J91" s="42">
        <f t="shared" si="8"/>
        <v>16059</v>
      </c>
      <c r="K91" s="42">
        <f t="shared" si="8"/>
        <v>269</v>
      </c>
      <c r="L91" s="42"/>
      <c r="M91" s="42"/>
      <c r="N91" s="42"/>
      <c r="O91" s="42"/>
      <c r="P91" s="42"/>
      <c r="Q91" s="42"/>
      <c r="R91" s="42">
        <f t="shared" si="9"/>
        <v>9496341</v>
      </c>
      <c r="S91" s="42">
        <f t="shared" si="10"/>
        <v>18841</v>
      </c>
    </row>
    <row r="92" spans="1:19">
      <c r="A92" s="18">
        <f t="shared" si="12"/>
        <v>2016</v>
      </c>
      <c r="B92" s="18">
        <f t="shared" si="13"/>
        <v>1</v>
      </c>
      <c r="C92" s="18"/>
      <c r="D92" s="18"/>
      <c r="E92" s="18"/>
      <c r="F92" s="42">
        <f>SUMIF('Cust MB ComLg'!$Y$8:$AJ$8,$B$29,'Cust MB ComLg'!$Y52:$AJ52)</f>
        <v>25</v>
      </c>
      <c r="G92" s="42">
        <f>'Avg Bill Days'!C49</f>
        <v>32.286000000000001</v>
      </c>
      <c r="H92" s="42"/>
      <c r="I92" s="42"/>
      <c r="J92" s="42">
        <f t="shared" si="8"/>
        <v>17189</v>
      </c>
      <c r="K92" s="42">
        <f t="shared" si="8"/>
        <v>125</v>
      </c>
      <c r="L92" s="42"/>
      <c r="M92" s="42"/>
      <c r="N92" s="42"/>
      <c r="O92" s="42"/>
      <c r="P92" s="42"/>
      <c r="Q92" s="42"/>
      <c r="R92" s="42">
        <f t="shared" si="9"/>
        <v>9821822</v>
      </c>
      <c r="S92" s="42">
        <f t="shared" si="10"/>
        <v>19187</v>
      </c>
    </row>
    <row r="93" spans="1:19">
      <c r="A93" s="18">
        <f t="shared" si="12"/>
        <v>2016</v>
      </c>
      <c r="B93" s="18">
        <f t="shared" si="13"/>
        <v>2</v>
      </c>
      <c r="C93" s="18"/>
      <c r="D93" s="18"/>
      <c r="E93" s="18"/>
      <c r="F93" s="42">
        <f>SUMIF('Cust MB ComLg'!$Y$8:$AJ$8,$B$29,'Cust MB ComLg'!$Y53:$AJ53)</f>
        <v>25</v>
      </c>
      <c r="G93" s="42">
        <f>'Avg Bill Days'!C50</f>
        <v>30.31</v>
      </c>
      <c r="H93" s="42"/>
      <c r="I93" s="42"/>
      <c r="J93" s="42">
        <f t="shared" si="8"/>
        <v>16848</v>
      </c>
      <c r="K93" s="42">
        <f t="shared" si="8"/>
        <v>106</v>
      </c>
      <c r="L93" s="42"/>
      <c r="M93" s="42"/>
      <c r="N93" s="42"/>
      <c r="O93" s="42"/>
      <c r="P93" s="42"/>
      <c r="Q93" s="42"/>
      <c r="R93" s="42">
        <f t="shared" si="9"/>
        <v>9133880</v>
      </c>
      <c r="S93" s="42">
        <f t="shared" si="10"/>
        <v>18661</v>
      </c>
    </row>
    <row r="94" spans="1:19">
      <c r="A94" s="18">
        <f t="shared" si="12"/>
        <v>2016</v>
      </c>
      <c r="B94" s="18">
        <f t="shared" si="13"/>
        <v>3</v>
      </c>
      <c r="C94" s="18"/>
      <c r="D94" s="18"/>
      <c r="E94" s="18"/>
      <c r="F94" s="42">
        <f>SUMIF('Cust MB ComLg'!$Y$8:$AJ$8,$B$29,'Cust MB ComLg'!$Y54:$AJ54)</f>
        <v>25</v>
      </c>
      <c r="G94" s="42">
        <f>'Avg Bill Days'!C51</f>
        <v>30.024000000000001</v>
      </c>
      <c r="H94" s="42"/>
      <c r="I94" s="42"/>
      <c r="J94" s="42">
        <f t="shared" si="8"/>
        <v>15712</v>
      </c>
      <c r="K94" s="42">
        <f t="shared" si="8"/>
        <v>441</v>
      </c>
      <c r="L94" s="42"/>
      <c r="M94" s="42"/>
      <c r="N94" s="42"/>
      <c r="O94" s="42"/>
      <c r="P94" s="42"/>
      <c r="Q94" s="42"/>
      <c r="R94" s="42">
        <f t="shared" si="9"/>
        <v>8898020</v>
      </c>
      <c r="S94" s="42">
        <f t="shared" si="10"/>
        <v>18041</v>
      </c>
    </row>
    <row r="95" spans="1:19">
      <c r="A95" s="18">
        <f t="shared" si="12"/>
        <v>2016</v>
      </c>
      <c r="B95" s="18">
        <f t="shared" si="13"/>
        <v>4</v>
      </c>
      <c r="C95" s="18"/>
      <c r="D95" s="18"/>
      <c r="E95" s="18"/>
      <c r="F95" s="42">
        <f>SUMIF('Cust MB ComLg'!$Y$8:$AJ$8,$B$29,'Cust MB ComLg'!$Y55:$AJ55)</f>
        <v>25</v>
      </c>
      <c r="G95" s="42">
        <f>'Avg Bill Days'!C52</f>
        <v>30.713999999999999</v>
      </c>
      <c r="H95" s="42"/>
      <c r="I95" s="42"/>
      <c r="J95" s="42">
        <f t="shared" si="8"/>
        <v>16078</v>
      </c>
      <c r="K95" s="42">
        <f t="shared" si="8"/>
        <v>610</v>
      </c>
      <c r="L95" s="42"/>
      <c r="M95" s="42"/>
      <c r="N95" s="42"/>
      <c r="O95" s="42"/>
      <c r="P95" s="42"/>
      <c r="Q95" s="42"/>
      <c r="R95" s="42">
        <f t="shared" si="9"/>
        <v>9431342</v>
      </c>
      <c r="S95" s="42">
        <f t="shared" si="10"/>
        <v>18021</v>
      </c>
    </row>
    <row r="96" spans="1:19">
      <c r="A96" s="18">
        <f t="shared" si="12"/>
        <v>2016</v>
      </c>
      <c r="B96" s="18">
        <f t="shared" si="13"/>
        <v>5</v>
      </c>
      <c r="C96" s="18"/>
      <c r="D96" s="18"/>
      <c r="E96" s="18"/>
      <c r="F96" s="42">
        <f>SUMIF('Cust MB ComLg'!$Y$8:$AJ$8,$B$29,'Cust MB ComLg'!$Y56:$AJ56)</f>
        <v>25</v>
      </c>
      <c r="G96" s="42">
        <f>'Avg Bill Days'!C53</f>
        <v>29.524000000000001</v>
      </c>
      <c r="H96" s="42"/>
      <c r="I96" s="42"/>
      <c r="J96" s="42">
        <f t="shared" si="8"/>
        <v>17318</v>
      </c>
      <c r="K96" s="42">
        <f t="shared" si="8"/>
        <v>795</v>
      </c>
      <c r="L96" s="42"/>
      <c r="M96" s="42"/>
      <c r="N96" s="42"/>
      <c r="O96" s="42"/>
      <c r="P96" s="42"/>
      <c r="Q96" s="42"/>
      <c r="R96" s="42">
        <f t="shared" si="9"/>
        <v>9756522</v>
      </c>
      <c r="S96" s="42">
        <f t="shared" si="10"/>
        <v>19330</v>
      </c>
    </row>
    <row r="97" spans="1:19">
      <c r="A97" s="18">
        <f t="shared" si="12"/>
        <v>2016</v>
      </c>
      <c r="B97" s="18">
        <f t="shared" si="13"/>
        <v>6</v>
      </c>
      <c r="C97" s="18"/>
      <c r="D97" s="18"/>
      <c r="E97" s="18"/>
      <c r="F97" s="42">
        <f>SUMIF('Cust MB ComLg'!$Y$8:$AJ$8,$B$29,'Cust MB ComLg'!$Y57:$AJ57)</f>
        <v>25</v>
      </c>
      <c r="G97" s="42">
        <f>'Avg Bill Days'!C54</f>
        <v>30.619</v>
      </c>
      <c r="H97" s="42"/>
      <c r="I97" s="42"/>
      <c r="J97" s="42">
        <f t="shared" si="8"/>
        <v>19541</v>
      </c>
      <c r="K97" s="42">
        <f t="shared" si="8"/>
        <v>883</v>
      </c>
      <c r="L97" s="42"/>
      <c r="M97" s="42"/>
      <c r="N97" s="42"/>
      <c r="O97" s="42"/>
      <c r="P97" s="42"/>
      <c r="Q97" s="42"/>
      <c r="R97" s="42">
        <f t="shared" si="9"/>
        <v>11647797</v>
      </c>
      <c r="S97" s="42">
        <f t="shared" si="10"/>
        <v>21691</v>
      </c>
    </row>
    <row r="98" spans="1:19">
      <c r="A98" s="18">
        <f t="shared" si="12"/>
        <v>2016</v>
      </c>
      <c r="B98" s="18">
        <f t="shared" si="13"/>
        <v>7</v>
      </c>
      <c r="C98" s="18"/>
      <c r="D98" s="18"/>
      <c r="E98" s="18"/>
      <c r="F98" s="42">
        <f>SUMIF('Cust MB ComLg'!$Y$8:$AJ$8,$B$29,'Cust MB ComLg'!$Y58:$AJ58)</f>
        <v>25</v>
      </c>
      <c r="G98" s="42">
        <f>'Avg Bill Days'!C55</f>
        <v>30.713999999999999</v>
      </c>
      <c r="H98" s="42"/>
      <c r="I98" s="42"/>
      <c r="J98" s="42">
        <f t="shared" si="8"/>
        <v>19718</v>
      </c>
      <c r="K98" s="42">
        <f t="shared" si="8"/>
        <v>971</v>
      </c>
      <c r="L98" s="42"/>
      <c r="M98" s="42"/>
      <c r="N98" s="42"/>
      <c r="O98" s="42"/>
      <c r="P98" s="42"/>
      <c r="Q98" s="42"/>
      <c r="R98" s="42">
        <f t="shared" si="9"/>
        <v>12366136</v>
      </c>
      <c r="S98" s="42">
        <f t="shared" si="10"/>
        <v>21963</v>
      </c>
    </row>
    <row r="99" spans="1:19">
      <c r="A99" s="18">
        <f t="shared" si="12"/>
        <v>2016</v>
      </c>
      <c r="B99" s="18">
        <f t="shared" si="13"/>
        <v>8</v>
      </c>
      <c r="C99" s="18"/>
      <c r="D99" s="18"/>
      <c r="E99" s="18"/>
      <c r="F99" s="42">
        <f>SUMIF('Cust MB ComLg'!$Y$8:$AJ$8,$B$29,'Cust MB ComLg'!$Y59:$AJ59)</f>
        <v>25</v>
      </c>
      <c r="G99" s="42">
        <f>'Avg Bill Days'!C56</f>
        <v>30.475999999999999</v>
      </c>
      <c r="H99" s="42"/>
      <c r="I99" s="42"/>
      <c r="J99" s="42">
        <f t="shared" si="8"/>
        <v>20338</v>
      </c>
      <c r="K99" s="42">
        <f t="shared" si="8"/>
        <v>885</v>
      </c>
      <c r="L99" s="42"/>
      <c r="M99" s="42"/>
      <c r="N99" s="42"/>
      <c r="O99" s="42"/>
      <c r="P99" s="42"/>
      <c r="Q99" s="42"/>
      <c r="R99" s="42">
        <f t="shared" si="9"/>
        <v>12498920</v>
      </c>
      <c r="S99" s="42">
        <f t="shared" si="10"/>
        <v>22527</v>
      </c>
    </row>
    <row r="100" spans="1:19">
      <c r="A100" s="18">
        <f t="shared" si="12"/>
        <v>2016</v>
      </c>
      <c r="B100" s="18">
        <f t="shared" si="13"/>
        <v>9</v>
      </c>
      <c r="C100" s="18"/>
      <c r="D100" s="18"/>
      <c r="E100" s="18"/>
      <c r="F100" s="42">
        <f>SUMIF('Cust MB ComLg'!$Y$8:$AJ$8,$B$29,'Cust MB ComLg'!$Y60:$AJ60)</f>
        <v>25</v>
      </c>
      <c r="G100" s="42">
        <f>'Avg Bill Days'!C57</f>
        <v>31.143000000000001</v>
      </c>
      <c r="H100" s="42"/>
      <c r="I100" s="42"/>
      <c r="J100" s="42">
        <f t="shared" si="8"/>
        <v>19659</v>
      </c>
      <c r="K100" s="42">
        <f t="shared" si="8"/>
        <v>841</v>
      </c>
      <c r="L100" s="42"/>
      <c r="M100" s="42"/>
      <c r="N100" s="42"/>
      <c r="O100" s="42"/>
      <c r="P100" s="42"/>
      <c r="Q100" s="42"/>
      <c r="R100" s="42">
        <f t="shared" si="9"/>
        <v>12124508</v>
      </c>
      <c r="S100" s="42">
        <f t="shared" si="10"/>
        <v>21871</v>
      </c>
    </row>
    <row r="101" spans="1:19">
      <c r="A101" s="18">
        <f t="shared" si="12"/>
        <v>2016</v>
      </c>
      <c r="B101" s="18">
        <f t="shared" si="13"/>
        <v>10</v>
      </c>
      <c r="C101" s="18"/>
      <c r="D101" s="18"/>
      <c r="E101" s="18"/>
      <c r="F101" s="42">
        <f>SUMIF('Cust MB ComLg'!$Y$8:$AJ$8,$B$29,'Cust MB ComLg'!$Y61:$AJ61)</f>
        <v>25</v>
      </c>
      <c r="G101" s="42">
        <f>'Avg Bill Days'!C58</f>
        <v>30.762</v>
      </c>
      <c r="H101" s="42"/>
      <c r="I101" s="42"/>
      <c r="J101" s="42">
        <f t="shared" si="8"/>
        <v>17638</v>
      </c>
      <c r="K101" s="42">
        <f t="shared" si="8"/>
        <v>835</v>
      </c>
      <c r="L101" s="42"/>
      <c r="M101" s="42"/>
      <c r="N101" s="42"/>
      <c r="O101" s="42"/>
      <c r="P101" s="42"/>
      <c r="Q101" s="42"/>
      <c r="R101" s="42">
        <f t="shared" si="9"/>
        <v>10273101</v>
      </c>
      <c r="S101" s="42">
        <f t="shared" si="10"/>
        <v>19665</v>
      </c>
    </row>
    <row r="102" spans="1:19">
      <c r="A102" s="18">
        <f t="shared" si="12"/>
        <v>2016</v>
      </c>
      <c r="B102" s="18">
        <f t="shared" si="13"/>
        <v>11</v>
      </c>
      <c r="C102" s="18"/>
      <c r="D102" s="18"/>
      <c r="E102" s="18"/>
      <c r="F102" s="42">
        <f>SUMIF('Cust MB ComLg'!$Y$8:$AJ$8,$B$29,'Cust MB ComLg'!$Y62:$AJ62)</f>
        <v>25</v>
      </c>
      <c r="G102" s="42">
        <f>'Avg Bill Days'!C59</f>
        <v>28.619</v>
      </c>
      <c r="H102" s="42"/>
      <c r="I102" s="42"/>
      <c r="J102" s="42">
        <f t="shared" si="8"/>
        <v>16308</v>
      </c>
      <c r="K102" s="42">
        <f t="shared" si="8"/>
        <v>596</v>
      </c>
      <c r="L102" s="42"/>
      <c r="M102" s="42"/>
      <c r="N102" s="42"/>
      <c r="O102" s="42"/>
      <c r="P102" s="42"/>
      <c r="Q102" s="42"/>
      <c r="R102" s="42">
        <f t="shared" si="9"/>
        <v>8735428</v>
      </c>
      <c r="S102" s="42">
        <f t="shared" si="10"/>
        <v>18469</v>
      </c>
    </row>
    <row r="103" spans="1:19">
      <c r="A103" s="18">
        <f t="shared" si="12"/>
        <v>2016</v>
      </c>
      <c r="B103" s="18">
        <f t="shared" si="13"/>
        <v>12</v>
      </c>
      <c r="C103" s="18"/>
      <c r="D103" s="18"/>
      <c r="E103" s="18"/>
      <c r="F103" s="42">
        <f>SUMIF('Cust MB ComLg'!$Y$8:$AJ$8,$B$29,'Cust MB ComLg'!$Y63:$AJ63)</f>
        <v>25</v>
      </c>
      <c r="G103" s="42">
        <f>'Avg Bill Days'!C60</f>
        <v>31.238</v>
      </c>
      <c r="H103" s="42"/>
      <c r="I103" s="42"/>
      <c r="J103" s="42">
        <f t="shared" si="8"/>
        <v>16059</v>
      </c>
      <c r="K103" s="42">
        <f t="shared" si="8"/>
        <v>269</v>
      </c>
      <c r="L103" s="42"/>
      <c r="M103" s="42"/>
      <c r="N103" s="42"/>
      <c r="O103" s="42"/>
      <c r="P103" s="42"/>
      <c r="Q103" s="42"/>
      <c r="R103" s="42">
        <f t="shared" si="9"/>
        <v>9496341</v>
      </c>
      <c r="S103" s="42">
        <f t="shared" si="10"/>
        <v>18841</v>
      </c>
    </row>
    <row r="104" spans="1:19">
      <c r="A104" s="18">
        <f t="shared" si="12"/>
        <v>2017</v>
      </c>
      <c r="B104" s="18">
        <f t="shared" si="13"/>
        <v>1</v>
      </c>
      <c r="C104" s="18"/>
      <c r="D104" s="18"/>
      <c r="E104" s="18"/>
      <c r="F104" s="42">
        <f>SUMIF('Cust MB ComLg'!$Y$8:$AJ$8,$B$29,'Cust MB ComLg'!$Y64:$AJ64)</f>
        <v>25</v>
      </c>
      <c r="G104" s="42">
        <f>'Avg Bill Days'!C61</f>
        <v>32.286000000000001</v>
      </c>
      <c r="H104" s="42"/>
      <c r="I104" s="42"/>
      <c r="J104" s="42">
        <f t="shared" si="8"/>
        <v>17189</v>
      </c>
      <c r="K104" s="42">
        <f t="shared" si="8"/>
        <v>125</v>
      </c>
      <c r="L104" s="42"/>
      <c r="M104" s="42"/>
      <c r="N104" s="42"/>
      <c r="O104" s="42"/>
      <c r="P104" s="42"/>
      <c r="Q104" s="42"/>
      <c r="R104" s="42">
        <f t="shared" si="9"/>
        <v>9821822</v>
      </c>
      <c r="S104" s="42">
        <f t="shared" si="10"/>
        <v>19187</v>
      </c>
    </row>
    <row r="105" spans="1:19">
      <c r="A105" s="18">
        <f t="shared" si="12"/>
        <v>2017</v>
      </c>
      <c r="B105" s="18">
        <f t="shared" si="13"/>
        <v>2</v>
      </c>
      <c r="C105" s="18"/>
      <c r="D105" s="18"/>
      <c r="E105" s="18"/>
      <c r="F105" s="42">
        <f>SUMIF('Cust MB ComLg'!$Y$8:$AJ$8,$B$29,'Cust MB ComLg'!$Y65:$AJ65)</f>
        <v>25</v>
      </c>
      <c r="G105" s="42">
        <f>'Avg Bill Days'!C62</f>
        <v>29.81</v>
      </c>
      <c r="H105" s="42"/>
      <c r="I105" s="42"/>
      <c r="J105" s="42">
        <f t="shared" si="8"/>
        <v>16848</v>
      </c>
      <c r="K105" s="42">
        <f t="shared" si="8"/>
        <v>106</v>
      </c>
      <c r="L105" s="42"/>
      <c r="M105" s="42"/>
      <c r="N105" s="42"/>
      <c r="O105" s="42"/>
      <c r="P105" s="42"/>
      <c r="Q105" s="42"/>
      <c r="R105" s="42">
        <f t="shared" si="9"/>
        <v>8983206</v>
      </c>
      <c r="S105" s="42">
        <f t="shared" si="10"/>
        <v>18661</v>
      </c>
    </row>
    <row r="106" spans="1:19">
      <c r="A106" s="18">
        <f t="shared" si="12"/>
        <v>2017</v>
      </c>
      <c r="B106" s="18">
        <f t="shared" si="13"/>
        <v>3</v>
      </c>
      <c r="C106" s="18"/>
      <c r="D106" s="18"/>
      <c r="E106" s="18"/>
      <c r="F106" s="42">
        <f>SUMIF('Cust MB ComLg'!$Y$8:$AJ$8,$B$29,'Cust MB ComLg'!$Y66:$AJ66)</f>
        <v>25</v>
      </c>
      <c r="G106" s="42">
        <f>'Avg Bill Days'!C63</f>
        <v>29.524000000000001</v>
      </c>
      <c r="H106" s="42"/>
      <c r="I106" s="42"/>
      <c r="J106" s="42">
        <f t="shared" si="8"/>
        <v>15712</v>
      </c>
      <c r="K106" s="42">
        <f t="shared" si="8"/>
        <v>441</v>
      </c>
      <c r="L106" s="42"/>
      <c r="M106" s="42"/>
      <c r="N106" s="42"/>
      <c r="O106" s="42"/>
      <c r="P106" s="42"/>
      <c r="Q106" s="42"/>
      <c r="R106" s="42">
        <f t="shared" si="9"/>
        <v>8749838</v>
      </c>
      <c r="S106" s="42">
        <f t="shared" si="10"/>
        <v>18041</v>
      </c>
    </row>
    <row r="107" spans="1:19">
      <c r="A107" s="18">
        <f t="shared" si="12"/>
        <v>2017</v>
      </c>
      <c r="B107" s="18">
        <f t="shared" si="13"/>
        <v>4</v>
      </c>
      <c r="C107" s="18"/>
      <c r="D107" s="18"/>
      <c r="E107" s="18"/>
      <c r="F107" s="42">
        <f>SUMIF('Cust MB ComLg'!$Y$8:$AJ$8,$B$29,'Cust MB ComLg'!$Y67:$AJ67)</f>
        <v>25</v>
      </c>
      <c r="G107" s="42">
        <f>'Avg Bill Days'!C64</f>
        <v>30.713999999999999</v>
      </c>
      <c r="H107" s="42"/>
      <c r="I107" s="42"/>
      <c r="J107" s="42">
        <f t="shared" si="8"/>
        <v>16078</v>
      </c>
      <c r="K107" s="42">
        <f t="shared" si="8"/>
        <v>610</v>
      </c>
      <c r="L107" s="42"/>
      <c r="M107" s="42"/>
      <c r="N107" s="42"/>
      <c r="O107" s="42"/>
      <c r="P107" s="42"/>
      <c r="Q107" s="42"/>
      <c r="R107" s="42">
        <f t="shared" si="9"/>
        <v>9431342</v>
      </c>
      <c r="S107" s="42">
        <f t="shared" si="10"/>
        <v>18021</v>
      </c>
    </row>
    <row r="108" spans="1:19">
      <c r="A108" s="18">
        <f t="shared" si="12"/>
        <v>2017</v>
      </c>
      <c r="B108" s="18">
        <f t="shared" si="13"/>
        <v>5</v>
      </c>
      <c r="C108" s="18"/>
      <c r="D108" s="18"/>
      <c r="E108" s="18"/>
      <c r="F108" s="42">
        <f>SUMIF('Cust MB ComLg'!$Y$8:$AJ$8,$B$29,'Cust MB ComLg'!$Y68:$AJ68)</f>
        <v>25</v>
      </c>
      <c r="G108" s="42">
        <f>'Avg Bill Days'!C65</f>
        <v>29.524000000000001</v>
      </c>
      <c r="H108" s="42"/>
      <c r="I108" s="42"/>
      <c r="J108" s="42">
        <f t="shared" si="8"/>
        <v>17318</v>
      </c>
      <c r="K108" s="42">
        <f t="shared" si="8"/>
        <v>795</v>
      </c>
      <c r="L108" s="42"/>
      <c r="M108" s="42"/>
      <c r="N108" s="42"/>
      <c r="O108" s="42"/>
      <c r="P108" s="42"/>
      <c r="Q108" s="42"/>
      <c r="R108" s="42">
        <f t="shared" si="9"/>
        <v>9756522</v>
      </c>
      <c r="S108" s="42">
        <f t="shared" si="10"/>
        <v>19330</v>
      </c>
    </row>
    <row r="109" spans="1:19">
      <c r="A109" s="18">
        <f t="shared" si="12"/>
        <v>2017</v>
      </c>
      <c r="B109" s="18">
        <f t="shared" si="13"/>
        <v>6</v>
      </c>
      <c r="C109" s="18"/>
      <c r="D109" s="18"/>
      <c r="E109" s="18"/>
      <c r="F109" s="42">
        <f>SUMIF('Cust MB ComLg'!$Y$8:$AJ$8,$B$29,'Cust MB ComLg'!$Y69:$AJ69)</f>
        <v>25</v>
      </c>
      <c r="G109" s="42">
        <f>'Avg Bill Days'!C66</f>
        <v>30.619</v>
      </c>
      <c r="H109" s="42"/>
      <c r="I109" s="42"/>
      <c r="J109" s="42">
        <f t="shared" si="8"/>
        <v>19541</v>
      </c>
      <c r="K109" s="42">
        <f t="shared" si="8"/>
        <v>883</v>
      </c>
      <c r="L109" s="42"/>
      <c r="M109" s="42"/>
      <c r="N109" s="42"/>
      <c r="O109" s="42"/>
      <c r="P109" s="42"/>
      <c r="Q109" s="42"/>
      <c r="R109" s="42">
        <f t="shared" si="9"/>
        <v>11647797</v>
      </c>
      <c r="S109" s="42">
        <f t="shared" si="10"/>
        <v>21691</v>
      </c>
    </row>
    <row r="110" spans="1:19">
      <c r="A110" s="18">
        <f t="shared" si="12"/>
        <v>2017</v>
      </c>
      <c r="B110" s="18">
        <f t="shared" si="13"/>
        <v>7</v>
      </c>
      <c r="C110" s="18"/>
      <c r="D110" s="18"/>
      <c r="E110" s="18"/>
      <c r="F110" s="42">
        <f>SUMIF('Cust MB ComLg'!$Y$8:$AJ$8,$B$29,'Cust MB ComLg'!$Y70:$AJ70)</f>
        <v>25</v>
      </c>
      <c r="G110" s="42">
        <f>'Avg Bill Days'!C67</f>
        <v>30.713999999999999</v>
      </c>
      <c r="H110" s="42"/>
      <c r="I110" s="42"/>
      <c r="J110" s="42">
        <f t="shared" si="8"/>
        <v>19718</v>
      </c>
      <c r="K110" s="42">
        <f t="shared" si="8"/>
        <v>971</v>
      </c>
      <c r="L110" s="42"/>
      <c r="M110" s="42"/>
      <c r="N110" s="42"/>
      <c r="O110" s="42"/>
      <c r="P110" s="42"/>
      <c r="Q110" s="42"/>
      <c r="R110" s="42">
        <f t="shared" si="9"/>
        <v>12366136</v>
      </c>
      <c r="S110" s="42">
        <f t="shared" si="10"/>
        <v>21963</v>
      </c>
    </row>
    <row r="111" spans="1:19">
      <c r="A111" s="18">
        <f t="shared" si="12"/>
        <v>2017</v>
      </c>
      <c r="B111" s="18">
        <f t="shared" si="13"/>
        <v>8</v>
      </c>
      <c r="C111" s="18"/>
      <c r="D111" s="18"/>
      <c r="E111" s="18"/>
      <c r="F111" s="42">
        <f>SUMIF('Cust MB ComLg'!$Y$8:$AJ$8,$B$29,'Cust MB ComLg'!$Y71:$AJ71)</f>
        <v>25</v>
      </c>
      <c r="G111" s="42">
        <f>'Avg Bill Days'!C68</f>
        <v>30.475999999999999</v>
      </c>
      <c r="H111" s="42"/>
      <c r="I111" s="42"/>
      <c r="J111" s="42">
        <f t="shared" si="8"/>
        <v>20338</v>
      </c>
      <c r="K111" s="42">
        <f t="shared" si="8"/>
        <v>885</v>
      </c>
      <c r="L111" s="42"/>
      <c r="M111" s="42"/>
      <c r="N111" s="42"/>
      <c r="O111" s="42"/>
      <c r="P111" s="42"/>
      <c r="Q111" s="42"/>
      <c r="R111" s="42">
        <f t="shared" si="9"/>
        <v>12498920</v>
      </c>
      <c r="S111" s="42">
        <f t="shared" si="10"/>
        <v>22527</v>
      </c>
    </row>
    <row r="112" spans="1:19">
      <c r="A112" s="18">
        <f t="shared" si="12"/>
        <v>2017</v>
      </c>
      <c r="B112" s="18">
        <f t="shared" si="13"/>
        <v>9</v>
      </c>
      <c r="C112" s="18"/>
      <c r="D112" s="18"/>
      <c r="E112" s="18"/>
      <c r="F112" s="42">
        <f>SUMIF('Cust MB ComLg'!$Y$8:$AJ$8,$B$29,'Cust MB ComLg'!$Y72:$AJ72)</f>
        <v>25</v>
      </c>
      <c r="G112" s="42">
        <f>'Avg Bill Days'!C69</f>
        <v>31.143000000000001</v>
      </c>
      <c r="H112" s="42"/>
      <c r="I112" s="42"/>
      <c r="J112" s="42">
        <f t="shared" si="8"/>
        <v>19659</v>
      </c>
      <c r="K112" s="42">
        <f t="shared" si="8"/>
        <v>841</v>
      </c>
      <c r="L112" s="42"/>
      <c r="M112" s="42"/>
      <c r="N112" s="42"/>
      <c r="O112" s="42"/>
      <c r="P112" s="42"/>
      <c r="Q112" s="42"/>
      <c r="R112" s="42">
        <f t="shared" si="9"/>
        <v>12124508</v>
      </c>
      <c r="S112" s="42">
        <f t="shared" si="10"/>
        <v>21871</v>
      </c>
    </row>
    <row r="113" spans="1:19">
      <c r="A113" s="18">
        <f t="shared" si="12"/>
        <v>2017</v>
      </c>
      <c r="B113" s="18">
        <f t="shared" si="13"/>
        <v>10</v>
      </c>
      <c r="C113" s="18"/>
      <c r="D113" s="18"/>
      <c r="E113" s="18"/>
      <c r="F113" s="42">
        <f>SUMIF('Cust MB ComLg'!$Y$8:$AJ$8,$B$29,'Cust MB ComLg'!$Y73:$AJ73)</f>
        <v>25</v>
      </c>
      <c r="G113" s="42">
        <f>'Avg Bill Days'!C70</f>
        <v>30.762</v>
      </c>
      <c r="H113" s="42"/>
      <c r="I113" s="42"/>
      <c r="J113" s="42">
        <f t="shared" si="8"/>
        <v>17638</v>
      </c>
      <c r="K113" s="42">
        <f t="shared" si="8"/>
        <v>835</v>
      </c>
      <c r="L113" s="42"/>
      <c r="M113" s="42"/>
      <c r="N113" s="42"/>
      <c r="O113" s="42"/>
      <c r="P113" s="42"/>
      <c r="Q113" s="42"/>
      <c r="R113" s="42">
        <f t="shared" si="9"/>
        <v>10273101</v>
      </c>
      <c r="S113" s="42">
        <f t="shared" si="10"/>
        <v>19665</v>
      </c>
    </row>
    <row r="114" spans="1:19">
      <c r="A114" s="18">
        <f t="shared" si="12"/>
        <v>2017</v>
      </c>
      <c r="B114" s="18">
        <f t="shared" si="13"/>
        <v>11</v>
      </c>
      <c r="C114" s="18"/>
      <c r="D114" s="18"/>
      <c r="E114" s="18"/>
      <c r="F114" s="42">
        <f>SUMIF('Cust MB ComLg'!$Y$8:$AJ$8,$B$29,'Cust MB ComLg'!$Y74:$AJ74)</f>
        <v>25</v>
      </c>
      <c r="G114" s="42">
        <f>'Avg Bill Days'!C71</f>
        <v>28.619</v>
      </c>
      <c r="H114" s="42"/>
      <c r="I114" s="42"/>
      <c r="J114" s="42">
        <f t="shared" ref="J114:K177" si="14">ROUND(SUMIF($B$32:$B$45,$B114,J$32:J$45)*$F114,0)</f>
        <v>16308</v>
      </c>
      <c r="K114" s="42">
        <f t="shared" si="14"/>
        <v>596</v>
      </c>
      <c r="L114" s="42"/>
      <c r="M114" s="42"/>
      <c r="N114" s="42"/>
      <c r="O114" s="42"/>
      <c r="P114" s="42"/>
      <c r="Q114" s="42"/>
      <c r="R114" s="42">
        <f t="shared" ref="R114:R177" si="15">ROUND(SUMIF($B$32:$B$45,$B114,R$32:R$45)*$F114*$G114,0)</f>
        <v>8735428</v>
      </c>
      <c r="S114" s="42">
        <f t="shared" ref="S114:S177" si="16">ROUND(SUMIF($B$32:$B$45,$B114,S$32:S$45)*$F114,0)</f>
        <v>18469</v>
      </c>
    </row>
    <row r="115" spans="1:19">
      <c r="A115" s="18">
        <f t="shared" si="12"/>
        <v>2017</v>
      </c>
      <c r="B115" s="18">
        <f t="shared" si="13"/>
        <v>12</v>
      </c>
      <c r="C115" s="18"/>
      <c r="D115" s="18"/>
      <c r="E115" s="18"/>
      <c r="F115" s="42">
        <f>SUMIF('Cust MB ComLg'!$Y$8:$AJ$8,$B$29,'Cust MB ComLg'!$Y75:$AJ75)</f>
        <v>25</v>
      </c>
      <c r="G115" s="42">
        <f>'Avg Bill Days'!C72</f>
        <v>31.238</v>
      </c>
      <c r="H115" s="42"/>
      <c r="I115" s="42"/>
      <c r="J115" s="42">
        <f t="shared" si="14"/>
        <v>16059</v>
      </c>
      <c r="K115" s="42">
        <f t="shared" si="14"/>
        <v>269</v>
      </c>
      <c r="L115" s="42"/>
      <c r="M115" s="42"/>
      <c r="N115" s="42"/>
      <c r="O115" s="42"/>
      <c r="P115" s="42"/>
      <c r="Q115" s="42"/>
      <c r="R115" s="42">
        <f t="shared" si="15"/>
        <v>9496341</v>
      </c>
      <c r="S115" s="42">
        <f t="shared" si="16"/>
        <v>18841</v>
      </c>
    </row>
    <row r="116" spans="1:19">
      <c r="A116" s="18">
        <f t="shared" si="12"/>
        <v>2018</v>
      </c>
      <c r="B116" s="18">
        <f t="shared" si="13"/>
        <v>1</v>
      </c>
      <c r="C116" s="18"/>
      <c r="D116" s="18"/>
      <c r="E116" s="18"/>
      <c r="F116" s="42">
        <f>SUMIF('Cust MB ComLg'!$Y$8:$AJ$8,$B$29,'Cust MB ComLg'!$Y76:$AJ76)</f>
        <v>25</v>
      </c>
      <c r="G116" s="42">
        <f>'Avg Bill Days'!C73</f>
        <v>32.286000000000001</v>
      </c>
      <c r="H116" s="42"/>
      <c r="I116" s="42"/>
      <c r="J116" s="42">
        <f t="shared" si="14"/>
        <v>17189</v>
      </c>
      <c r="K116" s="42">
        <f t="shared" si="14"/>
        <v>125</v>
      </c>
      <c r="L116" s="42"/>
      <c r="M116" s="42"/>
      <c r="N116" s="42"/>
      <c r="O116" s="42"/>
      <c r="P116" s="42"/>
      <c r="Q116" s="42"/>
      <c r="R116" s="42">
        <f t="shared" si="15"/>
        <v>9821822</v>
      </c>
      <c r="S116" s="42">
        <f t="shared" si="16"/>
        <v>19187</v>
      </c>
    </row>
    <row r="117" spans="1:19">
      <c r="A117" s="18">
        <f t="shared" si="12"/>
        <v>2018</v>
      </c>
      <c r="B117" s="18">
        <f t="shared" si="13"/>
        <v>2</v>
      </c>
      <c r="C117" s="18"/>
      <c r="D117" s="18"/>
      <c r="E117" s="18"/>
      <c r="F117" s="42">
        <f>SUMIF('Cust MB ComLg'!$Y$8:$AJ$8,$B$29,'Cust MB ComLg'!$Y77:$AJ77)</f>
        <v>25</v>
      </c>
      <c r="G117" s="42">
        <f>'Avg Bill Days'!C74</f>
        <v>29.81</v>
      </c>
      <c r="H117" s="42"/>
      <c r="I117" s="42"/>
      <c r="J117" s="42">
        <f t="shared" si="14"/>
        <v>16848</v>
      </c>
      <c r="K117" s="42">
        <f t="shared" si="14"/>
        <v>106</v>
      </c>
      <c r="L117" s="42"/>
      <c r="M117" s="42"/>
      <c r="N117" s="42"/>
      <c r="O117" s="42"/>
      <c r="P117" s="42"/>
      <c r="Q117" s="42"/>
      <c r="R117" s="42">
        <f t="shared" si="15"/>
        <v>8983206</v>
      </c>
      <c r="S117" s="42">
        <f t="shared" si="16"/>
        <v>18661</v>
      </c>
    </row>
    <row r="118" spans="1:19">
      <c r="A118" s="18">
        <f t="shared" si="12"/>
        <v>2018</v>
      </c>
      <c r="B118" s="18">
        <f t="shared" si="13"/>
        <v>3</v>
      </c>
      <c r="C118" s="18"/>
      <c r="D118" s="18"/>
      <c r="E118" s="18"/>
      <c r="F118" s="42">
        <f>SUMIF('Cust MB ComLg'!$Y$8:$AJ$8,$B$29,'Cust MB ComLg'!$Y78:$AJ78)</f>
        <v>25</v>
      </c>
      <c r="G118" s="42">
        <f>'Avg Bill Days'!C75</f>
        <v>29.524000000000001</v>
      </c>
      <c r="H118" s="42"/>
      <c r="I118" s="42"/>
      <c r="J118" s="42">
        <f t="shared" si="14"/>
        <v>15712</v>
      </c>
      <c r="K118" s="42">
        <f t="shared" si="14"/>
        <v>441</v>
      </c>
      <c r="L118" s="42"/>
      <c r="M118" s="42"/>
      <c r="N118" s="42"/>
      <c r="O118" s="42"/>
      <c r="P118" s="42"/>
      <c r="Q118" s="42"/>
      <c r="R118" s="42">
        <f t="shared" si="15"/>
        <v>8749838</v>
      </c>
      <c r="S118" s="42">
        <f t="shared" si="16"/>
        <v>18041</v>
      </c>
    </row>
    <row r="119" spans="1:19">
      <c r="A119" s="18">
        <f t="shared" si="12"/>
        <v>2018</v>
      </c>
      <c r="B119" s="18">
        <f t="shared" si="13"/>
        <v>4</v>
      </c>
      <c r="C119" s="18"/>
      <c r="D119" s="18"/>
      <c r="E119" s="18"/>
      <c r="F119" s="42">
        <f>SUMIF('Cust MB ComLg'!$Y$8:$AJ$8,$B$29,'Cust MB ComLg'!$Y79:$AJ79)</f>
        <v>25</v>
      </c>
      <c r="G119" s="42">
        <f>'Avg Bill Days'!C76</f>
        <v>30.713999999999999</v>
      </c>
      <c r="H119" s="42"/>
      <c r="I119" s="42"/>
      <c r="J119" s="42">
        <f t="shared" si="14"/>
        <v>16078</v>
      </c>
      <c r="K119" s="42">
        <f t="shared" si="14"/>
        <v>610</v>
      </c>
      <c r="L119" s="42"/>
      <c r="M119" s="42"/>
      <c r="N119" s="42"/>
      <c r="O119" s="42"/>
      <c r="P119" s="42"/>
      <c r="Q119" s="42"/>
      <c r="R119" s="42">
        <f t="shared" si="15"/>
        <v>9431342</v>
      </c>
      <c r="S119" s="42">
        <f t="shared" si="16"/>
        <v>18021</v>
      </c>
    </row>
    <row r="120" spans="1:19">
      <c r="A120" s="18">
        <f t="shared" si="12"/>
        <v>2018</v>
      </c>
      <c r="B120" s="18">
        <f t="shared" si="13"/>
        <v>5</v>
      </c>
      <c r="C120" s="18"/>
      <c r="D120" s="18"/>
      <c r="E120" s="18"/>
      <c r="F120" s="42">
        <f>SUMIF('Cust MB ComLg'!$Y$8:$AJ$8,$B$29,'Cust MB ComLg'!$Y80:$AJ80)</f>
        <v>25</v>
      </c>
      <c r="G120" s="42">
        <f>'Avg Bill Days'!C77</f>
        <v>29.524000000000001</v>
      </c>
      <c r="H120" s="42"/>
      <c r="I120" s="42"/>
      <c r="J120" s="42">
        <f t="shared" si="14"/>
        <v>17318</v>
      </c>
      <c r="K120" s="42">
        <f t="shared" si="14"/>
        <v>795</v>
      </c>
      <c r="L120" s="42"/>
      <c r="M120" s="42"/>
      <c r="N120" s="42"/>
      <c r="O120" s="42"/>
      <c r="P120" s="42"/>
      <c r="Q120" s="42"/>
      <c r="R120" s="42">
        <f t="shared" si="15"/>
        <v>9756522</v>
      </c>
      <c r="S120" s="42">
        <f t="shared" si="16"/>
        <v>19330</v>
      </c>
    </row>
    <row r="121" spans="1:19">
      <c r="A121" s="18">
        <f t="shared" si="12"/>
        <v>2018</v>
      </c>
      <c r="B121" s="18">
        <f t="shared" si="13"/>
        <v>6</v>
      </c>
      <c r="C121" s="18"/>
      <c r="D121" s="18"/>
      <c r="E121" s="18"/>
      <c r="F121" s="42">
        <f>SUMIF('Cust MB ComLg'!$Y$8:$AJ$8,$B$29,'Cust MB ComLg'!$Y81:$AJ81)</f>
        <v>25</v>
      </c>
      <c r="G121" s="42">
        <f>'Avg Bill Days'!C78</f>
        <v>30.619</v>
      </c>
      <c r="H121" s="42"/>
      <c r="I121" s="42"/>
      <c r="J121" s="42">
        <f t="shared" si="14"/>
        <v>19541</v>
      </c>
      <c r="K121" s="42">
        <f t="shared" si="14"/>
        <v>883</v>
      </c>
      <c r="L121" s="42"/>
      <c r="M121" s="42"/>
      <c r="N121" s="42"/>
      <c r="O121" s="42"/>
      <c r="P121" s="42"/>
      <c r="Q121" s="42"/>
      <c r="R121" s="42">
        <f t="shared" si="15"/>
        <v>11647797</v>
      </c>
      <c r="S121" s="42">
        <f t="shared" si="16"/>
        <v>21691</v>
      </c>
    </row>
    <row r="122" spans="1:19">
      <c r="A122" s="18">
        <f t="shared" si="12"/>
        <v>2018</v>
      </c>
      <c r="B122" s="18">
        <f t="shared" si="13"/>
        <v>7</v>
      </c>
      <c r="C122" s="18"/>
      <c r="D122" s="18"/>
      <c r="E122" s="18"/>
      <c r="F122" s="42">
        <f>SUMIF('Cust MB ComLg'!$Y$8:$AJ$8,$B$29,'Cust MB ComLg'!$Y82:$AJ82)</f>
        <v>25</v>
      </c>
      <c r="G122" s="42">
        <f>'Avg Bill Days'!C79</f>
        <v>30.713999999999999</v>
      </c>
      <c r="H122" s="42"/>
      <c r="I122" s="42"/>
      <c r="J122" s="42">
        <f t="shared" si="14"/>
        <v>19718</v>
      </c>
      <c r="K122" s="42">
        <f t="shared" si="14"/>
        <v>971</v>
      </c>
      <c r="L122" s="42"/>
      <c r="M122" s="42"/>
      <c r="N122" s="42"/>
      <c r="O122" s="42"/>
      <c r="P122" s="42"/>
      <c r="Q122" s="42"/>
      <c r="R122" s="42">
        <f t="shared" si="15"/>
        <v>12366136</v>
      </c>
      <c r="S122" s="42">
        <f t="shared" si="16"/>
        <v>21963</v>
      </c>
    </row>
    <row r="123" spans="1:19">
      <c r="A123" s="18">
        <f t="shared" si="12"/>
        <v>2018</v>
      </c>
      <c r="B123" s="18">
        <f t="shared" si="13"/>
        <v>8</v>
      </c>
      <c r="C123" s="18"/>
      <c r="D123" s="18"/>
      <c r="E123" s="18"/>
      <c r="F123" s="42">
        <f>SUMIF('Cust MB ComLg'!$Y$8:$AJ$8,$B$29,'Cust MB ComLg'!$Y83:$AJ83)</f>
        <v>25</v>
      </c>
      <c r="G123" s="42">
        <f>'Avg Bill Days'!C80</f>
        <v>30.475999999999999</v>
      </c>
      <c r="H123" s="42"/>
      <c r="I123" s="42"/>
      <c r="J123" s="42">
        <f t="shared" si="14"/>
        <v>20338</v>
      </c>
      <c r="K123" s="42">
        <f t="shared" si="14"/>
        <v>885</v>
      </c>
      <c r="L123" s="42"/>
      <c r="M123" s="42"/>
      <c r="N123" s="42"/>
      <c r="O123" s="42"/>
      <c r="P123" s="42"/>
      <c r="Q123" s="42"/>
      <c r="R123" s="42">
        <f t="shared" si="15"/>
        <v>12498920</v>
      </c>
      <c r="S123" s="42">
        <f t="shared" si="16"/>
        <v>22527</v>
      </c>
    </row>
    <row r="124" spans="1:19">
      <c r="A124" s="18">
        <f t="shared" si="12"/>
        <v>2018</v>
      </c>
      <c r="B124" s="18">
        <f t="shared" si="13"/>
        <v>9</v>
      </c>
      <c r="C124" s="18"/>
      <c r="D124" s="18"/>
      <c r="E124" s="18"/>
      <c r="F124" s="42">
        <f>SUMIF('Cust MB ComLg'!$Y$8:$AJ$8,$B$29,'Cust MB ComLg'!$Y84:$AJ84)</f>
        <v>25</v>
      </c>
      <c r="G124" s="42">
        <f>'Avg Bill Days'!C81</f>
        <v>31.143000000000001</v>
      </c>
      <c r="H124" s="42"/>
      <c r="I124" s="42"/>
      <c r="J124" s="42">
        <f t="shared" si="14"/>
        <v>19659</v>
      </c>
      <c r="K124" s="42">
        <f t="shared" si="14"/>
        <v>841</v>
      </c>
      <c r="L124" s="42"/>
      <c r="M124" s="42"/>
      <c r="N124" s="42"/>
      <c r="O124" s="42"/>
      <c r="P124" s="42"/>
      <c r="Q124" s="42"/>
      <c r="R124" s="42">
        <f t="shared" si="15"/>
        <v>12124508</v>
      </c>
      <c r="S124" s="42">
        <f t="shared" si="16"/>
        <v>21871</v>
      </c>
    </row>
    <row r="125" spans="1:19">
      <c r="A125" s="18">
        <f t="shared" si="12"/>
        <v>2018</v>
      </c>
      <c r="B125" s="18">
        <f t="shared" si="13"/>
        <v>10</v>
      </c>
      <c r="C125" s="18"/>
      <c r="D125" s="18"/>
      <c r="E125" s="18"/>
      <c r="F125" s="42">
        <f>SUMIF('Cust MB ComLg'!$Y$8:$AJ$8,$B$29,'Cust MB ComLg'!$Y85:$AJ85)</f>
        <v>25</v>
      </c>
      <c r="G125" s="42">
        <f>'Avg Bill Days'!C82</f>
        <v>30.762</v>
      </c>
      <c r="H125" s="42"/>
      <c r="I125" s="42"/>
      <c r="J125" s="42">
        <f t="shared" si="14"/>
        <v>17638</v>
      </c>
      <c r="K125" s="42">
        <f t="shared" si="14"/>
        <v>835</v>
      </c>
      <c r="L125" s="42"/>
      <c r="M125" s="42"/>
      <c r="N125" s="42"/>
      <c r="O125" s="42"/>
      <c r="P125" s="42"/>
      <c r="Q125" s="42"/>
      <c r="R125" s="42">
        <f t="shared" si="15"/>
        <v>10273101</v>
      </c>
      <c r="S125" s="42">
        <f t="shared" si="16"/>
        <v>19665</v>
      </c>
    </row>
    <row r="126" spans="1:19">
      <c r="A126" s="18">
        <f t="shared" si="12"/>
        <v>2018</v>
      </c>
      <c r="B126" s="18">
        <f t="shared" si="13"/>
        <v>11</v>
      </c>
      <c r="C126" s="18"/>
      <c r="D126" s="18"/>
      <c r="E126" s="18"/>
      <c r="F126" s="42">
        <f>SUMIF('Cust MB ComLg'!$Y$8:$AJ$8,$B$29,'Cust MB ComLg'!$Y86:$AJ86)</f>
        <v>25</v>
      </c>
      <c r="G126" s="42">
        <f>'Avg Bill Days'!C83</f>
        <v>28.619</v>
      </c>
      <c r="H126" s="42"/>
      <c r="I126" s="42"/>
      <c r="J126" s="42">
        <f t="shared" si="14"/>
        <v>16308</v>
      </c>
      <c r="K126" s="42">
        <f t="shared" si="14"/>
        <v>596</v>
      </c>
      <c r="L126" s="42"/>
      <c r="M126" s="42"/>
      <c r="N126" s="42"/>
      <c r="O126" s="42"/>
      <c r="P126" s="42"/>
      <c r="Q126" s="42"/>
      <c r="R126" s="42">
        <f t="shared" si="15"/>
        <v>8735428</v>
      </c>
      <c r="S126" s="42">
        <f t="shared" si="16"/>
        <v>18469</v>
      </c>
    </row>
    <row r="127" spans="1:19">
      <c r="A127" s="18">
        <f t="shared" si="12"/>
        <v>2018</v>
      </c>
      <c r="B127" s="18">
        <f t="shared" si="13"/>
        <v>12</v>
      </c>
      <c r="C127" s="18"/>
      <c r="D127" s="18"/>
      <c r="E127" s="18"/>
      <c r="F127" s="42">
        <f>SUMIF('Cust MB ComLg'!$Y$8:$AJ$8,$B$29,'Cust MB ComLg'!$Y87:$AJ87)</f>
        <v>25</v>
      </c>
      <c r="G127" s="42">
        <f>'Avg Bill Days'!C84</f>
        <v>31.238</v>
      </c>
      <c r="H127" s="42"/>
      <c r="I127" s="42"/>
      <c r="J127" s="42">
        <f t="shared" si="14"/>
        <v>16059</v>
      </c>
      <c r="K127" s="42">
        <f t="shared" si="14"/>
        <v>269</v>
      </c>
      <c r="L127" s="42"/>
      <c r="M127" s="42"/>
      <c r="N127" s="42"/>
      <c r="O127" s="42"/>
      <c r="P127" s="42"/>
      <c r="Q127" s="42"/>
      <c r="R127" s="42">
        <f t="shared" si="15"/>
        <v>9496341</v>
      </c>
      <c r="S127" s="42">
        <f t="shared" si="16"/>
        <v>18841</v>
      </c>
    </row>
    <row r="128" spans="1:19">
      <c r="A128" s="18">
        <f t="shared" si="12"/>
        <v>2019</v>
      </c>
      <c r="B128" s="18">
        <f t="shared" si="13"/>
        <v>1</v>
      </c>
      <c r="C128" s="18"/>
      <c r="D128" s="18"/>
      <c r="E128" s="18"/>
      <c r="F128" s="42">
        <f>SUMIF('Cust MB ComLg'!$Y$8:$AJ$8,$B$29,'Cust MB ComLg'!$Y88:$AJ88)</f>
        <v>25</v>
      </c>
      <c r="G128" s="42">
        <f>'Avg Bill Days'!C85</f>
        <v>32.286000000000001</v>
      </c>
      <c r="H128" s="42"/>
      <c r="I128" s="42"/>
      <c r="J128" s="42">
        <f t="shared" si="14"/>
        <v>17189</v>
      </c>
      <c r="K128" s="42">
        <f t="shared" si="14"/>
        <v>125</v>
      </c>
      <c r="L128" s="42"/>
      <c r="M128" s="42"/>
      <c r="N128" s="42"/>
      <c r="O128" s="42"/>
      <c r="P128" s="42"/>
      <c r="Q128" s="42"/>
      <c r="R128" s="42">
        <f t="shared" si="15"/>
        <v>9821822</v>
      </c>
      <c r="S128" s="42">
        <f t="shared" si="16"/>
        <v>19187</v>
      </c>
    </row>
    <row r="129" spans="1:19">
      <c r="A129" s="18">
        <f t="shared" si="12"/>
        <v>2019</v>
      </c>
      <c r="B129" s="18">
        <f t="shared" si="13"/>
        <v>2</v>
      </c>
      <c r="C129" s="18"/>
      <c r="D129" s="18"/>
      <c r="E129" s="18"/>
      <c r="F129" s="42">
        <f>SUMIF('Cust MB ComLg'!$Y$8:$AJ$8,$B$29,'Cust MB ComLg'!$Y89:$AJ89)</f>
        <v>25</v>
      </c>
      <c r="G129" s="42">
        <f>'Avg Bill Days'!C86</f>
        <v>29.81</v>
      </c>
      <c r="H129" s="42"/>
      <c r="I129" s="42"/>
      <c r="J129" s="42">
        <f t="shared" si="14"/>
        <v>16848</v>
      </c>
      <c r="K129" s="42">
        <f t="shared" si="14"/>
        <v>106</v>
      </c>
      <c r="L129" s="42"/>
      <c r="M129" s="42"/>
      <c r="N129" s="42"/>
      <c r="O129" s="42"/>
      <c r="P129" s="42"/>
      <c r="Q129" s="42"/>
      <c r="R129" s="42">
        <f t="shared" si="15"/>
        <v>8983206</v>
      </c>
      <c r="S129" s="42">
        <f t="shared" si="16"/>
        <v>18661</v>
      </c>
    </row>
    <row r="130" spans="1:19">
      <c r="A130" s="18">
        <f t="shared" si="12"/>
        <v>2019</v>
      </c>
      <c r="B130" s="18">
        <f t="shared" si="13"/>
        <v>3</v>
      </c>
      <c r="C130" s="18"/>
      <c r="D130" s="18"/>
      <c r="E130" s="18"/>
      <c r="F130" s="42">
        <f>SUMIF('Cust MB ComLg'!$Y$8:$AJ$8,$B$29,'Cust MB ComLg'!$Y90:$AJ90)</f>
        <v>25</v>
      </c>
      <c r="G130" s="42">
        <f>'Avg Bill Days'!C87</f>
        <v>29.524000000000001</v>
      </c>
      <c r="H130" s="42"/>
      <c r="I130" s="42"/>
      <c r="J130" s="42">
        <f t="shared" si="14"/>
        <v>15712</v>
      </c>
      <c r="K130" s="42">
        <f t="shared" si="14"/>
        <v>441</v>
      </c>
      <c r="L130" s="42"/>
      <c r="M130" s="42"/>
      <c r="N130" s="42"/>
      <c r="O130" s="42"/>
      <c r="P130" s="42"/>
      <c r="Q130" s="42"/>
      <c r="R130" s="42">
        <f t="shared" si="15"/>
        <v>8749838</v>
      </c>
      <c r="S130" s="42">
        <f t="shared" si="16"/>
        <v>18041</v>
      </c>
    </row>
    <row r="131" spans="1:19">
      <c r="A131" s="18">
        <f t="shared" si="12"/>
        <v>2019</v>
      </c>
      <c r="B131" s="18">
        <f t="shared" si="13"/>
        <v>4</v>
      </c>
      <c r="C131" s="18"/>
      <c r="D131" s="18"/>
      <c r="E131" s="18"/>
      <c r="F131" s="42">
        <f>SUMIF('Cust MB ComLg'!$Y$8:$AJ$8,$B$29,'Cust MB ComLg'!$Y91:$AJ91)</f>
        <v>25</v>
      </c>
      <c r="G131" s="42">
        <f>'Avg Bill Days'!C88</f>
        <v>30.713999999999999</v>
      </c>
      <c r="H131" s="42"/>
      <c r="I131" s="42"/>
      <c r="J131" s="42">
        <f t="shared" si="14"/>
        <v>16078</v>
      </c>
      <c r="K131" s="42">
        <f t="shared" si="14"/>
        <v>610</v>
      </c>
      <c r="L131" s="42"/>
      <c r="M131" s="42"/>
      <c r="N131" s="42"/>
      <c r="O131" s="42"/>
      <c r="P131" s="42"/>
      <c r="Q131" s="42"/>
      <c r="R131" s="42">
        <f t="shared" si="15"/>
        <v>9431342</v>
      </c>
      <c r="S131" s="42">
        <f t="shared" si="16"/>
        <v>18021</v>
      </c>
    </row>
    <row r="132" spans="1:19">
      <c r="A132" s="18">
        <f t="shared" ref="A132:A195" si="17">A120+1</f>
        <v>2019</v>
      </c>
      <c r="B132" s="18">
        <f t="shared" si="13"/>
        <v>5</v>
      </c>
      <c r="C132" s="18"/>
      <c r="D132" s="18"/>
      <c r="E132" s="18"/>
      <c r="F132" s="42">
        <f>SUMIF('Cust MB ComLg'!$Y$8:$AJ$8,$B$29,'Cust MB ComLg'!$Y92:$AJ92)</f>
        <v>25</v>
      </c>
      <c r="G132" s="42">
        <f>'Avg Bill Days'!C89</f>
        <v>29.524000000000001</v>
      </c>
      <c r="H132" s="42"/>
      <c r="I132" s="42"/>
      <c r="J132" s="42">
        <f t="shared" si="14"/>
        <v>17318</v>
      </c>
      <c r="K132" s="42">
        <f t="shared" si="14"/>
        <v>795</v>
      </c>
      <c r="L132" s="42"/>
      <c r="M132" s="42"/>
      <c r="N132" s="42"/>
      <c r="O132" s="42"/>
      <c r="P132" s="42"/>
      <c r="Q132" s="42"/>
      <c r="R132" s="42">
        <f t="shared" si="15"/>
        <v>9756522</v>
      </c>
      <c r="S132" s="42">
        <f t="shared" si="16"/>
        <v>19330</v>
      </c>
    </row>
    <row r="133" spans="1:19">
      <c r="A133" s="18">
        <f t="shared" si="17"/>
        <v>2019</v>
      </c>
      <c r="B133" s="18">
        <f t="shared" ref="B133:B196" si="18">B121</f>
        <v>6</v>
      </c>
      <c r="C133" s="18"/>
      <c r="D133" s="18"/>
      <c r="E133" s="18"/>
      <c r="F133" s="42">
        <f>SUMIF('Cust MB ComLg'!$Y$8:$AJ$8,$B$29,'Cust MB ComLg'!$Y93:$AJ93)</f>
        <v>25</v>
      </c>
      <c r="G133" s="42">
        <f>'Avg Bill Days'!C90</f>
        <v>30.619</v>
      </c>
      <c r="H133" s="42"/>
      <c r="I133" s="42"/>
      <c r="J133" s="42">
        <f t="shared" si="14"/>
        <v>19541</v>
      </c>
      <c r="K133" s="42">
        <f t="shared" si="14"/>
        <v>883</v>
      </c>
      <c r="L133" s="42"/>
      <c r="M133" s="42"/>
      <c r="N133" s="42"/>
      <c r="O133" s="42"/>
      <c r="P133" s="42"/>
      <c r="Q133" s="42"/>
      <c r="R133" s="42">
        <f t="shared" si="15"/>
        <v>11647797</v>
      </c>
      <c r="S133" s="42">
        <f t="shared" si="16"/>
        <v>21691</v>
      </c>
    </row>
    <row r="134" spans="1:19">
      <c r="A134" s="18">
        <f t="shared" si="17"/>
        <v>2019</v>
      </c>
      <c r="B134" s="18">
        <f t="shared" si="18"/>
        <v>7</v>
      </c>
      <c r="C134" s="18"/>
      <c r="D134" s="18"/>
      <c r="E134" s="18"/>
      <c r="F134" s="42">
        <f>SUMIF('Cust MB ComLg'!$Y$8:$AJ$8,$B$29,'Cust MB ComLg'!$Y94:$AJ94)</f>
        <v>25</v>
      </c>
      <c r="G134" s="42">
        <f>'Avg Bill Days'!C91</f>
        <v>30.713999999999999</v>
      </c>
      <c r="H134" s="42"/>
      <c r="I134" s="42"/>
      <c r="J134" s="42">
        <f t="shared" si="14"/>
        <v>19718</v>
      </c>
      <c r="K134" s="42">
        <f t="shared" si="14"/>
        <v>971</v>
      </c>
      <c r="L134" s="42"/>
      <c r="M134" s="42"/>
      <c r="N134" s="42"/>
      <c r="O134" s="42"/>
      <c r="P134" s="42"/>
      <c r="Q134" s="42"/>
      <c r="R134" s="42">
        <f t="shared" si="15"/>
        <v>12366136</v>
      </c>
      <c r="S134" s="42">
        <f t="shared" si="16"/>
        <v>21963</v>
      </c>
    </row>
    <row r="135" spans="1:19">
      <c r="A135" s="18">
        <f t="shared" si="17"/>
        <v>2019</v>
      </c>
      <c r="B135" s="18">
        <f t="shared" si="18"/>
        <v>8</v>
      </c>
      <c r="C135" s="18"/>
      <c r="D135" s="18"/>
      <c r="E135" s="18"/>
      <c r="F135" s="42">
        <f>SUMIF('Cust MB ComLg'!$Y$8:$AJ$8,$B$29,'Cust MB ComLg'!$Y95:$AJ95)</f>
        <v>25</v>
      </c>
      <c r="G135" s="42">
        <f>'Avg Bill Days'!C92</f>
        <v>30.475999999999999</v>
      </c>
      <c r="H135" s="42"/>
      <c r="I135" s="42"/>
      <c r="J135" s="42">
        <f t="shared" si="14"/>
        <v>20338</v>
      </c>
      <c r="K135" s="42">
        <f t="shared" si="14"/>
        <v>885</v>
      </c>
      <c r="L135" s="42"/>
      <c r="M135" s="42"/>
      <c r="N135" s="42"/>
      <c r="O135" s="42"/>
      <c r="P135" s="42"/>
      <c r="Q135" s="42"/>
      <c r="R135" s="42">
        <f t="shared" si="15"/>
        <v>12498920</v>
      </c>
      <c r="S135" s="42">
        <f t="shared" si="16"/>
        <v>22527</v>
      </c>
    </row>
    <row r="136" spans="1:19">
      <c r="A136" s="18">
        <f t="shared" si="17"/>
        <v>2019</v>
      </c>
      <c r="B136" s="18">
        <f t="shared" si="18"/>
        <v>9</v>
      </c>
      <c r="C136" s="18"/>
      <c r="D136" s="18"/>
      <c r="E136" s="18"/>
      <c r="F136" s="42">
        <f>SUMIF('Cust MB ComLg'!$Y$8:$AJ$8,$B$29,'Cust MB ComLg'!$Y96:$AJ96)</f>
        <v>25</v>
      </c>
      <c r="G136" s="42">
        <f>'Avg Bill Days'!C93</f>
        <v>31.143000000000001</v>
      </c>
      <c r="H136" s="42"/>
      <c r="I136" s="42"/>
      <c r="J136" s="42">
        <f t="shared" si="14"/>
        <v>19659</v>
      </c>
      <c r="K136" s="42">
        <f t="shared" si="14"/>
        <v>841</v>
      </c>
      <c r="L136" s="42"/>
      <c r="M136" s="42"/>
      <c r="N136" s="42"/>
      <c r="O136" s="42"/>
      <c r="P136" s="42"/>
      <c r="Q136" s="42"/>
      <c r="R136" s="42">
        <f t="shared" si="15"/>
        <v>12124508</v>
      </c>
      <c r="S136" s="42">
        <f t="shared" si="16"/>
        <v>21871</v>
      </c>
    </row>
    <row r="137" spans="1:19">
      <c r="A137" s="18">
        <f t="shared" si="17"/>
        <v>2019</v>
      </c>
      <c r="B137" s="18">
        <f t="shared" si="18"/>
        <v>10</v>
      </c>
      <c r="C137" s="18"/>
      <c r="D137" s="18"/>
      <c r="E137" s="18"/>
      <c r="F137" s="42">
        <f>SUMIF('Cust MB ComLg'!$Y$8:$AJ$8,$B$29,'Cust MB ComLg'!$Y97:$AJ97)</f>
        <v>25</v>
      </c>
      <c r="G137" s="42">
        <f>'Avg Bill Days'!C94</f>
        <v>30.762</v>
      </c>
      <c r="H137" s="42"/>
      <c r="I137" s="42"/>
      <c r="J137" s="42">
        <f t="shared" si="14"/>
        <v>17638</v>
      </c>
      <c r="K137" s="42">
        <f t="shared" si="14"/>
        <v>835</v>
      </c>
      <c r="L137" s="42"/>
      <c r="M137" s="42"/>
      <c r="N137" s="42"/>
      <c r="O137" s="42"/>
      <c r="P137" s="42"/>
      <c r="Q137" s="42"/>
      <c r="R137" s="42">
        <f t="shared" si="15"/>
        <v>10273101</v>
      </c>
      <c r="S137" s="42">
        <f t="shared" si="16"/>
        <v>19665</v>
      </c>
    </row>
    <row r="138" spans="1:19">
      <c r="A138" s="18">
        <f t="shared" si="17"/>
        <v>2019</v>
      </c>
      <c r="B138" s="18">
        <f t="shared" si="18"/>
        <v>11</v>
      </c>
      <c r="C138" s="18"/>
      <c r="D138" s="18"/>
      <c r="E138" s="18"/>
      <c r="F138" s="42">
        <f>SUMIF('Cust MB ComLg'!$Y$8:$AJ$8,$B$29,'Cust MB ComLg'!$Y98:$AJ98)</f>
        <v>25</v>
      </c>
      <c r="G138" s="42">
        <f>'Avg Bill Days'!C95</f>
        <v>28.619</v>
      </c>
      <c r="H138" s="42"/>
      <c r="I138" s="42"/>
      <c r="J138" s="42">
        <f t="shared" si="14"/>
        <v>16308</v>
      </c>
      <c r="K138" s="42">
        <f t="shared" si="14"/>
        <v>596</v>
      </c>
      <c r="L138" s="42"/>
      <c r="M138" s="42"/>
      <c r="N138" s="42"/>
      <c r="O138" s="42"/>
      <c r="P138" s="42"/>
      <c r="Q138" s="42"/>
      <c r="R138" s="42">
        <f t="shared" si="15"/>
        <v>8735428</v>
      </c>
      <c r="S138" s="42">
        <f t="shared" si="16"/>
        <v>18469</v>
      </c>
    </row>
    <row r="139" spans="1:19">
      <c r="A139" s="18">
        <f t="shared" si="17"/>
        <v>2019</v>
      </c>
      <c r="B139" s="18">
        <f t="shared" si="18"/>
        <v>12</v>
      </c>
      <c r="C139" s="18"/>
      <c r="D139" s="18"/>
      <c r="E139" s="18"/>
      <c r="F139" s="42">
        <f>SUMIF('Cust MB ComLg'!$Y$8:$AJ$8,$B$29,'Cust MB ComLg'!$Y99:$AJ99)</f>
        <v>25</v>
      </c>
      <c r="G139" s="42">
        <f>'Avg Bill Days'!C96</f>
        <v>31.238</v>
      </c>
      <c r="H139" s="42"/>
      <c r="I139" s="42"/>
      <c r="J139" s="42">
        <f t="shared" si="14"/>
        <v>16059</v>
      </c>
      <c r="K139" s="42">
        <f t="shared" si="14"/>
        <v>269</v>
      </c>
      <c r="L139" s="42"/>
      <c r="M139" s="42"/>
      <c r="N139" s="42"/>
      <c r="O139" s="42"/>
      <c r="P139" s="42"/>
      <c r="Q139" s="42"/>
      <c r="R139" s="42">
        <f t="shared" si="15"/>
        <v>9496341</v>
      </c>
      <c r="S139" s="42">
        <f t="shared" si="16"/>
        <v>18841</v>
      </c>
    </row>
    <row r="140" spans="1:19">
      <c r="A140" s="18">
        <f t="shared" si="17"/>
        <v>2020</v>
      </c>
      <c r="B140" s="18">
        <f t="shared" si="18"/>
        <v>1</v>
      </c>
      <c r="C140" s="18"/>
      <c r="D140" s="18"/>
      <c r="E140" s="18"/>
      <c r="F140" s="42">
        <f>SUMIF('Cust MB ComLg'!$Y$8:$AJ$8,$B$29,'Cust MB ComLg'!$Y100:$AJ100)</f>
        <v>25</v>
      </c>
      <c r="G140" s="42">
        <f>'Avg Bill Days'!C97</f>
        <v>32.286000000000001</v>
      </c>
      <c r="H140" s="42"/>
      <c r="I140" s="42"/>
      <c r="J140" s="42">
        <f t="shared" si="14"/>
        <v>17189</v>
      </c>
      <c r="K140" s="42">
        <f t="shared" si="14"/>
        <v>125</v>
      </c>
      <c r="L140" s="42"/>
      <c r="M140" s="42"/>
      <c r="N140" s="42"/>
      <c r="O140" s="42"/>
      <c r="P140" s="42"/>
      <c r="Q140" s="42"/>
      <c r="R140" s="42">
        <f t="shared" si="15"/>
        <v>9821822</v>
      </c>
      <c r="S140" s="42">
        <f t="shared" si="16"/>
        <v>19187</v>
      </c>
    </row>
    <row r="141" spans="1:19">
      <c r="A141" s="18">
        <f t="shared" si="17"/>
        <v>2020</v>
      </c>
      <c r="B141" s="18">
        <f t="shared" si="18"/>
        <v>2</v>
      </c>
      <c r="C141" s="18"/>
      <c r="D141" s="18"/>
      <c r="E141" s="18"/>
      <c r="F141" s="42">
        <f>SUMIF('Cust MB ComLg'!$Y$8:$AJ$8,$B$29,'Cust MB ComLg'!$Y101:$AJ101)</f>
        <v>25</v>
      </c>
      <c r="G141" s="42">
        <f>'Avg Bill Days'!C98</f>
        <v>30.31</v>
      </c>
      <c r="H141" s="42"/>
      <c r="I141" s="42"/>
      <c r="J141" s="42">
        <f t="shared" si="14"/>
        <v>16848</v>
      </c>
      <c r="K141" s="42">
        <f t="shared" si="14"/>
        <v>106</v>
      </c>
      <c r="L141" s="42"/>
      <c r="M141" s="42"/>
      <c r="N141" s="42"/>
      <c r="O141" s="42"/>
      <c r="P141" s="42"/>
      <c r="Q141" s="42"/>
      <c r="R141" s="42">
        <f t="shared" si="15"/>
        <v>9133880</v>
      </c>
      <c r="S141" s="42">
        <f t="shared" si="16"/>
        <v>18661</v>
      </c>
    </row>
    <row r="142" spans="1:19">
      <c r="A142" s="18">
        <f t="shared" si="17"/>
        <v>2020</v>
      </c>
      <c r="B142" s="18">
        <f t="shared" si="18"/>
        <v>3</v>
      </c>
      <c r="C142" s="18"/>
      <c r="D142" s="18"/>
      <c r="E142" s="18"/>
      <c r="F142" s="42">
        <f>SUMIF('Cust MB ComLg'!$Y$8:$AJ$8,$B$29,'Cust MB ComLg'!$Y102:$AJ102)</f>
        <v>25</v>
      </c>
      <c r="G142" s="42">
        <f>'Avg Bill Days'!C99</f>
        <v>30.024000000000001</v>
      </c>
      <c r="H142" s="42"/>
      <c r="I142" s="42"/>
      <c r="J142" s="42">
        <f t="shared" si="14"/>
        <v>15712</v>
      </c>
      <c r="K142" s="42">
        <f t="shared" si="14"/>
        <v>441</v>
      </c>
      <c r="L142" s="42"/>
      <c r="M142" s="42"/>
      <c r="N142" s="42"/>
      <c r="O142" s="42"/>
      <c r="P142" s="42"/>
      <c r="Q142" s="42"/>
      <c r="R142" s="42">
        <f t="shared" si="15"/>
        <v>8898020</v>
      </c>
      <c r="S142" s="42">
        <f t="shared" si="16"/>
        <v>18041</v>
      </c>
    </row>
    <row r="143" spans="1:19">
      <c r="A143" s="18">
        <f t="shared" si="17"/>
        <v>2020</v>
      </c>
      <c r="B143" s="18">
        <f t="shared" si="18"/>
        <v>4</v>
      </c>
      <c r="C143" s="18"/>
      <c r="D143" s="18"/>
      <c r="E143" s="18"/>
      <c r="F143" s="42">
        <f>SUMIF('Cust MB ComLg'!$Y$8:$AJ$8,$B$29,'Cust MB ComLg'!$Y103:$AJ103)</f>
        <v>25</v>
      </c>
      <c r="G143" s="42">
        <f>'Avg Bill Days'!C100</f>
        <v>30.713999999999999</v>
      </c>
      <c r="H143" s="42"/>
      <c r="I143" s="42"/>
      <c r="J143" s="42">
        <f t="shared" si="14"/>
        <v>16078</v>
      </c>
      <c r="K143" s="42">
        <f t="shared" si="14"/>
        <v>610</v>
      </c>
      <c r="L143" s="42"/>
      <c r="M143" s="42"/>
      <c r="N143" s="42"/>
      <c r="O143" s="42"/>
      <c r="P143" s="42"/>
      <c r="Q143" s="42"/>
      <c r="R143" s="42">
        <f t="shared" si="15"/>
        <v>9431342</v>
      </c>
      <c r="S143" s="42">
        <f t="shared" si="16"/>
        <v>18021</v>
      </c>
    </row>
    <row r="144" spans="1:19">
      <c r="A144" s="18">
        <f t="shared" si="17"/>
        <v>2020</v>
      </c>
      <c r="B144" s="18">
        <f t="shared" si="18"/>
        <v>5</v>
      </c>
      <c r="C144" s="18"/>
      <c r="D144" s="18"/>
      <c r="E144" s="18"/>
      <c r="F144" s="42">
        <f>SUMIF('Cust MB ComLg'!$Y$8:$AJ$8,$B$29,'Cust MB ComLg'!$Y104:$AJ104)</f>
        <v>25</v>
      </c>
      <c r="G144" s="42">
        <f>'Avg Bill Days'!C101</f>
        <v>29.524000000000001</v>
      </c>
      <c r="H144" s="42"/>
      <c r="I144" s="42"/>
      <c r="J144" s="42">
        <f t="shared" si="14"/>
        <v>17318</v>
      </c>
      <c r="K144" s="42">
        <f t="shared" si="14"/>
        <v>795</v>
      </c>
      <c r="L144" s="42"/>
      <c r="M144" s="42"/>
      <c r="N144" s="42"/>
      <c r="O144" s="42"/>
      <c r="P144" s="42"/>
      <c r="Q144" s="42"/>
      <c r="R144" s="42">
        <f t="shared" si="15"/>
        <v>9756522</v>
      </c>
      <c r="S144" s="42">
        <f t="shared" si="16"/>
        <v>19330</v>
      </c>
    </row>
    <row r="145" spans="1:19">
      <c r="A145" s="18">
        <f t="shared" si="17"/>
        <v>2020</v>
      </c>
      <c r="B145" s="18">
        <f t="shared" si="18"/>
        <v>6</v>
      </c>
      <c r="C145" s="18"/>
      <c r="D145" s="18"/>
      <c r="E145" s="18"/>
      <c r="F145" s="42">
        <f>SUMIF('Cust MB ComLg'!$Y$8:$AJ$8,$B$29,'Cust MB ComLg'!$Y105:$AJ105)</f>
        <v>25</v>
      </c>
      <c r="G145" s="42">
        <f>'Avg Bill Days'!C102</f>
        <v>30.619</v>
      </c>
      <c r="H145" s="42"/>
      <c r="I145" s="42"/>
      <c r="J145" s="42">
        <f t="shared" si="14"/>
        <v>19541</v>
      </c>
      <c r="K145" s="42">
        <f t="shared" si="14"/>
        <v>883</v>
      </c>
      <c r="L145" s="42"/>
      <c r="M145" s="42"/>
      <c r="N145" s="42"/>
      <c r="O145" s="42"/>
      <c r="P145" s="42"/>
      <c r="Q145" s="42"/>
      <c r="R145" s="42">
        <f t="shared" si="15"/>
        <v>11647797</v>
      </c>
      <c r="S145" s="42">
        <f t="shared" si="16"/>
        <v>21691</v>
      </c>
    </row>
    <row r="146" spans="1:19">
      <c r="A146" s="18">
        <f t="shared" si="17"/>
        <v>2020</v>
      </c>
      <c r="B146" s="18">
        <f t="shared" si="18"/>
        <v>7</v>
      </c>
      <c r="C146" s="18"/>
      <c r="D146" s="18"/>
      <c r="E146" s="18"/>
      <c r="F146" s="42">
        <f>SUMIF('Cust MB ComLg'!$Y$8:$AJ$8,$B$29,'Cust MB ComLg'!$Y106:$AJ106)</f>
        <v>25</v>
      </c>
      <c r="G146" s="42">
        <f>'Avg Bill Days'!C103</f>
        <v>30.713999999999999</v>
      </c>
      <c r="H146" s="42"/>
      <c r="I146" s="42"/>
      <c r="J146" s="42">
        <f t="shared" si="14"/>
        <v>19718</v>
      </c>
      <c r="K146" s="42">
        <f t="shared" si="14"/>
        <v>971</v>
      </c>
      <c r="L146" s="42"/>
      <c r="M146" s="42"/>
      <c r="N146" s="42"/>
      <c r="O146" s="42"/>
      <c r="P146" s="42"/>
      <c r="Q146" s="42"/>
      <c r="R146" s="42">
        <f t="shared" si="15"/>
        <v>12366136</v>
      </c>
      <c r="S146" s="42">
        <f t="shared" si="16"/>
        <v>21963</v>
      </c>
    </row>
    <row r="147" spans="1:19">
      <c r="A147" s="18">
        <f t="shared" si="17"/>
        <v>2020</v>
      </c>
      <c r="B147" s="18">
        <f t="shared" si="18"/>
        <v>8</v>
      </c>
      <c r="C147" s="18"/>
      <c r="D147" s="18"/>
      <c r="E147" s="18"/>
      <c r="F147" s="42">
        <f>SUMIF('Cust MB ComLg'!$Y$8:$AJ$8,$B$29,'Cust MB ComLg'!$Y107:$AJ107)</f>
        <v>25</v>
      </c>
      <c r="G147" s="42">
        <f>'Avg Bill Days'!C104</f>
        <v>30.475999999999999</v>
      </c>
      <c r="H147" s="42"/>
      <c r="I147" s="42"/>
      <c r="J147" s="42">
        <f t="shared" si="14"/>
        <v>20338</v>
      </c>
      <c r="K147" s="42">
        <f t="shared" si="14"/>
        <v>885</v>
      </c>
      <c r="L147" s="42"/>
      <c r="M147" s="42"/>
      <c r="N147" s="42"/>
      <c r="O147" s="42"/>
      <c r="P147" s="42"/>
      <c r="Q147" s="42"/>
      <c r="R147" s="42">
        <f t="shared" si="15"/>
        <v>12498920</v>
      </c>
      <c r="S147" s="42">
        <f t="shared" si="16"/>
        <v>22527</v>
      </c>
    </row>
    <row r="148" spans="1:19">
      <c r="A148" s="18">
        <f t="shared" si="17"/>
        <v>2020</v>
      </c>
      <c r="B148" s="18">
        <f t="shared" si="18"/>
        <v>9</v>
      </c>
      <c r="C148" s="18"/>
      <c r="D148" s="18"/>
      <c r="E148" s="18"/>
      <c r="F148" s="42">
        <f>SUMIF('Cust MB ComLg'!$Y$8:$AJ$8,$B$29,'Cust MB ComLg'!$Y108:$AJ108)</f>
        <v>25</v>
      </c>
      <c r="G148" s="42">
        <f>'Avg Bill Days'!C105</f>
        <v>31.143000000000001</v>
      </c>
      <c r="H148" s="42"/>
      <c r="I148" s="42"/>
      <c r="J148" s="42">
        <f t="shared" si="14"/>
        <v>19659</v>
      </c>
      <c r="K148" s="42">
        <f t="shared" si="14"/>
        <v>841</v>
      </c>
      <c r="L148" s="42"/>
      <c r="M148" s="42"/>
      <c r="N148" s="42"/>
      <c r="O148" s="42"/>
      <c r="P148" s="42"/>
      <c r="Q148" s="42"/>
      <c r="R148" s="42">
        <f t="shared" si="15"/>
        <v>12124508</v>
      </c>
      <c r="S148" s="42">
        <f t="shared" si="16"/>
        <v>21871</v>
      </c>
    </row>
    <row r="149" spans="1:19">
      <c r="A149" s="18">
        <f t="shared" si="17"/>
        <v>2020</v>
      </c>
      <c r="B149" s="18">
        <f t="shared" si="18"/>
        <v>10</v>
      </c>
      <c r="C149" s="18"/>
      <c r="D149" s="18"/>
      <c r="E149" s="18"/>
      <c r="F149" s="42">
        <f>SUMIF('Cust MB ComLg'!$Y$8:$AJ$8,$B$29,'Cust MB ComLg'!$Y109:$AJ109)</f>
        <v>25</v>
      </c>
      <c r="G149" s="42">
        <f>'Avg Bill Days'!C106</f>
        <v>30.762</v>
      </c>
      <c r="H149" s="42"/>
      <c r="I149" s="42"/>
      <c r="J149" s="42">
        <f t="shared" si="14"/>
        <v>17638</v>
      </c>
      <c r="K149" s="42">
        <f t="shared" si="14"/>
        <v>835</v>
      </c>
      <c r="L149" s="42"/>
      <c r="M149" s="42"/>
      <c r="N149" s="42"/>
      <c r="O149" s="42"/>
      <c r="P149" s="42"/>
      <c r="Q149" s="42"/>
      <c r="R149" s="42">
        <f t="shared" si="15"/>
        <v>10273101</v>
      </c>
      <c r="S149" s="42">
        <f t="shared" si="16"/>
        <v>19665</v>
      </c>
    </row>
    <row r="150" spans="1:19">
      <c r="A150" s="18">
        <f t="shared" si="17"/>
        <v>2020</v>
      </c>
      <c r="B150" s="18">
        <f t="shared" si="18"/>
        <v>11</v>
      </c>
      <c r="C150" s="18"/>
      <c r="D150" s="18"/>
      <c r="E150" s="18"/>
      <c r="F150" s="42">
        <f>SUMIF('Cust MB ComLg'!$Y$8:$AJ$8,$B$29,'Cust MB ComLg'!$Y110:$AJ110)</f>
        <v>25</v>
      </c>
      <c r="G150" s="42">
        <f>'Avg Bill Days'!C107</f>
        <v>28.619</v>
      </c>
      <c r="H150" s="42"/>
      <c r="I150" s="42"/>
      <c r="J150" s="42">
        <f t="shared" si="14"/>
        <v>16308</v>
      </c>
      <c r="K150" s="42">
        <f t="shared" si="14"/>
        <v>596</v>
      </c>
      <c r="L150" s="42"/>
      <c r="M150" s="42"/>
      <c r="N150" s="42"/>
      <c r="O150" s="42"/>
      <c r="P150" s="42"/>
      <c r="Q150" s="42"/>
      <c r="R150" s="42">
        <f t="shared" si="15"/>
        <v>8735428</v>
      </c>
      <c r="S150" s="42">
        <f t="shared" si="16"/>
        <v>18469</v>
      </c>
    </row>
    <row r="151" spans="1:19">
      <c r="A151" s="18">
        <f t="shared" si="17"/>
        <v>2020</v>
      </c>
      <c r="B151" s="18">
        <f t="shared" si="18"/>
        <v>12</v>
      </c>
      <c r="C151" s="18"/>
      <c r="D151" s="18"/>
      <c r="E151" s="18"/>
      <c r="F151" s="42">
        <f>SUMIF('Cust MB ComLg'!$Y$8:$AJ$8,$B$29,'Cust MB ComLg'!$Y111:$AJ111)</f>
        <v>25</v>
      </c>
      <c r="G151" s="42">
        <f>'Avg Bill Days'!C108</f>
        <v>31.238</v>
      </c>
      <c r="H151" s="42"/>
      <c r="I151" s="42"/>
      <c r="J151" s="42">
        <f t="shared" si="14"/>
        <v>16059</v>
      </c>
      <c r="K151" s="42">
        <f t="shared" si="14"/>
        <v>269</v>
      </c>
      <c r="L151" s="42"/>
      <c r="M151" s="42"/>
      <c r="N151" s="42"/>
      <c r="O151" s="42"/>
      <c r="P151" s="42"/>
      <c r="Q151" s="42"/>
      <c r="R151" s="42">
        <f t="shared" si="15"/>
        <v>9496341</v>
      </c>
      <c r="S151" s="42">
        <f t="shared" si="16"/>
        <v>18841</v>
      </c>
    </row>
    <row r="152" spans="1:19">
      <c r="A152" s="18">
        <f t="shared" si="17"/>
        <v>2021</v>
      </c>
      <c r="B152" s="18">
        <f t="shared" si="18"/>
        <v>1</v>
      </c>
      <c r="C152" s="18"/>
      <c r="D152" s="18"/>
      <c r="E152" s="18"/>
      <c r="F152" s="42">
        <f>SUMIF('Cust MB ComLg'!$Y$8:$AJ$8,$B$29,'Cust MB ComLg'!$Y112:$AJ112)</f>
        <v>25</v>
      </c>
      <c r="G152" s="42">
        <f>'Avg Bill Days'!C109</f>
        <v>32.286000000000001</v>
      </c>
      <c r="H152" s="42"/>
      <c r="I152" s="42"/>
      <c r="J152" s="42">
        <f t="shared" si="14"/>
        <v>17189</v>
      </c>
      <c r="K152" s="42">
        <f t="shared" si="14"/>
        <v>125</v>
      </c>
      <c r="L152" s="42"/>
      <c r="M152" s="42"/>
      <c r="N152" s="42"/>
      <c r="O152" s="42"/>
      <c r="P152" s="42"/>
      <c r="Q152" s="42"/>
      <c r="R152" s="42">
        <f t="shared" si="15"/>
        <v>9821822</v>
      </c>
      <c r="S152" s="42">
        <f t="shared" si="16"/>
        <v>19187</v>
      </c>
    </row>
    <row r="153" spans="1:19">
      <c r="A153" s="18">
        <f t="shared" si="17"/>
        <v>2021</v>
      </c>
      <c r="B153" s="18">
        <f t="shared" si="18"/>
        <v>2</v>
      </c>
      <c r="C153" s="18"/>
      <c r="D153" s="18"/>
      <c r="E153" s="18"/>
      <c r="F153" s="42">
        <f>SUMIF('Cust MB ComLg'!$Y$8:$AJ$8,$B$29,'Cust MB ComLg'!$Y113:$AJ113)</f>
        <v>25</v>
      </c>
      <c r="G153" s="42">
        <f>'Avg Bill Days'!C110</f>
        <v>29.81</v>
      </c>
      <c r="H153" s="42"/>
      <c r="I153" s="42"/>
      <c r="J153" s="42">
        <f t="shared" si="14"/>
        <v>16848</v>
      </c>
      <c r="K153" s="42">
        <f t="shared" si="14"/>
        <v>106</v>
      </c>
      <c r="L153" s="42"/>
      <c r="M153" s="42"/>
      <c r="N153" s="42"/>
      <c r="O153" s="42"/>
      <c r="P153" s="42"/>
      <c r="Q153" s="42"/>
      <c r="R153" s="42">
        <f t="shared" si="15"/>
        <v>8983206</v>
      </c>
      <c r="S153" s="42">
        <f t="shared" si="16"/>
        <v>18661</v>
      </c>
    </row>
    <row r="154" spans="1:19">
      <c r="A154" s="18">
        <f t="shared" si="17"/>
        <v>2021</v>
      </c>
      <c r="B154" s="18">
        <f t="shared" si="18"/>
        <v>3</v>
      </c>
      <c r="C154" s="18"/>
      <c r="D154" s="18"/>
      <c r="E154" s="18"/>
      <c r="F154" s="42">
        <f>SUMIF('Cust MB ComLg'!$Y$8:$AJ$8,$B$29,'Cust MB ComLg'!$Y114:$AJ114)</f>
        <v>25</v>
      </c>
      <c r="G154" s="42">
        <f>'Avg Bill Days'!C111</f>
        <v>29.524000000000001</v>
      </c>
      <c r="H154" s="42"/>
      <c r="I154" s="42"/>
      <c r="J154" s="42">
        <f t="shared" si="14"/>
        <v>15712</v>
      </c>
      <c r="K154" s="42">
        <f t="shared" si="14"/>
        <v>441</v>
      </c>
      <c r="L154" s="42"/>
      <c r="M154" s="42"/>
      <c r="N154" s="42"/>
      <c r="O154" s="42"/>
      <c r="P154" s="42"/>
      <c r="Q154" s="42"/>
      <c r="R154" s="42">
        <f t="shared" si="15"/>
        <v>8749838</v>
      </c>
      <c r="S154" s="42">
        <f t="shared" si="16"/>
        <v>18041</v>
      </c>
    </row>
    <row r="155" spans="1:19">
      <c r="A155" s="18">
        <f t="shared" si="17"/>
        <v>2021</v>
      </c>
      <c r="B155" s="18">
        <f t="shared" si="18"/>
        <v>4</v>
      </c>
      <c r="C155" s="18"/>
      <c r="D155" s="18"/>
      <c r="E155" s="18"/>
      <c r="F155" s="42">
        <f>SUMIF('Cust MB ComLg'!$Y$8:$AJ$8,$B$29,'Cust MB ComLg'!$Y115:$AJ115)</f>
        <v>25</v>
      </c>
      <c r="G155" s="42">
        <f>'Avg Bill Days'!C112</f>
        <v>30.713999999999999</v>
      </c>
      <c r="H155" s="42"/>
      <c r="I155" s="42"/>
      <c r="J155" s="42">
        <f t="shared" si="14"/>
        <v>16078</v>
      </c>
      <c r="K155" s="42">
        <f t="shared" si="14"/>
        <v>610</v>
      </c>
      <c r="L155" s="42"/>
      <c r="M155" s="42"/>
      <c r="N155" s="42"/>
      <c r="O155" s="42"/>
      <c r="P155" s="42"/>
      <c r="Q155" s="42"/>
      <c r="R155" s="42">
        <f t="shared" si="15"/>
        <v>9431342</v>
      </c>
      <c r="S155" s="42">
        <f t="shared" si="16"/>
        <v>18021</v>
      </c>
    </row>
    <row r="156" spans="1:19">
      <c r="A156" s="18">
        <f t="shared" si="17"/>
        <v>2021</v>
      </c>
      <c r="B156" s="18">
        <f t="shared" si="18"/>
        <v>5</v>
      </c>
      <c r="C156" s="18"/>
      <c r="D156" s="18"/>
      <c r="E156" s="18"/>
      <c r="F156" s="42">
        <f>SUMIF('Cust MB ComLg'!$Y$8:$AJ$8,$B$29,'Cust MB ComLg'!$Y116:$AJ116)</f>
        <v>25</v>
      </c>
      <c r="G156" s="42">
        <f>'Avg Bill Days'!C113</f>
        <v>29.524000000000001</v>
      </c>
      <c r="H156" s="42"/>
      <c r="I156" s="42"/>
      <c r="J156" s="42">
        <f t="shared" si="14"/>
        <v>17318</v>
      </c>
      <c r="K156" s="42">
        <f t="shared" si="14"/>
        <v>795</v>
      </c>
      <c r="L156" s="42"/>
      <c r="M156" s="42"/>
      <c r="N156" s="42"/>
      <c r="O156" s="42"/>
      <c r="P156" s="42"/>
      <c r="Q156" s="42"/>
      <c r="R156" s="42">
        <f t="shared" si="15"/>
        <v>9756522</v>
      </c>
      <c r="S156" s="42">
        <f t="shared" si="16"/>
        <v>19330</v>
      </c>
    </row>
    <row r="157" spans="1:19">
      <c r="A157" s="18">
        <f t="shared" si="17"/>
        <v>2021</v>
      </c>
      <c r="B157" s="18">
        <f t="shared" si="18"/>
        <v>6</v>
      </c>
      <c r="C157" s="18"/>
      <c r="D157" s="18"/>
      <c r="E157" s="18"/>
      <c r="F157" s="42">
        <f>SUMIF('Cust MB ComLg'!$Y$8:$AJ$8,$B$29,'Cust MB ComLg'!$Y117:$AJ117)</f>
        <v>25</v>
      </c>
      <c r="G157" s="42">
        <f>'Avg Bill Days'!C114</f>
        <v>30.619</v>
      </c>
      <c r="H157" s="42"/>
      <c r="I157" s="42"/>
      <c r="J157" s="42">
        <f t="shared" si="14"/>
        <v>19541</v>
      </c>
      <c r="K157" s="42">
        <f t="shared" si="14"/>
        <v>883</v>
      </c>
      <c r="L157" s="42"/>
      <c r="M157" s="42"/>
      <c r="N157" s="42"/>
      <c r="O157" s="42"/>
      <c r="P157" s="42"/>
      <c r="Q157" s="42"/>
      <c r="R157" s="42">
        <f t="shared" si="15"/>
        <v>11647797</v>
      </c>
      <c r="S157" s="42">
        <f t="shared" si="16"/>
        <v>21691</v>
      </c>
    </row>
    <row r="158" spans="1:19">
      <c r="A158" s="18">
        <f t="shared" si="17"/>
        <v>2021</v>
      </c>
      <c r="B158" s="18">
        <f t="shared" si="18"/>
        <v>7</v>
      </c>
      <c r="C158" s="18"/>
      <c r="D158" s="18"/>
      <c r="E158" s="18"/>
      <c r="F158" s="42">
        <f>SUMIF('Cust MB ComLg'!$Y$8:$AJ$8,$B$29,'Cust MB ComLg'!$Y118:$AJ118)</f>
        <v>25</v>
      </c>
      <c r="G158" s="42">
        <f>'Avg Bill Days'!C115</f>
        <v>30.713999999999999</v>
      </c>
      <c r="H158" s="42"/>
      <c r="I158" s="42"/>
      <c r="J158" s="42">
        <f t="shared" si="14"/>
        <v>19718</v>
      </c>
      <c r="K158" s="42">
        <f t="shared" si="14"/>
        <v>971</v>
      </c>
      <c r="L158" s="42"/>
      <c r="M158" s="42"/>
      <c r="N158" s="42"/>
      <c r="O158" s="42"/>
      <c r="P158" s="42"/>
      <c r="Q158" s="42"/>
      <c r="R158" s="42">
        <f t="shared" si="15"/>
        <v>12366136</v>
      </c>
      <c r="S158" s="42">
        <f t="shared" si="16"/>
        <v>21963</v>
      </c>
    </row>
    <row r="159" spans="1:19">
      <c r="A159" s="18">
        <f t="shared" si="17"/>
        <v>2021</v>
      </c>
      <c r="B159" s="18">
        <f t="shared" si="18"/>
        <v>8</v>
      </c>
      <c r="C159" s="18"/>
      <c r="D159" s="18"/>
      <c r="E159" s="18"/>
      <c r="F159" s="42">
        <f>SUMIF('Cust MB ComLg'!$Y$8:$AJ$8,$B$29,'Cust MB ComLg'!$Y119:$AJ119)</f>
        <v>25</v>
      </c>
      <c r="G159" s="42">
        <f>'Avg Bill Days'!C116</f>
        <v>30.475999999999999</v>
      </c>
      <c r="H159" s="42"/>
      <c r="I159" s="42"/>
      <c r="J159" s="42">
        <f t="shared" si="14"/>
        <v>20338</v>
      </c>
      <c r="K159" s="42">
        <f t="shared" si="14"/>
        <v>885</v>
      </c>
      <c r="L159" s="42"/>
      <c r="M159" s="42"/>
      <c r="N159" s="42"/>
      <c r="O159" s="42"/>
      <c r="P159" s="42"/>
      <c r="Q159" s="42"/>
      <c r="R159" s="42">
        <f t="shared" si="15"/>
        <v>12498920</v>
      </c>
      <c r="S159" s="42">
        <f t="shared" si="16"/>
        <v>22527</v>
      </c>
    </row>
    <row r="160" spans="1:19">
      <c r="A160" s="18">
        <f t="shared" si="17"/>
        <v>2021</v>
      </c>
      <c r="B160" s="18">
        <f t="shared" si="18"/>
        <v>9</v>
      </c>
      <c r="C160" s="18"/>
      <c r="D160" s="18"/>
      <c r="E160" s="18"/>
      <c r="F160" s="42">
        <f>SUMIF('Cust MB ComLg'!$Y$8:$AJ$8,$B$29,'Cust MB ComLg'!$Y120:$AJ120)</f>
        <v>25</v>
      </c>
      <c r="G160" s="42">
        <f>'Avg Bill Days'!C117</f>
        <v>31.143000000000001</v>
      </c>
      <c r="H160" s="42"/>
      <c r="I160" s="42"/>
      <c r="J160" s="42">
        <f t="shared" si="14"/>
        <v>19659</v>
      </c>
      <c r="K160" s="42">
        <f t="shared" si="14"/>
        <v>841</v>
      </c>
      <c r="L160" s="42"/>
      <c r="M160" s="42"/>
      <c r="N160" s="42"/>
      <c r="O160" s="42"/>
      <c r="P160" s="42"/>
      <c r="Q160" s="42"/>
      <c r="R160" s="42">
        <f t="shared" si="15"/>
        <v>12124508</v>
      </c>
      <c r="S160" s="42">
        <f t="shared" si="16"/>
        <v>21871</v>
      </c>
    </row>
    <row r="161" spans="1:19">
      <c r="A161" s="18">
        <f t="shared" si="17"/>
        <v>2021</v>
      </c>
      <c r="B161" s="18">
        <f t="shared" si="18"/>
        <v>10</v>
      </c>
      <c r="C161" s="18"/>
      <c r="D161" s="18"/>
      <c r="E161" s="18"/>
      <c r="F161" s="42">
        <f>SUMIF('Cust MB ComLg'!$Y$8:$AJ$8,$B$29,'Cust MB ComLg'!$Y121:$AJ121)</f>
        <v>25</v>
      </c>
      <c r="G161" s="42">
        <f>'Avg Bill Days'!C118</f>
        <v>30.762</v>
      </c>
      <c r="H161" s="42"/>
      <c r="I161" s="42"/>
      <c r="J161" s="42">
        <f t="shared" si="14"/>
        <v>17638</v>
      </c>
      <c r="K161" s="42">
        <f t="shared" si="14"/>
        <v>835</v>
      </c>
      <c r="L161" s="42"/>
      <c r="M161" s="42"/>
      <c r="N161" s="42"/>
      <c r="O161" s="42"/>
      <c r="P161" s="42"/>
      <c r="Q161" s="42"/>
      <c r="R161" s="42">
        <f t="shared" si="15"/>
        <v>10273101</v>
      </c>
      <c r="S161" s="42">
        <f t="shared" si="16"/>
        <v>19665</v>
      </c>
    </row>
    <row r="162" spans="1:19">
      <c r="A162" s="18">
        <f t="shared" si="17"/>
        <v>2021</v>
      </c>
      <c r="B162" s="18">
        <f t="shared" si="18"/>
        <v>11</v>
      </c>
      <c r="C162" s="18"/>
      <c r="D162" s="18"/>
      <c r="E162" s="18"/>
      <c r="F162" s="42">
        <f>SUMIF('Cust MB ComLg'!$Y$8:$AJ$8,$B$29,'Cust MB ComLg'!$Y122:$AJ122)</f>
        <v>25</v>
      </c>
      <c r="G162" s="42">
        <f>'Avg Bill Days'!C119</f>
        <v>28.619</v>
      </c>
      <c r="H162" s="42"/>
      <c r="I162" s="42"/>
      <c r="J162" s="42">
        <f t="shared" si="14"/>
        <v>16308</v>
      </c>
      <c r="K162" s="42">
        <f t="shared" si="14"/>
        <v>596</v>
      </c>
      <c r="L162" s="42"/>
      <c r="M162" s="42"/>
      <c r="N162" s="42"/>
      <c r="O162" s="42"/>
      <c r="P162" s="42"/>
      <c r="Q162" s="42"/>
      <c r="R162" s="42">
        <f t="shared" si="15"/>
        <v>8735428</v>
      </c>
      <c r="S162" s="42">
        <f t="shared" si="16"/>
        <v>18469</v>
      </c>
    </row>
    <row r="163" spans="1:19">
      <c r="A163" s="18">
        <f t="shared" si="17"/>
        <v>2021</v>
      </c>
      <c r="B163" s="18">
        <f t="shared" si="18"/>
        <v>12</v>
      </c>
      <c r="C163" s="18"/>
      <c r="D163" s="18"/>
      <c r="E163" s="18"/>
      <c r="F163" s="42">
        <f>SUMIF('Cust MB ComLg'!$Y$8:$AJ$8,$B$29,'Cust MB ComLg'!$Y123:$AJ123)</f>
        <v>25</v>
      </c>
      <c r="G163" s="42">
        <f>'Avg Bill Days'!C120</f>
        <v>31.238</v>
      </c>
      <c r="H163" s="42"/>
      <c r="I163" s="42"/>
      <c r="J163" s="42">
        <f t="shared" si="14"/>
        <v>16059</v>
      </c>
      <c r="K163" s="42">
        <f t="shared" si="14"/>
        <v>269</v>
      </c>
      <c r="L163" s="42"/>
      <c r="M163" s="42"/>
      <c r="N163" s="42"/>
      <c r="O163" s="42"/>
      <c r="P163" s="42"/>
      <c r="Q163" s="42"/>
      <c r="R163" s="42">
        <f t="shared" si="15"/>
        <v>9496341</v>
      </c>
      <c r="S163" s="42">
        <f t="shared" si="16"/>
        <v>18841</v>
      </c>
    </row>
    <row r="164" spans="1:19">
      <c r="A164" s="18">
        <f t="shared" si="17"/>
        <v>2022</v>
      </c>
      <c r="B164" s="18">
        <f t="shared" si="18"/>
        <v>1</v>
      </c>
      <c r="C164" s="18"/>
      <c r="D164" s="18"/>
      <c r="E164" s="18"/>
      <c r="F164" s="42">
        <f>SUMIF('Cust MB ComLg'!$Y$8:$AJ$8,$B$29,'Cust MB ComLg'!$Y124:$AJ124)</f>
        <v>25</v>
      </c>
      <c r="G164" s="42">
        <f>'Avg Bill Days'!C121</f>
        <v>32.286000000000001</v>
      </c>
      <c r="H164" s="42"/>
      <c r="I164" s="42"/>
      <c r="J164" s="42">
        <f t="shared" si="14"/>
        <v>17189</v>
      </c>
      <c r="K164" s="42">
        <f t="shared" si="14"/>
        <v>125</v>
      </c>
      <c r="L164" s="42"/>
      <c r="M164" s="42"/>
      <c r="N164" s="42"/>
      <c r="O164" s="42"/>
      <c r="P164" s="42"/>
      <c r="Q164" s="42"/>
      <c r="R164" s="42">
        <f t="shared" si="15"/>
        <v>9821822</v>
      </c>
      <c r="S164" s="42">
        <f t="shared" si="16"/>
        <v>19187</v>
      </c>
    </row>
    <row r="165" spans="1:19">
      <c r="A165" s="18">
        <f t="shared" si="17"/>
        <v>2022</v>
      </c>
      <c r="B165" s="18">
        <f t="shared" si="18"/>
        <v>2</v>
      </c>
      <c r="C165" s="18"/>
      <c r="D165" s="18"/>
      <c r="E165" s="18"/>
      <c r="F165" s="42">
        <f>SUMIF('Cust MB ComLg'!$Y$8:$AJ$8,$B$29,'Cust MB ComLg'!$Y125:$AJ125)</f>
        <v>25</v>
      </c>
      <c r="G165" s="42">
        <f>'Avg Bill Days'!C122</f>
        <v>29.81</v>
      </c>
      <c r="H165" s="42"/>
      <c r="I165" s="42"/>
      <c r="J165" s="42">
        <f t="shared" si="14"/>
        <v>16848</v>
      </c>
      <c r="K165" s="42">
        <f t="shared" si="14"/>
        <v>106</v>
      </c>
      <c r="L165" s="42"/>
      <c r="M165" s="42"/>
      <c r="N165" s="42"/>
      <c r="O165" s="42"/>
      <c r="P165" s="42"/>
      <c r="Q165" s="42"/>
      <c r="R165" s="42">
        <f t="shared" si="15"/>
        <v>8983206</v>
      </c>
      <c r="S165" s="42">
        <f t="shared" si="16"/>
        <v>18661</v>
      </c>
    </row>
    <row r="166" spans="1:19">
      <c r="A166" s="18">
        <f t="shared" si="17"/>
        <v>2022</v>
      </c>
      <c r="B166" s="18">
        <f t="shared" si="18"/>
        <v>3</v>
      </c>
      <c r="C166" s="18"/>
      <c r="D166" s="18"/>
      <c r="E166" s="18"/>
      <c r="F166" s="42">
        <f>SUMIF('Cust MB ComLg'!$Y$8:$AJ$8,$B$29,'Cust MB ComLg'!$Y126:$AJ126)</f>
        <v>25</v>
      </c>
      <c r="G166" s="42">
        <f>'Avg Bill Days'!C123</f>
        <v>29.524000000000001</v>
      </c>
      <c r="H166" s="42"/>
      <c r="I166" s="42"/>
      <c r="J166" s="42">
        <f t="shared" si="14"/>
        <v>15712</v>
      </c>
      <c r="K166" s="42">
        <f t="shared" si="14"/>
        <v>441</v>
      </c>
      <c r="L166" s="42"/>
      <c r="M166" s="42"/>
      <c r="N166" s="42"/>
      <c r="O166" s="42"/>
      <c r="P166" s="42"/>
      <c r="Q166" s="42"/>
      <c r="R166" s="42">
        <f t="shared" si="15"/>
        <v>8749838</v>
      </c>
      <c r="S166" s="42">
        <f t="shared" si="16"/>
        <v>18041</v>
      </c>
    </row>
    <row r="167" spans="1:19">
      <c r="A167" s="18">
        <f t="shared" si="17"/>
        <v>2022</v>
      </c>
      <c r="B167" s="18">
        <f t="shared" si="18"/>
        <v>4</v>
      </c>
      <c r="C167" s="18"/>
      <c r="D167" s="18"/>
      <c r="E167" s="18"/>
      <c r="F167" s="42">
        <f>SUMIF('Cust MB ComLg'!$Y$8:$AJ$8,$B$29,'Cust MB ComLg'!$Y127:$AJ127)</f>
        <v>25</v>
      </c>
      <c r="G167" s="42">
        <f>'Avg Bill Days'!C124</f>
        <v>30.713999999999999</v>
      </c>
      <c r="H167" s="42"/>
      <c r="I167" s="42"/>
      <c r="J167" s="42">
        <f t="shared" si="14"/>
        <v>16078</v>
      </c>
      <c r="K167" s="42">
        <f t="shared" si="14"/>
        <v>610</v>
      </c>
      <c r="L167" s="42"/>
      <c r="M167" s="42"/>
      <c r="N167" s="42"/>
      <c r="O167" s="42"/>
      <c r="P167" s="42"/>
      <c r="Q167" s="42"/>
      <c r="R167" s="42">
        <f t="shared" si="15"/>
        <v>9431342</v>
      </c>
      <c r="S167" s="42">
        <f t="shared" si="16"/>
        <v>18021</v>
      </c>
    </row>
    <row r="168" spans="1:19">
      <c r="A168" s="18">
        <f t="shared" si="17"/>
        <v>2022</v>
      </c>
      <c r="B168" s="18">
        <f t="shared" si="18"/>
        <v>5</v>
      </c>
      <c r="C168" s="18"/>
      <c r="D168" s="18"/>
      <c r="E168" s="18"/>
      <c r="F168" s="42">
        <f>SUMIF('Cust MB ComLg'!$Y$8:$AJ$8,$B$29,'Cust MB ComLg'!$Y128:$AJ128)</f>
        <v>25</v>
      </c>
      <c r="G168" s="42">
        <f>'Avg Bill Days'!C125</f>
        <v>29.524000000000001</v>
      </c>
      <c r="H168" s="42"/>
      <c r="I168" s="42"/>
      <c r="J168" s="42">
        <f t="shared" si="14"/>
        <v>17318</v>
      </c>
      <c r="K168" s="42">
        <f t="shared" si="14"/>
        <v>795</v>
      </c>
      <c r="L168" s="42"/>
      <c r="M168" s="42"/>
      <c r="N168" s="42"/>
      <c r="O168" s="42"/>
      <c r="P168" s="42"/>
      <c r="Q168" s="42"/>
      <c r="R168" s="42">
        <f t="shared" si="15"/>
        <v>9756522</v>
      </c>
      <c r="S168" s="42">
        <f t="shared" si="16"/>
        <v>19330</v>
      </c>
    </row>
    <row r="169" spans="1:19">
      <c r="A169" s="18">
        <f t="shared" si="17"/>
        <v>2022</v>
      </c>
      <c r="B169" s="18">
        <f t="shared" si="18"/>
        <v>6</v>
      </c>
      <c r="C169" s="18"/>
      <c r="D169" s="18"/>
      <c r="E169" s="18"/>
      <c r="F169" s="42">
        <f>SUMIF('Cust MB ComLg'!$Y$8:$AJ$8,$B$29,'Cust MB ComLg'!$Y129:$AJ129)</f>
        <v>25</v>
      </c>
      <c r="G169" s="42">
        <f>'Avg Bill Days'!C126</f>
        <v>30.619</v>
      </c>
      <c r="H169" s="42"/>
      <c r="I169" s="42"/>
      <c r="J169" s="42">
        <f t="shared" si="14"/>
        <v>19541</v>
      </c>
      <c r="K169" s="42">
        <f t="shared" si="14"/>
        <v>883</v>
      </c>
      <c r="L169" s="42"/>
      <c r="M169" s="42"/>
      <c r="N169" s="42"/>
      <c r="O169" s="42"/>
      <c r="P169" s="42"/>
      <c r="Q169" s="42"/>
      <c r="R169" s="42">
        <f t="shared" si="15"/>
        <v>11647797</v>
      </c>
      <c r="S169" s="42">
        <f t="shared" si="16"/>
        <v>21691</v>
      </c>
    </row>
    <row r="170" spans="1:19">
      <c r="A170" s="18">
        <f t="shared" si="17"/>
        <v>2022</v>
      </c>
      <c r="B170" s="18">
        <f t="shared" si="18"/>
        <v>7</v>
      </c>
      <c r="C170" s="18"/>
      <c r="D170" s="18"/>
      <c r="E170" s="18"/>
      <c r="F170" s="42">
        <f>SUMIF('Cust MB ComLg'!$Y$8:$AJ$8,$B$29,'Cust MB ComLg'!$Y130:$AJ130)</f>
        <v>25</v>
      </c>
      <c r="G170" s="42">
        <f>'Avg Bill Days'!C127</f>
        <v>30.713999999999999</v>
      </c>
      <c r="H170" s="42"/>
      <c r="I170" s="42"/>
      <c r="J170" s="42">
        <f t="shared" si="14"/>
        <v>19718</v>
      </c>
      <c r="K170" s="42">
        <f t="shared" si="14"/>
        <v>971</v>
      </c>
      <c r="L170" s="42"/>
      <c r="M170" s="42"/>
      <c r="N170" s="42"/>
      <c r="O170" s="42"/>
      <c r="P170" s="42"/>
      <c r="Q170" s="42"/>
      <c r="R170" s="42">
        <f t="shared" si="15"/>
        <v>12366136</v>
      </c>
      <c r="S170" s="42">
        <f t="shared" si="16"/>
        <v>21963</v>
      </c>
    </row>
    <row r="171" spans="1:19">
      <c r="A171" s="18">
        <f t="shared" si="17"/>
        <v>2022</v>
      </c>
      <c r="B171" s="18">
        <f t="shared" si="18"/>
        <v>8</v>
      </c>
      <c r="C171" s="18"/>
      <c r="D171" s="18"/>
      <c r="E171" s="18"/>
      <c r="F171" s="42">
        <f>SUMIF('Cust MB ComLg'!$Y$8:$AJ$8,$B$29,'Cust MB ComLg'!$Y131:$AJ131)</f>
        <v>25</v>
      </c>
      <c r="G171" s="42">
        <f>'Avg Bill Days'!C128</f>
        <v>30.475999999999999</v>
      </c>
      <c r="H171" s="42"/>
      <c r="I171" s="42"/>
      <c r="J171" s="42">
        <f t="shared" si="14"/>
        <v>20338</v>
      </c>
      <c r="K171" s="42">
        <f t="shared" si="14"/>
        <v>885</v>
      </c>
      <c r="L171" s="42"/>
      <c r="M171" s="42"/>
      <c r="N171" s="42"/>
      <c r="O171" s="42"/>
      <c r="P171" s="42"/>
      <c r="Q171" s="42"/>
      <c r="R171" s="42">
        <f t="shared" si="15"/>
        <v>12498920</v>
      </c>
      <c r="S171" s="42">
        <f t="shared" si="16"/>
        <v>22527</v>
      </c>
    </row>
    <row r="172" spans="1:19">
      <c r="A172" s="18">
        <f t="shared" si="17"/>
        <v>2022</v>
      </c>
      <c r="B172" s="18">
        <f t="shared" si="18"/>
        <v>9</v>
      </c>
      <c r="C172" s="18"/>
      <c r="D172" s="18"/>
      <c r="E172" s="18"/>
      <c r="F172" s="42">
        <f>SUMIF('Cust MB ComLg'!$Y$8:$AJ$8,$B$29,'Cust MB ComLg'!$Y132:$AJ132)</f>
        <v>25</v>
      </c>
      <c r="G172" s="42">
        <f>'Avg Bill Days'!C129</f>
        <v>31.143000000000001</v>
      </c>
      <c r="H172" s="42"/>
      <c r="I172" s="42"/>
      <c r="J172" s="42">
        <f t="shared" si="14"/>
        <v>19659</v>
      </c>
      <c r="K172" s="42">
        <f t="shared" si="14"/>
        <v>841</v>
      </c>
      <c r="L172" s="42"/>
      <c r="M172" s="42"/>
      <c r="N172" s="42"/>
      <c r="O172" s="42"/>
      <c r="P172" s="42"/>
      <c r="Q172" s="42"/>
      <c r="R172" s="42">
        <f t="shared" si="15"/>
        <v>12124508</v>
      </c>
      <c r="S172" s="42">
        <f t="shared" si="16"/>
        <v>21871</v>
      </c>
    </row>
    <row r="173" spans="1:19">
      <c r="A173" s="18">
        <f t="shared" si="17"/>
        <v>2022</v>
      </c>
      <c r="B173" s="18">
        <f t="shared" si="18"/>
        <v>10</v>
      </c>
      <c r="C173" s="18"/>
      <c r="D173" s="18"/>
      <c r="E173" s="18"/>
      <c r="F173" s="42">
        <f>SUMIF('Cust MB ComLg'!$Y$8:$AJ$8,$B$29,'Cust MB ComLg'!$Y133:$AJ133)</f>
        <v>25</v>
      </c>
      <c r="G173" s="42">
        <f>'Avg Bill Days'!C130</f>
        <v>30.762</v>
      </c>
      <c r="H173" s="42"/>
      <c r="I173" s="42"/>
      <c r="J173" s="42">
        <f t="shared" si="14"/>
        <v>17638</v>
      </c>
      <c r="K173" s="42">
        <f t="shared" si="14"/>
        <v>835</v>
      </c>
      <c r="L173" s="42"/>
      <c r="M173" s="42"/>
      <c r="N173" s="42"/>
      <c r="O173" s="42"/>
      <c r="P173" s="42"/>
      <c r="Q173" s="42"/>
      <c r="R173" s="42">
        <f t="shared" si="15"/>
        <v>10273101</v>
      </c>
      <c r="S173" s="42">
        <f t="shared" si="16"/>
        <v>19665</v>
      </c>
    </row>
    <row r="174" spans="1:19">
      <c r="A174" s="18">
        <f t="shared" si="17"/>
        <v>2022</v>
      </c>
      <c r="B174" s="18">
        <f t="shared" si="18"/>
        <v>11</v>
      </c>
      <c r="C174" s="18"/>
      <c r="D174" s="18"/>
      <c r="E174" s="18"/>
      <c r="F174" s="42">
        <f>SUMIF('Cust MB ComLg'!$Y$8:$AJ$8,$B$29,'Cust MB ComLg'!$Y134:$AJ134)</f>
        <v>25</v>
      </c>
      <c r="G174" s="42">
        <f>'Avg Bill Days'!C131</f>
        <v>28.619</v>
      </c>
      <c r="H174" s="42"/>
      <c r="I174" s="42"/>
      <c r="J174" s="42">
        <f t="shared" si="14"/>
        <v>16308</v>
      </c>
      <c r="K174" s="42">
        <f t="shared" si="14"/>
        <v>596</v>
      </c>
      <c r="L174" s="42"/>
      <c r="M174" s="42"/>
      <c r="N174" s="42"/>
      <c r="O174" s="42"/>
      <c r="P174" s="42"/>
      <c r="Q174" s="42"/>
      <c r="R174" s="42">
        <f t="shared" si="15"/>
        <v>8735428</v>
      </c>
      <c r="S174" s="42">
        <f t="shared" si="16"/>
        <v>18469</v>
      </c>
    </row>
    <row r="175" spans="1:19">
      <c r="A175" s="18">
        <f t="shared" si="17"/>
        <v>2022</v>
      </c>
      <c r="B175" s="18">
        <f t="shared" si="18"/>
        <v>12</v>
      </c>
      <c r="C175" s="18"/>
      <c r="D175" s="18"/>
      <c r="E175" s="18"/>
      <c r="F175" s="42">
        <f>SUMIF('Cust MB ComLg'!$Y$8:$AJ$8,$B$29,'Cust MB ComLg'!$Y135:$AJ135)</f>
        <v>25</v>
      </c>
      <c r="G175" s="42">
        <f>'Avg Bill Days'!C132</f>
        <v>31.238</v>
      </c>
      <c r="H175" s="42"/>
      <c r="I175" s="42"/>
      <c r="J175" s="42">
        <f t="shared" si="14"/>
        <v>16059</v>
      </c>
      <c r="K175" s="42">
        <f t="shared" si="14"/>
        <v>269</v>
      </c>
      <c r="L175" s="42"/>
      <c r="M175" s="42"/>
      <c r="N175" s="42"/>
      <c r="O175" s="42"/>
      <c r="P175" s="42"/>
      <c r="Q175" s="42"/>
      <c r="R175" s="42">
        <f t="shared" si="15"/>
        <v>9496341</v>
      </c>
      <c r="S175" s="42">
        <f t="shared" si="16"/>
        <v>18841</v>
      </c>
    </row>
    <row r="176" spans="1:19">
      <c r="A176" s="18">
        <f t="shared" si="17"/>
        <v>2023</v>
      </c>
      <c r="B176" s="18">
        <f t="shared" si="18"/>
        <v>1</v>
      </c>
      <c r="C176" s="18"/>
      <c r="D176" s="18"/>
      <c r="E176" s="18"/>
      <c r="F176" s="42">
        <f>SUMIF('Cust MB ComLg'!$Y$8:$AJ$8,$B$29,'Cust MB ComLg'!$Y136:$AJ136)</f>
        <v>25</v>
      </c>
      <c r="G176" s="42">
        <f>'Avg Bill Days'!C133</f>
        <v>32.286000000000001</v>
      </c>
      <c r="H176" s="42"/>
      <c r="I176" s="42"/>
      <c r="J176" s="42">
        <f t="shared" si="14"/>
        <v>17189</v>
      </c>
      <c r="K176" s="42">
        <f t="shared" si="14"/>
        <v>125</v>
      </c>
      <c r="L176" s="42"/>
      <c r="M176" s="42"/>
      <c r="N176" s="42"/>
      <c r="O176" s="42"/>
      <c r="P176" s="42"/>
      <c r="Q176" s="42"/>
      <c r="R176" s="42">
        <f t="shared" si="15"/>
        <v>9821822</v>
      </c>
      <c r="S176" s="42">
        <f t="shared" si="16"/>
        <v>19187</v>
      </c>
    </row>
    <row r="177" spans="1:19">
      <c r="A177" s="18">
        <f t="shared" si="17"/>
        <v>2023</v>
      </c>
      <c r="B177" s="18">
        <f t="shared" si="18"/>
        <v>2</v>
      </c>
      <c r="C177" s="18"/>
      <c r="D177" s="18"/>
      <c r="E177" s="18"/>
      <c r="F177" s="42">
        <f>SUMIF('Cust MB ComLg'!$Y$8:$AJ$8,$B$29,'Cust MB ComLg'!$Y137:$AJ137)</f>
        <v>25</v>
      </c>
      <c r="G177" s="42">
        <f>'Avg Bill Days'!C134</f>
        <v>29.81</v>
      </c>
      <c r="H177" s="42"/>
      <c r="I177" s="42"/>
      <c r="J177" s="42">
        <f t="shared" si="14"/>
        <v>16848</v>
      </c>
      <c r="K177" s="42">
        <f t="shared" si="14"/>
        <v>106</v>
      </c>
      <c r="L177" s="42"/>
      <c r="M177" s="42"/>
      <c r="N177" s="42"/>
      <c r="O177" s="42"/>
      <c r="P177" s="42"/>
      <c r="Q177" s="42"/>
      <c r="R177" s="42">
        <f t="shared" si="15"/>
        <v>8983206</v>
      </c>
      <c r="S177" s="42">
        <f t="shared" si="16"/>
        <v>18661</v>
      </c>
    </row>
    <row r="178" spans="1:19">
      <c r="A178" s="18">
        <f t="shared" si="17"/>
        <v>2023</v>
      </c>
      <c r="B178" s="18">
        <f t="shared" si="18"/>
        <v>3</v>
      </c>
      <c r="C178" s="18"/>
      <c r="D178" s="18"/>
      <c r="E178" s="18"/>
      <c r="F178" s="42">
        <f>SUMIF('Cust MB ComLg'!$Y$8:$AJ$8,$B$29,'Cust MB ComLg'!$Y138:$AJ138)</f>
        <v>25</v>
      </c>
      <c r="G178" s="42">
        <f>'Avg Bill Days'!C135</f>
        <v>29.524000000000001</v>
      </c>
      <c r="H178" s="42"/>
      <c r="I178" s="42"/>
      <c r="J178" s="42">
        <f t="shared" ref="J178:K209" si="19">ROUND(SUMIF($B$32:$B$45,$B178,J$32:J$45)*$F178,0)</f>
        <v>15712</v>
      </c>
      <c r="K178" s="42">
        <f t="shared" si="19"/>
        <v>441</v>
      </c>
      <c r="L178" s="42"/>
      <c r="M178" s="42"/>
      <c r="N178" s="42"/>
      <c r="O178" s="42"/>
      <c r="P178" s="42"/>
      <c r="Q178" s="42"/>
      <c r="R178" s="42">
        <f t="shared" ref="R178:R241" si="20">ROUND(SUMIF($B$32:$B$45,$B178,R$32:R$45)*$F178*$G178,0)</f>
        <v>8749838</v>
      </c>
      <c r="S178" s="42">
        <f t="shared" ref="S178:S241" si="21">ROUND(SUMIF($B$32:$B$45,$B178,S$32:S$45)*$F178,0)</f>
        <v>18041</v>
      </c>
    </row>
    <row r="179" spans="1:19">
      <c r="A179" s="18">
        <f t="shared" si="17"/>
        <v>2023</v>
      </c>
      <c r="B179" s="18">
        <f t="shared" si="18"/>
        <v>4</v>
      </c>
      <c r="C179" s="18"/>
      <c r="D179" s="18"/>
      <c r="E179" s="18"/>
      <c r="F179" s="42">
        <f>SUMIF('Cust MB ComLg'!$Y$8:$AJ$8,$B$29,'Cust MB ComLg'!$Y139:$AJ139)</f>
        <v>25</v>
      </c>
      <c r="G179" s="42">
        <f>'Avg Bill Days'!C136</f>
        <v>30.713999999999999</v>
      </c>
      <c r="H179" s="42"/>
      <c r="I179" s="42"/>
      <c r="J179" s="42">
        <f t="shared" si="19"/>
        <v>16078</v>
      </c>
      <c r="K179" s="42">
        <f t="shared" si="19"/>
        <v>610</v>
      </c>
      <c r="L179" s="42"/>
      <c r="M179" s="42"/>
      <c r="N179" s="42"/>
      <c r="O179" s="42"/>
      <c r="P179" s="42"/>
      <c r="Q179" s="42"/>
      <c r="R179" s="42">
        <f t="shared" si="20"/>
        <v>9431342</v>
      </c>
      <c r="S179" s="42">
        <f t="shared" si="21"/>
        <v>18021</v>
      </c>
    </row>
    <row r="180" spans="1:19">
      <c r="A180" s="18">
        <f t="shared" si="17"/>
        <v>2023</v>
      </c>
      <c r="B180" s="18">
        <f t="shared" si="18"/>
        <v>5</v>
      </c>
      <c r="C180" s="18"/>
      <c r="D180" s="18"/>
      <c r="E180" s="18"/>
      <c r="F180" s="42">
        <f>SUMIF('Cust MB ComLg'!$Y$8:$AJ$8,$B$29,'Cust MB ComLg'!$Y140:$AJ140)</f>
        <v>25</v>
      </c>
      <c r="G180" s="42">
        <f>'Avg Bill Days'!C137</f>
        <v>29.524000000000001</v>
      </c>
      <c r="H180" s="42"/>
      <c r="I180" s="42"/>
      <c r="J180" s="42">
        <f t="shared" si="19"/>
        <v>17318</v>
      </c>
      <c r="K180" s="42">
        <f t="shared" si="19"/>
        <v>795</v>
      </c>
      <c r="L180" s="42"/>
      <c r="M180" s="42"/>
      <c r="N180" s="42"/>
      <c r="O180" s="42"/>
      <c r="P180" s="42"/>
      <c r="Q180" s="42"/>
      <c r="R180" s="42">
        <f t="shared" si="20"/>
        <v>9756522</v>
      </c>
      <c r="S180" s="42">
        <f t="shared" si="21"/>
        <v>19330</v>
      </c>
    </row>
    <row r="181" spans="1:19">
      <c r="A181" s="18">
        <f t="shared" si="17"/>
        <v>2023</v>
      </c>
      <c r="B181" s="18">
        <f t="shared" si="18"/>
        <v>6</v>
      </c>
      <c r="C181" s="18"/>
      <c r="D181" s="18"/>
      <c r="E181" s="18"/>
      <c r="F181" s="42">
        <f>SUMIF('Cust MB ComLg'!$Y$8:$AJ$8,$B$29,'Cust MB ComLg'!$Y141:$AJ141)</f>
        <v>25</v>
      </c>
      <c r="G181" s="42">
        <f>'Avg Bill Days'!C138</f>
        <v>30.619</v>
      </c>
      <c r="H181" s="42"/>
      <c r="I181" s="42"/>
      <c r="J181" s="42">
        <f t="shared" si="19"/>
        <v>19541</v>
      </c>
      <c r="K181" s="42">
        <f t="shared" si="19"/>
        <v>883</v>
      </c>
      <c r="L181" s="42"/>
      <c r="M181" s="42"/>
      <c r="N181" s="42"/>
      <c r="O181" s="42"/>
      <c r="P181" s="42"/>
      <c r="Q181" s="42"/>
      <c r="R181" s="42">
        <f t="shared" si="20"/>
        <v>11647797</v>
      </c>
      <c r="S181" s="42">
        <f t="shared" si="21"/>
        <v>21691</v>
      </c>
    </row>
    <row r="182" spans="1:19">
      <c r="A182" s="18">
        <f t="shared" si="17"/>
        <v>2023</v>
      </c>
      <c r="B182" s="18">
        <f t="shared" si="18"/>
        <v>7</v>
      </c>
      <c r="C182" s="18"/>
      <c r="D182" s="18"/>
      <c r="E182" s="18"/>
      <c r="F182" s="42">
        <f>SUMIF('Cust MB ComLg'!$Y$8:$AJ$8,$B$29,'Cust MB ComLg'!$Y142:$AJ142)</f>
        <v>25</v>
      </c>
      <c r="G182" s="42">
        <f>'Avg Bill Days'!C139</f>
        <v>30.713999999999999</v>
      </c>
      <c r="H182" s="42"/>
      <c r="I182" s="42"/>
      <c r="J182" s="42">
        <f t="shared" si="19"/>
        <v>19718</v>
      </c>
      <c r="K182" s="42">
        <f t="shared" si="19"/>
        <v>971</v>
      </c>
      <c r="L182" s="42"/>
      <c r="M182" s="42"/>
      <c r="N182" s="42"/>
      <c r="O182" s="42"/>
      <c r="P182" s="42"/>
      <c r="Q182" s="42"/>
      <c r="R182" s="42">
        <f t="shared" si="20"/>
        <v>12366136</v>
      </c>
      <c r="S182" s="42">
        <f t="shared" si="21"/>
        <v>21963</v>
      </c>
    </row>
    <row r="183" spans="1:19">
      <c r="A183" s="18">
        <f t="shared" si="17"/>
        <v>2023</v>
      </c>
      <c r="B183" s="18">
        <f t="shared" si="18"/>
        <v>8</v>
      </c>
      <c r="C183" s="18"/>
      <c r="D183" s="18"/>
      <c r="E183" s="18"/>
      <c r="F183" s="42">
        <f>SUMIF('Cust MB ComLg'!$Y$8:$AJ$8,$B$29,'Cust MB ComLg'!$Y143:$AJ143)</f>
        <v>25</v>
      </c>
      <c r="G183" s="42">
        <f>'Avg Bill Days'!C140</f>
        <v>30.475999999999999</v>
      </c>
      <c r="H183" s="42"/>
      <c r="I183" s="42"/>
      <c r="J183" s="42">
        <f t="shared" si="19"/>
        <v>20338</v>
      </c>
      <c r="K183" s="42">
        <f t="shared" si="19"/>
        <v>885</v>
      </c>
      <c r="L183" s="42"/>
      <c r="M183" s="42"/>
      <c r="N183" s="42"/>
      <c r="O183" s="42"/>
      <c r="P183" s="42"/>
      <c r="Q183" s="42"/>
      <c r="R183" s="42">
        <f t="shared" si="20"/>
        <v>12498920</v>
      </c>
      <c r="S183" s="42">
        <f t="shared" si="21"/>
        <v>22527</v>
      </c>
    </row>
    <row r="184" spans="1:19">
      <c r="A184" s="18">
        <f t="shared" si="17"/>
        <v>2023</v>
      </c>
      <c r="B184" s="18">
        <f t="shared" si="18"/>
        <v>9</v>
      </c>
      <c r="C184" s="18"/>
      <c r="D184" s="18"/>
      <c r="E184" s="18"/>
      <c r="F184" s="42">
        <f>SUMIF('Cust MB ComLg'!$Y$8:$AJ$8,$B$29,'Cust MB ComLg'!$Y144:$AJ144)</f>
        <v>25</v>
      </c>
      <c r="G184" s="42">
        <f>'Avg Bill Days'!C141</f>
        <v>31.143000000000001</v>
      </c>
      <c r="H184" s="42"/>
      <c r="I184" s="42"/>
      <c r="J184" s="42">
        <f t="shared" si="19"/>
        <v>19659</v>
      </c>
      <c r="K184" s="42">
        <f t="shared" si="19"/>
        <v>841</v>
      </c>
      <c r="L184" s="42"/>
      <c r="M184" s="42"/>
      <c r="N184" s="42"/>
      <c r="O184" s="42"/>
      <c r="P184" s="42"/>
      <c r="Q184" s="42"/>
      <c r="R184" s="42">
        <f t="shared" si="20"/>
        <v>12124508</v>
      </c>
      <c r="S184" s="42">
        <f t="shared" si="21"/>
        <v>21871</v>
      </c>
    </row>
    <row r="185" spans="1:19">
      <c r="A185" s="18">
        <f t="shared" si="17"/>
        <v>2023</v>
      </c>
      <c r="B185" s="18">
        <f t="shared" si="18"/>
        <v>10</v>
      </c>
      <c r="C185" s="18"/>
      <c r="D185" s="18"/>
      <c r="E185" s="18"/>
      <c r="F185" s="42">
        <f>SUMIF('Cust MB ComLg'!$Y$8:$AJ$8,$B$29,'Cust MB ComLg'!$Y145:$AJ145)</f>
        <v>25</v>
      </c>
      <c r="G185" s="42">
        <f>'Avg Bill Days'!C142</f>
        <v>30.762</v>
      </c>
      <c r="H185" s="42"/>
      <c r="I185" s="42"/>
      <c r="J185" s="42">
        <f t="shared" si="19"/>
        <v>17638</v>
      </c>
      <c r="K185" s="42">
        <f t="shared" si="19"/>
        <v>835</v>
      </c>
      <c r="L185" s="42"/>
      <c r="M185" s="42"/>
      <c r="N185" s="42"/>
      <c r="O185" s="42"/>
      <c r="P185" s="42"/>
      <c r="Q185" s="42"/>
      <c r="R185" s="42">
        <f t="shared" si="20"/>
        <v>10273101</v>
      </c>
      <c r="S185" s="42">
        <f t="shared" si="21"/>
        <v>19665</v>
      </c>
    </row>
    <row r="186" spans="1:19">
      <c r="A186" s="18">
        <f t="shared" si="17"/>
        <v>2023</v>
      </c>
      <c r="B186" s="18">
        <f t="shared" si="18"/>
        <v>11</v>
      </c>
      <c r="C186" s="18"/>
      <c r="D186" s="18"/>
      <c r="E186" s="18"/>
      <c r="F186" s="42">
        <f>SUMIF('Cust MB ComLg'!$Y$8:$AJ$8,$B$29,'Cust MB ComLg'!$Y146:$AJ146)</f>
        <v>25</v>
      </c>
      <c r="G186" s="42">
        <f>'Avg Bill Days'!C143</f>
        <v>28.619</v>
      </c>
      <c r="H186" s="42"/>
      <c r="I186" s="42"/>
      <c r="J186" s="42">
        <f t="shared" si="19"/>
        <v>16308</v>
      </c>
      <c r="K186" s="42">
        <f t="shared" si="19"/>
        <v>596</v>
      </c>
      <c r="L186" s="42"/>
      <c r="M186" s="42"/>
      <c r="N186" s="42"/>
      <c r="O186" s="42"/>
      <c r="P186" s="42"/>
      <c r="Q186" s="42"/>
      <c r="R186" s="42">
        <f t="shared" si="20"/>
        <v>8735428</v>
      </c>
      <c r="S186" s="42">
        <f t="shared" si="21"/>
        <v>18469</v>
      </c>
    </row>
    <row r="187" spans="1:19">
      <c r="A187" s="18">
        <f t="shared" si="17"/>
        <v>2023</v>
      </c>
      <c r="B187" s="18">
        <f t="shared" si="18"/>
        <v>12</v>
      </c>
      <c r="C187" s="18"/>
      <c r="D187" s="18"/>
      <c r="E187" s="18"/>
      <c r="F187" s="42">
        <f>SUMIF('Cust MB ComLg'!$Y$8:$AJ$8,$B$29,'Cust MB ComLg'!$Y147:$AJ147)</f>
        <v>25</v>
      </c>
      <c r="G187" s="42">
        <f>'Avg Bill Days'!C144</f>
        <v>31.238</v>
      </c>
      <c r="H187" s="42"/>
      <c r="I187" s="42"/>
      <c r="J187" s="42">
        <f t="shared" si="19"/>
        <v>16059</v>
      </c>
      <c r="K187" s="42">
        <f t="shared" si="19"/>
        <v>269</v>
      </c>
      <c r="L187" s="42"/>
      <c r="M187" s="42"/>
      <c r="N187" s="42"/>
      <c r="O187" s="42"/>
      <c r="P187" s="42"/>
      <c r="Q187" s="42"/>
      <c r="R187" s="42">
        <f t="shared" si="20"/>
        <v>9496341</v>
      </c>
      <c r="S187" s="42">
        <f t="shared" si="21"/>
        <v>18841</v>
      </c>
    </row>
    <row r="188" spans="1:19">
      <c r="A188" s="18">
        <f t="shared" si="17"/>
        <v>2024</v>
      </c>
      <c r="B188" s="18">
        <f t="shared" si="18"/>
        <v>1</v>
      </c>
      <c r="C188" s="18"/>
      <c r="D188" s="18"/>
      <c r="E188" s="18"/>
      <c r="F188" s="42">
        <f>SUMIF('Cust MB ComLg'!$Y$8:$AJ$8,$B$29,'Cust MB ComLg'!$Y148:$AJ148)</f>
        <v>25</v>
      </c>
      <c r="G188" s="42">
        <f>'Avg Bill Days'!C145</f>
        <v>32.286000000000001</v>
      </c>
      <c r="H188" s="42"/>
      <c r="I188" s="42"/>
      <c r="J188" s="42">
        <f t="shared" si="19"/>
        <v>17189</v>
      </c>
      <c r="K188" s="42">
        <f t="shared" si="19"/>
        <v>125</v>
      </c>
      <c r="L188" s="42"/>
      <c r="M188" s="42"/>
      <c r="N188" s="42"/>
      <c r="O188" s="42"/>
      <c r="P188" s="42"/>
      <c r="Q188" s="42"/>
      <c r="R188" s="42">
        <f t="shared" si="20"/>
        <v>9821822</v>
      </c>
      <c r="S188" s="42">
        <f t="shared" si="21"/>
        <v>19187</v>
      </c>
    </row>
    <row r="189" spans="1:19">
      <c r="A189" s="18">
        <f t="shared" si="17"/>
        <v>2024</v>
      </c>
      <c r="B189" s="18">
        <f t="shared" si="18"/>
        <v>2</v>
      </c>
      <c r="C189" s="18"/>
      <c r="D189" s="18"/>
      <c r="E189" s="18"/>
      <c r="F189" s="42">
        <f>SUMIF('Cust MB ComLg'!$Y$8:$AJ$8,$B$29,'Cust MB ComLg'!$Y149:$AJ149)</f>
        <v>25</v>
      </c>
      <c r="G189" s="42">
        <f>'Avg Bill Days'!C146</f>
        <v>30.31</v>
      </c>
      <c r="H189" s="42"/>
      <c r="I189" s="42"/>
      <c r="J189" s="42">
        <f t="shared" si="19"/>
        <v>16848</v>
      </c>
      <c r="K189" s="42">
        <f t="shared" si="19"/>
        <v>106</v>
      </c>
      <c r="L189" s="42"/>
      <c r="M189" s="42"/>
      <c r="N189" s="42"/>
      <c r="O189" s="42"/>
      <c r="P189" s="42"/>
      <c r="Q189" s="42"/>
      <c r="R189" s="42">
        <f t="shared" si="20"/>
        <v>9133880</v>
      </c>
      <c r="S189" s="42">
        <f t="shared" si="21"/>
        <v>18661</v>
      </c>
    </row>
    <row r="190" spans="1:19">
      <c r="A190" s="18">
        <f t="shared" si="17"/>
        <v>2024</v>
      </c>
      <c r="B190" s="18">
        <f t="shared" si="18"/>
        <v>3</v>
      </c>
      <c r="C190" s="18"/>
      <c r="D190" s="18"/>
      <c r="E190" s="18"/>
      <c r="F190" s="42">
        <f>SUMIF('Cust MB ComLg'!$Y$8:$AJ$8,$B$29,'Cust MB ComLg'!$Y150:$AJ150)</f>
        <v>25</v>
      </c>
      <c r="G190" s="42">
        <f>'Avg Bill Days'!C147</f>
        <v>30.024000000000001</v>
      </c>
      <c r="H190" s="42"/>
      <c r="I190" s="42"/>
      <c r="J190" s="42">
        <f t="shared" si="19"/>
        <v>15712</v>
      </c>
      <c r="K190" s="42">
        <f t="shared" si="19"/>
        <v>441</v>
      </c>
      <c r="L190" s="42"/>
      <c r="M190" s="42"/>
      <c r="N190" s="42"/>
      <c r="O190" s="42"/>
      <c r="P190" s="42"/>
      <c r="Q190" s="42"/>
      <c r="R190" s="42">
        <f t="shared" si="20"/>
        <v>8898020</v>
      </c>
      <c r="S190" s="42">
        <f t="shared" si="21"/>
        <v>18041</v>
      </c>
    </row>
    <row r="191" spans="1:19">
      <c r="A191" s="18">
        <f t="shared" si="17"/>
        <v>2024</v>
      </c>
      <c r="B191" s="18">
        <f t="shared" si="18"/>
        <v>4</v>
      </c>
      <c r="C191" s="18"/>
      <c r="D191" s="18"/>
      <c r="E191" s="18"/>
      <c r="F191" s="42">
        <f>SUMIF('Cust MB ComLg'!$Y$8:$AJ$8,$B$29,'Cust MB ComLg'!$Y151:$AJ151)</f>
        <v>25</v>
      </c>
      <c r="G191" s="42">
        <f>'Avg Bill Days'!C148</f>
        <v>30.713999999999999</v>
      </c>
      <c r="H191" s="42"/>
      <c r="I191" s="42"/>
      <c r="J191" s="42">
        <f t="shared" si="19"/>
        <v>16078</v>
      </c>
      <c r="K191" s="42">
        <f t="shared" si="19"/>
        <v>610</v>
      </c>
      <c r="L191" s="42"/>
      <c r="M191" s="42"/>
      <c r="N191" s="42"/>
      <c r="O191" s="42"/>
      <c r="P191" s="42"/>
      <c r="Q191" s="42"/>
      <c r="R191" s="42">
        <f t="shared" si="20"/>
        <v>9431342</v>
      </c>
      <c r="S191" s="42">
        <f t="shared" si="21"/>
        <v>18021</v>
      </c>
    </row>
    <row r="192" spans="1:19">
      <c r="A192" s="18">
        <f t="shared" si="17"/>
        <v>2024</v>
      </c>
      <c r="B192" s="18">
        <f t="shared" si="18"/>
        <v>5</v>
      </c>
      <c r="C192" s="18"/>
      <c r="D192" s="18"/>
      <c r="E192" s="18"/>
      <c r="F192" s="42">
        <f>SUMIF('Cust MB ComLg'!$Y$8:$AJ$8,$B$29,'Cust MB ComLg'!$Y152:$AJ152)</f>
        <v>25</v>
      </c>
      <c r="G192" s="42">
        <f>'Avg Bill Days'!C149</f>
        <v>29.524000000000001</v>
      </c>
      <c r="H192" s="42"/>
      <c r="I192" s="42"/>
      <c r="J192" s="42">
        <f t="shared" si="19"/>
        <v>17318</v>
      </c>
      <c r="K192" s="42">
        <f t="shared" si="19"/>
        <v>795</v>
      </c>
      <c r="L192" s="42"/>
      <c r="M192" s="42"/>
      <c r="N192" s="42"/>
      <c r="O192" s="42"/>
      <c r="P192" s="42"/>
      <c r="Q192" s="42"/>
      <c r="R192" s="42">
        <f t="shared" si="20"/>
        <v>9756522</v>
      </c>
      <c r="S192" s="42">
        <f t="shared" si="21"/>
        <v>19330</v>
      </c>
    </row>
    <row r="193" spans="1:19">
      <c r="A193" s="18">
        <f t="shared" si="17"/>
        <v>2024</v>
      </c>
      <c r="B193" s="18">
        <f t="shared" si="18"/>
        <v>6</v>
      </c>
      <c r="C193" s="18"/>
      <c r="D193" s="18"/>
      <c r="E193" s="18"/>
      <c r="F193" s="42">
        <f>SUMIF('Cust MB ComLg'!$Y$8:$AJ$8,$B$29,'Cust MB ComLg'!$Y153:$AJ153)</f>
        <v>25</v>
      </c>
      <c r="G193" s="42">
        <f>'Avg Bill Days'!C150</f>
        <v>30.619</v>
      </c>
      <c r="H193" s="42"/>
      <c r="I193" s="42"/>
      <c r="J193" s="42">
        <f t="shared" si="19"/>
        <v>19541</v>
      </c>
      <c r="K193" s="42">
        <f t="shared" si="19"/>
        <v>883</v>
      </c>
      <c r="L193" s="42"/>
      <c r="M193" s="42"/>
      <c r="N193" s="42"/>
      <c r="O193" s="42"/>
      <c r="P193" s="42"/>
      <c r="Q193" s="42"/>
      <c r="R193" s="42">
        <f t="shared" si="20"/>
        <v>11647797</v>
      </c>
      <c r="S193" s="42">
        <f t="shared" si="21"/>
        <v>21691</v>
      </c>
    </row>
    <row r="194" spans="1:19">
      <c r="A194" s="18">
        <f t="shared" si="17"/>
        <v>2024</v>
      </c>
      <c r="B194" s="18">
        <f t="shared" si="18"/>
        <v>7</v>
      </c>
      <c r="C194" s="18"/>
      <c r="D194" s="18"/>
      <c r="E194" s="18"/>
      <c r="F194" s="42">
        <f>SUMIF('Cust MB ComLg'!$Y$8:$AJ$8,$B$29,'Cust MB ComLg'!$Y154:$AJ154)</f>
        <v>25</v>
      </c>
      <c r="G194" s="42">
        <f>'Avg Bill Days'!C151</f>
        <v>30.713999999999999</v>
      </c>
      <c r="H194" s="42"/>
      <c r="I194" s="42"/>
      <c r="J194" s="42">
        <f t="shared" si="19"/>
        <v>19718</v>
      </c>
      <c r="K194" s="42">
        <f t="shared" si="19"/>
        <v>971</v>
      </c>
      <c r="L194" s="42"/>
      <c r="M194" s="42"/>
      <c r="N194" s="42"/>
      <c r="O194" s="42"/>
      <c r="P194" s="42"/>
      <c r="Q194" s="42"/>
      <c r="R194" s="42">
        <f t="shared" si="20"/>
        <v>12366136</v>
      </c>
      <c r="S194" s="42">
        <f t="shared" si="21"/>
        <v>21963</v>
      </c>
    </row>
    <row r="195" spans="1:19">
      <c r="A195" s="18">
        <f t="shared" si="17"/>
        <v>2024</v>
      </c>
      <c r="B195" s="18">
        <f t="shared" si="18"/>
        <v>8</v>
      </c>
      <c r="C195" s="18"/>
      <c r="D195" s="18"/>
      <c r="E195" s="18"/>
      <c r="F195" s="42">
        <f>SUMIF('Cust MB ComLg'!$Y$8:$AJ$8,$B$29,'Cust MB ComLg'!$Y155:$AJ155)</f>
        <v>25</v>
      </c>
      <c r="G195" s="42">
        <f>'Avg Bill Days'!C152</f>
        <v>30.475999999999999</v>
      </c>
      <c r="H195" s="42"/>
      <c r="I195" s="42"/>
      <c r="J195" s="42">
        <f t="shared" si="19"/>
        <v>20338</v>
      </c>
      <c r="K195" s="42">
        <f t="shared" si="19"/>
        <v>885</v>
      </c>
      <c r="L195" s="42"/>
      <c r="M195" s="42"/>
      <c r="N195" s="42"/>
      <c r="O195" s="42"/>
      <c r="P195" s="42"/>
      <c r="Q195" s="42"/>
      <c r="R195" s="42">
        <f t="shared" si="20"/>
        <v>12498920</v>
      </c>
      <c r="S195" s="42">
        <f t="shared" si="21"/>
        <v>22527</v>
      </c>
    </row>
    <row r="196" spans="1:19">
      <c r="A196" s="18">
        <f t="shared" ref="A196:A259" si="22">A184+1</f>
        <v>2024</v>
      </c>
      <c r="B196" s="18">
        <f t="shared" si="18"/>
        <v>9</v>
      </c>
      <c r="C196" s="18"/>
      <c r="D196" s="18"/>
      <c r="E196" s="18"/>
      <c r="F196" s="42">
        <f>SUMIF('Cust MB ComLg'!$Y$8:$AJ$8,$B$29,'Cust MB ComLg'!$Y156:$AJ156)</f>
        <v>25</v>
      </c>
      <c r="G196" s="42">
        <f>'Avg Bill Days'!C153</f>
        <v>31.143000000000001</v>
      </c>
      <c r="H196" s="42"/>
      <c r="I196" s="42"/>
      <c r="J196" s="42">
        <f t="shared" si="19"/>
        <v>19659</v>
      </c>
      <c r="K196" s="42">
        <f t="shared" si="19"/>
        <v>841</v>
      </c>
      <c r="L196" s="42"/>
      <c r="M196" s="42"/>
      <c r="N196" s="42"/>
      <c r="O196" s="42"/>
      <c r="P196" s="42"/>
      <c r="Q196" s="42"/>
      <c r="R196" s="42">
        <f t="shared" si="20"/>
        <v>12124508</v>
      </c>
      <c r="S196" s="42">
        <f t="shared" si="21"/>
        <v>21871</v>
      </c>
    </row>
    <row r="197" spans="1:19">
      <c r="A197" s="18">
        <f t="shared" si="22"/>
        <v>2024</v>
      </c>
      <c r="B197" s="18">
        <f t="shared" ref="B197:B260" si="23">B185</f>
        <v>10</v>
      </c>
      <c r="C197" s="18"/>
      <c r="D197" s="18"/>
      <c r="E197" s="18"/>
      <c r="F197" s="42">
        <f>SUMIF('Cust MB ComLg'!$Y$8:$AJ$8,$B$29,'Cust MB ComLg'!$Y157:$AJ157)</f>
        <v>25</v>
      </c>
      <c r="G197" s="42">
        <f>'Avg Bill Days'!C154</f>
        <v>30.762</v>
      </c>
      <c r="H197" s="42"/>
      <c r="I197" s="42"/>
      <c r="J197" s="42">
        <f t="shared" si="19"/>
        <v>17638</v>
      </c>
      <c r="K197" s="42">
        <f t="shared" si="19"/>
        <v>835</v>
      </c>
      <c r="L197" s="42"/>
      <c r="M197" s="42"/>
      <c r="N197" s="42"/>
      <c r="O197" s="42"/>
      <c r="P197" s="42"/>
      <c r="Q197" s="42"/>
      <c r="R197" s="42">
        <f t="shared" si="20"/>
        <v>10273101</v>
      </c>
      <c r="S197" s="42">
        <f t="shared" si="21"/>
        <v>19665</v>
      </c>
    </row>
    <row r="198" spans="1:19">
      <c r="A198" s="18">
        <f t="shared" si="22"/>
        <v>2024</v>
      </c>
      <c r="B198" s="18">
        <f t="shared" si="23"/>
        <v>11</v>
      </c>
      <c r="C198" s="18"/>
      <c r="D198" s="18"/>
      <c r="E198" s="18"/>
      <c r="F198" s="42">
        <f>SUMIF('Cust MB ComLg'!$Y$8:$AJ$8,$B$29,'Cust MB ComLg'!$Y158:$AJ158)</f>
        <v>25</v>
      </c>
      <c r="G198" s="42">
        <f>'Avg Bill Days'!C155</f>
        <v>28.619</v>
      </c>
      <c r="H198" s="42"/>
      <c r="I198" s="42"/>
      <c r="J198" s="42">
        <f t="shared" si="19"/>
        <v>16308</v>
      </c>
      <c r="K198" s="42">
        <f t="shared" si="19"/>
        <v>596</v>
      </c>
      <c r="L198" s="42"/>
      <c r="M198" s="42"/>
      <c r="N198" s="42"/>
      <c r="O198" s="42"/>
      <c r="P198" s="42"/>
      <c r="Q198" s="42"/>
      <c r="R198" s="42">
        <f t="shared" si="20"/>
        <v>8735428</v>
      </c>
      <c r="S198" s="42">
        <f t="shared" si="21"/>
        <v>18469</v>
      </c>
    </row>
    <row r="199" spans="1:19">
      <c r="A199" s="18">
        <f t="shared" si="22"/>
        <v>2024</v>
      </c>
      <c r="B199" s="18">
        <f t="shared" si="23"/>
        <v>12</v>
      </c>
      <c r="C199" s="18"/>
      <c r="D199" s="18"/>
      <c r="E199" s="18"/>
      <c r="F199" s="42">
        <f>SUMIF('Cust MB ComLg'!$Y$8:$AJ$8,$B$29,'Cust MB ComLg'!$Y159:$AJ159)</f>
        <v>25</v>
      </c>
      <c r="G199" s="42">
        <f>'Avg Bill Days'!C156</f>
        <v>31.238</v>
      </c>
      <c r="H199" s="42"/>
      <c r="I199" s="42"/>
      <c r="J199" s="42">
        <f t="shared" si="19"/>
        <v>16059</v>
      </c>
      <c r="K199" s="42">
        <f t="shared" si="19"/>
        <v>269</v>
      </c>
      <c r="L199" s="42"/>
      <c r="M199" s="42"/>
      <c r="N199" s="42"/>
      <c r="O199" s="42"/>
      <c r="P199" s="42"/>
      <c r="Q199" s="42"/>
      <c r="R199" s="42">
        <f t="shared" si="20"/>
        <v>9496341</v>
      </c>
      <c r="S199" s="42">
        <f t="shared" si="21"/>
        <v>18841</v>
      </c>
    </row>
    <row r="200" spans="1:19">
      <c r="A200" s="18">
        <f t="shared" si="22"/>
        <v>2025</v>
      </c>
      <c r="B200" s="18">
        <f t="shared" si="23"/>
        <v>1</v>
      </c>
      <c r="C200" s="18"/>
      <c r="D200" s="18"/>
      <c r="E200" s="18"/>
      <c r="F200" s="42">
        <f>SUMIF('Cust MB ComLg'!$Y$8:$AJ$8,$B$29,'Cust MB ComLg'!$Y160:$AJ160)</f>
        <v>25</v>
      </c>
      <c r="G200" s="42">
        <f>'Avg Bill Days'!C157</f>
        <v>32.286000000000001</v>
      </c>
      <c r="H200" s="42"/>
      <c r="I200" s="42"/>
      <c r="J200" s="42">
        <f t="shared" si="19"/>
        <v>17189</v>
      </c>
      <c r="K200" s="42">
        <f t="shared" si="19"/>
        <v>125</v>
      </c>
      <c r="L200" s="42"/>
      <c r="M200" s="42"/>
      <c r="N200" s="42"/>
      <c r="O200" s="42"/>
      <c r="P200" s="42"/>
      <c r="Q200" s="42"/>
      <c r="R200" s="42">
        <f t="shared" si="20"/>
        <v>9821822</v>
      </c>
      <c r="S200" s="42">
        <f t="shared" si="21"/>
        <v>19187</v>
      </c>
    </row>
    <row r="201" spans="1:19">
      <c r="A201" s="18">
        <f t="shared" si="22"/>
        <v>2025</v>
      </c>
      <c r="B201" s="18">
        <f t="shared" si="23"/>
        <v>2</v>
      </c>
      <c r="C201" s="18"/>
      <c r="D201" s="18"/>
      <c r="E201" s="18"/>
      <c r="F201" s="42">
        <f>SUMIF('Cust MB ComLg'!$Y$8:$AJ$8,$B$29,'Cust MB ComLg'!$Y161:$AJ161)</f>
        <v>25</v>
      </c>
      <c r="G201" s="42">
        <f>'Avg Bill Days'!C158</f>
        <v>29.81</v>
      </c>
      <c r="H201" s="42"/>
      <c r="I201" s="42"/>
      <c r="J201" s="42">
        <f t="shared" si="19"/>
        <v>16848</v>
      </c>
      <c r="K201" s="42">
        <f t="shared" si="19"/>
        <v>106</v>
      </c>
      <c r="L201" s="42"/>
      <c r="M201" s="42"/>
      <c r="N201" s="42"/>
      <c r="O201" s="42"/>
      <c r="P201" s="42"/>
      <c r="Q201" s="42"/>
      <c r="R201" s="42">
        <f t="shared" si="20"/>
        <v>8983206</v>
      </c>
      <c r="S201" s="42">
        <f t="shared" si="21"/>
        <v>18661</v>
      </c>
    </row>
    <row r="202" spans="1:19">
      <c r="A202" s="18">
        <f t="shared" si="22"/>
        <v>2025</v>
      </c>
      <c r="B202" s="18">
        <f t="shared" si="23"/>
        <v>3</v>
      </c>
      <c r="C202" s="18"/>
      <c r="D202" s="18"/>
      <c r="E202" s="18"/>
      <c r="F202" s="42">
        <f>SUMIF('Cust MB ComLg'!$Y$8:$AJ$8,$B$29,'Cust MB ComLg'!$Y162:$AJ162)</f>
        <v>25</v>
      </c>
      <c r="G202" s="42">
        <f>'Avg Bill Days'!C159</f>
        <v>29.524000000000001</v>
      </c>
      <c r="H202" s="42"/>
      <c r="I202" s="42"/>
      <c r="J202" s="42">
        <f t="shared" si="19"/>
        <v>15712</v>
      </c>
      <c r="K202" s="42">
        <f t="shared" si="19"/>
        <v>441</v>
      </c>
      <c r="L202" s="42"/>
      <c r="M202" s="42"/>
      <c r="N202" s="42"/>
      <c r="O202" s="42"/>
      <c r="P202" s="42"/>
      <c r="Q202" s="42"/>
      <c r="R202" s="42">
        <f t="shared" si="20"/>
        <v>8749838</v>
      </c>
      <c r="S202" s="42">
        <f t="shared" si="21"/>
        <v>18041</v>
      </c>
    </row>
    <row r="203" spans="1:19">
      <c r="A203" s="18">
        <f t="shared" si="22"/>
        <v>2025</v>
      </c>
      <c r="B203" s="18">
        <f t="shared" si="23"/>
        <v>4</v>
      </c>
      <c r="C203" s="18"/>
      <c r="D203" s="18"/>
      <c r="E203" s="18"/>
      <c r="F203" s="42">
        <f>SUMIF('Cust MB ComLg'!$Y$8:$AJ$8,$B$29,'Cust MB ComLg'!$Y163:$AJ163)</f>
        <v>25</v>
      </c>
      <c r="G203" s="42">
        <f>'Avg Bill Days'!C160</f>
        <v>30.713999999999999</v>
      </c>
      <c r="H203" s="42"/>
      <c r="I203" s="42"/>
      <c r="J203" s="42">
        <f t="shared" si="19"/>
        <v>16078</v>
      </c>
      <c r="K203" s="42">
        <f t="shared" si="19"/>
        <v>610</v>
      </c>
      <c r="L203" s="42"/>
      <c r="M203" s="42"/>
      <c r="N203" s="42"/>
      <c r="O203" s="42"/>
      <c r="P203" s="42"/>
      <c r="Q203" s="42"/>
      <c r="R203" s="42">
        <f t="shared" si="20"/>
        <v>9431342</v>
      </c>
      <c r="S203" s="42">
        <f t="shared" si="21"/>
        <v>18021</v>
      </c>
    </row>
    <row r="204" spans="1:19">
      <c r="A204" s="18">
        <f t="shared" si="22"/>
        <v>2025</v>
      </c>
      <c r="B204" s="18">
        <f t="shared" si="23"/>
        <v>5</v>
      </c>
      <c r="C204" s="18"/>
      <c r="D204" s="18"/>
      <c r="E204" s="18"/>
      <c r="F204" s="42">
        <f>SUMIF('Cust MB ComLg'!$Y$8:$AJ$8,$B$29,'Cust MB ComLg'!$Y164:$AJ164)</f>
        <v>25</v>
      </c>
      <c r="G204" s="42">
        <f>'Avg Bill Days'!C161</f>
        <v>29.524000000000001</v>
      </c>
      <c r="H204" s="42"/>
      <c r="I204" s="42"/>
      <c r="J204" s="42">
        <f t="shared" si="19"/>
        <v>17318</v>
      </c>
      <c r="K204" s="42">
        <f t="shared" si="19"/>
        <v>795</v>
      </c>
      <c r="L204" s="42"/>
      <c r="M204" s="42"/>
      <c r="N204" s="42"/>
      <c r="O204" s="42"/>
      <c r="P204" s="42"/>
      <c r="Q204" s="42"/>
      <c r="R204" s="42">
        <f t="shared" si="20"/>
        <v>9756522</v>
      </c>
      <c r="S204" s="42">
        <f t="shared" si="21"/>
        <v>19330</v>
      </c>
    </row>
    <row r="205" spans="1:19">
      <c r="A205" s="18">
        <f t="shared" si="22"/>
        <v>2025</v>
      </c>
      <c r="B205" s="18">
        <f t="shared" si="23"/>
        <v>6</v>
      </c>
      <c r="C205" s="18"/>
      <c r="D205" s="18"/>
      <c r="E205" s="18"/>
      <c r="F205" s="42">
        <f>SUMIF('Cust MB ComLg'!$Y$8:$AJ$8,$B$29,'Cust MB ComLg'!$Y165:$AJ165)</f>
        <v>25</v>
      </c>
      <c r="G205" s="42">
        <f>'Avg Bill Days'!C162</f>
        <v>30.619</v>
      </c>
      <c r="H205" s="42"/>
      <c r="I205" s="42"/>
      <c r="J205" s="42">
        <f t="shared" si="19"/>
        <v>19541</v>
      </c>
      <c r="K205" s="42">
        <f t="shared" si="19"/>
        <v>883</v>
      </c>
      <c r="L205" s="42"/>
      <c r="M205" s="42"/>
      <c r="N205" s="42"/>
      <c r="O205" s="42"/>
      <c r="P205" s="42"/>
      <c r="Q205" s="42"/>
      <c r="R205" s="42">
        <f t="shared" si="20"/>
        <v>11647797</v>
      </c>
      <c r="S205" s="42">
        <f t="shared" si="21"/>
        <v>21691</v>
      </c>
    </row>
    <row r="206" spans="1:19">
      <c r="A206" s="18">
        <f t="shared" si="22"/>
        <v>2025</v>
      </c>
      <c r="B206" s="18">
        <f t="shared" si="23"/>
        <v>7</v>
      </c>
      <c r="C206" s="18"/>
      <c r="D206" s="18"/>
      <c r="E206" s="18"/>
      <c r="F206" s="42">
        <f>SUMIF('Cust MB ComLg'!$Y$8:$AJ$8,$B$29,'Cust MB ComLg'!$Y166:$AJ166)</f>
        <v>25</v>
      </c>
      <c r="G206" s="42">
        <f>'Avg Bill Days'!C163</f>
        <v>30.713999999999999</v>
      </c>
      <c r="H206" s="42"/>
      <c r="I206" s="42"/>
      <c r="J206" s="42">
        <f t="shared" si="19"/>
        <v>19718</v>
      </c>
      <c r="K206" s="42">
        <f t="shared" si="19"/>
        <v>971</v>
      </c>
      <c r="L206" s="42"/>
      <c r="M206" s="42"/>
      <c r="N206" s="42"/>
      <c r="O206" s="42"/>
      <c r="P206" s="42"/>
      <c r="Q206" s="42"/>
      <c r="R206" s="42">
        <f t="shared" si="20"/>
        <v>12366136</v>
      </c>
      <c r="S206" s="42">
        <f t="shared" si="21"/>
        <v>21963</v>
      </c>
    </row>
    <row r="207" spans="1:19">
      <c r="A207" s="18">
        <f t="shared" si="22"/>
        <v>2025</v>
      </c>
      <c r="B207" s="18">
        <f t="shared" si="23"/>
        <v>8</v>
      </c>
      <c r="C207" s="18"/>
      <c r="D207" s="18"/>
      <c r="E207" s="18"/>
      <c r="F207" s="42">
        <f>SUMIF('Cust MB ComLg'!$Y$8:$AJ$8,$B$29,'Cust MB ComLg'!$Y167:$AJ167)</f>
        <v>25</v>
      </c>
      <c r="G207" s="42">
        <f>'Avg Bill Days'!C164</f>
        <v>30.475999999999999</v>
      </c>
      <c r="H207" s="42"/>
      <c r="I207" s="42"/>
      <c r="J207" s="42">
        <f t="shared" si="19"/>
        <v>20338</v>
      </c>
      <c r="K207" s="42">
        <f t="shared" si="19"/>
        <v>885</v>
      </c>
      <c r="L207" s="42"/>
      <c r="M207" s="42"/>
      <c r="N207" s="42"/>
      <c r="O207" s="42"/>
      <c r="P207" s="42"/>
      <c r="Q207" s="42"/>
      <c r="R207" s="42">
        <f t="shared" si="20"/>
        <v>12498920</v>
      </c>
      <c r="S207" s="42">
        <f t="shared" si="21"/>
        <v>22527</v>
      </c>
    </row>
    <row r="208" spans="1:19">
      <c r="A208" s="18">
        <f t="shared" si="22"/>
        <v>2025</v>
      </c>
      <c r="B208" s="18">
        <f t="shared" si="23"/>
        <v>9</v>
      </c>
      <c r="C208" s="18"/>
      <c r="D208" s="18"/>
      <c r="E208" s="18"/>
      <c r="F208" s="42">
        <f>SUMIF('Cust MB ComLg'!$Y$8:$AJ$8,$B$29,'Cust MB ComLg'!$Y168:$AJ168)</f>
        <v>25</v>
      </c>
      <c r="G208" s="42">
        <f>'Avg Bill Days'!C165</f>
        <v>31.143000000000001</v>
      </c>
      <c r="H208" s="42"/>
      <c r="I208" s="42"/>
      <c r="J208" s="42">
        <f t="shared" si="19"/>
        <v>19659</v>
      </c>
      <c r="K208" s="42">
        <f t="shared" si="19"/>
        <v>841</v>
      </c>
      <c r="L208" s="42"/>
      <c r="M208" s="42"/>
      <c r="N208" s="42"/>
      <c r="O208" s="42"/>
      <c r="P208" s="42"/>
      <c r="Q208" s="42"/>
      <c r="R208" s="42">
        <f t="shared" si="20"/>
        <v>12124508</v>
      </c>
      <c r="S208" s="42">
        <f t="shared" si="21"/>
        <v>21871</v>
      </c>
    </row>
    <row r="209" spans="1:19">
      <c r="A209" s="18">
        <f t="shared" si="22"/>
        <v>2025</v>
      </c>
      <c r="B209" s="18">
        <f t="shared" si="23"/>
        <v>10</v>
      </c>
      <c r="C209" s="18"/>
      <c r="D209" s="18"/>
      <c r="E209" s="18"/>
      <c r="F209" s="42">
        <f>SUMIF('Cust MB ComLg'!$Y$8:$AJ$8,$B$29,'Cust MB ComLg'!$Y169:$AJ169)</f>
        <v>25</v>
      </c>
      <c r="G209" s="42">
        <f>'Avg Bill Days'!C166</f>
        <v>30.762</v>
      </c>
      <c r="H209" s="42"/>
      <c r="I209" s="42"/>
      <c r="J209" s="42">
        <f t="shared" si="19"/>
        <v>17638</v>
      </c>
      <c r="K209" s="42">
        <f t="shared" si="19"/>
        <v>835</v>
      </c>
      <c r="L209" s="42"/>
      <c r="M209" s="42"/>
      <c r="N209" s="42"/>
      <c r="O209" s="42"/>
      <c r="P209" s="42"/>
      <c r="Q209" s="42"/>
      <c r="R209" s="42">
        <f t="shared" si="20"/>
        <v>10273101</v>
      </c>
      <c r="S209" s="42">
        <f t="shared" si="21"/>
        <v>19665</v>
      </c>
    </row>
    <row r="210" spans="1:19">
      <c r="A210" s="18">
        <f t="shared" si="22"/>
        <v>2025</v>
      </c>
      <c r="B210" s="18">
        <f t="shared" si="23"/>
        <v>11</v>
      </c>
      <c r="C210" s="18"/>
      <c r="D210" s="18"/>
      <c r="E210" s="18"/>
      <c r="F210" s="42">
        <f>SUMIF('Cust MB ComLg'!$Y$8:$AJ$8,$B$29,'Cust MB ComLg'!$Y170:$AJ170)</f>
        <v>25</v>
      </c>
      <c r="G210" s="42">
        <f>'Avg Bill Days'!C167</f>
        <v>28.619</v>
      </c>
      <c r="H210" s="42"/>
      <c r="I210" s="42"/>
      <c r="J210" s="42">
        <f t="shared" ref="J210:K241" si="24">ROUND(SUMIF($B$32:$B$45,$B210,J$32:J$45)*$F210,0)</f>
        <v>16308</v>
      </c>
      <c r="K210" s="42">
        <f t="shared" si="24"/>
        <v>596</v>
      </c>
      <c r="L210" s="42"/>
      <c r="M210" s="42"/>
      <c r="N210" s="42"/>
      <c r="O210" s="42"/>
      <c r="P210" s="42"/>
      <c r="Q210" s="42"/>
      <c r="R210" s="42">
        <f t="shared" si="20"/>
        <v>8735428</v>
      </c>
      <c r="S210" s="42">
        <f t="shared" si="21"/>
        <v>18469</v>
      </c>
    </row>
    <row r="211" spans="1:19">
      <c r="A211" s="18">
        <f t="shared" si="22"/>
        <v>2025</v>
      </c>
      <c r="B211" s="18">
        <f t="shared" si="23"/>
        <v>12</v>
      </c>
      <c r="C211" s="18"/>
      <c r="D211" s="18"/>
      <c r="E211" s="18"/>
      <c r="F211" s="42">
        <f>SUMIF('Cust MB ComLg'!$Y$8:$AJ$8,$B$29,'Cust MB ComLg'!$Y171:$AJ171)</f>
        <v>25</v>
      </c>
      <c r="G211" s="42">
        <f>'Avg Bill Days'!C168</f>
        <v>31.238</v>
      </c>
      <c r="H211" s="42"/>
      <c r="I211" s="42"/>
      <c r="J211" s="42">
        <f t="shared" si="24"/>
        <v>16059</v>
      </c>
      <c r="K211" s="42">
        <f t="shared" si="24"/>
        <v>269</v>
      </c>
      <c r="L211" s="42"/>
      <c r="M211" s="42"/>
      <c r="N211" s="42"/>
      <c r="O211" s="42"/>
      <c r="P211" s="42"/>
      <c r="Q211" s="42"/>
      <c r="R211" s="42">
        <f t="shared" si="20"/>
        <v>9496341</v>
      </c>
      <c r="S211" s="42">
        <f t="shared" si="21"/>
        <v>18841</v>
      </c>
    </row>
    <row r="212" spans="1:19">
      <c r="A212" s="18">
        <f t="shared" si="22"/>
        <v>2026</v>
      </c>
      <c r="B212" s="18">
        <f t="shared" si="23"/>
        <v>1</v>
      </c>
      <c r="C212" s="18"/>
      <c r="D212" s="18"/>
      <c r="E212" s="18"/>
      <c r="F212" s="42">
        <f>SUMIF('Cust MB ComLg'!$Y$8:$AJ$8,$B$29,'Cust MB ComLg'!$Y172:$AJ172)</f>
        <v>25</v>
      </c>
      <c r="G212" s="42">
        <f>'Avg Bill Days'!C169</f>
        <v>32.286000000000001</v>
      </c>
      <c r="H212" s="42"/>
      <c r="I212" s="42"/>
      <c r="J212" s="42">
        <f t="shared" si="24"/>
        <v>17189</v>
      </c>
      <c r="K212" s="42">
        <f t="shared" si="24"/>
        <v>125</v>
      </c>
      <c r="L212" s="42"/>
      <c r="M212" s="42"/>
      <c r="N212" s="42"/>
      <c r="O212" s="42"/>
      <c r="P212" s="42"/>
      <c r="Q212" s="42"/>
      <c r="R212" s="42">
        <f t="shared" si="20"/>
        <v>9821822</v>
      </c>
      <c r="S212" s="42">
        <f t="shared" si="21"/>
        <v>19187</v>
      </c>
    </row>
    <row r="213" spans="1:19">
      <c r="A213" s="18">
        <f t="shared" si="22"/>
        <v>2026</v>
      </c>
      <c r="B213" s="18">
        <f t="shared" si="23"/>
        <v>2</v>
      </c>
      <c r="C213" s="18"/>
      <c r="D213" s="18"/>
      <c r="E213" s="18"/>
      <c r="F213" s="42">
        <f>SUMIF('Cust MB ComLg'!$Y$8:$AJ$8,$B$29,'Cust MB ComLg'!$Y173:$AJ173)</f>
        <v>25</v>
      </c>
      <c r="G213" s="42">
        <f>'Avg Bill Days'!C170</f>
        <v>29.81</v>
      </c>
      <c r="H213" s="42"/>
      <c r="I213" s="42"/>
      <c r="J213" s="42">
        <f t="shared" si="24"/>
        <v>16848</v>
      </c>
      <c r="K213" s="42">
        <f t="shared" si="24"/>
        <v>106</v>
      </c>
      <c r="L213" s="42"/>
      <c r="M213" s="42"/>
      <c r="N213" s="42"/>
      <c r="O213" s="42"/>
      <c r="P213" s="42"/>
      <c r="Q213" s="42"/>
      <c r="R213" s="42">
        <f t="shared" si="20"/>
        <v>8983206</v>
      </c>
      <c r="S213" s="42">
        <f t="shared" si="21"/>
        <v>18661</v>
      </c>
    </row>
    <row r="214" spans="1:19">
      <c r="A214" s="18">
        <f t="shared" si="22"/>
        <v>2026</v>
      </c>
      <c r="B214" s="18">
        <f t="shared" si="23"/>
        <v>3</v>
      </c>
      <c r="C214" s="18"/>
      <c r="D214" s="18"/>
      <c r="E214" s="18"/>
      <c r="F214" s="42">
        <f>SUMIF('Cust MB ComLg'!$Y$8:$AJ$8,$B$29,'Cust MB ComLg'!$Y174:$AJ174)</f>
        <v>25</v>
      </c>
      <c r="G214" s="42">
        <f>'Avg Bill Days'!C171</f>
        <v>29.524000000000001</v>
      </c>
      <c r="H214" s="42"/>
      <c r="I214" s="42"/>
      <c r="J214" s="42">
        <f t="shared" si="24"/>
        <v>15712</v>
      </c>
      <c r="K214" s="42">
        <f t="shared" si="24"/>
        <v>441</v>
      </c>
      <c r="L214" s="42"/>
      <c r="M214" s="42"/>
      <c r="N214" s="42"/>
      <c r="O214" s="42"/>
      <c r="P214" s="42"/>
      <c r="Q214" s="42"/>
      <c r="R214" s="42">
        <f t="shared" si="20"/>
        <v>8749838</v>
      </c>
      <c r="S214" s="42">
        <f t="shared" si="21"/>
        <v>18041</v>
      </c>
    </row>
    <row r="215" spans="1:19">
      <c r="A215" s="18">
        <f t="shared" si="22"/>
        <v>2026</v>
      </c>
      <c r="B215" s="18">
        <f t="shared" si="23"/>
        <v>4</v>
      </c>
      <c r="C215" s="18"/>
      <c r="D215" s="18"/>
      <c r="E215" s="18"/>
      <c r="F215" s="42">
        <f>SUMIF('Cust MB ComLg'!$Y$8:$AJ$8,$B$29,'Cust MB ComLg'!$Y175:$AJ175)</f>
        <v>25</v>
      </c>
      <c r="G215" s="42">
        <f>'Avg Bill Days'!C172</f>
        <v>30.713999999999999</v>
      </c>
      <c r="H215" s="42"/>
      <c r="I215" s="42"/>
      <c r="J215" s="42">
        <f t="shared" si="24"/>
        <v>16078</v>
      </c>
      <c r="K215" s="42">
        <f t="shared" si="24"/>
        <v>610</v>
      </c>
      <c r="L215" s="42"/>
      <c r="M215" s="42"/>
      <c r="N215" s="42"/>
      <c r="O215" s="42"/>
      <c r="P215" s="42"/>
      <c r="Q215" s="42"/>
      <c r="R215" s="42">
        <f t="shared" si="20"/>
        <v>9431342</v>
      </c>
      <c r="S215" s="42">
        <f t="shared" si="21"/>
        <v>18021</v>
      </c>
    </row>
    <row r="216" spans="1:19">
      <c r="A216" s="18">
        <f t="shared" si="22"/>
        <v>2026</v>
      </c>
      <c r="B216" s="18">
        <f t="shared" si="23"/>
        <v>5</v>
      </c>
      <c r="C216" s="18"/>
      <c r="D216" s="18"/>
      <c r="E216" s="18"/>
      <c r="F216" s="42">
        <f>SUMIF('Cust MB ComLg'!$Y$8:$AJ$8,$B$29,'Cust MB ComLg'!$Y176:$AJ176)</f>
        <v>25</v>
      </c>
      <c r="G216" s="42">
        <f>'Avg Bill Days'!C173</f>
        <v>29.524000000000001</v>
      </c>
      <c r="H216" s="42"/>
      <c r="I216" s="42"/>
      <c r="J216" s="42">
        <f t="shared" si="24"/>
        <v>17318</v>
      </c>
      <c r="K216" s="42">
        <f t="shared" si="24"/>
        <v>795</v>
      </c>
      <c r="L216" s="42"/>
      <c r="M216" s="42"/>
      <c r="N216" s="42"/>
      <c r="O216" s="42"/>
      <c r="P216" s="42"/>
      <c r="Q216" s="42"/>
      <c r="R216" s="42">
        <f t="shared" si="20"/>
        <v>9756522</v>
      </c>
      <c r="S216" s="42">
        <f t="shared" si="21"/>
        <v>19330</v>
      </c>
    </row>
    <row r="217" spans="1:19">
      <c r="A217" s="18">
        <f t="shared" si="22"/>
        <v>2026</v>
      </c>
      <c r="B217" s="18">
        <f t="shared" si="23"/>
        <v>6</v>
      </c>
      <c r="C217" s="18"/>
      <c r="D217" s="18"/>
      <c r="E217" s="18"/>
      <c r="F217" s="42">
        <f>SUMIF('Cust MB ComLg'!$Y$8:$AJ$8,$B$29,'Cust MB ComLg'!$Y177:$AJ177)</f>
        <v>25</v>
      </c>
      <c r="G217" s="42">
        <f>'Avg Bill Days'!C174</f>
        <v>30.619</v>
      </c>
      <c r="H217" s="42"/>
      <c r="I217" s="42"/>
      <c r="J217" s="42">
        <f t="shared" si="24"/>
        <v>19541</v>
      </c>
      <c r="K217" s="42">
        <f t="shared" si="24"/>
        <v>883</v>
      </c>
      <c r="L217" s="42"/>
      <c r="M217" s="42"/>
      <c r="N217" s="42"/>
      <c r="O217" s="42"/>
      <c r="P217" s="42"/>
      <c r="Q217" s="42"/>
      <c r="R217" s="42">
        <f t="shared" si="20"/>
        <v>11647797</v>
      </c>
      <c r="S217" s="42">
        <f t="shared" si="21"/>
        <v>21691</v>
      </c>
    </row>
    <row r="218" spans="1:19">
      <c r="A218" s="18">
        <f t="shared" si="22"/>
        <v>2026</v>
      </c>
      <c r="B218" s="18">
        <f t="shared" si="23"/>
        <v>7</v>
      </c>
      <c r="C218" s="18"/>
      <c r="D218" s="18"/>
      <c r="E218" s="18"/>
      <c r="F218" s="42">
        <f>SUMIF('Cust MB ComLg'!$Y$8:$AJ$8,$B$29,'Cust MB ComLg'!$Y178:$AJ178)</f>
        <v>25</v>
      </c>
      <c r="G218" s="42">
        <f>'Avg Bill Days'!C175</f>
        <v>30.713999999999999</v>
      </c>
      <c r="H218" s="42"/>
      <c r="I218" s="42"/>
      <c r="J218" s="42">
        <f t="shared" si="24"/>
        <v>19718</v>
      </c>
      <c r="K218" s="42">
        <f t="shared" si="24"/>
        <v>971</v>
      </c>
      <c r="L218" s="42"/>
      <c r="M218" s="42"/>
      <c r="N218" s="42"/>
      <c r="O218" s="42"/>
      <c r="P218" s="42"/>
      <c r="Q218" s="42"/>
      <c r="R218" s="42">
        <f t="shared" si="20"/>
        <v>12366136</v>
      </c>
      <c r="S218" s="42">
        <f t="shared" si="21"/>
        <v>21963</v>
      </c>
    </row>
    <row r="219" spans="1:19">
      <c r="A219" s="18">
        <f t="shared" si="22"/>
        <v>2026</v>
      </c>
      <c r="B219" s="18">
        <f t="shared" si="23"/>
        <v>8</v>
      </c>
      <c r="C219" s="18"/>
      <c r="D219" s="18"/>
      <c r="E219" s="18"/>
      <c r="F219" s="42">
        <f>SUMIF('Cust MB ComLg'!$Y$8:$AJ$8,$B$29,'Cust MB ComLg'!$Y179:$AJ179)</f>
        <v>25</v>
      </c>
      <c r="G219" s="42">
        <f>'Avg Bill Days'!C176</f>
        <v>30.475999999999999</v>
      </c>
      <c r="H219" s="42"/>
      <c r="I219" s="42"/>
      <c r="J219" s="42">
        <f t="shared" si="24"/>
        <v>20338</v>
      </c>
      <c r="K219" s="42">
        <f t="shared" si="24"/>
        <v>885</v>
      </c>
      <c r="L219" s="42"/>
      <c r="M219" s="42"/>
      <c r="N219" s="42"/>
      <c r="O219" s="42"/>
      <c r="P219" s="42"/>
      <c r="Q219" s="42"/>
      <c r="R219" s="42">
        <f t="shared" si="20"/>
        <v>12498920</v>
      </c>
      <c r="S219" s="42">
        <f t="shared" si="21"/>
        <v>22527</v>
      </c>
    </row>
    <row r="220" spans="1:19">
      <c r="A220" s="18">
        <f t="shared" si="22"/>
        <v>2026</v>
      </c>
      <c r="B220" s="18">
        <f t="shared" si="23"/>
        <v>9</v>
      </c>
      <c r="C220" s="18"/>
      <c r="D220" s="18"/>
      <c r="E220" s="18"/>
      <c r="F220" s="42">
        <f>SUMIF('Cust MB ComLg'!$Y$8:$AJ$8,$B$29,'Cust MB ComLg'!$Y180:$AJ180)</f>
        <v>25</v>
      </c>
      <c r="G220" s="42">
        <f>'Avg Bill Days'!C177</f>
        <v>31.143000000000001</v>
      </c>
      <c r="H220" s="42"/>
      <c r="I220" s="42"/>
      <c r="J220" s="42">
        <f t="shared" si="24"/>
        <v>19659</v>
      </c>
      <c r="K220" s="42">
        <f t="shared" si="24"/>
        <v>841</v>
      </c>
      <c r="L220" s="42"/>
      <c r="M220" s="42"/>
      <c r="N220" s="42"/>
      <c r="O220" s="42"/>
      <c r="P220" s="42"/>
      <c r="Q220" s="42"/>
      <c r="R220" s="42">
        <f t="shared" si="20"/>
        <v>12124508</v>
      </c>
      <c r="S220" s="42">
        <f t="shared" si="21"/>
        <v>21871</v>
      </c>
    </row>
    <row r="221" spans="1:19">
      <c r="A221" s="18">
        <f t="shared" si="22"/>
        <v>2026</v>
      </c>
      <c r="B221" s="18">
        <f t="shared" si="23"/>
        <v>10</v>
      </c>
      <c r="C221" s="18"/>
      <c r="D221" s="18"/>
      <c r="E221" s="18"/>
      <c r="F221" s="42">
        <f>SUMIF('Cust MB ComLg'!$Y$8:$AJ$8,$B$29,'Cust MB ComLg'!$Y181:$AJ181)</f>
        <v>25</v>
      </c>
      <c r="G221" s="42">
        <f>'Avg Bill Days'!C178</f>
        <v>30.762</v>
      </c>
      <c r="H221" s="42"/>
      <c r="I221" s="42"/>
      <c r="J221" s="42">
        <f t="shared" si="24"/>
        <v>17638</v>
      </c>
      <c r="K221" s="42">
        <f t="shared" si="24"/>
        <v>835</v>
      </c>
      <c r="L221" s="42"/>
      <c r="M221" s="42"/>
      <c r="N221" s="42"/>
      <c r="O221" s="42"/>
      <c r="P221" s="42"/>
      <c r="Q221" s="42"/>
      <c r="R221" s="42">
        <f t="shared" si="20"/>
        <v>10273101</v>
      </c>
      <c r="S221" s="42">
        <f t="shared" si="21"/>
        <v>19665</v>
      </c>
    </row>
    <row r="222" spans="1:19">
      <c r="A222" s="18">
        <f t="shared" si="22"/>
        <v>2026</v>
      </c>
      <c r="B222" s="18">
        <f t="shared" si="23"/>
        <v>11</v>
      </c>
      <c r="C222" s="18"/>
      <c r="D222" s="18"/>
      <c r="E222" s="18"/>
      <c r="F222" s="42">
        <f>SUMIF('Cust MB ComLg'!$Y$8:$AJ$8,$B$29,'Cust MB ComLg'!$Y182:$AJ182)</f>
        <v>25</v>
      </c>
      <c r="G222" s="42">
        <f>'Avg Bill Days'!C179</f>
        <v>28.619</v>
      </c>
      <c r="H222" s="42"/>
      <c r="I222" s="42"/>
      <c r="J222" s="42">
        <f t="shared" si="24"/>
        <v>16308</v>
      </c>
      <c r="K222" s="42">
        <f t="shared" si="24"/>
        <v>596</v>
      </c>
      <c r="L222" s="42"/>
      <c r="M222" s="42"/>
      <c r="N222" s="42"/>
      <c r="O222" s="42"/>
      <c r="P222" s="42"/>
      <c r="Q222" s="42"/>
      <c r="R222" s="42">
        <f t="shared" si="20"/>
        <v>8735428</v>
      </c>
      <c r="S222" s="42">
        <f t="shared" si="21"/>
        <v>18469</v>
      </c>
    </row>
    <row r="223" spans="1:19">
      <c r="A223" s="18">
        <f t="shared" si="22"/>
        <v>2026</v>
      </c>
      <c r="B223" s="18">
        <f t="shared" si="23"/>
        <v>12</v>
      </c>
      <c r="C223" s="18"/>
      <c r="D223" s="18"/>
      <c r="E223" s="18"/>
      <c r="F223" s="42">
        <f>SUMIF('Cust MB ComLg'!$Y$8:$AJ$8,$B$29,'Cust MB ComLg'!$Y183:$AJ183)</f>
        <v>25</v>
      </c>
      <c r="G223" s="42">
        <f>'Avg Bill Days'!C180</f>
        <v>31.238</v>
      </c>
      <c r="H223" s="42"/>
      <c r="I223" s="42"/>
      <c r="J223" s="42">
        <f t="shared" si="24"/>
        <v>16059</v>
      </c>
      <c r="K223" s="42">
        <f t="shared" si="24"/>
        <v>269</v>
      </c>
      <c r="L223" s="42"/>
      <c r="M223" s="42"/>
      <c r="N223" s="42"/>
      <c r="O223" s="42"/>
      <c r="P223" s="42"/>
      <c r="Q223" s="42"/>
      <c r="R223" s="42">
        <f t="shared" si="20"/>
        <v>9496341</v>
      </c>
      <c r="S223" s="42">
        <f t="shared" si="21"/>
        <v>18841</v>
      </c>
    </row>
    <row r="224" spans="1:19">
      <c r="A224" s="18">
        <f t="shared" si="22"/>
        <v>2027</v>
      </c>
      <c r="B224" s="18">
        <f t="shared" si="23"/>
        <v>1</v>
      </c>
      <c r="C224" s="18"/>
      <c r="D224" s="18"/>
      <c r="E224" s="18"/>
      <c r="F224" s="42">
        <f>SUMIF('Cust MB ComLg'!$Y$8:$AJ$8,$B$29,'Cust MB ComLg'!$Y184:$AJ184)</f>
        <v>25</v>
      </c>
      <c r="G224" s="42">
        <f>'Avg Bill Days'!C181</f>
        <v>32.286000000000001</v>
      </c>
      <c r="H224" s="42"/>
      <c r="I224" s="42"/>
      <c r="J224" s="42">
        <f t="shared" si="24"/>
        <v>17189</v>
      </c>
      <c r="K224" s="42">
        <f t="shared" si="24"/>
        <v>125</v>
      </c>
      <c r="L224" s="42"/>
      <c r="M224" s="42"/>
      <c r="N224" s="42"/>
      <c r="O224" s="42"/>
      <c r="P224" s="42"/>
      <c r="Q224" s="42"/>
      <c r="R224" s="42">
        <f t="shared" si="20"/>
        <v>9821822</v>
      </c>
      <c r="S224" s="42">
        <f t="shared" si="21"/>
        <v>19187</v>
      </c>
    </row>
    <row r="225" spans="1:19">
      <c r="A225" s="18">
        <f t="shared" si="22"/>
        <v>2027</v>
      </c>
      <c r="B225" s="18">
        <f t="shared" si="23"/>
        <v>2</v>
      </c>
      <c r="C225" s="18"/>
      <c r="D225" s="18"/>
      <c r="E225" s="18"/>
      <c r="F225" s="42">
        <f>SUMIF('Cust MB ComLg'!$Y$8:$AJ$8,$B$29,'Cust MB ComLg'!$Y185:$AJ185)</f>
        <v>25</v>
      </c>
      <c r="G225" s="42">
        <f>'Avg Bill Days'!C182</f>
        <v>29.81</v>
      </c>
      <c r="H225" s="42"/>
      <c r="I225" s="42"/>
      <c r="J225" s="42">
        <f t="shared" si="24"/>
        <v>16848</v>
      </c>
      <c r="K225" s="42">
        <f t="shared" si="24"/>
        <v>106</v>
      </c>
      <c r="L225" s="42"/>
      <c r="M225" s="42"/>
      <c r="N225" s="42"/>
      <c r="O225" s="42"/>
      <c r="P225" s="42"/>
      <c r="Q225" s="42"/>
      <c r="R225" s="42">
        <f t="shared" si="20"/>
        <v>8983206</v>
      </c>
      <c r="S225" s="42">
        <f t="shared" si="21"/>
        <v>18661</v>
      </c>
    </row>
    <row r="226" spans="1:19">
      <c r="A226" s="18">
        <f t="shared" si="22"/>
        <v>2027</v>
      </c>
      <c r="B226" s="18">
        <f t="shared" si="23"/>
        <v>3</v>
      </c>
      <c r="C226" s="18"/>
      <c r="D226" s="18"/>
      <c r="E226" s="18"/>
      <c r="F226" s="42">
        <f>SUMIF('Cust MB ComLg'!$Y$8:$AJ$8,$B$29,'Cust MB ComLg'!$Y186:$AJ186)</f>
        <v>25</v>
      </c>
      <c r="G226" s="42">
        <f>'Avg Bill Days'!C183</f>
        <v>29.524000000000001</v>
      </c>
      <c r="H226" s="42"/>
      <c r="I226" s="42"/>
      <c r="J226" s="42">
        <f t="shared" si="24"/>
        <v>15712</v>
      </c>
      <c r="K226" s="42">
        <f t="shared" si="24"/>
        <v>441</v>
      </c>
      <c r="L226" s="42"/>
      <c r="M226" s="42"/>
      <c r="N226" s="42"/>
      <c r="O226" s="42"/>
      <c r="P226" s="42"/>
      <c r="Q226" s="42"/>
      <c r="R226" s="42">
        <f t="shared" si="20"/>
        <v>8749838</v>
      </c>
      <c r="S226" s="42">
        <f t="shared" si="21"/>
        <v>18041</v>
      </c>
    </row>
    <row r="227" spans="1:19">
      <c r="A227" s="18">
        <f t="shared" si="22"/>
        <v>2027</v>
      </c>
      <c r="B227" s="18">
        <f t="shared" si="23"/>
        <v>4</v>
      </c>
      <c r="C227" s="18"/>
      <c r="D227" s="18"/>
      <c r="E227" s="18"/>
      <c r="F227" s="42">
        <f>SUMIF('Cust MB ComLg'!$Y$8:$AJ$8,$B$29,'Cust MB ComLg'!$Y187:$AJ187)</f>
        <v>25</v>
      </c>
      <c r="G227" s="42">
        <f>'Avg Bill Days'!C184</f>
        <v>30.713999999999999</v>
      </c>
      <c r="H227" s="42"/>
      <c r="I227" s="42"/>
      <c r="J227" s="42">
        <f t="shared" si="24"/>
        <v>16078</v>
      </c>
      <c r="K227" s="42">
        <f t="shared" si="24"/>
        <v>610</v>
      </c>
      <c r="L227" s="42"/>
      <c r="M227" s="42"/>
      <c r="N227" s="42"/>
      <c r="O227" s="42"/>
      <c r="P227" s="42"/>
      <c r="Q227" s="42"/>
      <c r="R227" s="42">
        <f t="shared" si="20"/>
        <v>9431342</v>
      </c>
      <c r="S227" s="42">
        <f t="shared" si="21"/>
        <v>18021</v>
      </c>
    </row>
    <row r="228" spans="1:19">
      <c r="A228" s="18">
        <f t="shared" si="22"/>
        <v>2027</v>
      </c>
      <c r="B228" s="18">
        <f t="shared" si="23"/>
        <v>5</v>
      </c>
      <c r="C228" s="18"/>
      <c r="D228" s="18"/>
      <c r="E228" s="18"/>
      <c r="F228" s="42">
        <f>SUMIF('Cust MB ComLg'!$Y$8:$AJ$8,$B$29,'Cust MB ComLg'!$Y188:$AJ188)</f>
        <v>25</v>
      </c>
      <c r="G228" s="42">
        <f>'Avg Bill Days'!C185</f>
        <v>29.524000000000001</v>
      </c>
      <c r="H228" s="42"/>
      <c r="I228" s="42"/>
      <c r="J228" s="42">
        <f t="shared" si="24"/>
        <v>17318</v>
      </c>
      <c r="K228" s="42">
        <f t="shared" si="24"/>
        <v>795</v>
      </c>
      <c r="L228" s="42"/>
      <c r="M228" s="42"/>
      <c r="N228" s="42"/>
      <c r="O228" s="42"/>
      <c r="P228" s="42"/>
      <c r="Q228" s="42"/>
      <c r="R228" s="42">
        <f t="shared" si="20"/>
        <v>9756522</v>
      </c>
      <c r="S228" s="42">
        <f t="shared" si="21"/>
        <v>19330</v>
      </c>
    </row>
    <row r="229" spans="1:19">
      <c r="A229" s="18">
        <f t="shared" si="22"/>
        <v>2027</v>
      </c>
      <c r="B229" s="18">
        <f t="shared" si="23"/>
        <v>6</v>
      </c>
      <c r="C229" s="18"/>
      <c r="D229" s="18"/>
      <c r="E229" s="18"/>
      <c r="F229" s="42">
        <f>SUMIF('Cust MB ComLg'!$Y$8:$AJ$8,$B$29,'Cust MB ComLg'!$Y189:$AJ189)</f>
        <v>25</v>
      </c>
      <c r="G229" s="42">
        <f>'Avg Bill Days'!C186</f>
        <v>30.619</v>
      </c>
      <c r="H229" s="42"/>
      <c r="I229" s="42"/>
      <c r="J229" s="42">
        <f t="shared" si="24"/>
        <v>19541</v>
      </c>
      <c r="K229" s="42">
        <f t="shared" si="24"/>
        <v>883</v>
      </c>
      <c r="L229" s="42"/>
      <c r="M229" s="42"/>
      <c r="N229" s="42"/>
      <c r="O229" s="42"/>
      <c r="P229" s="42"/>
      <c r="Q229" s="42"/>
      <c r="R229" s="42">
        <f t="shared" si="20"/>
        <v>11647797</v>
      </c>
      <c r="S229" s="42">
        <f t="shared" si="21"/>
        <v>21691</v>
      </c>
    </row>
    <row r="230" spans="1:19">
      <c r="A230" s="18">
        <f t="shared" si="22"/>
        <v>2027</v>
      </c>
      <c r="B230" s="18">
        <f t="shared" si="23"/>
        <v>7</v>
      </c>
      <c r="C230" s="18"/>
      <c r="D230" s="18"/>
      <c r="E230" s="18"/>
      <c r="F230" s="42">
        <f>SUMIF('Cust MB ComLg'!$Y$8:$AJ$8,$B$29,'Cust MB ComLg'!$Y190:$AJ190)</f>
        <v>25</v>
      </c>
      <c r="G230" s="42">
        <f>'Avg Bill Days'!C187</f>
        <v>30.713999999999999</v>
      </c>
      <c r="H230" s="42"/>
      <c r="I230" s="42"/>
      <c r="J230" s="42">
        <f t="shared" si="24"/>
        <v>19718</v>
      </c>
      <c r="K230" s="42">
        <f t="shared" si="24"/>
        <v>971</v>
      </c>
      <c r="L230" s="42"/>
      <c r="M230" s="42"/>
      <c r="N230" s="42"/>
      <c r="O230" s="42"/>
      <c r="P230" s="42"/>
      <c r="Q230" s="42"/>
      <c r="R230" s="42">
        <f t="shared" si="20"/>
        <v>12366136</v>
      </c>
      <c r="S230" s="42">
        <f t="shared" si="21"/>
        <v>21963</v>
      </c>
    </row>
    <row r="231" spans="1:19">
      <c r="A231" s="18">
        <f t="shared" si="22"/>
        <v>2027</v>
      </c>
      <c r="B231" s="18">
        <f t="shared" si="23"/>
        <v>8</v>
      </c>
      <c r="C231" s="18"/>
      <c r="D231" s="18"/>
      <c r="E231" s="18"/>
      <c r="F231" s="42">
        <f>SUMIF('Cust MB ComLg'!$Y$8:$AJ$8,$B$29,'Cust MB ComLg'!$Y191:$AJ191)</f>
        <v>25</v>
      </c>
      <c r="G231" s="42">
        <f>'Avg Bill Days'!C188</f>
        <v>30.475999999999999</v>
      </c>
      <c r="H231" s="42"/>
      <c r="I231" s="42"/>
      <c r="J231" s="42">
        <f t="shared" si="24"/>
        <v>20338</v>
      </c>
      <c r="K231" s="42">
        <f t="shared" si="24"/>
        <v>885</v>
      </c>
      <c r="L231" s="42"/>
      <c r="M231" s="42"/>
      <c r="N231" s="42"/>
      <c r="O231" s="42"/>
      <c r="P231" s="42"/>
      <c r="Q231" s="42"/>
      <c r="R231" s="42">
        <f t="shared" si="20"/>
        <v>12498920</v>
      </c>
      <c r="S231" s="42">
        <f t="shared" si="21"/>
        <v>22527</v>
      </c>
    </row>
    <row r="232" spans="1:19">
      <c r="A232" s="18">
        <f t="shared" si="22"/>
        <v>2027</v>
      </c>
      <c r="B232" s="18">
        <f t="shared" si="23"/>
        <v>9</v>
      </c>
      <c r="C232" s="18"/>
      <c r="D232" s="18"/>
      <c r="E232" s="18"/>
      <c r="F232" s="42">
        <f>SUMIF('Cust MB ComLg'!$Y$8:$AJ$8,$B$29,'Cust MB ComLg'!$Y192:$AJ192)</f>
        <v>25</v>
      </c>
      <c r="G232" s="42">
        <f>'Avg Bill Days'!C189</f>
        <v>31.143000000000001</v>
      </c>
      <c r="H232" s="42"/>
      <c r="I232" s="42"/>
      <c r="J232" s="42">
        <f t="shared" si="24"/>
        <v>19659</v>
      </c>
      <c r="K232" s="42">
        <f t="shared" si="24"/>
        <v>841</v>
      </c>
      <c r="L232" s="42"/>
      <c r="M232" s="42"/>
      <c r="N232" s="42"/>
      <c r="O232" s="42"/>
      <c r="P232" s="42"/>
      <c r="Q232" s="42"/>
      <c r="R232" s="42">
        <f t="shared" si="20"/>
        <v>12124508</v>
      </c>
      <c r="S232" s="42">
        <f t="shared" si="21"/>
        <v>21871</v>
      </c>
    </row>
    <row r="233" spans="1:19">
      <c r="A233" s="18">
        <f t="shared" si="22"/>
        <v>2027</v>
      </c>
      <c r="B233" s="18">
        <f t="shared" si="23"/>
        <v>10</v>
      </c>
      <c r="C233" s="18"/>
      <c r="D233" s="18"/>
      <c r="E233" s="18"/>
      <c r="F233" s="42">
        <f>SUMIF('Cust MB ComLg'!$Y$8:$AJ$8,$B$29,'Cust MB ComLg'!$Y193:$AJ193)</f>
        <v>25</v>
      </c>
      <c r="G233" s="42">
        <f>'Avg Bill Days'!C190</f>
        <v>30.762</v>
      </c>
      <c r="H233" s="42"/>
      <c r="I233" s="42"/>
      <c r="J233" s="42">
        <f t="shared" si="24"/>
        <v>17638</v>
      </c>
      <c r="K233" s="42">
        <f t="shared" si="24"/>
        <v>835</v>
      </c>
      <c r="L233" s="42"/>
      <c r="M233" s="42"/>
      <c r="N233" s="42"/>
      <c r="O233" s="42"/>
      <c r="P233" s="42"/>
      <c r="Q233" s="42"/>
      <c r="R233" s="42">
        <f t="shared" si="20"/>
        <v>10273101</v>
      </c>
      <c r="S233" s="42">
        <f t="shared" si="21"/>
        <v>19665</v>
      </c>
    </row>
    <row r="234" spans="1:19">
      <c r="A234" s="18">
        <f t="shared" si="22"/>
        <v>2027</v>
      </c>
      <c r="B234" s="18">
        <f t="shared" si="23"/>
        <v>11</v>
      </c>
      <c r="C234" s="18"/>
      <c r="D234" s="18"/>
      <c r="E234" s="18"/>
      <c r="F234" s="42">
        <f>SUMIF('Cust MB ComLg'!$Y$8:$AJ$8,$B$29,'Cust MB ComLg'!$Y194:$AJ194)</f>
        <v>25</v>
      </c>
      <c r="G234" s="42">
        <f>'Avg Bill Days'!C191</f>
        <v>28.619</v>
      </c>
      <c r="H234" s="42"/>
      <c r="I234" s="42"/>
      <c r="J234" s="42">
        <f t="shared" si="24"/>
        <v>16308</v>
      </c>
      <c r="K234" s="42">
        <f t="shared" si="24"/>
        <v>596</v>
      </c>
      <c r="L234" s="42"/>
      <c r="M234" s="42"/>
      <c r="N234" s="42"/>
      <c r="O234" s="42"/>
      <c r="P234" s="42"/>
      <c r="Q234" s="42"/>
      <c r="R234" s="42">
        <f t="shared" si="20"/>
        <v>8735428</v>
      </c>
      <c r="S234" s="42">
        <f t="shared" si="21"/>
        <v>18469</v>
      </c>
    </row>
    <row r="235" spans="1:19">
      <c r="A235" s="18">
        <f t="shared" si="22"/>
        <v>2027</v>
      </c>
      <c r="B235" s="18">
        <f t="shared" si="23"/>
        <v>12</v>
      </c>
      <c r="C235" s="18"/>
      <c r="D235" s="18"/>
      <c r="E235" s="18"/>
      <c r="F235" s="42">
        <f>SUMIF('Cust MB ComLg'!$Y$8:$AJ$8,$B$29,'Cust MB ComLg'!$Y195:$AJ195)</f>
        <v>25</v>
      </c>
      <c r="G235" s="42">
        <f>'Avg Bill Days'!C192</f>
        <v>31.238</v>
      </c>
      <c r="H235" s="42"/>
      <c r="I235" s="42"/>
      <c r="J235" s="42">
        <f t="shared" si="24"/>
        <v>16059</v>
      </c>
      <c r="K235" s="42">
        <f t="shared" si="24"/>
        <v>269</v>
      </c>
      <c r="L235" s="42"/>
      <c r="M235" s="42"/>
      <c r="N235" s="42"/>
      <c r="O235" s="42"/>
      <c r="P235" s="42"/>
      <c r="Q235" s="42"/>
      <c r="R235" s="42">
        <f t="shared" si="20"/>
        <v>9496341</v>
      </c>
      <c r="S235" s="42">
        <f t="shared" si="21"/>
        <v>18841</v>
      </c>
    </row>
    <row r="236" spans="1:19">
      <c r="A236" s="18">
        <f t="shared" si="22"/>
        <v>2028</v>
      </c>
      <c r="B236" s="18">
        <f t="shared" si="23"/>
        <v>1</v>
      </c>
      <c r="C236" s="18"/>
      <c r="D236" s="18"/>
      <c r="E236" s="18"/>
      <c r="F236" s="42">
        <f>SUMIF('Cust MB ComLg'!$Y$8:$AJ$8,$B$29,'Cust MB ComLg'!$Y196:$AJ196)</f>
        <v>25</v>
      </c>
      <c r="G236" s="42">
        <f>'Avg Bill Days'!C193</f>
        <v>32.286000000000001</v>
      </c>
      <c r="H236" s="42"/>
      <c r="I236" s="42"/>
      <c r="J236" s="42">
        <f t="shared" si="24"/>
        <v>17189</v>
      </c>
      <c r="K236" s="42">
        <f t="shared" si="24"/>
        <v>125</v>
      </c>
      <c r="L236" s="42"/>
      <c r="M236" s="42"/>
      <c r="N236" s="42"/>
      <c r="O236" s="42"/>
      <c r="P236" s="42"/>
      <c r="Q236" s="42"/>
      <c r="R236" s="42">
        <f t="shared" si="20"/>
        <v>9821822</v>
      </c>
      <c r="S236" s="42">
        <f t="shared" si="21"/>
        <v>19187</v>
      </c>
    </row>
    <row r="237" spans="1:19">
      <c r="A237" s="18">
        <f t="shared" si="22"/>
        <v>2028</v>
      </c>
      <c r="B237" s="18">
        <f t="shared" si="23"/>
        <v>2</v>
      </c>
      <c r="C237" s="18"/>
      <c r="D237" s="18"/>
      <c r="E237" s="18"/>
      <c r="F237" s="42">
        <f>SUMIF('Cust MB ComLg'!$Y$8:$AJ$8,$B$29,'Cust MB ComLg'!$Y197:$AJ197)</f>
        <v>25</v>
      </c>
      <c r="G237" s="42">
        <f>'Avg Bill Days'!C194</f>
        <v>30.31</v>
      </c>
      <c r="H237" s="42"/>
      <c r="I237" s="42"/>
      <c r="J237" s="42">
        <f t="shared" si="24"/>
        <v>16848</v>
      </c>
      <c r="K237" s="42">
        <f t="shared" si="24"/>
        <v>106</v>
      </c>
      <c r="L237" s="42"/>
      <c r="M237" s="42"/>
      <c r="N237" s="42"/>
      <c r="O237" s="42"/>
      <c r="P237" s="42"/>
      <c r="Q237" s="42"/>
      <c r="R237" s="42">
        <f t="shared" si="20"/>
        <v>9133880</v>
      </c>
      <c r="S237" s="42">
        <f t="shared" si="21"/>
        <v>18661</v>
      </c>
    </row>
    <row r="238" spans="1:19">
      <c r="A238" s="18">
        <f t="shared" si="22"/>
        <v>2028</v>
      </c>
      <c r="B238" s="18">
        <f t="shared" si="23"/>
        <v>3</v>
      </c>
      <c r="C238" s="18"/>
      <c r="D238" s="18"/>
      <c r="E238" s="18"/>
      <c r="F238" s="42">
        <f>SUMIF('Cust MB ComLg'!$Y$8:$AJ$8,$B$29,'Cust MB ComLg'!$Y198:$AJ198)</f>
        <v>25</v>
      </c>
      <c r="G238" s="42">
        <f>'Avg Bill Days'!C195</f>
        <v>30.024000000000001</v>
      </c>
      <c r="H238" s="42"/>
      <c r="I238" s="42"/>
      <c r="J238" s="42">
        <f t="shared" si="24"/>
        <v>15712</v>
      </c>
      <c r="K238" s="42">
        <f t="shared" si="24"/>
        <v>441</v>
      </c>
      <c r="L238" s="42"/>
      <c r="M238" s="42"/>
      <c r="N238" s="42"/>
      <c r="O238" s="42"/>
      <c r="P238" s="42"/>
      <c r="Q238" s="42"/>
      <c r="R238" s="42">
        <f t="shared" si="20"/>
        <v>8898020</v>
      </c>
      <c r="S238" s="42">
        <f t="shared" si="21"/>
        <v>18041</v>
      </c>
    </row>
    <row r="239" spans="1:19">
      <c r="A239" s="18">
        <f t="shared" si="22"/>
        <v>2028</v>
      </c>
      <c r="B239" s="18">
        <f t="shared" si="23"/>
        <v>4</v>
      </c>
      <c r="C239" s="18"/>
      <c r="D239" s="18"/>
      <c r="E239" s="18"/>
      <c r="F239" s="42">
        <f>SUMIF('Cust MB ComLg'!$Y$8:$AJ$8,$B$29,'Cust MB ComLg'!$Y199:$AJ199)</f>
        <v>25</v>
      </c>
      <c r="G239" s="42">
        <f>'Avg Bill Days'!C196</f>
        <v>30.713999999999999</v>
      </c>
      <c r="H239" s="42"/>
      <c r="I239" s="42"/>
      <c r="J239" s="42">
        <f t="shared" si="24"/>
        <v>16078</v>
      </c>
      <c r="K239" s="42">
        <f t="shared" si="24"/>
        <v>610</v>
      </c>
      <c r="L239" s="42"/>
      <c r="M239" s="42"/>
      <c r="N239" s="42"/>
      <c r="O239" s="42"/>
      <c r="P239" s="42"/>
      <c r="Q239" s="42"/>
      <c r="R239" s="42">
        <f t="shared" si="20"/>
        <v>9431342</v>
      </c>
      <c r="S239" s="42">
        <f t="shared" si="21"/>
        <v>18021</v>
      </c>
    </row>
    <row r="240" spans="1:19">
      <c r="A240" s="18">
        <f t="shared" si="22"/>
        <v>2028</v>
      </c>
      <c r="B240" s="18">
        <f t="shared" si="23"/>
        <v>5</v>
      </c>
      <c r="C240" s="18"/>
      <c r="D240" s="18"/>
      <c r="E240" s="18"/>
      <c r="F240" s="42">
        <f>SUMIF('Cust MB ComLg'!$Y$8:$AJ$8,$B$29,'Cust MB ComLg'!$Y200:$AJ200)</f>
        <v>25</v>
      </c>
      <c r="G240" s="42">
        <f>'Avg Bill Days'!C197</f>
        <v>29.524000000000001</v>
      </c>
      <c r="H240" s="42"/>
      <c r="I240" s="42"/>
      <c r="J240" s="42">
        <f t="shared" si="24"/>
        <v>17318</v>
      </c>
      <c r="K240" s="42">
        <f t="shared" si="24"/>
        <v>795</v>
      </c>
      <c r="L240" s="42"/>
      <c r="M240" s="42"/>
      <c r="N240" s="42"/>
      <c r="O240" s="42"/>
      <c r="P240" s="42"/>
      <c r="Q240" s="42"/>
      <c r="R240" s="42">
        <f t="shared" si="20"/>
        <v>9756522</v>
      </c>
      <c r="S240" s="42">
        <f t="shared" si="21"/>
        <v>19330</v>
      </c>
    </row>
    <row r="241" spans="1:19">
      <c r="A241" s="18">
        <f t="shared" si="22"/>
        <v>2028</v>
      </c>
      <c r="B241" s="18">
        <f t="shared" si="23"/>
        <v>6</v>
      </c>
      <c r="C241" s="18"/>
      <c r="D241" s="18"/>
      <c r="E241" s="18"/>
      <c r="F241" s="42">
        <f>SUMIF('Cust MB ComLg'!$Y$8:$AJ$8,$B$29,'Cust MB ComLg'!$Y201:$AJ201)</f>
        <v>25</v>
      </c>
      <c r="G241" s="42">
        <f>'Avg Bill Days'!C198</f>
        <v>30.619</v>
      </c>
      <c r="H241" s="42"/>
      <c r="I241" s="42"/>
      <c r="J241" s="42">
        <f t="shared" si="24"/>
        <v>19541</v>
      </c>
      <c r="K241" s="42">
        <f t="shared" si="24"/>
        <v>883</v>
      </c>
      <c r="L241" s="42"/>
      <c r="M241" s="42"/>
      <c r="N241" s="42"/>
      <c r="O241" s="42"/>
      <c r="P241" s="42"/>
      <c r="Q241" s="42"/>
      <c r="R241" s="42">
        <f t="shared" si="20"/>
        <v>11647797</v>
      </c>
      <c r="S241" s="42">
        <f t="shared" si="21"/>
        <v>21691</v>
      </c>
    </row>
    <row r="242" spans="1:19">
      <c r="A242" s="18">
        <f t="shared" si="22"/>
        <v>2028</v>
      </c>
      <c r="B242" s="18">
        <f t="shared" si="23"/>
        <v>7</v>
      </c>
      <c r="C242" s="18"/>
      <c r="D242" s="18"/>
      <c r="E242" s="18"/>
      <c r="F242" s="42">
        <f>SUMIF('Cust MB ComLg'!$Y$8:$AJ$8,$B$29,'Cust MB ComLg'!$Y202:$AJ202)</f>
        <v>25</v>
      </c>
      <c r="G242" s="42">
        <f>'Avg Bill Days'!C199</f>
        <v>30.713999999999999</v>
      </c>
      <c r="H242" s="42"/>
      <c r="I242" s="42"/>
      <c r="J242" s="42">
        <f t="shared" ref="J242:K273" si="25">ROUND(SUMIF($B$32:$B$45,$B242,J$32:J$45)*$F242,0)</f>
        <v>19718</v>
      </c>
      <c r="K242" s="42">
        <f t="shared" si="25"/>
        <v>971</v>
      </c>
      <c r="L242" s="42"/>
      <c r="M242" s="42"/>
      <c r="N242" s="42"/>
      <c r="O242" s="42"/>
      <c r="P242" s="42"/>
      <c r="Q242" s="42"/>
      <c r="R242" s="42">
        <f t="shared" ref="R242:R305" si="26">ROUND(SUMIF($B$32:$B$45,$B242,R$32:R$45)*$F242*$G242,0)</f>
        <v>12366136</v>
      </c>
      <c r="S242" s="42">
        <f t="shared" ref="S242:S305" si="27">ROUND(SUMIF($B$32:$B$45,$B242,S$32:S$45)*$F242,0)</f>
        <v>21963</v>
      </c>
    </row>
    <row r="243" spans="1:19">
      <c r="A243" s="18">
        <f t="shared" si="22"/>
        <v>2028</v>
      </c>
      <c r="B243" s="18">
        <f t="shared" si="23"/>
        <v>8</v>
      </c>
      <c r="C243" s="18"/>
      <c r="D243" s="18"/>
      <c r="E243" s="18"/>
      <c r="F243" s="42">
        <f>SUMIF('Cust MB ComLg'!$Y$8:$AJ$8,$B$29,'Cust MB ComLg'!$Y203:$AJ203)</f>
        <v>25</v>
      </c>
      <c r="G243" s="42">
        <f>'Avg Bill Days'!C200</f>
        <v>30.475999999999999</v>
      </c>
      <c r="H243" s="42"/>
      <c r="I243" s="42"/>
      <c r="J243" s="42">
        <f t="shared" si="25"/>
        <v>20338</v>
      </c>
      <c r="K243" s="42">
        <f t="shared" si="25"/>
        <v>885</v>
      </c>
      <c r="L243" s="42"/>
      <c r="M243" s="42"/>
      <c r="N243" s="42"/>
      <c r="O243" s="42"/>
      <c r="P243" s="42"/>
      <c r="Q243" s="42"/>
      <c r="R243" s="42">
        <f t="shared" si="26"/>
        <v>12498920</v>
      </c>
      <c r="S243" s="42">
        <f t="shared" si="27"/>
        <v>22527</v>
      </c>
    </row>
    <row r="244" spans="1:19">
      <c r="A244" s="18">
        <f t="shared" si="22"/>
        <v>2028</v>
      </c>
      <c r="B244" s="18">
        <f t="shared" si="23"/>
        <v>9</v>
      </c>
      <c r="C244" s="18"/>
      <c r="D244" s="18"/>
      <c r="E244" s="18"/>
      <c r="F244" s="42">
        <f>SUMIF('Cust MB ComLg'!$Y$8:$AJ$8,$B$29,'Cust MB ComLg'!$Y204:$AJ204)</f>
        <v>25</v>
      </c>
      <c r="G244" s="42">
        <f>'Avg Bill Days'!C201</f>
        <v>31.143000000000001</v>
      </c>
      <c r="H244" s="42"/>
      <c r="I244" s="42"/>
      <c r="J244" s="42">
        <f t="shared" si="25"/>
        <v>19659</v>
      </c>
      <c r="K244" s="42">
        <f t="shared" si="25"/>
        <v>841</v>
      </c>
      <c r="L244" s="42"/>
      <c r="M244" s="42"/>
      <c r="N244" s="42"/>
      <c r="O244" s="42"/>
      <c r="P244" s="42"/>
      <c r="Q244" s="42"/>
      <c r="R244" s="42">
        <f t="shared" si="26"/>
        <v>12124508</v>
      </c>
      <c r="S244" s="42">
        <f t="shared" si="27"/>
        <v>21871</v>
      </c>
    </row>
    <row r="245" spans="1:19">
      <c r="A245" s="18">
        <f t="shared" si="22"/>
        <v>2028</v>
      </c>
      <c r="B245" s="18">
        <f t="shared" si="23"/>
        <v>10</v>
      </c>
      <c r="C245" s="18"/>
      <c r="D245" s="18"/>
      <c r="E245" s="18"/>
      <c r="F245" s="42">
        <f>SUMIF('Cust MB ComLg'!$Y$8:$AJ$8,$B$29,'Cust MB ComLg'!$Y205:$AJ205)</f>
        <v>25</v>
      </c>
      <c r="G245" s="42">
        <f>'Avg Bill Days'!C202</f>
        <v>30.762</v>
      </c>
      <c r="H245" s="42"/>
      <c r="I245" s="42"/>
      <c r="J245" s="42">
        <f t="shared" si="25"/>
        <v>17638</v>
      </c>
      <c r="K245" s="42">
        <f t="shared" si="25"/>
        <v>835</v>
      </c>
      <c r="L245" s="42"/>
      <c r="M245" s="42"/>
      <c r="N245" s="42"/>
      <c r="O245" s="42"/>
      <c r="P245" s="42"/>
      <c r="Q245" s="42"/>
      <c r="R245" s="42">
        <f t="shared" si="26"/>
        <v>10273101</v>
      </c>
      <c r="S245" s="42">
        <f t="shared" si="27"/>
        <v>19665</v>
      </c>
    </row>
    <row r="246" spans="1:19">
      <c r="A246" s="18">
        <f t="shared" si="22"/>
        <v>2028</v>
      </c>
      <c r="B246" s="18">
        <f t="shared" si="23"/>
        <v>11</v>
      </c>
      <c r="C246" s="18"/>
      <c r="D246" s="18"/>
      <c r="E246" s="18"/>
      <c r="F246" s="42">
        <f>SUMIF('Cust MB ComLg'!$Y$8:$AJ$8,$B$29,'Cust MB ComLg'!$Y206:$AJ206)</f>
        <v>25</v>
      </c>
      <c r="G246" s="42">
        <f>'Avg Bill Days'!C203</f>
        <v>28.619</v>
      </c>
      <c r="H246" s="42"/>
      <c r="I246" s="42"/>
      <c r="J246" s="42">
        <f t="shared" si="25"/>
        <v>16308</v>
      </c>
      <c r="K246" s="42">
        <f t="shared" si="25"/>
        <v>596</v>
      </c>
      <c r="L246" s="42"/>
      <c r="M246" s="42"/>
      <c r="N246" s="42"/>
      <c r="O246" s="42"/>
      <c r="P246" s="42"/>
      <c r="Q246" s="42"/>
      <c r="R246" s="42">
        <f t="shared" si="26"/>
        <v>8735428</v>
      </c>
      <c r="S246" s="42">
        <f t="shared" si="27"/>
        <v>18469</v>
      </c>
    </row>
    <row r="247" spans="1:19">
      <c r="A247" s="18">
        <f t="shared" si="22"/>
        <v>2028</v>
      </c>
      <c r="B247" s="18">
        <f t="shared" si="23"/>
        <v>12</v>
      </c>
      <c r="C247" s="18"/>
      <c r="D247" s="18"/>
      <c r="E247" s="18"/>
      <c r="F247" s="42">
        <f>SUMIF('Cust MB ComLg'!$Y$8:$AJ$8,$B$29,'Cust MB ComLg'!$Y207:$AJ207)</f>
        <v>25</v>
      </c>
      <c r="G247" s="42">
        <f>'Avg Bill Days'!C204</f>
        <v>31.238</v>
      </c>
      <c r="H247" s="42"/>
      <c r="I247" s="42"/>
      <c r="J247" s="42">
        <f t="shared" si="25"/>
        <v>16059</v>
      </c>
      <c r="K247" s="42">
        <f t="shared" si="25"/>
        <v>269</v>
      </c>
      <c r="L247" s="42"/>
      <c r="M247" s="42"/>
      <c r="N247" s="42"/>
      <c r="O247" s="42"/>
      <c r="P247" s="42"/>
      <c r="Q247" s="42"/>
      <c r="R247" s="42">
        <f t="shared" si="26"/>
        <v>9496341</v>
      </c>
      <c r="S247" s="42">
        <f t="shared" si="27"/>
        <v>18841</v>
      </c>
    </row>
    <row r="248" spans="1:19">
      <c r="A248" s="18">
        <f t="shared" si="22"/>
        <v>2029</v>
      </c>
      <c r="B248" s="18">
        <f t="shared" si="23"/>
        <v>1</v>
      </c>
      <c r="C248" s="18"/>
      <c r="D248" s="18"/>
      <c r="E248" s="18"/>
      <c r="F248" s="42">
        <f>SUMIF('Cust MB ComLg'!$Y$8:$AJ$8,$B$29,'Cust MB ComLg'!$Y208:$AJ208)</f>
        <v>25</v>
      </c>
      <c r="G248" s="42">
        <f>'Avg Bill Days'!C205</f>
        <v>32.286000000000001</v>
      </c>
      <c r="H248" s="42"/>
      <c r="I248" s="42"/>
      <c r="J248" s="42">
        <f t="shared" si="25"/>
        <v>17189</v>
      </c>
      <c r="K248" s="42">
        <f t="shared" si="25"/>
        <v>125</v>
      </c>
      <c r="L248" s="42"/>
      <c r="M248" s="42"/>
      <c r="N248" s="42"/>
      <c r="O248" s="42"/>
      <c r="P248" s="42"/>
      <c r="Q248" s="42"/>
      <c r="R248" s="42">
        <f t="shared" si="26"/>
        <v>9821822</v>
      </c>
      <c r="S248" s="42">
        <f t="shared" si="27"/>
        <v>19187</v>
      </c>
    </row>
    <row r="249" spans="1:19">
      <c r="A249" s="18">
        <f t="shared" si="22"/>
        <v>2029</v>
      </c>
      <c r="B249" s="18">
        <f t="shared" si="23"/>
        <v>2</v>
      </c>
      <c r="C249" s="18"/>
      <c r="D249" s="18"/>
      <c r="E249" s="18"/>
      <c r="F249" s="42">
        <f>SUMIF('Cust MB ComLg'!$Y$8:$AJ$8,$B$29,'Cust MB ComLg'!$Y209:$AJ209)</f>
        <v>25</v>
      </c>
      <c r="G249" s="42">
        <f>'Avg Bill Days'!C206</f>
        <v>29.81</v>
      </c>
      <c r="H249" s="42"/>
      <c r="I249" s="42"/>
      <c r="J249" s="42">
        <f t="shared" si="25"/>
        <v>16848</v>
      </c>
      <c r="K249" s="42">
        <f t="shared" si="25"/>
        <v>106</v>
      </c>
      <c r="L249" s="42"/>
      <c r="M249" s="42"/>
      <c r="N249" s="42"/>
      <c r="O249" s="42"/>
      <c r="P249" s="42"/>
      <c r="Q249" s="42"/>
      <c r="R249" s="42">
        <f t="shared" si="26"/>
        <v>8983206</v>
      </c>
      <c r="S249" s="42">
        <f t="shared" si="27"/>
        <v>18661</v>
      </c>
    </row>
    <row r="250" spans="1:19">
      <c r="A250" s="18">
        <f t="shared" si="22"/>
        <v>2029</v>
      </c>
      <c r="B250" s="18">
        <f t="shared" si="23"/>
        <v>3</v>
      </c>
      <c r="C250" s="18"/>
      <c r="D250" s="18"/>
      <c r="E250" s="18"/>
      <c r="F250" s="42">
        <f>SUMIF('Cust MB ComLg'!$Y$8:$AJ$8,$B$29,'Cust MB ComLg'!$Y210:$AJ210)</f>
        <v>25</v>
      </c>
      <c r="G250" s="42">
        <f>'Avg Bill Days'!C207</f>
        <v>29.524000000000001</v>
      </c>
      <c r="H250" s="42"/>
      <c r="I250" s="42"/>
      <c r="J250" s="42">
        <f t="shared" si="25"/>
        <v>15712</v>
      </c>
      <c r="K250" s="42">
        <f t="shared" si="25"/>
        <v>441</v>
      </c>
      <c r="L250" s="42"/>
      <c r="M250" s="42"/>
      <c r="N250" s="42"/>
      <c r="O250" s="42"/>
      <c r="P250" s="42"/>
      <c r="Q250" s="42"/>
      <c r="R250" s="42">
        <f t="shared" si="26"/>
        <v>8749838</v>
      </c>
      <c r="S250" s="42">
        <f t="shared" si="27"/>
        <v>18041</v>
      </c>
    </row>
    <row r="251" spans="1:19">
      <c r="A251" s="18">
        <f t="shared" si="22"/>
        <v>2029</v>
      </c>
      <c r="B251" s="18">
        <f t="shared" si="23"/>
        <v>4</v>
      </c>
      <c r="C251" s="18"/>
      <c r="D251" s="18"/>
      <c r="E251" s="18"/>
      <c r="F251" s="42">
        <f>SUMIF('Cust MB ComLg'!$Y$8:$AJ$8,$B$29,'Cust MB ComLg'!$Y211:$AJ211)</f>
        <v>25</v>
      </c>
      <c r="G251" s="42">
        <f>'Avg Bill Days'!C208</f>
        <v>30.713999999999999</v>
      </c>
      <c r="H251" s="42"/>
      <c r="I251" s="42"/>
      <c r="J251" s="42">
        <f t="shared" si="25"/>
        <v>16078</v>
      </c>
      <c r="K251" s="42">
        <f t="shared" si="25"/>
        <v>610</v>
      </c>
      <c r="L251" s="42"/>
      <c r="M251" s="42"/>
      <c r="N251" s="42"/>
      <c r="O251" s="42"/>
      <c r="P251" s="42"/>
      <c r="Q251" s="42"/>
      <c r="R251" s="42">
        <f t="shared" si="26"/>
        <v>9431342</v>
      </c>
      <c r="S251" s="42">
        <f t="shared" si="27"/>
        <v>18021</v>
      </c>
    </row>
    <row r="252" spans="1:19">
      <c r="A252" s="18">
        <f t="shared" si="22"/>
        <v>2029</v>
      </c>
      <c r="B252" s="18">
        <f t="shared" si="23"/>
        <v>5</v>
      </c>
      <c r="C252" s="18"/>
      <c r="D252" s="18"/>
      <c r="E252" s="18"/>
      <c r="F252" s="42">
        <f>SUMIF('Cust MB ComLg'!$Y$8:$AJ$8,$B$29,'Cust MB ComLg'!$Y212:$AJ212)</f>
        <v>25</v>
      </c>
      <c r="G252" s="42">
        <f>'Avg Bill Days'!C209</f>
        <v>29.524000000000001</v>
      </c>
      <c r="H252" s="42"/>
      <c r="I252" s="42"/>
      <c r="J252" s="42">
        <f t="shared" si="25"/>
        <v>17318</v>
      </c>
      <c r="K252" s="42">
        <f t="shared" si="25"/>
        <v>795</v>
      </c>
      <c r="L252" s="42"/>
      <c r="M252" s="42"/>
      <c r="N252" s="42"/>
      <c r="O252" s="42"/>
      <c r="P252" s="42"/>
      <c r="Q252" s="42"/>
      <c r="R252" s="42">
        <f t="shared" si="26"/>
        <v>9756522</v>
      </c>
      <c r="S252" s="42">
        <f t="shared" si="27"/>
        <v>19330</v>
      </c>
    </row>
    <row r="253" spans="1:19">
      <c r="A253" s="18">
        <f t="shared" si="22"/>
        <v>2029</v>
      </c>
      <c r="B253" s="18">
        <f t="shared" si="23"/>
        <v>6</v>
      </c>
      <c r="C253" s="18"/>
      <c r="D253" s="18"/>
      <c r="E253" s="18"/>
      <c r="F253" s="42">
        <f>SUMIF('Cust MB ComLg'!$Y$8:$AJ$8,$B$29,'Cust MB ComLg'!$Y213:$AJ213)</f>
        <v>25</v>
      </c>
      <c r="G253" s="42">
        <f>'Avg Bill Days'!C210</f>
        <v>30.619</v>
      </c>
      <c r="H253" s="42"/>
      <c r="I253" s="42"/>
      <c r="J253" s="42">
        <f t="shared" si="25"/>
        <v>19541</v>
      </c>
      <c r="K253" s="42">
        <f t="shared" si="25"/>
        <v>883</v>
      </c>
      <c r="L253" s="42"/>
      <c r="M253" s="42"/>
      <c r="N253" s="42"/>
      <c r="O253" s="42"/>
      <c r="P253" s="42"/>
      <c r="Q253" s="42"/>
      <c r="R253" s="42">
        <f t="shared" si="26"/>
        <v>11647797</v>
      </c>
      <c r="S253" s="42">
        <f t="shared" si="27"/>
        <v>21691</v>
      </c>
    </row>
    <row r="254" spans="1:19">
      <c r="A254" s="18">
        <f t="shared" si="22"/>
        <v>2029</v>
      </c>
      <c r="B254" s="18">
        <f t="shared" si="23"/>
        <v>7</v>
      </c>
      <c r="C254" s="18"/>
      <c r="D254" s="18"/>
      <c r="E254" s="18"/>
      <c r="F254" s="42">
        <f>SUMIF('Cust MB ComLg'!$Y$8:$AJ$8,$B$29,'Cust MB ComLg'!$Y214:$AJ214)</f>
        <v>25</v>
      </c>
      <c r="G254" s="42">
        <f>'Avg Bill Days'!C211</f>
        <v>30.713999999999999</v>
      </c>
      <c r="H254" s="42"/>
      <c r="I254" s="42"/>
      <c r="J254" s="42">
        <f t="shared" si="25"/>
        <v>19718</v>
      </c>
      <c r="K254" s="42">
        <f t="shared" si="25"/>
        <v>971</v>
      </c>
      <c r="L254" s="42"/>
      <c r="M254" s="42"/>
      <c r="N254" s="42"/>
      <c r="O254" s="42"/>
      <c r="P254" s="42"/>
      <c r="Q254" s="42"/>
      <c r="R254" s="42">
        <f t="shared" si="26"/>
        <v>12366136</v>
      </c>
      <c r="S254" s="42">
        <f t="shared" si="27"/>
        <v>21963</v>
      </c>
    </row>
    <row r="255" spans="1:19">
      <c r="A255" s="18">
        <f t="shared" si="22"/>
        <v>2029</v>
      </c>
      <c r="B255" s="18">
        <f t="shared" si="23"/>
        <v>8</v>
      </c>
      <c r="C255" s="18"/>
      <c r="D255" s="18"/>
      <c r="E255" s="18"/>
      <c r="F255" s="42">
        <f>SUMIF('Cust MB ComLg'!$Y$8:$AJ$8,$B$29,'Cust MB ComLg'!$Y215:$AJ215)</f>
        <v>25</v>
      </c>
      <c r="G255" s="42">
        <f>'Avg Bill Days'!C212</f>
        <v>30.475999999999999</v>
      </c>
      <c r="H255" s="42"/>
      <c r="I255" s="42"/>
      <c r="J255" s="42">
        <f t="shared" si="25"/>
        <v>20338</v>
      </c>
      <c r="K255" s="42">
        <f t="shared" si="25"/>
        <v>885</v>
      </c>
      <c r="L255" s="42"/>
      <c r="M255" s="42"/>
      <c r="N255" s="42"/>
      <c r="O255" s="42"/>
      <c r="P255" s="42"/>
      <c r="Q255" s="42"/>
      <c r="R255" s="42">
        <f t="shared" si="26"/>
        <v>12498920</v>
      </c>
      <c r="S255" s="42">
        <f t="shared" si="27"/>
        <v>22527</v>
      </c>
    </row>
    <row r="256" spans="1:19">
      <c r="A256" s="18">
        <f t="shared" si="22"/>
        <v>2029</v>
      </c>
      <c r="B256" s="18">
        <f t="shared" si="23"/>
        <v>9</v>
      </c>
      <c r="C256" s="18"/>
      <c r="D256" s="18"/>
      <c r="E256" s="18"/>
      <c r="F256" s="42">
        <f>SUMIF('Cust MB ComLg'!$Y$8:$AJ$8,$B$29,'Cust MB ComLg'!$Y216:$AJ216)</f>
        <v>25</v>
      </c>
      <c r="G256" s="42">
        <f>'Avg Bill Days'!C213</f>
        <v>31.143000000000001</v>
      </c>
      <c r="H256" s="42"/>
      <c r="I256" s="42"/>
      <c r="J256" s="42">
        <f t="shared" si="25"/>
        <v>19659</v>
      </c>
      <c r="K256" s="42">
        <f t="shared" si="25"/>
        <v>841</v>
      </c>
      <c r="L256" s="42"/>
      <c r="M256" s="42"/>
      <c r="N256" s="42"/>
      <c r="O256" s="42"/>
      <c r="P256" s="42"/>
      <c r="Q256" s="42"/>
      <c r="R256" s="42">
        <f t="shared" si="26"/>
        <v>12124508</v>
      </c>
      <c r="S256" s="42">
        <f t="shared" si="27"/>
        <v>21871</v>
      </c>
    </row>
    <row r="257" spans="1:19">
      <c r="A257" s="18">
        <f t="shared" si="22"/>
        <v>2029</v>
      </c>
      <c r="B257" s="18">
        <f t="shared" si="23"/>
        <v>10</v>
      </c>
      <c r="C257" s="18"/>
      <c r="D257" s="18"/>
      <c r="E257" s="18"/>
      <c r="F257" s="42">
        <f>SUMIF('Cust MB ComLg'!$Y$8:$AJ$8,$B$29,'Cust MB ComLg'!$Y217:$AJ217)</f>
        <v>25</v>
      </c>
      <c r="G257" s="42">
        <f>'Avg Bill Days'!C214</f>
        <v>30.762</v>
      </c>
      <c r="H257" s="42"/>
      <c r="I257" s="42"/>
      <c r="J257" s="42">
        <f t="shared" si="25"/>
        <v>17638</v>
      </c>
      <c r="K257" s="42">
        <f t="shared" si="25"/>
        <v>835</v>
      </c>
      <c r="L257" s="42"/>
      <c r="M257" s="42"/>
      <c r="N257" s="42"/>
      <c r="O257" s="42"/>
      <c r="P257" s="42"/>
      <c r="Q257" s="42"/>
      <c r="R257" s="42">
        <f t="shared" si="26"/>
        <v>10273101</v>
      </c>
      <c r="S257" s="42">
        <f t="shared" si="27"/>
        <v>19665</v>
      </c>
    </row>
    <row r="258" spans="1:19">
      <c r="A258" s="18">
        <f t="shared" si="22"/>
        <v>2029</v>
      </c>
      <c r="B258" s="18">
        <f t="shared" si="23"/>
        <v>11</v>
      </c>
      <c r="C258" s="18"/>
      <c r="D258" s="18"/>
      <c r="E258" s="18"/>
      <c r="F258" s="42">
        <f>SUMIF('Cust MB ComLg'!$Y$8:$AJ$8,$B$29,'Cust MB ComLg'!$Y218:$AJ218)</f>
        <v>25</v>
      </c>
      <c r="G258" s="42">
        <f>'Avg Bill Days'!C215</f>
        <v>28.619</v>
      </c>
      <c r="H258" s="42"/>
      <c r="I258" s="42"/>
      <c r="J258" s="42">
        <f t="shared" si="25"/>
        <v>16308</v>
      </c>
      <c r="K258" s="42">
        <f t="shared" si="25"/>
        <v>596</v>
      </c>
      <c r="L258" s="42"/>
      <c r="M258" s="42"/>
      <c r="N258" s="42"/>
      <c r="O258" s="42"/>
      <c r="P258" s="42"/>
      <c r="Q258" s="42"/>
      <c r="R258" s="42">
        <f t="shared" si="26"/>
        <v>8735428</v>
      </c>
      <c r="S258" s="42">
        <f t="shared" si="27"/>
        <v>18469</v>
      </c>
    </row>
    <row r="259" spans="1:19">
      <c r="A259" s="18">
        <f t="shared" si="22"/>
        <v>2029</v>
      </c>
      <c r="B259" s="18">
        <f t="shared" si="23"/>
        <v>12</v>
      </c>
      <c r="C259" s="18"/>
      <c r="D259" s="18"/>
      <c r="E259" s="18"/>
      <c r="F259" s="42">
        <f>SUMIF('Cust MB ComLg'!$Y$8:$AJ$8,$B$29,'Cust MB ComLg'!$Y219:$AJ219)</f>
        <v>25</v>
      </c>
      <c r="G259" s="42">
        <f>'Avg Bill Days'!C216</f>
        <v>31.238</v>
      </c>
      <c r="H259" s="42"/>
      <c r="I259" s="42"/>
      <c r="J259" s="42">
        <f t="shared" si="25"/>
        <v>16059</v>
      </c>
      <c r="K259" s="42">
        <f t="shared" si="25"/>
        <v>269</v>
      </c>
      <c r="L259" s="42"/>
      <c r="M259" s="42"/>
      <c r="N259" s="42"/>
      <c r="O259" s="42"/>
      <c r="P259" s="42"/>
      <c r="Q259" s="42"/>
      <c r="R259" s="42">
        <f t="shared" si="26"/>
        <v>9496341</v>
      </c>
      <c r="S259" s="42">
        <f t="shared" si="27"/>
        <v>18841</v>
      </c>
    </row>
    <row r="260" spans="1:19">
      <c r="A260" s="18">
        <f t="shared" ref="A260:A323" si="28">A248+1</f>
        <v>2030</v>
      </c>
      <c r="B260" s="18">
        <f t="shared" si="23"/>
        <v>1</v>
      </c>
      <c r="C260" s="18"/>
      <c r="D260" s="18"/>
      <c r="E260" s="18"/>
      <c r="F260" s="42">
        <f>SUMIF('Cust MB ComLg'!$Y$8:$AJ$8,$B$29,'Cust MB ComLg'!$Y220:$AJ220)</f>
        <v>25</v>
      </c>
      <c r="G260" s="42">
        <f>'Avg Bill Days'!C217</f>
        <v>32.286000000000001</v>
      </c>
      <c r="H260" s="42"/>
      <c r="I260" s="42"/>
      <c r="J260" s="42">
        <f t="shared" si="25"/>
        <v>17189</v>
      </c>
      <c r="K260" s="42">
        <f t="shared" si="25"/>
        <v>125</v>
      </c>
      <c r="L260" s="42"/>
      <c r="M260" s="42"/>
      <c r="N260" s="42"/>
      <c r="O260" s="42"/>
      <c r="P260" s="42"/>
      <c r="Q260" s="42"/>
      <c r="R260" s="42">
        <f t="shared" si="26"/>
        <v>9821822</v>
      </c>
      <c r="S260" s="42">
        <f t="shared" si="27"/>
        <v>19187</v>
      </c>
    </row>
    <row r="261" spans="1:19">
      <c r="A261" s="18">
        <f t="shared" si="28"/>
        <v>2030</v>
      </c>
      <c r="B261" s="18">
        <f t="shared" ref="B261:B324" si="29">B249</f>
        <v>2</v>
      </c>
      <c r="C261" s="18"/>
      <c r="D261" s="18"/>
      <c r="E261" s="18"/>
      <c r="F261" s="42">
        <f>SUMIF('Cust MB ComLg'!$Y$8:$AJ$8,$B$29,'Cust MB ComLg'!$Y221:$AJ221)</f>
        <v>25</v>
      </c>
      <c r="G261" s="42">
        <f>'Avg Bill Days'!C218</f>
        <v>29.81</v>
      </c>
      <c r="H261" s="42"/>
      <c r="I261" s="42"/>
      <c r="J261" s="42">
        <f t="shared" si="25"/>
        <v>16848</v>
      </c>
      <c r="K261" s="42">
        <f t="shared" si="25"/>
        <v>106</v>
      </c>
      <c r="L261" s="42"/>
      <c r="M261" s="42"/>
      <c r="N261" s="42"/>
      <c r="O261" s="42"/>
      <c r="P261" s="42"/>
      <c r="Q261" s="42"/>
      <c r="R261" s="42">
        <f t="shared" si="26"/>
        <v>8983206</v>
      </c>
      <c r="S261" s="42">
        <f t="shared" si="27"/>
        <v>18661</v>
      </c>
    </row>
    <row r="262" spans="1:19">
      <c r="A262" s="18">
        <f t="shared" si="28"/>
        <v>2030</v>
      </c>
      <c r="B262" s="18">
        <f t="shared" si="29"/>
        <v>3</v>
      </c>
      <c r="C262" s="18"/>
      <c r="D262" s="18"/>
      <c r="E262" s="18"/>
      <c r="F262" s="42">
        <f>SUMIF('Cust MB ComLg'!$Y$8:$AJ$8,$B$29,'Cust MB ComLg'!$Y222:$AJ222)</f>
        <v>25</v>
      </c>
      <c r="G262" s="42">
        <f>'Avg Bill Days'!C219</f>
        <v>29.524000000000001</v>
      </c>
      <c r="H262" s="42"/>
      <c r="I262" s="42"/>
      <c r="J262" s="42">
        <f t="shared" si="25"/>
        <v>15712</v>
      </c>
      <c r="K262" s="42">
        <f t="shared" si="25"/>
        <v>441</v>
      </c>
      <c r="L262" s="42"/>
      <c r="M262" s="42"/>
      <c r="N262" s="42"/>
      <c r="O262" s="42"/>
      <c r="P262" s="42"/>
      <c r="Q262" s="42"/>
      <c r="R262" s="42">
        <f t="shared" si="26"/>
        <v>8749838</v>
      </c>
      <c r="S262" s="42">
        <f t="shared" si="27"/>
        <v>18041</v>
      </c>
    </row>
    <row r="263" spans="1:19">
      <c r="A263" s="18">
        <f t="shared" si="28"/>
        <v>2030</v>
      </c>
      <c r="B263" s="18">
        <f t="shared" si="29"/>
        <v>4</v>
      </c>
      <c r="C263" s="18"/>
      <c r="D263" s="18"/>
      <c r="E263" s="18"/>
      <c r="F263" s="42">
        <f>SUMIF('Cust MB ComLg'!$Y$8:$AJ$8,$B$29,'Cust MB ComLg'!$Y223:$AJ223)</f>
        <v>25</v>
      </c>
      <c r="G263" s="42">
        <f>'Avg Bill Days'!C220</f>
        <v>30.713999999999999</v>
      </c>
      <c r="H263" s="42"/>
      <c r="I263" s="42"/>
      <c r="J263" s="42">
        <f t="shared" si="25"/>
        <v>16078</v>
      </c>
      <c r="K263" s="42">
        <f t="shared" si="25"/>
        <v>610</v>
      </c>
      <c r="L263" s="42"/>
      <c r="M263" s="42"/>
      <c r="N263" s="42"/>
      <c r="O263" s="42"/>
      <c r="P263" s="42"/>
      <c r="Q263" s="42"/>
      <c r="R263" s="42">
        <f t="shared" si="26"/>
        <v>9431342</v>
      </c>
      <c r="S263" s="42">
        <f t="shared" si="27"/>
        <v>18021</v>
      </c>
    </row>
    <row r="264" spans="1:19">
      <c r="A264" s="18">
        <f t="shared" si="28"/>
        <v>2030</v>
      </c>
      <c r="B264" s="18">
        <f t="shared" si="29"/>
        <v>5</v>
      </c>
      <c r="C264" s="18"/>
      <c r="D264" s="18"/>
      <c r="E264" s="18"/>
      <c r="F264" s="42">
        <f>SUMIF('Cust MB ComLg'!$Y$8:$AJ$8,$B$29,'Cust MB ComLg'!$Y224:$AJ224)</f>
        <v>25</v>
      </c>
      <c r="G264" s="42">
        <f>'Avg Bill Days'!C221</f>
        <v>29.524000000000001</v>
      </c>
      <c r="H264" s="42"/>
      <c r="I264" s="42"/>
      <c r="J264" s="42">
        <f t="shared" si="25"/>
        <v>17318</v>
      </c>
      <c r="K264" s="42">
        <f t="shared" si="25"/>
        <v>795</v>
      </c>
      <c r="L264" s="42"/>
      <c r="M264" s="42"/>
      <c r="N264" s="42"/>
      <c r="O264" s="42"/>
      <c r="P264" s="42"/>
      <c r="Q264" s="42"/>
      <c r="R264" s="42">
        <f t="shared" si="26"/>
        <v>9756522</v>
      </c>
      <c r="S264" s="42">
        <f t="shared" si="27"/>
        <v>19330</v>
      </c>
    </row>
    <row r="265" spans="1:19">
      <c r="A265" s="18">
        <f t="shared" si="28"/>
        <v>2030</v>
      </c>
      <c r="B265" s="18">
        <f t="shared" si="29"/>
        <v>6</v>
      </c>
      <c r="C265" s="18"/>
      <c r="D265" s="18"/>
      <c r="E265" s="18"/>
      <c r="F265" s="42">
        <f>SUMIF('Cust MB ComLg'!$Y$8:$AJ$8,$B$29,'Cust MB ComLg'!$Y225:$AJ225)</f>
        <v>25</v>
      </c>
      <c r="G265" s="42">
        <f>'Avg Bill Days'!C222</f>
        <v>30.619</v>
      </c>
      <c r="H265" s="42"/>
      <c r="I265" s="42"/>
      <c r="J265" s="42">
        <f t="shared" si="25"/>
        <v>19541</v>
      </c>
      <c r="K265" s="42">
        <f t="shared" si="25"/>
        <v>883</v>
      </c>
      <c r="L265" s="42"/>
      <c r="M265" s="42"/>
      <c r="N265" s="42"/>
      <c r="O265" s="42"/>
      <c r="P265" s="42"/>
      <c r="Q265" s="42"/>
      <c r="R265" s="42">
        <f t="shared" si="26"/>
        <v>11647797</v>
      </c>
      <c r="S265" s="42">
        <f t="shared" si="27"/>
        <v>21691</v>
      </c>
    </row>
    <row r="266" spans="1:19">
      <c r="A266" s="18">
        <f t="shared" si="28"/>
        <v>2030</v>
      </c>
      <c r="B266" s="18">
        <f t="shared" si="29"/>
        <v>7</v>
      </c>
      <c r="C266" s="18"/>
      <c r="D266" s="18"/>
      <c r="E266" s="18"/>
      <c r="F266" s="42">
        <f>SUMIF('Cust MB ComLg'!$Y$8:$AJ$8,$B$29,'Cust MB ComLg'!$Y226:$AJ226)</f>
        <v>25</v>
      </c>
      <c r="G266" s="42">
        <f>'Avg Bill Days'!C223</f>
        <v>30.713999999999999</v>
      </c>
      <c r="H266" s="42"/>
      <c r="I266" s="42"/>
      <c r="J266" s="42">
        <f t="shared" si="25"/>
        <v>19718</v>
      </c>
      <c r="K266" s="42">
        <f t="shared" si="25"/>
        <v>971</v>
      </c>
      <c r="L266" s="42"/>
      <c r="M266" s="42"/>
      <c r="N266" s="42"/>
      <c r="O266" s="42"/>
      <c r="P266" s="42"/>
      <c r="Q266" s="42"/>
      <c r="R266" s="42">
        <f t="shared" si="26"/>
        <v>12366136</v>
      </c>
      <c r="S266" s="42">
        <f t="shared" si="27"/>
        <v>21963</v>
      </c>
    </row>
    <row r="267" spans="1:19">
      <c r="A267" s="18">
        <f t="shared" si="28"/>
        <v>2030</v>
      </c>
      <c r="B267" s="18">
        <f t="shared" si="29"/>
        <v>8</v>
      </c>
      <c r="C267" s="18"/>
      <c r="D267" s="18"/>
      <c r="E267" s="18"/>
      <c r="F267" s="42">
        <f>SUMIF('Cust MB ComLg'!$Y$8:$AJ$8,$B$29,'Cust MB ComLg'!$Y227:$AJ227)</f>
        <v>25</v>
      </c>
      <c r="G267" s="42">
        <f>'Avg Bill Days'!C224</f>
        <v>30.475999999999999</v>
      </c>
      <c r="H267" s="42"/>
      <c r="I267" s="42"/>
      <c r="J267" s="42">
        <f t="shared" si="25"/>
        <v>20338</v>
      </c>
      <c r="K267" s="42">
        <f t="shared" si="25"/>
        <v>885</v>
      </c>
      <c r="L267" s="42"/>
      <c r="M267" s="42"/>
      <c r="N267" s="42"/>
      <c r="O267" s="42"/>
      <c r="P267" s="42"/>
      <c r="Q267" s="42"/>
      <c r="R267" s="42">
        <f t="shared" si="26"/>
        <v>12498920</v>
      </c>
      <c r="S267" s="42">
        <f t="shared" si="27"/>
        <v>22527</v>
      </c>
    </row>
    <row r="268" spans="1:19">
      <c r="A268" s="18">
        <f t="shared" si="28"/>
        <v>2030</v>
      </c>
      <c r="B268" s="18">
        <f t="shared" si="29"/>
        <v>9</v>
      </c>
      <c r="C268" s="18"/>
      <c r="D268" s="18"/>
      <c r="E268" s="18"/>
      <c r="F268" s="42">
        <f>SUMIF('Cust MB ComLg'!$Y$8:$AJ$8,$B$29,'Cust MB ComLg'!$Y228:$AJ228)</f>
        <v>25</v>
      </c>
      <c r="G268" s="42">
        <f>'Avg Bill Days'!C225</f>
        <v>31.143000000000001</v>
      </c>
      <c r="H268" s="42"/>
      <c r="I268" s="42"/>
      <c r="J268" s="42">
        <f t="shared" si="25"/>
        <v>19659</v>
      </c>
      <c r="K268" s="42">
        <f t="shared" si="25"/>
        <v>841</v>
      </c>
      <c r="L268" s="42"/>
      <c r="M268" s="42"/>
      <c r="N268" s="42"/>
      <c r="O268" s="42"/>
      <c r="P268" s="42"/>
      <c r="Q268" s="42"/>
      <c r="R268" s="42">
        <f t="shared" si="26"/>
        <v>12124508</v>
      </c>
      <c r="S268" s="42">
        <f t="shared" si="27"/>
        <v>21871</v>
      </c>
    </row>
    <row r="269" spans="1:19">
      <c r="A269" s="18">
        <f t="shared" si="28"/>
        <v>2030</v>
      </c>
      <c r="B269" s="18">
        <f t="shared" si="29"/>
        <v>10</v>
      </c>
      <c r="C269" s="18"/>
      <c r="D269" s="18"/>
      <c r="E269" s="18"/>
      <c r="F269" s="42">
        <f>SUMIF('Cust MB ComLg'!$Y$8:$AJ$8,$B$29,'Cust MB ComLg'!$Y229:$AJ229)</f>
        <v>25</v>
      </c>
      <c r="G269" s="42">
        <f>'Avg Bill Days'!C226</f>
        <v>30.762</v>
      </c>
      <c r="H269" s="42"/>
      <c r="I269" s="42"/>
      <c r="J269" s="42">
        <f t="shared" si="25"/>
        <v>17638</v>
      </c>
      <c r="K269" s="42">
        <f t="shared" si="25"/>
        <v>835</v>
      </c>
      <c r="L269" s="42"/>
      <c r="M269" s="42"/>
      <c r="N269" s="42"/>
      <c r="O269" s="42"/>
      <c r="P269" s="42"/>
      <c r="Q269" s="42"/>
      <c r="R269" s="42">
        <f t="shared" si="26"/>
        <v>10273101</v>
      </c>
      <c r="S269" s="42">
        <f t="shared" si="27"/>
        <v>19665</v>
      </c>
    </row>
    <row r="270" spans="1:19">
      <c r="A270" s="18">
        <f t="shared" si="28"/>
        <v>2030</v>
      </c>
      <c r="B270" s="18">
        <f t="shared" si="29"/>
        <v>11</v>
      </c>
      <c r="C270" s="18"/>
      <c r="D270" s="18"/>
      <c r="E270" s="18"/>
      <c r="F270" s="42">
        <f>SUMIF('Cust MB ComLg'!$Y$8:$AJ$8,$B$29,'Cust MB ComLg'!$Y230:$AJ230)</f>
        <v>25</v>
      </c>
      <c r="G270" s="42">
        <f>'Avg Bill Days'!C227</f>
        <v>28.619</v>
      </c>
      <c r="H270" s="42"/>
      <c r="I270" s="42"/>
      <c r="J270" s="42">
        <f t="shared" si="25"/>
        <v>16308</v>
      </c>
      <c r="K270" s="42">
        <f t="shared" si="25"/>
        <v>596</v>
      </c>
      <c r="L270" s="42"/>
      <c r="M270" s="42"/>
      <c r="N270" s="42"/>
      <c r="O270" s="42"/>
      <c r="P270" s="42"/>
      <c r="Q270" s="42"/>
      <c r="R270" s="42">
        <f t="shared" si="26"/>
        <v>8735428</v>
      </c>
      <c r="S270" s="42">
        <f t="shared" si="27"/>
        <v>18469</v>
      </c>
    </row>
    <row r="271" spans="1:19">
      <c r="A271" s="18">
        <f t="shared" si="28"/>
        <v>2030</v>
      </c>
      <c r="B271" s="18">
        <f t="shared" si="29"/>
        <v>12</v>
      </c>
      <c r="C271" s="18"/>
      <c r="D271" s="18"/>
      <c r="E271" s="18"/>
      <c r="F271" s="42">
        <f>SUMIF('Cust MB ComLg'!$Y$8:$AJ$8,$B$29,'Cust MB ComLg'!$Y231:$AJ231)</f>
        <v>25</v>
      </c>
      <c r="G271" s="42">
        <f>'Avg Bill Days'!C228</f>
        <v>31.238</v>
      </c>
      <c r="H271" s="42"/>
      <c r="I271" s="42"/>
      <c r="J271" s="42">
        <f t="shared" si="25"/>
        <v>16059</v>
      </c>
      <c r="K271" s="42">
        <f t="shared" si="25"/>
        <v>269</v>
      </c>
      <c r="L271" s="42"/>
      <c r="M271" s="42"/>
      <c r="N271" s="42"/>
      <c r="O271" s="42"/>
      <c r="P271" s="42"/>
      <c r="Q271" s="42"/>
      <c r="R271" s="42">
        <f t="shared" si="26"/>
        <v>9496341</v>
      </c>
      <c r="S271" s="42">
        <f t="shared" si="27"/>
        <v>18841</v>
      </c>
    </row>
    <row r="272" spans="1:19">
      <c r="A272" s="18">
        <f t="shared" si="28"/>
        <v>2031</v>
      </c>
      <c r="B272" s="18">
        <f t="shared" si="29"/>
        <v>1</v>
      </c>
      <c r="C272" s="18"/>
      <c r="D272" s="18"/>
      <c r="E272" s="18"/>
      <c r="F272" s="42">
        <f>SUMIF('Cust MB ComLg'!$Y$8:$AJ$8,$B$29,'Cust MB ComLg'!$Y232:$AJ232)</f>
        <v>25</v>
      </c>
      <c r="G272" s="42">
        <f>'Avg Bill Days'!C229</f>
        <v>32.286000000000001</v>
      </c>
      <c r="H272" s="42"/>
      <c r="I272" s="42"/>
      <c r="J272" s="42">
        <f t="shared" si="25"/>
        <v>17189</v>
      </c>
      <c r="K272" s="42">
        <f t="shared" si="25"/>
        <v>125</v>
      </c>
      <c r="L272" s="42"/>
      <c r="M272" s="42"/>
      <c r="N272" s="42"/>
      <c r="O272" s="42"/>
      <c r="P272" s="42"/>
      <c r="Q272" s="42"/>
      <c r="R272" s="42">
        <f t="shared" si="26"/>
        <v>9821822</v>
      </c>
      <c r="S272" s="42">
        <f t="shared" si="27"/>
        <v>19187</v>
      </c>
    </row>
    <row r="273" spans="1:19">
      <c r="A273" s="18">
        <f t="shared" si="28"/>
        <v>2031</v>
      </c>
      <c r="B273" s="18">
        <f t="shared" si="29"/>
        <v>2</v>
      </c>
      <c r="C273" s="18"/>
      <c r="D273" s="18"/>
      <c r="E273" s="18"/>
      <c r="F273" s="42">
        <f>SUMIF('Cust MB ComLg'!$Y$8:$AJ$8,$B$29,'Cust MB ComLg'!$Y233:$AJ233)</f>
        <v>25</v>
      </c>
      <c r="G273" s="42">
        <f>'Avg Bill Days'!C230</f>
        <v>29.81</v>
      </c>
      <c r="H273" s="42"/>
      <c r="I273" s="42"/>
      <c r="J273" s="42">
        <f t="shared" si="25"/>
        <v>16848</v>
      </c>
      <c r="K273" s="42">
        <f t="shared" si="25"/>
        <v>106</v>
      </c>
      <c r="L273" s="42"/>
      <c r="M273" s="42"/>
      <c r="N273" s="42"/>
      <c r="O273" s="42"/>
      <c r="P273" s="42"/>
      <c r="Q273" s="42"/>
      <c r="R273" s="42">
        <f t="shared" si="26"/>
        <v>8983206</v>
      </c>
      <c r="S273" s="42">
        <f t="shared" si="27"/>
        <v>18661</v>
      </c>
    </row>
    <row r="274" spans="1:19">
      <c r="A274" s="18">
        <f t="shared" si="28"/>
        <v>2031</v>
      </c>
      <c r="B274" s="18">
        <f t="shared" si="29"/>
        <v>3</v>
      </c>
      <c r="C274" s="18"/>
      <c r="D274" s="18"/>
      <c r="E274" s="18"/>
      <c r="F274" s="42">
        <f>SUMIF('Cust MB ComLg'!$Y$8:$AJ$8,$B$29,'Cust MB ComLg'!$Y234:$AJ234)</f>
        <v>25</v>
      </c>
      <c r="G274" s="42">
        <f>'Avg Bill Days'!C231</f>
        <v>29.524000000000001</v>
      </c>
      <c r="H274" s="42"/>
      <c r="I274" s="42"/>
      <c r="J274" s="42">
        <f t="shared" ref="J274:K305" si="30">ROUND(SUMIF($B$32:$B$45,$B274,J$32:J$45)*$F274,0)</f>
        <v>15712</v>
      </c>
      <c r="K274" s="42">
        <f t="shared" si="30"/>
        <v>441</v>
      </c>
      <c r="L274" s="42"/>
      <c r="M274" s="42"/>
      <c r="N274" s="42"/>
      <c r="O274" s="42"/>
      <c r="P274" s="42"/>
      <c r="Q274" s="42"/>
      <c r="R274" s="42">
        <f t="shared" si="26"/>
        <v>8749838</v>
      </c>
      <c r="S274" s="42">
        <f t="shared" si="27"/>
        <v>18041</v>
      </c>
    </row>
    <row r="275" spans="1:19">
      <c r="A275" s="18">
        <f t="shared" si="28"/>
        <v>2031</v>
      </c>
      <c r="B275" s="18">
        <f t="shared" si="29"/>
        <v>4</v>
      </c>
      <c r="C275" s="18"/>
      <c r="D275" s="18"/>
      <c r="E275" s="18"/>
      <c r="F275" s="42">
        <f>SUMIF('Cust MB ComLg'!$Y$8:$AJ$8,$B$29,'Cust MB ComLg'!$Y235:$AJ235)</f>
        <v>25</v>
      </c>
      <c r="G275" s="42">
        <f>'Avg Bill Days'!C232</f>
        <v>30.713999999999999</v>
      </c>
      <c r="H275" s="42"/>
      <c r="I275" s="42"/>
      <c r="J275" s="42">
        <f t="shared" si="30"/>
        <v>16078</v>
      </c>
      <c r="K275" s="42">
        <f t="shared" si="30"/>
        <v>610</v>
      </c>
      <c r="L275" s="42"/>
      <c r="M275" s="42"/>
      <c r="N275" s="42"/>
      <c r="O275" s="42"/>
      <c r="P275" s="42"/>
      <c r="Q275" s="42"/>
      <c r="R275" s="42">
        <f t="shared" si="26"/>
        <v>9431342</v>
      </c>
      <c r="S275" s="42">
        <f t="shared" si="27"/>
        <v>18021</v>
      </c>
    </row>
    <row r="276" spans="1:19">
      <c r="A276" s="18">
        <f t="shared" si="28"/>
        <v>2031</v>
      </c>
      <c r="B276" s="18">
        <f t="shared" si="29"/>
        <v>5</v>
      </c>
      <c r="C276" s="18"/>
      <c r="D276" s="18"/>
      <c r="E276" s="18"/>
      <c r="F276" s="42">
        <f>SUMIF('Cust MB ComLg'!$Y$8:$AJ$8,$B$29,'Cust MB ComLg'!$Y236:$AJ236)</f>
        <v>25</v>
      </c>
      <c r="G276" s="42">
        <f>'Avg Bill Days'!C233</f>
        <v>29.524000000000001</v>
      </c>
      <c r="H276" s="42"/>
      <c r="I276" s="42"/>
      <c r="J276" s="42">
        <f t="shared" si="30"/>
        <v>17318</v>
      </c>
      <c r="K276" s="42">
        <f t="shared" si="30"/>
        <v>795</v>
      </c>
      <c r="L276" s="42"/>
      <c r="M276" s="42"/>
      <c r="N276" s="42"/>
      <c r="O276" s="42"/>
      <c r="P276" s="42"/>
      <c r="Q276" s="42"/>
      <c r="R276" s="42">
        <f t="shared" si="26"/>
        <v>9756522</v>
      </c>
      <c r="S276" s="42">
        <f t="shared" si="27"/>
        <v>19330</v>
      </c>
    </row>
    <row r="277" spans="1:19">
      <c r="A277" s="18">
        <f t="shared" si="28"/>
        <v>2031</v>
      </c>
      <c r="B277" s="18">
        <f t="shared" si="29"/>
        <v>6</v>
      </c>
      <c r="C277" s="18"/>
      <c r="D277" s="18"/>
      <c r="E277" s="18"/>
      <c r="F277" s="42">
        <f>SUMIF('Cust MB ComLg'!$Y$8:$AJ$8,$B$29,'Cust MB ComLg'!$Y237:$AJ237)</f>
        <v>25</v>
      </c>
      <c r="G277" s="42">
        <f>'Avg Bill Days'!C234</f>
        <v>30.619</v>
      </c>
      <c r="H277" s="42"/>
      <c r="I277" s="42"/>
      <c r="J277" s="42">
        <f t="shared" si="30"/>
        <v>19541</v>
      </c>
      <c r="K277" s="42">
        <f t="shared" si="30"/>
        <v>883</v>
      </c>
      <c r="L277" s="42"/>
      <c r="M277" s="42"/>
      <c r="N277" s="42"/>
      <c r="O277" s="42"/>
      <c r="P277" s="42"/>
      <c r="Q277" s="42"/>
      <c r="R277" s="42">
        <f t="shared" si="26"/>
        <v>11647797</v>
      </c>
      <c r="S277" s="42">
        <f t="shared" si="27"/>
        <v>21691</v>
      </c>
    </row>
    <row r="278" spans="1:19">
      <c r="A278" s="18">
        <f t="shared" si="28"/>
        <v>2031</v>
      </c>
      <c r="B278" s="18">
        <f t="shared" si="29"/>
        <v>7</v>
      </c>
      <c r="C278" s="18"/>
      <c r="D278" s="18"/>
      <c r="E278" s="18"/>
      <c r="F278" s="42">
        <f>SUMIF('Cust MB ComLg'!$Y$8:$AJ$8,$B$29,'Cust MB ComLg'!$Y238:$AJ238)</f>
        <v>25</v>
      </c>
      <c r="G278" s="42">
        <f>'Avg Bill Days'!C235</f>
        <v>30.713999999999999</v>
      </c>
      <c r="H278" s="42"/>
      <c r="I278" s="42"/>
      <c r="J278" s="42">
        <f t="shared" si="30"/>
        <v>19718</v>
      </c>
      <c r="K278" s="42">
        <f t="shared" si="30"/>
        <v>971</v>
      </c>
      <c r="L278" s="42"/>
      <c r="M278" s="42"/>
      <c r="N278" s="42"/>
      <c r="O278" s="42"/>
      <c r="P278" s="42"/>
      <c r="Q278" s="42"/>
      <c r="R278" s="42">
        <f t="shared" si="26"/>
        <v>12366136</v>
      </c>
      <c r="S278" s="42">
        <f t="shared" si="27"/>
        <v>21963</v>
      </c>
    </row>
    <row r="279" spans="1:19">
      <c r="A279" s="18">
        <f t="shared" si="28"/>
        <v>2031</v>
      </c>
      <c r="B279" s="18">
        <f t="shared" si="29"/>
        <v>8</v>
      </c>
      <c r="C279" s="18"/>
      <c r="D279" s="18"/>
      <c r="E279" s="18"/>
      <c r="F279" s="42">
        <f>SUMIF('Cust MB ComLg'!$Y$8:$AJ$8,$B$29,'Cust MB ComLg'!$Y239:$AJ239)</f>
        <v>25</v>
      </c>
      <c r="G279" s="42">
        <f>'Avg Bill Days'!C236</f>
        <v>30.475999999999999</v>
      </c>
      <c r="H279" s="42"/>
      <c r="I279" s="42"/>
      <c r="J279" s="42">
        <f t="shared" si="30"/>
        <v>20338</v>
      </c>
      <c r="K279" s="42">
        <f t="shared" si="30"/>
        <v>885</v>
      </c>
      <c r="L279" s="42"/>
      <c r="M279" s="42"/>
      <c r="N279" s="42"/>
      <c r="O279" s="42"/>
      <c r="P279" s="42"/>
      <c r="Q279" s="42"/>
      <c r="R279" s="42">
        <f t="shared" si="26"/>
        <v>12498920</v>
      </c>
      <c r="S279" s="42">
        <f t="shared" si="27"/>
        <v>22527</v>
      </c>
    </row>
    <row r="280" spans="1:19">
      <c r="A280" s="18">
        <f t="shared" si="28"/>
        <v>2031</v>
      </c>
      <c r="B280" s="18">
        <f t="shared" si="29"/>
        <v>9</v>
      </c>
      <c r="C280" s="18"/>
      <c r="D280" s="18"/>
      <c r="E280" s="18"/>
      <c r="F280" s="42">
        <f>SUMIF('Cust MB ComLg'!$Y$8:$AJ$8,$B$29,'Cust MB ComLg'!$Y240:$AJ240)</f>
        <v>25</v>
      </c>
      <c r="G280" s="42">
        <f>'Avg Bill Days'!C237</f>
        <v>31.143000000000001</v>
      </c>
      <c r="H280" s="42"/>
      <c r="I280" s="42"/>
      <c r="J280" s="42">
        <f t="shared" si="30"/>
        <v>19659</v>
      </c>
      <c r="K280" s="42">
        <f t="shared" si="30"/>
        <v>841</v>
      </c>
      <c r="L280" s="42"/>
      <c r="M280" s="42"/>
      <c r="N280" s="42"/>
      <c r="O280" s="42"/>
      <c r="P280" s="42"/>
      <c r="Q280" s="42"/>
      <c r="R280" s="42">
        <f t="shared" si="26"/>
        <v>12124508</v>
      </c>
      <c r="S280" s="42">
        <f t="shared" si="27"/>
        <v>21871</v>
      </c>
    </row>
    <row r="281" spans="1:19">
      <c r="A281" s="18">
        <f t="shared" si="28"/>
        <v>2031</v>
      </c>
      <c r="B281" s="18">
        <f t="shared" si="29"/>
        <v>10</v>
      </c>
      <c r="C281" s="18"/>
      <c r="D281" s="18"/>
      <c r="E281" s="18"/>
      <c r="F281" s="42">
        <f>SUMIF('Cust MB ComLg'!$Y$8:$AJ$8,$B$29,'Cust MB ComLg'!$Y241:$AJ241)</f>
        <v>25</v>
      </c>
      <c r="G281" s="42">
        <f>'Avg Bill Days'!C238</f>
        <v>30.762</v>
      </c>
      <c r="H281" s="42"/>
      <c r="I281" s="42"/>
      <c r="J281" s="42">
        <f t="shared" si="30"/>
        <v>17638</v>
      </c>
      <c r="K281" s="42">
        <f t="shared" si="30"/>
        <v>835</v>
      </c>
      <c r="L281" s="42"/>
      <c r="M281" s="42"/>
      <c r="N281" s="42"/>
      <c r="O281" s="42"/>
      <c r="P281" s="42"/>
      <c r="Q281" s="42"/>
      <c r="R281" s="42">
        <f t="shared" si="26"/>
        <v>10273101</v>
      </c>
      <c r="S281" s="42">
        <f t="shared" si="27"/>
        <v>19665</v>
      </c>
    </row>
    <row r="282" spans="1:19">
      <c r="A282" s="18">
        <f t="shared" si="28"/>
        <v>2031</v>
      </c>
      <c r="B282" s="18">
        <f t="shared" si="29"/>
        <v>11</v>
      </c>
      <c r="C282" s="18"/>
      <c r="D282" s="18"/>
      <c r="E282" s="18"/>
      <c r="F282" s="42">
        <f>SUMIF('Cust MB ComLg'!$Y$8:$AJ$8,$B$29,'Cust MB ComLg'!$Y242:$AJ242)</f>
        <v>25</v>
      </c>
      <c r="G282" s="42">
        <f>'Avg Bill Days'!C239</f>
        <v>28.619</v>
      </c>
      <c r="H282" s="42"/>
      <c r="I282" s="42"/>
      <c r="J282" s="42">
        <f t="shared" si="30"/>
        <v>16308</v>
      </c>
      <c r="K282" s="42">
        <f t="shared" si="30"/>
        <v>596</v>
      </c>
      <c r="L282" s="42"/>
      <c r="M282" s="42"/>
      <c r="N282" s="42"/>
      <c r="O282" s="42"/>
      <c r="P282" s="42"/>
      <c r="Q282" s="42"/>
      <c r="R282" s="42">
        <f t="shared" si="26"/>
        <v>8735428</v>
      </c>
      <c r="S282" s="42">
        <f t="shared" si="27"/>
        <v>18469</v>
      </c>
    </row>
    <row r="283" spans="1:19">
      <c r="A283" s="18">
        <f t="shared" si="28"/>
        <v>2031</v>
      </c>
      <c r="B283" s="18">
        <f t="shared" si="29"/>
        <v>12</v>
      </c>
      <c r="C283" s="18"/>
      <c r="D283" s="18"/>
      <c r="E283" s="18"/>
      <c r="F283" s="42">
        <f>SUMIF('Cust MB ComLg'!$Y$8:$AJ$8,$B$29,'Cust MB ComLg'!$Y243:$AJ243)</f>
        <v>25</v>
      </c>
      <c r="G283" s="42">
        <f>'Avg Bill Days'!C240</f>
        <v>31.238</v>
      </c>
      <c r="H283" s="42"/>
      <c r="I283" s="42"/>
      <c r="J283" s="42">
        <f t="shared" si="30"/>
        <v>16059</v>
      </c>
      <c r="K283" s="42">
        <f t="shared" si="30"/>
        <v>269</v>
      </c>
      <c r="L283" s="42"/>
      <c r="M283" s="42"/>
      <c r="N283" s="42"/>
      <c r="O283" s="42"/>
      <c r="P283" s="42"/>
      <c r="Q283" s="42"/>
      <c r="R283" s="42">
        <f t="shared" si="26"/>
        <v>9496341</v>
      </c>
      <c r="S283" s="42">
        <f t="shared" si="27"/>
        <v>18841</v>
      </c>
    </row>
    <row r="284" spans="1:19">
      <c r="A284" s="18">
        <f t="shared" si="28"/>
        <v>2032</v>
      </c>
      <c r="B284" s="18">
        <f t="shared" si="29"/>
        <v>1</v>
      </c>
      <c r="C284" s="18"/>
      <c r="D284" s="18"/>
      <c r="E284" s="18"/>
      <c r="F284" s="42">
        <f>SUMIF('Cust MB ComLg'!$Y$8:$AJ$8,$B$29,'Cust MB ComLg'!$Y244:$AJ244)</f>
        <v>25</v>
      </c>
      <c r="G284" s="42">
        <f>'Avg Bill Days'!C241</f>
        <v>32.286000000000001</v>
      </c>
      <c r="H284" s="42"/>
      <c r="I284" s="42"/>
      <c r="J284" s="42">
        <f t="shared" si="30"/>
        <v>17189</v>
      </c>
      <c r="K284" s="42">
        <f t="shared" si="30"/>
        <v>125</v>
      </c>
      <c r="L284" s="42"/>
      <c r="M284" s="42"/>
      <c r="N284" s="42"/>
      <c r="O284" s="42"/>
      <c r="P284" s="42"/>
      <c r="Q284" s="42"/>
      <c r="R284" s="42">
        <f t="shared" si="26"/>
        <v>9821822</v>
      </c>
      <c r="S284" s="42">
        <f t="shared" si="27"/>
        <v>19187</v>
      </c>
    </row>
    <row r="285" spans="1:19">
      <c r="A285" s="18">
        <f t="shared" si="28"/>
        <v>2032</v>
      </c>
      <c r="B285" s="18">
        <f t="shared" si="29"/>
        <v>2</v>
      </c>
      <c r="C285" s="18"/>
      <c r="D285" s="18"/>
      <c r="E285" s="18"/>
      <c r="F285" s="42">
        <f>SUMIF('Cust MB ComLg'!$Y$8:$AJ$8,$B$29,'Cust MB ComLg'!$Y245:$AJ245)</f>
        <v>25</v>
      </c>
      <c r="G285" s="42">
        <f>'Avg Bill Days'!C242</f>
        <v>30.31</v>
      </c>
      <c r="H285" s="42"/>
      <c r="I285" s="42"/>
      <c r="J285" s="42">
        <f t="shared" si="30"/>
        <v>16848</v>
      </c>
      <c r="K285" s="42">
        <f t="shared" si="30"/>
        <v>106</v>
      </c>
      <c r="L285" s="42"/>
      <c r="M285" s="42"/>
      <c r="N285" s="42"/>
      <c r="O285" s="42"/>
      <c r="P285" s="42"/>
      <c r="Q285" s="42"/>
      <c r="R285" s="42">
        <f t="shared" si="26"/>
        <v>9133880</v>
      </c>
      <c r="S285" s="42">
        <f t="shared" si="27"/>
        <v>18661</v>
      </c>
    </row>
    <row r="286" spans="1:19">
      <c r="A286" s="18">
        <f t="shared" si="28"/>
        <v>2032</v>
      </c>
      <c r="B286" s="18">
        <f t="shared" si="29"/>
        <v>3</v>
      </c>
      <c r="C286" s="18"/>
      <c r="D286" s="18"/>
      <c r="E286" s="18"/>
      <c r="F286" s="42">
        <f>SUMIF('Cust MB ComLg'!$Y$8:$AJ$8,$B$29,'Cust MB ComLg'!$Y246:$AJ246)</f>
        <v>25</v>
      </c>
      <c r="G286" s="42">
        <f>'Avg Bill Days'!C243</f>
        <v>30.024000000000001</v>
      </c>
      <c r="H286" s="42"/>
      <c r="I286" s="42"/>
      <c r="J286" s="42">
        <f t="shared" si="30"/>
        <v>15712</v>
      </c>
      <c r="K286" s="42">
        <f t="shared" si="30"/>
        <v>441</v>
      </c>
      <c r="L286" s="42"/>
      <c r="M286" s="42"/>
      <c r="N286" s="42"/>
      <c r="O286" s="42"/>
      <c r="P286" s="42"/>
      <c r="Q286" s="42"/>
      <c r="R286" s="42">
        <f t="shared" si="26"/>
        <v>8898020</v>
      </c>
      <c r="S286" s="42">
        <f t="shared" si="27"/>
        <v>18041</v>
      </c>
    </row>
    <row r="287" spans="1:19">
      <c r="A287" s="18">
        <f t="shared" si="28"/>
        <v>2032</v>
      </c>
      <c r="B287" s="18">
        <f t="shared" si="29"/>
        <v>4</v>
      </c>
      <c r="C287" s="18"/>
      <c r="D287" s="18"/>
      <c r="E287" s="18"/>
      <c r="F287" s="42">
        <f>SUMIF('Cust MB ComLg'!$Y$8:$AJ$8,$B$29,'Cust MB ComLg'!$Y247:$AJ247)</f>
        <v>25</v>
      </c>
      <c r="G287" s="42">
        <f>'Avg Bill Days'!C244</f>
        <v>30.713999999999999</v>
      </c>
      <c r="H287" s="42"/>
      <c r="I287" s="42"/>
      <c r="J287" s="42">
        <f t="shared" si="30"/>
        <v>16078</v>
      </c>
      <c r="K287" s="42">
        <f t="shared" si="30"/>
        <v>610</v>
      </c>
      <c r="L287" s="42"/>
      <c r="M287" s="42"/>
      <c r="N287" s="42"/>
      <c r="O287" s="42"/>
      <c r="P287" s="42"/>
      <c r="Q287" s="42"/>
      <c r="R287" s="42">
        <f t="shared" si="26"/>
        <v>9431342</v>
      </c>
      <c r="S287" s="42">
        <f t="shared" si="27"/>
        <v>18021</v>
      </c>
    </row>
    <row r="288" spans="1:19">
      <c r="A288" s="18">
        <f t="shared" si="28"/>
        <v>2032</v>
      </c>
      <c r="B288" s="18">
        <f t="shared" si="29"/>
        <v>5</v>
      </c>
      <c r="C288" s="18"/>
      <c r="D288" s="18"/>
      <c r="E288" s="18"/>
      <c r="F288" s="42">
        <f>SUMIF('Cust MB ComLg'!$Y$8:$AJ$8,$B$29,'Cust MB ComLg'!$Y248:$AJ248)</f>
        <v>25</v>
      </c>
      <c r="G288" s="42">
        <f>'Avg Bill Days'!C245</f>
        <v>29.524000000000001</v>
      </c>
      <c r="H288" s="42"/>
      <c r="I288" s="42"/>
      <c r="J288" s="42">
        <f t="shared" si="30"/>
        <v>17318</v>
      </c>
      <c r="K288" s="42">
        <f t="shared" si="30"/>
        <v>795</v>
      </c>
      <c r="L288" s="42"/>
      <c r="M288" s="42"/>
      <c r="N288" s="42"/>
      <c r="O288" s="42"/>
      <c r="P288" s="42"/>
      <c r="Q288" s="42"/>
      <c r="R288" s="42">
        <f t="shared" si="26"/>
        <v>9756522</v>
      </c>
      <c r="S288" s="42">
        <f t="shared" si="27"/>
        <v>19330</v>
      </c>
    </row>
    <row r="289" spans="1:19">
      <c r="A289" s="18">
        <f t="shared" si="28"/>
        <v>2032</v>
      </c>
      <c r="B289" s="18">
        <f t="shared" si="29"/>
        <v>6</v>
      </c>
      <c r="C289" s="18"/>
      <c r="D289" s="18"/>
      <c r="E289" s="18"/>
      <c r="F289" s="42">
        <f>SUMIF('Cust MB ComLg'!$Y$8:$AJ$8,$B$29,'Cust MB ComLg'!$Y249:$AJ249)</f>
        <v>25</v>
      </c>
      <c r="G289" s="42">
        <f>'Avg Bill Days'!C246</f>
        <v>30.619</v>
      </c>
      <c r="H289" s="42"/>
      <c r="I289" s="42"/>
      <c r="J289" s="42">
        <f t="shared" si="30"/>
        <v>19541</v>
      </c>
      <c r="K289" s="42">
        <f t="shared" si="30"/>
        <v>883</v>
      </c>
      <c r="L289" s="42"/>
      <c r="M289" s="42"/>
      <c r="N289" s="42"/>
      <c r="O289" s="42"/>
      <c r="P289" s="42"/>
      <c r="Q289" s="42"/>
      <c r="R289" s="42">
        <f t="shared" si="26"/>
        <v>11647797</v>
      </c>
      <c r="S289" s="42">
        <f t="shared" si="27"/>
        <v>21691</v>
      </c>
    </row>
    <row r="290" spans="1:19">
      <c r="A290" s="18">
        <f t="shared" si="28"/>
        <v>2032</v>
      </c>
      <c r="B290" s="18">
        <f t="shared" si="29"/>
        <v>7</v>
      </c>
      <c r="C290" s="18"/>
      <c r="D290" s="18"/>
      <c r="E290" s="18"/>
      <c r="F290" s="42">
        <f>SUMIF('Cust MB ComLg'!$Y$8:$AJ$8,$B$29,'Cust MB ComLg'!$Y250:$AJ250)</f>
        <v>25</v>
      </c>
      <c r="G290" s="42">
        <f>'Avg Bill Days'!C247</f>
        <v>30.713999999999999</v>
      </c>
      <c r="H290" s="42"/>
      <c r="I290" s="42"/>
      <c r="J290" s="42">
        <f t="shared" si="30"/>
        <v>19718</v>
      </c>
      <c r="K290" s="42">
        <f t="shared" si="30"/>
        <v>971</v>
      </c>
      <c r="L290" s="42"/>
      <c r="M290" s="42"/>
      <c r="N290" s="42"/>
      <c r="O290" s="42"/>
      <c r="P290" s="42"/>
      <c r="Q290" s="42"/>
      <c r="R290" s="42">
        <f t="shared" si="26"/>
        <v>12366136</v>
      </c>
      <c r="S290" s="42">
        <f t="shared" si="27"/>
        <v>21963</v>
      </c>
    </row>
    <row r="291" spans="1:19">
      <c r="A291" s="18">
        <f t="shared" si="28"/>
        <v>2032</v>
      </c>
      <c r="B291" s="18">
        <f t="shared" si="29"/>
        <v>8</v>
      </c>
      <c r="C291" s="18"/>
      <c r="D291" s="18"/>
      <c r="E291" s="18"/>
      <c r="F291" s="42">
        <f>SUMIF('Cust MB ComLg'!$Y$8:$AJ$8,$B$29,'Cust MB ComLg'!$Y251:$AJ251)</f>
        <v>25</v>
      </c>
      <c r="G291" s="42">
        <f>'Avg Bill Days'!C248</f>
        <v>30.475999999999999</v>
      </c>
      <c r="H291" s="42"/>
      <c r="I291" s="42"/>
      <c r="J291" s="42">
        <f t="shared" si="30"/>
        <v>20338</v>
      </c>
      <c r="K291" s="42">
        <f t="shared" si="30"/>
        <v>885</v>
      </c>
      <c r="L291" s="42"/>
      <c r="M291" s="42"/>
      <c r="N291" s="42"/>
      <c r="O291" s="42"/>
      <c r="P291" s="42"/>
      <c r="Q291" s="42"/>
      <c r="R291" s="42">
        <f t="shared" si="26"/>
        <v>12498920</v>
      </c>
      <c r="S291" s="42">
        <f t="shared" si="27"/>
        <v>22527</v>
      </c>
    </row>
    <row r="292" spans="1:19">
      <c r="A292" s="18">
        <f t="shared" si="28"/>
        <v>2032</v>
      </c>
      <c r="B292" s="18">
        <f t="shared" si="29"/>
        <v>9</v>
      </c>
      <c r="C292" s="18"/>
      <c r="D292" s="18"/>
      <c r="E292" s="18"/>
      <c r="F292" s="42">
        <f>SUMIF('Cust MB ComLg'!$Y$8:$AJ$8,$B$29,'Cust MB ComLg'!$Y252:$AJ252)</f>
        <v>25</v>
      </c>
      <c r="G292" s="42">
        <f>'Avg Bill Days'!C249</f>
        <v>31.143000000000001</v>
      </c>
      <c r="H292" s="42"/>
      <c r="I292" s="42"/>
      <c r="J292" s="42">
        <f t="shared" si="30"/>
        <v>19659</v>
      </c>
      <c r="K292" s="42">
        <f t="shared" si="30"/>
        <v>841</v>
      </c>
      <c r="L292" s="42"/>
      <c r="M292" s="42"/>
      <c r="N292" s="42"/>
      <c r="O292" s="42"/>
      <c r="P292" s="42"/>
      <c r="Q292" s="42"/>
      <c r="R292" s="42">
        <f t="shared" si="26"/>
        <v>12124508</v>
      </c>
      <c r="S292" s="42">
        <f t="shared" si="27"/>
        <v>21871</v>
      </c>
    </row>
    <row r="293" spans="1:19">
      <c r="A293" s="18">
        <f t="shared" si="28"/>
        <v>2032</v>
      </c>
      <c r="B293" s="18">
        <f t="shared" si="29"/>
        <v>10</v>
      </c>
      <c r="C293" s="18"/>
      <c r="D293" s="18"/>
      <c r="E293" s="18"/>
      <c r="F293" s="42">
        <f>SUMIF('Cust MB ComLg'!$Y$8:$AJ$8,$B$29,'Cust MB ComLg'!$Y253:$AJ253)</f>
        <v>25</v>
      </c>
      <c r="G293" s="42">
        <f>'Avg Bill Days'!C250</f>
        <v>30.762</v>
      </c>
      <c r="H293" s="42"/>
      <c r="I293" s="42"/>
      <c r="J293" s="42">
        <f t="shared" si="30"/>
        <v>17638</v>
      </c>
      <c r="K293" s="42">
        <f t="shared" si="30"/>
        <v>835</v>
      </c>
      <c r="L293" s="42"/>
      <c r="M293" s="42"/>
      <c r="N293" s="42"/>
      <c r="O293" s="42"/>
      <c r="P293" s="42"/>
      <c r="Q293" s="42"/>
      <c r="R293" s="42">
        <f t="shared" si="26"/>
        <v>10273101</v>
      </c>
      <c r="S293" s="42">
        <f t="shared" si="27"/>
        <v>19665</v>
      </c>
    </row>
    <row r="294" spans="1:19">
      <c r="A294" s="18">
        <f t="shared" si="28"/>
        <v>2032</v>
      </c>
      <c r="B294" s="18">
        <f t="shared" si="29"/>
        <v>11</v>
      </c>
      <c r="C294" s="18"/>
      <c r="D294" s="18"/>
      <c r="E294" s="18"/>
      <c r="F294" s="42">
        <f>SUMIF('Cust MB ComLg'!$Y$8:$AJ$8,$B$29,'Cust MB ComLg'!$Y254:$AJ254)</f>
        <v>25</v>
      </c>
      <c r="G294" s="42">
        <f>'Avg Bill Days'!C251</f>
        <v>28.619</v>
      </c>
      <c r="H294" s="42"/>
      <c r="I294" s="42"/>
      <c r="J294" s="42">
        <f t="shared" si="30"/>
        <v>16308</v>
      </c>
      <c r="K294" s="42">
        <f t="shared" si="30"/>
        <v>596</v>
      </c>
      <c r="L294" s="42"/>
      <c r="M294" s="42"/>
      <c r="N294" s="42"/>
      <c r="O294" s="42"/>
      <c r="P294" s="42"/>
      <c r="Q294" s="42"/>
      <c r="R294" s="42">
        <f t="shared" si="26"/>
        <v>8735428</v>
      </c>
      <c r="S294" s="42">
        <f t="shared" si="27"/>
        <v>18469</v>
      </c>
    </row>
    <row r="295" spans="1:19">
      <c r="A295" s="18">
        <f t="shared" si="28"/>
        <v>2032</v>
      </c>
      <c r="B295" s="18">
        <f t="shared" si="29"/>
        <v>12</v>
      </c>
      <c r="C295" s="18"/>
      <c r="D295" s="18"/>
      <c r="E295" s="18"/>
      <c r="F295" s="42">
        <f>SUMIF('Cust MB ComLg'!$Y$8:$AJ$8,$B$29,'Cust MB ComLg'!$Y255:$AJ255)</f>
        <v>25</v>
      </c>
      <c r="G295" s="42">
        <f>'Avg Bill Days'!C252</f>
        <v>31.238</v>
      </c>
      <c r="H295" s="42"/>
      <c r="I295" s="42"/>
      <c r="J295" s="42">
        <f t="shared" si="30"/>
        <v>16059</v>
      </c>
      <c r="K295" s="42">
        <f t="shared" si="30"/>
        <v>269</v>
      </c>
      <c r="L295" s="42"/>
      <c r="M295" s="42"/>
      <c r="N295" s="42"/>
      <c r="O295" s="42"/>
      <c r="P295" s="42"/>
      <c r="Q295" s="42"/>
      <c r="R295" s="42">
        <f t="shared" si="26"/>
        <v>9496341</v>
      </c>
      <c r="S295" s="42">
        <f t="shared" si="27"/>
        <v>18841</v>
      </c>
    </row>
    <row r="296" spans="1:19">
      <c r="A296" s="18">
        <f t="shared" si="28"/>
        <v>2033</v>
      </c>
      <c r="B296" s="18">
        <f t="shared" si="29"/>
        <v>1</v>
      </c>
      <c r="C296" s="18"/>
      <c r="D296" s="18"/>
      <c r="E296" s="18"/>
      <c r="F296" s="42">
        <f>SUMIF('Cust MB ComLg'!$Y$8:$AJ$8,$B$29,'Cust MB ComLg'!$Y256:$AJ256)</f>
        <v>25</v>
      </c>
      <c r="G296" s="42">
        <f>'Avg Bill Days'!C253</f>
        <v>32.286000000000001</v>
      </c>
      <c r="H296" s="42"/>
      <c r="I296" s="42"/>
      <c r="J296" s="42">
        <f t="shared" si="30"/>
        <v>17189</v>
      </c>
      <c r="K296" s="42">
        <f t="shared" si="30"/>
        <v>125</v>
      </c>
      <c r="L296" s="42"/>
      <c r="M296" s="42"/>
      <c r="N296" s="42"/>
      <c r="O296" s="42"/>
      <c r="P296" s="42"/>
      <c r="Q296" s="42"/>
      <c r="R296" s="42">
        <f t="shared" si="26"/>
        <v>9821822</v>
      </c>
      <c r="S296" s="42">
        <f t="shared" si="27"/>
        <v>19187</v>
      </c>
    </row>
    <row r="297" spans="1:19">
      <c r="A297" s="18">
        <f t="shared" si="28"/>
        <v>2033</v>
      </c>
      <c r="B297" s="18">
        <f t="shared" si="29"/>
        <v>2</v>
      </c>
      <c r="C297" s="18"/>
      <c r="D297" s="18"/>
      <c r="E297" s="18"/>
      <c r="F297" s="42">
        <f>SUMIF('Cust MB ComLg'!$Y$8:$AJ$8,$B$29,'Cust MB ComLg'!$Y257:$AJ257)</f>
        <v>25</v>
      </c>
      <c r="G297" s="42">
        <f>'Avg Bill Days'!C254</f>
        <v>29.81</v>
      </c>
      <c r="H297" s="42"/>
      <c r="I297" s="42"/>
      <c r="J297" s="42">
        <f t="shared" si="30"/>
        <v>16848</v>
      </c>
      <c r="K297" s="42">
        <f t="shared" si="30"/>
        <v>106</v>
      </c>
      <c r="L297" s="42"/>
      <c r="M297" s="42"/>
      <c r="N297" s="42"/>
      <c r="O297" s="42"/>
      <c r="P297" s="42"/>
      <c r="Q297" s="42"/>
      <c r="R297" s="42">
        <f t="shared" si="26"/>
        <v>8983206</v>
      </c>
      <c r="S297" s="42">
        <f t="shared" si="27"/>
        <v>18661</v>
      </c>
    </row>
    <row r="298" spans="1:19">
      <c r="A298" s="18">
        <f t="shared" si="28"/>
        <v>2033</v>
      </c>
      <c r="B298" s="18">
        <f t="shared" si="29"/>
        <v>3</v>
      </c>
      <c r="C298" s="18"/>
      <c r="D298" s="18"/>
      <c r="E298" s="18"/>
      <c r="F298" s="42">
        <f>SUMIF('Cust MB ComLg'!$Y$8:$AJ$8,$B$29,'Cust MB ComLg'!$Y258:$AJ258)</f>
        <v>25</v>
      </c>
      <c r="G298" s="42">
        <f>'Avg Bill Days'!C255</f>
        <v>29.524000000000001</v>
      </c>
      <c r="H298" s="42"/>
      <c r="I298" s="42"/>
      <c r="J298" s="42">
        <f t="shared" si="30"/>
        <v>15712</v>
      </c>
      <c r="K298" s="42">
        <f t="shared" si="30"/>
        <v>441</v>
      </c>
      <c r="L298" s="42"/>
      <c r="M298" s="42"/>
      <c r="N298" s="42"/>
      <c r="O298" s="42"/>
      <c r="P298" s="42"/>
      <c r="Q298" s="42"/>
      <c r="R298" s="42">
        <f t="shared" si="26"/>
        <v>8749838</v>
      </c>
      <c r="S298" s="42">
        <f t="shared" si="27"/>
        <v>18041</v>
      </c>
    </row>
    <row r="299" spans="1:19">
      <c r="A299" s="18">
        <f t="shared" si="28"/>
        <v>2033</v>
      </c>
      <c r="B299" s="18">
        <f t="shared" si="29"/>
        <v>4</v>
      </c>
      <c r="C299" s="18"/>
      <c r="D299" s="18"/>
      <c r="E299" s="18"/>
      <c r="F299" s="42">
        <f>SUMIF('Cust MB ComLg'!$Y$8:$AJ$8,$B$29,'Cust MB ComLg'!$Y259:$AJ259)</f>
        <v>25</v>
      </c>
      <c r="G299" s="42">
        <f>'Avg Bill Days'!C256</f>
        <v>30.713999999999999</v>
      </c>
      <c r="H299" s="42"/>
      <c r="I299" s="42"/>
      <c r="J299" s="42">
        <f t="shared" si="30"/>
        <v>16078</v>
      </c>
      <c r="K299" s="42">
        <f t="shared" si="30"/>
        <v>610</v>
      </c>
      <c r="L299" s="42"/>
      <c r="M299" s="42"/>
      <c r="N299" s="42"/>
      <c r="O299" s="42"/>
      <c r="P299" s="42"/>
      <c r="Q299" s="42"/>
      <c r="R299" s="42">
        <f t="shared" si="26"/>
        <v>9431342</v>
      </c>
      <c r="S299" s="42">
        <f t="shared" si="27"/>
        <v>18021</v>
      </c>
    </row>
    <row r="300" spans="1:19">
      <c r="A300" s="18">
        <f t="shared" si="28"/>
        <v>2033</v>
      </c>
      <c r="B300" s="18">
        <f t="shared" si="29"/>
        <v>5</v>
      </c>
      <c r="C300" s="18"/>
      <c r="D300" s="18"/>
      <c r="E300" s="18"/>
      <c r="F300" s="42">
        <f>SUMIF('Cust MB ComLg'!$Y$8:$AJ$8,$B$29,'Cust MB ComLg'!$Y260:$AJ260)</f>
        <v>25</v>
      </c>
      <c r="G300" s="42">
        <f>'Avg Bill Days'!C257</f>
        <v>29.524000000000001</v>
      </c>
      <c r="H300" s="42"/>
      <c r="I300" s="42"/>
      <c r="J300" s="42">
        <f t="shared" si="30"/>
        <v>17318</v>
      </c>
      <c r="K300" s="42">
        <f t="shared" si="30"/>
        <v>795</v>
      </c>
      <c r="L300" s="42"/>
      <c r="M300" s="42"/>
      <c r="N300" s="42"/>
      <c r="O300" s="42"/>
      <c r="P300" s="42"/>
      <c r="Q300" s="42"/>
      <c r="R300" s="42">
        <f t="shared" si="26"/>
        <v>9756522</v>
      </c>
      <c r="S300" s="42">
        <f t="shared" si="27"/>
        <v>19330</v>
      </c>
    </row>
    <row r="301" spans="1:19">
      <c r="A301" s="18">
        <f t="shared" si="28"/>
        <v>2033</v>
      </c>
      <c r="B301" s="18">
        <f t="shared" si="29"/>
        <v>6</v>
      </c>
      <c r="C301" s="18"/>
      <c r="D301" s="18"/>
      <c r="E301" s="18"/>
      <c r="F301" s="42">
        <f>SUMIF('Cust MB ComLg'!$Y$8:$AJ$8,$B$29,'Cust MB ComLg'!$Y261:$AJ261)</f>
        <v>25</v>
      </c>
      <c r="G301" s="42">
        <f>'Avg Bill Days'!C258</f>
        <v>30.619</v>
      </c>
      <c r="H301" s="42"/>
      <c r="I301" s="42"/>
      <c r="J301" s="42">
        <f t="shared" si="30"/>
        <v>19541</v>
      </c>
      <c r="K301" s="42">
        <f t="shared" si="30"/>
        <v>883</v>
      </c>
      <c r="L301" s="42"/>
      <c r="M301" s="42"/>
      <c r="N301" s="42"/>
      <c r="O301" s="42"/>
      <c r="P301" s="42"/>
      <c r="Q301" s="42"/>
      <c r="R301" s="42">
        <f t="shared" si="26"/>
        <v>11647797</v>
      </c>
      <c r="S301" s="42">
        <f t="shared" si="27"/>
        <v>21691</v>
      </c>
    </row>
    <row r="302" spans="1:19">
      <c r="A302" s="18">
        <f t="shared" si="28"/>
        <v>2033</v>
      </c>
      <c r="B302" s="18">
        <f t="shared" si="29"/>
        <v>7</v>
      </c>
      <c r="C302" s="18"/>
      <c r="D302" s="18"/>
      <c r="E302" s="18"/>
      <c r="F302" s="42">
        <f>SUMIF('Cust MB ComLg'!$Y$8:$AJ$8,$B$29,'Cust MB ComLg'!$Y262:$AJ262)</f>
        <v>25</v>
      </c>
      <c r="G302" s="42">
        <f>'Avg Bill Days'!C259</f>
        <v>30.713999999999999</v>
      </c>
      <c r="H302" s="42"/>
      <c r="I302" s="42"/>
      <c r="J302" s="42">
        <f t="shared" si="30"/>
        <v>19718</v>
      </c>
      <c r="K302" s="42">
        <f t="shared" si="30"/>
        <v>971</v>
      </c>
      <c r="L302" s="42"/>
      <c r="M302" s="42"/>
      <c r="N302" s="42"/>
      <c r="O302" s="42"/>
      <c r="P302" s="42"/>
      <c r="Q302" s="42"/>
      <c r="R302" s="42">
        <f t="shared" si="26"/>
        <v>12366136</v>
      </c>
      <c r="S302" s="42">
        <f t="shared" si="27"/>
        <v>21963</v>
      </c>
    </row>
    <row r="303" spans="1:19">
      <c r="A303" s="18">
        <f t="shared" si="28"/>
        <v>2033</v>
      </c>
      <c r="B303" s="18">
        <f t="shared" si="29"/>
        <v>8</v>
      </c>
      <c r="C303" s="18"/>
      <c r="D303" s="18"/>
      <c r="E303" s="18"/>
      <c r="F303" s="42">
        <f>SUMIF('Cust MB ComLg'!$Y$8:$AJ$8,$B$29,'Cust MB ComLg'!$Y263:$AJ263)</f>
        <v>25</v>
      </c>
      <c r="G303" s="42">
        <f>'Avg Bill Days'!C260</f>
        <v>30.475999999999999</v>
      </c>
      <c r="H303" s="42"/>
      <c r="I303" s="42"/>
      <c r="J303" s="42">
        <f t="shared" si="30"/>
        <v>20338</v>
      </c>
      <c r="K303" s="42">
        <f t="shared" si="30"/>
        <v>885</v>
      </c>
      <c r="L303" s="42"/>
      <c r="M303" s="42"/>
      <c r="N303" s="42"/>
      <c r="O303" s="42"/>
      <c r="P303" s="42"/>
      <c r="Q303" s="42"/>
      <c r="R303" s="42">
        <f t="shared" si="26"/>
        <v>12498920</v>
      </c>
      <c r="S303" s="42">
        <f t="shared" si="27"/>
        <v>22527</v>
      </c>
    </row>
    <row r="304" spans="1:19">
      <c r="A304" s="18">
        <f t="shared" si="28"/>
        <v>2033</v>
      </c>
      <c r="B304" s="18">
        <f t="shared" si="29"/>
        <v>9</v>
      </c>
      <c r="C304" s="18"/>
      <c r="D304" s="18"/>
      <c r="E304" s="18"/>
      <c r="F304" s="42">
        <f>SUMIF('Cust MB ComLg'!$Y$8:$AJ$8,$B$29,'Cust MB ComLg'!$Y264:$AJ264)</f>
        <v>25</v>
      </c>
      <c r="G304" s="42">
        <f>'Avg Bill Days'!C261</f>
        <v>31.143000000000001</v>
      </c>
      <c r="H304" s="42"/>
      <c r="I304" s="42"/>
      <c r="J304" s="42">
        <f t="shared" si="30"/>
        <v>19659</v>
      </c>
      <c r="K304" s="42">
        <f t="shared" si="30"/>
        <v>841</v>
      </c>
      <c r="L304" s="42"/>
      <c r="M304" s="42"/>
      <c r="N304" s="42"/>
      <c r="O304" s="42"/>
      <c r="P304" s="42"/>
      <c r="Q304" s="42"/>
      <c r="R304" s="42">
        <f t="shared" si="26"/>
        <v>12124508</v>
      </c>
      <c r="S304" s="42">
        <f t="shared" si="27"/>
        <v>21871</v>
      </c>
    </row>
    <row r="305" spans="1:19">
      <c r="A305" s="18">
        <f t="shared" si="28"/>
        <v>2033</v>
      </c>
      <c r="B305" s="18">
        <f t="shared" si="29"/>
        <v>10</v>
      </c>
      <c r="C305" s="18"/>
      <c r="D305" s="18"/>
      <c r="E305" s="18"/>
      <c r="F305" s="42">
        <f>SUMIF('Cust MB ComLg'!$Y$8:$AJ$8,$B$29,'Cust MB ComLg'!$Y265:$AJ265)</f>
        <v>25</v>
      </c>
      <c r="G305" s="42">
        <f>'Avg Bill Days'!C262</f>
        <v>30.762</v>
      </c>
      <c r="H305" s="42"/>
      <c r="I305" s="42"/>
      <c r="J305" s="42">
        <f t="shared" si="30"/>
        <v>17638</v>
      </c>
      <c r="K305" s="42">
        <f t="shared" si="30"/>
        <v>835</v>
      </c>
      <c r="L305" s="42"/>
      <c r="M305" s="42"/>
      <c r="N305" s="42"/>
      <c r="O305" s="42"/>
      <c r="P305" s="42"/>
      <c r="Q305" s="42"/>
      <c r="R305" s="42">
        <f t="shared" si="26"/>
        <v>10273101</v>
      </c>
      <c r="S305" s="42">
        <f t="shared" si="27"/>
        <v>19665</v>
      </c>
    </row>
    <row r="306" spans="1:19">
      <c r="A306" s="18">
        <f t="shared" si="28"/>
        <v>2033</v>
      </c>
      <c r="B306" s="18">
        <f t="shared" si="29"/>
        <v>11</v>
      </c>
      <c r="C306" s="18"/>
      <c r="D306" s="18"/>
      <c r="E306" s="18"/>
      <c r="F306" s="42">
        <f>SUMIF('Cust MB ComLg'!$Y$8:$AJ$8,$B$29,'Cust MB ComLg'!$Y266:$AJ266)</f>
        <v>25</v>
      </c>
      <c r="G306" s="42">
        <f>'Avg Bill Days'!C263</f>
        <v>28.619</v>
      </c>
      <c r="H306" s="42"/>
      <c r="I306" s="42"/>
      <c r="J306" s="42">
        <f t="shared" ref="J306:K337" si="31">ROUND(SUMIF($B$32:$B$45,$B306,J$32:J$45)*$F306,0)</f>
        <v>16308</v>
      </c>
      <c r="K306" s="42">
        <f t="shared" si="31"/>
        <v>596</v>
      </c>
      <c r="L306" s="42"/>
      <c r="M306" s="42"/>
      <c r="N306" s="42"/>
      <c r="O306" s="42"/>
      <c r="P306" s="42"/>
      <c r="Q306" s="42"/>
      <c r="R306" s="42">
        <f t="shared" ref="R306:R355" si="32">ROUND(SUMIF($B$32:$B$45,$B306,R$32:R$45)*$F306*$G306,0)</f>
        <v>8735428</v>
      </c>
      <c r="S306" s="42">
        <f t="shared" ref="S306:S355" si="33">ROUND(SUMIF($B$32:$B$45,$B306,S$32:S$45)*$F306,0)</f>
        <v>18469</v>
      </c>
    </row>
    <row r="307" spans="1:19">
      <c r="A307" s="18">
        <f t="shared" si="28"/>
        <v>2033</v>
      </c>
      <c r="B307" s="18">
        <f t="shared" si="29"/>
        <v>12</v>
      </c>
      <c r="C307" s="18"/>
      <c r="D307" s="18"/>
      <c r="E307" s="18"/>
      <c r="F307" s="42">
        <f>SUMIF('Cust MB ComLg'!$Y$8:$AJ$8,$B$29,'Cust MB ComLg'!$Y267:$AJ267)</f>
        <v>25</v>
      </c>
      <c r="G307" s="42">
        <f>'Avg Bill Days'!C264</f>
        <v>31.238</v>
      </c>
      <c r="H307" s="42"/>
      <c r="I307" s="42"/>
      <c r="J307" s="42">
        <f t="shared" si="31"/>
        <v>16059</v>
      </c>
      <c r="K307" s="42">
        <f t="shared" si="31"/>
        <v>269</v>
      </c>
      <c r="L307" s="42"/>
      <c r="M307" s="42"/>
      <c r="N307" s="42"/>
      <c r="O307" s="42"/>
      <c r="P307" s="42"/>
      <c r="Q307" s="42"/>
      <c r="R307" s="42">
        <f t="shared" si="32"/>
        <v>9496341</v>
      </c>
      <c r="S307" s="42">
        <f t="shared" si="33"/>
        <v>18841</v>
      </c>
    </row>
    <row r="308" spans="1:19">
      <c r="A308" s="18">
        <f t="shared" si="28"/>
        <v>2034</v>
      </c>
      <c r="B308" s="18">
        <f t="shared" si="29"/>
        <v>1</v>
      </c>
      <c r="C308" s="18"/>
      <c r="D308" s="18"/>
      <c r="E308" s="18"/>
      <c r="F308" s="42">
        <f>SUMIF('Cust MB ComLg'!$Y$8:$AJ$8,$B$29,'Cust MB ComLg'!$Y268:$AJ268)</f>
        <v>25</v>
      </c>
      <c r="G308" s="42">
        <f>'Avg Bill Days'!C265</f>
        <v>32.286000000000001</v>
      </c>
      <c r="H308" s="42"/>
      <c r="I308" s="42"/>
      <c r="J308" s="42">
        <f t="shared" si="31"/>
        <v>17189</v>
      </c>
      <c r="K308" s="42">
        <f t="shared" si="31"/>
        <v>125</v>
      </c>
      <c r="L308" s="42"/>
      <c r="M308" s="42"/>
      <c r="N308" s="42"/>
      <c r="O308" s="42"/>
      <c r="P308" s="42"/>
      <c r="Q308" s="42"/>
      <c r="R308" s="42">
        <f t="shared" si="32"/>
        <v>9821822</v>
      </c>
      <c r="S308" s="42">
        <f t="shared" si="33"/>
        <v>19187</v>
      </c>
    </row>
    <row r="309" spans="1:19">
      <c r="A309" s="18">
        <f t="shared" si="28"/>
        <v>2034</v>
      </c>
      <c r="B309" s="18">
        <f t="shared" si="29"/>
        <v>2</v>
      </c>
      <c r="C309" s="18"/>
      <c r="D309" s="18"/>
      <c r="E309" s="18"/>
      <c r="F309" s="42">
        <f>SUMIF('Cust MB ComLg'!$Y$8:$AJ$8,$B$29,'Cust MB ComLg'!$Y269:$AJ269)</f>
        <v>25</v>
      </c>
      <c r="G309" s="42">
        <f>'Avg Bill Days'!C266</f>
        <v>29.81</v>
      </c>
      <c r="H309" s="42"/>
      <c r="I309" s="42"/>
      <c r="J309" s="42">
        <f t="shared" si="31"/>
        <v>16848</v>
      </c>
      <c r="K309" s="42">
        <f t="shared" si="31"/>
        <v>106</v>
      </c>
      <c r="L309" s="42"/>
      <c r="M309" s="42"/>
      <c r="N309" s="42"/>
      <c r="O309" s="42"/>
      <c r="P309" s="42"/>
      <c r="Q309" s="42"/>
      <c r="R309" s="42">
        <f t="shared" si="32"/>
        <v>8983206</v>
      </c>
      <c r="S309" s="42">
        <f t="shared" si="33"/>
        <v>18661</v>
      </c>
    </row>
    <row r="310" spans="1:19">
      <c r="A310" s="18">
        <f t="shared" si="28"/>
        <v>2034</v>
      </c>
      <c r="B310" s="18">
        <f t="shared" si="29"/>
        <v>3</v>
      </c>
      <c r="C310" s="18"/>
      <c r="D310" s="18"/>
      <c r="E310" s="18"/>
      <c r="F310" s="42">
        <f>SUMIF('Cust MB ComLg'!$Y$8:$AJ$8,$B$29,'Cust MB ComLg'!$Y270:$AJ270)</f>
        <v>25</v>
      </c>
      <c r="G310" s="42">
        <f>'Avg Bill Days'!C267</f>
        <v>29.524000000000001</v>
      </c>
      <c r="H310" s="42"/>
      <c r="I310" s="42"/>
      <c r="J310" s="42">
        <f t="shared" si="31"/>
        <v>15712</v>
      </c>
      <c r="K310" s="42">
        <f t="shared" si="31"/>
        <v>441</v>
      </c>
      <c r="L310" s="42"/>
      <c r="M310" s="42"/>
      <c r="N310" s="42"/>
      <c r="O310" s="42"/>
      <c r="P310" s="42"/>
      <c r="Q310" s="42"/>
      <c r="R310" s="42">
        <f t="shared" si="32"/>
        <v>8749838</v>
      </c>
      <c r="S310" s="42">
        <f t="shared" si="33"/>
        <v>18041</v>
      </c>
    </row>
    <row r="311" spans="1:19">
      <c r="A311" s="18">
        <f t="shared" si="28"/>
        <v>2034</v>
      </c>
      <c r="B311" s="18">
        <f t="shared" si="29"/>
        <v>4</v>
      </c>
      <c r="C311" s="18"/>
      <c r="D311" s="18"/>
      <c r="E311" s="18"/>
      <c r="F311" s="42">
        <f>SUMIF('Cust MB ComLg'!$Y$8:$AJ$8,$B$29,'Cust MB ComLg'!$Y271:$AJ271)</f>
        <v>25</v>
      </c>
      <c r="G311" s="42">
        <f>'Avg Bill Days'!C268</f>
        <v>30.713999999999999</v>
      </c>
      <c r="H311" s="42"/>
      <c r="I311" s="42"/>
      <c r="J311" s="42">
        <f t="shared" si="31"/>
        <v>16078</v>
      </c>
      <c r="K311" s="42">
        <f t="shared" si="31"/>
        <v>610</v>
      </c>
      <c r="L311" s="42"/>
      <c r="M311" s="42"/>
      <c r="N311" s="42"/>
      <c r="O311" s="42"/>
      <c r="P311" s="42"/>
      <c r="Q311" s="42"/>
      <c r="R311" s="42">
        <f t="shared" si="32"/>
        <v>9431342</v>
      </c>
      <c r="S311" s="42">
        <f t="shared" si="33"/>
        <v>18021</v>
      </c>
    </row>
    <row r="312" spans="1:19">
      <c r="A312" s="18">
        <f t="shared" si="28"/>
        <v>2034</v>
      </c>
      <c r="B312" s="18">
        <f t="shared" si="29"/>
        <v>5</v>
      </c>
      <c r="C312" s="18"/>
      <c r="D312" s="18"/>
      <c r="E312" s="18"/>
      <c r="F312" s="42">
        <f>SUMIF('Cust MB ComLg'!$Y$8:$AJ$8,$B$29,'Cust MB ComLg'!$Y272:$AJ272)</f>
        <v>25</v>
      </c>
      <c r="G312" s="42">
        <f>'Avg Bill Days'!C269</f>
        <v>29.524000000000001</v>
      </c>
      <c r="H312" s="42"/>
      <c r="I312" s="42"/>
      <c r="J312" s="42">
        <f t="shared" si="31"/>
        <v>17318</v>
      </c>
      <c r="K312" s="42">
        <f t="shared" si="31"/>
        <v>795</v>
      </c>
      <c r="L312" s="42"/>
      <c r="M312" s="42"/>
      <c r="N312" s="42"/>
      <c r="O312" s="42"/>
      <c r="P312" s="42"/>
      <c r="Q312" s="42"/>
      <c r="R312" s="42">
        <f t="shared" si="32"/>
        <v>9756522</v>
      </c>
      <c r="S312" s="42">
        <f t="shared" si="33"/>
        <v>19330</v>
      </c>
    </row>
    <row r="313" spans="1:19">
      <c r="A313" s="18">
        <f t="shared" si="28"/>
        <v>2034</v>
      </c>
      <c r="B313" s="18">
        <f t="shared" si="29"/>
        <v>6</v>
      </c>
      <c r="C313" s="18"/>
      <c r="D313" s="18"/>
      <c r="E313" s="18"/>
      <c r="F313" s="42">
        <f>SUMIF('Cust MB ComLg'!$Y$8:$AJ$8,$B$29,'Cust MB ComLg'!$Y273:$AJ273)</f>
        <v>25</v>
      </c>
      <c r="G313" s="42">
        <f>'Avg Bill Days'!C270</f>
        <v>30.619</v>
      </c>
      <c r="H313" s="42"/>
      <c r="I313" s="42"/>
      <c r="J313" s="42">
        <f t="shared" si="31"/>
        <v>19541</v>
      </c>
      <c r="K313" s="42">
        <f t="shared" si="31"/>
        <v>883</v>
      </c>
      <c r="L313" s="42"/>
      <c r="M313" s="42"/>
      <c r="N313" s="42"/>
      <c r="O313" s="42"/>
      <c r="P313" s="42"/>
      <c r="Q313" s="42"/>
      <c r="R313" s="42">
        <f t="shared" si="32"/>
        <v>11647797</v>
      </c>
      <c r="S313" s="42">
        <f t="shared" si="33"/>
        <v>21691</v>
      </c>
    </row>
    <row r="314" spans="1:19">
      <c r="A314" s="18">
        <f t="shared" si="28"/>
        <v>2034</v>
      </c>
      <c r="B314" s="18">
        <f t="shared" si="29"/>
        <v>7</v>
      </c>
      <c r="C314" s="18"/>
      <c r="D314" s="18"/>
      <c r="E314" s="18"/>
      <c r="F314" s="42">
        <f>SUMIF('Cust MB ComLg'!$Y$8:$AJ$8,$B$29,'Cust MB ComLg'!$Y274:$AJ274)</f>
        <v>25</v>
      </c>
      <c r="G314" s="42">
        <f>'Avg Bill Days'!C271</f>
        <v>30.713999999999999</v>
      </c>
      <c r="H314" s="42"/>
      <c r="I314" s="42"/>
      <c r="J314" s="42">
        <f t="shared" si="31"/>
        <v>19718</v>
      </c>
      <c r="K314" s="42">
        <f t="shared" si="31"/>
        <v>971</v>
      </c>
      <c r="L314" s="42"/>
      <c r="M314" s="42"/>
      <c r="N314" s="42"/>
      <c r="O314" s="42"/>
      <c r="P314" s="42"/>
      <c r="Q314" s="42"/>
      <c r="R314" s="42">
        <f t="shared" si="32"/>
        <v>12366136</v>
      </c>
      <c r="S314" s="42">
        <f t="shared" si="33"/>
        <v>21963</v>
      </c>
    </row>
    <row r="315" spans="1:19">
      <c r="A315" s="18">
        <f t="shared" si="28"/>
        <v>2034</v>
      </c>
      <c r="B315" s="18">
        <f t="shared" si="29"/>
        <v>8</v>
      </c>
      <c r="C315" s="18"/>
      <c r="D315" s="18"/>
      <c r="E315" s="18"/>
      <c r="F315" s="42">
        <f>SUMIF('Cust MB ComLg'!$Y$8:$AJ$8,$B$29,'Cust MB ComLg'!$Y275:$AJ275)</f>
        <v>25</v>
      </c>
      <c r="G315" s="42">
        <f>'Avg Bill Days'!C272</f>
        <v>30.475999999999999</v>
      </c>
      <c r="H315" s="42"/>
      <c r="I315" s="42"/>
      <c r="J315" s="42">
        <f t="shared" si="31"/>
        <v>20338</v>
      </c>
      <c r="K315" s="42">
        <f t="shared" si="31"/>
        <v>885</v>
      </c>
      <c r="L315" s="42"/>
      <c r="M315" s="42"/>
      <c r="N315" s="42"/>
      <c r="O315" s="42"/>
      <c r="P315" s="42"/>
      <c r="Q315" s="42"/>
      <c r="R315" s="42">
        <f t="shared" si="32"/>
        <v>12498920</v>
      </c>
      <c r="S315" s="42">
        <f t="shared" si="33"/>
        <v>22527</v>
      </c>
    </row>
    <row r="316" spans="1:19">
      <c r="A316" s="18">
        <f t="shared" si="28"/>
        <v>2034</v>
      </c>
      <c r="B316" s="18">
        <f t="shared" si="29"/>
        <v>9</v>
      </c>
      <c r="C316" s="18"/>
      <c r="D316" s="18"/>
      <c r="E316" s="18"/>
      <c r="F316" s="42">
        <f>SUMIF('Cust MB ComLg'!$Y$8:$AJ$8,$B$29,'Cust MB ComLg'!$Y276:$AJ276)</f>
        <v>25</v>
      </c>
      <c r="G316" s="42">
        <f>'Avg Bill Days'!C273</f>
        <v>31.143000000000001</v>
      </c>
      <c r="H316" s="42"/>
      <c r="I316" s="42"/>
      <c r="J316" s="42">
        <f t="shared" si="31"/>
        <v>19659</v>
      </c>
      <c r="K316" s="42">
        <f t="shared" si="31"/>
        <v>841</v>
      </c>
      <c r="L316" s="42"/>
      <c r="M316" s="42"/>
      <c r="N316" s="42"/>
      <c r="O316" s="42"/>
      <c r="P316" s="42"/>
      <c r="Q316" s="42"/>
      <c r="R316" s="42">
        <f t="shared" si="32"/>
        <v>12124508</v>
      </c>
      <c r="S316" s="42">
        <f t="shared" si="33"/>
        <v>21871</v>
      </c>
    </row>
    <row r="317" spans="1:19">
      <c r="A317" s="18">
        <f t="shared" si="28"/>
        <v>2034</v>
      </c>
      <c r="B317" s="18">
        <f t="shared" si="29"/>
        <v>10</v>
      </c>
      <c r="C317" s="18"/>
      <c r="D317" s="18"/>
      <c r="E317" s="18"/>
      <c r="F317" s="42">
        <f>SUMIF('Cust MB ComLg'!$Y$8:$AJ$8,$B$29,'Cust MB ComLg'!$Y277:$AJ277)</f>
        <v>25</v>
      </c>
      <c r="G317" s="42">
        <f>'Avg Bill Days'!C274</f>
        <v>30.762</v>
      </c>
      <c r="H317" s="42"/>
      <c r="I317" s="42"/>
      <c r="J317" s="42">
        <f t="shared" si="31"/>
        <v>17638</v>
      </c>
      <c r="K317" s="42">
        <f t="shared" si="31"/>
        <v>835</v>
      </c>
      <c r="L317" s="42"/>
      <c r="M317" s="42"/>
      <c r="N317" s="42"/>
      <c r="O317" s="42"/>
      <c r="P317" s="42"/>
      <c r="Q317" s="42"/>
      <c r="R317" s="42">
        <f t="shared" si="32"/>
        <v>10273101</v>
      </c>
      <c r="S317" s="42">
        <f t="shared" si="33"/>
        <v>19665</v>
      </c>
    </row>
    <row r="318" spans="1:19">
      <c r="A318" s="18">
        <f t="shared" si="28"/>
        <v>2034</v>
      </c>
      <c r="B318" s="18">
        <f t="shared" si="29"/>
        <v>11</v>
      </c>
      <c r="C318" s="18"/>
      <c r="D318" s="18"/>
      <c r="E318" s="18"/>
      <c r="F318" s="42">
        <f>SUMIF('Cust MB ComLg'!$Y$8:$AJ$8,$B$29,'Cust MB ComLg'!$Y278:$AJ278)</f>
        <v>25</v>
      </c>
      <c r="G318" s="42">
        <f>'Avg Bill Days'!C275</f>
        <v>28.619</v>
      </c>
      <c r="H318" s="42"/>
      <c r="I318" s="42"/>
      <c r="J318" s="42">
        <f t="shared" si="31"/>
        <v>16308</v>
      </c>
      <c r="K318" s="42">
        <f t="shared" si="31"/>
        <v>596</v>
      </c>
      <c r="L318" s="42"/>
      <c r="M318" s="42"/>
      <c r="N318" s="42"/>
      <c r="O318" s="42"/>
      <c r="P318" s="42"/>
      <c r="Q318" s="42"/>
      <c r="R318" s="42">
        <f t="shared" si="32"/>
        <v>8735428</v>
      </c>
      <c r="S318" s="42">
        <f t="shared" si="33"/>
        <v>18469</v>
      </c>
    </row>
    <row r="319" spans="1:19">
      <c r="A319" s="18">
        <f t="shared" si="28"/>
        <v>2034</v>
      </c>
      <c r="B319" s="18">
        <f t="shared" si="29"/>
        <v>12</v>
      </c>
      <c r="C319" s="18"/>
      <c r="D319" s="18"/>
      <c r="E319" s="18"/>
      <c r="F319" s="42">
        <f>SUMIF('Cust MB ComLg'!$Y$8:$AJ$8,$B$29,'Cust MB ComLg'!$Y279:$AJ279)</f>
        <v>25</v>
      </c>
      <c r="G319" s="42">
        <f>'Avg Bill Days'!C276</f>
        <v>31.238</v>
      </c>
      <c r="H319" s="42"/>
      <c r="I319" s="42"/>
      <c r="J319" s="42">
        <f t="shared" si="31"/>
        <v>16059</v>
      </c>
      <c r="K319" s="42">
        <f t="shared" si="31"/>
        <v>269</v>
      </c>
      <c r="L319" s="42"/>
      <c r="M319" s="42"/>
      <c r="N319" s="42"/>
      <c r="O319" s="42"/>
      <c r="P319" s="42"/>
      <c r="Q319" s="42"/>
      <c r="R319" s="42">
        <f t="shared" si="32"/>
        <v>9496341</v>
      </c>
      <c r="S319" s="42">
        <f t="shared" si="33"/>
        <v>18841</v>
      </c>
    </row>
    <row r="320" spans="1:19">
      <c r="A320" s="18">
        <f t="shared" si="28"/>
        <v>2035</v>
      </c>
      <c r="B320" s="18">
        <f t="shared" si="29"/>
        <v>1</v>
      </c>
      <c r="C320" s="18"/>
      <c r="D320" s="18"/>
      <c r="E320" s="18"/>
      <c r="F320" s="42">
        <f>SUMIF('Cust MB ComLg'!$Y$8:$AJ$8,$B$29,'Cust MB ComLg'!$Y280:$AJ280)</f>
        <v>25</v>
      </c>
      <c r="G320" s="42">
        <f>'Avg Bill Days'!C277</f>
        <v>32.286000000000001</v>
      </c>
      <c r="H320" s="42"/>
      <c r="I320" s="42"/>
      <c r="J320" s="42">
        <f t="shared" si="31"/>
        <v>17189</v>
      </c>
      <c r="K320" s="42">
        <f t="shared" si="31"/>
        <v>125</v>
      </c>
      <c r="L320" s="42"/>
      <c r="M320" s="42"/>
      <c r="N320" s="42"/>
      <c r="O320" s="42"/>
      <c r="P320" s="42"/>
      <c r="Q320" s="42"/>
      <c r="R320" s="42">
        <f t="shared" si="32"/>
        <v>9821822</v>
      </c>
      <c r="S320" s="42">
        <f t="shared" si="33"/>
        <v>19187</v>
      </c>
    </row>
    <row r="321" spans="1:19">
      <c r="A321" s="18">
        <f t="shared" si="28"/>
        <v>2035</v>
      </c>
      <c r="B321" s="18">
        <f t="shared" si="29"/>
        <v>2</v>
      </c>
      <c r="C321" s="18"/>
      <c r="D321" s="18"/>
      <c r="E321" s="18"/>
      <c r="F321" s="42">
        <f>SUMIF('Cust MB ComLg'!$Y$8:$AJ$8,$B$29,'Cust MB ComLg'!$Y281:$AJ281)</f>
        <v>25</v>
      </c>
      <c r="G321" s="42">
        <f>'Avg Bill Days'!C278</f>
        <v>29.81</v>
      </c>
      <c r="H321" s="42"/>
      <c r="I321" s="42"/>
      <c r="J321" s="42">
        <f t="shared" si="31"/>
        <v>16848</v>
      </c>
      <c r="K321" s="42">
        <f t="shared" si="31"/>
        <v>106</v>
      </c>
      <c r="L321" s="42"/>
      <c r="M321" s="42"/>
      <c r="N321" s="42"/>
      <c r="O321" s="42"/>
      <c r="P321" s="42"/>
      <c r="Q321" s="42"/>
      <c r="R321" s="42">
        <f t="shared" si="32"/>
        <v>8983206</v>
      </c>
      <c r="S321" s="42">
        <f t="shared" si="33"/>
        <v>18661</v>
      </c>
    </row>
    <row r="322" spans="1:19">
      <c r="A322" s="18">
        <f t="shared" si="28"/>
        <v>2035</v>
      </c>
      <c r="B322" s="18">
        <f t="shared" si="29"/>
        <v>3</v>
      </c>
      <c r="C322" s="18"/>
      <c r="D322" s="18"/>
      <c r="E322" s="18"/>
      <c r="F322" s="42">
        <f>SUMIF('Cust MB ComLg'!$Y$8:$AJ$8,$B$29,'Cust MB ComLg'!$Y282:$AJ282)</f>
        <v>25</v>
      </c>
      <c r="G322" s="42">
        <f>'Avg Bill Days'!C279</f>
        <v>29.524000000000001</v>
      </c>
      <c r="H322" s="42"/>
      <c r="I322" s="42"/>
      <c r="J322" s="42">
        <f t="shared" si="31"/>
        <v>15712</v>
      </c>
      <c r="K322" s="42">
        <f t="shared" si="31"/>
        <v>441</v>
      </c>
      <c r="L322" s="42"/>
      <c r="M322" s="42"/>
      <c r="N322" s="42"/>
      <c r="O322" s="42"/>
      <c r="P322" s="42"/>
      <c r="Q322" s="42"/>
      <c r="R322" s="42">
        <f t="shared" si="32"/>
        <v>8749838</v>
      </c>
      <c r="S322" s="42">
        <f t="shared" si="33"/>
        <v>18041</v>
      </c>
    </row>
    <row r="323" spans="1:19">
      <c r="A323" s="18">
        <f t="shared" si="28"/>
        <v>2035</v>
      </c>
      <c r="B323" s="18">
        <f t="shared" si="29"/>
        <v>4</v>
      </c>
      <c r="C323" s="18"/>
      <c r="D323" s="18"/>
      <c r="E323" s="18"/>
      <c r="F323" s="42">
        <f>SUMIF('Cust MB ComLg'!$Y$8:$AJ$8,$B$29,'Cust MB ComLg'!$Y283:$AJ283)</f>
        <v>25</v>
      </c>
      <c r="G323" s="42">
        <f>'Avg Bill Days'!C280</f>
        <v>30.713999999999999</v>
      </c>
      <c r="H323" s="42"/>
      <c r="I323" s="42"/>
      <c r="J323" s="42">
        <f t="shared" si="31"/>
        <v>16078</v>
      </c>
      <c r="K323" s="42">
        <f t="shared" si="31"/>
        <v>610</v>
      </c>
      <c r="L323" s="42"/>
      <c r="M323" s="42"/>
      <c r="N323" s="42"/>
      <c r="O323" s="42"/>
      <c r="P323" s="42"/>
      <c r="Q323" s="42"/>
      <c r="R323" s="42">
        <f t="shared" si="32"/>
        <v>9431342</v>
      </c>
      <c r="S323" s="42">
        <f t="shared" si="33"/>
        <v>18021</v>
      </c>
    </row>
    <row r="324" spans="1:19">
      <c r="A324" s="18">
        <f t="shared" ref="A324:A355" si="34">A312+1</f>
        <v>2035</v>
      </c>
      <c r="B324" s="18">
        <f t="shared" si="29"/>
        <v>5</v>
      </c>
      <c r="C324" s="18"/>
      <c r="D324" s="18"/>
      <c r="E324" s="18"/>
      <c r="F324" s="42">
        <f>SUMIF('Cust MB ComLg'!$Y$8:$AJ$8,$B$29,'Cust MB ComLg'!$Y284:$AJ284)</f>
        <v>25</v>
      </c>
      <c r="G324" s="42">
        <f>'Avg Bill Days'!C281</f>
        <v>29.524000000000001</v>
      </c>
      <c r="H324" s="42"/>
      <c r="I324" s="42"/>
      <c r="J324" s="42">
        <f t="shared" si="31"/>
        <v>17318</v>
      </c>
      <c r="K324" s="42">
        <f t="shared" si="31"/>
        <v>795</v>
      </c>
      <c r="L324" s="42"/>
      <c r="M324" s="42"/>
      <c r="N324" s="42"/>
      <c r="O324" s="42"/>
      <c r="P324" s="42"/>
      <c r="Q324" s="42"/>
      <c r="R324" s="42">
        <f t="shared" si="32"/>
        <v>9756522</v>
      </c>
      <c r="S324" s="42">
        <f t="shared" si="33"/>
        <v>19330</v>
      </c>
    </row>
    <row r="325" spans="1:19">
      <c r="A325" s="18">
        <f t="shared" si="34"/>
        <v>2035</v>
      </c>
      <c r="B325" s="18">
        <f t="shared" ref="B325:B355" si="35">B313</f>
        <v>6</v>
      </c>
      <c r="C325" s="18"/>
      <c r="D325" s="18"/>
      <c r="E325" s="18"/>
      <c r="F325" s="42">
        <f>SUMIF('Cust MB ComLg'!$Y$8:$AJ$8,$B$29,'Cust MB ComLg'!$Y285:$AJ285)</f>
        <v>25</v>
      </c>
      <c r="G325" s="42">
        <f>'Avg Bill Days'!C282</f>
        <v>30.619</v>
      </c>
      <c r="H325" s="42"/>
      <c r="I325" s="42"/>
      <c r="J325" s="42">
        <f t="shared" si="31"/>
        <v>19541</v>
      </c>
      <c r="K325" s="42">
        <f t="shared" si="31"/>
        <v>883</v>
      </c>
      <c r="L325" s="42"/>
      <c r="M325" s="42"/>
      <c r="N325" s="42"/>
      <c r="O325" s="42"/>
      <c r="P325" s="42"/>
      <c r="Q325" s="42"/>
      <c r="R325" s="42">
        <f t="shared" si="32"/>
        <v>11647797</v>
      </c>
      <c r="S325" s="42">
        <f t="shared" si="33"/>
        <v>21691</v>
      </c>
    </row>
    <row r="326" spans="1:19">
      <c r="A326" s="18">
        <f t="shared" si="34"/>
        <v>2035</v>
      </c>
      <c r="B326" s="18">
        <f t="shared" si="35"/>
        <v>7</v>
      </c>
      <c r="C326" s="18"/>
      <c r="D326" s="18"/>
      <c r="E326" s="18"/>
      <c r="F326" s="42">
        <f>SUMIF('Cust MB ComLg'!$Y$8:$AJ$8,$B$29,'Cust MB ComLg'!$Y286:$AJ286)</f>
        <v>25</v>
      </c>
      <c r="G326" s="42">
        <f>'Avg Bill Days'!C283</f>
        <v>30.713999999999999</v>
      </c>
      <c r="H326" s="42"/>
      <c r="I326" s="42"/>
      <c r="J326" s="42">
        <f t="shared" si="31"/>
        <v>19718</v>
      </c>
      <c r="K326" s="42">
        <f t="shared" si="31"/>
        <v>971</v>
      </c>
      <c r="L326" s="42"/>
      <c r="M326" s="42"/>
      <c r="N326" s="42"/>
      <c r="O326" s="42"/>
      <c r="P326" s="42"/>
      <c r="Q326" s="42"/>
      <c r="R326" s="42">
        <f t="shared" si="32"/>
        <v>12366136</v>
      </c>
      <c r="S326" s="42">
        <f t="shared" si="33"/>
        <v>21963</v>
      </c>
    </row>
    <row r="327" spans="1:19">
      <c r="A327" s="18">
        <f t="shared" si="34"/>
        <v>2035</v>
      </c>
      <c r="B327" s="18">
        <f t="shared" si="35"/>
        <v>8</v>
      </c>
      <c r="C327" s="18"/>
      <c r="D327" s="18"/>
      <c r="E327" s="18"/>
      <c r="F327" s="42">
        <f>SUMIF('Cust MB ComLg'!$Y$8:$AJ$8,$B$29,'Cust MB ComLg'!$Y287:$AJ287)</f>
        <v>25</v>
      </c>
      <c r="G327" s="42">
        <f>'Avg Bill Days'!C284</f>
        <v>30.475999999999999</v>
      </c>
      <c r="H327" s="42"/>
      <c r="I327" s="42"/>
      <c r="J327" s="42">
        <f t="shared" si="31"/>
        <v>20338</v>
      </c>
      <c r="K327" s="42">
        <f t="shared" si="31"/>
        <v>885</v>
      </c>
      <c r="L327" s="42"/>
      <c r="M327" s="42"/>
      <c r="N327" s="42"/>
      <c r="O327" s="42"/>
      <c r="P327" s="42"/>
      <c r="Q327" s="42"/>
      <c r="R327" s="42">
        <f t="shared" si="32"/>
        <v>12498920</v>
      </c>
      <c r="S327" s="42">
        <f t="shared" si="33"/>
        <v>22527</v>
      </c>
    </row>
    <row r="328" spans="1:19">
      <c r="A328" s="18">
        <f t="shared" si="34"/>
        <v>2035</v>
      </c>
      <c r="B328" s="18">
        <f t="shared" si="35"/>
        <v>9</v>
      </c>
      <c r="C328" s="18"/>
      <c r="D328" s="18"/>
      <c r="E328" s="18"/>
      <c r="F328" s="42">
        <f>SUMIF('Cust MB ComLg'!$Y$8:$AJ$8,$B$29,'Cust MB ComLg'!$Y288:$AJ288)</f>
        <v>25</v>
      </c>
      <c r="G328" s="42">
        <f>'Avg Bill Days'!C285</f>
        <v>31.143000000000001</v>
      </c>
      <c r="H328" s="42"/>
      <c r="I328" s="42"/>
      <c r="J328" s="42">
        <f t="shared" si="31"/>
        <v>19659</v>
      </c>
      <c r="K328" s="42">
        <f t="shared" si="31"/>
        <v>841</v>
      </c>
      <c r="L328" s="42"/>
      <c r="M328" s="42"/>
      <c r="N328" s="42"/>
      <c r="O328" s="42"/>
      <c r="P328" s="42"/>
      <c r="Q328" s="42"/>
      <c r="R328" s="42">
        <f t="shared" si="32"/>
        <v>12124508</v>
      </c>
      <c r="S328" s="42">
        <f t="shared" si="33"/>
        <v>21871</v>
      </c>
    </row>
    <row r="329" spans="1:19">
      <c r="A329" s="18">
        <f t="shared" si="34"/>
        <v>2035</v>
      </c>
      <c r="B329" s="18">
        <f t="shared" si="35"/>
        <v>10</v>
      </c>
      <c r="C329" s="18"/>
      <c r="D329" s="18"/>
      <c r="E329" s="18"/>
      <c r="F329" s="42">
        <f>SUMIF('Cust MB ComLg'!$Y$8:$AJ$8,$B$29,'Cust MB ComLg'!$Y289:$AJ289)</f>
        <v>25</v>
      </c>
      <c r="G329" s="42">
        <f>'Avg Bill Days'!C286</f>
        <v>30.762</v>
      </c>
      <c r="H329" s="42"/>
      <c r="I329" s="42"/>
      <c r="J329" s="42">
        <f t="shared" si="31"/>
        <v>17638</v>
      </c>
      <c r="K329" s="42">
        <f t="shared" si="31"/>
        <v>835</v>
      </c>
      <c r="L329" s="42"/>
      <c r="M329" s="42"/>
      <c r="N329" s="42"/>
      <c r="O329" s="42"/>
      <c r="P329" s="42"/>
      <c r="Q329" s="42"/>
      <c r="R329" s="42">
        <f t="shared" si="32"/>
        <v>10273101</v>
      </c>
      <c r="S329" s="42">
        <f t="shared" si="33"/>
        <v>19665</v>
      </c>
    </row>
    <row r="330" spans="1:19">
      <c r="A330" s="18">
        <f t="shared" si="34"/>
        <v>2035</v>
      </c>
      <c r="B330" s="18">
        <f t="shared" si="35"/>
        <v>11</v>
      </c>
      <c r="C330" s="18"/>
      <c r="D330" s="18"/>
      <c r="E330" s="18"/>
      <c r="F330" s="42">
        <f>SUMIF('Cust MB ComLg'!$Y$8:$AJ$8,$B$29,'Cust MB ComLg'!$Y290:$AJ290)</f>
        <v>25</v>
      </c>
      <c r="G330" s="42">
        <f>'Avg Bill Days'!C287</f>
        <v>28.619</v>
      </c>
      <c r="H330" s="42"/>
      <c r="I330" s="42"/>
      <c r="J330" s="42">
        <f t="shared" si="31"/>
        <v>16308</v>
      </c>
      <c r="K330" s="42">
        <f t="shared" si="31"/>
        <v>596</v>
      </c>
      <c r="L330" s="42"/>
      <c r="M330" s="42"/>
      <c r="N330" s="42"/>
      <c r="O330" s="42"/>
      <c r="P330" s="42"/>
      <c r="Q330" s="42"/>
      <c r="R330" s="42">
        <f t="shared" si="32"/>
        <v>8735428</v>
      </c>
      <c r="S330" s="42">
        <f t="shared" si="33"/>
        <v>18469</v>
      </c>
    </row>
    <row r="331" spans="1:19">
      <c r="A331" s="18">
        <f t="shared" si="34"/>
        <v>2035</v>
      </c>
      <c r="B331" s="18">
        <f t="shared" si="35"/>
        <v>12</v>
      </c>
      <c r="C331" s="18"/>
      <c r="D331" s="18"/>
      <c r="E331" s="18"/>
      <c r="F331" s="42">
        <f>SUMIF('Cust MB ComLg'!$Y$8:$AJ$8,$B$29,'Cust MB ComLg'!$Y291:$AJ291)</f>
        <v>25</v>
      </c>
      <c r="G331" s="42">
        <f>'Avg Bill Days'!C288</f>
        <v>31.238</v>
      </c>
      <c r="H331" s="42"/>
      <c r="I331" s="42"/>
      <c r="J331" s="42">
        <f t="shared" si="31"/>
        <v>16059</v>
      </c>
      <c r="K331" s="42">
        <f t="shared" si="31"/>
        <v>269</v>
      </c>
      <c r="L331" s="42"/>
      <c r="M331" s="42"/>
      <c r="N331" s="42"/>
      <c r="O331" s="42"/>
      <c r="P331" s="42"/>
      <c r="Q331" s="42"/>
      <c r="R331" s="42">
        <f t="shared" si="32"/>
        <v>9496341</v>
      </c>
      <c r="S331" s="42">
        <f t="shared" si="33"/>
        <v>18841</v>
      </c>
    </row>
    <row r="332" spans="1:19">
      <c r="A332" s="18">
        <f t="shared" si="34"/>
        <v>2036</v>
      </c>
      <c r="B332" s="18">
        <f t="shared" si="35"/>
        <v>1</v>
      </c>
      <c r="C332" s="18"/>
      <c r="D332" s="18"/>
      <c r="E332" s="18"/>
      <c r="F332" s="42">
        <f>SUMIF('Cust MB ComLg'!$Y$8:$AJ$8,$B$29,'Cust MB ComLg'!$Y292:$AJ292)</f>
        <v>25</v>
      </c>
      <c r="G332" s="42">
        <f>'Avg Bill Days'!C289</f>
        <v>32.286000000000001</v>
      </c>
      <c r="H332" s="42"/>
      <c r="I332" s="42"/>
      <c r="J332" s="42">
        <f t="shared" si="31"/>
        <v>17189</v>
      </c>
      <c r="K332" s="42">
        <f t="shared" si="31"/>
        <v>125</v>
      </c>
      <c r="L332" s="42"/>
      <c r="M332" s="42"/>
      <c r="N332" s="42"/>
      <c r="O332" s="42"/>
      <c r="P332" s="42"/>
      <c r="Q332" s="42"/>
      <c r="R332" s="42">
        <f t="shared" si="32"/>
        <v>9821822</v>
      </c>
      <c r="S332" s="42">
        <f t="shared" si="33"/>
        <v>19187</v>
      </c>
    </row>
    <row r="333" spans="1:19">
      <c r="A333" s="18">
        <f t="shared" si="34"/>
        <v>2036</v>
      </c>
      <c r="B333" s="18">
        <f t="shared" si="35"/>
        <v>2</v>
      </c>
      <c r="C333" s="18"/>
      <c r="D333" s="18"/>
      <c r="E333" s="18"/>
      <c r="F333" s="42">
        <f>SUMIF('Cust MB ComLg'!$Y$8:$AJ$8,$B$29,'Cust MB ComLg'!$Y293:$AJ293)</f>
        <v>25</v>
      </c>
      <c r="G333" s="42">
        <f>'Avg Bill Days'!C290</f>
        <v>30.31</v>
      </c>
      <c r="H333" s="42"/>
      <c r="I333" s="42"/>
      <c r="J333" s="42">
        <f t="shared" si="31"/>
        <v>16848</v>
      </c>
      <c r="K333" s="42">
        <f t="shared" si="31"/>
        <v>106</v>
      </c>
      <c r="L333" s="42"/>
      <c r="M333" s="42"/>
      <c r="N333" s="42"/>
      <c r="O333" s="42"/>
      <c r="P333" s="42"/>
      <c r="Q333" s="42"/>
      <c r="R333" s="42">
        <f t="shared" si="32"/>
        <v>9133880</v>
      </c>
      <c r="S333" s="42">
        <f t="shared" si="33"/>
        <v>18661</v>
      </c>
    </row>
    <row r="334" spans="1:19">
      <c r="A334" s="18">
        <f t="shared" si="34"/>
        <v>2036</v>
      </c>
      <c r="B334" s="18">
        <f t="shared" si="35"/>
        <v>3</v>
      </c>
      <c r="C334" s="18"/>
      <c r="D334" s="18"/>
      <c r="E334" s="18"/>
      <c r="F334" s="42">
        <f>SUMIF('Cust MB ComLg'!$Y$8:$AJ$8,$B$29,'Cust MB ComLg'!$Y294:$AJ294)</f>
        <v>25</v>
      </c>
      <c r="G334" s="42">
        <f>'Avg Bill Days'!C291</f>
        <v>30.024000000000001</v>
      </c>
      <c r="H334" s="42"/>
      <c r="I334" s="42"/>
      <c r="J334" s="42">
        <f t="shared" si="31"/>
        <v>15712</v>
      </c>
      <c r="K334" s="42">
        <f t="shared" si="31"/>
        <v>441</v>
      </c>
      <c r="L334" s="42"/>
      <c r="M334" s="42"/>
      <c r="N334" s="42"/>
      <c r="O334" s="42"/>
      <c r="P334" s="42"/>
      <c r="Q334" s="42"/>
      <c r="R334" s="42">
        <f t="shared" si="32"/>
        <v>8898020</v>
      </c>
      <c r="S334" s="42">
        <f t="shared" si="33"/>
        <v>18041</v>
      </c>
    </row>
    <row r="335" spans="1:19">
      <c r="A335" s="18">
        <f t="shared" si="34"/>
        <v>2036</v>
      </c>
      <c r="B335" s="18">
        <f t="shared" si="35"/>
        <v>4</v>
      </c>
      <c r="C335" s="18"/>
      <c r="D335" s="18"/>
      <c r="E335" s="18"/>
      <c r="F335" s="42">
        <f>SUMIF('Cust MB ComLg'!$Y$8:$AJ$8,$B$29,'Cust MB ComLg'!$Y295:$AJ295)</f>
        <v>25</v>
      </c>
      <c r="G335" s="42">
        <f>'Avg Bill Days'!C292</f>
        <v>30.713999999999999</v>
      </c>
      <c r="H335" s="42"/>
      <c r="I335" s="42"/>
      <c r="J335" s="42">
        <f t="shared" si="31"/>
        <v>16078</v>
      </c>
      <c r="K335" s="42">
        <f t="shared" si="31"/>
        <v>610</v>
      </c>
      <c r="L335" s="42"/>
      <c r="M335" s="42"/>
      <c r="N335" s="42"/>
      <c r="O335" s="42"/>
      <c r="P335" s="42"/>
      <c r="Q335" s="42"/>
      <c r="R335" s="42">
        <f t="shared" si="32"/>
        <v>9431342</v>
      </c>
      <c r="S335" s="42">
        <f t="shared" si="33"/>
        <v>18021</v>
      </c>
    </row>
    <row r="336" spans="1:19">
      <c r="A336" s="18">
        <f t="shared" si="34"/>
        <v>2036</v>
      </c>
      <c r="B336" s="18">
        <f t="shared" si="35"/>
        <v>5</v>
      </c>
      <c r="C336" s="18"/>
      <c r="D336" s="18"/>
      <c r="E336" s="18"/>
      <c r="F336" s="42">
        <f>SUMIF('Cust MB ComLg'!$Y$8:$AJ$8,$B$29,'Cust MB ComLg'!$Y296:$AJ296)</f>
        <v>25</v>
      </c>
      <c r="G336" s="42">
        <f>'Avg Bill Days'!C293</f>
        <v>29.524000000000001</v>
      </c>
      <c r="H336" s="42"/>
      <c r="I336" s="42"/>
      <c r="J336" s="42">
        <f t="shared" si="31"/>
        <v>17318</v>
      </c>
      <c r="K336" s="42">
        <f t="shared" si="31"/>
        <v>795</v>
      </c>
      <c r="L336" s="42"/>
      <c r="M336" s="42"/>
      <c r="N336" s="42"/>
      <c r="O336" s="42"/>
      <c r="P336" s="42"/>
      <c r="Q336" s="42"/>
      <c r="R336" s="42">
        <f t="shared" si="32"/>
        <v>9756522</v>
      </c>
      <c r="S336" s="42">
        <f t="shared" si="33"/>
        <v>19330</v>
      </c>
    </row>
    <row r="337" spans="1:19">
      <c r="A337" s="18">
        <f t="shared" si="34"/>
        <v>2036</v>
      </c>
      <c r="B337" s="18">
        <f t="shared" si="35"/>
        <v>6</v>
      </c>
      <c r="C337" s="18"/>
      <c r="D337" s="18"/>
      <c r="E337" s="18"/>
      <c r="F337" s="42">
        <f>SUMIF('Cust MB ComLg'!$Y$8:$AJ$8,$B$29,'Cust MB ComLg'!$Y297:$AJ297)</f>
        <v>25</v>
      </c>
      <c r="G337" s="42">
        <f>'Avg Bill Days'!C294</f>
        <v>30.619</v>
      </c>
      <c r="H337" s="42"/>
      <c r="I337" s="42"/>
      <c r="J337" s="42">
        <f t="shared" si="31"/>
        <v>19541</v>
      </c>
      <c r="K337" s="42">
        <f t="shared" si="31"/>
        <v>883</v>
      </c>
      <c r="L337" s="42"/>
      <c r="M337" s="42"/>
      <c r="N337" s="42"/>
      <c r="O337" s="42"/>
      <c r="P337" s="42"/>
      <c r="Q337" s="42"/>
      <c r="R337" s="42">
        <f t="shared" si="32"/>
        <v>11647797</v>
      </c>
      <c r="S337" s="42">
        <f t="shared" si="33"/>
        <v>21691</v>
      </c>
    </row>
    <row r="338" spans="1:19">
      <c r="A338" s="18">
        <f t="shared" si="34"/>
        <v>2036</v>
      </c>
      <c r="B338" s="18">
        <f t="shared" si="35"/>
        <v>7</v>
      </c>
      <c r="C338" s="18"/>
      <c r="D338" s="18"/>
      <c r="E338" s="18"/>
      <c r="F338" s="42">
        <f>SUMIF('Cust MB ComLg'!$Y$8:$AJ$8,$B$29,'Cust MB ComLg'!$Y298:$AJ298)</f>
        <v>25</v>
      </c>
      <c r="G338" s="42">
        <f>'Avg Bill Days'!C295</f>
        <v>30.713999999999999</v>
      </c>
      <c r="H338" s="42"/>
      <c r="I338" s="42"/>
      <c r="J338" s="42">
        <f t="shared" ref="J338:K355" si="36">ROUND(SUMIF($B$32:$B$45,$B338,J$32:J$45)*$F338,0)</f>
        <v>19718</v>
      </c>
      <c r="K338" s="42">
        <f t="shared" si="36"/>
        <v>971</v>
      </c>
      <c r="L338" s="42"/>
      <c r="M338" s="42"/>
      <c r="N338" s="42"/>
      <c r="O338" s="42"/>
      <c r="P338" s="42"/>
      <c r="Q338" s="42"/>
      <c r="R338" s="42">
        <f t="shared" si="32"/>
        <v>12366136</v>
      </c>
      <c r="S338" s="42">
        <f t="shared" si="33"/>
        <v>21963</v>
      </c>
    </row>
    <row r="339" spans="1:19">
      <c r="A339" s="18">
        <f t="shared" si="34"/>
        <v>2036</v>
      </c>
      <c r="B339" s="18">
        <f t="shared" si="35"/>
        <v>8</v>
      </c>
      <c r="C339" s="18"/>
      <c r="D339" s="18"/>
      <c r="E339" s="18"/>
      <c r="F339" s="42">
        <f>SUMIF('Cust MB ComLg'!$Y$8:$AJ$8,$B$29,'Cust MB ComLg'!$Y299:$AJ299)</f>
        <v>25</v>
      </c>
      <c r="G339" s="42">
        <f>'Avg Bill Days'!C296</f>
        <v>30.475999999999999</v>
      </c>
      <c r="H339" s="42"/>
      <c r="I339" s="42"/>
      <c r="J339" s="42">
        <f t="shared" si="36"/>
        <v>20338</v>
      </c>
      <c r="K339" s="42">
        <f t="shared" si="36"/>
        <v>885</v>
      </c>
      <c r="L339" s="42"/>
      <c r="M339" s="42"/>
      <c r="N339" s="42"/>
      <c r="O339" s="42"/>
      <c r="P339" s="42"/>
      <c r="Q339" s="42"/>
      <c r="R339" s="42">
        <f t="shared" si="32"/>
        <v>12498920</v>
      </c>
      <c r="S339" s="42">
        <f t="shared" si="33"/>
        <v>22527</v>
      </c>
    </row>
    <row r="340" spans="1:19">
      <c r="A340" s="18">
        <f t="shared" si="34"/>
        <v>2036</v>
      </c>
      <c r="B340" s="18">
        <f t="shared" si="35"/>
        <v>9</v>
      </c>
      <c r="C340" s="18"/>
      <c r="D340" s="18"/>
      <c r="E340" s="18"/>
      <c r="F340" s="42">
        <f>SUMIF('Cust MB ComLg'!$Y$8:$AJ$8,$B$29,'Cust MB ComLg'!$Y300:$AJ300)</f>
        <v>25</v>
      </c>
      <c r="G340" s="42">
        <f>'Avg Bill Days'!C297</f>
        <v>31.143000000000001</v>
      </c>
      <c r="H340" s="42"/>
      <c r="I340" s="42"/>
      <c r="J340" s="42">
        <f t="shared" si="36"/>
        <v>19659</v>
      </c>
      <c r="K340" s="42">
        <f t="shared" si="36"/>
        <v>841</v>
      </c>
      <c r="L340" s="42"/>
      <c r="M340" s="42"/>
      <c r="N340" s="42"/>
      <c r="O340" s="42"/>
      <c r="P340" s="42"/>
      <c r="Q340" s="42"/>
      <c r="R340" s="42">
        <f t="shared" si="32"/>
        <v>12124508</v>
      </c>
      <c r="S340" s="42">
        <f t="shared" si="33"/>
        <v>21871</v>
      </c>
    </row>
    <row r="341" spans="1:19">
      <c r="A341" s="18">
        <f t="shared" si="34"/>
        <v>2036</v>
      </c>
      <c r="B341" s="18">
        <f t="shared" si="35"/>
        <v>10</v>
      </c>
      <c r="C341" s="18"/>
      <c r="D341" s="18"/>
      <c r="E341" s="18"/>
      <c r="F341" s="42">
        <f>SUMIF('Cust MB ComLg'!$Y$8:$AJ$8,$B$29,'Cust MB ComLg'!$Y301:$AJ301)</f>
        <v>25</v>
      </c>
      <c r="G341" s="42">
        <f>'Avg Bill Days'!C298</f>
        <v>30.762</v>
      </c>
      <c r="H341" s="42"/>
      <c r="I341" s="42"/>
      <c r="J341" s="42">
        <f t="shared" si="36"/>
        <v>17638</v>
      </c>
      <c r="K341" s="42">
        <f t="shared" si="36"/>
        <v>835</v>
      </c>
      <c r="L341" s="42"/>
      <c r="M341" s="42"/>
      <c r="N341" s="42"/>
      <c r="O341" s="42"/>
      <c r="P341" s="42"/>
      <c r="Q341" s="42"/>
      <c r="R341" s="42">
        <f t="shared" si="32"/>
        <v>10273101</v>
      </c>
      <c r="S341" s="42">
        <f t="shared" si="33"/>
        <v>19665</v>
      </c>
    </row>
    <row r="342" spans="1:19">
      <c r="A342" s="18">
        <f t="shared" si="34"/>
        <v>2036</v>
      </c>
      <c r="B342" s="18">
        <f t="shared" si="35"/>
        <v>11</v>
      </c>
      <c r="C342" s="18"/>
      <c r="D342" s="18"/>
      <c r="E342" s="18"/>
      <c r="F342" s="42">
        <f>SUMIF('Cust MB ComLg'!$Y$8:$AJ$8,$B$29,'Cust MB ComLg'!$Y302:$AJ302)</f>
        <v>25</v>
      </c>
      <c r="G342" s="42">
        <f>'Avg Bill Days'!C299</f>
        <v>28.619</v>
      </c>
      <c r="H342" s="42"/>
      <c r="I342" s="42"/>
      <c r="J342" s="42">
        <f t="shared" si="36"/>
        <v>16308</v>
      </c>
      <c r="K342" s="42">
        <f t="shared" si="36"/>
        <v>596</v>
      </c>
      <c r="L342" s="42"/>
      <c r="M342" s="42"/>
      <c r="N342" s="42"/>
      <c r="O342" s="42"/>
      <c r="P342" s="42"/>
      <c r="Q342" s="42"/>
      <c r="R342" s="42">
        <f t="shared" si="32"/>
        <v>8735428</v>
      </c>
      <c r="S342" s="42">
        <f t="shared" si="33"/>
        <v>18469</v>
      </c>
    </row>
    <row r="343" spans="1:19">
      <c r="A343" s="18">
        <f t="shared" si="34"/>
        <v>2036</v>
      </c>
      <c r="B343" s="18">
        <f t="shared" si="35"/>
        <v>12</v>
      </c>
      <c r="C343" s="18"/>
      <c r="D343" s="18"/>
      <c r="E343" s="18"/>
      <c r="F343" s="42">
        <f>SUMIF('Cust MB ComLg'!$Y$8:$AJ$8,$B$29,'Cust MB ComLg'!$Y303:$AJ303)</f>
        <v>25</v>
      </c>
      <c r="G343" s="42">
        <f>'Avg Bill Days'!C300</f>
        <v>31.238</v>
      </c>
      <c r="H343" s="42"/>
      <c r="I343" s="42"/>
      <c r="J343" s="42">
        <f t="shared" si="36"/>
        <v>16059</v>
      </c>
      <c r="K343" s="42">
        <f t="shared" si="36"/>
        <v>269</v>
      </c>
      <c r="L343" s="42"/>
      <c r="M343" s="42"/>
      <c r="N343" s="42"/>
      <c r="O343" s="42"/>
      <c r="P343" s="42"/>
      <c r="Q343" s="42"/>
      <c r="R343" s="42">
        <f t="shared" si="32"/>
        <v>9496341</v>
      </c>
      <c r="S343" s="42">
        <f t="shared" si="33"/>
        <v>18841</v>
      </c>
    </row>
    <row r="344" spans="1:19">
      <c r="A344" s="18">
        <f t="shared" si="34"/>
        <v>2037</v>
      </c>
      <c r="B344" s="18">
        <f t="shared" si="35"/>
        <v>1</v>
      </c>
      <c r="C344" s="18"/>
      <c r="D344" s="18"/>
      <c r="E344" s="18"/>
      <c r="F344" s="42">
        <f>SUMIF('Cust MB ComLg'!$Y$8:$AJ$8,$B$29,'Cust MB ComLg'!$Y304:$AJ304)</f>
        <v>25</v>
      </c>
      <c r="G344" s="42">
        <f>'Avg Bill Days'!C301</f>
        <v>32.286000000000001</v>
      </c>
      <c r="H344" s="42"/>
      <c r="I344" s="42"/>
      <c r="J344" s="42">
        <f t="shared" si="36"/>
        <v>17189</v>
      </c>
      <c r="K344" s="42">
        <f t="shared" si="36"/>
        <v>125</v>
      </c>
      <c r="L344" s="42"/>
      <c r="M344" s="42"/>
      <c r="N344" s="42"/>
      <c r="O344" s="42"/>
      <c r="P344" s="42"/>
      <c r="Q344" s="42"/>
      <c r="R344" s="42">
        <f t="shared" si="32"/>
        <v>9821822</v>
      </c>
      <c r="S344" s="42">
        <f t="shared" si="33"/>
        <v>19187</v>
      </c>
    </row>
    <row r="345" spans="1:19">
      <c r="A345" s="18">
        <f t="shared" si="34"/>
        <v>2037</v>
      </c>
      <c r="B345" s="18">
        <f t="shared" si="35"/>
        <v>2</v>
      </c>
      <c r="C345" s="18"/>
      <c r="D345" s="18"/>
      <c r="E345" s="18"/>
      <c r="F345" s="42">
        <f>SUMIF('Cust MB ComLg'!$Y$8:$AJ$8,$B$29,'Cust MB ComLg'!$Y305:$AJ305)</f>
        <v>25</v>
      </c>
      <c r="G345" s="42">
        <f>'Avg Bill Days'!C302</f>
        <v>29.81</v>
      </c>
      <c r="H345" s="42"/>
      <c r="I345" s="42"/>
      <c r="J345" s="42">
        <f t="shared" si="36"/>
        <v>16848</v>
      </c>
      <c r="K345" s="42">
        <f t="shared" si="36"/>
        <v>106</v>
      </c>
      <c r="L345" s="42"/>
      <c r="M345" s="42"/>
      <c r="N345" s="42"/>
      <c r="O345" s="42"/>
      <c r="P345" s="42"/>
      <c r="Q345" s="42"/>
      <c r="R345" s="42">
        <f t="shared" si="32"/>
        <v>8983206</v>
      </c>
      <c r="S345" s="42">
        <f t="shared" si="33"/>
        <v>18661</v>
      </c>
    </row>
    <row r="346" spans="1:19">
      <c r="A346" s="18">
        <f t="shared" si="34"/>
        <v>2037</v>
      </c>
      <c r="B346" s="18">
        <f t="shared" si="35"/>
        <v>3</v>
      </c>
      <c r="C346" s="18"/>
      <c r="D346" s="18"/>
      <c r="E346" s="18"/>
      <c r="F346" s="42">
        <f>SUMIF('Cust MB ComLg'!$Y$8:$AJ$8,$B$29,'Cust MB ComLg'!$Y306:$AJ306)</f>
        <v>25</v>
      </c>
      <c r="G346" s="42">
        <f>'Avg Bill Days'!C303</f>
        <v>29.524000000000001</v>
      </c>
      <c r="H346" s="42"/>
      <c r="I346" s="42"/>
      <c r="J346" s="42">
        <f t="shared" si="36"/>
        <v>15712</v>
      </c>
      <c r="K346" s="42">
        <f t="shared" si="36"/>
        <v>441</v>
      </c>
      <c r="L346" s="42"/>
      <c r="M346" s="42"/>
      <c r="N346" s="42"/>
      <c r="O346" s="42"/>
      <c r="P346" s="42"/>
      <c r="Q346" s="42"/>
      <c r="R346" s="42">
        <f t="shared" si="32"/>
        <v>8749838</v>
      </c>
      <c r="S346" s="42">
        <f t="shared" si="33"/>
        <v>18041</v>
      </c>
    </row>
    <row r="347" spans="1:19">
      <c r="A347" s="18">
        <f t="shared" si="34"/>
        <v>2037</v>
      </c>
      <c r="B347" s="18">
        <f t="shared" si="35"/>
        <v>4</v>
      </c>
      <c r="C347" s="18"/>
      <c r="D347" s="18"/>
      <c r="E347" s="18"/>
      <c r="F347" s="42">
        <f>SUMIF('Cust MB ComLg'!$Y$8:$AJ$8,$B$29,'Cust MB ComLg'!$Y307:$AJ307)</f>
        <v>25</v>
      </c>
      <c r="G347" s="42">
        <f>'Avg Bill Days'!C304</f>
        <v>30.713999999999999</v>
      </c>
      <c r="H347" s="42"/>
      <c r="I347" s="42"/>
      <c r="J347" s="42">
        <f t="shared" si="36"/>
        <v>16078</v>
      </c>
      <c r="K347" s="42">
        <f t="shared" si="36"/>
        <v>610</v>
      </c>
      <c r="L347" s="42"/>
      <c r="M347" s="42"/>
      <c r="N347" s="42"/>
      <c r="O347" s="42"/>
      <c r="P347" s="42"/>
      <c r="Q347" s="42"/>
      <c r="R347" s="42">
        <f t="shared" si="32"/>
        <v>9431342</v>
      </c>
      <c r="S347" s="42">
        <f t="shared" si="33"/>
        <v>18021</v>
      </c>
    </row>
    <row r="348" spans="1:19">
      <c r="A348" s="18">
        <f t="shared" si="34"/>
        <v>2037</v>
      </c>
      <c r="B348" s="18">
        <f t="shared" si="35"/>
        <v>5</v>
      </c>
      <c r="C348" s="18"/>
      <c r="D348" s="18"/>
      <c r="E348" s="18"/>
      <c r="F348" s="42">
        <f>SUMIF('Cust MB ComLg'!$Y$8:$AJ$8,$B$29,'Cust MB ComLg'!$Y308:$AJ308)</f>
        <v>25</v>
      </c>
      <c r="G348" s="42">
        <f>'Avg Bill Days'!C305</f>
        <v>29.524000000000001</v>
      </c>
      <c r="H348" s="42"/>
      <c r="I348" s="42"/>
      <c r="J348" s="42">
        <f t="shared" si="36"/>
        <v>17318</v>
      </c>
      <c r="K348" s="42">
        <f t="shared" si="36"/>
        <v>795</v>
      </c>
      <c r="L348" s="42"/>
      <c r="M348" s="42"/>
      <c r="N348" s="42"/>
      <c r="O348" s="42"/>
      <c r="P348" s="42"/>
      <c r="Q348" s="42"/>
      <c r="R348" s="42">
        <f t="shared" si="32"/>
        <v>9756522</v>
      </c>
      <c r="S348" s="42">
        <f t="shared" si="33"/>
        <v>19330</v>
      </c>
    </row>
    <row r="349" spans="1:19">
      <c r="A349" s="18">
        <f t="shared" si="34"/>
        <v>2037</v>
      </c>
      <c r="B349" s="18">
        <f t="shared" si="35"/>
        <v>6</v>
      </c>
      <c r="C349" s="18"/>
      <c r="D349" s="18"/>
      <c r="E349" s="18"/>
      <c r="F349" s="42">
        <f>SUMIF('Cust MB ComLg'!$Y$8:$AJ$8,$B$29,'Cust MB ComLg'!$Y309:$AJ309)</f>
        <v>25</v>
      </c>
      <c r="G349" s="42">
        <f>'Avg Bill Days'!C306</f>
        <v>30.619</v>
      </c>
      <c r="H349" s="42"/>
      <c r="I349" s="42"/>
      <c r="J349" s="42">
        <f t="shared" si="36"/>
        <v>19541</v>
      </c>
      <c r="K349" s="42">
        <f t="shared" si="36"/>
        <v>883</v>
      </c>
      <c r="L349" s="42"/>
      <c r="M349" s="42"/>
      <c r="N349" s="42"/>
      <c r="O349" s="42"/>
      <c r="P349" s="42"/>
      <c r="Q349" s="42"/>
      <c r="R349" s="42">
        <f t="shared" si="32"/>
        <v>11647797</v>
      </c>
      <c r="S349" s="42">
        <f t="shared" si="33"/>
        <v>21691</v>
      </c>
    </row>
    <row r="350" spans="1:19">
      <c r="A350" s="18">
        <f t="shared" si="34"/>
        <v>2037</v>
      </c>
      <c r="B350" s="18">
        <f t="shared" si="35"/>
        <v>7</v>
      </c>
      <c r="C350" s="18"/>
      <c r="D350" s="18"/>
      <c r="E350" s="18"/>
      <c r="F350" s="42">
        <f>SUMIF('Cust MB ComLg'!$Y$8:$AJ$8,$B$29,'Cust MB ComLg'!$Y310:$AJ310)</f>
        <v>25</v>
      </c>
      <c r="G350" s="42">
        <f>'Avg Bill Days'!C307</f>
        <v>30.713999999999999</v>
      </c>
      <c r="H350" s="42"/>
      <c r="I350" s="42"/>
      <c r="J350" s="42">
        <f t="shared" si="36"/>
        <v>19718</v>
      </c>
      <c r="K350" s="42">
        <f t="shared" si="36"/>
        <v>971</v>
      </c>
      <c r="L350" s="42"/>
      <c r="M350" s="42"/>
      <c r="N350" s="42"/>
      <c r="O350" s="42"/>
      <c r="P350" s="42"/>
      <c r="Q350" s="42"/>
      <c r="R350" s="42">
        <f t="shared" si="32"/>
        <v>12366136</v>
      </c>
      <c r="S350" s="42">
        <f t="shared" si="33"/>
        <v>21963</v>
      </c>
    </row>
    <row r="351" spans="1:19">
      <c r="A351" s="18">
        <f t="shared" si="34"/>
        <v>2037</v>
      </c>
      <c r="B351" s="18">
        <f t="shared" si="35"/>
        <v>8</v>
      </c>
      <c r="C351" s="18"/>
      <c r="D351" s="18"/>
      <c r="E351" s="18"/>
      <c r="F351" s="42">
        <f>SUMIF('Cust MB ComLg'!$Y$8:$AJ$8,$B$29,'Cust MB ComLg'!$Y311:$AJ311)</f>
        <v>25</v>
      </c>
      <c r="G351" s="42">
        <f>'Avg Bill Days'!C308</f>
        <v>30.475999999999999</v>
      </c>
      <c r="H351" s="42"/>
      <c r="I351" s="42"/>
      <c r="J351" s="42">
        <f t="shared" si="36"/>
        <v>20338</v>
      </c>
      <c r="K351" s="42">
        <f t="shared" si="36"/>
        <v>885</v>
      </c>
      <c r="L351" s="42"/>
      <c r="M351" s="42"/>
      <c r="N351" s="42"/>
      <c r="O351" s="42"/>
      <c r="P351" s="42"/>
      <c r="Q351" s="42"/>
      <c r="R351" s="42">
        <f t="shared" si="32"/>
        <v>12498920</v>
      </c>
      <c r="S351" s="42">
        <f t="shared" si="33"/>
        <v>22527</v>
      </c>
    </row>
    <row r="352" spans="1:19">
      <c r="A352" s="18">
        <f t="shared" si="34"/>
        <v>2037</v>
      </c>
      <c r="B352" s="18">
        <f t="shared" si="35"/>
        <v>9</v>
      </c>
      <c r="C352" s="18"/>
      <c r="D352" s="18"/>
      <c r="E352" s="18"/>
      <c r="F352" s="42">
        <f>SUMIF('Cust MB ComLg'!$Y$8:$AJ$8,$B$29,'Cust MB ComLg'!$Y312:$AJ312)</f>
        <v>25</v>
      </c>
      <c r="G352" s="42">
        <f>'Avg Bill Days'!C309</f>
        <v>31.143000000000001</v>
      </c>
      <c r="H352" s="42"/>
      <c r="I352" s="42"/>
      <c r="J352" s="42">
        <f t="shared" si="36"/>
        <v>19659</v>
      </c>
      <c r="K352" s="42">
        <f t="shared" si="36"/>
        <v>841</v>
      </c>
      <c r="L352" s="42"/>
      <c r="M352" s="42"/>
      <c r="N352" s="42"/>
      <c r="O352" s="42"/>
      <c r="P352" s="42"/>
      <c r="Q352" s="42"/>
      <c r="R352" s="42">
        <f t="shared" si="32"/>
        <v>12124508</v>
      </c>
      <c r="S352" s="42">
        <f t="shared" si="33"/>
        <v>21871</v>
      </c>
    </row>
    <row r="353" spans="1:19">
      <c r="A353" s="18">
        <f t="shared" si="34"/>
        <v>2037</v>
      </c>
      <c r="B353" s="18">
        <f t="shared" si="35"/>
        <v>10</v>
      </c>
      <c r="C353" s="18"/>
      <c r="D353" s="18"/>
      <c r="E353" s="18"/>
      <c r="F353" s="42">
        <f>SUMIF('Cust MB ComLg'!$Y$8:$AJ$8,$B$29,'Cust MB ComLg'!$Y313:$AJ313)</f>
        <v>25</v>
      </c>
      <c r="G353" s="42">
        <f>'Avg Bill Days'!C310</f>
        <v>30.762</v>
      </c>
      <c r="H353" s="42"/>
      <c r="I353" s="42"/>
      <c r="J353" s="42">
        <f t="shared" si="36"/>
        <v>17638</v>
      </c>
      <c r="K353" s="42">
        <f t="shared" si="36"/>
        <v>835</v>
      </c>
      <c r="L353" s="42"/>
      <c r="M353" s="42"/>
      <c r="N353" s="42"/>
      <c r="O353" s="42"/>
      <c r="P353" s="42"/>
      <c r="Q353" s="42"/>
      <c r="R353" s="42">
        <f t="shared" si="32"/>
        <v>10273101</v>
      </c>
      <c r="S353" s="42">
        <f t="shared" si="33"/>
        <v>19665</v>
      </c>
    </row>
    <row r="354" spans="1:19">
      <c r="A354" s="18">
        <f t="shared" si="34"/>
        <v>2037</v>
      </c>
      <c r="B354" s="18">
        <f t="shared" si="35"/>
        <v>11</v>
      </c>
      <c r="C354" s="18"/>
      <c r="D354" s="18"/>
      <c r="E354" s="18"/>
      <c r="F354" s="42">
        <f>SUMIF('Cust MB ComLg'!$Y$8:$AJ$8,$B$29,'Cust MB ComLg'!$Y314:$AJ314)</f>
        <v>25</v>
      </c>
      <c r="G354" s="42">
        <f>'Avg Bill Days'!C311</f>
        <v>28.619</v>
      </c>
      <c r="H354" s="42"/>
      <c r="I354" s="42"/>
      <c r="J354" s="42">
        <f t="shared" si="36"/>
        <v>16308</v>
      </c>
      <c r="K354" s="42">
        <f t="shared" si="36"/>
        <v>596</v>
      </c>
      <c r="L354" s="42"/>
      <c r="M354" s="42"/>
      <c r="N354" s="42"/>
      <c r="O354" s="42"/>
      <c r="P354" s="42"/>
      <c r="Q354" s="42"/>
      <c r="R354" s="42">
        <f t="shared" si="32"/>
        <v>8735428</v>
      </c>
      <c r="S354" s="42">
        <f t="shared" si="33"/>
        <v>18469</v>
      </c>
    </row>
    <row r="355" spans="1:19">
      <c r="A355" s="18">
        <f t="shared" si="34"/>
        <v>2037</v>
      </c>
      <c r="B355" s="18">
        <f t="shared" si="35"/>
        <v>12</v>
      </c>
      <c r="C355" s="18"/>
      <c r="D355" s="18"/>
      <c r="E355" s="18"/>
      <c r="F355" s="42">
        <f>SUMIF('Cust MB ComLg'!$Y$8:$AJ$8,$B$29,'Cust MB ComLg'!$Y315:$AJ315)</f>
        <v>25</v>
      </c>
      <c r="G355" s="42">
        <f>'Avg Bill Days'!C312</f>
        <v>31.238</v>
      </c>
      <c r="H355" s="42"/>
      <c r="I355" s="42"/>
      <c r="J355" s="42">
        <f t="shared" si="36"/>
        <v>16059</v>
      </c>
      <c r="K355" s="42">
        <f t="shared" si="36"/>
        <v>269</v>
      </c>
      <c r="L355" s="42"/>
      <c r="M355" s="42"/>
      <c r="N355" s="42"/>
      <c r="O355" s="42"/>
      <c r="P355" s="42"/>
      <c r="Q355" s="42"/>
      <c r="R355" s="42">
        <f t="shared" si="32"/>
        <v>9496341</v>
      </c>
      <c r="S355" s="42">
        <f t="shared" si="33"/>
        <v>18841</v>
      </c>
    </row>
  </sheetData>
  <pageMargins left="0.75" right="0.75" top="1" bottom="1" header="0.5" footer="0.5"/>
  <headerFooter alignWithMargins="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AP314"/>
  <sheetViews>
    <sheetView zoomScaleNormal="100" workbookViewId="0">
      <pane ySplit="2" topLeftCell="A3" activePane="bottomLeft" state="frozen"/>
      <selection pane="bottomLeft" activeCell="A3" sqref="A3"/>
    </sheetView>
  </sheetViews>
  <sheetFormatPr defaultRowHeight="15"/>
  <cols>
    <col min="1" max="2" width="11.7109375" style="18" customWidth="1"/>
    <col min="3" max="3" width="17.140625" style="3" customWidth="1"/>
    <col min="4" max="4" width="21.85546875" style="3" customWidth="1"/>
    <col min="5" max="5" width="3.85546875" style="83" customWidth="1"/>
    <col min="6" max="7" width="11.140625" style="3" bestFit="1" customWidth="1"/>
    <col min="8" max="9" width="12.140625" style="3" bestFit="1" customWidth="1"/>
    <col min="10" max="10" width="12.140625" style="18" bestFit="1" customWidth="1"/>
    <col min="11" max="11" width="2.7109375" style="83" customWidth="1"/>
    <col min="12" max="12" width="6.140625" style="3" bestFit="1" customWidth="1"/>
    <col min="13" max="13" width="7.5703125" style="3" bestFit="1" customWidth="1"/>
    <col min="14" max="14" width="10.5703125" style="3" bestFit="1" customWidth="1"/>
    <col min="15" max="16" width="11.5703125" style="3" bestFit="1" customWidth="1"/>
    <col min="17" max="17" width="2.7109375" style="83" customWidth="1"/>
    <col min="18" max="19" width="11.140625" style="3" bestFit="1" customWidth="1"/>
    <col min="20" max="20" width="13.28515625" style="3" bestFit="1" customWidth="1"/>
    <col min="21" max="22" width="12.140625" style="3" bestFit="1" customWidth="1"/>
    <col min="23" max="23" width="2.7109375" style="3" customWidth="1"/>
    <col min="24" max="24" width="33.140625" style="3" customWidth="1"/>
    <col min="25" max="25" width="9.140625" style="3"/>
    <col min="26" max="26" width="12.5703125" style="36" bestFit="1" customWidth="1"/>
    <col min="27" max="28" width="10.5703125" style="36" bestFit="1" customWidth="1"/>
    <col min="29" max="30" width="11.5703125" style="36" bestFit="1" customWidth="1"/>
    <col min="31" max="31" width="11.28515625" style="36" bestFit="1" customWidth="1"/>
    <col min="32" max="42" width="9.140625" style="36"/>
    <col min="43" max="16384" width="9.140625" style="3"/>
  </cols>
  <sheetData>
    <row r="1" spans="1:26">
      <c r="A1" s="190" t="s">
        <v>151</v>
      </c>
      <c r="B1" s="177"/>
      <c r="C1" s="81" t="s">
        <v>79</v>
      </c>
      <c r="D1" s="82"/>
      <c r="F1" s="84" t="s">
        <v>84</v>
      </c>
      <c r="G1" s="85"/>
      <c r="H1" s="85"/>
      <c r="I1" s="85"/>
      <c r="J1" s="145"/>
      <c r="L1" s="84" t="s">
        <v>83</v>
      </c>
      <c r="M1" s="85"/>
      <c r="N1" s="85"/>
      <c r="O1" s="85"/>
      <c r="P1" s="86"/>
      <c r="R1" s="87" t="s">
        <v>80</v>
      </c>
      <c r="S1" s="88"/>
      <c r="T1" s="88"/>
      <c r="U1" s="88"/>
      <c r="V1" s="89"/>
      <c r="X1" s="90" t="s">
        <v>81</v>
      </c>
      <c r="Z1" s="171"/>
    </row>
    <row r="2" spans="1:26">
      <c r="A2" s="91"/>
      <c r="B2" s="33"/>
      <c r="C2" s="92" t="s">
        <v>75</v>
      </c>
      <c r="D2" s="109" t="str">
        <f>"COMMEND Begins "&amp;'Inputs &amp; Notes'!B1+4</f>
        <v>COMMEND Begins 2017</v>
      </c>
      <c r="F2" s="93" t="s">
        <v>38</v>
      </c>
      <c r="G2" s="94" t="s">
        <v>8</v>
      </c>
      <c r="H2" s="94" t="s">
        <v>39</v>
      </c>
      <c r="I2" s="94" t="s">
        <v>40</v>
      </c>
      <c r="J2" s="144" t="s">
        <v>50</v>
      </c>
      <c r="L2" s="93" t="s">
        <v>38</v>
      </c>
      <c r="M2" s="94" t="s">
        <v>8</v>
      </c>
      <c r="N2" s="94" t="s">
        <v>39</v>
      </c>
      <c r="O2" s="94" t="s">
        <v>40</v>
      </c>
      <c r="P2" s="95" t="s">
        <v>50</v>
      </c>
      <c r="R2" s="93" t="s">
        <v>38</v>
      </c>
      <c r="S2" s="94" t="s">
        <v>8</v>
      </c>
      <c r="T2" s="94" t="s">
        <v>39</v>
      </c>
      <c r="U2" s="94" t="s">
        <v>40</v>
      </c>
      <c r="V2" s="95" t="s">
        <v>50</v>
      </c>
      <c r="X2" s="96" t="s">
        <v>37</v>
      </c>
    </row>
    <row r="3" spans="1:26">
      <c r="A3" s="91">
        <f>'Inputs &amp; Notes'!B1-1</f>
        <v>2012</v>
      </c>
      <c r="B3" s="33" t="s">
        <v>31</v>
      </c>
      <c r="C3" s="20"/>
      <c r="D3" s="97"/>
      <c r="F3" s="28"/>
      <c r="G3" s="20"/>
      <c r="H3" s="20"/>
      <c r="I3" s="20"/>
      <c r="J3" s="20"/>
      <c r="L3" s="28"/>
      <c r="M3" s="20"/>
      <c r="N3" s="20"/>
      <c r="O3" s="20"/>
      <c r="P3" s="98"/>
      <c r="R3" s="28"/>
      <c r="S3" s="20"/>
      <c r="T3" s="20"/>
      <c r="U3" s="20"/>
      <c r="V3" s="98"/>
      <c r="X3" s="99"/>
    </row>
    <row r="4" spans="1:26">
      <c r="A4" s="91">
        <f t="shared" ref="A4:A14" si="0">A3</f>
        <v>2012</v>
      </c>
      <c r="B4" s="33" t="s">
        <v>32</v>
      </c>
      <c r="C4" s="140"/>
      <c r="D4" s="97"/>
      <c r="F4" s="28"/>
      <c r="G4" s="20"/>
      <c r="H4" s="20"/>
      <c r="I4" s="20"/>
      <c r="J4" s="20"/>
      <c r="L4" s="28"/>
      <c r="M4" s="20"/>
      <c r="N4" s="20"/>
      <c r="O4" s="20"/>
      <c r="P4" s="98"/>
      <c r="R4" s="28"/>
      <c r="S4" s="20"/>
      <c r="T4" s="20"/>
      <c r="U4" s="20"/>
      <c r="V4" s="98"/>
      <c r="X4" s="99"/>
    </row>
    <row r="5" spans="1:26">
      <c r="A5" s="91">
        <f t="shared" si="0"/>
        <v>2012</v>
      </c>
      <c r="B5" s="33" t="s">
        <v>33</v>
      </c>
      <c r="C5" s="20"/>
      <c r="D5" s="97"/>
      <c r="F5" s="28"/>
      <c r="G5" s="20"/>
      <c r="H5" s="20"/>
      <c r="I5" s="20"/>
      <c r="J5" s="20"/>
      <c r="L5" s="28"/>
      <c r="M5" s="20"/>
      <c r="N5" s="20"/>
      <c r="O5" s="20"/>
      <c r="P5" s="98"/>
      <c r="R5" s="28"/>
      <c r="S5" s="20"/>
      <c r="T5" s="20"/>
      <c r="U5" s="20"/>
      <c r="V5" s="98"/>
      <c r="X5" s="99"/>
    </row>
    <row r="6" spans="1:26">
      <c r="A6" s="91">
        <f t="shared" si="0"/>
        <v>2012</v>
      </c>
      <c r="B6" s="33" t="s">
        <v>34</v>
      </c>
      <c r="C6" s="20"/>
      <c r="D6" s="97"/>
      <c r="F6" s="28"/>
      <c r="G6" s="20"/>
      <c r="H6" s="20"/>
      <c r="I6" s="20"/>
      <c r="J6" s="20"/>
      <c r="L6" s="28"/>
      <c r="M6" s="20"/>
      <c r="N6" s="20"/>
      <c r="O6" s="20"/>
      <c r="P6" s="98"/>
      <c r="R6" s="28"/>
      <c r="S6" s="20"/>
      <c r="T6" s="20"/>
      <c r="U6" s="20"/>
      <c r="V6" s="98"/>
      <c r="X6" s="99"/>
    </row>
    <row r="7" spans="1:26">
      <c r="A7" s="91">
        <f t="shared" si="0"/>
        <v>2012</v>
      </c>
      <c r="B7" s="33" t="s">
        <v>35</v>
      </c>
      <c r="C7" s="20"/>
      <c r="D7" s="97"/>
      <c r="F7" s="28"/>
      <c r="G7" s="20"/>
      <c r="H7" s="20"/>
      <c r="I7" s="20"/>
      <c r="J7" s="20"/>
      <c r="L7" s="28"/>
      <c r="M7" s="20"/>
      <c r="N7" s="20"/>
      <c r="O7" s="20"/>
      <c r="P7" s="98"/>
      <c r="R7" s="28"/>
      <c r="S7" s="20"/>
      <c r="T7" s="20"/>
      <c r="U7" s="20"/>
      <c r="V7" s="98"/>
      <c r="X7" s="99"/>
    </row>
    <row r="8" spans="1:26">
      <c r="A8" s="91">
        <f t="shared" si="0"/>
        <v>2012</v>
      </c>
      <c r="B8" s="33" t="s">
        <v>36</v>
      </c>
      <c r="C8" s="20"/>
      <c r="D8" s="97"/>
      <c r="F8" s="28"/>
      <c r="G8" s="20"/>
      <c r="H8" s="20"/>
      <c r="I8" s="20"/>
      <c r="J8" s="20"/>
      <c r="K8" s="76"/>
      <c r="L8" s="28"/>
      <c r="M8" s="20"/>
      <c r="N8" s="20"/>
      <c r="O8" s="20"/>
      <c r="P8" s="98"/>
      <c r="R8" s="28"/>
      <c r="S8" s="20"/>
      <c r="T8" s="20"/>
      <c r="U8" s="20"/>
      <c r="V8" s="98"/>
      <c r="X8" s="99"/>
      <c r="Z8" s="104"/>
    </row>
    <row r="9" spans="1:26">
      <c r="A9" s="91">
        <f t="shared" si="0"/>
        <v>2012</v>
      </c>
      <c r="B9" s="33" t="s">
        <v>41</v>
      </c>
      <c r="C9" s="20"/>
      <c r="D9" s="97"/>
      <c r="F9" s="28"/>
      <c r="G9" s="20"/>
      <c r="H9" s="20"/>
      <c r="I9" s="20"/>
      <c r="J9" s="20"/>
      <c r="K9" s="76"/>
      <c r="L9" s="28"/>
      <c r="M9" s="20"/>
      <c r="N9" s="20"/>
      <c r="O9" s="20"/>
      <c r="P9" s="98"/>
      <c r="R9" s="28"/>
      <c r="S9" s="20"/>
      <c r="T9" s="20"/>
      <c r="U9" s="20"/>
      <c r="V9" s="98"/>
      <c r="X9" s="99"/>
    </row>
    <row r="10" spans="1:26">
      <c r="A10" s="91">
        <f t="shared" si="0"/>
        <v>2012</v>
      </c>
      <c r="B10" s="33" t="s">
        <v>42</v>
      </c>
      <c r="C10" s="20"/>
      <c r="D10" s="97"/>
      <c r="F10" s="28"/>
      <c r="G10" s="20"/>
      <c r="H10" s="20"/>
      <c r="I10" s="20"/>
      <c r="J10" s="20"/>
      <c r="K10" s="76"/>
      <c r="L10" s="28"/>
      <c r="M10" s="20"/>
      <c r="N10" s="20"/>
      <c r="O10" s="20"/>
      <c r="P10" s="98"/>
      <c r="R10" s="28"/>
      <c r="S10" s="20"/>
      <c r="T10" s="20"/>
      <c r="U10" s="20"/>
      <c r="V10" s="98"/>
      <c r="X10" s="99"/>
    </row>
    <row r="11" spans="1:26">
      <c r="A11" s="91">
        <f t="shared" si="0"/>
        <v>2012</v>
      </c>
      <c r="B11" s="33" t="s">
        <v>43</v>
      </c>
      <c r="C11" s="20"/>
      <c r="D11" s="97"/>
      <c r="F11" s="28"/>
      <c r="G11" s="20"/>
      <c r="H11" s="20"/>
      <c r="I11" s="20"/>
      <c r="J11" s="20"/>
      <c r="K11" s="76"/>
      <c r="L11" s="28"/>
      <c r="M11" s="20"/>
      <c r="N11" s="20"/>
      <c r="O11" s="20"/>
      <c r="P11" s="98"/>
      <c r="R11" s="28"/>
      <c r="S11" s="20"/>
      <c r="T11" s="20"/>
      <c r="U11" s="20"/>
      <c r="V11" s="98"/>
      <c r="X11" s="99"/>
    </row>
    <row r="12" spans="1:26">
      <c r="A12" s="91">
        <f t="shared" si="0"/>
        <v>2012</v>
      </c>
      <c r="B12" s="33" t="s">
        <v>44</v>
      </c>
      <c r="C12" s="20"/>
      <c r="D12" s="97"/>
      <c r="F12" s="28"/>
      <c r="G12" s="20"/>
      <c r="H12" s="20"/>
      <c r="I12" s="20"/>
      <c r="J12" s="20"/>
      <c r="K12" s="76"/>
      <c r="L12" s="28"/>
      <c r="M12" s="20"/>
      <c r="N12" s="20"/>
      <c r="O12" s="20"/>
      <c r="P12" s="98"/>
      <c r="R12" s="28"/>
      <c r="S12" s="20"/>
      <c r="T12" s="20"/>
      <c r="U12" s="20"/>
      <c r="V12" s="98"/>
      <c r="X12" s="99"/>
    </row>
    <row r="13" spans="1:26">
      <c r="A13" s="91">
        <f t="shared" si="0"/>
        <v>2012</v>
      </c>
      <c r="B13" s="33" t="s">
        <v>45</v>
      </c>
      <c r="C13" s="136">
        <v>254756971</v>
      </c>
      <c r="D13" s="97"/>
      <c r="F13" s="100">
        <f>'COM GSDTSec'!R54</f>
        <v>1523874</v>
      </c>
      <c r="G13" s="76">
        <f>'COM GSTOU'!R54</f>
        <v>2141408</v>
      </c>
      <c r="H13" s="76">
        <f>'COM LP-SEC'!R54+'COM LP-PRI'!R54</f>
        <v>30436056</v>
      </c>
      <c r="I13" s="76">
        <f>'COM LPT-SEC'!R54</f>
        <v>11511841</v>
      </c>
      <c r="J13" s="141">
        <f>'COM RTP'!R54</f>
        <v>8779076</v>
      </c>
      <c r="K13" s="76"/>
      <c r="L13" s="101"/>
      <c r="M13" s="102"/>
      <c r="N13" s="136">
        <v>1229000</v>
      </c>
      <c r="O13" s="136">
        <v>18227000</v>
      </c>
      <c r="P13" s="138">
        <v>5478000</v>
      </c>
      <c r="R13" s="100">
        <f>ROUND(SUM(L13,F13),0)</f>
        <v>1523874</v>
      </c>
      <c r="S13" s="76">
        <f>ROUND(SUM(M13,G13),0)</f>
        <v>2141408</v>
      </c>
      <c r="T13" s="76">
        <f>ROUND(SUM(N13,H13),0)</f>
        <v>31665056</v>
      </c>
      <c r="U13" s="76">
        <f>ROUND(SUM(O13,I13),0)</f>
        <v>29738841</v>
      </c>
      <c r="V13" s="103">
        <f>ROUND(SUM(P13,J13),0)</f>
        <v>14257076</v>
      </c>
      <c r="X13" s="153">
        <f>ROUND(C13-SUM(R13:V13),0)</f>
        <v>175430716</v>
      </c>
    </row>
    <row r="14" spans="1:26">
      <c r="A14" s="91">
        <f t="shared" si="0"/>
        <v>2012</v>
      </c>
      <c r="B14" s="33" t="s">
        <v>46</v>
      </c>
      <c r="C14" s="136">
        <v>256422336</v>
      </c>
      <c r="D14" s="97"/>
      <c r="F14" s="100">
        <f>'COM GSDTSec'!R55</f>
        <v>1604605</v>
      </c>
      <c r="G14" s="76">
        <f>'COM GSTOU'!R55</f>
        <v>1991419</v>
      </c>
      <c r="H14" s="76">
        <f>'COM LP-SEC'!R55+'COM LP-PRI'!R55</f>
        <v>30680333</v>
      </c>
      <c r="I14" s="76">
        <f>'COM LPT-SEC'!R55</f>
        <v>11916946</v>
      </c>
      <c r="J14" s="141">
        <f>'COM RTP'!R55</f>
        <v>9395109</v>
      </c>
      <c r="K14" s="76"/>
      <c r="L14" s="101"/>
      <c r="M14" s="102"/>
      <c r="N14" s="136">
        <v>1549000</v>
      </c>
      <c r="O14" s="136">
        <v>18753000</v>
      </c>
      <c r="P14" s="138">
        <v>4542000</v>
      </c>
      <c r="R14" s="100">
        <f t="shared" ref="R14:R72" si="1">ROUND(SUM(L14,F14),0)</f>
        <v>1604605</v>
      </c>
      <c r="S14" s="76">
        <f t="shared" ref="S14:S72" si="2">ROUND(SUM(M14,G14),0)</f>
        <v>1991419</v>
      </c>
      <c r="T14" s="76">
        <f t="shared" ref="T14:T72" si="3">ROUND(SUM(N14,H14),0)</f>
        <v>32229333</v>
      </c>
      <c r="U14" s="76">
        <f t="shared" ref="U14:U72" si="4">ROUND(SUM(O14,I14),0)</f>
        <v>30669946</v>
      </c>
      <c r="V14" s="103">
        <f t="shared" ref="V14:V72" si="5">ROUND(SUM(P14,J14),0)</f>
        <v>13937109</v>
      </c>
      <c r="X14" s="153">
        <f t="shared" ref="X14:X72" si="6">ROUND(C14-SUM(R14:V14),0)</f>
        <v>175989924</v>
      </c>
    </row>
    <row r="15" spans="1:26">
      <c r="A15" s="91">
        <f t="shared" ref="A15:A78" si="7">A3+1</f>
        <v>2013</v>
      </c>
      <c r="B15" s="33" t="s">
        <v>31</v>
      </c>
      <c r="C15" s="136">
        <v>270277349</v>
      </c>
      <c r="D15" s="97"/>
      <c r="F15" s="100">
        <f>'COM GSDTSec'!R56</f>
        <v>1659093</v>
      </c>
      <c r="G15" s="76">
        <f>'COM GSTOU'!R56</f>
        <v>2081560</v>
      </c>
      <c r="H15" s="76">
        <f>'COM LP-SEC'!R56+'COM LP-PRI'!R56</f>
        <v>31060663</v>
      </c>
      <c r="I15" s="76">
        <f>'COM LPT-SEC'!R56</f>
        <v>12678283</v>
      </c>
      <c r="J15" s="141">
        <f>'COM RTP'!R56</f>
        <v>9821822</v>
      </c>
      <c r="K15" s="76"/>
      <c r="L15" s="101"/>
      <c r="M15" s="102"/>
      <c r="N15" s="136">
        <v>1041000</v>
      </c>
      <c r="O15" s="136">
        <v>18972000</v>
      </c>
      <c r="P15" s="138">
        <v>4943000</v>
      </c>
      <c r="R15" s="100">
        <f t="shared" si="1"/>
        <v>1659093</v>
      </c>
      <c r="S15" s="76">
        <f t="shared" si="2"/>
        <v>2081560</v>
      </c>
      <c r="T15" s="76">
        <f t="shared" si="3"/>
        <v>32101663</v>
      </c>
      <c r="U15" s="76">
        <f t="shared" si="4"/>
        <v>31650283</v>
      </c>
      <c r="V15" s="103">
        <f t="shared" si="5"/>
        <v>14764822</v>
      </c>
      <c r="X15" s="153">
        <f t="shared" si="6"/>
        <v>188019928</v>
      </c>
      <c r="Y15" s="44"/>
    </row>
    <row r="16" spans="1:26">
      <c r="A16" s="91">
        <f t="shared" si="7"/>
        <v>2013</v>
      </c>
      <c r="B16" s="33" t="s">
        <v>32</v>
      </c>
      <c r="C16" s="136">
        <v>255428737</v>
      </c>
      <c r="D16" s="97"/>
      <c r="F16" s="100">
        <f>'COM GSDTSec'!R57</f>
        <v>1569592</v>
      </c>
      <c r="G16" s="76">
        <f>'COM GSTOU'!R57</f>
        <v>2058870</v>
      </c>
      <c r="H16" s="76">
        <f>'COM LP-SEC'!R57+'COM LP-PRI'!R57</f>
        <v>29832669</v>
      </c>
      <c r="I16" s="76">
        <f>'COM LPT-SEC'!R57</f>
        <v>11739273</v>
      </c>
      <c r="J16" s="141">
        <f>'COM RTP'!R57</f>
        <v>8983206</v>
      </c>
      <c r="K16" s="76"/>
      <c r="L16" s="101"/>
      <c r="M16" s="102"/>
      <c r="N16" s="136">
        <v>889000</v>
      </c>
      <c r="O16" s="136">
        <v>18193000</v>
      </c>
      <c r="P16" s="138">
        <v>5009000</v>
      </c>
      <c r="R16" s="100">
        <f t="shared" si="1"/>
        <v>1569592</v>
      </c>
      <c r="S16" s="76">
        <f t="shared" si="2"/>
        <v>2058870</v>
      </c>
      <c r="T16" s="76">
        <f t="shared" si="3"/>
        <v>30721669</v>
      </c>
      <c r="U16" s="76">
        <f t="shared" si="4"/>
        <v>29932273</v>
      </c>
      <c r="V16" s="103">
        <f t="shared" si="5"/>
        <v>13992206</v>
      </c>
      <c r="X16" s="153">
        <f t="shared" si="6"/>
        <v>177154127</v>
      </c>
    </row>
    <row r="17" spans="1:24">
      <c r="A17" s="91">
        <f t="shared" si="7"/>
        <v>2013</v>
      </c>
      <c r="B17" s="33" t="s">
        <v>33</v>
      </c>
      <c r="C17" s="136">
        <v>251231648</v>
      </c>
      <c r="D17" s="97"/>
      <c r="F17" s="100">
        <f>'COM GSDTSec'!R58</f>
        <v>1408078</v>
      </c>
      <c r="G17" s="76">
        <f>'COM GSTOU'!R58</f>
        <v>2054059</v>
      </c>
      <c r="H17" s="76">
        <f>'COM LP-SEC'!R58+'COM LP-PRI'!R58</f>
        <v>30742087</v>
      </c>
      <c r="I17" s="76">
        <f>'COM LPT-SEC'!R58</f>
        <v>11751834</v>
      </c>
      <c r="J17" s="141">
        <f>'COM RTP'!R58</f>
        <v>8749838</v>
      </c>
      <c r="K17" s="76"/>
      <c r="L17" s="101"/>
      <c r="M17" s="102"/>
      <c r="N17" s="136">
        <v>886000</v>
      </c>
      <c r="O17" s="136">
        <v>19426000</v>
      </c>
      <c r="P17" s="138">
        <v>5879000</v>
      </c>
      <c r="R17" s="100">
        <f t="shared" si="1"/>
        <v>1408078</v>
      </c>
      <c r="S17" s="76">
        <f t="shared" si="2"/>
        <v>2054059</v>
      </c>
      <c r="T17" s="76">
        <f t="shared" si="3"/>
        <v>31628087</v>
      </c>
      <c r="U17" s="76">
        <f t="shared" si="4"/>
        <v>31177834</v>
      </c>
      <c r="V17" s="103">
        <f t="shared" si="5"/>
        <v>14628838</v>
      </c>
      <c r="X17" s="153">
        <f t="shared" si="6"/>
        <v>170334752</v>
      </c>
    </row>
    <row r="18" spans="1:24">
      <c r="A18" s="91">
        <f t="shared" si="7"/>
        <v>2013</v>
      </c>
      <c r="B18" s="33" t="s">
        <v>34</v>
      </c>
      <c r="C18" s="136">
        <v>271693078</v>
      </c>
      <c r="D18" s="97"/>
      <c r="F18" s="100">
        <f>'COM GSDTSec'!R59</f>
        <v>1661007</v>
      </c>
      <c r="G18" s="76">
        <f>'COM GSTOU'!R59</f>
        <v>2221575</v>
      </c>
      <c r="H18" s="76">
        <f>'COM LP-SEC'!R59+'COM LP-PRI'!R59</f>
        <v>33440371</v>
      </c>
      <c r="I18" s="76">
        <f>'COM LPT-SEC'!R59</f>
        <v>12694668</v>
      </c>
      <c r="J18" s="141">
        <f>'COM RTP'!R59</f>
        <v>9431342</v>
      </c>
      <c r="K18" s="76"/>
      <c r="L18" s="101"/>
      <c r="M18" s="102"/>
      <c r="N18" s="136">
        <v>1059000</v>
      </c>
      <c r="O18" s="136">
        <v>19817000</v>
      </c>
      <c r="P18" s="138">
        <v>5755000</v>
      </c>
      <c r="R18" s="100">
        <f t="shared" si="1"/>
        <v>1661007</v>
      </c>
      <c r="S18" s="76">
        <f t="shared" si="2"/>
        <v>2221575</v>
      </c>
      <c r="T18" s="76">
        <f t="shared" si="3"/>
        <v>34499371</v>
      </c>
      <c r="U18" s="76">
        <f t="shared" si="4"/>
        <v>32511668</v>
      </c>
      <c r="V18" s="103">
        <f t="shared" si="5"/>
        <v>15186342</v>
      </c>
      <c r="X18" s="153">
        <f t="shared" si="6"/>
        <v>185613115</v>
      </c>
    </row>
    <row r="19" spans="1:24">
      <c r="A19" s="91">
        <f t="shared" si="7"/>
        <v>2013</v>
      </c>
      <c r="B19" s="33" t="s">
        <v>35</v>
      </c>
      <c r="C19" s="136">
        <v>289163481</v>
      </c>
      <c r="D19" s="97"/>
      <c r="F19" s="100">
        <f>'COM GSDTSec'!R60</f>
        <v>1807864</v>
      </c>
      <c r="G19" s="76">
        <f>'COM GSTOU'!R60</f>
        <v>2366759</v>
      </c>
      <c r="H19" s="76">
        <f>'COM LP-SEC'!R60+'COM LP-PRI'!R60</f>
        <v>33646195</v>
      </c>
      <c r="I19" s="76">
        <f>'COM LPT-SEC'!R60</f>
        <v>12399678</v>
      </c>
      <c r="J19" s="141">
        <f>'COM RTP'!R60</f>
        <v>9756522</v>
      </c>
      <c r="K19" s="76"/>
      <c r="L19" s="101"/>
      <c r="M19" s="102"/>
      <c r="N19" s="136">
        <v>1198000</v>
      </c>
      <c r="O19" s="136">
        <v>20967000</v>
      </c>
      <c r="P19" s="138">
        <v>6043000</v>
      </c>
      <c r="R19" s="100">
        <f t="shared" si="1"/>
        <v>1807864</v>
      </c>
      <c r="S19" s="76">
        <f t="shared" si="2"/>
        <v>2366759</v>
      </c>
      <c r="T19" s="76">
        <f t="shared" si="3"/>
        <v>34844195</v>
      </c>
      <c r="U19" s="76">
        <f t="shared" si="4"/>
        <v>33366678</v>
      </c>
      <c r="V19" s="103">
        <f t="shared" si="5"/>
        <v>15799522</v>
      </c>
      <c r="X19" s="153">
        <f t="shared" si="6"/>
        <v>200978463</v>
      </c>
    </row>
    <row r="20" spans="1:24">
      <c r="A20" s="91">
        <f t="shared" si="7"/>
        <v>2013</v>
      </c>
      <c r="B20" s="33" t="s">
        <v>36</v>
      </c>
      <c r="C20" s="136">
        <v>343932203</v>
      </c>
      <c r="D20" s="97"/>
      <c r="F20" s="100">
        <f>'COM GSDTSec'!R61</f>
        <v>2359304</v>
      </c>
      <c r="G20" s="76">
        <f>'COM GSTOU'!R61</f>
        <v>2977645</v>
      </c>
      <c r="H20" s="76">
        <f>'COM LP-SEC'!R61+'COM LP-PRI'!R61</f>
        <v>39202429</v>
      </c>
      <c r="I20" s="76">
        <f>'COM LPT-SEC'!R61</f>
        <v>14121747</v>
      </c>
      <c r="J20" s="141">
        <f>'COM RTP'!R61</f>
        <v>11647797</v>
      </c>
      <c r="K20" s="76"/>
      <c r="L20" s="101"/>
      <c r="M20" s="102"/>
      <c r="N20" s="136">
        <v>1251000</v>
      </c>
      <c r="O20" s="136">
        <v>22470000</v>
      </c>
      <c r="P20" s="138">
        <v>5588000</v>
      </c>
      <c r="R20" s="100">
        <f t="shared" si="1"/>
        <v>2359304</v>
      </c>
      <c r="S20" s="76">
        <f t="shared" si="2"/>
        <v>2977645</v>
      </c>
      <c r="T20" s="76">
        <f t="shared" si="3"/>
        <v>40453429</v>
      </c>
      <c r="U20" s="76">
        <f t="shared" si="4"/>
        <v>36591747</v>
      </c>
      <c r="V20" s="103">
        <f t="shared" si="5"/>
        <v>17235797</v>
      </c>
      <c r="X20" s="153">
        <f t="shared" si="6"/>
        <v>244314281</v>
      </c>
    </row>
    <row r="21" spans="1:24">
      <c r="A21" s="91">
        <f t="shared" si="7"/>
        <v>2013</v>
      </c>
      <c r="B21" s="33" t="s">
        <v>41</v>
      </c>
      <c r="C21" s="136">
        <v>368730945</v>
      </c>
      <c r="D21" s="97"/>
      <c r="F21" s="100">
        <f>'COM GSDTSec'!R62</f>
        <v>2486437</v>
      </c>
      <c r="G21" s="76">
        <f>'COM GSTOU'!R62</f>
        <v>3226640</v>
      </c>
      <c r="H21" s="76">
        <f>'COM LP-SEC'!R62+'COM LP-PRI'!R62</f>
        <v>40663844</v>
      </c>
      <c r="I21" s="76">
        <f>'COM LPT-SEC'!R62</f>
        <v>14651955</v>
      </c>
      <c r="J21" s="141">
        <f>'COM RTP'!R62</f>
        <v>12366136</v>
      </c>
      <c r="K21" s="76"/>
      <c r="L21" s="101"/>
      <c r="M21" s="102"/>
      <c r="N21" s="136">
        <v>1446000</v>
      </c>
      <c r="O21" s="136">
        <v>23510000</v>
      </c>
      <c r="P21" s="138">
        <v>5964000</v>
      </c>
      <c r="R21" s="100">
        <f t="shared" si="1"/>
        <v>2486437</v>
      </c>
      <c r="S21" s="76">
        <f t="shared" si="2"/>
        <v>3226640</v>
      </c>
      <c r="T21" s="76">
        <f t="shared" si="3"/>
        <v>42109844</v>
      </c>
      <c r="U21" s="76">
        <f t="shared" si="4"/>
        <v>38161955</v>
      </c>
      <c r="V21" s="103">
        <f t="shared" si="5"/>
        <v>18330136</v>
      </c>
      <c r="X21" s="153">
        <f t="shared" si="6"/>
        <v>264415933</v>
      </c>
    </row>
    <row r="22" spans="1:24">
      <c r="A22" s="91">
        <f t="shared" si="7"/>
        <v>2013</v>
      </c>
      <c r="B22" s="33" t="s">
        <v>42</v>
      </c>
      <c r="C22" s="136">
        <v>369898478</v>
      </c>
      <c r="D22" s="97"/>
      <c r="F22" s="100">
        <f>'COM GSDTSec'!R63</f>
        <v>2566976</v>
      </c>
      <c r="G22" s="76">
        <f>'COM GSTOU'!R63</f>
        <v>3195703</v>
      </c>
      <c r="H22" s="76">
        <f>'COM LP-SEC'!R63+'COM LP-PRI'!R63</f>
        <v>41606784</v>
      </c>
      <c r="I22" s="76">
        <f>'COM LPT-SEC'!R63</f>
        <v>14822657</v>
      </c>
      <c r="J22" s="141">
        <f>'COM RTP'!R63</f>
        <v>12498920</v>
      </c>
      <c r="K22" s="76"/>
      <c r="L22" s="101"/>
      <c r="M22" s="102"/>
      <c r="N22" s="136">
        <v>1333000</v>
      </c>
      <c r="O22" s="136">
        <v>23909000</v>
      </c>
      <c r="P22" s="138">
        <v>6052000</v>
      </c>
      <c r="R22" s="100">
        <f t="shared" si="1"/>
        <v>2566976</v>
      </c>
      <c r="S22" s="76">
        <f t="shared" si="2"/>
        <v>3195703</v>
      </c>
      <c r="T22" s="76">
        <f t="shared" si="3"/>
        <v>42939784</v>
      </c>
      <c r="U22" s="76">
        <f t="shared" si="4"/>
        <v>38731657</v>
      </c>
      <c r="V22" s="103">
        <f t="shared" si="5"/>
        <v>18550920</v>
      </c>
      <c r="X22" s="153">
        <f t="shared" si="6"/>
        <v>263913438</v>
      </c>
    </row>
    <row r="23" spans="1:24">
      <c r="A23" s="91">
        <f t="shared" si="7"/>
        <v>2013</v>
      </c>
      <c r="B23" s="33" t="s">
        <v>43</v>
      </c>
      <c r="C23" s="136">
        <v>368758442</v>
      </c>
      <c r="D23" s="97"/>
      <c r="F23" s="100">
        <f>'COM GSDTSec'!R64</f>
        <v>2404629</v>
      </c>
      <c r="G23" s="76">
        <f>'COM GSTOU'!R64</f>
        <v>3165278</v>
      </c>
      <c r="H23" s="76">
        <f>'COM LP-SEC'!R64+'COM LP-PRI'!R64</f>
        <v>40978700</v>
      </c>
      <c r="I23" s="76">
        <f>'COM LPT-SEC'!R64</f>
        <v>14394112</v>
      </c>
      <c r="J23" s="141">
        <f>'COM RTP'!R64</f>
        <v>12124508</v>
      </c>
      <c r="K23" s="76"/>
      <c r="L23" s="101"/>
      <c r="M23" s="102"/>
      <c r="N23" s="136">
        <v>1358000</v>
      </c>
      <c r="O23" s="136">
        <v>22124000</v>
      </c>
      <c r="P23" s="138">
        <v>5561000</v>
      </c>
      <c r="R23" s="100">
        <f t="shared" si="1"/>
        <v>2404629</v>
      </c>
      <c r="S23" s="76">
        <f t="shared" si="2"/>
        <v>3165278</v>
      </c>
      <c r="T23" s="76">
        <f t="shared" si="3"/>
        <v>42336700</v>
      </c>
      <c r="U23" s="76">
        <f t="shared" si="4"/>
        <v>36518112</v>
      </c>
      <c r="V23" s="103">
        <f t="shared" si="5"/>
        <v>17685508</v>
      </c>
      <c r="X23" s="153">
        <f t="shared" si="6"/>
        <v>266648215</v>
      </c>
    </row>
    <row r="24" spans="1:24">
      <c r="A24" s="91">
        <f t="shared" si="7"/>
        <v>2013</v>
      </c>
      <c r="B24" s="33" t="s">
        <v>44</v>
      </c>
      <c r="C24" s="136">
        <v>331362183</v>
      </c>
      <c r="D24" s="97"/>
      <c r="F24" s="100">
        <f>'COM GSDTSec'!R65</f>
        <v>2002030</v>
      </c>
      <c r="G24" s="76">
        <f>'COM GSTOU'!R65</f>
        <v>2806190</v>
      </c>
      <c r="H24" s="76">
        <f>'COM LP-SEC'!R65+'COM LP-PRI'!R65</f>
        <v>36469613</v>
      </c>
      <c r="I24" s="76">
        <f>'COM LPT-SEC'!R65</f>
        <v>12947582</v>
      </c>
      <c r="J24" s="141">
        <f>'COM RTP'!R65</f>
        <v>10273101</v>
      </c>
      <c r="K24" s="76"/>
      <c r="L24" s="101"/>
      <c r="M24" s="102"/>
      <c r="N24" s="136">
        <v>1202000</v>
      </c>
      <c r="O24" s="136">
        <v>20275000</v>
      </c>
      <c r="P24" s="138">
        <v>5666000</v>
      </c>
      <c r="R24" s="100">
        <f t="shared" si="1"/>
        <v>2002030</v>
      </c>
      <c r="S24" s="76">
        <f t="shared" si="2"/>
        <v>2806190</v>
      </c>
      <c r="T24" s="76">
        <f t="shared" si="3"/>
        <v>37671613</v>
      </c>
      <c r="U24" s="76">
        <f t="shared" si="4"/>
        <v>33222582</v>
      </c>
      <c r="V24" s="103">
        <f t="shared" si="5"/>
        <v>15939101</v>
      </c>
      <c r="X24" s="153">
        <f t="shared" si="6"/>
        <v>239720667</v>
      </c>
    </row>
    <row r="25" spans="1:24">
      <c r="A25" s="91">
        <f t="shared" si="7"/>
        <v>2013</v>
      </c>
      <c r="B25" s="33" t="s">
        <v>45</v>
      </c>
      <c r="C25" s="136">
        <v>263156780</v>
      </c>
      <c r="D25" s="97"/>
      <c r="F25" s="100">
        <f>'COM GSDTSec'!R66</f>
        <v>1546029</v>
      </c>
      <c r="G25" s="76">
        <f>'COM GSTOU'!R66</f>
        <v>2162830</v>
      </c>
      <c r="H25" s="76">
        <f>'COM LP-SEC'!R66+'COM LP-PRI'!R66</f>
        <v>30461444</v>
      </c>
      <c r="I25" s="76">
        <f>'COM LPT-SEC'!R66</f>
        <v>11720992</v>
      </c>
      <c r="J25" s="141">
        <f>'COM RTP'!R66</f>
        <v>8735428</v>
      </c>
      <c r="K25" s="76"/>
      <c r="L25" s="101"/>
      <c r="M25" s="102"/>
      <c r="N25" s="136">
        <v>965000</v>
      </c>
      <c r="O25" s="136">
        <v>18502000</v>
      </c>
      <c r="P25" s="138">
        <v>5466000</v>
      </c>
      <c r="R25" s="100">
        <f t="shared" si="1"/>
        <v>1546029</v>
      </c>
      <c r="S25" s="76">
        <f t="shared" si="2"/>
        <v>2162830</v>
      </c>
      <c r="T25" s="76">
        <f t="shared" si="3"/>
        <v>31426444</v>
      </c>
      <c r="U25" s="76">
        <f t="shared" si="4"/>
        <v>30222992</v>
      </c>
      <c r="V25" s="103">
        <f t="shared" si="5"/>
        <v>14201428</v>
      </c>
      <c r="X25" s="153">
        <f t="shared" si="6"/>
        <v>183597057</v>
      </c>
    </row>
    <row r="26" spans="1:24">
      <c r="A26" s="91">
        <f t="shared" si="7"/>
        <v>2013</v>
      </c>
      <c r="B26" s="33" t="s">
        <v>46</v>
      </c>
      <c r="C26" s="136">
        <v>267108784</v>
      </c>
      <c r="D26" s="97"/>
      <c r="F26" s="100">
        <f>'COM GSDTSec'!R67</f>
        <v>1669597</v>
      </c>
      <c r="G26" s="76">
        <f>'COM GSTOU'!R67</f>
        <v>2046536</v>
      </c>
      <c r="H26" s="76">
        <f>'COM LP-SEC'!R67+'COM LP-PRI'!R67</f>
        <v>31191063</v>
      </c>
      <c r="I26" s="76">
        <f>'COM LPT-SEC'!R67</f>
        <v>12325475</v>
      </c>
      <c r="J26" s="141">
        <f>'COM RTP'!R67</f>
        <v>9496341</v>
      </c>
      <c r="K26" s="76"/>
      <c r="L26" s="101"/>
      <c r="M26" s="102"/>
      <c r="N26" s="136">
        <v>972000</v>
      </c>
      <c r="O26" s="136">
        <v>19113000</v>
      </c>
      <c r="P26" s="138">
        <v>4574000</v>
      </c>
      <c r="R26" s="100">
        <f t="shared" si="1"/>
        <v>1669597</v>
      </c>
      <c r="S26" s="76">
        <f t="shared" si="2"/>
        <v>2046536</v>
      </c>
      <c r="T26" s="76">
        <f t="shared" si="3"/>
        <v>32163063</v>
      </c>
      <c r="U26" s="76">
        <f t="shared" si="4"/>
        <v>31438475</v>
      </c>
      <c r="V26" s="103">
        <f t="shared" si="5"/>
        <v>14070341</v>
      </c>
      <c r="X26" s="153">
        <f t="shared" si="6"/>
        <v>185720772</v>
      </c>
    </row>
    <row r="27" spans="1:24">
      <c r="A27" s="91">
        <f t="shared" si="7"/>
        <v>2014</v>
      </c>
      <c r="B27" s="33" t="s">
        <v>31</v>
      </c>
      <c r="C27" s="136">
        <v>278024975</v>
      </c>
      <c r="D27" s="97"/>
      <c r="F27" s="100">
        <f>'COM GSDTSec'!R68</f>
        <v>1707890</v>
      </c>
      <c r="G27" s="76">
        <f>'COM GSTOU'!R68</f>
        <v>2119786</v>
      </c>
      <c r="H27" s="76">
        <f>'COM LP-SEC'!R68+'COM LP-PRI'!R68</f>
        <v>31240060</v>
      </c>
      <c r="I27" s="76">
        <f>'COM LPT-SEC'!R68</f>
        <v>12973126</v>
      </c>
      <c r="J27" s="141">
        <f>'COM RTP'!R68</f>
        <v>9821822</v>
      </c>
      <c r="K27" s="76"/>
      <c r="L27" s="101"/>
      <c r="M27" s="102"/>
      <c r="N27" s="136">
        <v>1041000</v>
      </c>
      <c r="O27" s="136">
        <v>19310000</v>
      </c>
      <c r="P27" s="138">
        <v>4943000</v>
      </c>
      <c r="R27" s="100">
        <f t="shared" si="1"/>
        <v>1707890</v>
      </c>
      <c r="S27" s="76">
        <f t="shared" si="2"/>
        <v>2119786</v>
      </c>
      <c r="T27" s="76">
        <f t="shared" si="3"/>
        <v>32281060</v>
      </c>
      <c r="U27" s="76">
        <f t="shared" si="4"/>
        <v>32283126</v>
      </c>
      <c r="V27" s="103">
        <f t="shared" si="5"/>
        <v>14764822</v>
      </c>
      <c r="X27" s="153">
        <f t="shared" si="6"/>
        <v>194868291</v>
      </c>
    </row>
    <row r="28" spans="1:24">
      <c r="A28" s="91">
        <f t="shared" si="7"/>
        <v>2014</v>
      </c>
      <c r="B28" s="33" t="s">
        <v>32</v>
      </c>
      <c r="C28" s="136">
        <v>262209510</v>
      </c>
      <c r="D28" s="97"/>
      <c r="F28" s="100">
        <f>'COM GSDTSec'!R69</f>
        <v>1615756</v>
      </c>
      <c r="G28" s="76">
        <f>'COM GSTOU'!R69</f>
        <v>2100047</v>
      </c>
      <c r="H28" s="76">
        <f>'COM LP-SEC'!R69+'COM LP-PRI'!R69</f>
        <v>30005840</v>
      </c>
      <c r="I28" s="76">
        <f>'COM LPT-SEC'!R69</f>
        <v>12012279</v>
      </c>
      <c r="J28" s="141">
        <f>'COM RTP'!R69</f>
        <v>8983206</v>
      </c>
      <c r="K28" s="76"/>
      <c r="L28" s="101"/>
      <c r="M28" s="102"/>
      <c r="N28" s="136">
        <v>889000</v>
      </c>
      <c r="O28" s="136">
        <v>18515000</v>
      </c>
      <c r="P28" s="138">
        <v>5009000</v>
      </c>
      <c r="R28" s="100">
        <f t="shared" si="1"/>
        <v>1615756</v>
      </c>
      <c r="S28" s="76">
        <f t="shared" si="2"/>
        <v>2100047</v>
      </c>
      <c r="T28" s="76">
        <f t="shared" si="3"/>
        <v>30894840</v>
      </c>
      <c r="U28" s="76">
        <f t="shared" si="4"/>
        <v>30527279</v>
      </c>
      <c r="V28" s="103">
        <f t="shared" si="5"/>
        <v>13992206</v>
      </c>
      <c r="X28" s="153">
        <f t="shared" si="6"/>
        <v>183079382</v>
      </c>
    </row>
    <row r="29" spans="1:24">
      <c r="A29" s="91">
        <f t="shared" si="7"/>
        <v>2014</v>
      </c>
      <c r="B29" s="33" t="s">
        <v>33</v>
      </c>
      <c r="C29" s="136">
        <v>257373806</v>
      </c>
      <c r="D29" s="97"/>
      <c r="F29" s="100">
        <f>'COM GSDTSec'!R70</f>
        <v>1435419</v>
      </c>
      <c r="G29" s="76">
        <f>'COM GSTOU'!R70</f>
        <v>2098490</v>
      </c>
      <c r="H29" s="76">
        <f>'COM LP-SEC'!R70+'COM LP-PRI'!R70</f>
        <v>30918857</v>
      </c>
      <c r="I29" s="76">
        <f>'COM LPT-SEC'!R70</f>
        <v>12025133</v>
      </c>
      <c r="J29" s="141">
        <f>'COM RTP'!R70</f>
        <v>8749838</v>
      </c>
      <c r="K29" s="76"/>
      <c r="L29" s="101"/>
      <c r="M29" s="102"/>
      <c r="N29" s="136">
        <v>886000</v>
      </c>
      <c r="O29" s="136">
        <v>19783000</v>
      </c>
      <c r="P29" s="138">
        <v>5879000</v>
      </c>
      <c r="R29" s="100">
        <f t="shared" si="1"/>
        <v>1435419</v>
      </c>
      <c r="S29" s="76">
        <f t="shared" si="2"/>
        <v>2098490</v>
      </c>
      <c r="T29" s="76">
        <f t="shared" si="3"/>
        <v>31804857</v>
      </c>
      <c r="U29" s="76">
        <f t="shared" si="4"/>
        <v>31808133</v>
      </c>
      <c r="V29" s="103">
        <f t="shared" si="5"/>
        <v>14628838</v>
      </c>
      <c r="X29" s="153">
        <f t="shared" si="6"/>
        <v>175598069</v>
      </c>
    </row>
    <row r="30" spans="1:24">
      <c r="A30" s="91">
        <f t="shared" si="7"/>
        <v>2014</v>
      </c>
      <c r="B30" s="33" t="s">
        <v>34</v>
      </c>
      <c r="C30" s="136">
        <v>277820516</v>
      </c>
      <c r="D30" s="97"/>
      <c r="F30" s="100">
        <f>'COM GSDTSec'!R71</f>
        <v>1693259</v>
      </c>
      <c r="G30" s="76">
        <f>'COM GSTOU'!R71</f>
        <v>2273326</v>
      </c>
      <c r="H30" s="76">
        <f>'COM LP-SEC'!R71+'COM LP-PRI'!R71</f>
        <v>34025192</v>
      </c>
      <c r="I30" s="76">
        <f>'COM LPT-SEC'!R71</f>
        <v>12989893</v>
      </c>
      <c r="J30" s="141">
        <f>'COM RTP'!R71</f>
        <v>9431342</v>
      </c>
      <c r="K30" s="76"/>
      <c r="L30" s="101"/>
      <c r="M30" s="102"/>
      <c r="N30" s="136">
        <v>1059000</v>
      </c>
      <c r="O30" s="136">
        <v>20180000</v>
      </c>
      <c r="P30" s="138">
        <v>5755000</v>
      </c>
      <c r="R30" s="100">
        <f t="shared" si="1"/>
        <v>1693259</v>
      </c>
      <c r="S30" s="76">
        <f t="shared" si="2"/>
        <v>2273326</v>
      </c>
      <c r="T30" s="76">
        <f t="shared" si="3"/>
        <v>35084192</v>
      </c>
      <c r="U30" s="76">
        <f t="shared" si="4"/>
        <v>33169893</v>
      </c>
      <c r="V30" s="103">
        <f t="shared" si="5"/>
        <v>15186342</v>
      </c>
      <c r="X30" s="153">
        <f t="shared" si="6"/>
        <v>190413504</v>
      </c>
    </row>
    <row r="31" spans="1:24">
      <c r="A31" s="91">
        <f t="shared" si="7"/>
        <v>2014</v>
      </c>
      <c r="B31" s="33" t="s">
        <v>35</v>
      </c>
      <c r="C31" s="136">
        <v>294891608</v>
      </c>
      <c r="D31" s="97"/>
      <c r="F31" s="100">
        <f>'COM GSDTSec'!R72</f>
        <v>1842968</v>
      </c>
      <c r="G31" s="76">
        <f>'COM GSTOU'!R72</f>
        <v>2437644</v>
      </c>
      <c r="H31" s="76">
        <f>'COM LP-SEC'!R72+'COM LP-PRI'!R72</f>
        <v>34240188</v>
      </c>
      <c r="I31" s="76">
        <f>'COM LPT-SEC'!R72</f>
        <v>12688043</v>
      </c>
      <c r="J31" s="141">
        <f>'COM RTP'!R72</f>
        <v>9756522</v>
      </c>
      <c r="K31" s="76"/>
      <c r="L31" s="101"/>
      <c r="M31" s="102"/>
      <c r="N31" s="136">
        <v>1198000</v>
      </c>
      <c r="O31" s="136">
        <v>21352000</v>
      </c>
      <c r="P31" s="138">
        <v>6043000</v>
      </c>
      <c r="R31" s="100">
        <f t="shared" si="1"/>
        <v>1842968</v>
      </c>
      <c r="S31" s="76">
        <f t="shared" si="2"/>
        <v>2437644</v>
      </c>
      <c r="T31" s="76">
        <f t="shared" si="3"/>
        <v>35438188</v>
      </c>
      <c r="U31" s="76">
        <f t="shared" si="4"/>
        <v>34040043</v>
      </c>
      <c r="V31" s="103">
        <f t="shared" si="5"/>
        <v>15799522</v>
      </c>
      <c r="X31" s="153">
        <f t="shared" si="6"/>
        <v>205333243</v>
      </c>
    </row>
    <row r="32" spans="1:24">
      <c r="A32" s="91">
        <f t="shared" si="7"/>
        <v>2014</v>
      </c>
      <c r="B32" s="33" t="s">
        <v>36</v>
      </c>
      <c r="C32" s="136">
        <v>350166418</v>
      </c>
      <c r="D32" s="97"/>
      <c r="F32" s="100">
        <f>'COM GSDTSec'!R73</f>
        <v>2405115</v>
      </c>
      <c r="G32" s="76">
        <f>'COM GSTOU'!R73</f>
        <v>3066530</v>
      </c>
      <c r="H32" s="76">
        <f>'COM LP-SEC'!R73+'COM LP-PRI'!R73</f>
        <v>39897281</v>
      </c>
      <c r="I32" s="76">
        <f>'COM LPT-SEC'!R73</f>
        <v>14450160</v>
      </c>
      <c r="J32" s="141">
        <f>'COM RTP'!R73</f>
        <v>11647797</v>
      </c>
      <c r="K32" s="76"/>
      <c r="L32" s="101"/>
      <c r="M32" s="102"/>
      <c r="N32" s="136">
        <v>1251000</v>
      </c>
      <c r="O32" s="136">
        <v>22875000</v>
      </c>
      <c r="P32" s="138">
        <v>5588000</v>
      </c>
      <c r="R32" s="100">
        <f t="shared" si="1"/>
        <v>2405115</v>
      </c>
      <c r="S32" s="76">
        <f t="shared" si="2"/>
        <v>3066530</v>
      </c>
      <c r="T32" s="76">
        <f t="shared" si="3"/>
        <v>41148281</v>
      </c>
      <c r="U32" s="76">
        <f t="shared" si="4"/>
        <v>37325160</v>
      </c>
      <c r="V32" s="103">
        <f t="shared" si="5"/>
        <v>17235797</v>
      </c>
      <c r="X32" s="153">
        <f t="shared" si="6"/>
        <v>248985535</v>
      </c>
    </row>
    <row r="33" spans="1:24">
      <c r="A33" s="91">
        <f t="shared" si="7"/>
        <v>2014</v>
      </c>
      <c r="B33" s="33" t="s">
        <v>41</v>
      </c>
      <c r="C33" s="136">
        <v>374648579</v>
      </c>
      <c r="D33" s="97"/>
      <c r="F33" s="100">
        <f>'COM GSDTSec'!R74</f>
        <v>2535191</v>
      </c>
      <c r="G33" s="76">
        <f>'COM GSTOU'!R74</f>
        <v>3317305</v>
      </c>
      <c r="H33" s="76">
        <f>'COM LP-SEC'!R74+'COM LP-PRI'!R74</f>
        <v>41386396</v>
      </c>
      <c r="I33" s="76">
        <f>'COM LPT-SEC'!R74</f>
        <v>14992698</v>
      </c>
      <c r="J33" s="141">
        <f>'COM RTP'!R74</f>
        <v>12366136</v>
      </c>
      <c r="K33" s="76"/>
      <c r="L33" s="101"/>
      <c r="M33" s="102"/>
      <c r="N33" s="136">
        <v>1446000</v>
      </c>
      <c r="O33" s="136">
        <v>23932000</v>
      </c>
      <c r="P33" s="138">
        <v>5964000</v>
      </c>
      <c r="R33" s="100">
        <f t="shared" si="1"/>
        <v>2535191</v>
      </c>
      <c r="S33" s="76">
        <f t="shared" si="2"/>
        <v>3317305</v>
      </c>
      <c r="T33" s="76">
        <f t="shared" si="3"/>
        <v>42832396</v>
      </c>
      <c r="U33" s="76">
        <f t="shared" si="4"/>
        <v>38924698</v>
      </c>
      <c r="V33" s="103">
        <f t="shared" si="5"/>
        <v>18330136</v>
      </c>
      <c r="X33" s="153">
        <f t="shared" si="6"/>
        <v>268708853</v>
      </c>
    </row>
    <row r="34" spans="1:24">
      <c r="A34" s="91">
        <f t="shared" si="7"/>
        <v>2014</v>
      </c>
      <c r="B34" s="33" t="s">
        <v>42</v>
      </c>
      <c r="C34" s="136">
        <v>375640641</v>
      </c>
      <c r="D34" s="97"/>
      <c r="F34" s="100">
        <f>'COM GSDTSec'!R75</f>
        <v>2617309</v>
      </c>
      <c r="G34" s="76">
        <f>'COM GSTOU'!R75</f>
        <v>3295898</v>
      </c>
      <c r="H34" s="76">
        <f>'COM LP-SEC'!R75+'COM LP-PRI'!R75</f>
        <v>42591832</v>
      </c>
      <c r="I34" s="76">
        <f>'COM LPT-SEC'!R75</f>
        <v>15167370</v>
      </c>
      <c r="J34" s="141">
        <f>'COM RTP'!R75</f>
        <v>12498920</v>
      </c>
      <c r="K34" s="76"/>
      <c r="L34" s="101"/>
      <c r="M34" s="102"/>
      <c r="N34" s="136">
        <v>1333000</v>
      </c>
      <c r="O34" s="136">
        <v>24328000</v>
      </c>
      <c r="P34" s="138">
        <v>6052000</v>
      </c>
      <c r="R34" s="100">
        <f t="shared" si="1"/>
        <v>2617309</v>
      </c>
      <c r="S34" s="76">
        <f t="shared" si="2"/>
        <v>3295898</v>
      </c>
      <c r="T34" s="76">
        <f t="shared" si="3"/>
        <v>43924832</v>
      </c>
      <c r="U34" s="76">
        <f t="shared" si="4"/>
        <v>39495370</v>
      </c>
      <c r="V34" s="103">
        <f t="shared" si="5"/>
        <v>18550920</v>
      </c>
      <c r="X34" s="153">
        <f t="shared" si="6"/>
        <v>267756312</v>
      </c>
    </row>
    <row r="35" spans="1:24">
      <c r="A35" s="91">
        <f t="shared" si="7"/>
        <v>2014</v>
      </c>
      <c r="B35" s="33" t="s">
        <v>43</v>
      </c>
      <c r="C35" s="136">
        <v>374413542</v>
      </c>
      <c r="D35" s="97"/>
      <c r="F35" s="100">
        <f>'COM GSDTSec'!R76</f>
        <v>2427975</v>
      </c>
      <c r="G35" s="76">
        <f>'COM GSTOU'!R76</f>
        <v>3269743</v>
      </c>
      <c r="H35" s="76">
        <f>'COM LP-SEC'!R76+'COM LP-PRI'!R76</f>
        <v>41944547</v>
      </c>
      <c r="I35" s="76">
        <f>'COM LPT-SEC'!R76</f>
        <v>14728859</v>
      </c>
      <c r="J35" s="141">
        <f>'COM RTP'!R76</f>
        <v>12124508</v>
      </c>
      <c r="K35" s="76"/>
      <c r="L35" s="101"/>
      <c r="M35" s="102"/>
      <c r="N35" s="136">
        <v>1358000</v>
      </c>
      <c r="O35" s="136">
        <v>22517000</v>
      </c>
      <c r="P35" s="138">
        <v>5561000</v>
      </c>
      <c r="R35" s="100">
        <f t="shared" si="1"/>
        <v>2427975</v>
      </c>
      <c r="S35" s="76">
        <f t="shared" si="2"/>
        <v>3269743</v>
      </c>
      <c r="T35" s="76">
        <f t="shared" si="3"/>
        <v>43302547</v>
      </c>
      <c r="U35" s="76">
        <f t="shared" si="4"/>
        <v>37245859</v>
      </c>
      <c r="V35" s="103">
        <f t="shared" si="5"/>
        <v>17685508</v>
      </c>
      <c r="X35" s="153">
        <f t="shared" si="6"/>
        <v>270481910</v>
      </c>
    </row>
    <row r="36" spans="1:24">
      <c r="A36" s="91">
        <f t="shared" si="7"/>
        <v>2014</v>
      </c>
      <c r="B36" s="33" t="s">
        <v>44</v>
      </c>
      <c r="C36" s="136">
        <v>336241515</v>
      </c>
      <c r="D36" s="97"/>
      <c r="F36" s="100">
        <f>'COM GSDTSec'!R77</f>
        <v>2002030</v>
      </c>
      <c r="G36" s="76">
        <f>'COM GSTOU'!R77</f>
        <v>2903274</v>
      </c>
      <c r="H36" s="76">
        <f>'COM LP-SEC'!R77+'COM LP-PRI'!R77</f>
        <v>37325688</v>
      </c>
      <c r="I36" s="76">
        <f>'COM LPT-SEC'!R77</f>
        <v>13248688</v>
      </c>
      <c r="J36" s="141">
        <f>'COM RTP'!R77</f>
        <v>10273101</v>
      </c>
      <c r="K36" s="76"/>
      <c r="L36" s="101"/>
      <c r="M36" s="102"/>
      <c r="N36" s="136">
        <v>1202000</v>
      </c>
      <c r="O36" s="136">
        <v>20642000</v>
      </c>
      <c r="P36" s="138">
        <v>5666000</v>
      </c>
      <c r="R36" s="100">
        <f t="shared" si="1"/>
        <v>2002030</v>
      </c>
      <c r="S36" s="76">
        <f t="shared" si="2"/>
        <v>2903274</v>
      </c>
      <c r="T36" s="76">
        <f t="shared" si="3"/>
        <v>38527688</v>
      </c>
      <c r="U36" s="76">
        <f t="shared" si="4"/>
        <v>33890688</v>
      </c>
      <c r="V36" s="103">
        <f t="shared" si="5"/>
        <v>15939101</v>
      </c>
      <c r="X36" s="153">
        <f t="shared" si="6"/>
        <v>242978734</v>
      </c>
    </row>
    <row r="37" spans="1:24">
      <c r="A37" s="91">
        <f t="shared" si="7"/>
        <v>2014</v>
      </c>
      <c r="B37" s="33" t="s">
        <v>45</v>
      </c>
      <c r="C37" s="136">
        <v>267064408</v>
      </c>
      <c r="D37" s="97"/>
      <c r="F37" s="100">
        <f>'COM GSDTSec'!R78</f>
        <v>1546029</v>
      </c>
      <c r="G37" s="76">
        <f>'COM GSTOU'!R78</f>
        <v>2248345</v>
      </c>
      <c r="H37" s="76">
        <f>'COM LP-SEC'!R78+'COM LP-PRI'!R78</f>
        <v>31344999</v>
      </c>
      <c r="I37" s="76">
        <f>'COM LPT-SEC'!R78</f>
        <v>11720992</v>
      </c>
      <c r="J37" s="141">
        <f>'COM RTP'!R78</f>
        <v>8735428</v>
      </c>
      <c r="K37" s="76"/>
      <c r="L37" s="101"/>
      <c r="M37" s="102"/>
      <c r="N37" s="136">
        <v>965000</v>
      </c>
      <c r="O37" s="136">
        <v>18832000</v>
      </c>
      <c r="P37" s="138">
        <v>5466000</v>
      </c>
      <c r="R37" s="100">
        <f t="shared" si="1"/>
        <v>1546029</v>
      </c>
      <c r="S37" s="76">
        <f t="shared" si="2"/>
        <v>2248345</v>
      </c>
      <c r="T37" s="76">
        <f t="shared" si="3"/>
        <v>32309999</v>
      </c>
      <c r="U37" s="76">
        <f t="shared" si="4"/>
        <v>30552992</v>
      </c>
      <c r="V37" s="103">
        <f t="shared" si="5"/>
        <v>14201428</v>
      </c>
      <c r="X37" s="153">
        <f t="shared" si="6"/>
        <v>186205615</v>
      </c>
    </row>
    <row r="38" spans="1:24">
      <c r="A38" s="91">
        <f t="shared" si="7"/>
        <v>2014</v>
      </c>
      <c r="B38" s="33" t="s">
        <v>46</v>
      </c>
      <c r="C38" s="136">
        <v>271039788</v>
      </c>
      <c r="D38" s="97"/>
      <c r="F38" s="100">
        <f>'COM GSDTSec'!R79</f>
        <v>1653696</v>
      </c>
      <c r="G38" s="76">
        <f>'COM GSTOU'!R79</f>
        <v>2127320</v>
      </c>
      <c r="H38" s="76">
        <f>'COM LP-SEC'!R79+'COM LP-PRI'!R79</f>
        <v>32452115</v>
      </c>
      <c r="I38" s="76">
        <f>'COM LPT-SEC'!R79</f>
        <v>12325475</v>
      </c>
      <c r="J38" s="141">
        <f>'COM RTP'!R79</f>
        <v>9496341</v>
      </c>
      <c r="K38" s="76"/>
      <c r="L38" s="101"/>
      <c r="M38" s="102"/>
      <c r="N38" s="136">
        <v>972000</v>
      </c>
      <c r="O38" s="136">
        <v>19462000</v>
      </c>
      <c r="P38" s="138">
        <v>4574000</v>
      </c>
      <c r="R38" s="100">
        <f t="shared" si="1"/>
        <v>1653696</v>
      </c>
      <c r="S38" s="76">
        <f t="shared" si="2"/>
        <v>2127320</v>
      </c>
      <c r="T38" s="76">
        <f t="shared" si="3"/>
        <v>33424115</v>
      </c>
      <c r="U38" s="76">
        <f t="shared" si="4"/>
        <v>31787475</v>
      </c>
      <c r="V38" s="103">
        <f t="shared" si="5"/>
        <v>14070341</v>
      </c>
      <c r="X38" s="153">
        <f t="shared" si="6"/>
        <v>187976841</v>
      </c>
    </row>
    <row r="39" spans="1:24">
      <c r="A39" s="91">
        <f t="shared" si="7"/>
        <v>2015</v>
      </c>
      <c r="B39" s="33" t="s">
        <v>31</v>
      </c>
      <c r="C39" s="136">
        <v>282282740</v>
      </c>
      <c r="D39" s="97"/>
      <c r="F39" s="100">
        <f>'COM GSDTSec'!R80</f>
        <v>1691625</v>
      </c>
      <c r="G39" s="76">
        <f>'COM GSTOU'!R80</f>
        <v>2210137</v>
      </c>
      <c r="H39" s="76">
        <f>'COM LP-SEC'!R80+'COM LP-PRI'!R80</f>
        <v>32495838</v>
      </c>
      <c r="I39" s="76">
        <f>'COM LPT-SEC'!R80</f>
        <v>12973126</v>
      </c>
      <c r="J39" s="141">
        <f>'COM RTP'!R80</f>
        <v>9821822</v>
      </c>
      <c r="K39" s="76"/>
      <c r="L39" s="101"/>
      <c r="M39" s="102"/>
      <c r="N39" s="136">
        <v>1041000</v>
      </c>
      <c r="O39" s="136">
        <v>19310000</v>
      </c>
      <c r="P39" s="138">
        <v>4943000</v>
      </c>
      <c r="R39" s="100">
        <f t="shared" si="1"/>
        <v>1691625</v>
      </c>
      <c r="S39" s="76">
        <f t="shared" si="2"/>
        <v>2210137</v>
      </c>
      <c r="T39" s="76">
        <f t="shared" si="3"/>
        <v>33536838</v>
      </c>
      <c r="U39" s="76">
        <f t="shared" si="4"/>
        <v>32283126</v>
      </c>
      <c r="V39" s="103">
        <f t="shared" si="5"/>
        <v>14764822</v>
      </c>
      <c r="X39" s="153">
        <f t="shared" si="6"/>
        <v>197796192</v>
      </c>
    </row>
    <row r="40" spans="1:24">
      <c r="A40" s="91">
        <f t="shared" si="7"/>
        <v>2015</v>
      </c>
      <c r="B40" s="33" t="s">
        <v>32</v>
      </c>
      <c r="C40" s="136">
        <v>266812783</v>
      </c>
      <c r="D40" s="97"/>
      <c r="F40" s="100">
        <f>'COM GSDTSec'!R81</f>
        <v>1600368</v>
      </c>
      <c r="G40" s="76">
        <f>'COM GSTOU'!R81</f>
        <v>2185833</v>
      </c>
      <c r="H40" s="76">
        <f>'COM LP-SEC'!R81+'COM LP-PRI'!R81</f>
        <v>31218038</v>
      </c>
      <c r="I40" s="76">
        <f>'COM LPT-SEC'!R81</f>
        <v>12012279</v>
      </c>
      <c r="J40" s="141">
        <f>'COM RTP'!R81</f>
        <v>8983206</v>
      </c>
      <c r="K40" s="76"/>
      <c r="L40" s="101"/>
      <c r="M40" s="102"/>
      <c r="N40" s="136">
        <v>889000</v>
      </c>
      <c r="O40" s="136">
        <v>18515000</v>
      </c>
      <c r="P40" s="138">
        <v>5009000</v>
      </c>
      <c r="R40" s="100">
        <f t="shared" si="1"/>
        <v>1600368</v>
      </c>
      <c r="S40" s="76">
        <f t="shared" si="2"/>
        <v>2185833</v>
      </c>
      <c r="T40" s="76">
        <f t="shared" si="3"/>
        <v>32107038</v>
      </c>
      <c r="U40" s="76">
        <f t="shared" si="4"/>
        <v>30527279</v>
      </c>
      <c r="V40" s="103">
        <f t="shared" si="5"/>
        <v>13992206</v>
      </c>
      <c r="X40" s="153">
        <f t="shared" si="6"/>
        <v>186400059</v>
      </c>
    </row>
    <row r="41" spans="1:24">
      <c r="A41" s="91">
        <f t="shared" si="7"/>
        <v>2015</v>
      </c>
      <c r="B41" s="33" t="s">
        <v>33</v>
      </c>
      <c r="C41" s="136">
        <v>262436133</v>
      </c>
      <c r="D41" s="97"/>
      <c r="F41" s="100">
        <f>'COM GSDTSec'!R82</f>
        <v>1408078</v>
      </c>
      <c r="G41" s="76">
        <f>'COM GSTOU'!R82</f>
        <v>2183933</v>
      </c>
      <c r="H41" s="76">
        <f>'COM LP-SEC'!R82+'COM LP-PRI'!R82</f>
        <v>31979481</v>
      </c>
      <c r="I41" s="76">
        <f>'COM LPT-SEC'!R82</f>
        <v>12025133</v>
      </c>
      <c r="J41" s="141">
        <f>'COM RTP'!R82</f>
        <v>8749838</v>
      </c>
      <c r="K41" s="76"/>
      <c r="L41" s="101"/>
      <c r="M41" s="102"/>
      <c r="N41" s="136">
        <v>886000</v>
      </c>
      <c r="O41" s="136">
        <v>19783000</v>
      </c>
      <c r="P41" s="138">
        <v>5879000</v>
      </c>
      <c r="R41" s="100">
        <f t="shared" si="1"/>
        <v>1408078</v>
      </c>
      <c r="S41" s="76">
        <f t="shared" si="2"/>
        <v>2183933</v>
      </c>
      <c r="T41" s="76">
        <f t="shared" si="3"/>
        <v>32865481</v>
      </c>
      <c r="U41" s="76">
        <f t="shared" si="4"/>
        <v>31808133</v>
      </c>
      <c r="V41" s="103">
        <f t="shared" si="5"/>
        <v>14628838</v>
      </c>
      <c r="X41" s="153">
        <f t="shared" si="6"/>
        <v>179541670</v>
      </c>
    </row>
    <row r="42" spans="1:24">
      <c r="A42" s="91">
        <f t="shared" si="7"/>
        <v>2015</v>
      </c>
      <c r="B42" s="33" t="s">
        <v>34</v>
      </c>
      <c r="C42" s="136">
        <v>283863233</v>
      </c>
      <c r="D42" s="97"/>
      <c r="F42" s="100">
        <f>'COM GSDTSec'!R83</f>
        <v>1661007</v>
      </c>
      <c r="G42" s="76">
        <f>'COM GSTOU'!R83</f>
        <v>2373130</v>
      </c>
      <c r="H42" s="76">
        <f>'COM LP-SEC'!R83+'COM LP-PRI'!R83</f>
        <v>34804953</v>
      </c>
      <c r="I42" s="76">
        <f>'COM LPT-SEC'!R83</f>
        <v>12989893</v>
      </c>
      <c r="J42" s="141">
        <f>'COM RTP'!R83</f>
        <v>9431342</v>
      </c>
      <c r="K42" s="76"/>
      <c r="L42" s="101"/>
      <c r="M42" s="102"/>
      <c r="N42" s="136">
        <v>1059000</v>
      </c>
      <c r="O42" s="136">
        <v>20180000</v>
      </c>
      <c r="P42" s="138">
        <v>5755000</v>
      </c>
      <c r="R42" s="100">
        <f t="shared" si="1"/>
        <v>1661007</v>
      </c>
      <c r="S42" s="76">
        <f t="shared" si="2"/>
        <v>2373130</v>
      </c>
      <c r="T42" s="76">
        <f t="shared" si="3"/>
        <v>35863953</v>
      </c>
      <c r="U42" s="76">
        <f t="shared" si="4"/>
        <v>33169893</v>
      </c>
      <c r="V42" s="103">
        <f t="shared" si="5"/>
        <v>15186342</v>
      </c>
      <c r="X42" s="153">
        <f t="shared" si="6"/>
        <v>195608908</v>
      </c>
    </row>
    <row r="43" spans="1:24">
      <c r="A43" s="91">
        <f t="shared" si="7"/>
        <v>2015</v>
      </c>
      <c r="B43" s="33" t="s">
        <v>35</v>
      </c>
      <c r="C43" s="136">
        <v>301772162</v>
      </c>
      <c r="D43" s="97"/>
      <c r="F43" s="100">
        <f>'COM GSDTSec'!R84</f>
        <v>1807864</v>
      </c>
      <c r="G43" s="76">
        <f>'COM GSTOU'!R84</f>
        <v>2532157</v>
      </c>
      <c r="H43" s="76">
        <f>'COM LP-SEC'!R84+'COM LP-PRI'!R84</f>
        <v>35230177</v>
      </c>
      <c r="I43" s="76">
        <f>'COM LPT-SEC'!R84</f>
        <v>12688043</v>
      </c>
      <c r="J43" s="141">
        <f>'COM RTP'!R84</f>
        <v>9756522</v>
      </c>
      <c r="K43" s="76"/>
      <c r="L43" s="101"/>
      <c r="M43" s="102"/>
      <c r="N43" s="136">
        <v>1198000</v>
      </c>
      <c r="O43" s="136">
        <v>21352000</v>
      </c>
      <c r="P43" s="138">
        <v>6043000</v>
      </c>
      <c r="R43" s="100">
        <f t="shared" si="1"/>
        <v>1807864</v>
      </c>
      <c r="S43" s="76">
        <f t="shared" si="2"/>
        <v>2532157</v>
      </c>
      <c r="T43" s="76">
        <f t="shared" si="3"/>
        <v>36428177</v>
      </c>
      <c r="U43" s="76">
        <f t="shared" si="4"/>
        <v>34040043</v>
      </c>
      <c r="V43" s="103">
        <f t="shared" si="5"/>
        <v>15799522</v>
      </c>
      <c r="X43" s="153">
        <f t="shared" si="6"/>
        <v>211164399</v>
      </c>
    </row>
    <row r="44" spans="1:24">
      <c r="A44" s="91">
        <f t="shared" si="7"/>
        <v>2015</v>
      </c>
      <c r="B44" s="33" t="s">
        <v>36</v>
      </c>
      <c r="C44" s="136">
        <v>358750729</v>
      </c>
      <c r="D44" s="97"/>
      <c r="F44" s="100">
        <f>'COM GSDTSec'!R85</f>
        <v>2359304</v>
      </c>
      <c r="G44" s="76">
        <f>'COM GSTOU'!R85</f>
        <v>3185044</v>
      </c>
      <c r="H44" s="76">
        <f>'COM LP-SEC'!R85+'COM LP-PRI'!R85</f>
        <v>41286985</v>
      </c>
      <c r="I44" s="76">
        <f>'COM LPT-SEC'!R85</f>
        <v>14450160</v>
      </c>
      <c r="J44" s="141">
        <f>'COM RTP'!R85</f>
        <v>11647797</v>
      </c>
      <c r="K44" s="76"/>
      <c r="L44" s="101"/>
      <c r="M44" s="102"/>
      <c r="N44" s="136">
        <v>1251000</v>
      </c>
      <c r="O44" s="136">
        <v>22875000</v>
      </c>
      <c r="P44" s="138">
        <v>5588000</v>
      </c>
      <c r="R44" s="100">
        <f t="shared" si="1"/>
        <v>2359304</v>
      </c>
      <c r="S44" s="76">
        <f t="shared" si="2"/>
        <v>3185044</v>
      </c>
      <c r="T44" s="76">
        <f t="shared" si="3"/>
        <v>42537985</v>
      </c>
      <c r="U44" s="76">
        <f t="shared" si="4"/>
        <v>37325160</v>
      </c>
      <c r="V44" s="103">
        <f t="shared" si="5"/>
        <v>17235797</v>
      </c>
      <c r="X44" s="153">
        <f t="shared" si="6"/>
        <v>256107439</v>
      </c>
    </row>
    <row r="45" spans="1:24">
      <c r="A45" s="91">
        <f t="shared" si="7"/>
        <v>2015</v>
      </c>
      <c r="B45" s="33" t="s">
        <v>41</v>
      </c>
      <c r="C45" s="136">
        <v>384230019</v>
      </c>
      <c r="D45" s="97"/>
      <c r="F45" s="100">
        <f>'COM GSDTSec'!R86</f>
        <v>2510814</v>
      </c>
      <c r="G45" s="76">
        <f>'COM GSTOU'!R86</f>
        <v>3450638</v>
      </c>
      <c r="H45" s="76">
        <f>'COM LP-SEC'!R86+'COM LP-PRI'!R86</f>
        <v>43072351</v>
      </c>
      <c r="I45" s="76">
        <f>'COM LPT-SEC'!R86</f>
        <v>14992698</v>
      </c>
      <c r="J45" s="141">
        <f>'COM RTP'!R86</f>
        <v>12366136</v>
      </c>
      <c r="K45" s="76"/>
      <c r="L45" s="101"/>
      <c r="M45" s="102"/>
      <c r="N45" s="136">
        <v>1446000</v>
      </c>
      <c r="O45" s="136">
        <v>23932000</v>
      </c>
      <c r="P45" s="138">
        <v>5964000</v>
      </c>
      <c r="R45" s="100">
        <f t="shared" si="1"/>
        <v>2510814</v>
      </c>
      <c r="S45" s="76">
        <f t="shared" si="2"/>
        <v>3450638</v>
      </c>
      <c r="T45" s="76">
        <f t="shared" si="3"/>
        <v>44518351</v>
      </c>
      <c r="U45" s="76">
        <f t="shared" si="4"/>
        <v>38924698</v>
      </c>
      <c r="V45" s="103">
        <f t="shared" si="5"/>
        <v>18330136</v>
      </c>
      <c r="X45" s="153">
        <f t="shared" si="6"/>
        <v>276495382</v>
      </c>
    </row>
    <row r="46" spans="1:24">
      <c r="A46" s="91">
        <f t="shared" si="7"/>
        <v>2015</v>
      </c>
      <c r="B46" s="33" t="s">
        <v>42</v>
      </c>
      <c r="C46" s="136">
        <v>385668224</v>
      </c>
      <c r="D46" s="97"/>
      <c r="F46" s="100">
        <f>'COM GSDTSec'!R87</f>
        <v>2592143</v>
      </c>
      <c r="G46" s="76">
        <f>'COM GSTOU'!R87</f>
        <v>3427734</v>
      </c>
      <c r="H46" s="76">
        <f>'COM LP-SEC'!R87+'COM LP-PRI'!R87</f>
        <v>44069403</v>
      </c>
      <c r="I46" s="76">
        <f>'COM LPT-SEC'!R87</f>
        <v>15167370</v>
      </c>
      <c r="J46" s="141">
        <f>'COM RTP'!R87</f>
        <v>12498920</v>
      </c>
      <c r="K46" s="76"/>
      <c r="L46" s="101"/>
      <c r="M46" s="102"/>
      <c r="N46" s="136">
        <v>1333000</v>
      </c>
      <c r="O46" s="136">
        <v>24328000</v>
      </c>
      <c r="P46" s="138">
        <v>6052000</v>
      </c>
      <c r="R46" s="100">
        <f t="shared" si="1"/>
        <v>2592143</v>
      </c>
      <c r="S46" s="76">
        <f t="shared" si="2"/>
        <v>3427734</v>
      </c>
      <c r="T46" s="76">
        <f t="shared" si="3"/>
        <v>45402403</v>
      </c>
      <c r="U46" s="76">
        <f t="shared" si="4"/>
        <v>39495370</v>
      </c>
      <c r="V46" s="103">
        <f t="shared" si="5"/>
        <v>18550920</v>
      </c>
      <c r="X46" s="153">
        <f t="shared" si="6"/>
        <v>276199654</v>
      </c>
    </row>
    <row r="47" spans="1:24">
      <c r="A47" s="91">
        <f t="shared" si="7"/>
        <v>2015</v>
      </c>
      <c r="B47" s="33" t="s">
        <v>43</v>
      </c>
      <c r="C47" s="136">
        <v>384693594</v>
      </c>
      <c r="D47" s="97"/>
      <c r="F47" s="100">
        <f>'COM GSDTSec'!R88</f>
        <v>2357937</v>
      </c>
      <c r="G47" s="76">
        <f>'COM GSTOU'!R88</f>
        <v>3405547</v>
      </c>
      <c r="H47" s="76">
        <f>'COM LP-SEC'!R88+'COM LP-PRI'!R88</f>
        <v>43393317</v>
      </c>
      <c r="I47" s="76">
        <f>'COM LPT-SEC'!R88</f>
        <v>14728859</v>
      </c>
      <c r="J47" s="141">
        <f>'COM RTP'!R88</f>
        <v>12124508</v>
      </c>
      <c r="K47" s="76"/>
      <c r="L47" s="101"/>
      <c r="M47" s="102"/>
      <c r="N47" s="136">
        <v>1358000</v>
      </c>
      <c r="O47" s="136">
        <v>22517000</v>
      </c>
      <c r="P47" s="138">
        <v>5561000</v>
      </c>
      <c r="R47" s="100">
        <f t="shared" si="1"/>
        <v>2357937</v>
      </c>
      <c r="S47" s="76">
        <f t="shared" si="2"/>
        <v>3405547</v>
      </c>
      <c r="T47" s="76">
        <f t="shared" si="3"/>
        <v>44751317</v>
      </c>
      <c r="U47" s="76">
        <f t="shared" si="4"/>
        <v>37245859</v>
      </c>
      <c r="V47" s="103">
        <f t="shared" si="5"/>
        <v>17685508</v>
      </c>
      <c r="X47" s="153">
        <f t="shared" si="6"/>
        <v>279247426</v>
      </c>
    </row>
    <row r="48" spans="1:24">
      <c r="A48" s="91">
        <f t="shared" si="7"/>
        <v>2015</v>
      </c>
      <c r="B48" s="33" t="s">
        <v>44</v>
      </c>
      <c r="C48" s="136">
        <v>345999670</v>
      </c>
      <c r="D48" s="97"/>
      <c r="F48" s="100">
        <f>'COM GSDTSec'!R89</f>
        <v>1944279</v>
      </c>
      <c r="G48" s="76">
        <f>'COM GSTOU'!R89</f>
        <v>3023473</v>
      </c>
      <c r="H48" s="76">
        <f>'COM LP-SEC'!R89+'COM LP-PRI'!R89</f>
        <v>39203053</v>
      </c>
      <c r="I48" s="76">
        <f>'COM LPT-SEC'!R89</f>
        <v>13248688</v>
      </c>
      <c r="J48" s="141">
        <f>'COM RTP'!R89</f>
        <v>10273101</v>
      </c>
      <c r="K48" s="76"/>
      <c r="L48" s="101"/>
      <c r="M48" s="102"/>
      <c r="N48" s="136">
        <v>1202000</v>
      </c>
      <c r="O48" s="136">
        <v>20642000</v>
      </c>
      <c r="P48" s="138">
        <v>5666000</v>
      </c>
      <c r="R48" s="100">
        <f t="shared" si="1"/>
        <v>1944279</v>
      </c>
      <c r="S48" s="76">
        <f t="shared" si="2"/>
        <v>3023473</v>
      </c>
      <c r="T48" s="76">
        <f t="shared" si="3"/>
        <v>40405053</v>
      </c>
      <c r="U48" s="76">
        <f t="shared" si="4"/>
        <v>33890688</v>
      </c>
      <c r="V48" s="103">
        <f t="shared" si="5"/>
        <v>15939101</v>
      </c>
      <c r="X48" s="153">
        <f t="shared" si="6"/>
        <v>250797076</v>
      </c>
    </row>
    <row r="49" spans="1:24">
      <c r="A49" s="91">
        <f t="shared" si="7"/>
        <v>2015</v>
      </c>
      <c r="B49" s="33" t="s">
        <v>45</v>
      </c>
      <c r="C49" s="136">
        <v>275420749</v>
      </c>
      <c r="D49" s="97"/>
      <c r="F49" s="100">
        <f>'COM GSDTSec'!R90</f>
        <v>1501432</v>
      </c>
      <c r="G49" s="76">
        <f>'COM GSTOU'!R90</f>
        <v>2337424</v>
      </c>
      <c r="H49" s="76">
        <f>'COM LP-SEC'!R90+'COM LP-PRI'!R90</f>
        <v>32768278</v>
      </c>
      <c r="I49" s="76">
        <f>'COM LPT-SEC'!R90</f>
        <v>11720992</v>
      </c>
      <c r="J49" s="141">
        <f>'COM RTP'!R90</f>
        <v>8735428</v>
      </c>
      <c r="K49" s="76"/>
      <c r="L49" s="101"/>
      <c r="M49" s="102"/>
      <c r="N49" s="136">
        <v>965000</v>
      </c>
      <c r="O49" s="136">
        <v>18832000</v>
      </c>
      <c r="P49" s="138">
        <v>5466000</v>
      </c>
      <c r="R49" s="100">
        <f t="shared" si="1"/>
        <v>1501432</v>
      </c>
      <c r="S49" s="76">
        <f t="shared" si="2"/>
        <v>2337424</v>
      </c>
      <c r="T49" s="76">
        <f t="shared" si="3"/>
        <v>33733278</v>
      </c>
      <c r="U49" s="76">
        <f t="shared" si="4"/>
        <v>30552992</v>
      </c>
      <c r="V49" s="103">
        <f t="shared" si="5"/>
        <v>14201428</v>
      </c>
      <c r="X49" s="153">
        <f t="shared" si="6"/>
        <v>193094195</v>
      </c>
    </row>
    <row r="50" spans="1:24">
      <c r="A50" s="91">
        <f t="shared" si="7"/>
        <v>2015</v>
      </c>
      <c r="B50" s="33" t="s">
        <v>46</v>
      </c>
      <c r="C50" s="136">
        <v>280083323</v>
      </c>
      <c r="D50" s="97"/>
      <c r="F50" s="100">
        <f>'COM GSDTSec'!R91</f>
        <v>1605993</v>
      </c>
      <c r="G50" s="76">
        <f>'COM GSTOU'!R91</f>
        <v>2218203</v>
      </c>
      <c r="H50" s="76">
        <f>'COM LP-SEC'!R91+'COM LP-PRI'!R91</f>
        <v>33562333</v>
      </c>
      <c r="I50" s="76">
        <f>'COM LPT-SEC'!R91</f>
        <v>12325475</v>
      </c>
      <c r="J50" s="141">
        <f>'COM RTP'!R91</f>
        <v>9496341</v>
      </c>
      <c r="K50" s="76"/>
      <c r="L50" s="101"/>
      <c r="M50" s="102"/>
      <c r="N50" s="136">
        <v>972000</v>
      </c>
      <c r="O50" s="136">
        <v>19462000</v>
      </c>
      <c r="P50" s="138">
        <v>4574000</v>
      </c>
      <c r="R50" s="100">
        <f t="shared" si="1"/>
        <v>1605993</v>
      </c>
      <c r="S50" s="76">
        <f t="shared" si="2"/>
        <v>2218203</v>
      </c>
      <c r="T50" s="76">
        <f t="shared" si="3"/>
        <v>34534333</v>
      </c>
      <c r="U50" s="76">
        <f t="shared" si="4"/>
        <v>31787475</v>
      </c>
      <c r="V50" s="103">
        <f t="shared" si="5"/>
        <v>14070341</v>
      </c>
      <c r="X50" s="153">
        <f t="shared" si="6"/>
        <v>195866978</v>
      </c>
    </row>
    <row r="51" spans="1:24">
      <c r="A51" s="91">
        <f t="shared" si="7"/>
        <v>2016</v>
      </c>
      <c r="B51" s="33" t="s">
        <v>31</v>
      </c>
      <c r="C51" s="136">
        <v>291942773</v>
      </c>
      <c r="D51" s="97"/>
      <c r="F51" s="100">
        <f>'COM GSDTSec'!R92</f>
        <v>1642828</v>
      </c>
      <c r="G51" s="76">
        <f>'COM GSTOU'!R92</f>
        <v>2297014</v>
      </c>
      <c r="H51" s="76">
        <f>'COM LP-SEC'!R92+'COM LP-PRI'!R92</f>
        <v>33806444</v>
      </c>
      <c r="I51" s="76">
        <f>'COM LPT-SEC'!R92</f>
        <v>12973126</v>
      </c>
      <c r="J51" s="141">
        <f>'COM RTP'!R92</f>
        <v>9821822</v>
      </c>
      <c r="K51" s="76"/>
      <c r="L51" s="101"/>
      <c r="M51" s="102"/>
      <c r="N51" s="136">
        <v>1041000</v>
      </c>
      <c r="O51" s="136">
        <v>19310000</v>
      </c>
      <c r="P51" s="138">
        <v>4943000</v>
      </c>
      <c r="R51" s="100">
        <f t="shared" si="1"/>
        <v>1642828</v>
      </c>
      <c r="S51" s="76">
        <f t="shared" si="2"/>
        <v>2297014</v>
      </c>
      <c r="T51" s="76">
        <f t="shared" si="3"/>
        <v>34847444</v>
      </c>
      <c r="U51" s="76">
        <f t="shared" si="4"/>
        <v>32283126</v>
      </c>
      <c r="V51" s="103">
        <f t="shared" si="5"/>
        <v>14764822</v>
      </c>
      <c r="X51" s="153">
        <f t="shared" si="6"/>
        <v>206107539</v>
      </c>
    </row>
    <row r="52" spans="1:24">
      <c r="A52" s="91">
        <f t="shared" si="7"/>
        <v>2016</v>
      </c>
      <c r="B52" s="33" t="s">
        <v>32</v>
      </c>
      <c r="C52" s="136">
        <v>280405022</v>
      </c>
      <c r="D52" s="97"/>
      <c r="F52" s="100">
        <f>'COM GSDTSec'!R93</f>
        <v>1580272</v>
      </c>
      <c r="G52" s="76">
        <f>'COM GSTOU'!R93</f>
        <v>2313210</v>
      </c>
      <c r="H52" s="76">
        <f>'COM LP-SEC'!R93+'COM LP-PRI'!R93</f>
        <v>33358351</v>
      </c>
      <c r="I52" s="76">
        <f>'COM LPT-SEC'!R93</f>
        <v>12213760</v>
      </c>
      <c r="J52" s="141">
        <f>'COM RTP'!R93</f>
        <v>9133880</v>
      </c>
      <c r="K52" s="76"/>
      <c r="L52" s="101"/>
      <c r="M52" s="102"/>
      <c r="N52" s="136">
        <v>889000</v>
      </c>
      <c r="O52" s="136">
        <v>18515000</v>
      </c>
      <c r="P52" s="138">
        <v>5009000</v>
      </c>
      <c r="R52" s="100">
        <f t="shared" si="1"/>
        <v>1580272</v>
      </c>
      <c r="S52" s="76">
        <f t="shared" si="2"/>
        <v>2313210</v>
      </c>
      <c r="T52" s="76">
        <f t="shared" si="3"/>
        <v>34247351</v>
      </c>
      <c r="U52" s="76">
        <f t="shared" si="4"/>
        <v>30728760</v>
      </c>
      <c r="V52" s="103">
        <f t="shared" si="5"/>
        <v>14142880</v>
      </c>
      <c r="X52" s="153">
        <f t="shared" si="6"/>
        <v>197392549</v>
      </c>
    </row>
    <row r="53" spans="1:24">
      <c r="A53" s="91">
        <f t="shared" si="7"/>
        <v>2016</v>
      </c>
      <c r="B53" s="33" t="s">
        <v>33</v>
      </c>
      <c r="C53" s="136">
        <v>275829599</v>
      </c>
      <c r="D53" s="97"/>
      <c r="F53" s="100">
        <f>'COM GSDTSec'!R94</f>
        <v>1404120</v>
      </c>
      <c r="G53" s="76">
        <f>'COM GSTOU'!R94</f>
        <v>2314761</v>
      </c>
      <c r="H53" s="76">
        <f>'COM LP-SEC'!R94+'COM LP-PRI'!R94</f>
        <v>34187981</v>
      </c>
      <c r="I53" s="76">
        <f>'COM LPT-SEC'!R94</f>
        <v>12228783</v>
      </c>
      <c r="J53" s="141">
        <f>'COM RTP'!R94</f>
        <v>8898020</v>
      </c>
      <c r="K53" s="76"/>
      <c r="L53" s="101"/>
      <c r="M53" s="102"/>
      <c r="N53" s="136">
        <v>886000</v>
      </c>
      <c r="O53" s="136">
        <v>19783000</v>
      </c>
      <c r="P53" s="138">
        <v>5879000</v>
      </c>
      <c r="R53" s="100">
        <f t="shared" si="1"/>
        <v>1404120</v>
      </c>
      <c r="S53" s="76">
        <f t="shared" si="2"/>
        <v>2314761</v>
      </c>
      <c r="T53" s="76">
        <f t="shared" si="3"/>
        <v>35073981</v>
      </c>
      <c r="U53" s="76">
        <f t="shared" si="4"/>
        <v>32011783</v>
      </c>
      <c r="V53" s="103">
        <f t="shared" si="5"/>
        <v>14777020</v>
      </c>
      <c r="X53" s="153">
        <f t="shared" si="6"/>
        <v>190247934</v>
      </c>
    </row>
    <row r="54" spans="1:24">
      <c r="A54" s="91">
        <f t="shared" si="7"/>
        <v>2016</v>
      </c>
      <c r="B54" s="33" t="s">
        <v>34</v>
      </c>
      <c r="C54" s="136">
        <v>293159621</v>
      </c>
      <c r="D54" s="97"/>
      <c r="F54" s="100">
        <f>'COM GSDTSec'!R95</f>
        <v>1628754</v>
      </c>
      <c r="G54" s="76">
        <f>'COM GSTOU'!R95</f>
        <v>2465542</v>
      </c>
      <c r="H54" s="76">
        <f>'COM LP-SEC'!R95+'COM LP-PRI'!R95</f>
        <v>36546650</v>
      </c>
      <c r="I54" s="76">
        <f>'COM LPT-SEC'!R95</f>
        <v>12989893</v>
      </c>
      <c r="J54" s="141">
        <f>'COM RTP'!R95</f>
        <v>9431342</v>
      </c>
      <c r="K54" s="76"/>
      <c r="L54" s="101"/>
      <c r="M54" s="102"/>
      <c r="N54" s="136">
        <v>1059000</v>
      </c>
      <c r="O54" s="136">
        <v>20180000</v>
      </c>
      <c r="P54" s="138">
        <v>5755000</v>
      </c>
      <c r="R54" s="100">
        <f t="shared" si="1"/>
        <v>1628754</v>
      </c>
      <c r="S54" s="76">
        <f t="shared" si="2"/>
        <v>2465542</v>
      </c>
      <c r="T54" s="76">
        <f t="shared" si="3"/>
        <v>37605650</v>
      </c>
      <c r="U54" s="76">
        <f t="shared" si="4"/>
        <v>33169893</v>
      </c>
      <c r="V54" s="103">
        <f t="shared" si="5"/>
        <v>15186342</v>
      </c>
      <c r="X54" s="153">
        <f t="shared" si="6"/>
        <v>203103440</v>
      </c>
    </row>
    <row r="55" spans="1:24">
      <c r="A55" s="91">
        <f t="shared" si="7"/>
        <v>2016</v>
      </c>
      <c r="B55" s="33" t="s">
        <v>35</v>
      </c>
      <c r="C55" s="136">
        <v>311254874</v>
      </c>
      <c r="D55" s="97"/>
      <c r="F55" s="100">
        <f>'COM GSDTSec'!R96</f>
        <v>1772760</v>
      </c>
      <c r="G55" s="76">
        <f>'COM GSTOU'!R96</f>
        <v>2634545</v>
      </c>
      <c r="H55" s="76">
        <f>'COM LP-SEC'!R96+'COM LP-PRI'!R96</f>
        <v>36755672</v>
      </c>
      <c r="I55" s="76">
        <f>'COM LPT-SEC'!R96</f>
        <v>12688043</v>
      </c>
      <c r="J55" s="141">
        <f>'COM RTP'!R96</f>
        <v>9756522</v>
      </c>
      <c r="K55" s="76"/>
      <c r="L55" s="101"/>
      <c r="M55" s="102"/>
      <c r="N55" s="136">
        <v>1198000</v>
      </c>
      <c r="O55" s="136">
        <v>21352000</v>
      </c>
      <c r="P55" s="138">
        <v>6043000</v>
      </c>
      <c r="R55" s="100">
        <f t="shared" si="1"/>
        <v>1772760</v>
      </c>
      <c r="S55" s="76">
        <f t="shared" si="2"/>
        <v>2634545</v>
      </c>
      <c r="T55" s="76">
        <f t="shared" si="3"/>
        <v>37953672</v>
      </c>
      <c r="U55" s="76">
        <f t="shared" si="4"/>
        <v>34040043</v>
      </c>
      <c r="V55" s="103">
        <f t="shared" si="5"/>
        <v>15799522</v>
      </c>
      <c r="X55" s="153">
        <f t="shared" si="6"/>
        <v>219054332</v>
      </c>
    </row>
    <row r="56" spans="1:24">
      <c r="A56" s="91">
        <f t="shared" si="7"/>
        <v>2016</v>
      </c>
      <c r="B56" s="33" t="s">
        <v>36</v>
      </c>
      <c r="C56" s="136">
        <v>369474188</v>
      </c>
      <c r="D56" s="97"/>
      <c r="F56" s="100">
        <f>'COM GSDTSec'!R97</f>
        <v>2313492</v>
      </c>
      <c r="G56" s="76">
        <f>'COM GSTOU'!R97</f>
        <v>3318371</v>
      </c>
      <c r="H56" s="76">
        <f>'COM LP-SEC'!R97+'COM LP-PRI'!R97</f>
        <v>42817484</v>
      </c>
      <c r="I56" s="76">
        <f>'COM LPT-SEC'!R97</f>
        <v>14450160</v>
      </c>
      <c r="J56" s="141">
        <f>'COM RTP'!R97</f>
        <v>11647797</v>
      </c>
      <c r="K56" s="76"/>
      <c r="L56" s="101"/>
      <c r="M56" s="102"/>
      <c r="N56" s="136">
        <v>1251000</v>
      </c>
      <c r="O56" s="136">
        <v>22875000</v>
      </c>
      <c r="P56" s="138">
        <v>5588000</v>
      </c>
      <c r="R56" s="100">
        <f t="shared" si="1"/>
        <v>2313492</v>
      </c>
      <c r="S56" s="76">
        <f t="shared" si="2"/>
        <v>3318371</v>
      </c>
      <c r="T56" s="76">
        <f t="shared" si="3"/>
        <v>44068484</v>
      </c>
      <c r="U56" s="76">
        <f t="shared" si="4"/>
        <v>37325160</v>
      </c>
      <c r="V56" s="103">
        <f t="shared" si="5"/>
        <v>17235797</v>
      </c>
      <c r="X56" s="153">
        <f t="shared" si="6"/>
        <v>265212884</v>
      </c>
    </row>
    <row r="57" spans="1:24">
      <c r="A57" s="91">
        <f t="shared" si="7"/>
        <v>2016</v>
      </c>
      <c r="B57" s="33" t="s">
        <v>41</v>
      </c>
      <c r="C57" s="136">
        <v>395418817</v>
      </c>
      <c r="D57" s="97"/>
      <c r="F57" s="100">
        <f>'COM GSDTSec'!R98</f>
        <v>2462060</v>
      </c>
      <c r="G57" s="76">
        <f>'COM GSTOU'!R98</f>
        <v>3594636</v>
      </c>
      <c r="H57" s="76">
        <f>'COM LP-SEC'!R98+'COM LP-PRI'!R98</f>
        <v>44649380</v>
      </c>
      <c r="I57" s="76">
        <f>'COM LPT-SEC'!R98</f>
        <v>14992698</v>
      </c>
      <c r="J57" s="141">
        <f>'COM RTP'!R98</f>
        <v>12366136</v>
      </c>
      <c r="K57" s="76"/>
      <c r="L57" s="101"/>
      <c r="M57" s="102"/>
      <c r="N57" s="136">
        <v>1446000</v>
      </c>
      <c r="O57" s="136">
        <v>23932000</v>
      </c>
      <c r="P57" s="138">
        <v>5964000</v>
      </c>
      <c r="R57" s="100">
        <f t="shared" si="1"/>
        <v>2462060</v>
      </c>
      <c r="S57" s="76">
        <f t="shared" si="2"/>
        <v>3594636</v>
      </c>
      <c r="T57" s="76">
        <f t="shared" si="3"/>
        <v>46095380</v>
      </c>
      <c r="U57" s="76">
        <f t="shared" si="4"/>
        <v>38924698</v>
      </c>
      <c r="V57" s="103">
        <f t="shared" si="5"/>
        <v>18330136</v>
      </c>
      <c r="X57" s="153">
        <f t="shared" si="6"/>
        <v>286011907</v>
      </c>
    </row>
    <row r="58" spans="1:24">
      <c r="A58" s="91">
        <f t="shared" si="7"/>
        <v>2016</v>
      </c>
      <c r="B58" s="33" t="s">
        <v>42</v>
      </c>
      <c r="C58" s="136">
        <v>396694897</v>
      </c>
      <c r="D58" s="97"/>
      <c r="F58" s="100">
        <f>'COM GSDTSec'!R99</f>
        <v>2541810</v>
      </c>
      <c r="G58" s="76">
        <f>'COM GSTOU'!R99</f>
        <v>3570117</v>
      </c>
      <c r="H58" s="76">
        <f>'COM LP-SEC'!R99+'COM LP-PRI'!R99</f>
        <v>45932317</v>
      </c>
      <c r="I58" s="76">
        <f>'COM LPT-SEC'!R99</f>
        <v>15167370</v>
      </c>
      <c r="J58" s="141">
        <f>'COM RTP'!R99</f>
        <v>12498920</v>
      </c>
      <c r="K58" s="76"/>
      <c r="L58" s="101"/>
      <c r="M58" s="102"/>
      <c r="N58" s="136">
        <v>1333000</v>
      </c>
      <c r="O58" s="136">
        <v>24328000</v>
      </c>
      <c r="P58" s="138">
        <v>6052000</v>
      </c>
      <c r="R58" s="100">
        <f t="shared" si="1"/>
        <v>2541810</v>
      </c>
      <c r="S58" s="76">
        <f t="shared" si="2"/>
        <v>3570117</v>
      </c>
      <c r="T58" s="76">
        <f t="shared" si="3"/>
        <v>47265317</v>
      </c>
      <c r="U58" s="76">
        <f t="shared" si="4"/>
        <v>39495370</v>
      </c>
      <c r="V58" s="103">
        <f t="shared" si="5"/>
        <v>18550920</v>
      </c>
      <c r="X58" s="153">
        <f t="shared" si="6"/>
        <v>285271363</v>
      </c>
    </row>
    <row r="59" spans="1:24">
      <c r="A59" s="91">
        <f t="shared" si="7"/>
        <v>2016</v>
      </c>
      <c r="B59" s="33" t="s">
        <v>43</v>
      </c>
      <c r="C59" s="136">
        <v>395613688</v>
      </c>
      <c r="D59" s="97"/>
      <c r="F59" s="100">
        <f>'COM GSDTSec'!R100</f>
        <v>2357937</v>
      </c>
      <c r="G59" s="76">
        <f>'COM GSTOU'!R100</f>
        <v>3541351</v>
      </c>
      <c r="H59" s="76">
        <f>'COM LP-SEC'!R100+'COM LP-PRI'!R100</f>
        <v>45487513</v>
      </c>
      <c r="I59" s="76">
        <f>'COM LPT-SEC'!R100</f>
        <v>14728859</v>
      </c>
      <c r="J59" s="141">
        <f>'COM RTP'!R100</f>
        <v>12124508</v>
      </c>
      <c r="K59" s="76"/>
      <c r="L59" s="101"/>
      <c r="M59" s="102"/>
      <c r="N59" s="136">
        <v>1358000</v>
      </c>
      <c r="O59" s="136">
        <v>22517000</v>
      </c>
      <c r="P59" s="138">
        <v>5561000</v>
      </c>
      <c r="R59" s="100">
        <f t="shared" si="1"/>
        <v>2357937</v>
      </c>
      <c r="S59" s="76">
        <f t="shared" si="2"/>
        <v>3541351</v>
      </c>
      <c r="T59" s="76">
        <f t="shared" si="3"/>
        <v>46845513</v>
      </c>
      <c r="U59" s="76">
        <f t="shared" si="4"/>
        <v>37245859</v>
      </c>
      <c r="V59" s="103">
        <f t="shared" si="5"/>
        <v>17685508</v>
      </c>
      <c r="X59" s="153">
        <f t="shared" si="6"/>
        <v>287937520</v>
      </c>
    </row>
    <row r="60" spans="1:24">
      <c r="A60" s="91">
        <f t="shared" si="7"/>
        <v>2016</v>
      </c>
      <c r="B60" s="33" t="s">
        <v>44</v>
      </c>
      <c r="C60" s="136">
        <v>355793442</v>
      </c>
      <c r="D60" s="97"/>
      <c r="F60" s="100">
        <f>'COM GSDTSec'!R101</f>
        <v>1944279</v>
      </c>
      <c r="G60" s="76">
        <f>'COM GSTOU'!R101</f>
        <v>3143673</v>
      </c>
      <c r="H60" s="76">
        <f>'COM LP-SEC'!R101+'COM LP-PRI'!R101</f>
        <v>40487166</v>
      </c>
      <c r="I60" s="76">
        <f>'COM LPT-SEC'!R101</f>
        <v>13248688</v>
      </c>
      <c r="J60" s="141">
        <f>'COM RTP'!R101</f>
        <v>10273101</v>
      </c>
      <c r="K60" s="76"/>
      <c r="L60" s="101"/>
      <c r="M60" s="102"/>
      <c r="N60" s="136">
        <v>1202000</v>
      </c>
      <c r="O60" s="136">
        <v>20642000</v>
      </c>
      <c r="P60" s="138">
        <v>5666000</v>
      </c>
      <c r="R60" s="100">
        <f t="shared" si="1"/>
        <v>1944279</v>
      </c>
      <c r="S60" s="76">
        <f t="shared" si="2"/>
        <v>3143673</v>
      </c>
      <c r="T60" s="76">
        <f t="shared" si="3"/>
        <v>41689166</v>
      </c>
      <c r="U60" s="76">
        <f t="shared" si="4"/>
        <v>33890688</v>
      </c>
      <c r="V60" s="103">
        <f t="shared" si="5"/>
        <v>15939101</v>
      </c>
      <c r="X60" s="153">
        <f t="shared" si="6"/>
        <v>259186535</v>
      </c>
    </row>
    <row r="61" spans="1:24">
      <c r="A61" s="91">
        <f t="shared" si="7"/>
        <v>2016</v>
      </c>
      <c r="B61" s="33" t="s">
        <v>45</v>
      </c>
      <c r="C61" s="136">
        <v>283352884</v>
      </c>
      <c r="D61" s="97"/>
      <c r="F61" s="100">
        <f>'COM GSDTSec'!R102</f>
        <v>1501432</v>
      </c>
      <c r="G61" s="76">
        <f>'COM GSTOU'!R102</f>
        <v>2437192</v>
      </c>
      <c r="H61" s="76">
        <f>'COM LP-SEC'!R102+'COM LP-PRI'!R102</f>
        <v>34005256</v>
      </c>
      <c r="I61" s="76">
        <f>'COM LPT-SEC'!R102</f>
        <v>11720992</v>
      </c>
      <c r="J61" s="141">
        <f>'COM RTP'!R102</f>
        <v>8735428</v>
      </c>
      <c r="K61" s="76"/>
      <c r="L61" s="101"/>
      <c r="M61" s="102"/>
      <c r="N61" s="136">
        <v>965000</v>
      </c>
      <c r="O61" s="136">
        <v>18832000</v>
      </c>
      <c r="P61" s="138">
        <v>5466000</v>
      </c>
      <c r="R61" s="100">
        <f t="shared" si="1"/>
        <v>1501432</v>
      </c>
      <c r="S61" s="76">
        <f t="shared" si="2"/>
        <v>2437192</v>
      </c>
      <c r="T61" s="76">
        <f t="shared" si="3"/>
        <v>34970256</v>
      </c>
      <c r="U61" s="76">
        <f t="shared" si="4"/>
        <v>30552992</v>
      </c>
      <c r="V61" s="103">
        <f t="shared" si="5"/>
        <v>14201428</v>
      </c>
      <c r="X61" s="153">
        <f t="shared" si="6"/>
        <v>199689584</v>
      </c>
    </row>
    <row r="62" spans="1:24" ht="15.75" thickBot="1">
      <c r="A62" s="178">
        <f t="shared" si="7"/>
        <v>2016</v>
      </c>
      <c r="B62" s="50" t="s">
        <v>46</v>
      </c>
      <c r="C62" s="137">
        <v>288100063</v>
      </c>
      <c r="D62" s="105"/>
      <c r="F62" s="100">
        <f>'COM GSDTSec'!R103</f>
        <v>1590092</v>
      </c>
      <c r="G62" s="76">
        <f>'COM GSTOU'!R103</f>
        <v>2305719</v>
      </c>
      <c r="H62" s="76">
        <f>'COM LP-SEC'!R103+'COM LP-PRI'!R103</f>
        <v>34823385</v>
      </c>
      <c r="I62" s="76">
        <f>'COM LPT-SEC'!R103</f>
        <v>12325475</v>
      </c>
      <c r="J62" s="141">
        <f>'COM RTP'!R103</f>
        <v>9496341</v>
      </c>
      <c r="K62" s="76"/>
      <c r="L62" s="107"/>
      <c r="M62" s="108"/>
      <c r="N62" s="137">
        <v>972000</v>
      </c>
      <c r="O62" s="137">
        <v>19462000</v>
      </c>
      <c r="P62" s="139">
        <v>4574000</v>
      </c>
      <c r="R62" s="100">
        <f t="shared" si="1"/>
        <v>1590092</v>
      </c>
      <c r="S62" s="76">
        <f t="shared" si="2"/>
        <v>2305719</v>
      </c>
      <c r="T62" s="76">
        <f t="shared" si="3"/>
        <v>35795385</v>
      </c>
      <c r="U62" s="76">
        <f t="shared" si="4"/>
        <v>31787475</v>
      </c>
      <c r="V62" s="103">
        <f t="shared" si="5"/>
        <v>14070341</v>
      </c>
      <c r="W62" s="49"/>
      <c r="X62" s="153">
        <f t="shared" si="6"/>
        <v>202551051</v>
      </c>
    </row>
    <row r="63" spans="1:24">
      <c r="A63" s="91">
        <f t="shared" si="7"/>
        <v>2017</v>
      </c>
      <c r="B63" s="33" t="s">
        <v>31</v>
      </c>
      <c r="C63" s="149">
        <v>297309963</v>
      </c>
      <c r="D63" s="148" t="s">
        <v>117</v>
      </c>
      <c r="F63" s="100">
        <f>'COM GSDTSec'!R104</f>
        <v>1626562</v>
      </c>
      <c r="G63" s="76">
        <f>'COM GSTOU'!R104</f>
        <v>2387365</v>
      </c>
      <c r="H63" s="76">
        <f>'COM LP-SEC'!R104+'COM LP-PRI'!R104</f>
        <v>34882825</v>
      </c>
      <c r="I63" s="76">
        <f>'COM LPT-SEC'!R104</f>
        <v>12973126</v>
      </c>
      <c r="J63" s="141">
        <f>'COM RTP'!R104</f>
        <v>9821822</v>
      </c>
      <c r="K63" s="76"/>
      <c r="L63" s="101"/>
      <c r="M63" s="102"/>
      <c r="N63" s="136">
        <v>1041000</v>
      </c>
      <c r="O63" s="136">
        <v>19310000</v>
      </c>
      <c r="P63" s="138">
        <v>4943000</v>
      </c>
      <c r="R63" s="100">
        <f t="shared" si="1"/>
        <v>1626562</v>
      </c>
      <c r="S63" s="76">
        <f t="shared" si="2"/>
        <v>2387365</v>
      </c>
      <c r="T63" s="76">
        <f t="shared" si="3"/>
        <v>35923825</v>
      </c>
      <c r="U63" s="76">
        <f t="shared" si="4"/>
        <v>32283126</v>
      </c>
      <c r="V63" s="103">
        <f t="shared" si="5"/>
        <v>14764822</v>
      </c>
      <c r="X63" s="153">
        <f t="shared" si="6"/>
        <v>210324263</v>
      </c>
    </row>
    <row r="64" spans="1:24">
      <c r="A64" s="91">
        <f t="shared" si="7"/>
        <v>2017</v>
      </c>
      <c r="B64" s="33" t="s">
        <v>32</v>
      </c>
      <c r="C64" s="149">
        <v>285560098</v>
      </c>
      <c r="D64" s="148" t="s">
        <v>117</v>
      </c>
      <c r="F64" s="100">
        <f>'COM GSDTSec'!R105</f>
        <v>1538815</v>
      </c>
      <c r="G64" s="76">
        <f>'COM GSTOU'!R105</f>
        <v>2367700</v>
      </c>
      <c r="H64" s="76">
        <f>'COM LP-SEC'!R105+'COM LP-PRI'!R105</f>
        <v>33673921</v>
      </c>
      <c r="I64" s="76">
        <f>'COM LPT-SEC'!R105</f>
        <v>12012279</v>
      </c>
      <c r="J64" s="141">
        <f>'COM RTP'!R105</f>
        <v>8983206</v>
      </c>
      <c r="K64" s="76"/>
      <c r="L64" s="101"/>
      <c r="M64" s="102"/>
      <c r="N64" s="136">
        <v>889000</v>
      </c>
      <c r="O64" s="136">
        <v>18515000</v>
      </c>
      <c r="P64" s="138">
        <v>5009000</v>
      </c>
      <c r="R64" s="100">
        <f t="shared" si="1"/>
        <v>1538815</v>
      </c>
      <c r="S64" s="76">
        <f t="shared" si="2"/>
        <v>2367700</v>
      </c>
      <c r="T64" s="76">
        <f t="shared" si="3"/>
        <v>34562921</v>
      </c>
      <c r="U64" s="76">
        <f t="shared" si="4"/>
        <v>30527279</v>
      </c>
      <c r="V64" s="103">
        <f t="shared" si="5"/>
        <v>13992206</v>
      </c>
      <c r="X64" s="153">
        <f t="shared" si="6"/>
        <v>202571177</v>
      </c>
    </row>
    <row r="65" spans="1:24">
      <c r="A65" s="91">
        <f t="shared" si="7"/>
        <v>2017</v>
      </c>
      <c r="B65" s="33" t="s">
        <v>33</v>
      </c>
      <c r="C65" s="149">
        <v>280900558</v>
      </c>
      <c r="D65" s="148" t="s">
        <v>117</v>
      </c>
      <c r="F65" s="100">
        <f>'COM GSDTSec'!R106</f>
        <v>1367066</v>
      </c>
      <c r="G65" s="76">
        <f>'COM GSTOU'!R106</f>
        <v>2365073</v>
      </c>
      <c r="H65" s="76">
        <f>'COM LP-SEC'!R106+'COM LP-PRI'!R106</f>
        <v>34856032</v>
      </c>
      <c r="I65" s="76">
        <f>'COM LPT-SEC'!R106</f>
        <v>12025133</v>
      </c>
      <c r="J65" s="141">
        <f>'COM RTP'!R106</f>
        <v>8749838</v>
      </c>
      <c r="K65" s="76"/>
      <c r="L65" s="101"/>
      <c r="M65" s="102"/>
      <c r="N65" s="136">
        <v>886000</v>
      </c>
      <c r="O65" s="136">
        <v>19783000</v>
      </c>
      <c r="P65" s="138">
        <v>5879000</v>
      </c>
      <c r="R65" s="100">
        <f t="shared" si="1"/>
        <v>1367066</v>
      </c>
      <c r="S65" s="76">
        <f t="shared" si="2"/>
        <v>2365073</v>
      </c>
      <c r="T65" s="76">
        <f t="shared" si="3"/>
        <v>35742032</v>
      </c>
      <c r="U65" s="76">
        <f t="shared" si="4"/>
        <v>31808133</v>
      </c>
      <c r="V65" s="103">
        <f t="shared" si="5"/>
        <v>14628838</v>
      </c>
      <c r="X65" s="153">
        <f t="shared" si="6"/>
        <v>194989416</v>
      </c>
    </row>
    <row r="66" spans="1:24">
      <c r="A66" s="91">
        <f t="shared" si="7"/>
        <v>2017</v>
      </c>
      <c r="B66" s="33" t="s">
        <v>34</v>
      </c>
      <c r="C66" s="149">
        <v>298549182</v>
      </c>
      <c r="D66" s="148" t="s">
        <v>117</v>
      </c>
      <c r="F66" s="100">
        <f>'COM GSDTSec'!R107</f>
        <v>1612628</v>
      </c>
      <c r="G66" s="76">
        <f>'COM GSTOU'!R107</f>
        <v>2569043</v>
      </c>
      <c r="H66" s="76">
        <f>'COM LP-SEC'!R107+'COM LP-PRI'!R107</f>
        <v>37911232</v>
      </c>
      <c r="I66" s="76">
        <f>'COM LPT-SEC'!R107</f>
        <v>12989893</v>
      </c>
      <c r="J66" s="141">
        <f>'COM RTP'!R107</f>
        <v>9431342</v>
      </c>
      <c r="K66" s="76"/>
      <c r="L66" s="101"/>
      <c r="M66" s="102"/>
      <c r="N66" s="136">
        <v>1059000</v>
      </c>
      <c r="O66" s="136">
        <v>20180000</v>
      </c>
      <c r="P66" s="138">
        <v>5755000</v>
      </c>
      <c r="R66" s="100">
        <f t="shared" si="1"/>
        <v>1612628</v>
      </c>
      <c r="S66" s="76">
        <f t="shared" si="2"/>
        <v>2569043</v>
      </c>
      <c r="T66" s="76">
        <f t="shared" si="3"/>
        <v>38970232</v>
      </c>
      <c r="U66" s="76">
        <f t="shared" si="4"/>
        <v>33169893</v>
      </c>
      <c r="V66" s="103">
        <f t="shared" si="5"/>
        <v>15186342</v>
      </c>
      <c r="X66" s="153">
        <f t="shared" si="6"/>
        <v>207041044</v>
      </c>
    </row>
    <row r="67" spans="1:24">
      <c r="A67" s="91">
        <f t="shared" si="7"/>
        <v>2017</v>
      </c>
      <c r="B67" s="33" t="s">
        <v>35</v>
      </c>
      <c r="C67" s="149">
        <v>316977105</v>
      </c>
      <c r="D67" s="148" t="s">
        <v>117</v>
      </c>
      <c r="F67" s="100">
        <f>'COM GSDTSec'!R108</f>
        <v>1755208</v>
      </c>
      <c r="G67" s="76">
        <f>'COM GSTOU'!R108</f>
        <v>2744810</v>
      </c>
      <c r="H67" s="76">
        <f>'COM LP-SEC'!R108+'COM LP-PRI'!R108</f>
        <v>38141656</v>
      </c>
      <c r="I67" s="76">
        <f>'COM LPT-SEC'!R108</f>
        <v>12688043</v>
      </c>
      <c r="J67" s="141">
        <f>'COM RTP'!R108</f>
        <v>9756522</v>
      </c>
      <c r="K67" s="76"/>
      <c r="L67" s="101"/>
      <c r="M67" s="102"/>
      <c r="N67" s="136">
        <v>1198000</v>
      </c>
      <c r="O67" s="136">
        <v>21352000</v>
      </c>
      <c r="P67" s="138">
        <v>6043000</v>
      </c>
      <c r="R67" s="100">
        <f t="shared" si="1"/>
        <v>1755208</v>
      </c>
      <c r="S67" s="76">
        <f t="shared" si="2"/>
        <v>2744810</v>
      </c>
      <c r="T67" s="76">
        <f t="shared" si="3"/>
        <v>39339656</v>
      </c>
      <c r="U67" s="76">
        <f t="shared" si="4"/>
        <v>34040043</v>
      </c>
      <c r="V67" s="103">
        <f t="shared" si="5"/>
        <v>15799522</v>
      </c>
      <c r="X67" s="153">
        <f t="shared" si="6"/>
        <v>223297866</v>
      </c>
    </row>
    <row r="68" spans="1:24">
      <c r="A68" s="91">
        <f t="shared" si="7"/>
        <v>2017</v>
      </c>
      <c r="B68" s="33" t="s">
        <v>36</v>
      </c>
      <c r="C68" s="149">
        <v>376266746</v>
      </c>
      <c r="D68" s="148" t="s">
        <v>117</v>
      </c>
      <c r="F68" s="100">
        <f>'COM GSDTSec'!R109</f>
        <v>2290586</v>
      </c>
      <c r="G68" s="76">
        <f>'COM GSTOU'!R109</f>
        <v>3446760</v>
      </c>
      <c r="H68" s="76">
        <f>'COM LP-SEC'!R109+'COM LP-PRI'!R109</f>
        <v>44438805</v>
      </c>
      <c r="I68" s="76">
        <f>'COM LPT-SEC'!R109</f>
        <v>14450160</v>
      </c>
      <c r="J68" s="141">
        <f>'COM RTP'!R109</f>
        <v>11647797</v>
      </c>
      <c r="K68" s="76"/>
      <c r="L68" s="101"/>
      <c r="M68" s="102"/>
      <c r="N68" s="136">
        <v>1251000</v>
      </c>
      <c r="O68" s="136">
        <v>22875000</v>
      </c>
      <c r="P68" s="138">
        <v>5588000</v>
      </c>
      <c r="R68" s="100">
        <f t="shared" si="1"/>
        <v>2290586</v>
      </c>
      <c r="S68" s="76">
        <f t="shared" si="2"/>
        <v>3446760</v>
      </c>
      <c r="T68" s="76">
        <f t="shared" si="3"/>
        <v>45689805</v>
      </c>
      <c r="U68" s="76">
        <f t="shared" si="4"/>
        <v>37325160</v>
      </c>
      <c r="V68" s="103">
        <f t="shared" si="5"/>
        <v>17235797</v>
      </c>
      <c r="X68" s="153">
        <f t="shared" si="6"/>
        <v>270278638</v>
      </c>
    </row>
    <row r="69" spans="1:24">
      <c r="A69" s="91">
        <f t="shared" si="7"/>
        <v>2017</v>
      </c>
      <c r="B69" s="33" t="s">
        <v>41</v>
      </c>
      <c r="C69" s="149">
        <v>402688351</v>
      </c>
      <c r="D69" s="148" t="s">
        <v>117</v>
      </c>
      <c r="F69" s="100">
        <f>'COM GSDTSec'!R110</f>
        <v>2437683</v>
      </c>
      <c r="G69" s="76">
        <f>'COM GSTOU'!R110</f>
        <v>3743969</v>
      </c>
      <c r="H69" s="76">
        <f>'COM LP-SEC'!R110+'COM LP-PRI'!R110</f>
        <v>46094485</v>
      </c>
      <c r="I69" s="76">
        <f>'COM LPT-SEC'!R110</f>
        <v>14992698</v>
      </c>
      <c r="J69" s="141">
        <f>'COM RTP'!R110</f>
        <v>12366136</v>
      </c>
      <c r="K69" s="76"/>
      <c r="L69" s="101"/>
      <c r="M69" s="102"/>
      <c r="N69" s="136">
        <v>1446000</v>
      </c>
      <c r="O69" s="136">
        <v>23932000</v>
      </c>
      <c r="P69" s="138">
        <v>5964000</v>
      </c>
      <c r="R69" s="100">
        <f t="shared" si="1"/>
        <v>2437683</v>
      </c>
      <c r="S69" s="76">
        <f t="shared" si="2"/>
        <v>3743969</v>
      </c>
      <c r="T69" s="76">
        <f t="shared" si="3"/>
        <v>47540485</v>
      </c>
      <c r="U69" s="76">
        <f t="shared" si="4"/>
        <v>38924698</v>
      </c>
      <c r="V69" s="103">
        <f t="shared" si="5"/>
        <v>18330136</v>
      </c>
      <c r="X69" s="153">
        <f t="shared" si="6"/>
        <v>291711380</v>
      </c>
    </row>
    <row r="70" spans="1:24">
      <c r="A70" s="91">
        <f t="shared" si="7"/>
        <v>2017</v>
      </c>
      <c r="B70" s="33" t="s">
        <v>42</v>
      </c>
      <c r="C70" s="149">
        <v>403987891</v>
      </c>
      <c r="D70" s="148" t="s">
        <v>117</v>
      </c>
      <c r="F70" s="100">
        <f>'COM GSDTSec'!R111</f>
        <v>2516644</v>
      </c>
      <c r="G70" s="76">
        <f>'COM GSTOU'!R111</f>
        <v>3712500</v>
      </c>
      <c r="H70" s="76">
        <f>'COM LP-SEC'!R111+'COM LP-PRI'!R111</f>
        <v>47409889</v>
      </c>
      <c r="I70" s="76">
        <f>'COM LPT-SEC'!R111</f>
        <v>15167370</v>
      </c>
      <c r="J70" s="141">
        <f>'COM RTP'!R111</f>
        <v>12498920</v>
      </c>
      <c r="K70" s="76"/>
      <c r="L70" s="101"/>
      <c r="M70" s="102"/>
      <c r="N70" s="136">
        <v>1333000</v>
      </c>
      <c r="O70" s="136">
        <v>24328000</v>
      </c>
      <c r="P70" s="138">
        <v>6052000</v>
      </c>
      <c r="R70" s="100">
        <f t="shared" si="1"/>
        <v>2516644</v>
      </c>
      <c r="S70" s="76">
        <f t="shared" si="2"/>
        <v>3712500</v>
      </c>
      <c r="T70" s="76">
        <f t="shared" si="3"/>
        <v>48742889</v>
      </c>
      <c r="U70" s="76">
        <f t="shared" si="4"/>
        <v>39495370</v>
      </c>
      <c r="V70" s="103">
        <f t="shared" si="5"/>
        <v>18550920</v>
      </c>
      <c r="X70" s="153">
        <f t="shared" si="6"/>
        <v>290969568</v>
      </c>
    </row>
    <row r="71" spans="1:24">
      <c r="A71" s="91">
        <f t="shared" si="7"/>
        <v>2017</v>
      </c>
      <c r="B71" s="33" t="s">
        <v>43</v>
      </c>
      <c r="C71" s="149">
        <v>402886805</v>
      </c>
      <c r="D71" s="148" t="s">
        <v>117</v>
      </c>
      <c r="F71" s="100">
        <f>'COM GSDTSec'!R112</f>
        <v>2311246</v>
      </c>
      <c r="G71" s="76">
        <f>'COM GSTOU'!R112</f>
        <v>3687601</v>
      </c>
      <c r="H71" s="76">
        <f>'COM LP-SEC'!R112+'COM LP-PRI'!R112</f>
        <v>46936283</v>
      </c>
      <c r="I71" s="76">
        <f>'COM LPT-SEC'!R112</f>
        <v>14728859</v>
      </c>
      <c r="J71" s="141">
        <f>'COM RTP'!R112</f>
        <v>12124508</v>
      </c>
      <c r="K71" s="76"/>
      <c r="L71" s="101"/>
      <c r="M71" s="102"/>
      <c r="N71" s="136">
        <v>1358000</v>
      </c>
      <c r="O71" s="136">
        <v>22517000</v>
      </c>
      <c r="P71" s="138">
        <v>5561000</v>
      </c>
      <c r="R71" s="100">
        <f t="shared" si="1"/>
        <v>2311246</v>
      </c>
      <c r="S71" s="76">
        <f t="shared" si="2"/>
        <v>3687601</v>
      </c>
      <c r="T71" s="76">
        <f t="shared" si="3"/>
        <v>48294283</v>
      </c>
      <c r="U71" s="76">
        <f t="shared" si="4"/>
        <v>37245859</v>
      </c>
      <c r="V71" s="103">
        <f t="shared" si="5"/>
        <v>17685508</v>
      </c>
      <c r="X71" s="153">
        <f t="shared" si="6"/>
        <v>293662308</v>
      </c>
    </row>
    <row r="72" spans="1:24">
      <c r="A72" s="91">
        <f t="shared" si="7"/>
        <v>2017</v>
      </c>
      <c r="B72" s="33" t="s">
        <v>44</v>
      </c>
      <c r="C72" s="149">
        <v>362334488</v>
      </c>
      <c r="D72" s="148" t="s">
        <v>117</v>
      </c>
      <c r="F72" s="100">
        <f>'COM GSDTSec'!R113</f>
        <v>1905779</v>
      </c>
      <c r="G72" s="76">
        <f>'COM GSTOU'!R113</f>
        <v>3273118</v>
      </c>
      <c r="H72" s="76">
        <f>'COM LP-SEC'!R113+'COM LP-PRI'!R113</f>
        <v>41985299</v>
      </c>
      <c r="I72" s="76">
        <f>'COM LPT-SEC'!R113</f>
        <v>13248688</v>
      </c>
      <c r="J72" s="141">
        <f>'COM RTP'!R113</f>
        <v>10273101</v>
      </c>
      <c r="K72" s="76"/>
      <c r="L72" s="101"/>
      <c r="M72" s="102"/>
      <c r="N72" s="136">
        <v>1202000</v>
      </c>
      <c r="O72" s="136">
        <v>20642000</v>
      </c>
      <c r="P72" s="138">
        <v>5666000</v>
      </c>
      <c r="R72" s="100">
        <f t="shared" si="1"/>
        <v>1905779</v>
      </c>
      <c r="S72" s="76">
        <f t="shared" si="2"/>
        <v>3273118</v>
      </c>
      <c r="T72" s="76">
        <f t="shared" si="3"/>
        <v>43187299</v>
      </c>
      <c r="U72" s="76">
        <f t="shared" si="4"/>
        <v>33890688</v>
      </c>
      <c r="V72" s="103">
        <f t="shared" si="5"/>
        <v>15939101</v>
      </c>
      <c r="X72" s="153">
        <f t="shared" si="6"/>
        <v>264138503</v>
      </c>
    </row>
    <row r="73" spans="1:24">
      <c r="A73" s="91">
        <f t="shared" si="7"/>
        <v>2017</v>
      </c>
      <c r="B73" s="33" t="s">
        <v>45</v>
      </c>
      <c r="C73" s="149">
        <v>288562154</v>
      </c>
      <c r="D73" s="148" t="s">
        <v>117</v>
      </c>
      <c r="F73" s="100">
        <f>'COM GSDTSec'!R114</f>
        <v>1471700</v>
      </c>
      <c r="G73" s="76">
        <f>'COM GSTOU'!R114</f>
        <v>2533397</v>
      </c>
      <c r="H73" s="76">
        <f>'COM LP-SEC'!R114+'COM LP-PRI'!R114</f>
        <v>35065523</v>
      </c>
      <c r="I73" s="76">
        <f>'COM LPT-SEC'!R114</f>
        <v>11720992</v>
      </c>
      <c r="J73" s="141">
        <f>'COM RTP'!R114</f>
        <v>8735428</v>
      </c>
      <c r="K73" s="76"/>
      <c r="L73" s="101"/>
      <c r="M73" s="102"/>
      <c r="N73" s="136">
        <v>965000</v>
      </c>
      <c r="O73" s="136">
        <v>18832000</v>
      </c>
      <c r="P73" s="138">
        <v>5466000</v>
      </c>
      <c r="R73" s="100">
        <f t="shared" ref="R73:R136" si="8">ROUND(SUM(L73,F73),0)</f>
        <v>1471700</v>
      </c>
      <c r="S73" s="76">
        <f t="shared" ref="S73:S136" si="9">ROUND(SUM(M73,G73),0)</f>
        <v>2533397</v>
      </c>
      <c r="T73" s="76">
        <f t="shared" ref="T73:T136" si="10">ROUND(SUM(N73,H73),0)</f>
        <v>36030523</v>
      </c>
      <c r="U73" s="76">
        <f t="shared" ref="U73:U136" si="11">ROUND(SUM(O73,I73),0)</f>
        <v>30552992</v>
      </c>
      <c r="V73" s="103">
        <f t="shared" ref="V73:V136" si="12">ROUND(SUM(P73,J73),0)</f>
        <v>14201428</v>
      </c>
      <c r="X73" s="153">
        <f t="shared" ref="X73:X136" si="13">ROUND(C73-SUM(R73:V73),0)</f>
        <v>203772114</v>
      </c>
    </row>
    <row r="74" spans="1:24">
      <c r="A74" s="91">
        <f t="shared" si="7"/>
        <v>2017</v>
      </c>
      <c r="B74" s="33" t="s">
        <v>46</v>
      </c>
      <c r="C74" s="149">
        <v>293396607</v>
      </c>
      <c r="D74" s="148" t="s">
        <v>117</v>
      </c>
      <c r="F74" s="100">
        <f>'COM GSDTSec'!R115</f>
        <v>1574191</v>
      </c>
      <c r="G74" s="76">
        <f>'COM GSTOU'!R115</f>
        <v>2399968</v>
      </c>
      <c r="H74" s="76">
        <f>'COM LP-SEC'!R115+'COM LP-PRI'!R115</f>
        <v>36084437</v>
      </c>
      <c r="I74" s="76">
        <f>'COM LPT-SEC'!R115</f>
        <v>12325475</v>
      </c>
      <c r="J74" s="141">
        <f>'COM RTP'!R115</f>
        <v>9496341</v>
      </c>
      <c r="K74" s="76"/>
      <c r="L74" s="101"/>
      <c r="M74" s="102"/>
      <c r="N74" s="136">
        <v>972000</v>
      </c>
      <c r="O74" s="136">
        <v>19462000</v>
      </c>
      <c r="P74" s="138">
        <v>4574000</v>
      </c>
      <c r="R74" s="100">
        <f t="shared" si="8"/>
        <v>1574191</v>
      </c>
      <c r="S74" s="76">
        <f t="shared" si="9"/>
        <v>2399968</v>
      </c>
      <c r="T74" s="76">
        <f t="shared" si="10"/>
        <v>37056437</v>
      </c>
      <c r="U74" s="76">
        <f t="shared" si="11"/>
        <v>31787475</v>
      </c>
      <c r="V74" s="103">
        <f t="shared" si="12"/>
        <v>14070341</v>
      </c>
      <c r="X74" s="153">
        <f t="shared" si="13"/>
        <v>206508195</v>
      </c>
    </row>
    <row r="75" spans="1:24">
      <c r="A75" s="91">
        <f t="shared" si="7"/>
        <v>2018</v>
      </c>
      <c r="B75" s="33" t="s">
        <v>31</v>
      </c>
      <c r="C75" s="149">
        <v>300636347</v>
      </c>
      <c r="D75" s="148" t="s">
        <v>117</v>
      </c>
      <c r="F75" s="100">
        <f>'COM GSDTSec'!R116</f>
        <v>1610297</v>
      </c>
      <c r="G75" s="76">
        <f>'COM GSTOU'!R116</f>
        <v>2484667</v>
      </c>
      <c r="H75" s="76">
        <f>'COM LP-SEC'!R116+'COM LP-PRI'!R116</f>
        <v>36138603</v>
      </c>
      <c r="I75" s="76">
        <f>'COM LPT-SEC'!R116</f>
        <v>12973126</v>
      </c>
      <c r="J75" s="141">
        <f>'COM RTP'!R116</f>
        <v>9821822</v>
      </c>
      <c r="K75" s="76"/>
      <c r="L75" s="101"/>
      <c r="M75" s="102"/>
      <c r="N75" s="136">
        <v>1041000</v>
      </c>
      <c r="O75" s="136">
        <v>19310000</v>
      </c>
      <c r="P75" s="138">
        <v>4943000</v>
      </c>
      <c r="R75" s="100">
        <f t="shared" si="8"/>
        <v>1610297</v>
      </c>
      <c r="S75" s="76">
        <f t="shared" si="9"/>
        <v>2484667</v>
      </c>
      <c r="T75" s="76">
        <f t="shared" si="10"/>
        <v>37179603</v>
      </c>
      <c r="U75" s="76">
        <f t="shared" si="11"/>
        <v>32283126</v>
      </c>
      <c r="V75" s="103">
        <f t="shared" si="12"/>
        <v>14764822</v>
      </c>
      <c r="X75" s="153">
        <f t="shared" si="13"/>
        <v>212313832</v>
      </c>
    </row>
    <row r="76" spans="1:24">
      <c r="A76" s="91">
        <f t="shared" si="7"/>
        <v>2018</v>
      </c>
      <c r="B76" s="33" t="s">
        <v>32</v>
      </c>
      <c r="C76" s="149">
        <v>288755021</v>
      </c>
      <c r="D76" s="148" t="s">
        <v>117</v>
      </c>
      <c r="F76" s="100">
        <f>'COM GSDTSec'!R117</f>
        <v>1508039</v>
      </c>
      <c r="G76" s="76">
        <f>'COM GSTOU'!R117</f>
        <v>2467212</v>
      </c>
      <c r="H76" s="76">
        <f>'COM LP-SEC'!R117+'COM LP-PRI'!R117</f>
        <v>34712948</v>
      </c>
      <c r="I76" s="76">
        <f>'COM LPT-SEC'!R117</f>
        <v>12012279</v>
      </c>
      <c r="J76" s="141">
        <f>'COM RTP'!R117</f>
        <v>8983206</v>
      </c>
      <c r="K76" s="76"/>
      <c r="L76" s="101"/>
      <c r="M76" s="102"/>
      <c r="N76" s="136">
        <v>889000</v>
      </c>
      <c r="O76" s="136">
        <v>18515000</v>
      </c>
      <c r="P76" s="138">
        <v>5009000</v>
      </c>
      <c r="R76" s="100">
        <f t="shared" si="8"/>
        <v>1508039</v>
      </c>
      <c r="S76" s="76">
        <f t="shared" si="9"/>
        <v>2467212</v>
      </c>
      <c r="T76" s="76">
        <f t="shared" si="10"/>
        <v>35601948</v>
      </c>
      <c r="U76" s="76">
        <f t="shared" si="11"/>
        <v>30527279</v>
      </c>
      <c r="V76" s="103">
        <f t="shared" si="12"/>
        <v>13992206</v>
      </c>
      <c r="X76" s="153">
        <f t="shared" si="13"/>
        <v>204658337</v>
      </c>
    </row>
    <row r="77" spans="1:24">
      <c r="A77" s="91">
        <f t="shared" si="7"/>
        <v>2018</v>
      </c>
      <c r="B77" s="33" t="s">
        <v>33</v>
      </c>
      <c r="C77" s="149">
        <v>284043349</v>
      </c>
      <c r="D77" s="148" t="s">
        <v>117</v>
      </c>
      <c r="F77" s="100">
        <f>'COM GSDTSec'!R118</f>
        <v>1339725</v>
      </c>
      <c r="G77" s="76">
        <f>'COM GSTOU'!R118</f>
        <v>2464188</v>
      </c>
      <c r="H77" s="76">
        <f>'COM LP-SEC'!R118+'COM LP-PRI'!R118</f>
        <v>35739885</v>
      </c>
      <c r="I77" s="76">
        <f>'COM LPT-SEC'!R118</f>
        <v>12025133</v>
      </c>
      <c r="J77" s="141">
        <f>'COM RTP'!R118</f>
        <v>8749838</v>
      </c>
      <c r="K77" s="76"/>
      <c r="L77" s="101"/>
      <c r="M77" s="102"/>
      <c r="N77" s="136">
        <v>886000</v>
      </c>
      <c r="O77" s="136">
        <v>19783000</v>
      </c>
      <c r="P77" s="138">
        <v>5879000</v>
      </c>
      <c r="R77" s="100">
        <f t="shared" si="8"/>
        <v>1339725</v>
      </c>
      <c r="S77" s="76">
        <f t="shared" si="9"/>
        <v>2464188</v>
      </c>
      <c r="T77" s="76">
        <f t="shared" si="10"/>
        <v>36625885</v>
      </c>
      <c r="U77" s="76">
        <f t="shared" si="11"/>
        <v>31808133</v>
      </c>
      <c r="V77" s="103">
        <f t="shared" si="12"/>
        <v>14628838</v>
      </c>
      <c r="X77" s="153">
        <f t="shared" si="13"/>
        <v>197176580</v>
      </c>
    </row>
    <row r="78" spans="1:24">
      <c r="A78" s="91">
        <f t="shared" si="7"/>
        <v>2018</v>
      </c>
      <c r="B78" s="33" t="s">
        <v>34</v>
      </c>
      <c r="C78" s="149">
        <v>301889431</v>
      </c>
      <c r="D78" s="148" t="s">
        <v>117</v>
      </c>
      <c r="F78" s="100">
        <f>'COM GSDTSec'!R119</f>
        <v>1580376</v>
      </c>
      <c r="G78" s="76">
        <f>'COM GSTOU'!R119</f>
        <v>2668847</v>
      </c>
      <c r="H78" s="76">
        <f>'COM LP-SEC'!R119+'COM LP-PRI'!R119</f>
        <v>39275815</v>
      </c>
      <c r="I78" s="76">
        <f>'COM LPT-SEC'!R119</f>
        <v>12989893</v>
      </c>
      <c r="J78" s="141">
        <f>'COM RTP'!R119</f>
        <v>9431342</v>
      </c>
      <c r="K78" s="76"/>
      <c r="L78" s="101"/>
      <c r="M78" s="102"/>
      <c r="N78" s="136">
        <v>1059000</v>
      </c>
      <c r="O78" s="136">
        <v>20180000</v>
      </c>
      <c r="P78" s="138">
        <v>5755000</v>
      </c>
      <c r="R78" s="100">
        <f t="shared" si="8"/>
        <v>1580376</v>
      </c>
      <c r="S78" s="76">
        <f t="shared" si="9"/>
        <v>2668847</v>
      </c>
      <c r="T78" s="76">
        <f t="shared" si="10"/>
        <v>40334815</v>
      </c>
      <c r="U78" s="76">
        <f t="shared" si="11"/>
        <v>33169893</v>
      </c>
      <c r="V78" s="103">
        <f t="shared" si="12"/>
        <v>15186342</v>
      </c>
      <c r="X78" s="153">
        <f t="shared" si="13"/>
        <v>208949158</v>
      </c>
    </row>
    <row r="79" spans="1:24">
      <c r="A79" s="91">
        <f t="shared" ref="A79:A142" si="14">A67+1</f>
        <v>2018</v>
      </c>
      <c r="B79" s="33" t="s">
        <v>35</v>
      </c>
      <c r="C79" s="149">
        <v>320523530</v>
      </c>
      <c r="D79" s="148" t="s">
        <v>117</v>
      </c>
      <c r="F79" s="100">
        <f>'COM GSDTSec'!R120</f>
        <v>1720103</v>
      </c>
      <c r="G79" s="76">
        <f>'COM GSTOU'!R120</f>
        <v>2855075</v>
      </c>
      <c r="H79" s="76">
        <f>'COM LP-SEC'!R120+'COM LP-PRI'!R120</f>
        <v>39527640</v>
      </c>
      <c r="I79" s="76">
        <f>'COM LPT-SEC'!R120</f>
        <v>12688043</v>
      </c>
      <c r="J79" s="141">
        <f>'COM RTP'!R120</f>
        <v>9756522</v>
      </c>
      <c r="K79" s="76"/>
      <c r="L79" s="101"/>
      <c r="M79" s="102"/>
      <c r="N79" s="136">
        <v>1198000</v>
      </c>
      <c r="O79" s="136">
        <v>21352000</v>
      </c>
      <c r="P79" s="138">
        <v>6043000</v>
      </c>
      <c r="R79" s="100">
        <f t="shared" si="8"/>
        <v>1720103</v>
      </c>
      <c r="S79" s="76">
        <f t="shared" si="9"/>
        <v>2855075</v>
      </c>
      <c r="T79" s="76">
        <f t="shared" si="10"/>
        <v>40725640</v>
      </c>
      <c r="U79" s="76">
        <f t="shared" si="11"/>
        <v>34040043</v>
      </c>
      <c r="V79" s="103">
        <f t="shared" si="12"/>
        <v>15799522</v>
      </c>
      <c r="X79" s="153">
        <f t="shared" si="13"/>
        <v>225383147</v>
      </c>
    </row>
    <row r="80" spans="1:24">
      <c r="A80" s="91">
        <f t="shared" si="14"/>
        <v>2018</v>
      </c>
      <c r="B80" s="33" t="s">
        <v>36</v>
      </c>
      <c r="C80" s="149">
        <v>380476519</v>
      </c>
      <c r="D80" s="148" t="s">
        <v>117</v>
      </c>
      <c r="F80" s="100">
        <f>'COM GSDTSec'!R121</f>
        <v>2244774</v>
      </c>
      <c r="G80" s="76">
        <f>'COM GSTOU'!R121</f>
        <v>3594902</v>
      </c>
      <c r="H80" s="76">
        <f>'COM LP-SEC'!R121+'COM LP-PRI'!R121</f>
        <v>46060127</v>
      </c>
      <c r="I80" s="76">
        <f>'COM LPT-SEC'!R121</f>
        <v>14450160</v>
      </c>
      <c r="J80" s="141">
        <f>'COM RTP'!R121</f>
        <v>11647797</v>
      </c>
      <c r="K80" s="76"/>
      <c r="L80" s="101"/>
      <c r="M80" s="102"/>
      <c r="N80" s="136">
        <v>1251000</v>
      </c>
      <c r="O80" s="136">
        <v>22875000</v>
      </c>
      <c r="P80" s="138">
        <v>5588000</v>
      </c>
      <c r="R80" s="100">
        <f t="shared" si="8"/>
        <v>2244774</v>
      </c>
      <c r="S80" s="76">
        <f t="shared" si="9"/>
        <v>3594902</v>
      </c>
      <c r="T80" s="76">
        <f t="shared" si="10"/>
        <v>47311127</v>
      </c>
      <c r="U80" s="76">
        <f t="shared" si="11"/>
        <v>37325160</v>
      </c>
      <c r="V80" s="103">
        <f t="shared" si="12"/>
        <v>17235797</v>
      </c>
      <c r="X80" s="153">
        <f t="shared" si="13"/>
        <v>272764759</v>
      </c>
    </row>
    <row r="81" spans="1:24">
      <c r="A81" s="91">
        <f t="shared" si="14"/>
        <v>2018</v>
      </c>
      <c r="B81" s="33" t="s">
        <v>41</v>
      </c>
      <c r="C81" s="149">
        <v>407193737</v>
      </c>
      <c r="D81" s="148" t="s">
        <v>117</v>
      </c>
      <c r="F81" s="100">
        <f>'COM GSDTSec'!R122</f>
        <v>2388930</v>
      </c>
      <c r="G81" s="76">
        <f>'COM GSTOU'!R122</f>
        <v>3893301</v>
      </c>
      <c r="H81" s="76">
        <f>'COM LP-SEC'!R122+'COM LP-PRI'!R122</f>
        <v>47780439</v>
      </c>
      <c r="I81" s="76">
        <f>'COM LPT-SEC'!R122</f>
        <v>14992698</v>
      </c>
      <c r="J81" s="141">
        <f>'COM RTP'!R122</f>
        <v>12366136</v>
      </c>
      <c r="K81" s="76"/>
      <c r="L81" s="101"/>
      <c r="M81" s="102"/>
      <c r="N81" s="136">
        <v>1446000</v>
      </c>
      <c r="O81" s="136">
        <v>23932000</v>
      </c>
      <c r="P81" s="138">
        <v>5964000</v>
      </c>
      <c r="R81" s="100">
        <f t="shared" si="8"/>
        <v>2388930</v>
      </c>
      <c r="S81" s="76">
        <f t="shared" si="9"/>
        <v>3893301</v>
      </c>
      <c r="T81" s="76">
        <f t="shared" si="10"/>
        <v>49226439</v>
      </c>
      <c r="U81" s="76">
        <f t="shared" si="11"/>
        <v>38924698</v>
      </c>
      <c r="V81" s="103">
        <f t="shared" si="12"/>
        <v>18330136</v>
      </c>
      <c r="X81" s="153">
        <f t="shared" si="13"/>
        <v>294430233</v>
      </c>
    </row>
    <row r="82" spans="1:24">
      <c r="A82" s="91">
        <f t="shared" si="14"/>
        <v>2018</v>
      </c>
      <c r="B82" s="33" t="s">
        <v>42</v>
      </c>
      <c r="C82" s="149">
        <v>408507816</v>
      </c>
      <c r="D82" s="148" t="s">
        <v>117</v>
      </c>
      <c r="F82" s="100">
        <f>'COM GSDTSec'!R123</f>
        <v>2466311</v>
      </c>
      <c r="G82" s="76">
        <f>'COM GSTOU'!R123</f>
        <v>3860156</v>
      </c>
      <c r="H82" s="76">
        <f>'COM LP-SEC'!R123+'COM LP-PRI'!R123</f>
        <v>49133722</v>
      </c>
      <c r="I82" s="76">
        <f>'COM LPT-SEC'!R123</f>
        <v>15167370</v>
      </c>
      <c r="J82" s="141">
        <f>'COM RTP'!R123</f>
        <v>12498920</v>
      </c>
      <c r="K82" s="76"/>
      <c r="L82" s="101"/>
      <c r="M82" s="102"/>
      <c r="N82" s="136">
        <v>1333000</v>
      </c>
      <c r="O82" s="136">
        <v>24328000</v>
      </c>
      <c r="P82" s="138">
        <v>6052000</v>
      </c>
      <c r="R82" s="100">
        <f t="shared" si="8"/>
        <v>2466311</v>
      </c>
      <c r="S82" s="76">
        <f t="shared" si="9"/>
        <v>3860156</v>
      </c>
      <c r="T82" s="76">
        <f t="shared" si="10"/>
        <v>50466722</v>
      </c>
      <c r="U82" s="76">
        <f t="shared" si="11"/>
        <v>39495370</v>
      </c>
      <c r="V82" s="103">
        <f t="shared" si="12"/>
        <v>18550920</v>
      </c>
      <c r="X82" s="153">
        <f t="shared" si="13"/>
        <v>293668337</v>
      </c>
    </row>
    <row r="83" spans="1:24">
      <c r="A83" s="91">
        <f t="shared" si="14"/>
        <v>2018</v>
      </c>
      <c r="B83" s="33" t="s">
        <v>43</v>
      </c>
      <c r="C83" s="149">
        <v>407394411</v>
      </c>
      <c r="D83" s="148" t="s">
        <v>117</v>
      </c>
      <c r="F83" s="100">
        <f>'COM GSDTSec'!R124</f>
        <v>2287900</v>
      </c>
      <c r="G83" s="76">
        <f>'COM GSTOU'!R124</f>
        <v>3844298</v>
      </c>
      <c r="H83" s="76">
        <f>'COM LP-SEC'!R124+'COM LP-PRI'!R124</f>
        <v>48385054</v>
      </c>
      <c r="I83" s="76">
        <f>'COM LPT-SEC'!R124</f>
        <v>14728859</v>
      </c>
      <c r="J83" s="141">
        <f>'COM RTP'!R124</f>
        <v>12124508</v>
      </c>
      <c r="K83" s="76"/>
      <c r="L83" s="101"/>
      <c r="M83" s="102"/>
      <c r="N83" s="136">
        <v>1358000</v>
      </c>
      <c r="O83" s="136">
        <v>22517000</v>
      </c>
      <c r="P83" s="138">
        <v>5561000</v>
      </c>
      <c r="R83" s="100">
        <f t="shared" si="8"/>
        <v>2287900</v>
      </c>
      <c r="S83" s="76">
        <f t="shared" si="9"/>
        <v>3844298</v>
      </c>
      <c r="T83" s="76">
        <f t="shared" si="10"/>
        <v>49743054</v>
      </c>
      <c r="U83" s="76">
        <f t="shared" si="11"/>
        <v>37245859</v>
      </c>
      <c r="V83" s="103">
        <f t="shared" si="12"/>
        <v>17685508</v>
      </c>
      <c r="X83" s="153">
        <f t="shared" si="13"/>
        <v>296587792</v>
      </c>
    </row>
    <row r="84" spans="1:24">
      <c r="A84" s="91">
        <f t="shared" si="14"/>
        <v>2018</v>
      </c>
      <c r="B84" s="33" t="s">
        <v>44</v>
      </c>
      <c r="C84" s="149">
        <v>366388383</v>
      </c>
      <c r="D84" s="148" t="s">
        <v>117</v>
      </c>
      <c r="F84" s="100">
        <f>'COM GSDTSec'!R125</f>
        <v>1886528</v>
      </c>
      <c r="G84" s="76">
        <f>'COM GSTOU'!R125</f>
        <v>3407186</v>
      </c>
      <c r="H84" s="76">
        <f>'COM LP-SEC'!R125+'COM LP-PRI'!R125</f>
        <v>43269412</v>
      </c>
      <c r="I84" s="76">
        <f>'COM LPT-SEC'!R125</f>
        <v>13248688</v>
      </c>
      <c r="J84" s="141">
        <f>'COM RTP'!R125</f>
        <v>10273101</v>
      </c>
      <c r="K84" s="76"/>
      <c r="L84" s="101"/>
      <c r="M84" s="102"/>
      <c r="N84" s="136">
        <v>1202000</v>
      </c>
      <c r="O84" s="136">
        <v>20642000</v>
      </c>
      <c r="P84" s="138">
        <v>5666000</v>
      </c>
      <c r="R84" s="100">
        <f t="shared" si="8"/>
        <v>1886528</v>
      </c>
      <c r="S84" s="76">
        <f t="shared" si="9"/>
        <v>3407186</v>
      </c>
      <c r="T84" s="76">
        <f t="shared" si="10"/>
        <v>44471412</v>
      </c>
      <c r="U84" s="76">
        <f t="shared" si="11"/>
        <v>33890688</v>
      </c>
      <c r="V84" s="103">
        <f t="shared" si="12"/>
        <v>15939101</v>
      </c>
      <c r="X84" s="153">
        <f t="shared" si="13"/>
        <v>266793468</v>
      </c>
    </row>
    <row r="85" spans="1:24">
      <c r="A85" s="91">
        <f t="shared" si="14"/>
        <v>2018</v>
      </c>
      <c r="B85" s="33" t="s">
        <v>45</v>
      </c>
      <c r="C85" s="149">
        <v>291790665</v>
      </c>
      <c r="D85" s="148" t="s">
        <v>117</v>
      </c>
      <c r="F85" s="100">
        <f>'COM GSDTSec'!R126</f>
        <v>1456835</v>
      </c>
      <c r="G85" s="76">
        <f>'COM GSTOU'!R126</f>
        <v>2633165</v>
      </c>
      <c r="H85" s="76">
        <f>'COM LP-SEC'!R126+'COM LP-PRI'!R126</f>
        <v>36302501</v>
      </c>
      <c r="I85" s="76">
        <f>'COM LPT-SEC'!R126</f>
        <v>11720992</v>
      </c>
      <c r="J85" s="141">
        <f>'COM RTP'!R126</f>
        <v>8735428</v>
      </c>
      <c r="K85" s="76"/>
      <c r="L85" s="101"/>
      <c r="M85" s="102"/>
      <c r="N85" s="136">
        <v>965000</v>
      </c>
      <c r="O85" s="136">
        <v>18832000</v>
      </c>
      <c r="P85" s="138">
        <v>5466000</v>
      </c>
      <c r="R85" s="100">
        <f t="shared" si="8"/>
        <v>1456835</v>
      </c>
      <c r="S85" s="76">
        <f t="shared" si="9"/>
        <v>2633165</v>
      </c>
      <c r="T85" s="76">
        <f t="shared" si="10"/>
        <v>37267501</v>
      </c>
      <c r="U85" s="76">
        <f t="shared" si="11"/>
        <v>30552992</v>
      </c>
      <c r="V85" s="103">
        <f t="shared" si="12"/>
        <v>14201428</v>
      </c>
      <c r="X85" s="153">
        <f t="shared" si="13"/>
        <v>205678744</v>
      </c>
    </row>
    <row r="86" spans="1:24">
      <c r="A86" s="91">
        <f t="shared" si="14"/>
        <v>2018</v>
      </c>
      <c r="B86" s="33" t="s">
        <v>46</v>
      </c>
      <c r="C86" s="149">
        <v>296679207</v>
      </c>
      <c r="D86" s="148" t="s">
        <v>117</v>
      </c>
      <c r="F86" s="100">
        <f>'COM GSDTSec'!R127</f>
        <v>1558291</v>
      </c>
      <c r="G86" s="76">
        <f>'COM GSTOU'!R127</f>
        <v>2500948</v>
      </c>
      <c r="H86" s="76">
        <f>'COM LP-SEC'!R127+'COM LP-PRI'!R127</f>
        <v>37345488</v>
      </c>
      <c r="I86" s="76">
        <f>'COM LPT-SEC'!R127</f>
        <v>12325475</v>
      </c>
      <c r="J86" s="141">
        <f>'COM RTP'!R127</f>
        <v>9496341</v>
      </c>
      <c r="K86" s="76"/>
      <c r="L86" s="101"/>
      <c r="M86" s="102"/>
      <c r="N86" s="136">
        <v>972000</v>
      </c>
      <c r="O86" s="136">
        <v>19462000</v>
      </c>
      <c r="P86" s="138">
        <v>4574000</v>
      </c>
      <c r="R86" s="100">
        <f t="shared" si="8"/>
        <v>1558291</v>
      </c>
      <c r="S86" s="76">
        <f t="shared" si="9"/>
        <v>2500948</v>
      </c>
      <c r="T86" s="76">
        <f t="shared" si="10"/>
        <v>38317488</v>
      </c>
      <c r="U86" s="76">
        <f t="shared" si="11"/>
        <v>31787475</v>
      </c>
      <c r="V86" s="103">
        <f t="shared" si="12"/>
        <v>14070341</v>
      </c>
      <c r="X86" s="153">
        <f t="shared" si="13"/>
        <v>208444664</v>
      </c>
    </row>
    <row r="87" spans="1:24">
      <c r="A87" s="91">
        <f t="shared" si="14"/>
        <v>2019</v>
      </c>
      <c r="B87" s="33" t="s">
        <v>31</v>
      </c>
      <c r="C87" s="149">
        <v>304962287</v>
      </c>
      <c r="D87" s="148" t="s">
        <v>117</v>
      </c>
      <c r="F87" s="100">
        <f>'COM GSDTSec'!R128</f>
        <v>1594031</v>
      </c>
      <c r="G87" s="76">
        <f>'COM GSTOU'!R128</f>
        <v>2588918</v>
      </c>
      <c r="H87" s="76">
        <f>'COM LP-SEC'!R128+'COM LP-PRI'!R128</f>
        <v>37394381</v>
      </c>
      <c r="I87" s="76">
        <f>'COM LPT-SEC'!R128</f>
        <v>12973126</v>
      </c>
      <c r="J87" s="141">
        <f>'COM RTP'!R128</f>
        <v>9821822</v>
      </c>
      <c r="K87" s="76"/>
      <c r="L87" s="101"/>
      <c r="M87" s="102"/>
      <c r="N87" s="136">
        <v>1041000</v>
      </c>
      <c r="O87" s="136">
        <v>19310000</v>
      </c>
      <c r="P87" s="138">
        <v>4943000</v>
      </c>
      <c r="R87" s="100">
        <f t="shared" si="8"/>
        <v>1594031</v>
      </c>
      <c r="S87" s="76">
        <f t="shared" si="9"/>
        <v>2588918</v>
      </c>
      <c r="T87" s="76">
        <f t="shared" si="10"/>
        <v>38435381</v>
      </c>
      <c r="U87" s="76">
        <f t="shared" si="11"/>
        <v>32283126</v>
      </c>
      <c r="V87" s="103">
        <f t="shared" si="12"/>
        <v>14764822</v>
      </c>
      <c r="X87" s="153">
        <f t="shared" si="13"/>
        <v>215296009</v>
      </c>
    </row>
    <row r="88" spans="1:24">
      <c r="A88" s="91">
        <f t="shared" si="14"/>
        <v>2019</v>
      </c>
      <c r="B88" s="33" t="s">
        <v>32</v>
      </c>
      <c r="C88" s="149">
        <v>292909997</v>
      </c>
      <c r="D88" s="148" t="s">
        <v>117</v>
      </c>
      <c r="F88" s="100">
        <f>'COM GSDTSec'!R129</f>
        <v>1508039</v>
      </c>
      <c r="G88" s="76">
        <f>'COM GSTOU'!R129</f>
        <v>2563293</v>
      </c>
      <c r="H88" s="76">
        <f>'COM LP-SEC'!R129+'COM LP-PRI'!R129</f>
        <v>35925146</v>
      </c>
      <c r="I88" s="76">
        <f>'COM LPT-SEC'!R129</f>
        <v>12012279</v>
      </c>
      <c r="J88" s="141">
        <f>'COM RTP'!R129</f>
        <v>8983206</v>
      </c>
      <c r="K88" s="76"/>
      <c r="L88" s="101"/>
      <c r="M88" s="102"/>
      <c r="N88" s="136">
        <v>889000</v>
      </c>
      <c r="O88" s="136">
        <v>18515000</v>
      </c>
      <c r="P88" s="138">
        <v>5009000</v>
      </c>
      <c r="R88" s="100">
        <f t="shared" si="8"/>
        <v>1508039</v>
      </c>
      <c r="S88" s="76">
        <f t="shared" si="9"/>
        <v>2563293</v>
      </c>
      <c r="T88" s="76">
        <f t="shared" si="10"/>
        <v>36814146</v>
      </c>
      <c r="U88" s="76">
        <f t="shared" si="11"/>
        <v>30527279</v>
      </c>
      <c r="V88" s="103">
        <f t="shared" si="12"/>
        <v>13992206</v>
      </c>
      <c r="X88" s="153">
        <f t="shared" si="13"/>
        <v>207505034</v>
      </c>
    </row>
    <row r="89" spans="1:24">
      <c r="A89" s="91">
        <f t="shared" si="14"/>
        <v>2019</v>
      </c>
      <c r="B89" s="33" t="s">
        <v>33</v>
      </c>
      <c r="C89" s="149">
        <v>288130528</v>
      </c>
      <c r="D89" s="148" t="s">
        <v>117</v>
      </c>
      <c r="F89" s="100">
        <f>'COM GSDTSec'!R130</f>
        <v>1326054</v>
      </c>
      <c r="G89" s="76">
        <f>'COM GSTOU'!R130</f>
        <v>2563302</v>
      </c>
      <c r="H89" s="76">
        <f>'COM LP-SEC'!R130+'COM LP-PRI'!R130</f>
        <v>36800509</v>
      </c>
      <c r="I89" s="76">
        <f>'COM LPT-SEC'!R130</f>
        <v>12025133</v>
      </c>
      <c r="J89" s="141">
        <f>'COM RTP'!R130</f>
        <v>8749838</v>
      </c>
      <c r="K89" s="76"/>
      <c r="L89" s="101"/>
      <c r="M89" s="102"/>
      <c r="N89" s="136">
        <v>886000</v>
      </c>
      <c r="O89" s="136">
        <v>19783000</v>
      </c>
      <c r="P89" s="138">
        <v>5879000</v>
      </c>
      <c r="R89" s="100">
        <f t="shared" si="8"/>
        <v>1326054</v>
      </c>
      <c r="S89" s="76">
        <f t="shared" si="9"/>
        <v>2563302</v>
      </c>
      <c r="T89" s="76">
        <f t="shared" si="10"/>
        <v>37686509</v>
      </c>
      <c r="U89" s="76">
        <f t="shared" si="11"/>
        <v>31808133</v>
      </c>
      <c r="V89" s="103">
        <f t="shared" si="12"/>
        <v>14628838</v>
      </c>
      <c r="X89" s="153">
        <f t="shared" si="13"/>
        <v>200117692</v>
      </c>
    </row>
    <row r="90" spans="1:24">
      <c r="A90" s="91">
        <f t="shared" si="14"/>
        <v>2019</v>
      </c>
      <c r="B90" s="33" t="s">
        <v>34</v>
      </c>
      <c r="C90" s="149">
        <v>306233401</v>
      </c>
      <c r="D90" s="148" t="s">
        <v>117</v>
      </c>
      <c r="F90" s="100">
        <f>'COM GSDTSec'!R131</f>
        <v>1564249</v>
      </c>
      <c r="G90" s="76">
        <f>'COM GSTOU'!R131</f>
        <v>2779741</v>
      </c>
      <c r="H90" s="76">
        <f>'COM LP-SEC'!R131+'COM LP-PRI'!R131</f>
        <v>40822571</v>
      </c>
      <c r="I90" s="76">
        <f>'COM LPT-SEC'!R131</f>
        <v>12989893</v>
      </c>
      <c r="J90" s="141">
        <f>'COM RTP'!R131</f>
        <v>9431342</v>
      </c>
      <c r="K90" s="76"/>
      <c r="L90" s="101"/>
      <c r="M90" s="102"/>
      <c r="N90" s="136">
        <v>1059000</v>
      </c>
      <c r="O90" s="136">
        <v>20180000</v>
      </c>
      <c r="P90" s="138">
        <v>5755000</v>
      </c>
      <c r="R90" s="100">
        <f t="shared" si="8"/>
        <v>1564249</v>
      </c>
      <c r="S90" s="76">
        <f t="shared" si="9"/>
        <v>2779741</v>
      </c>
      <c r="T90" s="76">
        <f t="shared" si="10"/>
        <v>41881571</v>
      </c>
      <c r="U90" s="76">
        <f t="shared" si="11"/>
        <v>33169893</v>
      </c>
      <c r="V90" s="103">
        <f t="shared" si="12"/>
        <v>15186342</v>
      </c>
      <c r="X90" s="153">
        <f t="shared" si="13"/>
        <v>211651605</v>
      </c>
    </row>
    <row r="91" spans="1:24">
      <c r="A91" s="91">
        <f t="shared" si="14"/>
        <v>2019</v>
      </c>
      <c r="B91" s="33" t="s">
        <v>35</v>
      </c>
      <c r="C91" s="149">
        <v>325135632</v>
      </c>
      <c r="D91" s="148" t="s">
        <v>117</v>
      </c>
      <c r="F91" s="100">
        <f>'COM GSDTSec'!R132</f>
        <v>1684999</v>
      </c>
      <c r="G91" s="76">
        <f>'COM GSTOU'!R132</f>
        <v>2973216</v>
      </c>
      <c r="H91" s="76">
        <f>'COM LP-SEC'!R132+'COM LP-PRI'!R132</f>
        <v>41251131</v>
      </c>
      <c r="I91" s="76">
        <f>'COM LPT-SEC'!R132</f>
        <v>12688043</v>
      </c>
      <c r="J91" s="141">
        <f>'COM RTP'!R132</f>
        <v>9756522</v>
      </c>
      <c r="K91" s="76"/>
      <c r="L91" s="101"/>
      <c r="M91" s="102"/>
      <c r="N91" s="136">
        <v>1198000</v>
      </c>
      <c r="O91" s="136">
        <v>21352000</v>
      </c>
      <c r="P91" s="138">
        <v>6043000</v>
      </c>
      <c r="R91" s="100">
        <f t="shared" si="8"/>
        <v>1684999</v>
      </c>
      <c r="S91" s="76">
        <f t="shared" si="9"/>
        <v>2973216</v>
      </c>
      <c r="T91" s="76">
        <f t="shared" si="10"/>
        <v>42449131</v>
      </c>
      <c r="U91" s="76">
        <f t="shared" si="11"/>
        <v>34040043</v>
      </c>
      <c r="V91" s="103">
        <f t="shared" si="12"/>
        <v>15799522</v>
      </c>
      <c r="X91" s="153">
        <f t="shared" si="13"/>
        <v>228188721</v>
      </c>
    </row>
    <row r="92" spans="1:24">
      <c r="A92" s="91">
        <f t="shared" si="14"/>
        <v>2019</v>
      </c>
      <c r="B92" s="33" t="s">
        <v>36</v>
      </c>
      <c r="C92" s="149">
        <v>385951301</v>
      </c>
      <c r="D92" s="148" t="s">
        <v>117</v>
      </c>
      <c r="F92" s="100">
        <f>'COM GSDTSec'!R133</f>
        <v>2198963</v>
      </c>
      <c r="G92" s="76">
        <f>'COM GSTOU'!R133</f>
        <v>3738105</v>
      </c>
      <c r="H92" s="76">
        <f>'COM LP-SEC'!R133+'COM LP-PRI'!R133</f>
        <v>48053860</v>
      </c>
      <c r="I92" s="76">
        <f>'COM LPT-SEC'!R133</f>
        <v>14450160</v>
      </c>
      <c r="J92" s="141">
        <f>'COM RTP'!R133</f>
        <v>11647797</v>
      </c>
      <c r="K92" s="76"/>
      <c r="L92" s="101"/>
      <c r="M92" s="102"/>
      <c r="N92" s="136">
        <v>1251000</v>
      </c>
      <c r="O92" s="136">
        <v>22875000</v>
      </c>
      <c r="P92" s="138">
        <v>5588000</v>
      </c>
      <c r="R92" s="100">
        <f t="shared" si="8"/>
        <v>2198963</v>
      </c>
      <c r="S92" s="76">
        <f t="shared" si="9"/>
        <v>3738105</v>
      </c>
      <c r="T92" s="76">
        <f t="shared" si="10"/>
        <v>49304860</v>
      </c>
      <c r="U92" s="76">
        <f t="shared" si="11"/>
        <v>37325160</v>
      </c>
      <c r="V92" s="103">
        <f t="shared" si="12"/>
        <v>17235797</v>
      </c>
      <c r="X92" s="153">
        <f t="shared" si="13"/>
        <v>276148416</v>
      </c>
    </row>
    <row r="93" spans="1:24">
      <c r="A93" s="91">
        <f t="shared" si="14"/>
        <v>2019</v>
      </c>
      <c r="B93" s="33" t="s">
        <v>41</v>
      </c>
      <c r="C93" s="149">
        <v>413052960</v>
      </c>
      <c r="D93" s="148" t="s">
        <v>117</v>
      </c>
      <c r="F93" s="100">
        <f>'COM GSDTSec'!R134</f>
        <v>2340176</v>
      </c>
      <c r="G93" s="76">
        <f>'COM GSTOU'!R134</f>
        <v>4053299</v>
      </c>
      <c r="H93" s="76">
        <f>'COM LP-SEC'!R134+'COM LP-PRI'!R134</f>
        <v>49839171</v>
      </c>
      <c r="I93" s="76">
        <f>'COM LPT-SEC'!R134</f>
        <v>14992698</v>
      </c>
      <c r="J93" s="141">
        <f>'COM RTP'!R134</f>
        <v>12366136</v>
      </c>
      <c r="K93" s="76"/>
      <c r="L93" s="101"/>
      <c r="M93" s="102"/>
      <c r="N93" s="136">
        <v>1446000</v>
      </c>
      <c r="O93" s="136">
        <v>23932000</v>
      </c>
      <c r="P93" s="138">
        <v>5964000</v>
      </c>
      <c r="R93" s="100">
        <f t="shared" si="8"/>
        <v>2340176</v>
      </c>
      <c r="S93" s="76">
        <f t="shared" si="9"/>
        <v>4053299</v>
      </c>
      <c r="T93" s="76">
        <f t="shared" si="10"/>
        <v>51285171</v>
      </c>
      <c r="U93" s="76">
        <f t="shared" si="11"/>
        <v>38924698</v>
      </c>
      <c r="V93" s="103">
        <f t="shared" si="12"/>
        <v>18330136</v>
      </c>
      <c r="X93" s="153">
        <f t="shared" si="13"/>
        <v>298119480</v>
      </c>
    </row>
    <row r="94" spans="1:24">
      <c r="A94" s="91">
        <f t="shared" si="14"/>
        <v>2019</v>
      </c>
      <c r="B94" s="33" t="s">
        <v>42</v>
      </c>
      <c r="C94" s="149">
        <v>414385948</v>
      </c>
      <c r="D94" s="148" t="s">
        <v>117</v>
      </c>
      <c r="F94" s="100">
        <f>'COM GSDTSec'!R135</f>
        <v>2415978</v>
      </c>
      <c r="G94" s="76">
        <f>'COM GSTOU'!R135</f>
        <v>4023632</v>
      </c>
      <c r="H94" s="76">
        <f>'COM LP-SEC'!R135+'COM LP-PRI'!R135</f>
        <v>51242898</v>
      </c>
      <c r="I94" s="76">
        <f>'COM LPT-SEC'!R135</f>
        <v>15167370</v>
      </c>
      <c r="J94" s="141">
        <f>'COM RTP'!R135</f>
        <v>12498920</v>
      </c>
      <c r="K94" s="76"/>
      <c r="L94" s="101"/>
      <c r="M94" s="102"/>
      <c r="N94" s="136">
        <v>1333000</v>
      </c>
      <c r="O94" s="136">
        <v>24328000</v>
      </c>
      <c r="P94" s="138">
        <v>6052000</v>
      </c>
      <c r="R94" s="100">
        <f t="shared" si="8"/>
        <v>2415978</v>
      </c>
      <c r="S94" s="76">
        <f t="shared" si="9"/>
        <v>4023632</v>
      </c>
      <c r="T94" s="76">
        <f t="shared" si="10"/>
        <v>52575898</v>
      </c>
      <c r="U94" s="76">
        <f t="shared" si="11"/>
        <v>39495370</v>
      </c>
      <c r="V94" s="103">
        <f t="shared" si="12"/>
        <v>18550920</v>
      </c>
      <c r="X94" s="153">
        <f t="shared" si="13"/>
        <v>297324150</v>
      </c>
    </row>
    <row r="95" spans="1:24">
      <c r="A95" s="91">
        <f t="shared" si="14"/>
        <v>2019</v>
      </c>
      <c r="B95" s="33" t="s">
        <v>43</v>
      </c>
      <c r="C95" s="149">
        <v>413256522</v>
      </c>
      <c r="D95" s="148" t="s">
        <v>117</v>
      </c>
      <c r="F95" s="100">
        <f>'COM GSDTSec'!R136</f>
        <v>2241208</v>
      </c>
      <c r="G95" s="76">
        <f>'COM GSTOU'!R136</f>
        <v>3995772</v>
      </c>
      <c r="H95" s="76">
        <f>'COM LP-SEC'!R136+'COM LP-PRI'!R136</f>
        <v>50479250</v>
      </c>
      <c r="I95" s="76">
        <f>'COM LPT-SEC'!R136</f>
        <v>14728859</v>
      </c>
      <c r="J95" s="141">
        <f>'COM RTP'!R136</f>
        <v>12124508</v>
      </c>
      <c r="K95" s="76"/>
      <c r="L95" s="101"/>
      <c r="M95" s="102"/>
      <c r="N95" s="136">
        <v>1358000</v>
      </c>
      <c r="O95" s="136">
        <v>22517000</v>
      </c>
      <c r="P95" s="138">
        <v>5561000</v>
      </c>
      <c r="R95" s="100">
        <f t="shared" si="8"/>
        <v>2241208</v>
      </c>
      <c r="S95" s="76">
        <f t="shared" si="9"/>
        <v>3995772</v>
      </c>
      <c r="T95" s="76">
        <f t="shared" si="10"/>
        <v>51837250</v>
      </c>
      <c r="U95" s="76">
        <f t="shared" si="11"/>
        <v>37245859</v>
      </c>
      <c r="V95" s="103">
        <f t="shared" si="12"/>
        <v>17685508</v>
      </c>
      <c r="X95" s="153">
        <f t="shared" si="13"/>
        <v>300250925</v>
      </c>
    </row>
    <row r="96" spans="1:24">
      <c r="A96" s="91">
        <f t="shared" si="14"/>
        <v>2019</v>
      </c>
      <c r="B96" s="33" t="s">
        <v>44</v>
      </c>
      <c r="C96" s="149">
        <v>371660447</v>
      </c>
      <c r="D96" s="148" t="s">
        <v>117</v>
      </c>
      <c r="F96" s="100">
        <f>'COM GSDTSec'!R137</f>
        <v>1848028</v>
      </c>
      <c r="G96" s="76">
        <f>'COM GSTOU'!R137</f>
        <v>3545878</v>
      </c>
      <c r="H96" s="76">
        <f>'COM LP-SEC'!R137+'COM LP-PRI'!R137</f>
        <v>45146777</v>
      </c>
      <c r="I96" s="76">
        <f>'COM LPT-SEC'!R137</f>
        <v>13248688</v>
      </c>
      <c r="J96" s="141">
        <f>'COM RTP'!R137</f>
        <v>10273101</v>
      </c>
      <c r="K96" s="76"/>
      <c r="L96" s="101"/>
      <c r="M96" s="102"/>
      <c r="N96" s="136">
        <v>1202000</v>
      </c>
      <c r="O96" s="136">
        <v>20642000</v>
      </c>
      <c r="P96" s="138">
        <v>5666000</v>
      </c>
      <c r="R96" s="100">
        <f t="shared" si="8"/>
        <v>1848028</v>
      </c>
      <c r="S96" s="76">
        <f t="shared" si="9"/>
        <v>3545878</v>
      </c>
      <c r="T96" s="76">
        <f t="shared" si="10"/>
        <v>46348777</v>
      </c>
      <c r="U96" s="76">
        <f t="shared" si="11"/>
        <v>33890688</v>
      </c>
      <c r="V96" s="103">
        <f t="shared" si="12"/>
        <v>15939101</v>
      </c>
      <c r="X96" s="153">
        <f t="shared" si="13"/>
        <v>270087975</v>
      </c>
    </row>
    <row r="97" spans="1:24">
      <c r="A97" s="91">
        <f t="shared" si="14"/>
        <v>2019</v>
      </c>
      <c r="B97" s="33" t="s">
        <v>45</v>
      </c>
      <c r="C97" s="149">
        <v>295989322</v>
      </c>
      <c r="D97" s="148" t="s">
        <v>117</v>
      </c>
      <c r="F97" s="100">
        <f>'COM GSDTSec'!R138</f>
        <v>1427103</v>
      </c>
      <c r="G97" s="76">
        <f>'COM GSTOU'!R138</f>
        <v>2743622</v>
      </c>
      <c r="H97" s="76">
        <f>'COM LP-SEC'!R138+'COM LP-PRI'!R138</f>
        <v>37902490</v>
      </c>
      <c r="I97" s="76">
        <f>'COM LPT-SEC'!R138</f>
        <v>11720992</v>
      </c>
      <c r="J97" s="141">
        <f>'COM RTP'!R138</f>
        <v>8735428</v>
      </c>
      <c r="K97" s="76"/>
      <c r="L97" s="101"/>
      <c r="M97" s="102"/>
      <c r="N97" s="136">
        <v>965000</v>
      </c>
      <c r="O97" s="136">
        <v>18832000</v>
      </c>
      <c r="P97" s="138">
        <v>5466000</v>
      </c>
      <c r="R97" s="100">
        <f t="shared" si="8"/>
        <v>1427103</v>
      </c>
      <c r="S97" s="76">
        <f t="shared" si="9"/>
        <v>2743622</v>
      </c>
      <c r="T97" s="76">
        <f t="shared" si="10"/>
        <v>38867490</v>
      </c>
      <c r="U97" s="76">
        <f t="shared" si="11"/>
        <v>30552992</v>
      </c>
      <c r="V97" s="103">
        <f t="shared" si="12"/>
        <v>14201428</v>
      </c>
      <c r="X97" s="153">
        <f t="shared" si="13"/>
        <v>208196687</v>
      </c>
    </row>
    <row r="98" spans="1:24">
      <c r="A98" s="91">
        <f t="shared" si="14"/>
        <v>2019</v>
      </c>
      <c r="B98" s="33" t="s">
        <v>46</v>
      </c>
      <c r="C98" s="149">
        <v>300948207</v>
      </c>
      <c r="D98" s="148" t="s">
        <v>117</v>
      </c>
      <c r="F98" s="100">
        <f>'COM GSDTSec'!R139</f>
        <v>1526489</v>
      </c>
      <c r="G98" s="76">
        <f>'COM GSTOU'!R139</f>
        <v>2601928</v>
      </c>
      <c r="H98" s="76">
        <f>'COM LP-SEC'!R139+'COM LP-PRI'!R139</f>
        <v>38996158</v>
      </c>
      <c r="I98" s="76">
        <f>'COM LPT-SEC'!R139</f>
        <v>12325475</v>
      </c>
      <c r="J98" s="141">
        <f>'COM RTP'!R139</f>
        <v>9496341</v>
      </c>
      <c r="K98" s="76"/>
      <c r="L98" s="101"/>
      <c r="M98" s="102"/>
      <c r="N98" s="136">
        <v>972000</v>
      </c>
      <c r="O98" s="136">
        <v>19462000</v>
      </c>
      <c r="P98" s="138">
        <v>4574000</v>
      </c>
      <c r="R98" s="100">
        <f t="shared" si="8"/>
        <v>1526489</v>
      </c>
      <c r="S98" s="76">
        <f t="shared" si="9"/>
        <v>2601928</v>
      </c>
      <c r="T98" s="76">
        <f t="shared" si="10"/>
        <v>39968158</v>
      </c>
      <c r="U98" s="76">
        <f t="shared" si="11"/>
        <v>31787475</v>
      </c>
      <c r="V98" s="103">
        <f t="shared" si="12"/>
        <v>14070341</v>
      </c>
      <c r="X98" s="153">
        <f t="shared" si="13"/>
        <v>210993816</v>
      </c>
    </row>
    <row r="99" spans="1:24">
      <c r="A99" s="91">
        <f t="shared" si="14"/>
        <v>2020</v>
      </c>
      <c r="B99" s="33" t="s">
        <v>31</v>
      </c>
      <c r="C99" s="149">
        <v>308830193</v>
      </c>
      <c r="D99" s="148" t="s">
        <v>117</v>
      </c>
      <c r="F99" s="100">
        <f>'COM GSDTSec'!R140</f>
        <v>1561500</v>
      </c>
      <c r="G99" s="76">
        <f>'COM GSTOU'!R140</f>
        <v>2689695</v>
      </c>
      <c r="H99" s="76">
        <f>'COM LP-SEC'!R140+'COM LP-PRI'!R140</f>
        <v>39063782</v>
      </c>
      <c r="I99" s="76">
        <f>'COM LPT-SEC'!R140</f>
        <v>12973126</v>
      </c>
      <c r="J99" s="141">
        <f>'COM RTP'!R140</f>
        <v>9821822</v>
      </c>
      <c r="K99" s="76"/>
      <c r="L99" s="101"/>
      <c r="M99" s="102"/>
      <c r="N99" s="136">
        <v>1041000</v>
      </c>
      <c r="O99" s="136">
        <v>19310000</v>
      </c>
      <c r="P99" s="138">
        <v>4943000</v>
      </c>
      <c r="R99" s="100">
        <f t="shared" si="8"/>
        <v>1561500</v>
      </c>
      <c r="S99" s="76">
        <f t="shared" si="9"/>
        <v>2689695</v>
      </c>
      <c r="T99" s="76">
        <f t="shared" si="10"/>
        <v>40104782</v>
      </c>
      <c r="U99" s="76">
        <f t="shared" si="11"/>
        <v>32283126</v>
      </c>
      <c r="V99" s="103">
        <f t="shared" si="12"/>
        <v>14764822</v>
      </c>
      <c r="X99" s="153">
        <f t="shared" si="13"/>
        <v>217426268</v>
      </c>
    </row>
    <row r="100" spans="1:24">
      <c r="A100" s="91">
        <f t="shared" si="14"/>
        <v>2020</v>
      </c>
      <c r="B100" s="33" t="s">
        <v>32</v>
      </c>
      <c r="C100" s="149">
        <v>296625042</v>
      </c>
      <c r="D100" s="148" t="s">
        <v>117</v>
      </c>
      <c r="F100" s="100">
        <f>'COM GSDTSec'!R141</f>
        <v>1502041</v>
      </c>
      <c r="G100" s="76">
        <f>'COM GSTOU'!R141</f>
        <v>2714446</v>
      </c>
      <c r="H100" s="76">
        <f>'COM LP-SEC'!R141+'COM LP-PRI'!R141</f>
        <v>38144410</v>
      </c>
      <c r="I100" s="76">
        <f>'COM LPT-SEC'!R141</f>
        <v>12213760</v>
      </c>
      <c r="J100" s="141">
        <f>'COM RTP'!R141</f>
        <v>9133880</v>
      </c>
      <c r="K100" s="76"/>
      <c r="L100" s="101"/>
      <c r="M100" s="102"/>
      <c r="N100" s="136">
        <v>889000</v>
      </c>
      <c r="O100" s="136">
        <v>18515000</v>
      </c>
      <c r="P100" s="138">
        <v>5009000</v>
      </c>
      <c r="R100" s="100">
        <f t="shared" si="8"/>
        <v>1502041</v>
      </c>
      <c r="S100" s="76">
        <f t="shared" si="9"/>
        <v>2714446</v>
      </c>
      <c r="T100" s="76">
        <f t="shared" si="10"/>
        <v>39033410</v>
      </c>
      <c r="U100" s="76">
        <f t="shared" si="11"/>
        <v>30728760</v>
      </c>
      <c r="V100" s="103">
        <f t="shared" si="12"/>
        <v>14142880</v>
      </c>
      <c r="X100" s="153">
        <f t="shared" si="13"/>
        <v>208503505</v>
      </c>
    </row>
    <row r="101" spans="1:24">
      <c r="A101" s="91">
        <f t="shared" si="14"/>
        <v>2020</v>
      </c>
      <c r="B101" s="33" t="s">
        <v>33</v>
      </c>
      <c r="C101" s="149">
        <v>291784953</v>
      </c>
      <c r="D101" s="148" t="s">
        <v>117</v>
      </c>
      <c r="F101" s="100">
        <f>'COM GSDTSec'!R142</f>
        <v>1320707</v>
      </c>
      <c r="G101" s="76">
        <f>'COM GSTOU'!R142</f>
        <v>2710981</v>
      </c>
      <c r="H101" s="76">
        <f>'COM LP-SEC'!R142+'COM LP-PRI'!R142</f>
        <v>39090654</v>
      </c>
      <c r="I101" s="76">
        <f>'COM LPT-SEC'!R142</f>
        <v>12228783</v>
      </c>
      <c r="J101" s="141">
        <f>'COM RTP'!R142</f>
        <v>8898020</v>
      </c>
      <c r="K101" s="76"/>
      <c r="L101" s="101"/>
      <c r="M101" s="102"/>
      <c r="N101" s="136">
        <v>886000</v>
      </c>
      <c r="O101" s="136">
        <v>19783000</v>
      </c>
      <c r="P101" s="138">
        <v>5879000</v>
      </c>
      <c r="R101" s="100">
        <f t="shared" si="8"/>
        <v>1320707</v>
      </c>
      <c r="S101" s="76">
        <f t="shared" si="9"/>
        <v>2710981</v>
      </c>
      <c r="T101" s="76">
        <f t="shared" si="10"/>
        <v>39976654</v>
      </c>
      <c r="U101" s="76">
        <f t="shared" si="11"/>
        <v>32011783</v>
      </c>
      <c r="V101" s="103">
        <f t="shared" si="12"/>
        <v>14777020</v>
      </c>
      <c r="X101" s="153">
        <f t="shared" si="13"/>
        <v>200987808</v>
      </c>
    </row>
    <row r="102" spans="1:24">
      <c r="A102" s="91">
        <f t="shared" si="14"/>
        <v>2020</v>
      </c>
      <c r="B102" s="33" t="s">
        <v>34</v>
      </c>
      <c r="C102" s="149">
        <v>310117430</v>
      </c>
      <c r="D102" s="148" t="s">
        <v>117</v>
      </c>
      <c r="F102" s="100">
        <f>'COM GSDTSec'!R143</f>
        <v>1531997</v>
      </c>
      <c r="G102" s="76">
        <f>'COM GSTOU'!R143</f>
        <v>2898028</v>
      </c>
      <c r="H102" s="76">
        <f>'COM LP-SEC'!R143+'COM LP-PRI'!R143</f>
        <v>42187153</v>
      </c>
      <c r="I102" s="76">
        <f>'COM LPT-SEC'!R143</f>
        <v>12989893</v>
      </c>
      <c r="J102" s="141">
        <f>'COM RTP'!R143</f>
        <v>9431342</v>
      </c>
      <c r="K102" s="76"/>
      <c r="L102" s="101"/>
      <c r="M102" s="102"/>
      <c r="N102" s="136">
        <v>1059000</v>
      </c>
      <c r="O102" s="136">
        <v>20180000</v>
      </c>
      <c r="P102" s="138">
        <v>5755000</v>
      </c>
      <c r="R102" s="100">
        <f t="shared" si="8"/>
        <v>1531997</v>
      </c>
      <c r="S102" s="76">
        <f t="shared" si="9"/>
        <v>2898028</v>
      </c>
      <c r="T102" s="76">
        <f t="shared" si="10"/>
        <v>43246153</v>
      </c>
      <c r="U102" s="76">
        <f t="shared" si="11"/>
        <v>33169893</v>
      </c>
      <c r="V102" s="103">
        <f t="shared" si="12"/>
        <v>15186342</v>
      </c>
      <c r="X102" s="153">
        <f t="shared" si="13"/>
        <v>214085017</v>
      </c>
    </row>
    <row r="103" spans="1:24">
      <c r="A103" s="91">
        <f t="shared" si="14"/>
        <v>2020</v>
      </c>
      <c r="B103" s="33" t="s">
        <v>35</v>
      </c>
      <c r="C103" s="149">
        <v>329259402</v>
      </c>
      <c r="D103" s="148" t="s">
        <v>117</v>
      </c>
      <c r="F103" s="100">
        <f>'COM GSDTSec'!R144</f>
        <v>1667447</v>
      </c>
      <c r="G103" s="76">
        <f>'COM GSTOU'!R144</f>
        <v>3091357</v>
      </c>
      <c r="H103" s="76">
        <f>'COM LP-SEC'!R144+'COM LP-PRI'!R144</f>
        <v>42637116</v>
      </c>
      <c r="I103" s="76">
        <f>'COM LPT-SEC'!R144</f>
        <v>12688043</v>
      </c>
      <c r="J103" s="141">
        <f>'COM RTP'!R144</f>
        <v>9756522</v>
      </c>
      <c r="K103" s="76"/>
      <c r="L103" s="101"/>
      <c r="M103" s="102"/>
      <c r="N103" s="136">
        <v>1198000</v>
      </c>
      <c r="O103" s="136">
        <v>21352000</v>
      </c>
      <c r="P103" s="138">
        <v>6043000</v>
      </c>
      <c r="R103" s="100">
        <f t="shared" si="8"/>
        <v>1667447</v>
      </c>
      <c r="S103" s="76">
        <f t="shared" si="9"/>
        <v>3091357</v>
      </c>
      <c r="T103" s="76">
        <f t="shared" si="10"/>
        <v>43835116</v>
      </c>
      <c r="U103" s="76">
        <f t="shared" si="11"/>
        <v>34040043</v>
      </c>
      <c r="V103" s="103">
        <f t="shared" si="12"/>
        <v>15799522</v>
      </c>
      <c r="X103" s="153">
        <f t="shared" si="13"/>
        <v>230825917</v>
      </c>
    </row>
    <row r="104" spans="1:24">
      <c r="A104" s="91">
        <f t="shared" si="14"/>
        <v>2020</v>
      </c>
      <c r="B104" s="33" t="s">
        <v>36</v>
      </c>
      <c r="C104" s="149">
        <v>390846411</v>
      </c>
      <c r="D104" s="148" t="s">
        <v>117</v>
      </c>
      <c r="F104" s="100">
        <f>'COM GSDTSec'!R145</f>
        <v>2176057</v>
      </c>
      <c r="G104" s="76">
        <f>'COM GSTOU'!R145</f>
        <v>3896123</v>
      </c>
      <c r="H104" s="76">
        <f>'COM LP-SEC'!R145+'COM LP-PRI'!R145</f>
        <v>49675182</v>
      </c>
      <c r="I104" s="76">
        <f>'COM LPT-SEC'!R145</f>
        <v>14450160</v>
      </c>
      <c r="J104" s="141">
        <f>'COM RTP'!R145</f>
        <v>11647797</v>
      </c>
      <c r="K104" s="76"/>
      <c r="L104" s="101"/>
      <c r="M104" s="102"/>
      <c r="N104" s="136">
        <v>1251000</v>
      </c>
      <c r="O104" s="136">
        <v>22875000</v>
      </c>
      <c r="P104" s="138">
        <v>5588000</v>
      </c>
      <c r="R104" s="100">
        <f t="shared" si="8"/>
        <v>2176057</v>
      </c>
      <c r="S104" s="76">
        <f t="shared" si="9"/>
        <v>3896123</v>
      </c>
      <c r="T104" s="76">
        <f t="shared" si="10"/>
        <v>50926182</v>
      </c>
      <c r="U104" s="76">
        <f t="shared" si="11"/>
        <v>37325160</v>
      </c>
      <c r="V104" s="103">
        <f t="shared" si="12"/>
        <v>17235797</v>
      </c>
      <c r="X104" s="153">
        <f t="shared" si="13"/>
        <v>279287092</v>
      </c>
    </row>
    <row r="105" spans="1:24">
      <c r="A105" s="91">
        <f t="shared" si="14"/>
        <v>2020</v>
      </c>
      <c r="B105" s="33" t="s">
        <v>41</v>
      </c>
      <c r="C105" s="149">
        <v>418291806</v>
      </c>
      <c r="D105" s="148" t="s">
        <v>117</v>
      </c>
      <c r="F105" s="100">
        <f>'COM GSDTSec'!R146</f>
        <v>2315799</v>
      </c>
      <c r="G105" s="76">
        <f>'COM GSTOU'!R146</f>
        <v>4218631</v>
      </c>
      <c r="H105" s="76">
        <f>'COM LP-SEC'!R146+'COM LP-PRI'!R146</f>
        <v>51525125</v>
      </c>
      <c r="I105" s="76">
        <f>'COM LPT-SEC'!R146</f>
        <v>14992698</v>
      </c>
      <c r="J105" s="141">
        <f>'COM RTP'!R146</f>
        <v>12366136</v>
      </c>
      <c r="K105" s="76"/>
      <c r="L105" s="101"/>
      <c r="M105" s="102"/>
      <c r="N105" s="136">
        <v>1446000</v>
      </c>
      <c r="O105" s="136">
        <v>23932000</v>
      </c>
      <c r="P105" s="138">
        <v>5964000</v>
      </c>
      <c r="R105" s="100">
        <f t="shared" si="8"/>
        <v>2315799</v>
      </c>
      <c r="S105" s="76">
        <f t="shared" si="9"/>
        <v>4218631</v>
      </c>
      <c r="T105" s="76">
        <f t="shared" si="10"/>
        <v>52971125</v>
      </c>
      <c r="U105" s="76">
        <f t="shared" si="11"/>
        <v>38924698</v>
      </c>
      <c r="V105" s="103">
        <f t="shared" si="12"/>
        <v>18330136</v>
      </c>
      <c r="X105" s="153">
        <f t="shared" si="13"/>
        <v>301531417</v>
      </c>
    </row>
    <row r="106" spans="1:24">
      <c r="A106" s="91">
        <f t="shared" si="14"/>
        <v>2020</v>
      </c>
      <c r="B106" s="33" t="s">
        <v>42</v>
      </c>
      <c r="C106" s="149">
        <v>419641701</v>
      </c>
      <c r="D106" s="148" t="s">
        <v>117</v>
      </c>
      <c r="F106" s="100">
        <f>'COM GSDTSec'!R147</f>
        <v>2365645</v>
      </c>
      <c r="G106" s="76">
        <f>'COM GSTOU'!R147</f>
        <v>4181835</v>
      </c>
      <c r="H106" s="76">
        <f>'COM LP-SEC'!R147+'COM LP-PRI'!R147</f>
        <v>52966732</v>
      </c>
      <c r="I106" s="76">
        <f>'COM LPT-SEC'!R147</f>
        <v>15167370</v>
      </c>
      <c r="J106" s="141">
        <f>'COM RTP'!R147</f>
        <v>12498920</v>
      </c>
      <c r="K106" s="76"/>
      <c r="L106" s="101"/>
      <c r="M106" s="102"/>
      <c r="N106" s="136">
        <v>1333000</v>
      </c>
      <c r="O106" s="136">
        <v>24328000</v>
      </c>
      <c r="P106" s="138">
        <v>6052000</v>
      </c>
      <c r="R106" s="100">
        <f t="shared" si="8"/>
        <v>2365645</v>
      </c>
      <c r="S106" s="76">
        <f t="shared" si="9"/>
        <v>4181835</v>
      </c>
      <c r="T106" s="76">
        <f t="shared" si="10"/>
        <v>54299732</v>
      </c>
      <c r="U106" s="76">
        <f t="shared" si="11"/>
        <v>39495370</v>
      </c>
      <c r="V106" s="103">
        <f t="shared" si="12"/>
        <v>18550920</v>
      </c>
      <c r="X106" s="153">
        <f t="shared" si="13"/>
        <v>300748199</v>
      </c>
    </row>
    <row r="107" spans="1:24">
      <c r="A107" s="91">
        <f t="shared" si="14"/>
        <v>2020</v>
      </c>
      <c r="B107" s="33" t="s">
        <v>43</v>
      </c>
      <c r="C107" s="149">
        <v>418497949</v>
      </c>
      <c r="D107" s="148" t="s">
        <v>117</v>
      </c>
      <c r="F107" s="100">
        <f>'COM GSDTSec'!R148</f>
        <v>2194516</v>
      </c>
      <c r="G107" s="76">
        <f>'COM GSTOU'!R148</f>
        <v>4157692</v>
      </c>
      <c r="H107" s="76">
        <f>'COM LP-SEC'!R148+'COM LP-PRI'!R148</f>
        <v>52410943</v>
      </c>
      <c r="I107" s="76">
        <f>'COM LPT-SEC'!R148</f>
        <v>14728859</v>
      </c>
      <c r="J107" s="141">
        <f>'COM RTP'!R148</f>
        <v>12124508</v>
      </c>
      <c r="K107" s="76"/>
      <c r="L107" s="101"/>
      <c r="M107" s="102"/>
      <c r="N107" s="136">
        <v>1358000</v>
      </c>
      <c r="O107" s="136">
        <v>22517000</v>
      </c>
      <c r="P107" s="138">
        <v>5561000</v>
      </c>
      <c r="R107" s="100">
        <f t="shared" si="8"/>
        <v>2194516</v>
      </c>
      <c r="S107" s="76">
        <f t="shared" si="9"/>
        <v>4157692</v>
      </c>
      <c r="T107" s="76">
        <f t="shared" si="10"/>
        <v>53768943</v>
      </c>
      <c r="U107" s="76">
        <f t="shared" si="11"/>
        <v>37245859</v>
      </c>
      <c r="V107" s="103">
        <f t="shared" si="12"/>
        <v>17685508</v>
      </c>
      <c r="X107" s="153">
        <f t="shared" si="13"/>
        <v>303445431</v>
      </c>
    </row>
    <row r="108" spans="1:24">
      <c r="A108" s="91">
        <f t="shared" si="14"/>
        <v>2020</v>
      </c>
      <c r="B108" s="33" t="s">
        <v>44</v>
      </c>
      <c r="C108" s="149">
        <v>376374302</v>
      </c>
      <c r="D108" s="148" t="s">
        <v>117</v>
      </c>
      <c r="F108" s="100">
        <f>'COM GSDTSec'!R149</f>
        <v>1809527</v>
      </c>
      <c r="G108" s="76">
        <f>'COM GSTOU'!R149</f>
        <v>3689192</v>
      </c>
      <c r="H108" s="76">
        <f>'COM LP-SEC'!R149+'COM LP-PRI'!R149</f>
        <v>46644909</v>
      </c>
      <c r="I108" s="76">
        <f>'COM LPT-SEC'!R149</f>
        <v>13248688</v>
      </c>
      <c r="J108" s="141">
        <f>'COM RTP'!R149</f>
        <v>10273101</v>
      </c>
      <c r="K108" s="76"/>
      <c r="L108" s="101"/>
      <c r="M108" s="102"/>
      <c r="N108" s="136">
        <v>1202000</v>
      </c>
      <c r="O108" s="136">
        <v>20642000</v>
      </c>
      <c r="P108" s="138">
        <v>5666000</v>
      </c>
      <c r="R108" s="100">
        <f t="shared" si="8"/>
        <v>1809527</v>
      </c>
      <c r="S108" s="76">
        <f t="shared" si="9"/>
        <v>3689192</v>
      </c>
      <c r="T108" s="76">
        <f t="shared" si="10"/>
        <v>47846909</v>
      </c>
      <c r="U108" s="76">
        <f t="shared" si="11"/>
        <v>33890688</v>
      </c>
      <c r="V108" s="103">
        <f t="shared" si="12"/>
        <v>15939101</v>
      </c>
      <c r="X108" s="153">
        <f t="shared" si="13"/>
        <v>273198885</v>
      </c>
    </row>
    <row r="109" spans="1:24">
      <c r="A109" s="91">
        <f t="shared" si="14"/>
        <v>2020</v>
      </c>
      <c r="B109" s="33" t="s">
        <v>45</v>
      </c>
      <c r="C109" s="149">
        <v>299743423</v>
      </c>
      <c r="D109" s="148" t="s">
        <v>117</v>
      </c>
      <c r="F109" s="100">
        <f>'COM GSDTSec'!R150</f>
        <v>1397372</v>
      </c>
      <c r="G109" s="76">
        <f>'COM GSTOU'!R150</f>
        <v>2857643</v>
      </c>
      <c r="H109" s="76">
        <f>'COM LP-SEC'!R150+'COM LP-PRI'!R150</f>
        <v>39139468</v>
      </c>
      <c r="I109" s="76">
        <f>'COM LPT-SEC'!R150</f>
        <v>11720992</v>
      </c>
      <c r="J109" s="141">
        <f>'COM RTP'!R150</f>
        <v>8735428</v>
      </c>
      <c r="K109" s="76"/>
      <c r="L109" s="101"/>
      <c r="M109" s="102"/>
      <c r="N109" s="136">
        <v>965000</v>
      </c>
      <c r="O109" s="136">
        <v>18832000</v>
      </c>
      <c r="P109" s="138">
        <v>5466000</v>
      </c>
      <c r="R109" s="100">
        <f t="shared" si="8"/>
        <v>1397372</v>
      </c>
      <c r="S109" s="76">
        <f t="shared" si="9"/>
        <v>2857643</v>
      </c>
      <c r="T109" s="76">
        <f t="shared" si="10"/>
        <v>40104468</v>
      </c>
      <c r="U109" s="76">
        <f t="shared" si="11"/>
        <v>30552992</v>
      </c>
      <c r="V109" s="103">
        <f t="shared" si="12"/>
        <v>14201428</v>
      </c>
      <c r="X109" s="153">
        <f t="shared" si="13"/>
        <v>210629520</v>
      </c>
    </row>
    <row r="110" spans="1:24">
      <c r="A110" s="91">
        <f t="shared" si="14"/>
        <v>2020</v>
      </c>
      <c r="B110" s="33" t="s">
        <v>46</v>
      </c>
      <c r="C110" s="149">
        <v>304765202</v>
      </c>
      <c r="D110" s="148" t="s">
        <v>117</v>
      </c>
      <c r="F110" s="100">
        <f>'COM GSDTSec'!R151</f>
        <v>1494687</v>
      </c>
      <c r="G110" s="76">
        <f>'COM GSTOU'!R151</f>
        <v>2706275</v>
      </c>
      <c r="H110" s="76">
        <f>'COM LP-SEC'!R151+'COM LP-PRI'!R151</f>
        <v>40257209</v>
      </c>
      <c r="I110" s="76">
        <f>'COM LPT-SEC'!R151</f>
        <v>12325475</v>
      </c>
      <c r="J110" s="141">
        <f>'COM RTP'!R151</f>
        <v>9496341</v>
      </c>
      <c r="K110" s="76"/>
      <c r="L110" s="101"/>
      <c r="M110" s="102"/>
      <c r="N110" s="136">
        <v>972000</v>
      </c>
      <c r="O110" s="136">
        <v>19462000</v>
      </c>
      <c r="P110" s="138">
        <v>4574000</v>
      </c>
      <c r="R110" s="100">
        <f t="shared" si="8"/>
        <v>1494687</v>
      </c>
      <c r="S110" s="76">
        <f t="shared" si="9"/>
        <v>2706275</v>
      </c>
      <c r="T110" s="76">
        <f t="shared" si="10"/>
        <v>41229209</v>
      </c>
      <c r="U110" s="76">
        <f t="shared" si="11"/>
        <v>31787475</v>
      </c>
      <c r="V110" s="103">
        <f t="shared" si="12"/>
        <v>14070341</v>
      </c>
      <c r="X110" s="153">
        <f t="shared" si="13"/>
        <v>213477215</v>
      </c>
    </row>
    <row r="111" spans="1:24">
      <c r="A111" s="91">
        <f t="shared" si="14"/>
        <v>2021</v>
      </c>
      <c r="B111" s="33" t="s">
        <v>31</v>
      </c>
      <c r="C111" s="149">
        <v>312782604</v>
      </c>
      <c r="D111" s="148" t="s">
        <v>117</v>
      </c>
      <c r="F111" s="100">
        <f>'COM GSDTSec'!R152</f>
        <v>1528968</v>
      </c>
      <c r="G111" s="76">
        <f>'COM GSTOU'!R152</f>
        <v>2807847</v>
      </c>
      <c r="H111" s="76">
        <f>'COM LP-SEC'!R152+'COM LP-PRI'!R152</f>
        <v>40319560</v>
      </c>
      <c r="I111" s="76">
        <f>'COM LPT-SEC'!R152</f>
        <v>12973126</v>
      </c>
      <c r="J111" s="141">
        <f>'COM RTP'!R152</f>
        <v>9821822</v>
      </c>
      <c r="K111" s="76"/>
      <c r="L111" s="101"/>
      <c r="M111" s="102"/>
      <c r="N111" s="136">
        <v>1041000</v>
      </c>
      <c r="O111" s="136">
        <v>19310000</v>
      </c>
      <c r="P111" s="138">
        <v>4943000</v>
      </c>
      <c r="R111" s="100">
        <f t="shared" si="8"/>
        <v>1528968</v>
      </c>
      <c r="S111" s="76">
        <f t="shared" si="9"/>
        <v>2807847</v>
      </c>
      <c r="T111" s="76">
        <f t="shared" si="10"/>
        <v>41360560</v>
      </c>
      <c r="U111" s="76">
        <f t="shared" si="11"/>
        <v>32283126</v>
      </c>
      <c r="V111" s="103">
        <f t="shared" si="12"/>
        <v>14764822</v>
      </c>
      <c r="X111" s="153">
        <f t="shared" si="13"/>
        <v>220037281</v>
      </c>
    </row>
    <row r="112" spans="1:24">
      <c r="A112" s="91">
        <f t="shared" si="14"/>
        <v>2021</v>
      </c>
      <c r="B112" s="33" t="s">
        <v>32</v>
      </c>
      <c r="C112" s="149">
        <v>300421250</v>
      </c>
      <c r="D112" s="148" t="s">
        <v>117</v>
      </c>
      <c r="F112" s="100">
        <f>'COM GSDTSec'!R153</f>
        <v>1446487</v>
      </c>
      <c r="G112" s="76">
        <f>'COM GSTOU'!R153</f>
        <v>2776043</v>
      </c>
      <c r="H112" s="76">
        <f>'COM LP-SEC'!R153+'COM LP-PRI'!R153</f>
        <v>38727370</v>
      </c>
      <c r="I112" s="76">
        <f>'COM LPT-SEC'!R153</f>
        <v>12012279</v>
      </c>
      <c r="J112" s="141">
        <f>'COM RTP'!R153</f>
        <v>8983206</v>
      </c>
      <c r="K112" s="76"/>
      <c r="L112" s="101"/>
      <c r="M112" s="102"/>
      <c r="N112" s="136">
        <v>889000</v>
      </c>
      <c r="O112" s="136">
        <v>18515000</v>
      </c>
      <c r="P112" s="138">
        <v>5009000</v>
      </c>
      <c r="R112" s="100">
        <f t="shared" si="8"/>
        <v>1446487</v>
      </c>
      <c r="S112" s="76">
        <f t="shared" si="9"/>
        <v>2776043</v>
      </c>
      <c r="T112" s="76">
        <f t="shared" si="10"/>
        <v>39616370</v>
      </c>
      <c r="U112" s="76">
        <f t="shared" si="11"/>
        <v>30527279</v>
      </c>
      <c r="V112" s="103">
        <f t="shared" si="12"/>
        <v>13992206</v>
      </c>
      <c r="X112" s="153">
        <f t="shared" si="13"/>
        <v>212062865</v>
      </c>
    </row>
    <row r="113" spans="1:24">
      <c r="A113" s="91">
        <f t="shared" si="14"/>
        <v>2021</v>
      </c>
      <c r="B113" s="33" t="s">
        <v>33</v>
      </c>
      <c r="C113" s="149">
        <v>295519219</v>
      </c>
      <c r="D113" s="148" t="s">
        <v>117</v>
      </c>
      <c r="F113" s="100">
        <f>'COM GSDTSec'!R154</f>
        <v>1285042</v>
      </c>
      <c r="G113" s="76">
        <f>'COM GSTOU'!R154</f>
        <v>2775201</v>
      </c>
      <c r="H113" s="76">
        <f>'COM LP-SEC'!R154+'COM LP-PRI'!R154</f>
        <v>39853829</v>
      </c>
      <c r="I113" s="76">
        <f>'COM LPT-SEC'!R154</f>
        <v>12025133</v>
      </c>
      <c r="J113" s="141">
        <f>'COM RTP'!R154</f>
        <v>8749838</v>
      </c>
      <c r="K113" s="76"/>
      <c r="L113" s="101"/>
      <c r="M113" s="102"/>
      <c r="N113" s="136">
        <v>886000</v>
      </c>
      <c r="O113" s="136">
        <v>19783000</v>
      </c>
      <c r="P113" s="138">
        <v>5879000</v>
      </c>
      <c r="R113" s="100">
        <f t="shared" si="8"/>
        <v>1285042</v>
      </c>
      <c r="S113" s="76">
        <f t="shared" si="9"/>
        <v>2775201</v>
      </c>
      <c r="T113" s="76">
        <f t="shared" si="10"/>
        <v>40739829</v>
      </c>
      <c r="U113" s="76">
        <f t="shared" si="11"/>
        <v>31808133</v>
      </c>
      <c r="V113" s="103">
        <f t="shared" si="12"/>
        <v>14628838</v>
      </c>
      <c r="X113" s="153">
        <f t="shared" si="13"/>
        <v>204282176</v>
      </c>
    </row>
    <row r="114" spans="1:24">
      <c r="A114" s="91">
        <f t="shared" si="14"/>
        <v>2021</v>
      </c>
      <c r="B114" s="33" t="s">
        <v>34</v>
      </c>
      <c r="C114" s="149">
        <v>314086314</v>
      </c>
      <c r="D114" s="148" t="s">
        <v>117</v>
      </c>
      <c r="F114" s="100">
        <f>'COM GSDTSec'!R155</f>
        <v>1515870</v>
      </c>
      <c r="G114" s="76">
        <f>'COM GSTOU'!R155</f>
        <v>3012618</v>
      </c>
      <c r="H114" s="76">
        <f>'COM LP-SEC'!R155+'COM LP-PRI'!R155</f>
        <v>43551736</v>
      </c>
      <c r="I114" s="76">
        <f>'COM LPT-SEC'!R155</f>
        <v>12989893</v>
      </c>
      <c r="J114" s="141">
        <f>'COM RTP'!R155</f>
        <v>9431342</v>
      </c>
      <c r="K114" s="76"/>
      <c r="L114" s="101"/>
      <c r="M114" s="102"/>
      <c r="N114" s="136">
        <v>1059000</v>
      </c>
      <c r="O114" s="136">
        <v>20180000</v>
      </c>
      <c r="P114" s="138">
        <v>5755000</v>
      </c>
      <c r="R114" s="100">
        <f t="shared" si="8"/>
        <v>1515870</v>
      </c>
      <c r="S114" s="76">
        <f t="shared" si="9"/>
        <v>3012618</v>
      </c>
      <c r="T114" s="76">
        <f t="shared" si="10"/>
        <v>44610736</v>
      </c>
      <c r="U114" s="76">
        <f t="shared" si="11"/>
        <v>33169893</v>
      </c>
      <c r="V114" s="103">
        <f t="shared" si="12"/>
        <v>15186342</v>
      </c>
      <c r="X114" s="153">
        <f t="shared" si="13"/>
        <v>216590855</v>
      </c>
    </row>
    <row r="115" spans="1:24">
      <c r="A115" s="91">
        <f t="shared" si="14"/>
        <v>2021</v>
      </c>
      <c r="B115" s="33" t="s">
        <v>35</v>
      </c>
      <c r="C115" s="149">
        <v>333473266</v>
      </c>
      <c r="D115" s="148" t="s">
        <v>117</v>
      </c>
      <c r="F115" s="100">
        <f>'COM GSDTSec'!R156</f>
        <v>1649895</v>
      </c>
      <c r="G115" s="76">
        <f>'COM GSTOU'!R156</f>
        <v>3221313</v>
      </c>
      <c r="H115" s="76">
        <f>'COM LP-SEC'!R156+'COM LP-PRI'!R156</f>
        <v>44023100</v>
      </c>
      <c r="I115" s="76">
        <f>'COM LPT-SEC'!R156</f>
        <v>12688043</v>
      </c>
      <c r="J115" s="141">
        <f>'COM RTP'!R156</f>
        <v>9756522</v>
      </c>
      <c r="K115" s="76"/>
      <c r="L115" s="101"/>
      <c r="M115" s="102"/>
      <c r="N115" s="136">
        <v>1198000</v>
      </c>
      <c r="O115" s="136">
        <v>21352000</v>
      </c>
      <c r="P115" s="138">
        <v>6043000</v>
      </c>
      <c r="R115" s="100">
        <f t="shared" si="8"/>
        <v>1649895</v>
      </c>
      <c r="S115" s="76">
        <f t="shared" si="9"/>
        <v>3221313</v>
      </c>
      <c r="T115" s="76">
        <f t="shared" si="10"/>
        <v>45221100</v>
      </c>
      <c r="U115" s="76">
        <f t="shared" si="11"/>
        <v>34040043</v>
      </c>
      <c r="V115" s="103">
        <f t="shared" si="12"/>
        <v>15799522</v>
      </c>
      <c r="X115" s="153">
        <f t="shared" si="13"/>
        <v>233541393</v>
      </c>
    </row>
    <row r="116" spans="1:24">
      <c r="A116" s="91">
        <f t="shared" si="14"/>
        <v>2021</v>
      </c>
      <c r="B116" s="33" t="s">
        <v>36</v>
      </c>
      <c r="C116" s="149">
        <v>395848465</v>
      </c>
      <c r="D116" s="148" t="s">
        <v>117</v>
      </c>
      <c r="F116" s="100">
        <f>'COM GSDTSec'!R157</f>
        <v>2153151</v>
      </c>
      <c r="G116" s="76">
        <f>'COM GSTOU'!R157</f>
        <v>4049203</v>
      </c>
      <c r="H116" s="76">
        <f>'COM LP-SEC'!R157+'COM LP-PRI'!R157</f>
        <v>51296503</v>
      </c>
      <c r="I116" s="76">
        <f>'COM LPT-SEC'!R157</f>
        <v>14450160</v>
      </c>
      <c r="J116" s="141">
        <f>'COM RTP'!R157</f>
        <v>11647797</v>
      </c>
      <c r="K116" s="76"/>
      <c r="L116" s="101"/>
      <c r="M116" s="102"/>
      <c r="N116" s="136">
        <v>1251000</v>
      </c>
      <c r="O116" s="136">
        <v>22875000</v>
      </c>
      <c r="P116" s="138">
        <v>5588000</v>
      </c>
      <c r="R116" s="100">
        <f t="shared" si="8"/>
        <v>2153151</v>
      </c>
      <c r="S116" s="76">
        <f t="shared" si="9"/>
        <v>4049203</v>
      </c>
      <c r="T116" s="76">
        <f t="shared" si="10"/>
        <v>52547503</v>
      </c>
      <c r="U116" s="76">
        <f t="shared" si="11"/>
        <v>37325160</v>
      </c>
      <c r="V116" s="103">
        <f t="shared" si="12"/>
        <v>17235797</v>
      </c>
      <c r="X116" s="153">
        <f t="shared" si="13"/>
        <v>282537651</v>
      </c>
    </row>
    <row r="117" spans="1:24">
      <c r="A117" s="91">
        <f t="shared" si="14"/>
        <v>2021</v>
      </c>
      <c r="B117" s="33" t="s">
        <v>41</v>
      </c>
      <c r="C117" s="149">
        <v>423645106</v>
      </c>
      <c r="D117" s="148" t="s">
        <v>117</v>
      </c>
      <c r="F117" s="100">
        <f>'COM GSDTSec'!R158</f>
        <v>2291422</v>
      </c>
      <c r="G117" s="76">
        <f>'COM GSTOU'!R158</f>
        <v>4383963</v>
      </c>
      <c r="H117" s="76">
        <f>'COM LP-SEC'!R158+'COM LP-PRI'!R158</f>
        <v>53451931</v>
      </c>
      <c r="I117" s="76">
        <f>'COM LPT-SEC'!R158</f>
        <v>14992698</v>
      </c>
      <c r="J117" s="141">
        <f>'COM RTP'!R158</f>
        <v>12366136</v>
      </c>
      <c r="K117" s="76"/>
      <c r="L117" s="101"/>
      <c r="M117" s="102"/>
      <c r="N117" s="136">
        <v>1446000</v>
      </c>
      <c r="O117" s="136">
        <v>23932000</v>
      </c>
      <c r="P117" s="138">
        <v>5964000</v>
      </c>
      <c r="R117" s="100">
        <f t="shared" si="8"/>
        <v>2291422</v>
      </c>
      <c r="S117" s="76">
        <f t="shared" si="9"/>
        <v>4383963</v>
      </c>
      <c r="T117" s="76">
        <f t="shared" si="10"/>
        <v>54897931</v>
      </c>
      <c r="U117" s="76">
        <f t="shared" si="11"/>
        <v>38924698</v>
      </c>
      <c r="V117" s="103">
        <f t="shared" si="12"/>
        <v>18330136</v>
      </c>
      <c r="X117" s="153">
        <f t="shared" si="13"/>
        <v>304816956</v>
      </c>
    </row>
    <row r="118" spans="1:24">
      <c r="A118" s="91">
        <f t="shared" si="14"/>
        <v>2021</v>
      </c>
      <c r="B118" s="33" t="s">
        <v>42</v>
      </c>
      <c r="C118" s="149">
        <v>425012277</v>
      </c>
      <c r="D118" s="148" t="s">
        <v>117</v>
      </c>
      <c r="F118" s="100">
        <f>'COM GSDTSec'!R159</f>
        <v>2365645</v>
      </c>
      <c r="G118" s="76">
        <f>'COM GSTOU'!R159</f>
        <v>4355859</v>
      </c>
      <c r="H118" s="76">
        <f>'COM LP-SEC'!R159+'COM LP-PRI'!R159</f>
        <v>54690565</v>
      </c>
      <c r="I118" s="76">
        <f>'COM LPT-SEC'!R159</f>
        <v>15167370</v>
      </c>
      <c r="J118" s="141">
        <f>'COM RTP'!R159</f>
        <v>12498920</v>
      </c>
      <c r="K118" s="76"/>
      <c r="L118" s="101"/>
      <c r="M118" s="102"/>
      <c r="N118" s="136">
        <v>1333000</v>
      </c>
      <c r="O118" s="136">
        <v>24328000</v>
      </c>
      <c r="P118" s="138">
        <v>6052000</v>
      </c>
      <c r="R118" s="100">
        <f t="shared" si="8"/>
        <v>2365645</v>
      </c>
      <c r="S118" s="76">
        <f t="shared" si="9"/>
        <v>4355859</v>
      </c>
      <c r="T118" s="76">
        <f t="shared" si="10"/>
        <v>56023565</v>
      </c>
      <c r="U118" s="76">
        <f t="shared" si="11"/>
        <v>39495370</v>
      </c>
      <c r="V118" s="103">
        <f t="shared" si="12"/>
        <v>18550920</v>
      </c>
      <c r="X118" s="153">
        <f t="shared" si="13"/>
        <v>304220918</v>
      </c>
    </row>
    <row r="119" spans="1:24">
      <c r="A119" s="91">
        <f t="shared" si="14"/>
        <v>2021</v>
      </c>
      <c r="B119" s="33" t="s">
        <v>43</v>
      </c>
      <c r="C119" s="149">
        <v>423853888</v>
      </c>
      <c r="D119" s="148" t="s">
        <v>117</v>
      </c>
      <c r="F119" s="100">
        <f>'COM GSDTSec'!R160</f>
        <v>2194516</v>
      </c>
      <c r="G119" s="76">
        <f>'COM GSTOU'!R160</f>
        <v>4324836</v>
      </c>
      <c r="H119" s="76">
        <f>'COM LP-SEC'!R160+'COM LP-PRI'!R160</f>
        <v>54101175</v>
      </c>
      <c r="I119" s="76">
        <f>'COM LPT-SEC'!R160</f>
        <v>14728859</v>
      </c>
      <c r="J119" s="141">
        <f>'COM RTP'!R160</f>
        <v>12124508</v>
      </c>
      <c r="K119" s="76"/>
      <c r="L119" s="101"/>
      <c r="M119" s="102"/>
      <c r="N119" s="136">
        <v>1358000</v>
      </c>
      <c r="O119" s="136">
        <v>22517000</v>
      </c>
      <c r="P119" s="138">
        <v>5561000</v>
      </c>
      <c r="R119" s="100">
        <f t="shared" si="8"/>
        <v>2194516</v>
      </c>
      <c r="S119" s="76">
        <f t="shared" si="9"/>
        <v>4324836</v>
      </c>
      <c r="T119" s="76">
        <f t="shared" si="10"/>
        <v>55459175</v>
      </c>
      <c r="U119" s="76">
        <f t="shared" si="11"/>
        <v>37245859</v>
      </c>
      <c r="V119" s="103">
        <f t="shared" si="12"/>
        <v>17685508</v>
      </c>
      <c r="X119" s="153">
        <f t="shared" si="13"/>
        <v>306943994</v>
      </c>
    </row>
    <row r="120" spans="1:24">
      <c r="A120" s="91">
        <f t="shared" si="14"/>
        <v>2021</v>
      </c>
      <c r="B120" s="33" t="s">
        <v>44</v>
      </c>
      <c r="C120" s="149">
        <v>381191142</v>
      </c>
      <c r="D120" s="148" t="s">
        <v>117</v>
      </c>
      <c r="F120" s="100">
        <f>'COM GSDTSec'!R161</f>
        <v>1809527</v>
      </c>
      <c r="G120" s="76">
        <f>'COM GSTOU'!R161</f>
        <v>3846376</v>
      </c>
      <c r="H120" s="76">
        <f>'COM LP-SEC'!R161+'COM LP-PRI'!R161</f>
        <v>48143042</v>
      </c>
      <c r="I120" s="76">
        <f>'COM LPT-SEC'!R161</f>
        <v>13248688</v>
      </c>
      <c r="J120" s="141">
        <f>'COM RTP'!R161</f>
        <v>10273101</v>
      </c>
      <c r="K120" s="76"/>
      <c r="L120" s="101"/>
      <c r="M120" s="102"/>
      <c r="N120" s="136">
        <v>1202000</v>
      </c>
      <c r="O120" s="136">
        <v>20642000</v>
      </c>
      <c r="P120" s="138">
        <v>5666000</v>
      </c>
      <c r="R120" s="100">
        <f t="shared" si="8"/>
        <v>1809527</v>
      </c>
      <c r="S120" s="76">
        <f t="shared" si="9"/>
        <v>3846376</v>
      </c>
      <c r="T120" s="76">
        <f t="shared" si="10"/>
        <v>49345042</v>
      </c>
      <c r="U120" s="76">
        <f t="shared" si="11"/>
        <v>33890688</v>
      </c>
      <c r="V120" s="103">
        <f t="shared" si="12"/>
        <v>15939101</v>
      </c>
      <c r="X120" s="153">
        <f t="shared" si="13"/>
        <v>276360408</v>
      </c>
    </row>
    <row r="121" spans="1:24">
      <c r="A121" s="91">
        <f t="shared" si="14"/>
        <v>2021</v>
      </c>
      <c r="B121" s="33" t="s">
        <v>45</v>
      </c>
      <c r="C121" s="149">
        <v>303579540</v>
      </c>
      <c r="D121" s="148" t="s">
        <v>117</v>
      </c>
      <c r="F121" s="100">
        <f>'COM GSDTSec'!R162</f>
        <v>1397372</v>
      </c>
      <c r="G121" s="76">
        <f>'COM GSTOU'!R162</f>
        <v>2968101</v>
      </c>
      <c r="H121" s="76">
        <f>'COM LP-SEC'!R162+'COM LP-PRI'!R162</f>
        <v>40553157</v>
      </c>
      <c r="I121" s="76">
        <f>'COM LPT-SEC'!R162</f>
        <v>11720992</v>
      </c>
      <c r="J121" s="141">
        <f>'COM RTP'!R162</f>
        <v>8735428</v>
      </c>
      <c r="K121" s="76"/>
      <c r="L121" s="101"/>
      <c r="M121" s="102"/>
      <c r="N121" s="136">
        <v>965000</v>
      </c>
      <c r="O121" s="136">
        <v>18832000</v>
      </c>
      <c r="P121" s="138">
        <v>5466000</v>
      </c>
      <c r="R121" s="100">
        <f t="shared" si="8"/>
        <v>1397372</v>
      </c>
      <c r="S121" s="76">
        <f t="shared" si="9"/>
        <v>2968101</v>
      </c>
      <c r="T121" s="76">
        <f t="shared" si="10"/>
        <v>41518157</v>
      </c>
      <c r="U121" s="76">
        <f t="shared" si="11"/>
        <v>30552992</v>
      </c>
      <c r="V121" s="103">
        <f t="shared" si="12"/>
        <v>14201428</v>
      </c>
      <c r="X121" s="153">
        <f t="shared" si="13"/>
        <v>212941490</v>
      </c>
    </row>
    <row r="122" spans="1:24">
      <c r="A122" s="91">
        <f t="shared" si="14"/>
        <v>2021</v>
      </c>
      <c r="B122" s="33" t="s">
        <v>46</v>
      </c>
      <c r="C122" s="149">
        <v>308665588</v>
      </c>
      <c r="D122" s="148" t="s">
        <v>117</v>
      </c>
      <c r="F122" s="100">
        <f>'COM GSDTSec'!R163</f>
        <v>1478786</v>
      </c>
      <c r="G122" s="76">
        <f>'COM GSTOU'!R163</f>
        <v>2817353</v>
      </c>
      <c r="H122" s="76">
        <f>'COM LP-SEC'!R163+'COM LP-PRI'!R163</f>
        <v>41518261</v>
      </c>
      <c r="I122" s="76">
        <f>'COM LPT-SEC'!R163</f>
        <v>12325475</v>
      </c>
      <c r="J122" s="141">
        <f>'COM RTP'!R163</f>
        <v>9496341</v>
      </c>
      <c r="K122" s="76"/>
      <c r="L122" s="101"/>
      <c r="M122" s="102"/>
      <c r="N122" s="136">
        <v>972000</v>
      </c>
      <c r="O122" s="136">
        <v>19462000</v>
      </c>
      <c r="P122" s="138">
        <v>4574000</v>
      </c>
      <c r="R122" s="100">
        <f t="shared" si="8"/>
        <v>1478786</v>
      </c>
      <c r="S122" s="76">
        <f t="shared" si="9"/>
        <v>2817353</v>
      </c>
      <c r="T122" s="76">
        <f t="shared" si="10"/>
        <v>42490261</v>
      </c>
      <c r="U122" s="76">
        <f t="shared" si="11"/>
        <v>31787475</v>
      </c>
      <c r="V122" s="103">
        <f t="shared" si="12"/>
        <v>14070341</v>
      </c>
      <c r="X122" s="153">
        <f t="shared" si="13"/>
        <v>216021372</v>
      </c>
    </row>
    <row r="123" spans="1:24">
      <c r="A123" s="91">
        <f t="shared" si="14"/>
        <v>2022</v>
      </c>
      <c r="B123" s="33" t="s">
        <v>31</v>
      </c>
      <c r="C123" s="149">
        <v>316285320</v>
      </c>
      <c r="D123" s="148" t="s">
        <v>117</v>
      </c>
      <c r="F123" s="100">
        <f>'COM GSDTSec'!R164</f>
        <v>1512703</v>
      </c>
      <c r="G123" s="76">
        <f>'COM GSTOU'!R164</f>
        <v>2915574</v>
      </c>
      <c r="H123" s="76">
        <f>'COM LP-SEC'!R164+'COM LP-PRI'!R164</f>
        <v>41575338</v>
      </c>
      <c r="I123" s="76">
        <f>'COM LPT-SEC'!R164</f>
        <v>12973126</v>
      </c>
      <c r="J123" s="141">
        <f>'COM RTP'!R164</f>
        <v>9821822</v>
      </c>
      <c r="K123" s="76"/>
      <c r="L123" s="101"/>
      <c r="M123" s="102"/>
      <c r="N123" s="136">
        <v>1041000</v>
      </c>
      <c r="O123" s="136">
        <v>19310000</v>
      </c>
      <c r="P123" s="138">
        <v>4943000</v>
      </c>
      <c r="R123" s="100">
        <f t="shared" si="8"/>
        <v>1512703</v>
      </c>
      <c r="S123" s="76">
        <f t="shared" si="9"/>
        <v>2915574</v>
      </c>
      <c r="T123" s="76">
        <f t="shared" si="10"/>
        <v>42616338</v>
      </c>
      <c r="U123" s="76">
        <f t="shared" si="11"/>
        <v>32283126</v>
      </c>
      <c r="V123" s="103">
        <f t="shared" si="12"/>
        <v>14764822</v>
      </c>
      <c r="X123" s="153">
        <f t="shared" si="13"/>
        <v>222192757</v>
      </c>
    </row>
    <row r="124" spans="1:24">
      <c r="A124" s="91">
        <f t="shared" si="14"/>
        <v>2022</v>
      </c>
      <c r="B124" s="33" t="s">
        <v>32</v>
      </c>
      <c r="C124" s="149">
        <v>303785537</v>
      </c>
      <c r="D124" s="148" t="s">
        <v>117</v>
      </c>
      <c r="F124" s="100">
        <f>'COM GSDTSec'!R165</f>
        <v>1431098</v>
      </c>
      <c r="G124" s="76">
        <f>'COM GSTOU'!R165</f>
        <v>2892712</v>
      </c>
      <c r="H124" s="76">
        <f>'COM LP-SEC'!R165+'COM LP-PRI'!R165</f>
        <v>40112740</v>
      </c>
      <c r="I124" s="76">
        <f>'COM LPT-SEC'!R165</f>
        <v>12012279</v>
      </c>
      <c r="J124" s="141">
        <f>'COM RTP'!R165</f>
        <v>8983206</v>
      </c>
      <c r="K124" s="76"/>
      <c r="L124" s="101"/>
      <c r="M124" s="102"/>
      <c r="N124" s="136">
        <v>889000</v>
      </c>
      <c r="O124" s="136">
        <v>18515000</v>
      </c>
      <c r="P124" s="138">
        <v>5009000</v>
      </c>
      <c r="R124" s="100">
        <f t="shared" si="8"/>
        <v>1431098</v>
      </c>
      <c r="S124" s="76">
        <f t="shared" si="9"/>
        <v>2892712</v>
      </c>
      <c r="T124" s="76">
        <f t="shared" si="10"/>
        <v>41001740</v>
      </c>
      <c r="U124" s="76">
        <f t="shared" si="11"/>
        <v>30527279</v>
      </c>
      <c r="V124" s="103">
        <f t="shared" si="12"/>
        <v>13992206</v>
      </c>
      <c r="X124" s="153">
        <f t="shared" si="13"/>
        <v>213940502</v>
      </c>
    </row>
    <row r="125" spans="1:24">
      <c r="A125" s="91">
        <f t="shared" si="14"/>
        <v>2022</v>
      </c>
      <c r="B125" s="33" t="s">
        <v>33</v>
      </c>
      <c r="C125" s="149">
        <v>298828610</v>
      </c>
      <c r="D125" s="148" t="s">
        <v>117</v>
      </c>
      <c r="F125" s="100">
        <f>'COM GSDTSec'!R166</f>
        <v>1271371</v>
      </c>
      <c r="G125" s="76">
        <f>'COM GSTOU'!R166</f>
        <v>2887987</v>
      </c>
      <c r="H125" s="76">
        <f>'COM LP-SEC'!R166+'COM LP-PRI'!R166</f>
        <v>41267994</v>
      </c>
      <c r="I125" s="76">
        <f>'COM LPT-SEC'!R166</f>
        <v>12025133</v>
      </c>
      <c r="J125" s="141">
        <f>'COM RTP'!R166</f>
        <v>8749838</v>
      </c>
      <c r="K125" s="76"/>
      <c r="L125" s="101"/>
      <c r="M125" s="102"/>
      <c r="N125" s="136">
        <v>886000</v>
      </c>
      <c r="O125" s="136">
        <v>19783000</v>
      </c>
      <c r="P125" s="138">
        <v>5879000</v>
      </c>
      <c r="R125" s="100">
        <f t="shared" si="8"/>
        <v>1271371</v>
      </c>
      <c r="S125" s="76">
        <f t="shared" si="9"/>
        <v>2887987</v>
      </c>
      <c r="T125" s="76">
        <f t="shared" si="10"/>
        <v>42153994</v>
      </c>
      <c r="U125" s="76">
        <f t="shared" si="11"/>
        <v>31808133</v>
      </c>
      <c r="V125" s="103">
        <f t="shared" si="12"/>
        <v>14628838</v>
      </c>
      <c r="X125" s="153">
        <f t="shared" si="13"/>
        <v>206078287</v>
      </c>
    </row>
    <row r="126" spans="1:24">
      <c r="A126" s="91">
        <f t="shared" si="14"/>
        <v>2022</v>
      </c>
      <c r="B126" s="33" t="s">
        <v>34</v>
      </c>
      <c r="C126" s="149">
        <v>317603630</v>
      </c>
      <c r="D126" s="148" t="s">
        <v>117</v>
      </c>
      <c r="F126" s="100">
        <f>'COM GSDTSec'!R167</f>
        <v>1499744</v>
      </c>
      <c r="G126" s="76">
        <f>'COM GSTOU'!R167</f>
        <v>3134602</v>
      </c>
      <c r="H126" s="76">
        <f>'COM LP-SEC'!R167+'COM LP-PRI'!R167</f>
        <v>45488372</v>
      </c>
      <c r="I126" s="76">
        <f>'COM LPT-SEC'!R167</f>
        <v>12989893</v>
      </c>
      <c r="J126" s="141">
        <f>'COM RTP'!R167</f>
        <v>9431342</v>
      </c>
      <c r="K126" s="76"/>
      <c r="L126" s="101"/>
      <c r="M126" s="102"/>
      <c r="N126" s="136">
        <v>1059000</v>
      </c>
      <c r="O126" s="136">
        <v>20180000</v>
      </c>
      <c r="P126" s="138">
        <v>5755000</v>
      </c>
      <c r="R126" s="100">
        <f t="shared" si="8"/>
        <v>1499744</v>
      </c>
      <c r="S126" s="76">
        <f t="shared" si="9"/>
        <v>3134602</v>
      </c>
      <c r="T126" s="76">
        <f t="shared" si="10"/>
        <v>46547372</v>
      </c>
      <c r="U126" s="76">
        <f t="shared" si="11"/>
        <v>33169893</v>
      </c>
      <c r="V126" s="103">
        <f t="shared" si="12"/>
        <v>15186342</v>
      </c>
      <c r="X126" s="153">
        <f t="shared" si="13"/>
        <v>218065677</v>
      </c>
    </row>
    <row r="127" spans="1:24">
      <c r="A127" s="91">
        <f t="shared" si="14"/>
        <v>2022</v>
      </c>
      <c r="B127" s="33" t="s">
        <v>35</v>
      </c>
      <c r="C127" s="149">
        <v>337207688</v>
      </c>
      <c r="D127" s="148" t="s">
        <v>117</v>
      </c>
      <c r="F127" s="100">
        <f>'COM GSDTSec'!R168</f>
        <v>1632343</v>
      </c>
      <c r="G127" s="76">
        <f>'COM GSTOU'!R168</f>
        <v>3347330</v>
      </c>
      <c r="H127" s="76">
        <f>'COM LP-SEC'!R168+'COM LP-PRI'!R168</f>
        <v>45746592</v>
      </c>
      <c r="I127" s="76">
        <f>'COM LPT-SEC'!R168</f>
        <v>12688043</v>
      </c>
      <c r="J127" s="141">
        <f>'COM RTP'!R168</f>
        <v>9756522</v>
      </c>
      <c r="K127" s="76"/>
      <c r="L127" s="101"/>
      <c r="M127" s="102"/>
      <c r="N127" s="136">
        <v>1198000</v>
      </c>
      <c r="O127" s="136">
        <v>21352000</v>
      </c>
      <c r="P127" s="138">
        <v>6043000</v>
      </c>
      <c r="R127" s="100">
        <f t="shared" si="8"/>
        <v>1632343</v>
      </c>
      <c r="S127" s="76">
        <f t="shared" si="9"/>
        <v>3347330</v>
      </c>
      <c r="T127" s="76">
        <f t="shared" si="10"/>
        <v>46944592</v>
      </c>
      <c r="U127" s="76">
        <f t="shared" si="11"/>
        <v>34040043</v>
      </c>
      <c r="V127" s="103">
        <f t="shared" si="12"/>
        <v>15799522</v>
      </c>
      <c r="X127" s="153">
        <f t="shared" si="13"/>
        <v>235443858</v>
      </c>
    </row>
    <row r="128" spans="1:24">
      <c r="A128" s="91">
        <f t="shared" si="14"/>
        <v>2022</v>
      </c>
      <c r="B128" s="33" t="s">
        <v>36</v>
      </c>
      <c r="C128" s="149">
        <v>400281400</v>
      </c>
      <c r="D128" s="148" t="s">
        <v>117</v>
      </c>
      <c r="F128" s="100">
        <f>'COM GSDTSec'!R169</f>
        <v>2130245</v>
      </c>
      <c r="G128" s="76">
        <f>'COM GSTOU'!R169</f>
        <v>4217096</v>
      </c>
      <c r="H128" s="76">
        <f>'COM LP-SEC'!R169+'COM LP-PRI'!R169</f>
        <v>53521855</v>
      </c>
      <c r="I128" s="76">
        <f>'COM LPT-SEC'!R169</f>
        <v>14450160</v>
      </c>
      <c r="J128" s="141">
        <f>'COM RTP'!R169</f>
        <v>11647797</v>
      </c>
      <c r="K128" s="76"/>
      <c r="L128" s="101"/>
      <c r="M128" s="102"/>
      <c r="N128" s="136">
        <v>1251000</v>
      </c>
      <c r="O128" s="136">
        <v>22875000</v>
      </c>
      <c r="P128" s="138">
        <v>5588000</v>
      </c>
      <c r="R128" s="100">
        <f t="shared" si="8"/>
        <v>2130245</v>
      </c>
      <c r="S128" s="76">
        <f t="shared" si="9"/>
        <v>4217096</v>
      </c>
      <c r="T128" s="76">
        <f t="shared" si="10"/>
        <v>54772855</v>
      </c>
      <c r="U128" s="76">
        <f t="shared" si="11"/>
        <v>37325160</v>
      </c>
      <c r="V128" s="103">
        <f t="shared" si="12"/>
        <v>17235797</v>
      </c>
      <c r="X128" s="153">
        <f t="shared" si="13"/>
        <v>284600247</v>
      </c>
    </row>
    <row r="129" spans="1:24">
      <c r="A129" s="91">
        <f t="shared" si="14"/>
        <v>2022</v>
      </c>
      <c r="B129" s="33" t="s">
        <v>41</v>
      </c>
      <c r="C129" s="149">
        <v>428389324</v>
      </c>
      <c r="D129" s="148" t="s">
        <v>117</v>
      </c>
      <c r="F129" s="100">
        <f>'COM GSDTSec'!R170</f>
        <v>2267045</v>
      </c>
      <c r="G129" s="76">
        <f>'COM GSTOU'!R170</f>
        <v>4570628</v>
      </c>
      <c r="H129" s="76">
        <f>'COM LP-SEC'!R170+'COM LP-PRI'!R170</f>
        <v>55510662</v>
      </c>
      <c r="I129" s="76">
        <f>'COM LPT-SEC'!R170</f>
        <v>14992698</v>
      </c>
      <c r="J129" s="141">
        <f>'COM RTP'!R170</f>
        <v>12366136</v>
      </c>
      <c r="K129" s="76"/>
      <c r="L129" s="101"/>
      <c r="M129" s="102"/>
      <c r="N129" s="136">
        <v>1446000</v>
      </c>
      <c r="O129" s="136">
        <v>23932000</v>
      </c>
      <c r="P129" s="138">
        <v>5964000</v>
      </c>
      <c r="R129" s="100">
        <f t="shared" si="8"/>
        <v>2267045</v>
      </c>
      <c r="S129" s="76">
        <f t="shared" si="9"/>
        <v>4570628</v>
      </c>
      <c r="T129" s="76">
        <f t="shared" si="10"/>
        <v>56956662</v>
      </c>
      <c r="U129" s="76">
        <f t="shared" si="11"/>
        <v>38924698</v>
      </c>
      <c r="V129" s="103">
        <f t="shared" si="12"/>
        <v>18330136</v>
      </c>
      <c r="X129" s="153">
        <f t="shared" si="13"/>
        <v>307340155</v>
      </c>
    </row>
    <row r="130" spans="1:24">
      <c r="A130" s="91">
        <f t="shared" si="14"/>
        <v>2022</v>
      </c>
      <c r="B130" s="33" t="s">
        <v>42</v>
      </c>
      <c r="C130" s="149">
        <v>429771805</v>
      </c>
      <c r="D130" s="148" t="s">
        <v>117</v>
      </c>
      <c r="F130" s="100">
        <f>'COM GSDTSec'!R171</f>
        <v>2340478</v>
      </c>
      <c r="G130" s="76">
        <f>'COM GSTOU'!R171</f>
        <v>4535156</v>
      </c>
      <c r="H130" s="76">
        <f>'COM LP-SEC'!R171+'COM LP-PRI'!R171</f>
        <v>57046004</v>
      </c>
      <c r="I130" s="76">
        <f>'COM LPT-SEC'!R171</f>
        <v>15167370</v>
      </c>
      <c r="J130" s="141">
        <f>'COM RTP'!R171</f>
        <v>12498920</v>
      </c>
      <c r="K130" s="76"/>
      <c r="L130" s="101"/>
      <c r="M130" s="102"/>
      <c r="N130" s="136">
        <v>1333000</v>
      </c>
      <c r="O130" s="136">
        <v>24328000</v>
      </c>
      <c r="P130" s="138">
        <v>6052000</v>
      </c>
      <c r="R130" s="100">
        <f t="shared" si="8"/>
        <v>2340478</v>
      </c>
      <c r="S130" s="76">
        <f t="shared" si="9"/>
        <v>4535156</v>
      </c>
      <c r="T130" s="76">
        <f t="shared" si="10"/>
        <v>58379004</v>
      </c>
      <c r="U130" s="76">
        <f t="shared" si="11"/>
        <v>39495370</v>
      </c>
      <c r="V130" s="103">
        <f t="shared" si="12"/>
        <v>18550920</v>
      </c>
      <c r="X130" s="153">
        <f t="shared" si="13"/>
        <v>306470877</v>
      </c>
    </row>
    <row r="131" spans="1:24">
      <c r="A131" s="91">
        <f t="shared" si="14"/>
        <v>2022</v>
      </c>
      <c r="B131" s="33" t="s">
        <v>43</v>
      </c>
      <c r="C131" s="149">
        <v>428600443</v>
      </c>
      <c r="D131" s="148" t="s">
        <v>117</v>
      </c>
      <c r="F131" s="100">
        <f>'COM GSDTSec'!R172</f>
        <v>2171170</v>
      </c>
      <c r="G131" s="76">
        <f>'COM GSTOU'!R172</f>
        <v>4507649</v>
      </c>
      <c r="H131" s="76">
        <f>'COM LP-SEC'!R172+'COM LP-PRI'!R172</f>
        <v>56195372</v>
      </c>
      <c r="I131" s="76">
        <f>'COM LPT-SEC'!R172</f>
        <v>14728859</v>
      </c>
      <c r="J131" s="141">
        <f>'COM RTP'!R172</f>
        <v>12124508</v>
      </c>
      <c r="K131" s="76"/>
      <c r="L131" s="101"/>
      <c r="M131" s="102"/>
      <c r="N131" s="136">
        <v>1358000</v>
      </c>
      <c r="O131" s="136">
        <v>22517000</v>
      </c>
      <c r="P131" s="138">
        <v>5561000</v>
      </c>
      <c r="R131" s="100">
        <f t="shared" si="8"/>
        <v>2171170</v>
      </c>
      <c r="S131" s="76">
        <f t="shared" si="9"/>
        <v>4507649</v>
      </c>
      <c r="T131" s="76">
        <f t="shared" si="10"/>
        <v>57553372</v>
      </c>
      <c r="U131" s="76">
        <f t="shared" si="11"/>
        <v>37245859</v>
      </c>
      <c r="V131" s="103">
        <f t="shared" si="12"/>
        <v>17685508</v>
      </c>
      <c r="X131" s="153">
        <f t="shared" si="13"/>
        <v>309436885</v>
      </c>
    </row>
    <row r="132" spans="1:24">
      <c r="A132" s="91">
        <f t="shared" si="14"/>
        <v>2022</v>
      </c>
      <c r="B132" s="33" t="s">
        <v>44</v>
      </c>
      <c r="C132" s="149">
        <v>385459936</v>
      </c>
      <c r="D132" s="148" t="s">
        <v>117</v>
      </c>
      <c r="F132" s="100">
        <f>'COM GSDTSec'!R173</f>
        <v>1790277</v>
      </c>
      <c r="G132" s="76">
        <f>'COM GSTOU'!R173</f>
        <v>3998936</v>
      </c>
      <c r="H132" s="76">
        <f>'COM LP-SEC'!R173+'COM LP-PRI'!R173</f>
        <v>50448444</v>
      </c>
      <c r="I132" s="76">
        <f>'COM LPT-SEC'!R173</f>
        <v>13248688</v>
      </c>
      <c r="J132" s="141">
        <f>'COM RTP'!R173</f>
        <v>10273101</v>
      </c>
      <c r="K132" s="76"/>
      <c r="L132" s="101"/>
      <c r="M132" s="102"/>
      <c r="N132" s="136">
        <v>1202000</v>
      </c>
      <c r="O132" s="136">
        <v>20642000</v>
      </c>
      <c r="P132" s="138">
        <v>5666000</v>
      </c>
      <c r="R132" s="100">
        <f t="shared" si="8"/>
        <v>1790277</v>
      </c>
      <c r="S132" s="76">
        <f t="shared" si="9"/>
        <v>3998936</v>
      </c>
      <c r="T132" s="76">
        <f t="shared" si="10"/>
        <v>51650444</v>
      </c>
      <c r="U132" s="76">
        <f t="shared" si="11"/>
        <v>33890688</v>
      </c>
      <c r="V132" s="103">
        <f t="shared" si="12"/>
        <v>15939101</v>
      </c>
      <c r="X132" s="153">
        <f t="shared" si="13"/>
        <v>278190490</v>
      </c>
    </row>
    <row r="133" spans="1:24">
      <c r="A133" s="91">
        <f t="shared" si="14"/>
        <v>2022</v>
      </c>
      <c r="B133" s="33" t="s">
        <v>45</v>
      </c>
      <c r="C133" s="149">
        <v>306979196</v>
      </c>
      <c r="D133" s="148" t="s">
        <v>117</v>
      </c>
      <c r="F133" s="100">
        <f>'COM GSDTSec'!R174</f>
        <v>1352775</v>
      </c>
      <c r="G133" s="76">
        <f>'COM GSTOU'!R174</f>
        <v>3092811</v>
      </c>
      <c r="H133" s="76">
        <f>'COM LP-SEC'!R174+'COM LP-PRI'!R174</f>
        <v>42153147</v>
      </c>
      <c r="I133" s="76">
        <f>'COM LPT-SEC'!R174</f>
        <v>11720992</v>
      </c>
      <c r="J133" s="141">
        <f>'COM RTP'!R174</f>
        <v>8735428</v>
      </c>
      <c r="K133" s="76"/>
      <c r="L133" s="101"/>
      <c r="M133" s="102"/>
      <c r="N133" s="136">
        <v>965000</v>
      </c>
      <c r="O133" s="136">
        <v>18832000</v>
      </c>
      <c r="P133" s="138">
        <v>5466000</v>
      </c>
      <c r="R133" s="100">
        <f t="shared" si="8"/>
        <v>1352775</v>
      </c>
      <c r="S133" s="76">
        <f t="shared" si="9"/>
        <v>3092811</v>
      </c>
      <c r="T133" s="76">
        <f t="shared" si="10"/>
        <v>43118147</v>
      </c>
      <c r="U133" s="76">
        <f t="shared" si="11"/>
        <v>30552992</v>
      </c>
      <c r="V133" s="103">
        <f t="shared" si="12"/>
        <v>14201428</v>
      </c>
      <c r="X133" s="153">
        <f t="shared" si="13"/>
        <v>214661043</v>
      </c>
    </row>
    <row r="134" spans="1:24">
      <c r="A134" s="91">
        <f t="shared" si="14"/>
        <v>2022</v>
      </c>
      <c r="B134" s="33" t="s">
        <v>46</v>
      </c>
      <c r="C134" s="149">
        <v>312122200</v>
      </c>
      <c r="D134" s="148" t="s">
        <v>117</v>
      </c>
      <c r="F134" s="100">
        <f>'COM GSDTSec'!R175</f>
        <v>1446984</v>
      </c>
      <c r="G134" s="76">
        <f>'COM GSTOU'!R175</f>
        <v>2931798</v>
      </c>
      <c r="H134" s="76">
        <f>'COM LP-SEC'!R175+'COM LP-PRI'!R175</f>
        <v>43168931</v>
      </c>
      <c r="I134" s="76">
        <f>'COM LPT-SEC'!R175</f>
        <v>12325475</v>
      </c>
      <c r="J134" s="141">
        <f>'COM RTP'!R175</f>
        <v>9496341</v>
      </c>
      <c r="K134" s="76"/>
      <c r="L134" s="101"/>
      <c r="M134" s="102"/>
      <c r="N134" s="136">
        <v>972000</v>
      </c>
      <c r="O134" s="136">
        <v>19462000</v>
      </c>
      <c r="P134" s="138">
        <v>4574000</v>
      </c>
      <c r="R134" s="100">
        <f t="shared" si="8"/>
        <v>1446984</v>
      </c>
      <c r="S134" s="76">
        <f t="shared" si="9"/>
        <v>2931798</v>
      </c>
      <c r="T134" s="76">
        <f t="shared" si="10"/>
        <v>44140931</v>
      </c>
      <c r="U134" s="76">
        <f t="shared" si="11"/>
        <v>31787475</v>
      </c>
      <c r="V134" s="103">
        <f t="shared" si="12"/>
        <v>14070341</v>
      </c>
      <c r="X134" s="153">
        <f t="shared" si="13"/>
        <v>217744671</v>
      </c>
    </row>
    <row r="135" spans="1:24">
      <c r="A135" s="91">
        <f t="shared" si="14"/>
        <v>2023</v>
      </c>
      <c r="B135" s="33" t="s">
        <v>31</v>
      </c>
      <c r="C135" s="149">
        <v>319640265</v>
      </c>
      <c r="D135" s="148" t="s">
        <v>117</v>
      </c>
      <c r="F135" s="100">
        <f>'COM GSDTSec'!R176</f>
        <v>1480172</v>
      </c>
      <c r="G135" s="76">
        <f>'COM GSTOU'!R176</f>
        <v>3037201</v>
      </c>
      <c r="H135" s="76">
        <f>'COM LP-SEC'!R176+'COM LP-PRI'!R176</f>
        <v>43603531</v>
      </c>
      <c r="I135" s="76">
        <f>'COM LPT-SEC'!R176</f>
        <v>12973126</v>
      </c>
      <c r="J135" s="141">
        <f>'COM RTP'!R176</f>
        <v>9821822</v>
      </c>
      <c r="K135" s="76"/>
      <c r="L135" s="101"/>
      <c r="M135" s="102"/>
      <c r="N135" s="136">
        <v>1041000</v>
      </c>
      <c r="O135" s="136">
        <v>19310000</v>
      </c>
      <c r="P135" s="138">
        <v>4943000</v>
      </c>
      <c r="R135" s="100">
        <f t="shared" si="8"/>
        <v>1480172</v>
      </c>
      <c r="S135" s="76">
        <f t="shared" si="9"/>
        <v>3037201</v>
      </c>
      <c r="T135" s="76">
        <f t="shared" si="10"/>
        <v>44644531</v>
      </c>
      <c r="U135" s="76">
        <f t="shared" si="11"/>
        <v>32283126</v>
      </c>
      <c r="V135" s="103">
        <f t="shared" si="12"/>
        <v>14764822</v>
      </c>
      <c r="X135" s="153">
        <f t="shared" si="13"/>
        <v>223430413</v>
      </c>
    </row>
    <row r="136" spans="1:24">
      <c r="A136" s="91">
        <f t="shared" si="14"/>
        <v>2023</v>
      </c>
      <c r="B136" s="33" t="s">
        <v>32</v>
      </c>
      <c r="C136" s="149">
        <v>307007893</v>
      </c>
      <c r="D136" s="148" t="s">
        <v>117</v>
      </c>
      <c r="F136" s="100">
        <f>'COM GSDTSec'!R177</f>
        <v>1400322</v>
      </c>
      <c r="G136" s="76">
        <f>'COM GSTOU'!R177</f>
        <v>3009381</v>
      </c>
      <c r="H136" s="76">
        <f>'COM LP-SEC'!R177+'COM LP-PRI'!R177</f>
        <v>41875936</v>
      </c>
      <c r="I136" s="76">
        <f>'COM LPT-SEC'!R177</f>
        <v>12012279</v>
      </c>
      <c r="J136" s="141">
        <f>'COM RTP'!R177</f>
        <v>8983206</v>
      </c>
      <c r="K136" s="76"/>
      <c r="L136" s="101"/>
      <c r="M136" s="102"/>
      <c r="N136" s="136">
        <v>889000</v>
      </c>
      <c r="O136" s="136">
        <v>18515000</v>
      </c>
      <c r="P136" s="138">
        <v>5009000</v>
      </c>
      <c r="R136" s="100">
        <f t="shared" si="8"/>
        <v>1400322</v>
      </c>
      <c r="S136" s="76">
        <f t="shared" si="9"/>
        <v>3009381</v>
      </c>
      <c r="T136" s="76">
        <f t="shared" si="10"/>
        <v>42764936</v>
      </c>
      <c r="U136" s="76">
        <f t="shared" si="11"/>
        <v>30527279</v>
      </c>
      <c r="V136" s="103">
        <f t="shared" si="12"/>
        <v>13992206</v>
      </c>
      <c r="X136" s="153">
        <f t="shared" si="13"/>
        <v>215313769</v>
      </c>
    </row>
    <row r="137" spans="1:24">
      <c r="A137" s="91">
        <f t="shared" si="14"/>
        <v>2023</v>
      </c>
      <c r="B137" s="33" t="s">
        <v>33</v>
      </c>
      <c r="C137" s="149">
        <v>301998386</v>
      </c>
      <c r="D137" s="148" t="s">
        <v>117</v>
      </c>
      <c r="F137" s="100">
        <f>'COM GSDTSec'!R178</f>
        <v>1230359</v>
      </c>
      <c r="G137" s="76">
        <f>'COM GSTOU'!R178</f>
        <v>3007608</v>
      </c>
      <c r="H137" s="76">
        <f>'COM LP-SEC'!R178+'COM LP-PRI'!R178</f>
        <v>43083920</v>
      </c>
      <c r="I137" s="76">
        <f>'COM LPT-SEC'!R178</f>
        <v>12025133</v>
      </c>
      <c r="J137" s="141">
        <f>'COM RTP'!R178</f>
        <v>8749838</v>
      </c>
      <c r="K137" s="76"/>
      <c r="L137" s="101"/>
      <c r="M137" s="102"/>
      <c r="N137" s="136">
        <v>886000</v>
      </c>
      <c r="O137" s="136">
        <v>19783000</v>
      </c>
      <c r="P137" s="138">
        <v>5879000</v>
      </c>
      <c r="R137" s="100">
        <f t="shared" ref="R137:R200" si="15">ROUND(SUM(L137,F137),0)</f>
        <v>1230359</v>
      </c>
      <c r="S137" s="76">
        <f t="shared" ref="S137:S200" si="16">ROUND(SUM(M137,G137),0)</f>
        <v>3007608</v>
      </c>
      <c r="T137" s="76">
        <f t="shared" ref="T137:T200" si="17">ROUND(SUM(N137,H137),0)</f>
        <v>43969920</v>
      </c>
      <c r="U137" s="76">
        <f t="shared" ref="U137:U200" si="18">ROUND(SUM(O137,I137),0)</f>
        <v>31808133</v>
      </c>
      <c r="V137" s="103">
        <f t="shared" ref="V137:V200" si="19">ROUND(SUM(P137,J137),0)</f>
        <v>14628838</v>
      </c>
      <c r="X137" s="153">
        <f t="shared" ref="X137:X200" si="20">ROUND(C137-SUM(R137:V137),0)</f>
        <v>207353528</v>
      </c>
    </row>
    <row r="138" spans="1:24">
      <c r="A138" s="91">
        <f t="shared" si="14"/>
        <v>2023</v>
      </c>
      <c r="B138" s="33" t="s">
        <v>34</v>
      </c>
      <c r="C138" s="149">
        <v>320972559</v>
      </c>
      <c r="D138" s="148" t="s">
        <v>117</v>
      </c>
      <c r="F138" s="100">
        <f>'COM GSDTSec'!R179</f>
        <v>1451365</v>
      </c>
      <c r="G138" s="76">
        <f>'COM GSTOU'!R179</f>
        <v>3263978</v>
      </c>
      <c r="H138" s="76">
        <f>'COM LP-SEC'!R179+'COM LP-PRI'!R179</f>
        <v>46852954</v>
      </c>
      <c r="I138" s="76">
        <f>'COM LPT-SEC'!R179</f>
        <v>12989893</v>
      </c>
      <c r="J138" s="141">
        <f>'COM RTP'!R179</f>
        <v>9431342</v>
      </c>
      <c r="K138" s="76"/>
      <c r="L138" s="101"/>
      <c r="M138" s="102"/>
      <c r="N138" s="136">
        <v>1059000</v>
      </c>
      <c r="O138" s="136">
        <v>20180000</v>
      </c>
      <c r="P138" s="138">
        <v>5755000</v>
      </c>
      <c r="R138" s="100">
        <f t="shared" si="15"/>
        <v>1451365</v>
      </c>
      <c r="S138" s="76">
        <f t="shared" si="16"/>
        <v>3263978</v>
      </c>
      <c r="T138" s="76">
        <f t="shared" si="17"/>
        <v>47911954</v>
      </c>
      <c r="U138" s="76">
        <f t="shared" si="18"/>
        <v>33169893</v>
      </c>
      <c r="V138" s="103">
        <f t="shared" si="19"/>
        <v>15186342</v>
      </c>
      <c r="X138" s="153">
        <f t="shared" si="20"/>
        <v>219989027</v>
      </c>
    </row>
    <row r="139" spans="1:24">
      <c r="A139" s="91">
        <f t="shared" si="14"/>
        <v>2023</v>
      </c>
      <c r="B139" s="33" t="s">
        <v>35</v>
      </c>
      <c r="C139" s="149">
        <v>340784564</v>
      </c>
      <c r="D139" s="148" t="s">
        <v>117</v>
      </c>
      <c r="F139" s="100">
        <f>'COM GSDTSec'!R180</f>
        <v>1579687</v>
      </c>
      <c r="G139" s="76">
        <f>'COM GSTOU'!R180</f>
        <v>3485161</v>
      </c>
      <c r="H139" s="76">
        <f>'COM LP-SEC'!R180+'COM LP-PRI'!R180</f>
        <v>47330574</v>
      </c>
      <c r="I139" s="76">
        <f>'COM LPT-SEC'!R180</f>
        <v>12688043</v>
      </c>
      <c r="J139" s="141">
        <f>'COM RTP'!R180</f>
        <v>9756522</v>
      </c>
      <c r="K139" s="76"/>
      <c r="L139" s="101"/>
      <c r="M139" s="102"/>
      <c r="N139" s="136">
        <v>1198000</v>
      </c>
      <c r="O139" s="136">
        <v>21352000</v>
      </c>
      <c r="P139" s="138">
        <v>6043000</v>
      </c>
      <c r="R139" s="100">
        <f t="shared" si="15"/>
        <v>1579687</v>
      </c>
      <c r="S139" s="76">
        <f t="shared" si="16"/>
        <v>3485161</v>
      </c>
      <c r="T139" s="76">
        <f t="shared" si="17"/>
        <v>48528574</v>
      </c>
      <c r="U139" s="76">
        <f t="shared" si="18"/>
        <v>34040043</v>
      </c>
      <c r="V139" s="103">
        <f t="shared" si="19"/>
        <v>15799522</v>
      </c>
      <c r="X139" s="153">
        <f t="shared" si="20"/>
        <v>237351577</v>
      </c>
    </row>
    <row r="140" spans="1:24">
      <c r="A140" s="91">
        <f t="shared" si="14"/>
        <v>2023</v>
      </c>
      <c r="B140" s="33" t="s">
        <v>36</v>
      </c>
      <c r="C140" s="149">
        <v>404527320</v>
      </c>
      <c r="D140" s="148" t="s">
        <v>117</v>
      </c>
      <c r="F140" s="100">
        <f>'COM GSDTSec'!R181</f>
        <v>2061527</v>
      </c>
      <c r="G140" s="76">
        <f>'COM GSTOU'!R181</f>
        <v>4389928</v>
      </c>
      <c r="H140" s="76">
        <f>'COM LP-SEC'!R181+'COM LP-PRI'!R181</f>
        <v>55374794</v>
      </c>
      <c r="I140" s="76">
        <f>'COM LPT-SEC'!R181</f>
        <v>14450160</v>
      </c>
      <c r="J140" s="141">
        <f>'COM RTP'!R181</f>
        <v>11647797</v>
      </c>
      <c r="K140" s="76"/>
      <c r="L140" s="101"/>
      <c r="M140" s="102"/>
      <c r="N140" s="136">
        <v>1251000</v>
      </c>
      <c r="O140" s="136">
        <v>22875000</v>
      </c>
      <c r="P140" s="138">
        <v>5588000</v>
      </c>
      <c r="R140" s="100">
        <f t="shared" si="15"/>
        <v>2061527</v>
      </c>
      <c r="S140" s="76">
        <f t="shared" si="16"/>
        <v>4389928</v>
      </c>
      <c r="T140" s="76">
        <f t="shared" si="17"/>
        <v>56625794</v>
      </c>
      <c r="U140" s="76">
        <f t="shared" si="18"/>
        <v>37325160</v>
      </c>
      <c r="V140" s="103">
        <f t="shared" si="19"/>
        <v>17235797</v>
      </c>
      <c r="X140" s="153">
        <f t="shared" si="20"/>
        <v>286889114</v>
      </c>
    </row>
    <row r="141" spans="1:24">
      <c r="A141" s="91">
        <f t="shared" si="14"/>
        <v>2023</v>
      </c>
      <c r="B141" s="33" t="s">
        <v>41</v>
      </c>
      <c r="C141" s="149">
        <v>432933394</v>
      </c>
      <c r="D141" s="148" t="s">
        <v>117</v>
      </c>
      <c r="F141" s="100">
        <f>'COM GSDTSec'!R182</f>
        <v>2193915</v>
      </c>
      <c r="G141" s="76">
        <f>'COM GSTOU'!R182</f>
        <v>4751960</v>
      </c>
      <c r="H141" s="76">
        <f>'COM LP-SEC'!R182+'COM LP-PRI'!R182</f>
        <v>57437468</v>
      </c>
      <c r="I141" s="76">
        <f>'COM LPT-SEC'!R182</f>
        <v>14992698</v>
      </c>
      <c r="J141" s="141">
        <f>'COM RTP'!R182</f>
        <v>12366136</v>
      </c>
      <c r="K141" s="76"/>
      <c r="L141" s="101"/>
      <c r="M141" s="102"/>
      <c r="N141" s="136">
        <v>1446000</v>
      </c>
      <c r="O141" s="136">
        <v>23932000</v>
      </c>
      <c r="P141" s="138">
        <v>5964000</v>
      </c>
      <c r="R141" s="100">
        <f t="shared" si="15"/>
        <v>2193915</v>
      </c>
      <c r="S141" s="76">
        <f t="shared" si="16"/>
        <v>4751960</v>
      </c>
      <c r="T141" s="76">
        <f t="shared" si="17"/>
        <v>58883468</v>
      </c>
      <c r="U141" s="76">
        <f t="shared" si="18"/>
        <v>38924698</v>
      </c>
      <c r="V141" s="103">
        <f t="shared" si="19"/>
        <v>18330136</v>
      </c>
      <c r="X141" s="153">
        <f t="shared" si="20"/>
        <v>309849217</v>
      </c>
    </row>
    <row r="142" spans="1:24">
      <c r="A142" s="91">
        <f t="shared" si="14"/>
        <v>2023</v>
      </c>
      <c r="B142" s="33" t="s">
        <v>42</v>
      </c>
      <c r="C142" s="149">
        <v>434330540</v>
      </c>
      <c r="D142" s="148" t="s">
        <v>117</v>
      </c>
      <c r="F142" s="100">
        <f>'COM GSDTSec'!R183</f>
        <v>2264979</v>
      </c>
      <c r="G142" s="76">
        <f>'COM GSTOU'!R183</f>
        <v>4719726</v>
      </c>
      <c r="H142" s="76">
        <f>'COM LP-SEC'!R183+'COM LP-PRI'!R183</f>
        <v>59016099</v>
      </c>
      <c r="I142" s="76">
        <f>'COM LPT-SEC'!R183</f>
        <v>15167370</v>
      </c>
      <c r="J142" s="141">
        <f>'COM RTP'!R183</f>
        <v>12498920</v>
      </c>
      <c r="K142" s="76"/>
      <c r="L142" s="101"/>
      <c r="M142" s="102"/>
      <c r="N142" s="136">
        <v>1333000</v>
      </c>
      <c r="O142" s="136">
        <v>24328000</v>
      </c>
      <c r="P142" s="138">
        <v>6052000</v>
      </c>
      <c r="R142" s="100">
        <f t="shared" si="15"/>
        <v>2264979</v>
      </c>
      <c r="S142" s="76">
        <f t="shared" si="16"/>
        <v>4719726</v>
      </c>
      <c r="T142" s="76">
        <f t="shared" si="17"/>
        <v>60349099</v>
      </c>
      <c r="U142" s="76">
        <f t="shared" si="18"/>
        <v>39495370</v>
      </c>
      <c r="V142" s="103">
        <f t="shared" si="19"/>
        <v>18550920</v>
      </c>
      <c r="X142" s="153">
        <f t="shared" si="20"/>
        <v>308950446</v>
      </c>
    </row>
    <row r="143" spans="1:24">
      <c r="A143" s="91">
        <f t="shared" ref="A143:A206" si="21">A131+1</f>
        <v>2023</v>
      </c>
      <c r="B143" s="33" t="s">
        <v>43</v>
      </c>
      <c r="C143" s="149">
        <v>433146753</v>
      </c>
      <c r="D143" s="148" t="s">
        <v>117</v>
      </c>
      <c r="F143" s="100">
        <f>'COM GSDTSec'!R184</f>
        <v>2101132</v>
      </c>
      <c r="G143" s="76">
        <f>'COM GSTOU'!R184</f>
        <v>4690462</v>
      </c>
      <c r="H143" s="76">
        <f>'COM LP-SEC'!R184+'COM LP-PRI'!R184</f>
        <v>58368528</v>
      </c>
      <c r="I143" s="76">
        <f>'COM LPT-SEC'!R184</f>
        <v>14728859</v>
      </c>
      <c r="J143" s="141">
        <f>'COM RTP'!R184</f>
        <v>12124508</v>
      </c>
      <c r="K143" s="76"/>
      <c r="L143" s="101"/>
      <c r="M143" s="102"/>
      <c r="N143" s="136">
        <v>1358000</v>
      </c>
      <c r="O143" s="136">
        <v>22517000</v>
      </c>
      <c r="P143" s="138">
        <v>5561000</v>
      </c>
      <c r="R143" s="100">
        <f t="shared" si="15"/>
        <v>2101132</v>
      </c>
      <c r="S143" s="76">
        <f t="shared" si="16"/>
        <v>4690462</v>
      </c>
      <c r="T143" s="76">
        <f t="shared" si="17"/>
        <v>59726528</v>
      </c>
      <c r="U143" s="76">
        <f t="shared" si="18"/>
        <v>37245859</v>
      </c>
      <c r="V143" s="103">
        <f t="shared" si="19"/>
        <v>17685508</v>
      </c>
      <c r="X143" s="153">
        <f t="shared" si="20"/>
        <v>311697264</v>
      </c>
    </row>
    <row r="144" spans="1:24">
      <c r="A144" s="91">
        <f t="shared" si="21"/>
        <v>2023</v>
      </c>
      <c r="B144" s="33" t="s">
        <v>44</v>
      </c>
      <c r="C144" s="149">
        <v>389548640</v>
      </c>
      <c r="D144" s="148" t="s">
        <v>117</v>
      </c>
      <c r="F144" s="100">
        <f>'COM GSDTSec'!R185</f>
        <v>1732526</v>
      </c>
      <c r="G144" s="76">
        <f>'COM GSTOU'!R185</f>
        <v>4165366</v>
      </c>
      <c r="H144" s="76">
        <f>'COM LP-SEC'!R185+'COM LP-PRI'!R185</f>
        <v>51946576</v>
      </c>
      <c r="I144" s="76">
        <f>'COM LPT-SEC'!R185</f>
        <v>13248688</v>
      </c>
      <c r="J144" s="141">
        <f>'COM RTP'!R185</f>
        <v>10273101</v>
      </c>
      <c r="K144" s="76"/>
      <c r="L144" s="101"/>
      <c r="M144" s="102"/>
      <c r="N144" s="136">
        <v>1202000</v>
      </c>
      <c r="O144" s="136">
        <v>20642000</v>
      </c>
      <c r="P144" s="138">
        <v>5666000</v>
      </c>
      <c r="R144" s="100">
        <f t="shared" si="15"/>
        <v>1732526</v>
      </c>
      <c r="S144" s="76">
        <f t="shared" si="16"/>
        <v>4165366</v>
      </c>
      <c r="T144" s="76">
        <f t="shared" si="17"/>
        <v>53148576</v>
      </c>
      <c r="U144" s="76">
        <f t="shared" si="18"/>
        <v>33890688</v>
      </c>
      <c r="V144" s="103">
        <f t="shared" si="19"/>
        <v>15939101</v>
      </c>
      <c r="X144" s="153">
        <f t="shared" si="20"/>
        <v>280672383</v>
      </c>
    </row>
    <row r="145" spans="1:24">
      <c r="A145" s="91">
        <f t="shared" si="21"/>
        <v>2023</v>
      </c>
      <c r="B145" s="33" t="s">
        <v>45</v>
      </c>
      <c r="C145" s="149">
        <v>310235428</v>
      </c>
      <c r="D145" s="148" t="s">
        <v>117</v>
      </c>
      <c r="F145" s="100">
        <f>'COM GSDTSec'!R186</f>
        <v>1337909</v>
      </c>
      <c r="G145" s="76">
        <f>'COM GSTOU'!R186</f>
        <v>3221084</v>
      </c>
      <c r="H145" s="76">
        <f>'COM LP-SEC'!R186+'COM LP-PRI'!R186</f>
        <v>43390125</v>
      </c>
      <c r="I145" s="76">
        <f>'COM LPT-SEC'!R186</f>
        <v>11720992</v>
      </c>
      <c r="J145" s="141">
        <f>'COM RTP'!R186</f>
        <v>8735428</v>
      </c>
      <c r="K145" s="76"/>
      <c r="L145" s="101"/>
      <c r="M145" s="102"/>
      <c r="N145" s="136">
        <v>965000</v>
      </c>
      <c r="O145" s="136">
        <v>18832000</v>
      </c>
      <c r="P145" s="138">
        <v>5466000</v>
      </c>
      <c r="R145" s="100">
        <f t="shared" si="15"/>
        <v>1337909</v>
      </c>
      <c r="S145" s="76">
        <f t="shared" si="16"/>
        <v>3221084</v>
      </c>
      <c r="T145" s="76">
        <f t="shared" si="17"/>
        <v>44355125</v>
      </c>
      <c r="U145" s="76">
        <f t="shared" si="18"/>
        <v>30552992</v>
      </c>
      <c r="V145" s="103">
        <f t="shared" si="19"/>
        <v>14201428</v>
      </c>
      <c r="X145" s="153">
        <f t="shared" si="20"/>
        <v>216566890</v>
      </c>
    </row>
    <row r="146" spans="1:24">
      <c r="A146" s="91">
        <f t="shared" si="21"/>
        <v>2023</v>
      </c>
      <c r="B146" s="33" t="s">
        <v>46</v>
      </c>
      <c r="C146" s="149">
        <v>315432986</v>
      </c>
      <c r="D146" s="148" t="s">
        <v>117</v>
      </c>
      <c r="F146" s="100">
        <f>'COM GSDTSec'!R187</f>
        <v>1431083</v>
      </c>
      <c r="G146" s="76">
        <f>'COM GSTOU'!R187</f>
        <v>3049608</v>
      </c>
      <c r="H146" s="76">
        <f>'COM LP-SEC'!R187+'COM LP-PRI'!R187</f>
        <v>44790283</v>
      </c>
      <c r="I146" s="76">
        <f>'COM LPT-SEC'!R187</f>
        <v>12325475</v>
      </c>
      <c r="J146" s="141">
        <f>'COM RTP'!R187</f>
        <v>9496341</v>
      </c>
      <c r="K146" s="76"/>
      <c r="L146" s="101"/>
      <c r="M146" s="102"/>
      <c r="N146" s="136">
        <v>972000</v>
      </c>
      <c r="O146" s="136">
        <v>19462000</v>
      </c>
      <c r="P146" s="138">
        <v>4574000</v>
      </c>
      <c r="R146" s="100">
        <f t="shared" si="15"/>
        <v>1431083</v>
      </c>
      <c r="S146" s="76">
        <f t="shared" si="16"/>
        <v>3049608</v>
      </c>
      <c r="T146" s="76">
        <f t="shared" si="17"/>
        <v>45762283</v>
      </c>
      <c r="U146" s="76">
        <f t="shared" si="18"/>
        <v>31787475</v>
      </c>
      <c r="V146" s="103">
        <f t="shared" si="19"/>
        <v>14070341</v>
      </c>
      <c r="X146" s="153">
        <f t="shared" si="20"/>
        <v>219332196</v>
      </c>
    </row>
    <row r="147" spans="1:24">
      <c r="A147" s="91">
        <f t="shared" si="21"/>
        <v>2024</v>
      </c>
      <c r="B147" s="33" t="s">
        <v>31</v>
      </c>
      <c r="C147" s="149">
        <v>322985015</v>
      </c>
      <c r="D147" s="148" t="s">
        <v>117</v>
      </c>
      <c r="F147" s="100">
        <f>'COM GSDTSec'!R188</f>
        <v>1463906</v>
      </c>
      <c r="G147" s="76">
        <f>'COM GSTOU'!R188</f>
        <v>3158828</v>
      </c>
      <c r="H147" s="76">
        <f>'COM LP-SEC'!R188+'COM LP-PRI'!R188</f>
        <v>44859309</v>
      </c>
      <c r="I147" s="76">
        <f>'COM LPT-SEC'!R188</f>
        <v>12973126</v>
      </c>
      <c r="J147" s="141">
        <f>'COM RTP'!R188</f>
        <v>9821822</v>
      </c>
      <c r="K147" s="76"/>
      <c r="L147" s="101"/>
      <c r="M147" s="102"/>
      <c r="N147" s="136">
        <v>1041000</v>
      </c>
      <c r="O147" s="136">
        <v>19310000</v>
      </c>
      <c r="P147" s="138">
        <v>4943000</v>
      </c>
      <c r="R147" s="100">
        <f t="shared" si="15"/>
        <v>1463906</v>
      </c>
      <c r="S147" s="76">
        <f t="shared" si="16"/>
        <v>3158828</v>
      </c>
      <c r="T147" s="76">
        <f t="shared" si="17"/>
        <v>45900309</v>
      </c>
      <c r="U147" s="76">
        <f t="shared" si="18"/>
        <v>32283126</v>
      </c>
      <c r="V147" s="103">
        <f t="shared" si="19"/>
        <v>14764822</v>
      </c>
      <c r="X147" s="153">
        <f t="shared" si="20"/>
        <v>225414024</v>
      </c>
    </row>
    <row r="148" spans="1:24">
      <c r="A148" s="91">
        <f t="shared" si="21"/>
        <v>2024</v>
      </c>
      <c r="B148" s="33" t="s">
        <v>32</v>
      </c>
      <c r="C148" s="149">
        <v>310220456</v>
      </c>
      <c r="D148" s="148" t="s">
        <v>117</v>
      </c>
      <c r="F148" s="100">
        <f>'COM GSDTSec'!R189</f>
        <v>1408163</v>
      </c>
      <c r="G148" s="76">
        <f>'COM GSTOU'!R189</f>
        <v>3185462</v>
      </c>
      <c r="H148" s="76">
        <f>'COM LP-SEC'!R189+'COM LP-PRI'!R189</f>
        <v>43986924</v>
      </c>
      <c r="I148" s="76">
        <f>'COM LPT-SEC'!R189</f>
        <v>12213760</v>
      </c>
      <c r="J148" s="141">
        <f>'COM RTP'!R189</f>
        <v>9133880</v>
      </c>
      <c r="K148" s="76"/>
      <c r="L148" s="101"/>
      <c r="M148" s="102"/>
      <c r="N148" s="136">
        <v>889000</v>
      </c>
      <c r="O148" s="136">
        <v>18515000</v>
      </c>
      <c r="P148" s="138">
        <v>5009000</v>
      </c>
      <c r="R148" s="100">
        <f t="shared" si="15"/>
        <v>1408163</v>
      </c>
      <c r="S148" s="76">
        <f t="shared" si="16"/>
        <v>3185462</v>
      </c>
      <c r="T148" s="76">
        <f t="shared" si="17"/>
        <v>44875924</v>
      </c>
      <c r="U148" s="76">
        <f t="shared" si="18"/>
        <v>30728760</v>
      </c>
      <c r="V148" s="103">
        <f t="shared" si="19"/>
        <v>14142880</v>
      </c>
      <c r="X148" s="153">
        <f t="shared" si="20"/>
        <v>215879267</v>
      </c>
    </row>
    <row r="149" spans="1:24">
      <c r="A149" s="91">
        <f t="shared" si="21"/>
        <v>2024</v>
      </c>
      <c r="B149" s="33" t="s">
        <v>33</v>
      </c>
      <c r="C149" s="149">
        <v>305158529</v>
      </c>
      <c r="D149" s="148" t="s">
        <v>117</v>
      </c>
      <c r="F149" s="100">
        <f>'COM GSDTSec'!R190</f>
        <v>1251196</v>
      </c>
      <c r="G149" s="76">
        <f>'COM GSTOU'!R190</f>
        <v>3180189</v>
      </c>
      <c r="H149" s="76">
        <f>'COM LP-SEC'!R190+'COM LP-PRI'!R190</f>
        <v>45251677</v>
      </c>
      <c r="I149" s="76">
        <f>'COM LPT-SEC'!R190</f>
        <v>12228783</v>
      </c>
      <c r="J149" s="141">
        <f>'COM RTP'!R190</f>
        <v>8898020</v>
      </c>
      <c r="K149" s="76"/>
      <c r="L149" s="101"/>
      <c r="M149" s="102"/>
      <c r="N149" s="136">
        <v>886000</v>
      </c>
      <c r="O149" s="136">
        <v>19783000</v>
      </c>
      <c r="P149" s="138">
        <v>5879000</v>
      </c>
      <c r="R149" s="100">
        <f t="shared" si="15"/>
        <v>1251196</v>
      </c>
      <c r="S149" s="76">
        <f t="shared" si="16"/>
        <v>3180189</v>
      </c>
      <c r="T149" s="76">
        <f t="shared" si="17"/>
        <v>46137677</v>
      </c>
      <c r="U149" s="76">
        <f t="shared" si="18"/>
        <v>32011783</v>
      </c>
      <c r="V149" s="103">
        <f t="shared" si="19"/>
        <v>14777020</v>
      </c>
      <c r="X149" s="153">
        <f t="shared" si="20"/>
        <v>207800664</v>
      </c>
    </row>
    <row r="150" spans="1:24">
      <c r="A150" s="91">
        <f t="shared" si="21"/>
        <v>2024</v>
      </c>
      <c r="B150" s="33" t="s">
        <v>34</v>
      </c>
      <c r="C150" s="149">
        <v>324331250</v>
      </c>
      <c r="D150" s="148" t="s">
        <v>117</v>
      </c>
      <c r="F150" s="100">
        <f>'COM GSDTSec'!R191</f>
        <v>1451365</v>
      </c>
      <c r="G150" s="76">
        <f>'COM GSTOU'!R191</f>
        <v>3397051</v>
      </c>
      <c r="H150" s="76">
        <f>'COM LP-SEC'!R191+'COM LP-PRI'!R191</f>
        <v>48412477</v>
      </c>
      <c r="I150" s="76">
        <f>'COM LPT-SEC'!R191</f>
        <v>12989893</v>
      </c>
      <c r="J150" s="141">
        <f>'COM RTP'!R191</f>
        <v>9431342</v>
      </c>
      <c r="K150" s="76"/>
      <c r="L150" s="101"/>
      <c r="M150" s="102"/>
      <c r="N150" s="136">
        <v>1059000</v>
      </c>
      <c r="O150" s="136">
        <v>20180000</v>
      </c>
      <c r="P150" s="138">
        <v>5755000</v>
      </c>
      <c r="R150" s="100">
        <f t="shared" si="15"/>
        <v>1451365</v>
      </c>
      <c r="S150" s="76">
        <f t="shared" si="16"/>
        <v>3397051</v>
      </c>
      <c r="T150" s="76">
        <f t="shared" si="17"/>
        <v>49471477</v>
      </c>
      <c r="U150" s="76">
        <f t="shared" si="18"/>
        <v>33169893</v>
      </c>
      <c r="V150" s="103">
        <f t="shared" si="19"/>
        <v>15186342</v>
      </c>
      <c r="X150" s="153">
        <f t="shared" si="20"/>
        <v>221655122</v>
      </c>
    </row>
    <row r="151" spans="1:24">
      <c r="A151" s="91">
        <f t="shared" si="21"/>
        <v>2024</v>
      </c>
      <c r="B151" s="33" t="s">
        <v>35</v>
      </c>
      <c r="C151" s="149">
        <v>344350569</v>
      </c>
      <c r="D151" s="148" t="s">
        <v>117</v>
      </c>
      <c r="F151" s="100">
        <f>'COM GSDTSec'!R192</f>
        <v>1579687</v>
      </c>
      <c r="G151" s="76">
        <f>'COM GSTOU'!R192</f>
        <v>3630868</v>
      </c>
      <c r="H151" s="76">
        <f>'COM LP-SEC'!R192+'COM LP-PRI'!R192</f>
        <v>48914556</v>
      </c>
      <c r="I151" s="76">
        <f>'COM LPT-SEC'!R192</f>
        <v>12688043</v>
      </c>
      <c r="J151" s="141">
        <f>'COM RTP'!R192</f>
        <v>9756522</v>
      </c>
      <c r="K151" s="76"/>
      <c r="L151" s="101"/>
      <c r="M151" s="102"/>
      <c r="N151" s="136">
        <v>1198000</v>
      </c>
      <c r="O151" s="136">
        <v>21352000</v>
      </c>
      <c r="P151" s="138">
        <v>6043000</v>
      </c>
      <c r="R151" s="100">
        <f t="shared" si="15"/>
        <v>1579687</v>
      </c>
      <c r="S151" s="76">
        <f t="shared" si="16"/>
        <v>3630868</v>
      </c>
      <c r="T151" s="76">
        <f t="shared" si="17"/>
        <v>50112556</v>
      </c>
      <c r="U151" s="76">
        <f t="shared" si="18"/>
        <v>34040043</v>
      </c>
      <c r="V151" s="103">
        <f t="shared" si="19"/>
        <v>15799522</v>
      </c>
      <c r="X151" s="153">
        <f t="shared" si="20"/>
        <v>239187893</v>
      </c>
    </row>
    <row r="152" spans="1:24">
      <c r="A152" s="91">
        <f t="shared" si="21"/>
        <v>2024</v>
      </c>
      <c r="B152" s="33" t="s">
        <v>36</v>
      </c>
      <c r="C152" s="149">
        <v>408760337</v>
      </c>
      <c r="D152" s="148" t="s">
        <v>117</v>
      </c>
      <c r="F152" s="100">
        <f>'COM GSDTSec'!R193</f>
        <v>2061527</v>
      </c>
      <c r="G152" s="76">
        <f>'COM GSTOU'!R193</f>
        <v>4567698</v>
      </c>
      <c r="H152" s="76">
        <f>'COM LP-SEC'!R193+'COM LP-PRI'!R193</f>
        <v>56996116</v>
      </c>
      <c r="I152" s="76">
        <f>'COM LPT-SEC'!R193</f>
        <v>14450160</v>
      </c>
      <c r="J152" s="141">
        <f>'COM RTP'!R193</f>
        <v>11647797</v>
      </c>
      <c r="K152" s="76"/>
      <c r="L152" s="101"/>
      <c r="M152" s="102"/>
      <c r="N152" s="136">
        <v>1251000</v>
      </c>
      <c r="O152" s="136">
        <v>22875000</v>
      </c>
      <c r="P152" s="138">
        <v>5588000</v>
      </c>
      <c r="R152" s="100">
        <f t="shared" si="15"/>
        <v>2061527</v>
      </c>
      <c r="S152" s="76">
        <f t="shared" si="16"/>
        <v>4567698</v>
      </c>
      <c r="T152" s="76">
        <f t="shared" si="17"/>
        <v>58247116</v>
      </c>
      <c r="U152" s="76">
        <f t="shared" si="18"/>
        <v>37325160</v>
      </c>
      <c r="V152" s="103">
        <f t="shared" si="19"/>
        <v>17235797</v>
      </c>
      <c r="X152" s="153">
        <f t="shared" si="20"/>
        <v>289323039</v>
      </c>
    </row>
    <row r="153" spans="1:24">
      <c r="A153" s="91">
        <f t="shared" si="21"/>
        <v>2024</v>
      </c>
      <c r="B153" s="33" t="s">
        <v>41</v>
      </c>
      <c r="C153" s="149">
        <v>437463655</v>
      </c>
      <c r="D153" s="148" t="s">
        <v>117</v>
      </c>
      <c r="F153" s="100">
        <f>'COM GSDTSec'!R194</f>
        <v>2169538</v>
      </c>
      <c r="G153" s="76">
        <f>'COM GSTOU'!R194</f>
        <v>4949292</v>
      </c>
      <c r="H153" s="76">
        <f>'COM LP-SEC'!R194+'COM LP-PRI'!R194</f>
        <v>59605124</v>
      </c>
      <c r="I153" s="76">
        <f>'COM LPT-SEC'!R194</f>
        <v>14992698</v>
      </c>
      <c r="J153" s="141">
        <f>'COM RTP'!R194</f>
        <v>12366136</v>
      </c>
      <c r="K153" s="76"/>
      <c r="L153" s="101"/>
      <c r="M153" s="102"/>
      <c r="N153" s="136">
        <v>1446000</v>
      </c>
      <c r="O153" s="136">
        <v>23932000</v>
      </c>
      <c r="P153" s="138">
        <v>5964000</v>
      </c>
      <c r="R153" s="100">
        <f t="shared" si="15"/>
        <v>2169538</v>
      </c>
      <c r="S153" s="76">
        <f t="shared" si="16"/>
        <v>4949292</v>
      </c>
      <c r="T153" s="76">
        <f t="shared" si="17"/>
        <v>61051124</v>
      </c>
      <c r="U153" s="76">
        <f t="shared" si="18"/>
        <v>38924698</v>
      </c>
      <c r="V153" s="103">
        <f t="shared" si="19"/>
        <v>18330136</v>
      </c>
      <c r="X153" s="153">
        <f t="shared" si="20"/>
        <v>312038867</v>
      </c>
    </row>
    <row r="154" spans="1:24">
      <c r="A154" s="91">
        <f t="shared" si="21"/>
        <v>2024</v>
      </c>
      <c r="B154" s="33" t="s">
        <v>42</v>
      </c>
      <c r="C154" s="149">
        <v>438875420</v>
      </c>
      <c r="D154" s="148" t="s">
        <v>117</v>
      </c>
      <c r="F154" s="100">
        <f>'COM GSDTSec'!R195</f>
        <v>2239813</v>
      </c>
      <c r="G154" s="76">
        <f>'COM GSTOU'!R195</f>
        <v>4909570</v>
      </c>
      <c r="H154" s="76">
        <f>'COM LP-SEC'!R195+'COM LP-PRI'!R195</f>
        <v>60986195</v>
      </c>
      <c r="I154" s="76">
        <f>'COM LPT-SEC'!R195</f>
        <v>15167370</v>
      </c>
      <c r="J154" s="141">
        <f>'COM RTP'!R195</f>
        <v>12498920</v>
      </c>
      <c r="K154" s="76"/>
      <c r="L154" s="101"/>
      <c r="M154" s="102"/>
      <c r="N154" s="136">
        <v>1333000</v>
      </c>
      <c r="O154" s="136">
        <v>24328000</v>
      </c>
      <c r="P154" s="138">
        <v>6052000</v>
      </c>
      <c r="R154" s="100">
        <f t="shared" si="15"/>
        <v>2239813</v>
      </c>
      <c r="S154" s="76">
        <f t="shared" si="16"/>
        <v>4909570</v>
      </c>
      <c r="T154" s="76">
        <f t="shared" si="17"/>
        <v>62319195</v>
      </c>
      <c r="U154" s="76">
        <f t="shared" si="18"/>
        <v>39495370</v>
      </c>
      <c r="V154" s="103">
        <f t="shared" si="19"/>
        <v>18550920</v>
      </c>
      <c r="X154" s="153">
        <f t="shared" si="20"/>
        <v>311360552</v>
      </c>
    </row>
    <row r="155" spans="1:24">
      <c r="A155" s="91">
        <f t="shared" si="21"/>
        <v>2024</v>
      </c>
      <c r="B155" s="33" t="s">
        <v>43</v>
      </c>
      <c r="C155" s="149">
        <v>437679247</v>
      </c>
      <c r="D155" s="148" t="s">
        <v>117</v>
      </c>
      <c r="F155" s="100">
        <f>'COM GSDTSec'!R196</f>
        <v>2077786</v>
      </c>
      <c r="G155" s="76">
        <f>'COM GSTOU'!R196</f>
        <v>4873275</v>
      </c>
      <c r="H155" s="76">
        <f>'COM LP-SEC'!R196+'COM LP-PRI'!R196</f>
        <v>60058760</v>
      </c>
      <c r="I155" s="76">
        <f>'COM LPT-SEC'!R196</f>
        <v>14728859</v>
      </c>
      <c r="J155" s="141">
        <f>'COM RTP'!R196</f>
        <v>12124508</v>
      </c>
      <c r="K155" s="76"/>
      <c r="L155" s="101"/>
      <c r="M155" s="102"/>
      <c r="N155" s="136">
        <v>1358000</v>
      </c>
      <c r="O155" s="136">
        <v>22517000</v>
      </c>
      <c r="P155" s="138">
        <v>5561000</v>
      </c>
      <c r="R155" s="100">
        <f t="shared" si="15"/>
        <v>2077786</v>
      </c>
      <c r="S155" s="76">
        <f t="shared" si="16"/>
        <v>4873275</v>
      </c>
      <c r="T155" s="76">
        <f t="shared" si="17"/>
        <v>61416760</v>
      </c>
      <c r="U155" s="76">
        <f t="shared" si="18"/>
        <v>37245859</v>
      </c>
      <c r="V155" s="103">
        <f t="shared" si="19"/>
        <v>17685508</v>
      </c>
      <c r="X155" s="153">
        <f t="shared" si="20"/>
        <v>314380059</v>
      </c>
    </row>
    <row r="156" spans="1:24">
      <c r="A156" s="91">
        <f t="shared" si="21"/>
        <v>2024</v>
      </c>
      <c r="B156" s="33" t="s">
        <v>44</v>
      </c>
      <c r="C156" s="149">
        <v>393624918</v>
      </c>
      <c r="D156" s="148" t="s">
        <v>117</v>
      </c>
      <c r="F156" s="100">
        <f>'COM GSDTSec'!R197</f>
        <v>1713276</v>
      </c>
      <c r="G156" s="76">
        <f>'COM GSTOU'!R197</f>
        <v>4331796</v>
      </c>
      <c r="H156" s="76">
        <f>'COM LP-SEC'!R197+'COM LP-PRI'!R197</f>
        <v>53872747</v>
      </c>
      <c r="I156" s="76">
        <f>'COM LPT-SEC'!R197</f>
        <v>13248688</v>
      </c>
      <c r="J156" s="141">
        <f>'COM RTP'!R197</f>
        <v>10273101</v>
      </c>
      <c r="K156" s="76"/>
      <c r="L156" s="101"/>
      <c r="M156" s="102"/>
      <c r="N156" s="136">
        <v>1202000</v>
      </c>
      <c r="O156" s="136">
        <v>20642000</v>
      </c>
      <c r="P156" s="138">
        <v>5666000</v>
      </c>
      <c r="R156" s="100">
        <f t="shared" si="15"/>
        <v>1713276</v>
      </c>
      <c r="S156" s="76">
        <f t="shared" si="16"/>
        <v>4331796</v>
      </c>
      <c r="T156" s="76">
        <f t="shared" si="17"/>
        <v>55074747</v>
      </c>
      <c r="U156" s="76">
        <f t="shared" si="18"/>
        <v>33890688</v>
      </c>
      <c r="V156" s="103">
        <f t="shared" si="19"/>
        <v>15939101</v>
      </c>
      <c r="X156" s="153">
        <f t="shared" si="20"/>
        <v>282675310</v>
      </c>
    </row>
    <row r="157" spans="1:24">
      <c r="A157" s="91">
        <f t="shared" si="21"/>
        <v>2024</v>
      </c>
      <c r="B157" s="33" t="s">
        <v>45</v>
      </c>
      <c r="C157" s="149">
        <v>313481764</v>
      </c>
      <c r="D157" s="148" t="s">
        <v>117</v>
      </c>
      <c r="F157" s="100">
        <f>'COM GSDTSec'!R198</f>
        <v>1323044</v>
      </c>
      <c r="G157" s="76">
        <f>'COM GSTOU'!R198</f>
        <v>3349357</v>
      </c>
      <c r="H157" s="76">
        <f>'COM LP-SEC'!R198+'COM LP-PRI'!R198</f>
        <v>44980526</v>
      </c>
      <c r="I157" s="76">
        <f>'COM LPT-SEC'!R198</f>
        <v>11720992</v>
      </c>
      <c r="J157" s="141">
        <f>'COM RTP'!R198</f>
        <v>8735428</v>
      </c>
      <c r="K157" s="76"/>
      <c r="L157" s="101"/>
      <c r="M157" s="102"/>
      <c r="N157" s="136">
        <v>965000</v>
      </c>
      <c r="O157" s="136">
        <v>18832000</v>
      </c>
      <c r="P157" s="138">
        <v>5466000</v>
      </c>
      <c r="R157" s="100">
        <f t="shared" si="15"/>
        <v>1323044</v>
      </c>
      <c r="S157" s="76">
        <f t="shared" si="16"/>
        <v>3349357</v>
      </c>
      <c r="T157" s="76">
        <f t="shared" si="17"/>
        <v>45945526</v>
      </c>
      <c r="U157" s="76">
        <f t="shared" si="18"/>
        <v>30552992</v>
      </c>
      <c r="V157" s="103">
        <f t="shared" si="19"/>
        <v>14201428</v>
      </c>
      <c r="X157" s="153">
        <f t="shared" si="20"/>
        <v>218109417</v>
      </c>
    </row>
    <row r="158" spans="1:24">
      <c r="A158" s="91">
        <f t="shared" si="21"/>
        <v>2024</v>
      </c>
      <c r="B158" s="33" t="s">
        <v>46</v>
      </c>
      <c r="C158" s="149">
        <v>318733710</v>
      </c>
      <c r="D158" s="148" t="s">
        <v>117</v>
      </c>
      <c r="F158" s="100">
        <f>'COM GSDTSec'!R199</f>
        <v>1415182</v>
      </c>
      <c r="G158" s="76">
        <f>'COM GSTOU'!R199</f>
        <v>3174151</v>
      </c>
      <c r="H158" s="76">
        <f>'COM LP-SEC'!R199+'COM LP-PRI'!R199</f>
        <v>46231485</v>
      </c>
      <c r="I158" s="76">
        <f>'COM LPT-SEC'!R199</f>
        <v>12325475</v>
      </c>
      <c r="J158" s="141">
        <f>'COM RTP'!R199</f>
        <v>9496341</v>
      </c>
      <c r="K158" s="76"/>
      <c r="L158" s="101"/>
      <c r="M158" s="102"/>
      <c r="N158" s="136">
        <v>972000</v>
      </c>
      <c r="O158" s="136">
        <v>19462000</v>
      </c>
      <c r="P158" s="138">
        <v>4574000</v>
      </c>
      <c r="R158" s="100">
        <f t="shared" si="15"/>
        <v>1415182</v>
      </c>
      <c r="S158" s="76">
        <f t="shared" si="16"/>
        <v>3174151</v>
      </c>
      <c r="T158" s="76">
        <f t="shared" si="17"/>
        <v>47203485</v>
      </c>
      <c r="U158" s="76">
        <f t="shared" si="18"/>
        <v>31787475</v>
      </c>
      <c r="V158" s="103">
        <f t="shared" si="19"/>
        <v>14070341</v>
      </c>
      <c r="X158" s="153">
        <f t="shared" si="20"/>
        <v>221083076</v>
      </c>
    </row>
    <row r="159" spans="1:24">
      <c r="A159" s="91">
        <f t="shared" si="21"/>
        <v>2025</v>
      </c>
      <c r="B159" s="33" t="s">
        <v>31</v>
      </c>
      <c r="C159" s="149">
        <v>326257955</v>
      </c>
      <c r="D159" s="148" t="s">
        <v>117</v>
      </c>
      <c r="F159" s="100">
        <f>'COM GSDTSec'!R200</f>
        <v>1447640</v>
      </c>
      <c r="G159" s="76">
        <f>'COM GSTOU'!R200</f>
        <v>3287405</v>
      </c>
      <c r="H159" s="76">
        <f>'COM LP-SEC'!R200+'COM LP-PRI'!R200</f>
        <v>46887504</v>
      </c>
      <c r="I159" s="76">
        <f>'COM LPT-SEC'!R200</f>
        <v>12973126</v>
      </c>
      <c r="J159" s="141">
        <f>'COM RTP'!R200</f>
        <v>9821822</v>
      </c>
      <c r="K159" s="76"/>
      <c r="L159" s="101"/>
      <c r="M159" s="102"/>
      <c r="N159" s="136">
        <v>1041000</v>
      </c>
      <c r="O159" s="136">
        <v>19310000</v>
      </c>
      <c r="P159" s="138">
        <v>4943000</v>
      </c>
      <c r="R159" s="100">
        <f t="shared" si="15"/>
        <v>1447640</v>
      </c>
      <c r="S159" s="76">
        <f t="shared" si="16"/>
        <v>3287405</v>
      </c>
      <c r="T159" s="76">
        <f t="shared" si="17"/>
        <v>47928504</v>
      </c>
      <c r="U159" s="76">
        <f t="shared" si="18"/>
        <v>32283126</v>
      </c>
      <c r="V159" s="103">
        <f t="shared" si="19"/>
        <v>14764822</v>
      </c>
      <c r="X159" s="153">
        <f t="shared" si="20"/>
        <v>226546458</v>
      </c>
    </row>
    <row r="160" spans="1:24">
      <c r="A160" s="91">
        <f t="shared" si="21"/>
        <v>2025</v>
      </c>
      <c r="B160" s="33" t="s">
        <v>32</v>
      </c>
      <c r="C160" s="149">
        <v>313364048</v>
      </c>
      <c r="D160" s="148" t="s">
        <v>117</v>
      </c>
      <c r="F160" s="100">
        <f>'COM GSDTSec'!R201</f>
        <v>1369546</v>
      </c>
      <c r="G160" s="76">
        <f>'COM GSTOU'!R201</f>
        <v>3259877</v>
      </c>
      <c r="H160" s="76">
        <f>'COM LP-SEC'!R201+'COM LP-PRI'!R201</f>
        <v>45024503</v>
      </c>
      <c r="I160" s="76">
        <f>'COM LPT-SEC'!R201</f>
        <v>12012279</v>
      </c>
      <c r="J160" s="141">
        <f>'COM RTP'!R201</f>
        <v>8983206</v>
      </c>
      <c r="K160" s="76"/>
      <c r="L160" s="101"/>
      <c r="M160" s="102"/>
      <c r="N160" s="136">
        <v>889000</v>
      </c>
      <c r="O160" s="136">
        <v>18515000</v>
      </c>
      <c r="P160" s="138">
        <v>5009000</v>
      </c>
      <c r="R160" s="100">
        <f t="shared" si="15"/>
        <v>1369546</v>
      </c>
      <c r="S160" s="76">
        <f t="shared" si="16"/>
        <v>3259877</v>
      </c>
      <c r="T160" s="76">
        <f t="shared" si="17"/>
        <v>45913503</v>
      </c>
      <c r="U160" s="76">
        <f t="shared" si="18"/>
        <v>30527279</v>
      </c>
      <c r="V160" s="103">
        <f t="shared" si="19"/>
        <v>13992206</v>
      </c>
      <c r="X160" s="153">
        <f t="shared" si="20"/>
        <v>218301637</v>
      </c>
    </row>
    <row r="161" spans="1:24">
      <c r="A161" s="91">
        <f t="shared" si="21"/>
        <v>2025</v>
      </c>
      <c r="B161" s="33" t="s">
        <v>33</v>
      </c>
      <c r="C161" s="149">
        <v>308250826</v>
      </c>
      <c r="D161" s="148" t="s">
        <v>117</v>
      </c>
      <c r="F161" s="100">
        <f>'COM GSDTSec'!R202</f>
        <v>1216689</v>
      </c>
      <c r="G161" s="76">
        <f>'COM GSTOU'!R202</f>
        <v>3257102</v>
      </c>
      <c r="H161" s="76">
        <f>'COM LP-SEC'!R202+'COM LP-PRI'!R202</f>
        <v>46314011</v>
      </c>
      <c r="I161" s="76">
        <f>'COM LPT-SEC'!R202</f>
        <v>12025133</v>
      </c>
      <c r="J161" s="141">
        <f>'COM RTP'!R202</f>
        <v>8749838</v>
      </c>
      <c r="K161" s="76"/>
      <c r="L161" s="101"/>
      <c r="M161" s="102"/>
      <c r="N161" s="136">
        <v>886000</v>
      </c>
      <c r="O161" s="136">
        <v>19783000</v>
      </c>
      <c r="P161" s="138">
        <v>5879000</v>
      </c>
      <c r="R161" s="100">
        <f t="shared" si="15"/>
        <v>1216689</v>
      </c>
      <c r="S161" s="76">
        <f t="shared" si="16"/>
        <v>3257102</v>
      </c>
      <c r="T161" s="76">
        <f t="shared" si="17"/>
        <v>47200011</v>
      </c>
      <c r="U161" s="76">
        <f t="shared" si="18"/>
        <v>31808133</v>
      </c>
      <c r="V161" s="103">
        <f t="shared" si="19"/>
        <v>14628838</v>
      </c>
      <c r="X161" s="153">
        <f t="shared" si="20"/>
        <v>210140053</v>
      </c>
    </row>
    <row r="162" spans="1:24">
      <c r="A162" s="91">
        <f t="shared" si="21"/>
        <v>2025</v>
      </c>
      <c r="B162" s="33" t="s">
        <v>34</v>
      </c>
      <c r="C162" s="149">
        <v>327617833</v>
      </c>
      <c r="D162" s="148" t="s">
        <v>117</v>
      </c>
      <c r="F162" s="100">
        <f>'COM GSDTSec'!R203</f>
        <v>1435239</v>
      </c>
      <c r="G162" s="76">
        <f>'COM GSTOU'!R203</f>
        <v>3533820</v>
      </c>
      <c r="H162" s="76">
        <f>'COM LP-SEC'!R203+'COM LP-PRI'!R203</f>
        <v>50544054</v>
      </c>
      <c r="I162" s="76">
        <f>'COM LPT-SEC'!R203</f>
        <v>12989893</v>
      </c>
      <c r="J162" s="141">
        <f>'COM RTP'!R203</f>
        <v>9431342</v>
      </c>
      <c r="K162" s="76"/>
      <c r="L162" s="101"/>
      <c r="M162" s="102"/>
      <c r="N162" s="136">
        <v>1059000</v>
      </c>
      <c r="O162" s="136">
        <v>20180000</v>
      </c>
      <c r="P162" s="138">
        <v>5755000</v>
      </c>
      <c r="R162" s="100">
        <f t="shared" si="15"/>
        <v>1435239</v>
      </c>
      <c r="S162" s="76">
        <f t="shared" si="16"/>
        <v>3533820</v>
      </c>
      <c r="T162" s="76">
        <f t="shared" si="17"/>
        <v>51603054</v>
      </c>
      <c r="U162" s="76">
        <f t="shared" si="18"/>
        <v>33169893</v>
      </c>
      <c r="V162" s="103">
        <f t="shared" si="19"/>
        <v>15186342</v>
      </c>
      <c r="X162" s="153">
        <f t="shared" si="20"/>
        <v>222689485</v>
      </c>
    </row>
    <row r="163" spans="1:24">
      <c r="A163" s="91">
        <f t="shared" si="21"/>
        <v>2025</v>
      </c>
      <c r="B163" s="33" t="s">
        <v>35</v>
      </c>
      <c r="C163" s="149">
        <v>347840016</v>
      </c>
      <c r="D163" s="148" t="s">
        <v>117</v>
      </c>
      <c r="F163" s="100">
        <f>'COM GSDTSec'!R204</f>
        <v>1562135</v>
      </c>
      <c r="G163" s="76">
        <f>'COM GSTOU'!R204</f>
        <v>3776576</v>
      </c>
      <c r="H163" s="76">
        <f>'COM LP-SEC'!R204+'COM LP-PRI'!R204</f>
        <v>51034043</v>
      </c>
      <c r="I163" s="76">
        <f>'COM LPT-SEC'!R204</f>
        <v>12688043</v>
      </c>
      <c r="J163" s="141">
        <f>'COM RTP'!R204</f>
        <v>9756522</v>
      </c>
      <c r="K163" s="76"/>
      <c r="L163" s="101"/>
      <c r="M163" s="102"/>
      <c r="N163" s="136">
        <v>1198000</v>
      </c>
      <c r="O163" s="136">
        <v>21352000</v>
      </c>
      <c r="P163" s="138">
        <v>6043000</v>
      </c>
      <c r="R163" s="100">
        <f t="shared" si="15"/>
        <v>1562135</v>
      </c>
      <c r="S163" s="76">
        <f t="shared" si="16"/>
        <v>3776576</v>
      </c>
      <c r="T163" s="76">
        <f t="shared" si="17"/>
        <v>52232043</v>
      </c>
      <c r="U163" s="76">
        <f t="shared" si="18"/>
        <v>34040043</v>
      </c>
      <c r="V163" s="103">
        <f t="shared" si="19"/>
        <v>15799522</v>
      </c>
      <c r="X163" s="153">
        <f t="shared" si="20"/>
        <v>240429697</v>
      </c>
    </row>
    <row r="164" spans="1:24">
      <c r="A164" s="91">
        <f t="shared" si="21"/>
        <v>2025</v>
      </c>
      <c r="B164" s="33" t="s">
        <v>36</v>
      </c>
      <c r="C164" s="149">
        <v>412902474</v>
      </c>
      <c r="D164" s="148" t="s">
        <v>117</v>
      </c>
      <c r="F164" s="100">
        <f>'COM GSDTSec'!R205</f>
        <v>2038622</v>
      </c>
      <c r="G164" s="76">
        <f>'COM GSTOU'!R205</f>
        <v>4755344</v>
      </c>
      <c r="H164" s="76">
        <f>'COM LP-SEC'!R205+'COM LP-PRI'!R205</f>
        <v>59453084</v>
      </c>
      <c r="I164" s="76">
        <f>'COM LPT-SEC'!R205</f>
        <v>14450160</v>
      </c>
      <c r="J164" s="141">
        <f>'COM RTP'!R205</f>
        <v>11647797</v>
      </c>
      <c r="K164" s="76"/>
      <c r="L164" s="101"/>
      <c r="M164" s="102"/>
      <c r="N164" s="136">
        <v>1251000</v>
      </c>
      <c r="O164" s="136">
        <v>22875000</v>
      </c>
      <c r="P164" s="138">
        <v>5588000</v>
      </c>
      <c r="R164" s="100">
        <f t="shared" si="15"/>
        <v>2038622</v>
      </c>
      <c r="S164" s="76">
        <f t="shared" si="16"/>
        <v>4755344</v>
      </c>
      <c r="T164" s="76">
        <f t="shared" si="17"/>
        <v>60704084</v>
      </c>
      <c r="U164" s="76">
        <f t="shared" si="18"/>
        <v>37325160</v>
      </c>
      <c r="V164" s="103">
        <f t="shared" si="19"/>
        <v>17235797</v>
      </c>
      <c r="X164" s="153">
        <f t="shared" si="20"/>
        <v>290843467</v>
      </c>
    </row>
    <row r="165" spans="1:24">
      <c r="A165" s="91">
        <f t="shared" si="21"/>
        <v>2025</v>
      </c>
      <c r="B165" s="33" t="s">
        <v>41</v>
      </c>
      <c r="C165" s="149">
        <v>441896655</v>
      </c>
      <c r="D165" s="148" t="s">
        <v>117</v>
      </c>
      <c r="F165" s="100">
        <f>'COM GSDTSec'!R206</f>
        <v>2169538</v>
      </c>
      <c r="G165" s="76">
        <f>'COM GSTOU'!R206</f>
        <v>5151957</v>
      </c>
      <c r="H165" s="76">
        <f>'COM LP-SEC'!R206+'COM LP-PRI'!R206</f>
        <v>61663855</v>
      </c>
      <c r="I165" s="76">
        <f>'COM LPT-SEC'!R206</f>
        <v>14992698</v>
      </c>
      <c r="J165" s="141">
        <f>'COM RTP'!R206</f>
        <v>12366136</v>
      </c>
      <c r="K165" s="76"/>
      <c r="L165" s="101"/>
      <c r="M165" s="102"/>
      <c r="N165" s="136">
        <v>1446000</v>
      </c>
      <c r="O165" s="136">
        <v>23932000</v>
      </c>
      <c r="P165" s="138">
        <v>5964000</v>
      </c>
      <c r="R165" s="100">
        <f t="shared" si="15"/>
        <v>2169538</v>
      </c>
      <c r="S165" s="76">
        <f t="shared" si="16"/>
        <v>5151957</v>
      </c>
      <c r="T165" s="76">
        <f t="shared" si="17"/>
        <v>63109855</v>
      </c>
      <c r="U165" s="76">
        <f t="shared" si="18"/>
        <v>38924698</v>
      </c>
      <c r="V165" s="103">
        <f t="shared" si="19"/>
        <v>18330136</v>
      </c>
      <c r="X165" s="153">
        <f t="shared" si="20"/>
        <v>314210471</v>
      </c>
    </row>
    <row r="166" spans="1:24">
      <c r="A166" s="91">
        <f t="shared" si="21"/>
        <v>2025</v>
      </c>
      <c r="B166" s="33" t="s">
        <v>42</v>
      </c>
      <c r="C166" s="149">
        <v>443322726</v>
      </c>
      <c r="D166" s="148" t="s">
        <v>117</v>
      </c>
      <c r="F166" s="100">
        <f>'COM GSDTSec'!R207</f>
        <v>2239813</v>
      </c>
      <c r="G166" s="76">
        <f>'COM GSTOU'!R207</f>
        <v>5104687</v>
      </c>
      <c r="H166" s="76">
        <f>'COM LP-SEC'!R207+'COM LP-PRI'!R207</f>
        <v>63587894</v>
      </c>
      <c r="I166" s="76">
        <f>'COM LPT-SEC'!R207</f>
        <v>15167370</v>
      </c>
      <c r="J166" s="141">
        <f>'COM RTP'!R207</f>
        <v>12498920</v>
      </c>
      <c r="K166" s="76"/>
      <c r="L166" s="101"/>
      <c r="M166" s="102"/>
      <c r="N166" s="136">
        <v>1333000</v>
      </c>
      <c r="O166" s="136">
        <v>24328000</v>
      </c>
      <c r="P166" s="138">
        <v>6052000</v>
      </c>
      <c r="R166" s="100">
        <f t="shared" si="15"/>
        <v>2239813</v>
      </c>
      <c r="S166" s="76">
        <f t="shared" si="16"/>
        <v>5104687</v>
      </c>
      <c r="T166" s="76">
        <f t="shared" si="17"/>
        <v>64920894</v>
      </c>
      <c r="U166" s="76">
        <f t="shared" si="18"/>
        <v>39495370</v>
      </c>
      <c r="V166" s="103">
        <f t="shared" si="19"/>
        <v>18550920</v>
      </c>
      <c r="X166" s="153">
        <f t="shared" si="20"/>
        <v>313011042</v>
      </c>
    </row>
    <row r="167" spans="1:24">
      <c r="A167" s="91">
        <f t="shared" si="21"/>
        <v>2025</v>
      </c>
      <c r="B167" s="33" t="s">
        <v>43</v>
      </c>
      <c r="C167" s="149">
        <v>442114431</v>
      </c>
      <c r="D167" s="148" t="s">
        <v>117</v>
      </c>
      <c r="F167" s="100">
        <f>'COM GSDTSec'!R208</f>
        <v>2054440</v>
      </c>
      <c r="G167" s="76">
        <f>'COM GSTOU'!R208</f>
        <v>5076981</v>
      </c>
      <c r="H167" s="76">
        <f>'COM LP-SEC'!R208+'COM LP-PRI'!R208</f>
        <v>62635879</v>
      </c>
      <c r="I167" s="76">
        <f>'COM LPT-SEC'!R208</f>
        <v>14728859</v>
      </c>
      <c r="J167" s="141">
        <f>'COM RTP'!R208</f>
        <v>12124508</v>
      </c>
      <c r="K167" s="76"/>
      <c r="L167" s="101"/>
      <c r="M167" s="102"/>
      <c r="N167" s="136">
        <v>1358000</v>
      </c>
      <c r="O167" s="136">
        <v>22517000</v>
      </c>
      <c r="P167" s="138">
        <v>5561000</v>
      </c>
      <c r="R167" s="100">
        <f t="shared" si="15"/>
        <v>2054440</v>
      </c>
      <c r="S167" s="76">
        <f t="shared" si="16"/>
        <v>5076981</v>
      </c>
      <c r="T167" s="76">
        <f t="shared" si="17"/>
        <v>63993879</v>
      </c>
      <c r="U167" s="76">
        <f t="shared" si="18"/>
        <v>37245859</v>
      </c>
      <c r="V167" s="103">
        <f t="shared" si="19"/>
        <v>17685508</v>
      </c>
      <c r="X167" s="153">
        <f t="shared" si="20"/>
        <v>316057764</v>
      </c>
    </row>
    <row r="168" spans="1:24">
      <c r="A168" s="91">
        <f t="shared" si="21"/>
        <v>2025</v>
      </c>
      <c r="B168" s="33" t="s">
        <v>44</v>
      </c>
      <c r="C168" s="149">
        <v>397613682</v>
      </c>
      <c r="D168" s="148" t="s">
        <v>117</v>
      </c>
      <c r="F168" s="100">
        <f>'COM GSDTSec'!R209</f>
        <v>1694026</v>
      </c>
      <c r="G168" s="76">
        <f>'COM GSTOU'!R209</f>
        <v>4507472</v>
      </c>
      <c r="H168" s="76">
        <f>'COM LP-SEC'!R209+'COM LP-PRI'!R209</f>
        <v>55964130</v>
      </c>
      <c r="I168" s="76">
        <f>'COM LPT-SEC'!R209</f>
        <v>13248688</v>
      </c>
      <c r="J168" s="141">
        <f>'COM RTP'!R209</f>
        <v>10273101</v>
      </c>
      <c r="K168" s="76"/>
      <c r="L168" s="101"/>
      <c r="M168" s="102"/>
      <c r="N168" s="136">
        <v>1202000</v>
      </c>
      <c r="O168" s="136">
        <v>20642000</v>
      </c>
      <c r="P168" s="138">
        <v>5666000</v>
      </c>
      <c r="R168" s="100">
        <f t="shared" si="15"/>
        <v>1694026</v>
      </c>
      <c r="S168" s="76">
        <f t="shared" si="16"/>
        <v>4507472</v>
      </c>
      <c r="T168" s="76">
        <f t="shared" si="17"/>
        <v>57166130</v>
      </c>
      <c r="U168" s="76">
        <f t="shared" si="18"/>
        <v>33890688</v>
      </c>
      <c r="V168" s="103">
        <f t="shared" si="19"/>
        <v>15939101</v>
      </c>
      <c r="X168" s="153">
        <f t="shared" si="20"/>
        <v>284416265</v>
      </c>
    </row>
    <row r="169" spans="1:24">
      <c r="A169" s="91">
        <f t="shared" si="21"/>
        <v>2025</v>
      </c>
      <c r="B169" s="33" t="s">
        <v>45</v>
      </c>
      <c r="C169" s="149">
        <v>316658404</v>
      </c>
      <c r="D169" s="148" t="s">
        <v>117</v>
      </c>
      <c r="F169" s="100">
        <f>'COM GSDTSec'!R210</f>
        <v>1308178</v>
      </c>
      <c r="G169" s="76">
        <f>'COM GSTOU'!R210</f>
        <v>3484757</v>
      </c>
      <c r="H169" s="76">
        <f>'COM LP-SEC'!R210+'COM LP-PRI'!R210</f>
        <v>46933938</v>
      </c>
      <c r="I169" s="76">
        <f>'COM LPT-SEC'!R210</f>
        <v>11720992</v>
      </c>
      <c r="J169" s="141">
        <f>'COM RTP'!R210</f>
        <v>8735428</v>
      </c>
      <c r="K169" s="76"/>
      <c r="L169" s="101"/>
      <c r="M169" s="102"/>
      <c r="N169" s="136">
        <v>965000</v>
      </c>
      <c r="O169" s="136">
        <v>18832000</v>
      </c>
      <c r="P169" s="138">
        <v>5466000</v>
      </c>
      <c r="R169" s="100">
        <f t="shared" si="15"/>
        <v>1308178</v>
      </c>
      <c r="S169" s="76">
        <f t="shared" si="16"/>
        <v>3484757</v>
      </c>
      <c r="T169" s="76">
        <f t="shared" si="17"/>
        <v>47898938</v>
      </c>
      <c r="U169" s="76">
        <f t="shared" si="18"/>
        <v>30552992</v>
      </c>
      <c r="V169" s="103">
        <f t="shared" si="19"/>
        <v>14201428</v>
      </c>
      <c r="X169" s="153">
        <f t="shared" si="20"/>
        <v>219212111</v>
      </c>
    </row>
    <row r="170" spans="1:24">
      <c r="A170" s="91">
        <f t="shared" si="21"/>
        <v>2025</v>
      </c>
      <c r="B170" s="33" t="s">
        <v>46</v>
      </c>
      <c r="C170" s="149">
        <v>321963570</v>
      </c>
      <c r="D170" s="148" t="s">
        <v>117</v>
      </c>
      <c r="F170" s="100">
        <f>'COM GSDTSec'!R211</f>
        <v>1383380</v>
      </c>
      <c r="G170" s="76">
        <f>'COM GSTOU'!R211</f>
        <v>3302059</v>
      </c>
      <c r="H170" s="76">
        <f>'COM LP-SEC'!R211+'COM LP-PRI'!R211</f>
        <v>48062305</v>
      </c>
      <c r="I170" s="76">
        <f>'COM LPT-SEC'!R211</f>
        <v>12325475</v>
      </c>
      <c r="J170" s="141">
        <f>'COM RTP'!R211</f>
        <v>9496341</v>
      </c>
      <c r="K170" s="76"/>
      <c r="L170" s="101"/>
      <c r="M170" s="102"/>
      <c r="N170" s="136">
        <v>972000</v>
      </c>
      <c r="O170" s="136">
        <v>19462000</v>
      </c>
      <c r="P170" s="138">
        <v>4574000</v>
      </c>
      <c r="R170" s="100">
        <f t="shared" si="15"/>
        <v>1383380</v>
      </c>
      <c r="S170" s="76">
        <f t="shared" si="16"/>
        <v>3302059</v>
      </c>
      <c r="T170" s="76">
        <f t="shared" si="17"/>
        <v>49034305</v>
      </c>
      <c r="U170" s="76">
        <f t="shared" si="18"/>
        <v>31787475</v>
      </c>
      <c r="V170" s="103">
        <f t="shared" si="19"/>
        <v>14070341</v>
      </c>
      <c r="X170" s="153">
        <f t="shared" si="20"/>
        <v>222386010</v>
      </c>
    </row>
    <row r="171" spans="1:24">
      <c r="A171" s="91">
        <f t="shared" si="21"/>
        <v>2026</v>
      </c>
      <c r="B171" s="33" t="s">
        <v>31</v>
      </c>
      <c r="C171" s="149">
        <v>329456487</v>
      </c>
      <c r="D171" s="148" t="s">
        <v>117</v>
      </c>
      <c r="F171" s="100">
        <f>'COM GSDTSec'!R212</f>
        <v>1415109</v>
      </c>
      <c r="G171" s="76">
        <f>'COM GSTOU'!R212</f>
        <v>3422933</v>
      </c>
      <c r="H171" s="76">
        <f>'COM LP-SEC'!R212+'COM LP-PRI'!R212</f>
        <v>48322679</v>
      </c>
      <c r="I171" s="76">
        <f>'COM LPT-SEC'!R212</f>
        <v>12973126</v>
      </c>
      <c r="J171" s="141">
        <f>'COM RTP'!R212</f>
        <v>9821822</v>
      </c>
      <c r="K171" s="76"/>
      <c r="L171" s="101"/>
      <c r="M171" s="102"/>
      <c r="N171" s="136">
        <v>1041000</v>
      </c>
      <c r="O171" s="136">
        <v>19310000</v>
      </c>
      <c r="P171" s="138">
        <v>4943000</v>
      </c>
      <c r="R171" s="100">
        <f t="shared" si="15"/>
        <v>1415109</v>
      </c>
      <c r="S171" s="76">
        <f t="shared" si="16"/>
        <v>3422933</v>
      </c>
      <c r="T171" s="76">
        <f t="shared" si="17"/>
        <v>49363679</v>
      </c>
      <c r="U171" s="76">
        <f t="shared" si="18"/>
        <v>32283126</v>
      </c>
      <c r="V171" s="103">
        <f t="shared" si="19"/>
        <v>14764822</v>
      </c>
      <c r="X171" s="153">
        <f t="shared" si="20"/>
        <v>228206818</v>
      </c>
    </row>
    <row r="172" spans="1:24">
      <c r="A172" s="91">
        <f t="shared" si="21"/>
        <v>2026</v>
      </c>
      <c r="B172" s="33" t="s">
        <v>32</v>
      </c>
      <c r="C172" s="149">
        <v>316436172</v>
      </c>
      <c r="D172" s="148" t="s">
        <v>117</v>
      </c>
      <c r="F172" s="100">
        <f>'COM GSDTSec'!R213</f>
        <v>1338769</v>
      </c>
      <c r="G172" s="76">
        <f>'COM GSTOU'!R213</f>
        <v>3390272</v>
      </c>
      <c r="H172" s="76">
        <f>'COM LP-SEC'!R213+'COM LP-PRI'!R213</f>
        <v>46583044</v>
      </c>
      <c r="I172" s="76">
        <f>'COM LPT-SEC'!R213</f>
        <v>12012279</v>
      </c>
      <c r="J172" s="141">
        <f>'COM RTP'!R213</f>
        <v>8983206</v>
      </c>
      <c r="K172" s="76"/>
      <c r="L172" s="101"/>
      <c r="M172" s="102"/>
      <c r="N172" s="136">
        <v>889000</v>
      </c>
      <c r="O172" s="136">
        <v>18515000</v>
      </c>
      <c r="P172" s="138">
        <v>5009000</v>
      </c>
      <c r="R172" s="100">
        <f t="shared" si="15"/>
        <v>1338769</v>
      </c>
      <c r="S172" s="76">
        <f t="shared" si="16"/>
        <v>3390272</v>
      </c>
      <c r="T172" s="76">
        <f t="shared" si="17"/>
        <v>47472044</v>
      </c>
      <c r="U172" s="76">
        <f t="shared" si="18"/>
        <v>30527279</v>
      </c>
      <c r="V172" s="103">
        <f t="shared" si="19"/>
        <v>13992206</v>
      </c>
      <c r="X172" s="153">
        <f t="shared" si="20"/>
        <v>219715602</v>
      </c>
    </row>
    <row r="173" spans="1:24">
      <c r="A173" s="91">
        <f t="shared" si="21"/>
        <v>2026</v>
      </c>
      <c r="B173" s="33" t="s">
        <v>33</v>
      </c>
      <c r="C173" s="149">
        <v>311272822</v>
      </c>
      <c r="D173" s="148" t="s">
        <v>117</v>
      </c>
      <c r="F173" s="100">
        <f>'COM GSDTSec'!R214</f>
        <v>1189347</v>
      </c>
      <c r="G173" s="76">
        <f>'COM GSTOU'!R214</f>
        <v>3390394</v>
      </c>
      <c r="H173" s="76">
        <f>'COM LP-SEC'!R214+'COM LP-PRI'!R214</f>
        <v>47904947</v>
      </c>
      <c r="I173" s="76">
        <f>'COM LPT-SEC'!R214</f>
        <v>12025133</v>
      </c>
      <c r="J173" s="141">
        <f>'COM RTP'!R214</f>
        <v>8749838</v>
      </c>
      <c r="K173" s="76"/>
      <c r="L173" s="101"/>
      <c r="M173" s="102"/>
      <c r="N173" s="136">
        <v>886000</v>
      </c>
      <c r="O173" s="136">
        <v>19783000</v>
      </c>
      <c r="P173" s="138">
        <v>5879000</v>
      </c>
      <c r="R173" s="100">
        <f t="shared" si="15"/>
        <v>1189347</v>
      </c>
      <c r="S173" s="76">
        <f t="shared" si="16"/>
        <v>3390394</v>
      </c>
      <c r="T173" s="76">
        <f t="shared" si="17"/>
        <v>48790947</v>
      </c>
      <c r="U173" s="76">
        <f t="shared" si="18"/>
        <v>31808133</v>
      </c>
      <c r="V173" s="103">
        <f t="shared" si="19"/>
        <v>14628838</v>
      </c>
      <c r="X173" s="153">
        <f t="shared" si="20"/>
        <v>211465163</v>
      </c>
    </row>
    <row r="174" spans="1:24">
      <c r="A174" s="91">
        <f t="shared" si="21"/>
        <v>2026</v>
      </c>
      <c r="B174" s="33" t="s">
        <v>34</v>
      </c>
      <c r="C174" s="149">
        <v>330829696</v>
      </c>
      <c r="D174" s="148" t="s">
        <v>117</v>
      </c>
      <c r="F174" s="100">
        <f>'COM GSDTSec'!R215</f>
        <v>1402986</v>
      </c>
      <c r="G174" s="76">
        <f>'COM GSTOU'!R215</f>
        <v>3677982</v>
      </c>
      <c r="H174" s="76">
        <f>'COM LP-SEC'!R215+'COM LP-PRI'!R215</f>
        <v>52103577</v>
      </c>
      <c r="I174" s="76">
        <f>'COM LPT-SEC'!R215</f>
        <v>12989893</v>
      </c>
      <c r="J174" s="141">
        <f>'COM RTP'!R215</f>
        <v>9431342</v>
      </c>
      <c r="K174" s="76"/>
      <c r="L174" s="101"/>
      <c r="M174" s="102"/>
      <c r="N174" s="136">
        <v>1059000</v>
      </c>
      <c r="O174" s="136">
        <v>20180000</v>
      </c>
      <c r="P174" s="138">
        <v>5755000</v>
      </c>
      <c r="R174" s="100">
        <f t="shared" si="15"/>
        <v>1402986</v>
      </c>
      <c r="S174" s="76">
        <f t="shared" si="16"/>
        <v>3677982</v>
      </c>
      <c r="T174" s="76">
        <f t="shared" si="17"/>
        <v>53162577</v>
      </c>
      <c r="U174" s="76">
        <f t="shared" si="18"/>
        <v>33169893</v>
      </c>
      <c r="V174" s="103">
        <f t="shared" si="19"/>
        <v>15186342</v>
      </c>
      <c r="X174" s="153">
        <f t="shared" si="20"/>
        <v>224229916</v>
      </c>
    </row>
    <row r="175" spans="1:24">
      <c r="A175" s="91">
        <f t="shared" si="21"/>
        <v>2026</v>
      </c>
      <c r="B175" s="33" t="s">
        <v>35</v>
      </c>
      <c r="C175" s="149">
        <v>351250131</v>
      </c>
      <c r="D175" s="148" t="s">
        <v>117</v>
      </c>
      <c r="F175" s="100">
        <f>'COM GSDTSec'!R216</f>
        <v>1527031</v>
      </c>
      <c r="G175" s="76">
        <f>'COM GSTOU'!R216</f>
        <v>3930159</v>
      </c>
      <c r="H175" s="76">
        <f>'COM LP-SEC'!R216+'COM LP-PRI'!R216</f>
        <v>52816022</v>
      </c>
      <c r="I175" s="76">
        <f>'COM LPT-SEC'!R216</f>
        <v>12688043</v>
      </c>
      <c r="J175" s="141">
        <f>'COM RTP'!R216</f>
        <v>9756522</v>
      </c>
      <c r="K175" s="76"/>
      <c r="L175" s="101"/>
      <c r="M175" s="102"/>
      <c r="N175" s="136">
        <v>1198000</v>
      </c>
      <c r="O175" s="136">
        <v>21352000</v>
      </c>
      <c r="P175" s="138">
        <v>6043000</v>
      </c>
      <c r="R175" s="100">
        <f t="shared" si="15"/>
        <v>1527031</v>
      </c>
      <c r="S175" s="76">
        <f t="shared" si="16"/>
        <v>3930159</v>
      </c>
      <c r="T175" s="76">
        <f t="shared" si="17"/>
        <v>54014022</v>
      </c>
      <c r="U175" s="76">
        <f t="shared" si="18"/>
        <v>34040043</v>
      </c>
      <c r="V175" s="103">
        <f t="shared" si="19"/>
        <v>15799522</v>
      </c>
      <c r="X175" s="153">
        <f t="shared" si="20"/>
        <v>241939354</v>
      </c>
    </row>
    <row r="176" spans="1:24">
      <c r="A176" s="91">
        <f t="shared" si="21"/>
        <v>2026</v>
      </c>
      <c r="B176" s="33" t="s">
        <v>36</v>
      </c>
      <c r="C176" s="149">
        <v>416950441</v>
      </c>
      <c r="D176" s="148" t="s">
        <v>117</v>
      </c>
      <c r="F176" s="100">
        <f>'COM GSDTSec'!R217</f>
        <v>1992810</v>
      </c>
      <c r="G176" s="76">
        <f>'COM GSTOU'!R217</f>
        <v>4947928</v>
      </c>
      <c r="H176" s="76">
        <f>'COM LP-SEC'!R217+'COM LP-PRI'!R217</f>
        <v>61537640</v>
      </c>
      <c r="I176" s="76">
        <f>'COM LPT-SEC'!R217</f>
        <v>14450160</v>
      </c>
      <c r="J176" s="141">
        <f>'COM RTP'!R217</f>
        <v>11647797</v>
      </c>
      <c r="K176" s="76"/>
      <c r="L176" s="101"/>
      <c r="M176" s="102"/>
      <c r="N176" s="136">
        <v>1251000</v>
      </c>
      <c r="O176" s="136">
        <v>22875000</v>
      </c>
      <c r="P176" s="138">
        <v>5588000</v>
      </c>
      <c r="R176" s="100">
        <f t="shared" si="15"/>
        <v>1992810</v>
      </c>
      <c r="S176" s="76">
        <f t="shared" si="16"/>
        <v>4947928</v>
      </c>
      <c r="T176" s="76">
        <f t="shared" si="17"/>
        <v>62788640</v>
      </c>
      <c r="U176" s="76">
        <f t="shared" si="18"/>
        <v>37325160</v>
      </c>
      <c r="V176" s="103">
        <f t="shared" si="19"/>
        <v>17235797</v>
      </c>
      <c r="X176" s="153">
        <f t="shared" si="20"/>
        <v>292660106</v>
      </c>
    </row>
    <row r="177" spans="1:24">
      <c r="A177" s="91">
        <f t="shared" si="21"/>
        <v>2026</v>
      </c>
      <c r="B177" s="33" t="s">
        <v>41</v>
      </c>
      <c r="C177" s="149">
        <v>446228872</v>
      </c>
      <c r="D177" s="148" t="s">
        <v>117</v>
      </c>
      <c r="F177" s="100">
        <f>'COM GSDTSec'!R218</f>
        <v>2120784</v>
      </c>
      <c r="G177" s="76">
        <f>'COM GSTOU'!R218</f>
        <v>5359955</v>
      </c>
      <c r="H177" s="76">
        <f>'COM LP-SEC'!R218+'COM LP-PRI'!R218</f>
        <v>63831511</v>
      </c>
      <c r="I177" s="76">
        <f>'COM LPT-SEC'!R218</f>
        <v>14992698</v>
      </c>
      <c r="J177" s="141">
        <f>'COM RTP'!R218</f>
        <v>12366136</v>
      </c>
      <c r="K177" s="76"/>
      <c r="L177" s="101"/>
      <c r="M177" s="102"/>
      <c r="N177" s="136">
        <v>1446000</v>
      </c>
      <c r="O177" s="136">
        <v>23932000</v>
      </c>
      <c r="P177" s="138">
        <v>5964000</v>
      </c>
      <c r="R177" s="100">
        <f t="shared" si="15"/>
        <v>2120784</v>
      </c>
      <c r="S177" s="76">
        <f t="shared" si="16"/>
        <v>5359955</v>
      </c>
      <c r="T177" s="76">
        <f t="shared" si="17"/>
        <v>65277511</v>
      </c>
      <c r="U177" s="76">
        <f t="shared" si="18"/>
        <v>38924698</v>
      </c>
      <c r="V177" s="103">
        <f t="shared" si="19"/>
        <v>18330136</v>
      </c>
      <c r="X177" s="153">
        <f t="shared" si="20"/>
        <v>316215788</v>
      </c>
    </row>
    <row r="178" spans="1:24">
      <c r="A178" s="91">
        <f t="shared" si="21"/>
        <v>2026</v>
      </c>
      <c r="B178" s="33" t="s">
        <v>42</v>
      </c>
      <c r="C178" s="149">
        <v>447668924</v>
      </c>
      <c r="D178" s="148" t="s">
        <v>117</v>
      </c>
      <c r="F178" s="100">
        <f>'COM GSDTSec'!R219</f>
        <v>2189480</v>
      </c>
      <c r="G178" s="76">
        <f>'COM GSTOU'!R219</f>
        <v>5320898</v>
      </c>
      <c r="H178" s="76">
        <f>'COM LP-SEC'!R219+'COM LP-PRI'!R219</f>
        <v>65804252</v>
      </c>
      <c r="I178" s="76">
        <f>'COM LPT-SEC'!R219</f>
        <v>15167370</v>
      </c>
      <c r="J178" s="141">
        <f>'COM RTP'!R219</f>
        <v>12498920</v>
      </c>
      <c r="K178" s="76"/>
      <c r="L178" s="101"/>
      <c r="M178" s="102"/>
      <c r="N178" s="136">
        <v>1333000</v>
      </c>
      <c r="O178" s="136">
        <v>24328000</v>
      </c>
      <c r="P178" s="138">
        <v>6052000</v>
      </c>
      <c r="R178" s="100">
        <f t="shared" si="15"/>
        <v>2189480</v>
      </c>
      <c r="S178" s="76">
        <f t="shared" si="16"/>
        <v>5320898</v>
      </c>
      <c r="T178" s="76">
        <f t="shared" si="17"/>
        <v>67137252</v>
      </c>
      <c r="U178" s="76">
        <f t="shared" si="18"/>
        <v>39495370</v>
      </c>
      <c r="V178" s="103">
        <f t="shared" si="19"/>
        <v>18550920</v>
      </c>
      <c r="X178" s="153">
        <f t="shared" si="20"/>
        <v>314975004</v>
      </c>
    </row>
    <row r="179" spans="1:24">
      <c r="A179" s="91">
        <f t="shared" si="21"/>
        <v>2026</v>
      </c>
      <c r="B179" s="33" t="s">
        <v>43</v>
      </c>
      <c r="C179" s="149">
        <v>446448784</v>
      </c>
      <c r="D179" s="148" t="s">
        <v>117</v>
      </c>
      <c r="F179" s="100">
        <f>'COM GSDTSec'!R220</f>
        <v>2031095</v>
      </c>
      <c r="G179" s="76">
        <f>'COM GSTOU'!R220</f>
        <v>5280687</v>
      </c>
      <c r="H179" s="76">
        <f>'COM LP-SEC'!R220+'COM LP-PRI'!R220</f>
        <v>64809034</v>
      </c>
      <c r="I179" s="76">
        <f>'COM LPT-SEC'!R220</f>
        <v>14728859</v>
      </c>
      <c r="J179" s="141">
        <f>'COM RTP'!R220</f>
        <v>12124508</v>
      </c>
      <c r="K179" s="76"/>
      <c r="L179" s="101"/>
      <c r="M179" s="102"/>
      <c r="N179" s="136">
        <v>1358000</v>
      </c>
      <c r="O179" s="136">
        <v>22517000</v>
      </c>
      <c r="P179" s="138">
        <v>5561000</v>
      </c>
      <c r="R179" s="100">
        <f t="shared" si="15"/>
        <v>2031095</v>
      </c>
      <c r="S179" s="76">
        <f t="shared" si="16"/>
        <v>5280687</v>
      </c>
      <c r="T179" s="76">
        <f t="shared" si="17"/>
        <v>66167034</v>
      </c>
      <c r="U179" s="76">
        <f t="shared" si="18"/>
        <v>37245859</v>
      </c>
      <c r="V179" s="103">
        <f t="shared" si="19"/>
        <v>17685508</v>
      </c>
      <c r="X179" s="153">
        <f t="shared" si="20"/>
        <v>318038601</v>
      </c>
    </row>
    <row r="180" spans="1:24">
      <c r="A180" s="91">
        <f t="shared" si="21"/>
        <v>2026</v>
      </c>
      <c r="B180" s="33" t="s">
        <v>44</v>
      </c>
      <c r="C180" s="149">
        <v>401511763</v>
      </c>
      <c r="D180" s="148" t="s">
        <v>117</v>
      </c>
      <c r="F180" s="100">
        <f>'COM GSDTSec'!R221</f>
        <v>1655525</v>
      </c>
      <c r="G180" s="76">
        <f>'COM GSTOU'!R221</f>
        <v>4692394</v>
      </c>
      <c r="H180" s="76">
        <f>'COM LP-SEC'!R221+'COM LP-PRI'!R221</f>
        <v>57890300</v>
      </c>
      <c r="I180" s="76">
        <f>'COM LPT-SEC'!R221</f>
        <v>13248688</v>
      </c>
      <c r="J180" s="141">
        <f>'COM RTP'!R221</f>
        <v>10273101</v>
      </c>
      <c r="K180" s="76"/>
      <c r="L180" s="101"/>
      <c r="M180" s="102"/>
      <c r="N180" s="136">
        <v>1202000</v>
      </c>
      <c r="O180" s="136">
        <v>20642000</v>
      </c>
      <c r="P180" s="138">
        <v>5666000</v>
      </c>
      <c r="R180" s="100">
        <f t="shared" si="15"/>
        <v>1655525</v>
      </c>
      <c r="S180" s="76">
        <f t="shared" si="16"/>
        <v>4692394</v>
      </c>
      <c r="T180" s="76">
        <f t="shared" si="17"/>
        <v>59092300</v>
      </c>
      <c r="U180" s="76">
        <f t="shared" si="18"/>
        <v>33890688</v>
      </c>
      <c r="V180" s="103">
        <f t="shared" si="19"/>
        <v>15939101</v>
      </c>
      <c r="X180" s="153">
        <f t="shared" si="20"/>
        <v>286241755</v>
      </c>
    </row>
    <row r="181" spans="1:24">
      <c r="A181" s="91">
        <f t="shared" si="21"/>
        <v>2026</v>
      </c>
      <c r="B181" s="33" t="s">
        <v>45</v>
      </c>
      <c r="C181" s="149">
        <v>319762825</v>
      </c>
      <c r="D181" s="148" t="s">
        <v>117</v>
      </c>
      <c r="F181" s="100">
        <f>'COM GSDTSec'!R222</f>
        <v>1278447</v>
      </c>
      <c r="G181" s="76">
        <f>'COM GSTOU'!R222</f>
        <v>3630846</v>
      </c>
      <c r="H181" s="76">
        <f>'COM LP-SEC'!R222+'COM LP-PRI'!R222</f>
        <v>48524339</v>
      </c>
      <c r="I181" s="76">
        <f>'COM LPT-SEC'!R222</f>
        <v>11720992</v>
      </c>
      <c r="J181" s="141">
        <f>'COM RTP'!R222</f>
        <v>8735428</v>
      </c>
      <c r="K181" s="76"/>
      <c r="L181" s="101"/>
      <c r="M181" s="102"/>
      <c r="N181" s="136">
        <v>965000</v>
      </c>
      <c r="O181" s="136">
        <v>18832000</v>
      </c>
      <c r="P181" s="138">
        <v>5466000</v>
      </c>
      <c r="R181" s="100">
        <f t="shared" si="15"/>
        <v>1278447</v>
      </c>
      <c r="S181" s="76">
        <f t="shared" si="16"/>
        <v>3630846</v>
      </c>
      <c r="T181" s="76">
        <f t="shared" si="17"/>
        <v>49489339</v>
      </c>
      <c r="U181" s="76">
        <f t="shared" si="18"/>
        <v>30552992</v>
      </c>
      <c r="V181" s="103">
        <f t="shared" si="19"/>
        <v>14201428</v>
      </c>
      <c r="X181" s="153">
        <f t="shared" si="20"/>
        <v>220609773</v>
      </c>
    </row>
    <row r="182" spans="1:24">
      <c r="A182" s="91">
        <f t="shared" si="21"/>
        <v>2026</v>
      </c>
      <c r="B182" s="33" t="s">
        <v>46</v>
      </c>
      <c r="C182" s="149">
        <v>325120001</v>
      </c>
      <c r="D182" s="148" t="s">
        <v>117</v>
      </c>
      <c r="F182" s="100">
        <f>'COM GSDTSec'!R223</f>
        <v>1367479</v>
      </c>
      <c r="G182" s="76">
        <f>'COM GSTOU'!R223</f>
        <v>3440066</v>
      </c>
      <c r="H182" s="76">
        <f>'COM LP-SEC'!R223+'COM LP-PRI'!R223</f>
        <v>49683657</v>
      </c>
      <c r="I182" s="76">
        <f>'COM LPT-SEC'!R223</f>
        <v>12325475</v>
      </c>
      <c r="J182" s="141">
        <f>'COM RTP'!R223</f>
        <v>9496341</v>
      </c>
      <c r="K182" s="76"/>
      <c r="L182" s="101"/>
      <c r="M182" s="102"/>
      <c r="N182" s="136">
        <v>972000</v>
      </c>
      <c r="O182" s="136">
        <v>19462000</v>
      </c>
      <c r="P182" s="138">
        <v>4574000</v>
      </c>
      <c r="R182" s="100">
        <f t="shared" si="15"/>
        <v>1367479</v>
      </c>
      <c r="S182" s="76">
        <f t="shared" si="16"/>
        <v>3440066</v>
      </c>
      <c r="T182" s="76">
        <f t="shared" si="17"/>
        <v>50655657</v>
      </c>
      <c r="U182" s="76">
        <f t="shared" si="18"/>
        <v>31787475</v>
      </c>
      <c r="V182" s="103">
        <f t="shared" si="19"/>
        <v>14070341</v>
      </c>
      <c r="X182" s="153">
        <f t="shared" si="20"/>
        <v>223798983</v>
      </c>
    </row>
    <row r="183" spans="1:24">
      <c r="A183" s="91">
        <f t="shared" si="21"/>
        <v>2027</v>
      </c>
      <c r="B183" s="33" t="s">
        <v>31</v>
      </c>
      <c r="C183" s="149">
        <v>332700528</v>
      </c>
      <c r="D183" s="148" t="s">
        <v>117</v>
      </c>
      <c r="F183" s="100">
        <f>'COM GSDTSec'!R224</f>
        <v>1398844</v>
      </c>
      <c r="G183" s="76">
        <f>'COM GSTOU'!R224</f>
        <v>3565410</v>
      </c>
      <c r="H183" s="76">
        <f>'COM LP-SEC'!R224+'COM LP-PRI'!R224</f>
        <v>49937250</v>
      </c>
      <c r="I183" s="76">
        <f>'COM LPT-SEC'!R224</f>
        <v>12973126</v>
      </c>
      <c r="J183" s="141">
        <f>'COM RTP'!R224</f>
        <v>9821822</v>
      </c>
      <c r="K183" s="76"/>
      <c r="L183" s="101"/>
      <c r="M183" s="102"/>
      <c r="N183" s="136">
        <v>1041000</v>
      </c>
      <c r="O183" s="136">
        <v>19310000</v>
      </c>
      <c r="P183" s="138">
        <v>4943000</v>
      </c>
      <c r="R183" s="100">
        <f t="shared" si="15"/>
        <v>1398844</v>
      </c>
      <c r="S183" s="76">
        <f t="shared" si="16"/>
        <v>3565410</v>
      </c>
      <c r="T183" s="76">
        <f t="shared" si="17"/>
        <v>50978250</v>
      </c>
      <c r="U183" s="76">
        <f t="shared" si="18"/>
        <v>32283126</v>
      </c>
      <c r="V183" s="103">
        <f t="shared" si="19"/>
        <v>14764822</v>
      </c>
      <c r="X183" s="153">
        <f t="shared" si="20"/>
        <v>229710076</v>
      </c>
    </row>
    <row r="184" spans="1:24">
      <c r="A184" s="91">
        <f t="shared" si="21"/>
        <v>2027</v>
      </c>
      <c r="B184" s="33" t="s">
        <v>32</v>
      </c>
      <c r="C184" s="149">
        <v>319552007</v>
      </c>
      <c r="D184" s="148" t="s">
        <v>117</v>
      </c>
      <c r="F184" s="100">
        <f>'COM GSDTSec'!R225</f>
        <v>1323381</v>
      </c>
      <c r="G184" s="76">
        <f>'COM GSTOU'!R225</f>
        <v>3530962</v>
      </c>
      <c r="H184" s="76">
        <f>'COM LP-SEC'!R225+'COM LP-PRI'!R225</f>
        <v>47968413</v>
      </c>
      <c r="I184" s="76">
        <f>'COM LPT-SEC'!R225</f>
        <v>12012279</v>
      </c>
      <c r="J184" s="141">
        <f>'COM RTP'!R225</f>
        <v>8983206</v>
      </c>
      <c r="K184" s="76"/>
      <c r="L184" s="101"/>
      <c r="M184" s="102"/>
      <c r="N184" s="136">
        <v>889000</v>
      </c>
      <c r="O184" s="136">
        <v>18515000</v>
      </c>
      <c r="P184" s="138">
        <v>5009000</v>
      </c>
      <c r="R184" s="100">
        <f t="shared" si="15"/>
        <v>1323381</v>
      </c>
      <c r="S184" s="76">
        <f t="shared" si="16"/>
        <v>3530962</v>
      </c>
      <c r="T184" s="76">
        <f t="shared" si="17"/>
        <v>48857413</v>
      </c>
      <c r="U184" s="76">
        <f t="shared" si="18"/>
        <v>30527279</v>
      </c>
      <c r="V184" s="103">
        <f t="shared" si="19"/>
        <v>13992206</v>
      </c>
      <c r="X184" s="153">
        <f t="shared" si="20"/>
        <v>221320766</v>
      </c>
    </row>
    <row r="185" spans="1:24">
      <c r="A185" s="91">
        <f t="shared" si="21"/>
        <v>2027</v>
      </c>
      <c r="B185" s="33" t="s">
        <v>33</v>
      </c>
      <c r="C185" s="149">
        <v>314337815</v>
      </c>
      <c r="D185" s="148" t="s">
        <v>117</v>
      </c>
      <c r="F185" s="100">
        <f>'COM GSDTSec'!R226</f>
        <v>1175677</v>
      </c>
      <c r="G185" s="76">
        <f>'COM GSTOU'!R226</f>
        <v>3527103</v>
      </c>
      <c r="H185" s="76">
        <f>'COM LP-SEC'!R226+'COM LP-PRI'!R226</f>
        <v>49495883</v>
      </c>
      <c r="I185" s="76">
        <f>'COM LPT-SEC'!R226</f>
        <v>12025133</v>
      </c>
      <c r="J185" s="141">
        <f>'COM RTP'!R226</f>
        <v>8749838</v>
      </c>
      <c r="K185" s="76"/>
      <c r="L185" s="101"/>
      <c r="M185" s="102"/>
      <c r="N185" s="136">
        <v>886000</v>
      </c>
      <c r="O185" s="136">
        <v>19783000</v>
      </c>
      <c r="P185" s="138">
        <v>5879000</v>
      </c>
      <c r="R185" s="100">
        <f t="shared" si="15"/>
        <v>1175677</v>
      </c>
      <c r="S185" s="76">
        <f t="shared" si="16"/>
        <v>3527103</v>
      </c>
      <c r="T185" s="76">
        <f t="shared" si="17"/>
        <v>50381883</v>
      </c>
      <c r="U185" s="76">
        <f t="shared" si="18"/>
        <v>31808133</v>
      </c>
      <c r="V185" s="103">
        <f t="shared" si="19"/>
        <v>14628838</v>
      </c>
      <c r="X185" s="153">
        <f t="shared" si="20"/>
        <v>212816181</v>
      </c>
    </row>
    <row r="186" spans="1:24">
      <c r="A186" s="91">
        <f t="shared" si="21"/>
        <v>2027</v>
      </c>
      <c r="B186" s="33" t="s">
        <v>34</v>
      </c>
      <c r="C186" s="149">
        <v>334087259</v>
      </c>
      <c r="D186" s="148" t="s">
        <v>117</v>
      </c>
      <c r="F186" s="100">
        <f>'COM GSDTSec'!R227</f>
        <v>1370734</v>
      </c>
      <c r="G186" s="76">
        <f>'COM GSTOU'!R227</f>
        <v>3825841</v>
      </c>
      <c r="H186" s="76">
        <f>'COM LP-SEC'!R227+'COM LP-PRI'!R227</f>
        <v>53858040</v>
      </c>
      <c r="I186" s="76">
        <f>'COM LPT-SEC'!R227</f>
        <v>12989893</v>
      </c>
      <c r="J186" s="141">
        <f>'COM RTP'!R227</f>
        <v>9431342</v>
      </c>
      <c r="K186" s="76"/>
      <c r="L186" s="101"/>
      <c r="M186" s="102"/>
      <c r="N186" s="136">
        <v>1059000</v>
      </c>
      <c r="O186" s="136">
        <v>20180000</v>
      </c>
      <c r="P186" s="138">
        <v>5755000</v>
      </c>
      <c r="R186" s="100">
        <f t="shared" si="15"/>
        <v>1370734</v>
      </c>
      <c r="S186" s="76">
        <f t="shared" si="16"/>
        <v>3825841</v>
      </c>
      <c r="T186" s="76">
        <f t="shared" si="17"/>
        <v>54917040</v>
      </c>
      <c r="U186" s="76">
        <f t="shared" si="18"/>
        <v>33169893</v>
      </c>
      <c r="V186" s="103">
        <f t="shared" si="19"/>
        <v>15186342</v>
      </c>
      <c r="X186" s="153">
        <f t="shared" si="20"/>
        <v>225617409</v>
      </c>
    </row>
    <row r="187" spans="1:24">
      <c r="A187" s="91">
        <f t="shared" si="21"/>
        <v>2027</v>
      </c>
      <c r="B187" s="33" t="s">
        <v>35</v>
      </c>
      <c r="C187" s="149">
        <v>354708767</v>
      </c>
      <c r="D187" s="148" t="s">
        <v>117</v>
      </c>
      <c r="F187" s="100">
        <f>'COM GSDTSec'!R228</f>
        <v>1491926</v>
      </c>
      <c r="G187" s="76">
        <f>'COM GSTOU'!R228</f>
        <v>4091618</v>
      </c>
      <c r="H187" s="76">
        <f>'COM LP-SEC'!R228+'COM LP-PRI'!R228</f>
        <v>54400004</v>
      </c>
      <c r="I187" s="76">
        <f>'COM LPT-SEC'!R228</f>
        <v>12688043</v>
      </c>
      <c r="J187" s="141">
        <f>'COM RTP'!R228</f>
        <v>9756522</v>
      </c>
      <c r="K187" s="76"/>
      <c r="L187" s="101"/>
      <c r="M187" s="102"/>
      <c r="N187" s="136">
        <v>1198000</v>
      </c>
      <c r="O187" s="136">
        <v>21352000</v>
      </c>
      <c r="P187" s="138">
        <v>6043000</v>
      </c>
      <c r="R187" s="100">
        <f t="shared" si="15"/>
        <v>1491926</v>
      </c>
      <c r="S187" s="76">
        <f t="shared" si="16"/>
        <v>4091618</v>
      </c>
      <c r="T187" s="76">
        <f t="shared" si="17"/>
        <v>55598004</v>
      </c>
      <c r="U187" s="76">
        <f t="shared" si="18"/>
        <v>34040043</v>
      </c>
      <c r="V187" s="103">
        <f t="shared" si="19"/>
        <v>15799522</v>
      </c>
      <c r="X187" s="153">
        <f t="shared" si="20"/>
        <v>243687654</v>
      </c>
    </row>
    <row r="188" spans="1:24">
      <c r="A188" s="91">
        <f t="shared" si="21"/>
        <v>2027</v>
      </c>
      <c r="B188" s="33" t="s">
        <v>36</v>
      </c>
      <c r="C188" s="149">
        <v>421056004</v>
      </c>
      <c r="D188" s="148" t="s">
        <v>117</v>
      </c>
      <c r="F188" s="100">
        <f>'COM GSDTSec'!R229</f>
        <v>1946998</v>
      </c>
      <c r="G188" s="76">
        <f>'COM GSTOU'!R229</f>
        <v>5150388</v>
      </c>
      <c r="H188" s="76">
        <f>'COM LP-SEC'!R229+'COM LP-PRI'!R229</f>
        <v>63622196</v>
      </c>
      <c r="I188" s="76">
        <f>'COM LPT-SEC'!R229</f>
        <v>14450160</v>
      </c>
      <c r="J188" s="141">
        <f>'COM RTP'!R229</f>
        <v>11647797</v>
      </c>
      <c r="K188" s="76"/>
      <c r="L188" s="101"/>
      <c r="M188" s="102"/>
      <c r="N188" s="136">
        <v>1251000</v>
      </c>
      <c r="O188" s="136">
        <v>22875000</v>
      </c>
      <c r="P188" s="138">
        <v>5588000</v>
      </c>
      <c r="R188" s="100">
        <f t="shared" si="15"/>
        <v>1946998</v>
      </c>
      <c r="S188" s="76">
        <f t="shared" si="16"/>
        <v>5150388</v>
      </c>
      <c r="T188" s="76">
        <f t="shared" si="17"/>
        <v>64873196</v>
      </c>
      <c r="U188" s="76">
        <f t="shared" si="18"/>
        <v>37325160</v>
      </c>
      <c r="V188" s="103">
        <f t="shared" si="19"/>
        <v>17235797</v>
      </c>
      <c r="X188" s="153">
        <f t="shared" si="20"/>
        <v>294524465</v>
      </c>
    </row>
    <row r="189" spans="1:24">
      <c r="A189" s="91">
        <f t="shared" si="21"/>
        <v>2027</v>
      </c>
      <c r="B189" s="33" t="s">
        <v>41</v>
      </c>
      <c r="C189" s="149">
        <v>450622730</v>
      </c>
      <c r="D189" s="148" t="s">
        <v>117</v>
      </c>
      <c r="F189" s="100">
        <f>'COM GSDTSec'!R230</f>
        <v>2072031</v>
      </c>
      <c r="G189" s="76">
        <f>'COM GSTOU'!R230</f>
        <v>5578620</v>
      </c>
      <c r="H189" s="76">
        <f>'COM LP-SEC'!R230+'COM LP-PRI'!R230</f>
        <v>66612795</v>
      </c>
      <c r="I189" s="76">
        <f>'COM LPT-SEC'!R230</f>
        <v>14992698</v>
      </c>
      <c r="J189" s="141">
        <f>'COM RTP'!R230</f>
        <v>12366136</v>
      </c>
      <c r="K189" s="76"/>
      <c r="L189" s="101"/>
      <c r="M189" s="102"/>
      <c r="N189" s="136">
        <v>1446000</v>
      </c>
      <c r="O189" s="136">
        <v>23932000</v>
      </c>
      <c r="P189" s="138">
        <v>5964000</v>
      </c>
      <c r="R189" s="100">
        <f t="shared" si="15"/>
        <v>2072031</v>
      </c>
      <c r="S189" s="76">
        <f t="shared" si="16"/>
        <v>5578620</v>
      </c>
      <c r="T189" s="76">
        <f t="shared" si="17"/>
        <v>68058795</v>
      </c>
      <c r="U189" s="76">
        <f t="shared" si="18"/>
        <v>38924698</v>
      </c>
      <c r="V189" s="103">
        <f t="shared" si="19"/>
        <v>18330136</v>
      </c>
      <c r="X189" s="153">
        <f t="shared" si="20"/>
        <v>317658450</v>
      </c>
    </row>
    <row r="190" spans="1:24">
      <c r="A190" s="91">
        <f t="shared" si="21"/>
        <v>2027</v>
      </c>
      <c r="B190" s="33" t="s">
        <v>42</v>
      </c>
      <c r="C190" s="149">
        <v>452076962</v>
      </c>
      <c r="D190" s="148" t="s">
        <v>117</v>
      </c>
      <c r="F190" s="100">
        <f>'COM GSDTSec'!R231</f>
        <v>2139147</v>
      </c>
      <c r="G190" s="76">
        <f>'COM GSTOU'!R231</f>
        <v>5537109</v>
      </c>
      <c r="H190" s="76">
        <f>'COM LP-SEC'!R231+'COM LP-PRI'!R231</f>
        <v>68159689</v>
      </c>
      <c r="I190" s="76">
        <f>'COM LPT-SEC'!R231</f>
        <v>15167370</v>
      </c>
      <c r="J190" s="141">
        <f>'COM RTP'!R231</f>
        <v>12498920</v>
      </c>
      <c r="K190" s="76"/>
      <c r="L190" s="101"/>
      <c r="M190" s="102"/>
      <c r="N190" s="136">
        <v>1333000</v>
      </c>
      <c r="O190" s="136">
        <v>24328000</v>
      </c>
      <c r="P190" s="138">
        <v>6052000</v>
      </c>
      <c r="R190" s="100">
        <f t="shared" si="15"/>
        <v>2139147</v>
      </c>
      <c r="S190" s="76">
        <f t="shared" si="16"/>
        <v>5537109</v>
      </c>
      <c r="T190" s="76">
        <f t="shared" si="17"/>
        <v>69492689</v>
      </c>
      <c r="U190" s="76">
        <f t="shared" si="18"/>
        <v>39495370</v>
      </c>
      <c r="V190" s="103">
        <f t="shared" si="19"/>
        <v>18550920</v>
      </c>
      <c r="X190" s="153">
        <f t="shared" si="20"/>
        <v>316861727</v>
      </c>
    </row>
    <row r="191" spans="1:24">
      <c r="A191" s="91">
        <f t="shared" si="21"/>
        <v>2027</v>
      </c>
      <c r="B191" s="33" t="s">
        <v>43</v>
      </c>
      <c r="C191" s="149">
        <v>450844806</v>
      </c>
      <c r="D191" s="148" t="s">
        <v>117</v>
      </c>
      <c r="F191" s="100">
        <f>'COM GSDTSec'!R232</f>
        <v>1984403</v>
      </c>
      <c r="G191" s="76">
        <f>'COM GSTOU'!R232</f>
        <v>5500063</v>
      </c>
      <c r="H191" s="76">
        <f>'COM LP-SEC'!R232+'COM LP-PRI'!R232</f>
        <v>67386154</v>
      </c>
      <c r="I191" s="76">
        <f>'COM LPT-SEC'!R232</f>
        <v>14728859</v>
      </c>
      <c r="J191" s="141">
        <f>'COM RTP'!R232</f>
        <v>12124508</v>
      </c>
      <c r="K191" s="76"/>
      <c r="L191" s="101"/>
      <c r="M191" s="102"/>
      <c r="N191" s="136">
        <v>1358000</v>
      </c>
      <c r="O191" s="136">
        <v>22517000</v>
      </c>
      <c r="P191" s="138">
        <v>5561000</v>
      </c>
      <c r="R191" s="100">
        <f t="shared" si="15"/>
        <v>1984403</v>
      </c>
      <c r="S191" s="76">
        <f t="shared" si="16"/>
        <v>5500063</v>
      </c>
      <c r="T191" s="76">
        <f t="shared" si="17"/>
        <v>68744154</v>
      </c>
      <c r="U191" s="76">
        <f t="shared" si="18"/>
        <v>37245859</v>
      </c>
      <c r="V191" s="103">
        <f t="shared" si="19"/>
        <v>17685508</v>
      </c>
      <c r="X191" s="153">
        <f t="shared" si="20"/>
        <v>319684819</v>
      </c>
    </row>
    <row r="192" spans="1:24">
      <c r="A192" s="91">
        <f t="shared" si="21"/>
        <v>2027</v>
      </c>
      <c r="B192" s="33" t="s">
        <v>44</v>
      </c>
      <c r="C192" s="149">
        <v>405465307</v>
      </c>
      <c r="D192" s="148" t="s">
        <v>117</v>
      </c>
      <c r="F192" s="100">
        <f>'COM GSDTSec'!R233</f>
        <v>1636275</v>
      </c>
      <c r="G192" s="76">
        <f>'COM GSTOU'!R233</f>
        <v>4886562</v>
      </c>
      <c r="H192" s="76">
        <f>'COM LP-SEC'!R233+'COM LP-PRI'!R233</f>
        <v>60195702</v>
      </c>
      <c r="I192" s="76">
        <f>'COM LPT-SEC'!R233</f>
        <v>13248688</v>
      </c>
      <c r="J192" s="141">
        <f>'COM RTP'!R233</f>
        <v>10273101</v>
      </c>
      <c r="K192" s="76"/>
      <c r="L192" s="101"/>
      <c r="M192" s="102"/>
      <c r="N192" s="136">
        <v>1202000</v>
      </c>
      <c r="O192" s="136">
        <v>20642000</v>
      </c>
      <c r="P192" s="138">
        <v>5666000</v>
      </c>
      <c r="R192" s="100">
        <f t="shared" si="15"/>
        <v>1636275</v>
      </c>
      <c r="S192" s="76">
        <f t="shared" si="16"/>
        <v>4886562</v>
      </c>
      <c r="T192" s="76">
        <f t="shared" si="17"/>
        <v>61397702</v>
      </c>
      <c r="U192" s="76">
        <f t="shared" si="18"/>
        <v>33890688</v>
      </c>
      <c r="V192" s="103">
        <f t="shared" si="19"/>
        <v>15939101</v>
      </c>
      <c r="X192" s="153">
        <f t="shared" si="20"/>
        <v>287714979</v>
      </c>
    </row>
    <row r="193" spans="1:24">
      <c r="A193" s="91">
        <f t="shared" si="21"/>
        <v>2027</v>
      </c>
      <c r="B193" s="33" t="s">
        <v>45</v>
      </c>
      <c r="C193" s="149">
        <v>322911416</v>
      </c>
      <c r="D193" s="148" t="s">
        <v>117</v>
      </c>
      <c r="F193" s="100">
        <f>'COM GSDTSec'!R234</f>
        <v>1263581</v>
      </c>
      <c r="G193" s="76">
        <f>'COM GSTOU'!R234</f>
        <v>3780498</v>
      </c>
      <c r="H193" s="76">
        <f>'COM LP-SEC'!R234+'COM LP-PRI'!R234</f>
        <v>50301039</v>
      </c>
      <c r="I193" s="76">
        <f>'COM LPT-SEC'!R234</f>
        <v>11720992</v>
      </c>
      <c r="J193" s="141">
        <f>'COM RTP'!R234</f>
        <v>8735428</v>
      </c>
      <c r="K193" s="76"/>
      <c r="L193" s="101"/>
      <c r="M193" s="102"/>
      <c r="N193" s="136">
        <v>965000</v>
      </c>
      <c r="O193" s="136">
        <v>18832000</v>
      </c>
      <c r="P193" s="138">
        <v>5466000</v>
      </c>
      <c r="R193" s="100">
        <f t="shared" si="15"/>
        <v>1263581</v>
      </c>
      <c r="S193" s="76">
        <f t="shared" si="16"/>
        <v>3780498</v>
      </c>
      <c r="T193" s="76">
        <f t="shared" si="17"/>
        <v>51266039</v>
      </c>
      <c r="U193" s="76">
        <f t="shared" si="18"/>
        <v>30552992</v>
      </c>
      <c r="V193" s="103">
        <f t="shared" si="19"/>
        <v>14201428</v>
      </c>
      <c r="X193" s="153">
        <f t="shared" si="20"/>
        <v>221846878</v>
      </c>
    </row>
    <row r="194" spans="1:24">
      <c r="A194" s="91">
        <f t="shared" si="21"/>
        <v>2027</v>
      </c>
      <c r="B194" s="33" t="s">
        <v>46</v>
      </c>
      <c r="C194" s="149">
        <v>328321342</v>
      </c>
      <c r="D194" s="148" t="s">
        <v>117</v>
      </c>
      <c r="F194" s="100">
        <f>'COM GSDTSec'!R235</f>
        <v>1351579</v>
      </c>
      <c r="G194" s="76">
        <f>'COM GSTOU'!R235</f>
        <v>3578072</v>
      </c>
      <c r="H194" s="76">
        <f>'COM LP-SEC'!R235+'COM LP-PRI'!R235</f>
        <v>51874777</v>
      </c>
      <c r="I194" s="76">
        <f>'COM LPT-SEC'!R235</f>
        <v>12325475</v>
      </c>
      <c r="J194" s="141">
        <f>'COM RTP'!R235</f>
        <v>9496341</v>
      </c>
      <c r="K194" s="76"/>
      <c r="L194" s="101"/>
      <c r="M194" s="102"/>
      <c r="N194" s="136">
        <v>972000</v>
      </c>
      <c r="O194" s="136">
        <v>19462000</v>
      </c>
      <c r="P194" s="138">
        <v>4574000</v>
      </c>
      <c r="R194" s="100">
        <f t="shared" si="15"/>
        <v>1351579</v>
      </c>
      <c r="S194" s="76">
        <f t="shared" si="16"/>
        <v>3578072</v>
      </c>
      <c r="T194" s="76">
        <f t="shared" si="17"/>
        <v>52846777</v>
      </c>
      <c r="U194" s="76">
        <f t="shared" si="18"/>
        <v>31787475</v>
      </c>
      <c r="V194" s="103">
        <f t="shared" si="19"/>
        <v>14070341</v>
      </c>
      <c r="X194" s="153">
        <f t="shared" si="20"/>
        <v>224687098</v>
      </c>
    </row>
    <row r="195" spans="1:24">
      <c r="A195" s="91">
        <f t="shared" si="21"/>
        <v>2028</v>
      </c>
      <c r="B195" s="33" t="s">
        <v>31</v>
      </c>
      <c r="C195" s="149">
        <v>335951862</v>
      </c>
      <c r="D195" s="148" t="s">
        <v>117</v>
      </c>
      <c r="F195" s="100">
        <f>'COM GSDTSec'!R236</f>
        <v>1382578</v>
      </c>
      <c r="G195" s="76">
        <f>'COM GSTOU'!R236</f>
        <v>3707887</v>
      </c>
      <c r="H195" s="76">
        <f>'COM LP-SEC'!R236+'COM LP-PRI'!R236</f>
        <v>51965444</v>
      </c>
      <c r="I195" s="76">
        <f>'COM LPT-SEC'!R236</f>
        <v>12973126</v>
      </c>
      <c r="J195" s="141">
        <f>'COM RTP'!R236</f>
        <v>9821822</v>
      </c>
      <c r="K195" s="76"/>
      <c r="L195" s="101"/>
      <c r="M195" s="102"/>
      <c r="N195" s="136">
        <v>1041000</v>
      </c>
      <c r="O195" s="136">
        <v>19310000</v>
      </c>
      <c r="P195" s="138">
        <v>4943000</v>
      </c>
      <c r="R195" s="100">
        <f t="shared" si="15"/>
        <v>1382578</v>
      </c>
      <c r="S195" s="76">
        <f t="shared" si="16"/>
        <v>3707887</v>
      </c>
      <c r="T195" s="76">
        <f t="shared" si="17"/>
        <v>53006444</v>
      </c>
      <c r="U195" s="76">
        <f t="shared" si="18"/>
        <v>32283126</v>
      </c>
      <c r="V195" s="103">
        <f t="shared" si="19"/>
        <v>14764822</v>
      </c>
      <c r="X195" s="153">
        <f t="shared" si="20"/>
        <v>230807005</v>
      </c>
    </row>
    <row r="196" spans="1:24">
      <c r="A196" s="91">
        <f t="shared" si="21"/>
        <v>2028</v>
      </c>
      <c r="B196" s="33" t="s">
        <v>32</v>
      </c>
      <c r="C196" s="149">
        <v>322674846</v>
      </c>
      <c r="D196" s="148" t="s">
        <v>117</v>
      </c>
      <c r="F196" s="100">
        <f>'COM GSDTSec'!R237</f>
        <v>1329932</v>
      </c>
      <c r="G196" s="76">
        <f>'COM GSTOU'!R237</f>
        <v>3733235</v>
      </c>
      <c r="H196" s="76">
        <f>'COM LP-SEC'!R237+'COM LP-PRI'!R237</f>
        <v>50741829</v>
      </c>
      <c r="I196" s="76">
        <f>'COM LPT-SEC'!R237</f>
        <v>12213760</v>
      </c>
      <c r="J196" s="141">
        <f>'COM RTP'!R237</f>
        <v>9133880</v>
      </c>
      <c r="K196" s="76"/>
      <c r="L196" s="101"/>
      <c r="M196" s="102"/>
      <c r="N196" s="136">
        <v>889000</v>
      </c>
      <c r="O196" s="136">
        <v>18515000</v>
      </c>
      <c r="P196" s="138">
        <v>5009000</v>
      </c>
      <c r="R196" s="100">
        <f t="shared" si="15"/>
        <v>1329932</v>
      </c>
      <c r="S196" s="76">
        <f t="shared" si="16"/>
        <v>3733235</v>
      </c>
      <c r="T196" s="76">
        <f t="shared" si="17"/>
        <v>51630829</v>
      </c>
      <c r="U196" s="76">
        <f t="shared" si="18"/>
        <v>30728760</v>
      </c>
      <c r="V196" s="103">
        <f t="shared" si="19"/>
        <v>14142880</v>
      </c>
      <c r="X196" s="153">
        <f t="shared" si="20"/>
        <v>221109210</v>
      </c>
    </row>
    <row r="197" spans="1:24">
      <c r="A197" s="91">
        <f t="shared" si="21"/>
        <v>2028</v>
      </c>
      <c r="B197" s="33" t="s">
        <v>33</v>
      </c>
      <c r="C197" s="149">
        <v>317409698</v>
      </c>
      <c r="D197" s="148" t="s">
        <v>117</v>
      </c>
      <c r="F197" s="100">
        <f>'COM GSDTSec'!R238</f>
        <v>1181685</v>
      </c>
      <c r="G197" s="76">
        <f>'COM GSTOU'!R238</f>
        <v>3732812</v>
      </c>
      <c r="H197" s="76">
        <f>'COM LP-SEC'!R238+'COM LP-PRI'!R238</f>
        <v>52360558</v>
      </c>
      <c r="I197" s="76">
        <f>'COM LPT-SEC'!R238</f>
        <v>12228783</v>
      </c>
      <c r="J197" s="141">
        <f>'COM RTP'!R238</f>
        <v>8898020</v>
      </c>
      <c r="K197" s="76"/>
      <c r="L197" s="101"/>
      <c r="M197" s="102"/>
      <c r="N197" s="136">
        <v>886000</v>
      </c>
      <c r="O197" s="136">
        <v>19783000</v>
      </c>
      <c r="P197" s="138">
        <v>5879000</v>
      </c>
      <c r="R197" s="100">
        <f t="shared" si="15"/>
        <v>1181685</v>
      </c>
      <c r="S197" s="76">
        <f t="shared" si="16"/>
        <v>3732812</v>
      </c>
      <c r="T197" s="76">
        <f t="shared" si="17"/>
        <v>53246558</v>
      </c>
      <c r="U197" s="76">
        <f t="shared" si="18"/>
        <v>32011783</v>
      </c>
      <c r="V197" s="103">
        <f t="shared" si="19"/>
        <v>14777020</v>
      </c>
      <c r="X197" s="153">
        <f t="shared" si="20"/>
        <v>212459840</v>
      </c>
    </row>
    <row r="198" spans="1:24">
      <c r="A198" s="91">
        <f t="shared" si="21"/>
        <v>2028</v>
      </c>
      <c r="B198" s="33" t="s">
        <v>34</v>
      </c>
      <c r="C198" s="149">
        <v>337352144</v>
      </c>
      <c r="D198" s="148" t="s">
        <v>117</v>
      </c>
      <c r="F198" s="100">
        <f>'COM GSDTSec'!R239</f>
        <v>1370734</v>
      </c>
      <c r="G198" s="76">
        <f>'COM GSTOU'!R239</f>
        <v>3984789</v>
      </c>
      <c r="H198" s="76">
        <f>'COM LP-SEC'!R239+'COM LP-PRI'!R239</f>
        <v>56184557</v>
      </c>
      <c r="I198" s="76">
        <f>'COM LPT-SEC'!R239</f>
        <v>12989893</v>
      </c>
      <c r="J198" s="141">
        <f>'COM RTP'!R239</f>
        <v>9431342</v>
      </c>
      <c r="K198" s="76"/>
      <c r="L198" s="101"/>
      <c r="M198" s="102"/>
      <c r="N198" s="136">
        <v>1059000</v>
      </c>
      <c r="O198" s="136">
        <v>20180000</v>
      </c>
      <c r="P198" s="138">
        <v>5755000</v>
      </c>
      <c r="R198" s="100">
        <f t="shared" si="15"/>
        <v>1370734</v>
      </c>
      <c r="S198" s="76">
        <f t="shared" si="16"/>
        <v>3984789</v>
      </c>
      <c r="T198" s="76">
        <f t="shared" si="17"/>
        <v>57243557</v>
      </c>
      <c r="U198" s="76">
        <f t="shared" si="18"/>
        <v>33169893</v>
      </c>
      <c r="V198" s="103">
        <f t="shared" si="19"/>
        <v>15186342</v>
      </c>
      <c r="X198" s="153">
        <f t="shared" si="20"/>
        <v>226396829</v>
      </c>
    </row>
    <row r="199" spans="1:24">
      <c r="A199" s="91">
        <f t="shared" si="21"/>
        <v>2028</v>
      </c>
      <c r="B199" s="33" t="s">
        <v>35</v>
      </c>
      <c r="C199" s="149">
        <v>358175177</v>
      </c>
      <c r="D199" s="148" t="s">
        <v>117</v>
      </c>
      <c r="F199" s="100">
        <f>'COM GSDTSec'!R240</f>
        <v>1491926</v>
      </c>
      <c r="G199" s="76">
        <f>'COM GSTOU'!R240</f>
        <v>4257016</v>
      </c>
      <c r="H199" s="76">
        <f>'COM LP-SEC'!R240+'COM LP-PRI'!R240</f>
        <v>56717490</v>
      </c>
      <c r="I199" s="76">
        <f>'COM LPT-SEC'!R240</f>
        <v>12688043</v>
      </c>
      <c r="J199" s="141">
        <f>'COM RTP'!R240</f>
        <v>9756522</v>
      </c>
      <c r="K199" s="76"/>
      <c r="L199" s="101"/>
      <c r="M199" s="102"/>
      <c r="N199" s="136">
        <v>1198000</v>
      </c>
      <c r="O199" s="136">
        <v>21352000</v>
      </c>
      <c r="P199" s="138">
        <v>6043000</v>
      </c>
      <c r="R199" s="100">
        <f t="shared" si="15"/>
        <v>1491926</v>
      </c>
      <c r="S199" s="76">
        <f t="shared" si="16"/>
        <v>4257016</v>
      </c>
      <c r="T199" s="76">
        <f t="shared" si="17"/>
        <v>57915490</v>
      </c>
      <c r="U199" s="76">
        <f t="shared" si="18"/>
        <v>34040043</v>
      </c>
      <c r="V199" s="103">
        <f t="shared" si="19"/>
        <v>15799522</v>
      </c>
      <c r="X199" s="153">
        <f t="shared" si="20"/>
        <v>244671180</v>
      </c>
    </row>
    <row r="200" spans="1:24">
      <c r="A200" s="91">
        <f t="shared" si="21"/>
        <v>2028</v>
      </c>
      <c r="B200" s="33" t="s">
        <v>36</v>
      </c>
      <c r="C200" s="149">
        <v>425170796</v>
      </c>
      <c r="D200" s="148" t="s">
        <v>117</v>
      </c>
      <c r="F200" s="100">
        <f>'COM GSDTSec'!R241</f>
        <v>1946998</v>
      </c>
      <c r="G200" s="76">
        <f>'COM GSTOU'!R241</f>
        <v>5357786</v>
      </c>
      <c r="H200" s="76">
        <f>'COM LP-SEC'!R241+'COM LP-PRI'!R241</f>
        <v>66079164</v>
      </c>
      <c r="I200" s="76">
        <f>'COM LPT-SEC'!R241</f>
        <v>14450160</v>
      </c>
      <c r="J200" s="141">
        <f>'COM RTP'!R241</f>
        <v>11647797</v>
      </c>
      <c r="K200" s="76"/>
      <c r="L200" s="101"/>
      <c r="M200" s="102"/>
      <c r="N200" s="136">
        <v>1251000</v>
      </c>
      <c r="O200" s="136">
        <v>22875000</v>
      </c>
      <c r="P200" s="138">
        <v>5588000</v>
      </c>
      <c r="R200" s="100">
        <f t="shared" si="15"/>
        <v>1946998</v>
      </c>
      <c r="S200" s="76">
        <f t="shared" si="16"/>
        <v>5357786</v>
      </c>
      <c r="T200" s="76">
        <f t="shared" si="17"/>
        <v>67330164</v>
      </c>
      <c r="U200" s="76">
        <f t="shared" si="18"/>
        <v>37325160</v>
      </c>
      <c r="V200" s="103">
        <f t="shared" si="19"/>
        <v>17235797</v>
      </c>
      <c r="X200" s="153">
        <f t="shared" si="20"/>
        <v>295974891</v>
      </c>
    </row>
    <row r="201" spans="1:24">
      <c r="A201" s="91">
        <f t="shared" si="21"/>
        <v>2028</v>
      </c>
      <c r="B201" s="33" t="s">
        <v>41</v>
      </c>
      <c r="C201" s="149">
        <v>455026464</v>
      </c>
      <c r="D201" s="148" t="s">
        <v>117</v>
      </c>
      <c r="F201" s="100">
        <f>'COM GSDTSec'!R242</f>
        <v>2047654</v>
      </c>
      <c r="G201" s="76">
        <f>'COM GSTOU'!R242</f>
        <v>5802618</v>
      </c>
      <c r="H201" s="76">
        <f>'COM LP-SEC'!R242+'COM LP-PRI'!R242</f>
        <v>68780451</v>
      </c>
      <c r="I201" s="76">
        <f>'COM LPT-SEC'!R242</f>
        <v>14992698</v>
      </c>
      <c r="J201" s="141">
        <f>'COM RTP'!R242</f>
        <v>12366136</v>
      </c>
      <c r="K201" s="76"/>
      <c r="L201" s="101"/>
      <c r="M201" s="102"/>
      <c r="N201" s="136">
        <v>1446000</v>
      </c>
      <c r="O201" s="136">
        <v>23932000</v>
      </c>
      <c r="P201" s="138">
        <v>5964000</v>
      </c>
      <c r="R201" s="100">
        <f t="shared" ref="R201:R264" si="22">ROUND(SUM(L201,F201),0)</f>
        <v>2047654</v>
      </c>
      <c r="S201" s="76">
        <f t="shared" ref="S201:S264" si="23">ROUND(SUM(M201,G201),0)</f>
        <v>5802618</v>
      </c>
      <c r="T201" s="76">
        <f t="shared" ref="T201:T264" si="24">ROUND(SUM(N201,H201),0)</f>
        <v>70226451</v>
      </c>
      <c r="U201" s="76">
        <f t="shared" ref="U201:U264" si="25">ROUND(SUM(O201,I201),0)</f>
        <v>38924698</v>
      </c>
      <c r="V201" s="103">
        <f t="shared" ref="V201:V264" si="26">ROUND(SUM(P201,J201),0)</f>
        <v>18330136</v>
      </c>
      <c r="X201" s="153">
        <f t="shared" ref="X201:X264" si="27">ROUND(C201-SUM(R201:V201),0)</f>
        <v>319694907</v>
      </c>
    </row>
    <row r="202" spans="1:24">
      <c r="A202" s="91">
        <f t="shared" si="21"/>
        <v>2028</v>
      </c>
      <c r="B202" s="33" t="s">
        <v>42</v>
      </c>
      <c r="C202" s="149">
        <v>456494908</v>
      </c>
      <c r="D202" s="148" t="s">
        <v>117</v>
      </c>
      <c r="F202" s="100">
        <f>'COM GSDTSec'!R243</f>
        <v>2113981</v>
      </c>
      <c r="G202" s="76">
        <f>'COM GSTOU'!R243</f>
        <v>5758593</v>
      </c>
      <c r="H202" s="76">
        <f>'COM LP-SEC'!R243+'COM LP-PRI'!R243</f>
        <v>70622309</v>
      </c>
      <c r="I202" s="76">
        <f>'COM LPT-SEC'!R243</f>
        <v>15167370</v>
      </c>
      <c r="J202" s="141">
        <f>'COM RTP'!R243</f>
        <v>12498920</v>
      </c>
      <c r="K202" s="76"/>
      <c r="L202" s="101"/>
      <c r="M202" s="102"/>
      <c r="N202" s="136">
        <v>1333000</v>
      </c>
      <c r="O202" s="136">
        <v>24328000</v>
      </c>
      <c r="P202" s="138">
        <v>6052000</v>
      </c>
      <c r="R202" s="100">
        <f t="shared" si="22"/>
        <v>2113981</v>
      </c>
      <c r="S202" s="76">
        <f t="shared" si="23"/>
        <v>5758593</v>
      </c>
      <c r="T202" s="76">
        <f t="shared" si="24"/>
        <v>71955309</v>
      </c>
      <c r="U202" s="76">
        <f t="shared" si="25"/>
        <v>39495370</v>
      </c>
      <c r="V202" s="103">
        <f t="shared" si="26"/>
        <v>18550920</v>
      </c>
      <c r="X202" s="153">
        <f t="shared" si="27"/>
        <v>318620735</v>
      </c>
    </row>
    <row r="203" spans="1:24">
      <c r="A203" s="91">
        <f t="shared" si="21"/>
        <v>2028</v>
      </c>
      <c r="B203" s="33" t="s">
        <v>43</v>
      </c>
      <c r="C203" s="149">
        <v>455250711</v>
      </c>
      <c r="D203" s="148" t="s">
        <v>117</v>
      </c>
      <c r="F203" s="100">
        <f>'COM GSDTSec'!R244</f>
        <v>1937711</v>
      </c>
      <c r="G203" s="76">
        <f>'COM GSTOU'!R244</f>
        <v>5724662</v>
      </c>
      <c r="H203" s="76">
        <f>'COM LP-SEC'!R244+'COM LP-PRI'!R244</f>
        <v>69800771</v>
      </c>
      <c r="I203" s="76">
        <f>'COM LPT-SEC'!R244</f>
        <v>14728859</v>
      </c>
      <c r="J203" s="141">
        <f>'COM RTP'!R244</f>
        <v>12124508</v>
      </c>
      <c r="K203" s="76"/>
      <c r="L203" s="101"/>
      <c r="M203" s="102"/>
      <c r="N203" s="136">
        <v>1358000</v>
      </c>
      <c r="O203" s="136">
        <v>22517000</v>
      </c>
      <c r="P203" s="138">
        <v>5561000</v>
      </c>
      <c r="R203" s="100">
        <f t="shared" si="22"/>
        <v>1937711</v>
      </c>
      <c r="S203" s="76">
        <f t="shared" si="23"/>
        <v>5724662</v>
      </c>
      <c r="T203" s="76">
        <f t="shared" si="24"/>
        <v>71158771</v>
      </c>
      <c r="U203" s="76">
        <f t="shared" si="25"/>
        <v>37245859</v>
      </c>
      <c r="V203" s="103">
        <f t="shared" si="26"/>
        <v>17685508</v>
      </c>
      <c r="X203" s="153">
        <f t="shared" si="27"/>
        <v>321498200</v>
      </c>
    </row>
    <row r="204" spans="1:24">
      <c r="A204" s="91">
        <f t="shared" si="21"/>
        <v>2028</v>
      </c>
      <c r="B204" s="33" t="s">
        <v>44</v>
      </c>
      <c r="C204" s="149">
        <v>409427738</v>
      </c>
      <c r="D204" s="148" t="s">
        <v>117</v>
      </c>
      <c r="F204" s="100">
        <f>'COM GSDTSec'!R245</f>
        <v>1597774</v>
      </c>
      <c r="G204" s="76">
        <f>'COM GSTOU'!R245</f>
        <v>5080730</v>
      </c>
      <c r="H204" s="76">
        <f>'COM LP-SEC'!R245+'COM LP-PRI'!R245</f>
        <v>62121872</v>
      </c>
      <c r="I204" s="76">
        <f>'COM LPT-SEC'!R245</f>
        <v>13248688</v>
      </c>
      <c r="J204" s="141">
        <f>'COM RTP'!R245</f>
        <v>10273101</v>
      </c>
      <c r="K204" s="76"/>
      <c r="L204" s="101"/>
      <c r="M204" s="102"/>
      <c r="N204" s="136">
        <v>1202000</v>
      </c>
      <c r="O204" s="136">
        <v>20642000</v>
      </c>
      <c r="P204" s="138">
        <v>5666000</v>
      </c>
      <c r="R204" s="100">
        <f t="shared" si="22"/>
        <v>1597774</v>
      </c>
      <c r="S204" s="76">
        <f t="shared" si="23"/>
        <v>5080730</v>
      </c>
      <c r="T204" s="76">
        <f t="shared" si="24"/>
        <v>63323872</v>
      </c>
      <c r="U204" s="76">
        <f t="shared" si="25"/>
        <v>33890688</v>
      </c>
      <c r="V204" s="103">
        <f t="shared" si="26"/>
        <v>15939101</v>
      </c>
      <c r="X204" s="153">
        <f t="shared" si="27"/>
        <v>289595573</v>
      </c>
    </row>
    <row r="205" spans="1:24">
      <c r="A205" s="91">
        <f t="shared" si="21"/>
        <v>2028</v>
      </c>
      <c r="B205" s="33" t="s">
        <v>45</v>
      </c>
      <c r="C205" s="149">
        <v>326067085</v>
      </c>
      <c r="D205" s="148" t="s">
        <v>117</v>
      </c>
      <c r="F205" s="100">
        <f>'COM GSDTSec'!R246</f>
        <v>1233850</v>
      </c>
      <c r="G205" s="76">
        <f>'COM GSTOU'!R246</f>
        <v>3930150</v>
      </c>
      <c r="H205" s="76">
        <f>'COM LP-SEC'!R246+'COM LP-PRI'!R246</f>
        <v>52068150</v>
      </c>
      <c r="I205" s="76">
        <f>'COM LPT-SEC'!R246</f>
        <v>11720992</v>
      </c>
      <c r="J205" s="141">
        <f>'COM RTP'!R246</f>
        <v>8735428</v>
      </c>
      <c r="K205" s="76"/>
      <c r="L205" s="101"/>
      <c r="M205" s="102"/>
      <c r="N205" s="136">
        <v>965000</v>
      </c>
      <c r="O205" s="136">
        <v>18832000</v>
      </c>
      <c r="P205" s="138">
        <v>5466000</v>
      </c>
      <c r="R205" s="100">
        <f t="shared" si="22"/>
        <v>1233850</v>
      </c>
      <c r="S205" s="76">
        <f t="shared" si="23"/>
        <v>3930150</v>
      </c>
      <c r="T205" s="76">
        <f t="shared" si="24"/>
        <v>53033150</v>
      </c>
      <c r="U205" s="76">
        <f t="shared" si="25"/>
        <v>30552992</v>
      </c>
      <c r="V205" s="103">
        <f t="shared" si="26"/>
        <v>14201428</v>
      </c>
      <c r="X205" s="153">
        <f t="shared" si="27"/>
        <v>223115515</v>
      </c>
    </row>
    <row r="206" spans="1:24">
      <c r="A206" s="91">
        <f t="shared" si="21"/>
        <v>2028</v>
      </c>
      <c r="B206" s="33" t="s">
        <v>46</v>
      </c>
      <c r="C206" s="149">
        <v>331529880</v>
      </c>
      <c r="D206" s="148" t="s">
        <v>117</v>
      </c>
      <c r="F206" s="100">
        <f>'COM GSDTSec'!R247</f>
        <v>1319777</v>
      </c>
      <c r="G206" s="76">
        <f>'COM GSTOU'!R247</f>
        <v>3722811</v>
      </c>
      <c r="H206" s="76">
        <f>'COM LP-SEC'!R247+'COM LP-PRI'!R247</f>
        <v>53496129</v>
      </c>
      <c r="I206" s="76">
        <f>'COM LPT-SEC'!R247</f>
        <v>12325475</v>
      </c>
      <c r="J206" s="141">
        <f>'COM RTP'!R247</f>
        <v>9496341</v>
      </c>
      <c r="K206" s="76"/>
      <c r="L206" s="101"/>
      <c r="M206" s="102"/>
      <c r="N206" s="136">
        <v>972000</v>
      </c>
      <c r="O206" s="136">
        <v>19462000</v>
      </c>
      <c r="P206" s="138">
        <v>4574000</v>
      </c>
      <c r="R206" s="100">
        <f t="shared" si="22"/>
        <v>1319777</v>
      </c>
      <c r="S206" s="76">
        <f t="shared" si="23"/>
        <v>3722811</v>
      </c>
      <c r="T206" s="76">
        <f t="shared" si="24"/>
        <v>54468129</v>
      </c>
      <c r="U206" s="76">
        <f t="shared" si="25"/>
        <v>31787475</v>
      </c>
      <c r="V206" s="103">
        <f t="shared" si="26"/>
        <v>14070341</v>
      </c>
      <c r="X206" s="153">
        <f t="shared" si="27"/>
        <v>226161347</v>
      </c>
    </row>
    <row r="207" spans="1:24">
      <c r="A207" s="91">
        <f t="shared" ref="A207:A270" si="28">A195+1</f>
        <v>2029</v>
      </c>
      <c r="B207" s="33" t="s">
        <v>31</v>
      </c>
      <c r="C207" s="149">
        <v>339278347</v>
      </c>
      <c r="D207" s="148" t="s">
        <v>117</v>
      </c>
      <c r="F207" s="100">
        <f>'COM GSDTSec'!R248</f>
        <v>1350047</v>
      </c>
      <c r="G207" s="76">
        <f>'COM GSTOU'!R248</f>
        <v>3857315</v>
      </c>
      <c r="H207" s="76">
        <f>'COM LP-SEC'!R248+'COM LP-PRI'!R248</f>
        <v>53759412</v>
      </c>
      <c r="I207" s="76">
        <f>'COM LPT-SEC'!R248</f>
        <v>12973126</v>
      </c>
      <c r="J207" s="141">
        <f>'COM RTP'!R248</f>
        <v>9821822</v>
      </c>
      <c r="K207" s="76"/>
      <c r="L207" s="101"/>
      <c r="M207" s="102"/>
      <c r="N207" s="136">
        <v>1041000</v>
      </c>
      <c r="O207" s="136">
        <v>19310000</v>
      </c>
      <c r="P207" s="138">
        <v>4943000</v>
      </c>
      <c r="R207" s="100">
        <f t="shared" si="22"/>
        <v>1350047</v>
      </c>
      <c r="S207" s="76">
        <f t="shared" si="23"/>
        <v>3857315</v>
      </c>
      <c r="T207" s="76">
        <f t="shared" si="24"/>
        <v>54800412</v>
      </c>
      <c r="U207" s="76">
        <f t="shared" si="25"/>
        <v>32283126</v>
      </c>
      <c r="V207" s="103">
        <f t="shared" si="26"/>
        <v>14764822</v>
      </c>
      <c r="X207" s="153">
        <f t="shared" si="27"/>
        <v>232222625</v>
      </c>
    </row>
    <row r="208" spans="1:24">
      <c r="A208" s="91">
        <f t="shared" si="28"/>
        <v>2029</v>
      </c>
      <c r="B208" s="33" t="s">
        <v>32</v>
      </c>
      <c r="C208" s="149">
        <v>325869866</v>
      </c>
      <c r="D208" s="148" t="s">
        <v>117</v>
      </c>
      <c r="F208" s="100">
        <f>'COM GSDTSec'!R249</f>
        <v>1277217</v>
      </c>
      <c r="G208" s="76">
        <f>'COM GSTOU'!R249</f>
        <v>3826066</v>
      </c>
      <c r="H208" s="76">
        <f>'COM LP-SEC'!R249+'COM LP-PRI'!R249</f>
        <v>51809665</v>
      </c>
      <c r="I208" s="76">
        <f>'COM LPT-SEC'!R249</f>
        <v>12012279</v>
      </c>
      <c r="J208" s="141">
        <f>'COM RTP'!R249</f>
        <v>8983206</v>
      </c>
      <c r="K208" s="76"/>
      <c r="L208" s="101"/>
      <c r="M208" s="102"/>
      <c r="N208" s="136">
        <v>889000</v>
      </c>
      <c r="O208" s="136">
        <v>18515000</v>
      </c>
      <c r="P208" s="138">
        <v>5009000</v>
      </c>
      <c r="R208" s="100">
        <f t="shared" si="22"/>
        <v>1277217</v>
      </c>
      <c r="S208" s="76">
        <f t="shared" si="23"/>
        <v>3826066</v>
      </c>
      <c r="T208" s="76">
        <f t="shared" si="24"/>
        <v>52698665</v>
      </c>
      <c r="U208" s="76">
        <f t="shared" si="25"/>
        <v>30527279</v>
      </c>
      <c r="V208" s="103">
        <f t="shared" si="26"/>
        <v>13992206</v>
      </c>
      <c r="X208" s="153">
        <f t="shared" si="27"/>
        <v>223548433</v>
      </c>
    </row>
    <row r="209" spans="1:24">
      <c r="A209" s="91">
        <f t="shared" si="28"/>
        <v>2029</v>
      </c>
      <c r="B209" s="33" t="s">
        <v>33</v>
      </c>
      <c r="C209" s="149">
        <v>320552584</v>
      </c>
      <c r="D209" s="148" t="s">
        <v>117</v>
      </c>
      <c r="F209" s="100">
        <f>'COM GSDTSec'!R250</f>
        <v>1134665</v>
      </c>
      <c r="G209" s="76">
        <f>'COM GSTOU'!R250</f>
        <v>3821029</v>
      </c>
      <c r="H209" s="76">
        <f>'COM LP-SEC'!R250+'COM LP-PRI'!R250</f>
        <v>53079515</v>
      </c>
      <c r="I209" s="76">
        <f>'COM LPT-SEC'!R250</f>
        <v>12025133</v>
      </c>
      <c r="J209" s="141">
        <f>'COM RTP'!R250</f>
        <v>8749838</v>
      </c>
      <c r="K209" s="76"/>
      <c r="L209" s="101"/>
      <c r="M209" s="102"/>
      <c r="N209" s="136">
        <v>886000</v>
      </c>
      <c r="O209" s="136">
        <v>19783000</v>
      </c>
      <c r="P209" s="138">
        <v>5879000</v>
      </c>
      <c r="R209" s="100">
        <f t="shared" si="22"/>
        <v>1134665</v>
      </c>
      <c r="S209" s="76">
        <f t="shared" si="23"/>
        <v>3821029</v>
      </c>
      <c r="T209" s="76">
        <f t="shared" si="24"/>
        <v>53965515</v>
      </c>
      <c r="U209" s="76">
        <f t="shared" si="25"/>
        <v>31808133</v>
      </c>
      <c r="V209" s="103">
        <f t="shared" si="26"/>
        <v>14628838</v>
      </c>
      <c r="X209" s="153">
        <f t="shared" si="27"/>
        <v>215194404</v>
      </c>
    </row>
    <row r="210" spans="1:24">
      <c r="A210" s="91">
        <f t="shared" si="28"/>
        <v>2029</v>
      </c>
      <c r="B210" s="33" t="s">
        <v>34</v>
      </c>
      <c r="C210" s="149">
        <v>340692494</v>
      </c>
      <c r="D210" s="148" t="s">
        <v>117</v>
      </c>
      <c r="F210" s="100">
        <f>'COM GSDTSec'!R251</f>
        <v>1338481</v>
      </c>
      <c r="G210" s="76">
        <f>'COM GSTOU'!R251</f>
        <v>4147433</v>
      </c>
      <c r="H210" s="76">
        <f>'COM LP-SEC'!R251+'COM LP-PRI'!R251</f>
        <v>57939020</v>
      </c>
      <c r="I210" s="76">
        <f>'COM LPT-SEC'!R251</f>
        <v>12989893</v>
      </c>
      <c r="J210" s="141">
        <f>'COM RTP'!R251</f>
        <v>9431342</v>
      </c>
      <c r="K210" s="76"/>
      <c r="L210" s="101"/>
      <c r="M210" s="102"/>
      <c r="N210" s="136">
        <v>1059000</v>
      </c>
      <c r="O210" s="136">
        <v>20180000</v>
      </c>
      <c r="P210" s="138">
        <v>5755000</v>
      </c>
      <c r="R210" s="100">
        <f t="shared" si="22"/>
        <v>1338481</v>
      </c>
      <c r="S210" s="76">
        <f t="shared" si="23"/>
        <v>4147433</v>
      </c>
      <c r="T210" s="76">
        <f t="shared" si="24"/>
        <v>58998020</v>
      </c>
      <c r="U210" s="76">
        <f t="shared" si="25"/>
        <v>33169893</v>
      </c>
      <c r="V210" s="103">
        <f t="shared" si="26"/>
        <v>15186342</v>
      </c>
      <c r="X210" s="153">
        <f t="shared" si="27"/>
        <v>227852325</v>
      </c>
    </row>
    <row r="211" spans="1:24">
      <c r="A211" s="91">
        <f t="shared" si="28"/>
        <v>2029</v>
      </c>
      <c r="B211" s="33" t="s">
        <v>35</v>
      </c>
      <c r="C211" s="149">
        <v>361721710</v>
      </c>
      <c r="D211" s="148" t="s">
        <v>117</v>
      </c>
      <c r="F211" s="100">
        <f>'COM GSDTSec'!R252</f>
        <v>1456822</v>
      </c>
      <c r="G211" s="76">
        <f>'COM GSTOU'!R252</f>
        <v>4434227</v>
      </c>
      <c r="H211" s="76">
        <f>'COM LP-SEC'!R252+'COM LP-PRI'!R252</f>
        <v>58697467</v>
      </c>
      <c r="I211" s="76">
        <f>'COM LPT-SEC'!R252</f>
        <v>12688043</v>
      </c>
      <c r="J211" s="141">
        <f>'COM RTP'!R252</f>
        <v>9756522</v>
      </c>
      <c r="K211" s="76"/>
      <c r="L211" s="101"/>
      <c r="M211" s="102"/>
      <c r="N211" s="136">
        <v>1198000</v>
      </c>
      <c r="O211" s="136">
        <v>21352000</v>
      </c>
      <c r="P211" s="138">
        <v>6043000</v>
      </c>
      <c r="R211" s="100">
        <f t="shared" si="22"/>
        <v>1456822</v>
      </c>
      <c r="S211" s="76">
        <f t="shared" si="23"/>
        <v>4434227</v>
      </c>
      <c r="T211" s="76">
        <f t="shared" si="24"/>
        <v>59895467</v>
      </c>
      <c r="U211" s="76">
        <f t="shared" si="25"/>
        <v>34040043</v>
      </c>
      <c r="V211" s="103">
        <f t="shared" si="26"/>
        <v>15799522</v>
      </c>
      <c r="X211" s="153">
        <f t="shared" si="27"/>
        <v>246095629</v>
      </c>
    </row>
    <row r="212" spans="1:24">
      <c r="A212" s="91">
        <f t="shared" si="28"/>
        <v>2029</v>
      </c>
      <c r="B212" s="33" t="s">
        <v>36</v>
      </c>
      <c r="C212" s="149">
        <v>429380698</v>
      </c>
      <c r="D212" s="148" t="s">
        <v>117</v>
      </c>
      <c r="F212" s="100">
        <f>'COM GSDTSec'!R253</f>
        <v>1901186</v>
      </c>
      <c r="G212" s="76">
        <f>'COM GSTOU'!R253</f>
        <v>5575061</v>
      </c>
      <c r="H212" s="76">
        <f>'COM LP-SEC'!R253+'COM LP-PRI'!R253</f>
        <v>68395338</v>
      </c>
      <c r="I212" s="76">
        <f>'COM LPT-SEC'!R253</f>
        <v>14450160</v>
      </c>
      <c r="J212" s="141">
        <f>'COM RTP'!R253</f>
        <v>11647797</v>
      </c>
      <c r="K212" s="76"/>
      <c r="L212" s="101"/>
      <c r="M212" s="102"/>
      <c r="N212" s="136">
        <v>1251000</v>
      </c>
      <c r="O212" s="136">
        <v>22875000</v>
      </c>
      <c r="P212" s="138">
        <v>5588000</v>
      </c>
      <c r="R212" s="100">
        <f t="shared" si="22"/>
        <v>1901186</v>
      </c>
      <c r="S212" s="76">
        <f t="shared" si="23"/>
        <v>5575061</v>
      </c>
      <c r="T212" s="76">
        <f t="shared" si="24"/>
        <v>69646338</v>
      </c>
      <c r="U212" s="76">
        <f t="shared" si="25"/>
        <v>37325160</v>
      </c>
      <c r="V212" s="103">
        <f t="shared" si="26"/>
        <v>17235797</v>
      </c>
      <c r="X212" s="153">
        <f t="shared" si="27"/>
        <v>297697156</v>
      </c>
    </row>
    <row r="213" spans="1:24">
      <c r="A213" s="91">
        <f t="shared" si="28"/>
        <v>2029</v>
      </c>
      <c r="B213" s="33" t="s">
        <v>41</v>
      </c>
      <c r="C213" s="149">
        <v>459531987</v>
      </c>
      <c r="D213" s="148" t="s">
        <v>117</v>
      </c>
      <c r="F213" s="100">
        <f>'COM GSDTSec'!R254</f>
        <v>2023277</v>
      </c>
      <c r="G213" s="76">
        <f>'COM GSTOU'!R254</f>
        <v>6042616</v>
      </c>
      <c r="H213" s="76">
        <f>'COM LP-SEC'!R254+'COM LP-PRI'!R254</f>
        <v>70948107</v>
      </c>
      <c r="I213" s="76">
        <f>'COM LPT-SEC'!R254</f>
        <v>14992698</v>
      </c>
      <c r="J213" s="141">
        <f>'COM RTP'!R254</f>
        <v>12366136</v>
      </c>
      <c r="K213" s="76"/>
      <c r="L213" s="101"/>
      <c r="M213" s="102"/>
      <c r="N213" s="136">
        <v>1446000</v>
      </c>
      <c r="O213" s="136">
        <v>23932000</v>
      </c>
      <c r="P213" s="138">
        <v>5964000</v>
      </c>
      <c r="R213" s="100">
        <f t="shared" si="22"/>
        <v>2023277</v>
      </c>
      <c r="S213" s="76">
        <f t="shared" si="23"/>
        <v>6042616</v>
      </c>
      <c r="T213" s="76">
        <f t="shared" si="24"/>
        <v>72394107</v>
      </c>
      <c r="U213" s="76">
        <f t="shared" si="25"/>
        <v>38924698</v>
      </c>
      <c r="V213" s="103">
        <f t="shared" si="26"/>
        <v>18330136</v>
      </c>
      <c r="X213" s="153">
        <f t="shared" si="27"/>
        <v>321817153</v>
      </c>
    </row>
    <row r="214" spans="1:24">
      <c r="A214" s="91">
        <f t="shared" si="28"/>
        <v>2029</v>
      </c>
      <c r="B214" s="33" t="s">
        <v>42</v>
      </c>
      <c r="C214" s="149">
        <v>461014970</v>
      </c>
      <c r="D214" s="148" t="s">
        <v>117</v>
      </c>
      <c r="F214" s="100">
        <f>'COM GSDTSec'!R255</f>
        <v>2088814</v>
      </c>
      <c r="G214" s="76">
        <f>'COM GSTOU'!R255</f>
        <v>5995898</v>
      </c>
      <c r="H214" s="76">
        <f>'COM LP-SEC'!R255+'COM LP-PRI'!R255</f>
        <v>73084928</v>
      </c>
      <c r="I214" s="76">
        <f>'COM LPT-SEC'!R255</f>
        <v>15167370</v>
      </c>
      <c r="J214" s="141">
        <f>'COM RTP'!R255</f>
        <v>12498920</v>
      </c>
      <c r="K214" s="76"/>
      <c r="L214" s="101"/>
      <c r="M214" s="102"/>
      <c r="N214" s="136">
        <v>1333000</v>
      </c>
      <c r="O214" s="136">
        <v>24328000</v>
      </c>
      <c r="P214" s="138">
        <v>6052000</v>
      </c>
      <c r="R214" s="100">
        <f t="shared" si="22"/>
        <v>2088814</v>
      </c>
      <c r="S214" s="76">
        <f t="shared" si="23"/>
        <v>5995898</v>
      </c>
      <c r="T214" s="76">
        <f t="shared" si="24"/>
        <v>74417928</v>
      </c>
      <c r="U214" s="76">
        <f t="shared" si="25"/>
        <v>39495370</v>
      </c>
      <c r="V214" s="103">
        <f t="shared" si="26"/>
        <v>18550920</v>
      </c>
      <c r="X214" s="153">
        <f t="shared" si="27"/>
        <v>320466040</v>
      </c>
    </row>
    <row r="215" spans="1:24">
      <c r="A215" s="91">
        <f t="shared" si="28"/>
        <v>2029</v>
      </c>
      <c r="B215" s="33" t="s">
        <v>43</v>
      </c>
      <c r="C215" s="149">
        <v>459758454</v>
      </c>
      <c r="D215" s="148" t="s">
        <v>117</v>
      </c>
      <c r="F215" s="100">
        <f>'COM GSDTSec'!R256</f>
        <v>1937711</v>
      </c>
      <c r="G215" s="76">
        <f>'COM GSTOU'!R256</f>
        <v>5954484</v>
      </c>
      <c r="H215" s="76">
        <f>'COM LP-SEC'!R256+'COM LP-PRI'!R256</f>
        <v>71973926</v>
      </c>
      <c r="I215" s="76">
        <f>'COM LPT-SEC'!R256</f>
        <v>14728859</v>
      </c>
      <c r="J215" s="141">
        <f>'COM RTP'!R256</f>
        <v>12124508</v>
      </c>
      <c r="K215" s="76"/>
      <c r="L215" s="101"/>
      <c r="M215" s="102"/>
      <c r="N215" s="136">
        <v>1358000</v>
      </c>
      <c r="O215" s="136">
        <v>22517000</v>
      </c>
      <c r="P215" s="138">
        <v>5561000</v>
      </c>
      <c r="R215" s="100">
        <f t="shared" si="22"/>
        <v>1937711</v>
      </c>
      <c r="S215" s="76">
        <f t="shared" si="23"/>
        <v>5954484</v>
      </c>
      <c r="T215" s="76">
        <f t="shared" si="24"/>
        <v>73331926</v>
      </c>
      <c r="U215" s="76">
        <f t="shared" si="25"/>
        <v>37245859</v>
      </c>
      <c r="V215" s="103">
        <f t="shared" si="26"/>
        <v>17685508</v>
      </c>
      <c r="X215" s="153">
        <f t="shared" si="27"/>
        <v>323602966</v>
      </c>
    </row>
    <row r="216" spans="1:24">
      <c r="A216" s="91">
        <f t="shared" si="28"/>
        <v>2029</v>
      </c>
      <c r="B216" s="33" t="s">
        <v>44</v>
      </c>
      <c r="C216" s="149">
        <v>413481757</v>
      </c>
      <c r="D216" s="148" t="s">
        <v>117</v>
      </c>
      <c r="F216" s="100">
        <f>'COM GSDTSec'!R257</f>
        <v>1597774</v>
      </c>
      <c r="G216" s="76">
        <f>'COM GSTOU'!R257</f>
        <v>5288767</v>
      </c>
      <c r="H216" s="76">
        <f>'COM LP-SEC'!R257+'COM LP-PRI'!R257</f>
        <v>64262061</v>
      </c>
      <c r="I216" s="76">
        <f>'COM LPT-SEC'!R257</f>
        <v>13248688</v>
      </c>
      <c r="J216" s="141">
        <f>'COM RTP'!R257</f>
        <v>10273101</v>
      </c>
      <c r="K216" s="76"/>
      <c r="L216" s="101"/>
      <c r="M216" s="102"/>
      <c r="N216" s="136">
        <v>1202000</v>
      </c>
      <c r="O216" s="136">
        <v>20642000</v>
      </c>
      <c r="P216" s="138">
        <v>5666000</v>
      </c>
      <c r="R216" s="100">
        <f t="shared" si="22"/>
        <v>1597774</v>
      </c>
      <c r="S216" s="76">
        <f t="shared" si="23"/>
        <v>5288767</v>
      </c>
      <c r="T216" s="76">
        <f t="shared" si="24"/>
        <v>65464061</v>
      </c>
      <c r="U216" s="76">
        <f t="shared" si="25"/>
        <v>33890688</v>
      </c>
      <c r="V216" s="103">
        <f t="shared" si="26"/>
        <v>15939101</v>
      </c>
      <c r="X216" s="153">
        <f t="shared" si="27"/>
        <v>291301366</v>
      </c>
    </row>
    <row r="217" spans="1:24">
      <c r="A217" s="91">
        <f t="shared" si="28"/>
        <v>2029</v>
      </c>
      <c r="B217" s="33" t="s">
        <v>45</v>
      </c>
      <c r="C217" s="149">
        <v>329295694</v>
      </c>
      <c r="D217" s="148" t="s">
        <v>117</v>
      </c>
      <c r="F217" s="100">
        <f>'COM GSDTSec'!R258</f>
        <v>1233850</v>
      </c>
      <c r="G217" s="76">
        <f>'COM GSTOU'!R258</f>
        <v>4086928</v>
      </c>
      <c r="H217" s="76">
        <f>'COM LP-SEC'!R258+'COM LP-PRI'!R258</f>
        <v>53835262</v>
      </c>
      <c r="I217" s="76">
        <f>'COM LPT-SEC'!R258</f>
        <v>11720992</v>
      </c>
      <c r="J217" s="141">
        <f>'COM RTP'!R258</f>
        <v>8735428</v>
      </c>
      <c r="K217" s="76"/>
      <c r="L217" s="101"/>
      <c r="M217" s="102"/>
      <c r="N217" s="136">
        <v>965000</v>
      </c>
      <c r="O217" s="136">
        <v>18832000</v>
      </c>
      <c r="P217" s="138">
        <v>5466000</v>
      </c>
      <c r="R217" s="100">
        <f t="shared" si="22"/>
        <v>1233850</v>
      </c>
      <c r="S217" s="76">
        <f t="shared" si="23"/>
        <v>4086928</v>
      </c>
      <c r="T217" s="76">
        <f t="shared" si="24"/>
        <v>54800262</v>
      </c>
      <c r="U217" s="76">
        <f t="shared" si="25"/>
        <v>30552992</v>
      </c>
      <c r="V217" s="103">
        <f t="shared" si="26"/>
        <v>14201428</v>
      </c>
      <c r="X217" s="153">
        <f t="shared" si="27"/>
        <v>224420234</v>
      </c>
    </row>
    <row r="218" spans="1:24">
      <c r="A218" s="91">
        <f t="shared" si="28"/>
        <v>2029</v>
      </c>
      <c r="B218" s="33" t="s">
        <v>46</v>
      </c>
      <c r="C218" s="149">
        <v>334812580</v>
      </c>
      <c r="D218" s="148" t="s">
        <v>117</v>
      </c>
      <c r="F218" s="100">
        <f>'COM GSDTSec'!R259</f>
        <v>1319777</v>
      </c>
      <c r="G218" s="76">
        <f>'COM GSTOU'!R259</f>
        <v>3874281</v>
      </c>
      <c r="H218" s="76">
        <f>'COM LP-SEC'!R259+'COM LP-PRI'!R259</f>
        <v>55117481</v>
      </c>
      <c r="I218" s="76">
        <f>'COM LPT-SEC'!R259</f>
        <v>12325475</v>
      </c>
      <c r="J218" s="141">
        <f>'COM RTP'!R259</f>
        <v>9496341</v>
      </c>
      <c r="K218" s="76"/>
      <c r="L218" s="101"/>
      <c r="M218" s="102"/>
      <c r="N218" s="136">
        <v>972000</v>
      </c>
      <c r="O218" s="136">
        <v>19462000</v>
      </c>
      <c r="P218" s="138">
        <v>4574000</v>
      </c>
      <c r="R218" s="100">
        <f t="shared" si="22"/>
        <v>1319777</v>
      </c>
      <c r="S218" s="76">
        <f t="shared" si="23"/>
        <v>3874281</v>
      </c>
      <c r="T218" s="76">
        <f t="shared" si="24"/>
        <v>56089481</v>
      </c>
      <c r="U218" s="76">
        <f t="shared" si="25"/>
        <v>31787475</v>
      </c>
      <c r="V218" s="103">
        <f t="shared" si="26"/>
        <v>14070341</v>
      </c>
      <c r="X218" s="153">
        <f t="shared" si="27"/>
        <v>227671225</v>
      </c>
    </row>
    <row r="219" spans="1:24">
      <c r="A219" s="91">
        <f t="shared" si="28"/>
        <v>2030</v>
      </c>
      <c r="B219" s="33" t="s">
        <v>31</v>
      </c>
      <c r="C219" s="149">
        <v>342647877</v>
      </c>
      <c r="D219" s="148" t="s">
        <v>117</v>
      </c>
      <c r="F219" s="100">
        <f>'COM GSDTSec'!R260</f>
        <v>1350047</v>
      </c>
      <c r="G219" s="76">
        <f>'COM GSTOU'!R260</f>
        <v>4017167</v>
      </c>
      <c r="H219" s="76">
        <f>'COM LP-SEC'!R260+'COM LP-PRI'!R260</f>
        <v>55967004</v>
      </c>
      <c r="I219" s="76">
        <f>'COM LPT-SEC'!R260</f>
        <v>12973126</v>
      </c>
      <c r="J219" s="141">
        <f>'COM RTP'!R260</f>
        <v>9821822</v>
      </c>
      <c r="K219" s="76"/>
      <c r="L219" s="101"/>
      <c r="M219" s="102"/>
      <c r="N219" s="136">
        <v>1041000</v>
      </c>
      <c r="O219" s="136">
        <v>19310000</v>
      </c>
      <c r="P219" s="138">
        <v>4943000</v>
      </c>
      <c r="R219" s="100">
        <f t="shared" si="22"/>
        <v>1350047</v>
      </c>
      <c r="S219" s="76">
        <f t="shared" si="23"/>
        <v>4017167</v>
      </c>
      <c r="T219" s="76">
        <f t="shared" si="24"/>
        <v>57008004</v>
      </c>
      <c r="U219" s="76">
        <f t="shared" si="25"/>
        <v>32283126</v>
      </c>
      <c r="V219" s="103">
        <f t="shared" si="26"/>
        <v>14764822</v>
      </c>
      <c r="X219" s="153">
        <f t="shared" si="27"/>
        <v>233224711</v>
      </c>
    </row>
    <row r="220" spans="1:24">
      <c r="A220" s="91">
        <f t="shared" si="28"/>
        <v>2030</v>
      </c>
      <c r="B220" s="33" t="s">
        <v>32</v>
      </c>
      <c r="C220" s="149">
        <v>329106230</v>
      </c>
      <c r="D220" s="148" t="s">
        <v>117</v>
      </c>
      <c r="F220" s="100">
        <f>'COM GSDTSec'!R261</f>
        <v>1277217</v>
      </c>
      <c r="G220" s="76">
        <f>'COM GSTOU'!R261</f>
        <v>3977050</v>
      </c>
      <c r="H220" s="76">
        <f>'COM LP-SEC'!R261+'COM LP-PRI'!R261</f>
        <v>53919204</v>
      </c>
      <c r="I220" s="76">
        <f>'COM LPT-SEC'!R261</f>
        <v>12012279</v>
      </c>
      <c r="J220" s="141">
        <f>'COM RTP'!R261</f>
        <v>8983206</v>
      </c>
      <c r="K220" s="76"/>
      <c r="L220" s="101"/>
      <c r="M220" s="102"/>
      <c r="N220" s="136">
        <v>889000</v>
      </c>
      <c r="O220" s="136">
        <v>18515000</v>
      </c>
      <c r="P220" s="138">
        <v>5009000</v>
      </c>
      <c r="R220" s="100">
        <f t="shared" si="22"/>
        <v>1277217</v>
      </c>
      <c r="S220" s="76">
        <f t="shared" si="23"/>
        <v>3977050</v>
      </c>
      <c r="T220" s="76">
        <f t="shared" si="24"/>
        <v>54808204</v>
      </c>
      <c r="U220" s="76">
        <f t="shared" si="25"/>
        <v>30527279</v>
      </c>
      <c r="V220" s="103">
        <f t="shared" si="26"/>
        <v>13992206</v>
      </c>
      <c r="X220" s="153">
        <f t="shared" si="27"/>
        <v>224524274</v>
      </c>
    </row>
    <row r="221" spans="1:24">
      <c r="A221" s="91">
        <f t="shared" si="28"/>
        <v>2030</v>
      </c>
      <c r="B221" s="33" t="s">
        <v>33</v>
      </c>
      <c r="C221" s="149">
        <v>323736140</v>
      </c>
      <c r="D221" s="148" t="s">
        <v>117</v>
      </c>
      <c r="F221" s="100">
        <f>'COM GSDTSec'!R262</f>
        <v>1120994</v>
      </c>
      <c r="G221" s="76">
        <f>'COM GSTOU'!R262</f>
        <v>3978244</v>
      </c>
      <c r="H221" s="76">
        <f>'COM LP-SEC'!R262+'COM LP-PRI'!R262</f>
        <v>55248983</v>
      </c>
      <c r="I221" s="76">
        <f>'COM LPT-SEC'!R262</f>
        <v>12025133</v>
      </c>
      <c r="J221" s="141">
        <f>'COM RTP'!R262</f>
        <v>8749838</v>
      </c>
      <c r="K221" s="76"/>
      <c r="L221" s="101"/>
      <c r="M221" s="102"/>
      <c r="N221" s="136">
        <v>886000</v>
      </c>
      <c r="O221" s="136">
        <v>19783000</v>
      </c>
      <c r="P221" s="138">
        <v>5879000</v>
      </c>
      <c r="R221" s="100">
        <f t="shared" si="22"/>
        <v>1120994</v>
      </c>
      <c r="S221" s="76">
        <f t="shared" si="23"/>
        <v>3978244</v>
      </c>
      <c r="T221" s="76">
        <f t="shared" si="24"/>
        <v>56134983</v>
      </c>
      <c r="U221" s="76">
        <f t="shared" si="25"/>
        <v>31808133</v>
      </c>
      <c r="V221" s="103">
        <f t="shared" si="26"/>
        <v>14628838</v>
      </c>
      <c r="X221" s="153">
        <f t="shared" si="27"/>
        <v>216064948</v>
      </c>
    </row>
    <row r="222" spans="1:24">
      <c r="A222" s="91">
        <f t="shared" si="28"/>
        <v>2030</v>
      </c>
      <c r="B222" s="33" t="s">
        <v>34</v>
      </c>
      <c r="C222" s="149">
        <v>344076069</v>
      </c>
      <c r="D222" s="148" t="s">
        <v>117</v>
      </c>
      <c r="F222" s="100">
        <f>'COM GSDTSec'!R263</f>
        <v>1322355</v>
      </c>
      <c r="G222" s="76">
        <f>'COM GSTOU'!R263</f>
        <v>4317470</v>
      </c>
      <c r="H222" s="76">
        <f>'COM LP-SEC'!R263+'COM LP-PRI'!R263</f>
        <v>60265537</v>
      </c>
      <c r="I222" s="76">
        <f>'COM LPT-SEC'!R263</f>
        <v>12989893</v>
      </c>
      <c r="J222" s="141">
        <f>'COM RTP'!R263</f>
        <v>9431342</v>
      </c>
      <c r="K222" s="76"/>
      <c r="L222" s="101"/>
      <c r="M222" s="102"/>
      <c r="N222" s="136">
        <v>1059000</v>
      </c>
      <c r="O222" s="136">
        <v>20180000</v>
      </c>
      <c r="P222" s="138">
        <v>5755000</v>
      </c>
      <c r="R222" s="100">
        <f t="shared" si="22"/>
        <v>1322355</v>
      </c>
      <c r="S222" s="76">
        <f t="shared" si="23"/>
        <v>4317470</v>
      </c>
      <c r="T222" s="76">
        <f t="shared" si="24"/>
        <v>61324537</v>
      </c>
      <c r="U222" s="76">
        <f t="shared" si="25"/>
        <v>33169893</v>
      </c>
      <c r="V222" s="103">
        <f t="shared" si="26"/>
        <v>15186342</v>
      </c>
      <c r="X222" s="153">
        <f t="shared" si="27"/>
        <v>228755472</v>
      </c>
    </row>
    <row r="223" spans="1:24">
      <c r="A223" s="91">
        <f t="shared" si="28"/>
        <v>2030</v>
      </c>
      <c r="B223" s="33" t="s">
        <v>35</v>
      </c>
      <c r="C223" s="149">
        <v>365314135</v>
      </c>
      <c r="D223" s="148" t="s">
        <v>117</v>
      </c>
      <c r="F223" s="100">
        <f>'COM GSDTSec'!R264</f>
        <v>1439270</v>
      </c>
      <c r="G223" s="76">
        <f>'COM GSTOU'!R264</f>
        <v>4611439</v>
      </c>
      <c r="H223" s="76">
        <f>'COM LP-SEC'!R264+'COM LP-PRI'!R264</f>
        <v>60816954</v>
      </c>
      <c r="I223" s="76">
        <f>'COM LPT-SEC'!R264</f>
        <v>12688043</v>
      </c>
      <c r="J223" s="141">
        <f>'COM RTP'!R264</f>
        <v>9756522</v>
      </c>
      <c r="K223" s="76"/>
      <c r="L223" s="101"/>
      <c r="M223" s="102"/>
      <c r="N223" s="136">
        <v>1198000</v>
      </c>
      <c r="O223" s="136">
        <v>21352000</v>
      </c>
      <c r="P223" s="138">
        <v>6043000</v>
      </c>
      <c r="R223" s="100">
        <f t="shared" si="22"/>
        <v>1439270</v>
      </c>
      <c r="S223" s="76">
        <f t="shared" si="23"/>
        <v>4611439</v>
      </c>
      <c r="T223" s="76">
        <f t="shared" si="24"/>
        <v>62014954</v>
      </c>
      <c r="U223" s="76">
        <f t="shared" si="25"/>
        <v>34040043</v>
      </c>
      <c r="V223" s="103">
        <f t="shared" si="26"/>
        <v>15799522</v>
      </c>
      <c r="X223" s="153">
        <f t="shared" si="27"/>
        <v>247408907</v>
      </c>
    </row>
    <row r="224" spans="1:24">
      <c r="A224" s="91">
        <f t="shared" si="28"/>
        <v>2030</v>
      </c>
      <c r="B224" s="33" t="s">
        <v>36</v>
      </c>
      <c r="C224" s="149">
        <v>433645076</v>
      </c>
      <c r="D224" s="148" t="s">
        <v>117</v>
      </c>
      <c r="F224" s="100">
        <f>'COM GSDTSec'!R265</f>
        <v>1878281</v>
      </c>
      <c r="G224" s="76">
        <f>'COM GSTOU'!R265</f>
        <v>5802211</v>
      </c>
      <c r="H224" s="76">
        <f>'COM LP-SEC'!R265+'COM LP-PRI'!R265</f>
        <v>71083924</v>
      </c>
      <c r="I224" s="76">
        <f>'COM LPT-SEC'!R265</f>
        <v>14450160</v>
      </c>
      <c r="J224" s="141">
        <f>'COM RTP'!R265</f>
        <v>11647797</v>
      </c>
      <c r="K224" s="76"/>
      <c r="L224" s="101"/>
      <c r="M224" s="102"/>
      <c r="N224" s="136">
        <v>1251000</v>
      </c>
      <c r="O224" s="136">
        <v>22875000</v>
      </c>
      <c r="P224" s="138">
        <v>5588000</v>
      </c>
      <c r="R224" s="100">
        <f t="shared" si="22"/>
        <v>1878281</v>
      </c>
      <c r="S224" s="76">
        <f t="shared" si="23"/>
        <v>5802211</v>
      </c>
      <c r="T224" s="76">
        <f t="shared" si="24"/>
        <v>72334924</v>
      </c>
      <c r="U224" s="76">
        <f t="shared" si="25"/>
        <v>37325160</v>
      </c>
      <c r="V224" s="103">
        <f t="shared" si="26"/>
        <v>17235797</v>
      </c>
      <c r="X224" s="153">
        <f t="shared" si="27"/>
        <v>299068703</v>
      </c>
    </row>
    <row r="225" spans="1:24">
      <c r="A225" s="91">
        <f t="shared" si="28"/>
        <v>2030</v>
      </c>
      <c r="B225" s="33" t="s">
        <v>41</v>
      </c>
      <c r="C225" s="149">
        <v>464095811</v>
      </c>
      <c r="D225" s="148" t="s">
        <v>117</v>
      </c>
      <c r="F225" s="100">
        <f>'COM GSDTSec'!R266</f>
        <v>1998900</v>
      </c>
      <c r="G225" s="76">
        <f>'COM GSTOU'!R266</f>
        <v>6287947</v>
      </c>
      <c r="H225" s="76">
        <f>'COM LP-SEC'!R266+'COM LP-PRI'!R266</f>
        <v>73970241</v>
      </c>
      <c r="I225" s="76">
        <f>'COM LPT-SEC'!R266</f>
        <v>14992698</v>
      </c>
      <c r="J225" s="141">
        <f>'COM RTP'!R266</f>
        <v>12366136</v>
      </c>
      <c r="K225" s="76"/>
      <c r="L225" s="101"/>
      <c r="M225" s="102"/>
      <c r="N225" s="136">
        <v>1446000</v>
      </c>
      <c r="O225" s="136">
        <v>23932000</v>
      </c>
      <c r="P225" s="138">
        <v>5964000</v>
      </c>
      <c r="R225" s="100">
        <f t="shared" si="22"/>
        <v>1998900</v>
      </c>
      <c r="S225" s="76">
        <f t="shared" si="23"/>
        <v>6287947</v>
      </c>
      <c r="T225" s="76">
        <f t="shared" si="24"/>
        <v>75416241</v>
      </c>
      <c r="U225" s="76">
        <f t="shared" si="25"/>
        <v>38924698</v>
      </c>
      <c r="V225" s="103">
        <f t="shared" si="26"/>
        <v>18330136</v>
      </c>
      <c r="X225" s="153">
        <f t="shared" si="27"/>
        <v>323137889</v>
      </c>
    </row>
    <row r="226" spans="1:24">
      <c r="A226" s="91">
        <f t="shared" si="28"/>
        <v>2030</v>
      </c>
      <c r="B226" s="33" t="s">
        <v>42</v>
      </c>
      <c r="C226" s="149">
        <v>465593523</v>
      </c>
      <c r="D226" s="148" t="s">
        <v>117</v>
      </c>
      <c r="F226" s="100">
        <f>'COM GSDTSec'!R267</f>
        <v>2063648</v>
      </c>
      <c r="G226" s="76">
        <f>'COM GSTOU'!R267</f>
        <v>6233202</v>
      </c>
      <c r="H226" s="76">
        <f>'COM LP-SEC'!R267+'COM LP-PRI'!R267</f>
        <v>75686629</v>
      </c>
      <c r="I226" s="76">
        <f>'COM LPT-SEC'!R267</f>
        <v>15167370</v>
      </c>
      <c r="J226" s="141">
        <f>'COM RTP'!R267</f>
        <v>12498920</v>
      </c>
      <c r="K226" s="76"/>
      <c r="L226" s="101"/>
      <c r="M226" s="102"/>
      <c r="N226" s="136">
        <v>1333000</v>
      </c>
      <c r="O226" s="136">
        <v>24328000</v>
      </c>
      <c r="P226" s="138">
        <v>6052000</v>
      </c>
      <c r="R226" s="100">
        <f t="shared" si="22"/>
        <v>2063648</v>
      </c>
      <c r="S226" s="76">
        <f t="shared" si="23"/>
        <v>6233202</v>
      </c>
      <c r="T226" s="76">
        <f t="shared" si="24"/>
        <v>77019629</v>
      </c>
      <c r="U226" s="76">
        <f t="shared" si="25"/>
        <v>39495370</v>
      </c>
      <c r="V226" s="103">
        <f t="shared" si="26"/>
        <v>18550920</v>
      </c>
      <c r="X226" s="153">
        <f t="shared" si="27"/>
        <v>322230754</v>
      </c>
    </row>
    <row r="227" spans="1:24">
      <c r="A227" s="91">
        <f t="shared" si="28"/>
        <v>2030</v>
      </c>
      <c r="B227" s="33" t="s">
        <v>43</v>
      </c>
      <c r="C227" s="149">
        <v>464324528</v>
      </c>
      <c r="D227" s="148" t="s">
        <v>117</v>
      </c>
      <c r="F227" s="100">
        <f>'COM GSDTSec'!R268</f>
        <v>1914365</v>
      </c>
      <c r="G227" s="76">
        <f>'COM GSTOU'!R268</f>
        <v>6199976</v>
      </c>
      <c r="H227" s="76">
        <f>'COM LP-SEC'!R268+'COM LP-PRI'!R268</f>
        <v>74792507</v>
      </c>
      <c r="I227" s="76">
        <f>'COM LPT-SEC'!R268</f>
        <v>14728859</v>
      </c>
      <c r="J227" s="141">
        <f>'COM RTP'!R268</f>
        <v>12124508</v>
      </c>
      <c r="K227" s="76"/>
      <c r="L227" s="101"/>
      <c r="M227" s="102"/>
      <c r="N227" s="136">
        <v>1358000</v>
      </c>
      <c r="O227" s="136">
        <v>22517000</v>
      </c>
      <c r="P227" s="138">
        <v>5561000</v>
      </c>
      <c r="R227" s="100">
        <f t="shared" si="22"/>
        <v>1914365</v>
      </c>
      <c r="S227" s="76">
        <f t="shared" si="23"/>
        <v>6199976</v>
      </c>
      <c r="T227" s="76">
        <f t="shared" si="24"/>
        <v>76150507</v>
      </c>
      <c r="U227" s="76">
        <f t="shared" si="25"/>
        <v>37245859</v>
      </c>
      <c r="V227" s="103">
        <f t="shared" si="26"/>
        <v>17685508</v>
      </c>
      <c r="X227" s="153">
        <f t="shared" si="27"/>
        <v>325128313</v>
      </c>
    </row>
    <row r="228" spans="1:24">
      <c r="A228" s="91">
        <f t="shared" si="28"/>
        <v>2030</v>
      </c>
      <c r="B228" s="33" t="s">
        <v>44</v>
      </c>
      <c r="C228" s="149">
        <v>417588236</v>
      </c>
      <c r="D228" s="148" t="s">
        <v>117</v>
      </c>
      <c r="F228" s="100">
        <f>'COM GSDTSec'!R269</f>
        <v>1578524</v>
      </c>
      <c r="G228" s="76">
        <f>'COM GSTOU'!R269</f>
        <v>5506050</v>
      </c>
      <c r="H228" s="76">
        <f>'COM LP-SEC'!R269+'COM LP-PRI'!R269</f>
        <v>66995501</v>
      </c>
      <c r="I228" s="76">
        <f>'COM LPT-SEC'!R269</f>
        <v>13248688</v>
      </c>
      <c r="J228" s="141">
        <f>'COM RTP'!R269</f>
        <v>10273101</v>
      </c>
      <c r="K228" s="76"/>
      <c r="L228" s="101"/>
      <c r="M228" s="102"/>
      <c r="N228" s="136">
        <v>1202000</v>
      </c>
      <c r="O228" s="136">
        <v>20642000</v>
      </c>
      <c r="P228" s="138">
        <v>5666000</v>
      </c>
      <c r="R228" s="100">
        <f t="shared" si="22"/>
        <v>1578524</v>
      </c>
      <c r="S228" s="76">
        <f t="shared" si="23"/>
        <v>5506050</v>
      </c>
      <c r="T228" s="76">
        <f t="shared" si="24"/>
        <v>68197501</v>
      </c>
      <c r="U228" s="76">
        <f t="shared" si="25"/>
        <v>33890688</v>
      </c>
      <c r="V228" s="103">
        <f t="shared" si="26"/>
        <v>15939101</v>
      </c>
      <c r="X228" s="153">
        <f t="shared" si="27"/>
        <v>292476372</v>
      </c>
    </row>
    <row r="229" spans="1:24">
      <c r="A229" s="91">
        <f t="shared" si="28"/>
        <v>2030</v>
      </c>
      <c r="B229" s="33" t="s">
        <v>45</v>
      </c>
      <c r="C229" s="149">
        <v>332566082</v>
      </c>
      <c r="D229" s="148" t="s">
        <v>117</v>
      </c>
      <c r="F229" s="100">
        <f>'COM GSDTSec'!R270</f>
        <v>1218984</v>
      </c>
      <c r="G229" s="76">
        <f>'COM GSTOU'!R270</f>
        <v>4257959</v>
      </c>
      <c r="H229" s="76">
        <f>'COM LP-SEC'!R270+'COM LP-PRI'!R270</f>
        <v>55965385</v>
      </c>
      <c r="I229" s="76">
        <f>'COM LPT-SEC'!R270</f>
        <v>11720992</v>
      </c>
      <c r="J229" s="141">
        <f>'COM RTP'!R270</f>
        <v>8735428</v>
      </c>
      <c r="K229" s="76"/>
      <c r="L229" s="101"/>
      <c r="M229" s="102"/>
      <c r="N229" s="136">
        <v>965000</v>
      </c>
      <c r="O229" s="136">
        <v>18832000</v>
      </c>
      <c r="P229" s="138">
        <v>5466000</v>
      </c>
      <c r="R229" s="100">
        <f t="shared" si="22"/>
        <v>1218984</v>
      </c>
      <c r="S229" s="76">
        <f t="shared" si="23"/>
        <v>4257959</v>
      </c>
      <c r="T229" s="76">
        <f t="shared" si="24"/>
        <v>56930385</v>
      </c>
      <c r="U229" s="76">
        <f t="shared" si="25"/>
        <v>30552992</v>
      </c>
      <c r="V229" s="103">
        <f t="shared" si="26"/>
        <v>14201428</v>
      </c>
      <c r="X229" s="153">
        <f t="shared" si="27"/>
        <v>225404334</v>
      </c>
    </row>
    <row r="230" spans="1:24">
      <c r="A230" s="91">
        <f t="shared" si="28"/>
        <v>2030</v>
      </c>
      <c r="B230" s="33" t="s">
        <v>46</v>
      </c>
      <c r="C230" s="149">
        <v>338137759</v>
      </c>
      <c r="D230" s="148" t="s">
        <v>117</v>
      </c>
      <c r="F230" s="100">
        <f>'COM GSDTSec'!R271</f>
        <v>1287975</v>
      </c>
      <c r="G230" s="76">
        <f>'COM GSTOU'!R271</f>
        <v>4035850</v>
      </c>
      <c r="H230" s="76">
        <f>'COM LP-SEC'!R271+'COM LP-PRI'!R271</f>
        <v>57488751</v>
      </c>
      <c r="I230" s="76">
        <f>'COM LPT-SEC'!R271</f>
        <v>12325475</v>
      </c>
      <c r="J230" s="141">
        <f>'COM RTP'!R271</f>
        <v>9496341</v>
      </c>
      <c r="K230" s="76"/>
      <c r="L230" s="101"/>
      <c r="M230" s="102"/>
      <c r="N230" s="136">
        <v>972000</v>
      </c>
      <c r="O230" s="136">
        <v>19462000</v>
      </c>
      <c r="P230" s="138">
        <v>4574000</v>
      </c>
      <c r="R230" s="100">
        <f t="shared" si="22"/>
        <v>1287975</v>
      </c>
      <c r="S230" s="76">
        <f t="shared" si="23"/>
        <v>4035850</v>
      </c>
      <c r="T230" s="76">
        <f t="shared" si="24"/>
        <v>58460751</v>
      </c>
      <c r="U230" s="76">
        <f t="shared" si="25"/>
        <v>31787475</v>
      </c>
      <c r="V230" s="103">
        <f t="shared" si="26"/>
        <v>14070341</v>
      </c>
      <c r="X230" s="153">
        <f t="shared" si="27"/>
        <v>228495367</v>
      </c>
    </row>
    <row r="231" spans="1:24">
      <c r="A231" s="91">
        <f t="shared" si="28"/>
        <v>2031</v>
      </c>
      <c r="B231" s="33" t="s">
        <v>31</v>
      </c>
      <c r="C231" s="149">
        <v>345914166</v>
      </c>
      <c r="D231" s="148" t="s">
        <v>117</v>
      </c>
      <c r="F231" s="100">
        <f>'COM GSDTSec'!R272</f>
        <v>1317515</v>
      </c>
      <c r="G231" s="76">
        <f>'COM GSTOU'!R272</f>
        <v>4180495</v>
      </c>
      <c r="H231" s="76">
        <f>'COM LP-SEC'!R272+'COM LP-PRI'!R272</f>
        <v>57760972</v>
      </c>
      <c r="I231" s="76">
        <f>'COM LPT-SEC'!R272</f>
        <v>12973126</v>
      </c>
      <c r="J231" s="141">
        <f>'COM RTP'!R272</f>
        <v>9821822</v>
      </c>
      <c r="K231" s="76"/>
      <c r="L231" s="101"/>
      <c r="M231" s="102"/>
      <c r="N231" s="136">
        <v>1041000</v>
      </c>
      <c r="O231" s="136">
        <v>19310000</v>
      </c>
      <c r="P231" s="138">
        <v>4943000</v>
      </c>
      <c r="R231" s="100">
        <f t="shared" si="22"/>
        <v>1317515</v>
      </c>
      <c r="S231" s="76">
        <f t="shared" si="23"/>
        <v>4180495</v>
      </c>
      <c r="T231" s="76">
        <f t="shared" si="24"/>
        <v>58801972</v>
      </c>
      <c r="U231" s="76">
        <f t="shared" si="25"/>
        <v>32283126</v>
      </c>
      <c r="V231" s="103">
        <f t="shared" si="26"/>
        <v>14764822</v>
      </c>
      <c r="X231" s="153">
        <f t="shared" si="27"/>
        <v>234566236</v>
      </c>
    </row>
    <row r="232" spans="1:24">
      <c r="A232" s="91">
        <f t="shared" si="28"/>
        <v>2031</v>
      </c>
      <c r="B232" s="33" t="s">
        <v>32</v>
      </c>
      <c r="C232" s="149">
        <v>332243434</v>
      </c>
      <c r="D232" s="148" t="s">
        <v>117</v>
      </c>
      <c r="F232" s="100">
        <f>'COM GSDTSec'!R273</f>
        <v>1246441</v>
      </c>
      <c r="G232" s="76">
        <f>'COM GSTOU'!R273</f>
        <v>4138328</v>
      </c>
      <c r="H232" s="76">
        <f>'COM LP-SEC'!R273+'COM LP-PRI'!R273</f>
        <v>55650916</v>
      </c>
      <c r="I232" s="76">
        <f>'COM LPT-SEC'!R273</f>
        <v>12012279</v>
      </c>
      <c r="J232" s="141">
        <f>'COM RTP'!R273</f>
        <v>8983206</v>
      </c>
      <c r="K232" s="76"/>
      <c r="L232" s="101"/>
      <c r="M232" s="102"/>
      <c r="N232" s="136">
        <v>889000</v>
      </c>
      <c r="O232" s="136">
        <v>18515000</v>
      </c>
      <c r="P232" s="138">
        <v>5009000</v>
      </c>
      <c r="R232" s="100">
        <f t="shared" si="22"/>
        <v>1246441</v>
      </c>
      <c r="S232" s="76">
        <f t="shared" si="23"/>
        <v>4138328</v>
      </c>
      <c r="T232" s="76">
        <f t="shared" si="24"/>
        <v>56539916</v>
      </c>
      <c r="U232" s="76">
        <f t="shared" si="25"/>
        <v>30527279</v>
      </c>
      <c r="V232" s="103">
        <f t="shared" si="26"/>
        <v>13992206</v>
      </c>
      <c r="X232" s="153">
        <f t="shared" si="27"/>
        <v>225799264</v>
      </c>
    </row>
    <row r="233" spans="1:24">
      <c r="A233" s="91">
        <f t="shared" si="28"/>
        <v>2031</v>
      </c>
      <c r="B233" s="33" t="s">
        <v>33</v>
      </c>
      <c r="C233" s="149">
        <v>326822154</v>
      </c>
      <c r="D233" s="148" t="s">
        <v>117</v>
      </c>
      <c r="F233" s="100">
        <f>'COM GSDTSec'!R274</f>
        <v>1107324</v>
      </c>
      <c r="G233" s="76">
        <f>'COM GSTOU'!R274</f>
        <v>4135460</v>
      </c>
      <c r="H233" s="76">
        <f>'COM LP-SEC'!R274+'COM LP-PRI'!R274</f>
        <v>57193460</v>
      </c>
      <c r="I233" s="76">
        <f>'COM LPT-SEC'!R274</f>
        <v>12025133</v>
      </c>
      <c r="J233" s="141">
        <f>'COM RTP'!R274</f>
        <v>8749838</v>
      </c>
      <c r="K233" s="76"/>
      <c r="L233" s="101"/>
      <c r="M233" s="102"/>
      <c r="N233" s="136">
        <v>886000</v>
      </c>
      <c r="O233" s="136">
        <v>19783000</v>
      </c>
      <c r="P233" s="138">
        <v>5879000</v>
      </c>
      <c r="R233" s="100">
        <f t="shared" si="22"/>
        <v>1107324</v>
      </c>
      <c r="S233" s="76">
        <f t="shared" si="23"/>
        <v>4135460</v>
      </c>
      <c r="T233" s="76">
        <f t="shared" si="24"/>
        <v>58079460</v>
      </c>
      <c r="U233" s="76">
        <f t="shared" si="25"/>
        <v>31808133</v>
      </c>
      <c r="V233" s="103">
        <f t="shared" si="26"/>
        <v>14628838</v>
      </c>
      <c r="X233" s="153">
        <f t="shared" si="27"/>
        <v>217062939</v>
      </c>
    </row>
    <row r="234" spans="1:24">
      <c r="A234" s="91">
        <f t="shared" si="28"/>
        <v>2031</v>
      </c>
      <c r="B234" s="33" t="s">
        <v>34</v>
      </c>
      <c r="C234" s="149">
        <v>347355973</v>
      </c>
      <c r="D234" s="148" t="s">
        <v>117</v>
      </c>
      <c r="F234" s="100">
        <f>'COM GSDTSec'!R275</f>
        <v>1306229</v>
      </c>
      <c r="G234" s="76">
        <f>'COM GSTOU'!R275</f>
        <v>4491204</v>
      </c>
      <c r="H234" s="76">
        <f>'COM LP-SEC'!R275+'COM LP-PRI'!R275</f>
        <v>62214941</v>
      </c>
      <c r="I234" s="76">
        <f>'COM LPT-SEC'!R275</f>
        <v>12989893</v>
      </c>
      <c r="J234" s="141">
        <f>'COM RTP'!R275</f>
        <v>9431342</v>
      </c>
      <c r="K234" s="76"/>
      <c r="L234" s="101"/>
      <c r="M234" s="102"/>
      <c r="N234" s="136">
        <v>1059000</v>
      </c>
      <c r="O234" s="136">
        <v>20180000</v>
      </c>
      <c r="P234" s="138">
        <v>5755000</v>
      </c>
      <c r="R234" s="100">
        <f t="shared" si="22"/>
        <v>1306229</v>
      </c>
      <c r="S234" s="76">
        <f t="shared" si="23"/>
        <v>4491204</v>
      </c>
      <c r="T234" s="76">
        <f t="shared" si="24"/>
        <v>63273941</v>
      </c>
      <c r="U234" s="76">
        <f t="shared" si="25"/>
        <v>33169893</v>
      </c>
      <c r="V234" s="103">
        <f t="shared" si="26"/>
        <v>15186342</v>
      </c>
      <c r="X234" s="153">
        <f t="shared" si="27"/>
        <v>229928364</v>
      </c>
    </row>
    <row r="235" spans="1:24">
      <c r="A235" s="91">
        <f t="shared" si="28"/>
        <v>2031</v>
      </c>
      <c r="B235" s="33" t="s">
        <v>35</v>
      </c>
      <c r="C235" s="149">
        <v>368796491</v>
      </c>
      <c r="D235" s="148" t="s">
        <v>117</v>
      </c>
      <c r="F235" s="100">
        <f>'COM GSDTSec'!R276</f>
        <v>1421718</v>
      </c>
      <c r="G235" s="76">
        <f>'COM GSTOU'!R276</f>
        <v>4800465</v>
      </c>
      <c r="H235" s="76">
        <f>'COM LP-SEC'!R276+'COM LP-PRI'!R276</f>
        <v>62994929</v>
      </c>
      <c r="I235" s="76">
        <f>'COM LPT-SEC'!R276</f>
        <v>12688043</v>
      </c>
      <c r="J235" s="141">
        <f>'COM RTP'!R276</f>
        <v>9756522</v>
      </c>
      <c r="K235" s="76"/>
      <c r="L235" s="101"/>
      <c r="M235" s="102"/>
      <c r="N235" s="136">
        <v>1198000</v>
      </c>
      <c r="O235" s="136">
        <v>21352000</v>
      </c>
      <c r="P235" s="138">
        <v>6043000</v>
      </c>
      <c r="R235" s="100">
        <f t="shared" si="22"/>
        <v>1421718</v>
      </c>
      <c r="S235" s="76">
        <f t="shared" si="23"/>
        <v>4800465</v>
      </c>
      <c r="T235" s="76">
        <f t="shared" si="24"/>
        <v>64192929</v>
      </c>
      <c r="U235" s="76">
        <f t="shared" si="25"/>
        <v>34040043</v>
      </c>
      <c r="V235" s="103">
        <f t="shared" si="26"/>
        <v>15799522</v>
      </c>
      <c r="X235" s="153">
        <f t="shared" si="27"/>
        <v>248541814</v>
      </c>
    </row>
    <row r="236" spans="1:24">
      <c r="A236" s="91">
        <f t="shared" si="28"/>
        <v>2031</v>
      </c>
      <c r="B236" s="33" t="s">
        <v>36</v>
      </c>
      <c r="C236" s="149">
        <v>437778796</v>
      </c>
      <c r="D236" s="148" t="s">
        <v>117</v>
      </c>
      <c r="F236" s="100">
        <f>'COM GSDTSec'!R277</f>
        <v>1855375</v>
      </c>
      <c r="G236" s="76">
        <f>'COM GSTOU'!R277</f>
        <v>6039238</v>
      </c>
      <c r="H236" s="76">
        <f>'COM LP-SEC'!R277+'COM LP-PRI'!R277</f>
        <v>73631715</v>
      </c>
      <c r="I236" s="76">
        <f>'COM LPT-SEC'!R277</f>
        <v>14450160</v>
      </c>
      <c r="J236" s="141">
        <f>'COM RTP'!R277</f>
        <v>11647797</v>
      </c>
      <c r="K236" s="76"/>
      <c r="L236" s="101"/>
      <c r="M236" s="102"/>
      <c r="N236" s="136">
        <v>1251000</v>
      </c>
      <c r="O236" s="136">
        <v>22875000</v>
      </c>
      <c r="P236" s="138">
        <v>5588000</v>
      </c>
      <c r="R236" s="100">
        <f t="shared" si="22"/>
        <v>1855375</v>
      </c>
      <c r="S236" s="76">
        <f t="shared" si="23"/>
        <v>6039238</v>
      </c>
      <c r="T236" s="76">
        <f t="shared" si="24"/>
        <v>74882715</v>
      </c>
      <c r="U236" s="76">
        <f t="shared" si="25"/>
        <v>37325160</v>
      </c>
      <c r="V236" s="103">
        <f t="shared" si="26"/>
        <v>17235797</v>
      </c>
      <c r="X236" s="153">
        <f t="shared" si="27"/>
        <v>300440511</v>
      </c>
    </row>
    <row r="237" spans="1:24">
      <c r="A237" s="91">
        <f t="shared" si="28"/>
        <v>2031</v>
      </c>
      <c r="B237" s="33" t="s">
        <v>41</v>
      </c>
      <c r="C237" s="149">
        <v>468519803</v>
      </c>
      <c r="D237" s="148" t="s">
        <v>117</v>
      </c>
      <c r="F237" s="100">
        <f>'COM GSDTSec'!R278</f>
        <v>1974523</v>
      </c>
      <c r="G237" s="76">
        <f>'COM GSTOU'!R278</f>
        <v>6543945</v>
      </c>
      <c r="H237" s="76">
        <f>'COM LP-SEC'!R278+'COM LP-PRI'!R278</f>
        <v>76378748</v>
      </c>
      <c r="I237" s="76">
        <f>'COM LPT-SEC'!R278</f>
        <v>14992698</v>
      </c>
      <c r="J237" s="141">
        <f>'COM RTP'!R278</f>
        <v>12366136</v>
      </c>
      <c r="K237" s="76"/>
      <c r="L237" s="101"/>
      <c r="M237" s="102"/>
      <c r="N237" s="136">
        <v>1446000</v>
      </c>
      <c r="O237" s="136">
        <v>23932000</v>
      </c>
      <c r="P237" s="138">
        <v>5964000</v>
      </c>
      <c r="R237" s="100">
        <f t="shared" si="22"/>
        <v>1974523</v>
      </c>
      <c r="S237" s="76">
        <f t="shared" si="23"/>
        <v>6543945</v>
      </c>
      <c r="T237" s="76">
        <f t="shared" si="24"/>
        <v>77824748</v>
      </c>
      <c r="U237" s="76">
        <f t="shared" si="25"/>
        <v>38924698</v>
      </c>
      <c r="V237" s="103">
        <f t="shared" si="26"/>
        <v>18330136</v>
      </c>
      <c r="X237" s="153">
        <f t="shared" si="27"/>
        <v>324921753</v>
      </c>
    </row>
    <row r="238" spans="1:24">
      <c r="A238" s="91">
        <f t="shared" si="28"/>
        <v>2031</v>
      </c>
      <c r="B238" s="33" t="s">
        <v>42</v>
      </c>
      <c r="C238" s="149">
        <v>470031791</v>
      </c>
      <c r="D238" s="148" t="s">
        <v>117</v>
      </c>
      <c r="F238" s="100">
        <f>'COM GSDTSec'!R279</f>
        <v>1988148</v>
      </c>
      <c r="G238" s="76">
        <f>'COM GSTOU'!R279</f>
        <v>6491601</v>
      </c>
      <c r="H238" s="76">
        <f>'COM LP-SEC'!R279+'COM LP-PRI'!R279</f>
        <v>78395510</v>
      </c>
      <c r="I238" s="76">
        <f>'COM LPT-SEC'!R279</f>
        <v>15167370</v>
      </c>
      <c r="J238" s="141">
        <f>'COM RTP'!R279</f>
        <v>12498920</v>
      </c>
      <c r="K238" s="76"/>
      <c r="L238" s="101"/>
      <c r="M238" s="102"/>
      <c r="N238" s="136">
        <v>1333000</v>
      </c>
      <c r="O238" s="136">
        <v>24328000</v>
      </c>
      <c r="P238" s="138">
        <v>6052000</v>
      </c>
      <c r="R238" s="100">
        <f t="shared" si="22"/>
        <v>1988148</v>
      </c>
      <c r="S238" s="76">
        <f t="shared" si="23"/>
        <v>6491601</v>
      </c>
      <c r="T238" s="76">
        <f t="shared" si="24"/>
        <v>79728510</v>
      </c>
      <c r="U238" s="76">
        <f t="shared" si="25"/>
        <v>39495370</v>
      </c>
      <c r="V238" s="103">
        <f t="shared" si="26"/>
        <v>18550920</v>
      </c>
      <c r="X238" s="153">
        <f t="shared" si="27"/>
        <v>323777242</v>
      </c>
    </row>
    <row r="239" spans="1:24">
      <c r="A239" s="91">
        <f t="shared" si="28"/>
        <v>2031</v>
      </c>
      <c r="B239" s="33" t="s">
        <v>43</v>
      </c>
      <c r="C239" s="149">
        <v>468750700</v>
      </c>
      <c r="D239" s="148" t="s">
        <v>117</v>
      </c>
      <c r="F239" s="100">
        <f>'COM GSDTSec'!R280</f>
        <v>1844327</v>
      </c>
      <c r="G239" s="76">
        <f>'COM GSTOU'!R280</f>
        <v>6450691</v>
      </c>
      <c r="H239" s="76">
        <f>'COM LP-SEC'!R280+'COM LP-PRI'!R280</f>
        <v>77448586</v>
      </c>
      <c r="I239" s="76">
        <f>'COM LPT-SEC'!R280</f>
        <v>14728859</v>
      </c>
      <c r="J239" s="141">
        <f>'COM RTP'!R280</f>
        <v>12124508</v>
      </c>
      <c r="K239" s="76"/>
      <c r="L239" s="101"/>
      <c r="M239" s="102"/>
      <c r="N239" s="136">
        <v>1358000</v>
      </c>
      <c r="O239" s="136">
        <v>22517000</v>
      </c>
      <c r="P239" s="138">
        <v>5561000</v>
      </c>
      <c r="R239" s="100">
        <f t="shared" si="22"/>
        <v>1844327</v>
      </c>
      <c r="S239" s="76">
        <f t="shared" si="23"/>
        <v>6450691</v>
      </c>
      <c r="T239" s="76">
        <f t="shared" si="24"/>
        <v>78806586</v>
      </c>
      <c r="U239" s="76">
        <f t="shared" si="25"/>
        <v>37245859</v>
      </c>
      <c r="V239" s="103">
        <f t="shared" si="26"/>
        <v>17685508</v>
      </c>
      <c r="X239" s="153">
        <f t="shared" si="27"/>
        <v>326717729</v>
      </c>
    </row>
    <row r="240" spans="1:24">
      <c r="A240" s="91">
        <f t="shared" si="28"/>
        <v>2031</v>
      </c>
      <c r="B240" s="33" t="s">
        <v>44</v>
      </c>
      <c r="C240" s="149">
        <v>421568894</v>
      </c>
      <c r="D240" s="148" t="s">
        <v>117</v>
      </c>
      <c r="F240" s="100">
        <f>'COM GSDTSec'!R281</f>
        <v>1520773</v>
      </c>
      <c r="G240" s="76">
        <f>'COM GSTOU'!R281</f>
        <v>5732579</v>
      </c>
      <c r="H240" s="76">
        <f>'COM LP-SEC'!R281+'COM LP-PRI'!R281</f>
        <v>69135691</v>
      </c>
      <c r="I240" s="76">
        <f>'COM LPT-SEC'!R281</f>
        <v>13248688</v>
      </c>
      <c r="J240" s="141">
        <f>'COM RTP'!R281</f>
        <v>10273101</v>
      </c>
      <c r="K240" s="76"/>
      <c r="L240" s="101"/>
      <c r="M240" s="102"/>
      <c r="N240" s="136">
        <v>1202000</v>
      </c>
      <c r="O240" s="136">
        <v>20642000</v>
      </c>
      <c r="P240" s="138">
        <v>5666000</v>
      </c>
      <c r="R240" s="100">
        <f t="shared" si="22"/>
        <v>1520773</v>
      </c>
      <c r="S240" s="76">
        <f t="shared" si="23"/>
        <v>5732579</v>
      </c>
      <c r="T240" s="76">
        <f t="shared" si="24"/>
        <v>70337691</v>
      </c>
      <c r="U240" s="76">
        <f t="shared" si="25"/>
        <v>33890688</v>
      </c>
      <c r="V240" s="103">
        <f t="shared" si="26"/>
        <v>15939101</v>
      </c>
      <c r="X240" s="153">
        <f t="shared" si="27"/>
        <v>294148062</v>
      </c>
    </row>
    <row r="241" spans="1:24">
      <c r="A241" s="91">
        <f t="shared" si="28"/>
        <v>2031</v>
      </c>
      <c r="B241" s="33" t="s">
        <v>45</v>
      </c>
      <c r="C241" s="149">
        <v>335736267</v>
      </c>
      <c r="D241" s="148" t="s">
        <v>117</v>
      </c>
      <c r="F241" s="100">
        <f>'COM GSDTSec'!R282</f>
        <v>1174387</v>
      </c>
      <c r="G241" s="76">
        <f>'COM GSTOU'!R282</f>
        <v>4432554</v>
      </c>
      <c r="H241" s="76">
        <f>'COM LP-SEC'!R282+'COM LP-PRI'!R282</f>
        <v>57909208</v>
      </c>
      <c r="I241" s="76">
        <f>'COM LPT-SEC'!R282</f>
        <v>11720992</v>
      </c>
      <c r="J241" s="141">
        <f>'COM RTP'!R282</f>
        <v>8735428</v>
      </c>
      <c r="K241" s="76"/>
      <c r="L241" s="101"/>
      <c r="M241" s="102"/>
      <c r="N241" s="136">
        <v>965000</v>
      </c>
      <c r="O241" s="136">
        <v>18832000</v>
      </c>
      <c r="P241" s="138">
        <v>5466000</v>
      </c>
      <c r="R241" s="100">
        <f t="shared" si="22"/>
        <v>1174387</v>
      </c>
      <c r="S241" s="76">
        <f t="shared" si="23"/>
        <v>4432554</v>
      </c>
      <c r="T241" s="76">
        <f t="shared" si="24"/>
        <v>58874208</v>
      </c>
      <c r="U241" s="76">
        <f t="shared" si="25"/>
        <v>30552992</v>
      </c>
      <c r="V241" s="103">
        <f t="shared" si="26"/>
        <v>14201428</v>
      </c>
      <c r="X241" s="153">
        <f t="shared" si="27"/>
        <v>226500698</v>
      </c>
    </row>
    <row r="242" spans="1:24">
      <c r="A242" s="91">
        <f t="shared" si="28"/>
        <v>2031</v>
      </c>
      <c r="B242" s="33" t="s">
        <v>46</v>
      </c>
      <c r="C242" s="149">
        <v>341361055</v>
      </c>
      <c r="D242" s="148" t="s">
        <v>117</v>
      </c>
      <c r="F242" s="100">
        <f>'COM GSDTSec'!R283</f>
        <v>1256173</v>
      </c>
      <c r="G242" s="76">
        <f>'COM GSTOU'!R283</f>
        <v>4197419</v>
      </c>
      <c r="H242" s="76">
        <f>'COM LP-SEC'!R283+'COM LP-PRI'!R283</f>
        <v>59290254</v>
      </c>
      <c r="I242" s="76">
        <f>'COM LPT-SEC'!R283</f>
        <v>12325475</v>
      </c>
      <c r="J242" s="141">
        <f>'COM RTP'!R283</f>
        <v>9496341</v>
      </c>
      <c r="K242" s="76"/>
      <c r="L242" s="101"/>
      <c r="M242" s="102"/>
      <c r="N242" s="136">
        <v>972000</v>
      </c>
      <c r="O242" s="136">
        <v>19462000</v>
      </c>
      <c r="P242" s="138">
        <v>4574000</v>
      </c>
      <c r="R242" s="100">
        <f t="shared" si="22"/>
        <v>1256173</v>
      </c>
      <c r="S242" s="76">
        <f t="shared" si="23"/>
        <v>4197419</v>
      </c>
      <c r="T242" s="76">
        <f t="shared" si="24"/>
        <v>60262254</v>
      </c>
      <c r="U242" s="76">
        <f t="shared" si="25"/>
        <v>31787475</v>
      </c>
      <c r="V242" s="103">
        <f t="shared" si="26"/>
        <v>14070341</v>
      </c>
      <c r="X242" s="153">
        <f t="shared" si="27"/>
        <v>229787393</v>
      </c>
    </row>
    <row r="243" spans="1:24">
      <c r="A243" s="91">
        <f t="shared" si="28"/>
        <v>2032</v>
      </c>
      <c r="B243" s="33" t="s">
        <v>31</v>
      </c>
      <c r="C243" s="149">
        <v>349172657</v>
      </c>
      <c r="D243" s="148" t="s">
        <v>117</v>
      </c>
      <c r="F243" s="100">
        <f>'COM GSDTSec'!R284</f>
        <v>1284984</v>
      </c>
      <c r="G243" s="76">
        <f>'COM GSTOU'!R284</f>
        <v>4347298</v>
      </c>
      <c r="H243" s="76">
        <f>'COM LP-SEC'!R284+'COM LP-PRI'!R284</f>
        <v>60147960</v>
      </c>
      <c r="I243" s="76">
        <f>'COM LPT-SEC'!R284</f>
        <v>12973126</v>
      </c>
      <c r="J243" s="141">
        <f>'COM RTP'!R284</f>
        <v>9821822</v>
      </c>
      <c r="K243" s="76"/>
      <c r="L243" s="101"/>
      <c r="M243" s="102"/>
      <c r="N243" s="136">
        <v>1041000</v>
      </c>
      <c r="O243" s="136">
        <v>19310000</v>
      </c>
      <c r="P243" s="138">
        <v>4943000</v>
      </c>
      <c r="R243" s="100">
        <f t="shared" si="22"/>
        <v>1284984</v>
      </c>
      <c r="S243" s="76">
        <f t="shared" si="23"/>
        <v>4347298</v>
      </c>
      <c r="T243" s="76">
        <f t="shared" si="24"/>
        <v>61188960</v>
      </c>
      <c r="U243" s="76">
        <f t="shared" si="25"/>
        <v>32283126</v>
      </c>
      <c r="V243" s="103">
        <f t="shared" si="26"/>
        <v>14764822</v>
      </c>
      <c r="X243" s="153">
        <f t="shared" si="27"/>
        <v>235303467</v>
      </c>
    </row>
    <row r="244" spans="1:24">
      <c r="A244" s="91">
        <f t="shared" si="28"/>
        <v>2032</v>
      </c>
      <c r="B244" s="33" t="s">
        <v>32</v>
      </c>
      <c r="C244" s="149">
        <v>335373147</v>
      </c>
      <c r="D244" s="148" t="s">
        <v>117</v>
      </c>
      <c r="F244" s="100">
        <f>'COM GSDTSec'!R285</f>
        <v>1236054</v>
      </c>
      <c r="G244" s="76">
        <f>'COM GSTOU'!R285</f>
        <v>4385679</v>
      </c>
      <c r="H244" s="76">
        <f>'COM LP-SEC'!R285+'COM LP-PRI'!R285</f>
        <v>58905341</v>
      </c>
      <c r="I244" s="76">
        <f>'COM LPT-SEC'!R285</f>
        <v>12213760</v>
      </c>
      <c r="J244" s="141">
        <f>'COM RTP'!R285</f>
        <v>9133880</v>
      </c>
      <c r="K244" s="76"/>
      <c r="L244" s="101"/>
      <c r="M244" s="102"/>
      <c r="N244" s="136">
        <v>889000</v>
      </c>
      <c r="O244" s="136">
        <v>18515000</v>
      </c>
      <c r="P244" s="138">
        <v>5009000</v>
      </c>
      <c r="R244" s="100">
        <f t="shared" si="22"/>
        <v>1236054</v>
      </c>
      <c r="S244" s="76">
        <f t="shared" si="23"/>
        <v>4385679</v>
      </c>
      <c r="T244" s="76">
        <f t="shared" si="24"/>
        <v>59794341</v>
      </c>
      <c r="U244" s="76">
        <f t="shared" si="25"/>
        <v>30728760</v>
      </c>
      <c r="V244" s="103">
        <f t="shared" si="26"/>
        <v>14142880</v>
      </c>
      <c r="X244" s="153">
        <f t="shared" si="27"/>
        <v>225085433</v>
      </c>
    </row>
    <row r="245" spans="1:24">
      <c r="A245" s="91">
        <f t="shared" si="28"/>
        <v>2032</v>
      </c>
      <c r="B245" s="33" t="s">
        <v>33</v>
      </c>
      <c r="C245" s="149">
        <v>329900799</v>
      </c>
      <c r="D245" s="148" t="s">
        <v>117</v>
      </c>
      <c r="F245" s="100">
        <f>'COM GSDTSec'!R286</f>
        <v>1098272</v>
      </c>
      <c r="G245" s="76">
        <f>'COM GSTOU'!R286</f>
        <v>4379277</v>
      </c>
      <c r="H245" s="76">
        <f>'COM LP-SEC'!R286+'COM LP-PRI'!R286</f>
        <v>60368260</v>
      </c>
      <c r="I245" s="76">
        <f>'COM LPT-SEC'!R286</f>
        <v>12228783</v>
      </c>
      <c r="J245" s="141">
        <f>'COM RTP'!R286</f>
        <v>8898020</v>
      </c>
      <c r="K245" s="76"/>
      <c r="L245" s="101"/>
      <c r="M245" s="102"/>
      <c r="N245" s="136">
        <v>886000</v>
      </c>
      <c r="O245" s="136">
        <v>19783000</v>
      </c>
      <c r="P245" s="138">
        <v>5879000</v>
      </c>
      <c r="R245" s="100">
        <f t="shared" si="22"/>
        <v>1098272</v>
      </c>
      <c r="S245" s="76">
        <f t="shared" si="23"/>
        <v>4379277</v>
      </c>
      <c r="T245" s="76">
        <f t="shared" si="24"/>
        <v>61254260</v>
      </c>
      <c r="U245" s="76">
        <f t="shared" si="25"/>
        <v>32011783</v>
      </c>
      <c r="V245" s="103">
        <f t="shared" si="26"/>
        <v>14777020</v>
      </c>
      <c r="X245" s="153">
        <f t="shared" si="27"/>
        <v>216380187</v>
      </c>
    </row>
    <row r="246" spans="1:24">
      <c r="A246" s="91">
        <f t="shared" si="28"/>
        <v>2032</v>
      </c>
      <c r="B246" s="33" t="s">
        <v>34</v>
      </c>
      <c r="C246" s="149">
        <v>350628045</v>
      </c>
      <c r="D246" s="148" t="s">
        <v>117</v>
      </c>
      <c r="F246" s="100">
        <f>'COM GSDTSec'!R287</f>
        <v>1273976</v>
      </c>
      <c r="G246" s="76">
        <f>'COM GSTOU'!R287</f>
        <v>4672331</v>
      </c>
      <c r="H246" s="76">
        <f>'COM LP-SEC'!R287+'COM LP-PRI'!R287</f>
        <v>64736399</v>
      </c>
      <c r="I246" s="76">
        <f>'COM LPT-SEC'!R287</f>
        <v>12989893</v>
      </c>
      <c r="J246" s="141">
        <f>'COM RTP'!R287</f>
        <v>9431342</v>
      </c>
      <c r="K246" s="76"/>
      <c r="L246" s="101"/>
      <c r="M246" s="102"/>
      <c r="N246" s="136">
        <v>1059000</v>
      </c>
      <c r="O246" s="136">
        <v>20180000</v>
      </c>
      <c r="P246" s="138">
        <v>5755000</v>
      </c>
      <c r="R246" s="100">
        <f t="shared" si="22"/>
        <v>1273976</v>
      </c>
      <c r="S246" s="76">
        <f t="shared" si="23"/>
        <v>4672331</v>
      </c>
      <c r="T246" s="76">
        <f t="shared" si="24"/>
        <v>65795399</v>
      </c>
      <c r="U246" s="76">
        <f t="shared" si="25"/>
        <v>33169893</v>
      </c>
      <c r="V246" s="103">
        <f t="shared" si="26"/>
        <v>15186342</v>
      </c>
      <c r="X246" s="153">
        <f t="shared" si="27"/>
        <v>230530104</v>
      </c>
    </row>
    <row r="247" spans="1:24">
      <c r="A247" s="91">
        <f t="shared" si="28"/>
        <v>2032</v>
      </c>
      <c r="B247" s="33" t="s">
        <v>35</v>
      </c>
      <c r="C247" s="149">
        <v>372270532</v>
      </c>
      <c r="D247" s="148" t="s">
        <v>117</v>
      </c>
      <c r="F247" s="100">
        <f>'COM GSDTSec'!R288</f>
        <v>1386614</v>
      </c>
      <c r="G247" s="76">
        <f>'COM GSTOU'!R288</f>
        <v>4993428</v>
      </c>
      <c r="H247" s="76">
        <f>'COM LP-SEC'!R288+'COM LP-PRI'!R288</f>
        <v>65312414</v>
      </c>
      <c r="I247" s="76">
        <f>'COM LPT-SEC'!R288</f>
        <v>12688043</v>
      </c>
      <c r="J247" s="141">
        <f>'COM RTP'!R288</f>
        <v>9756522</v>
      </c>
      <c r="K247" s="76"/>
      <c r="L247" s="101"/>
      <c r="M247" s="102"/>
      <c r="N247" s="136">
        <v>1198000</v>
      </c>
      <c r="O247" s="136">
        <v>21352000</v>
      </c>
      <c r="P247" s="138">
        <v>6043000</v>
      </c>
      <c r="R247" s="100">
        <f t="shared" si="22"/>
        <v>1386614</v>
      </c>
      <c r="S247" s="76">
        <f t="shared" si="23"/>
        <v>4993428</v>
      </c>
      <c r="T247" s="76">
        <f t="shared" si="24"/>
        <v>66510414</v>
      </c>
      <c r="U247" s="76">
        <f t="shared" si="25"/>
        <v>34040043</v>
      </c>
      <c r="V247" s="103">
        <f t="shared" si="26"/>
        <v>15799522</v>
      </c>
      <c r="X247" s="153">
        <f t="shared" si="27"/>
        <v>249540511</v>
      </c>
    </row>
    <row r="248" spans="1:24">
      <c r="A248" s="91">
        <f t="shared" si="28"/>
        <v>2032</v>
      </c>
      <c r="B248" s="33" t="s">
        <v>36</v>
      </c>
      <c r="C248" s="149">
        <v>441902646</v>
      </c>
      <c r="D248" s="148" t="s">
        <v>117</v>
      </c>
      <c r="F248" s="100">
        <f>'COM GSDTSec'!R289</f>
        <v>1809563</v>
      </c>
      <c r="G248" s="76">
        <f>'COM GSTOU'!R289</f>
        <v>6286140</v>
      </c>
      <c r="H248" s="76">
        <f>'COM LP-SEC'!R289+'COM LP-PRI'!R289</f>
        <v>76551918</v>
      </c>
      <c r="I248" s="76">
        <f>'COM LPT-SEC'!R289</f>
        <v>14450160</v>
      </c>
      <c r="J248" s="141">
        <f>'COM RTP'!R289</f>
        <v>11647797</v>
      </c>
      <c r="K248" s="76"/>
      <c r="L248" s="101"/>
      <c r="M248" s="102"/>
      <c r="N248" s="136">
        <v>1251000</v>
      </c>
      <c r="O248" s="136">
        <v>22875000</v>
      </c>
      <c r="P248" s="138">
        <v>5588000</v>
      </c>
      <c r="R248" s="100">
        <f t="shared" si="22"/>
        <v>1809563</v>
      </c>
      <c r="S248" s="76">
        <f t="shared" si="23"/>
        <v>6286140</v>
      </c>
      <c r="T248" s="76">
        <f t="shared" si="24"/>
        <v>77802918</v>
      </c>
      <c r="U248" s="76">
        <f t="shared" si="25"/>
        <v>37325160</v>
      </c>
      <c r="V248" s="103">
        <f t="shared" si="26"/>
        <v>17235797</v>
      </c>
      <c r="X248" s="153">
        <f t="shared" si="27"/>
        <v>301443068</v>
      </c>
    </row>
    <row r="249" spans="1:24">
      <c r="A249" s="91">
        <f t="shared" si="28"/>
        <v>2032</v>
      </c>
      <c r="B249" s="33" t="s">
        <v>41</v>
      </c>
      <c r="C249" s="149">
        <v>472933231</v>
      </c>
      <c r="D249" s="148" t="s">
        <v>117</v>
      </c>
      <c r="F249" s="100">
        <f>'COM GSDTSec'!R290</f>
        <v>1925770</v>
      </c>
      <c r="G249" s="76">
        <f>'COM GSTOU'!R290</f>
        <v>6810609</v>
      </c>
      <c r="H249" s="76">
        <f>'COM LP-SEC'!R290+'COM LP-PRI'!R290</f>
        <v>79400882</v>
      </c>
      <c r="I249" s="76">
        <f>'COM LPT-SEC'!R290</f>
        <v>14992698</v>
      </c>
      <c r="J249" s="141">
        <f>'COM RTP'!R290</f>
        <v>12366136</v>
      </c>
      <c r="K249" s="76"/>
      <c r="L249" s="101"/>
      <c r="M249" s="102"/>
      <c r="N249" s="136">
        <v>1446000</v>
      </c>
      <c r="O249" s="136">
        <v>23932000</v>
      </c>
      <c r="P249" s="138">
        <v>5964000</v>
      </c>
      <c r="R249" s="100">
        <f t="shared" si="22"/>
        <v>1925770</v>
      </c>
      <c r="S249" s="76">
        <f t="shared" si="23"/>
        <v>6810609</v>
      </c>
      <c r="T249" s="76">
        <f t="shared" si="24"/>
        <v>80846882</v>
      </c>
      <c r="U249" s="76">
        <f t="shared" si="25"/>
        <v>38924698</v>
      </c>
      <c r="V249" s="103">
        <f t="shared" si="26"/>
        <v>18330136</v>
      </c>
      <c r="X249" s="153">
        <f t="shared" si="27"/>
        <v>326095136</v>
      </c>
    </row>
    <row r="250" spans="1:24">
      <c r="A250" s="91">
        <f t="shared" si="28"/>
        <v>2032</v>
      </c>
      <c r="B250" s="33" t="s">
        <v>42</v>
      </c>
      <c r="C250" s="149">
        <v>474459463</v>
      </c>
      <c r="D250" s="148" t="s">
        <v>117</v>
      </c>
      <c r="F250" s="100">
        <f>'COM GSDTSec'!R291</f>
        <v>1988148</v>
      </c>
      <c r="G250" s="76">
        <f>'COM GSTOU'!R291</f>
        <v>6755273</v>
      </c>
      <c r="H250" s="76">
        <f>'COM LP-SEC'!R291+'COM LP-PRI'!R291</f>
        <v>81243471</v>
      </c>
      <c r="I250" s="76">
        <f>'COM LPT-SEC'!R291</f>
        <v>15167370</v>
      </c>
      <c r="J250" s="141">
        <f>'COM RTP'!R291</f>
        <v>12498920</v>
      </c>
      <c r="K250" s="76"/>
      <c r="L250" s="101"/>
      <c r="M250" s="102"/>
      <c r="N250" s="136">
        <v>1333000</v>
      </c>
      <c r="O250" s="136">
        <v>24328000</v>
      </c>
      <c r="P250" s="138">
        <v>6052000</v>
      </c>
      <c r="R250" s="100">
        <f t="shared" si="22"/>
        <v>1988148</v>
      </c>
      <c r="S250" s="76">
        <f t="shared" si="23"/>
        <v>6755273</v>
      </c>
      <c r="T250" s="76">
        <f t="shared" si="24"/>
        <v>82576471</v>
      </c>
      <c r="U250" s="76">
        <f t="shared" si="25"/>
        <v>39495370</v>
      </c>
      <c r="V250" s="103">
        <f t="shared" si="26"/>
        <v>18550920</v>
      </c>
      <c r="X250" s="153">
        <f t="shared" si="27"/>
        <v>325093281</v>
      </c>
    </row>
    <row r="251" spans="1:24">
      <c r="A251" s="91">
        <f t="shared" si="28"/>
        <v>2032</v>
      </c>
      <c r="B251" s="33" t="s">
        <v>43</v>
      </c>
      <c r="C251" s="149">
        <v>473166303</v>
      </c>
      <c r="D251" s="148" t="s">
        <v>117</v>
      </c>
      <c r="F251" s="100">
        <f>'COM GSDTSec'!R292</f>
        <v>1844327</v>
      </c>
      <c r="G251" s="76">
        <f>'COM GSTOU'!R292</f>
        <v>6717076</v>
      </c>
      <c r="H251" s="76">
        <f>'COM LP-SEC'!R292+'COM LP-PRI'!R292</f>
        <v>80750092</v>
      </c>
      <c r="I251" s="76">
        <f>'COM LPT-SEC'!R292</f>
        <v>14728859</v>
      </c>
      <c r="J251" s="141">
        <f>'COM RTP'!R292</f>
        <v>12124508</v>
      </c>
      <c r="K251" s="76"/>
      <c r="L251" s="101"/>
      <c r="M251" s="102"/>
      <c r="N251" s="136">
        <v>1358000</v>
      </c>
      <c r="O251" s="136">
        <v>22517000</v>
      </c>
      <c r="P251" s="138">
        <v>5561000</v>
      </c>
      <c r="R251" s="100">
        <f t="shared" si="22"/>
        <v>1844327</v>
      </c>
      <c r="S251" s="76">
        <f t="shared" si="23"/>
        <v>6717076</v>
      </c>
      <c r="T251" s="76">
        <f t="shared" si="24"/>
        <v>82108092</v>
      </c>
      <c r="U251" s="76">
        <f t="shared" si="25"/>
        <v>37245859</v>
      </c>
      <c r="V251" s="103">
        <f t="shared" si="26"/>
        <v>17685508</v>
      </c>
      <c r="X251" s="153">
        <f t="shared" si="27"/>
        <v>327565441</v>
      </c>
    </row>
    <row r="252" spans="1:24">
      <c r="A252" s="91">
        <f t="shared" si="28"/>
        <v>2032</v>
      </c>
      <c r="B252" s="33" t="s">
        <v>44</v>
      </c>
      <c r="C252" s="149">
        <v>425540048</v>
      </c>
      <c r="D252" s="148" t="s">
        <v>117</v>
      </c>
      <c r="F252" s="100">
        <f>'COM GSDTSec'!R293</f>
        <v>1520773</v>
      </c>
      <c r="G252" s="76">
        <f>'COM GSTOU'!R293</f>
        <v>5963732</v>
      </c>
      <c r="H252" s="76">
        <f>'COM LP-SEC'!R293+'COM LP-PRI'!R293</f>
        <v>71869131</v>
      </c>
      <c r="I252" s="76">
        <f>'COM LPT-SEC'!R293</f>
        <v>13248688</v>
      </c>
      <c r="J252" s="141">
        <f>'COM RTP'!R293</f>
        <v>10273101</v>
      </c>
      <c r="K252" s="76"/>
      <c r="L252" s="101"/>
      <c r="M252" s="102"/>
      <c r="N252" s="136">
        <v>1202000</v>
      </c>
      <c r="O252" s="136">
        <v>20642000</v>
      </c>
      <c r="P252" s="138">
        <v>5666000</v>
      </c>
      <c r="R252" s="100">
        <f t="shared" si="22"/>
        <v>1520773</v>
      </c>
      <c r="S252" s="76">
        <f t="shared" si="23"/>
        <v>5963732</v>
      </c>
      <c r="T252" s="76">
        <f t="shared" si="24"/>
        <v>73071131</v>
      </c>
      <c r="U252" s="76">
        <f t="shared" si="25"/>
        <v>33890688</v>
      </c>
      <c r="V252" s="103">
        <f t="shared" si="26"/>
        <v>15939101</v>
      </c>
      <c r="X252" s="153">
        <f t="shared" si="27"/>
        <v>295154623</v>
      </c>
    </row>
    <row r="253" spans="1:24">
      <c r="A253" s="91">
        <f t="shared" si="28"/>
        <v>2032</v>
      </c>
      <c r="B253" s="33" t="s">
        <v>45</v>
      </c>
      <c r="C253" s="149">
        <v>338898882</v>
      </c>
      <c r="D253" s="148" t="s">
        <v>117</v>
      </c>
      <c r="F253" s="100">
        <f>'COM GSDTSec'!R294</f>
        <v>1174387</v>
      </c>
      <c r="G253" s="76">
        <f>'COM GSTOU'!R294</f>
        <v>4610711</v>
      </c>
      <c r="H253" s="76">
        <f>'COM LP-SEC'!R294+'COM LP-PRI'!R294</f>
        <v>60216042</v>
      </c>
      <c r="I253" s="76">
        <f>'COM LPT-SEC'!R294</f>
        <v>11720992</v>
      </c>
      <c r="J253" s="141">
        <f>'COM RTP'!R294</f>
        <v>8735428</v>
      </c>
      <c r="K253" s="76"/>
      <c r="L253" s="101"/>
      <c r="M253" s="102"/>
      <c r="N253" s="136">
        <v>965000</v>
      </c>
      <c r="O253" s="136">
        <v>18832000</v>
      </c>
      <c r="P253" s="138">
        <v>5466000</v>
      </c>
      <c r="R253" s="100">
        <f t="shared" si="22"/>
        <v>1174387</v>
      </c>
      <c r="S253" s="76">
        <f t="shared" si="23"/>
        <v>4610711</v>
      </c>
      <c r="T253" s="76">
        <f t="shared" si="24"/>
        <v>61181042</v>
      </c>
      <c r="U253" s="76">
        <f t="shared" si="25"/>
        <v>30552992</v>
      </c>
      <c r="V253" s="103">
        <f t="shared" si="26"/>
        <v>14201428</v>
      </c>
      <c r="X253" s="153">
        <f t="shared" si="27"/>
        <v>227178322</v>
      </c>
    </row>
    <row r="254" spans="1:24">
      <c r="A254" s="91">
        <f t="shared" si="28"/>
        <v>2032</v>
      </c>
      <c r="B254" s="33" t="s">
        <v>46</v>
      </c>
      <c r="C254" s="149">
        <v>344576656</v>
      </c>
      <c r="D254" s="148" t="s">
        <v>117</v>
      </c>
      <c r="F254" s="100">
        <f>'COM GSDTSec'!R295</f>
        <v>1256173</v>
      </c>
      <c r="G254" s="76">
        <f>'COM GSTOU'!R295</f>
        <v>4372451</v>
      </c>
      <c r="H254" s="76">
        <f>'COM LP-SEC'!R295+'COM LP-PRI'!R295</f>
        <v>61661525</v>
      </c>
      <c r="I254" s="76">
        <f>'COM LPT-SEC'!R295</f>
        <v>12325475</v>
      </c>
      <c r="J254" s="141">
        <f>'COM RTP'!R295</f>
        <v>9496341</v>
      </c>
      <c r="K254" s="76"/>
      <c r="L254" s="101"/>
      <c r="M254" s="102"/>
      <c r="N254" s="136">
        <v>972000</v>
      </c>
      <c r="O254" s="136">
        <v>19462000</v>
      </c>
      <c r="P254" s="138">
        <v>4574000</v>
      </c>
      <c r="R254" s="100">
        <f t="shared" si="22"/>
        <v>1256173</v>
      </c>
      <c r="S254" s="76">
        <f t="shared" si="23"/>
        <v>4372451</v>
      </c>
      <c r="T254" s="76">
        <f t="shared" si="24"/>
        <v>62633525</v>
      </c>
      <c r="U254" s="76">
        <f t="shared" si="25"/>
        <v>31787475</v>
      </c>
      <c r="V254" s="103">
        <f t="shared" si="26"/>
        <v>14070341</v>
      </c>
      <c r="X254" s="153">
        <f t="shared" si="27"/>
        <v>230456691</v>
      </c>
    </row>
    <row r="255" spans="1:24">
      <c r="A255" s="91">
        <f t="shared" si="28"/>
        <v>2033</v>
      </c>
      <c r="B255" s="33" t="s">
        <v>31</v>
      </c>
      <c r="C255" s="149">
        <v>352337259</v>
      </c>
      <c r="D255" s="148" t="s">
        <v>117</v>
      </c>
      <c r="F255" s="100">
        <f>'COM GSDTSec'!R296</f>
        <v>1284984</v>
      </c>
      <c r="G255" s="76">
        <f>'COM GSTOU'!R296</f>
        <v>4528001</v>
      </c>
      <c r="H255" s="76">
        <f>'COM LP-SEC'!R296+'COM LP-PRI'!R296</f>
        <v>62121325</v>
      </c>
      <c r="I255" s="76">
        <f>'COM LPT-SEC'!R296</f>
        <v>12973126</v>
      </c>
      <c r="J255" s="141">
        <f>'COM RTP'!R296</f>
        <v>9821822</v>
      </c>
      <c r="K255" s="76"/>
      <c r="L255" s="101"/>
      <c r="M255" s="102"/>
      <c r="N255" s="136">
        <v>1041000</v>
      </c>
      <c r="O255" s="136">
        <v>19310000</v>
      </c>
      <c r="P255" s="138">
        <v>4943000</v>
      </c>
      <c r="R255" s="100">
        <f t="shared" si="22"/>
        <v>1284984</v>
      </c>
      <c r="S255" s="76">
        <f t="shared" si="23"/>
        <v>4528001</v>
      </c>
      <c r="T255" s="76">
        <f t="shared" si="24"/>
        <v>63162325</v>
      </c>
      <c r="U255" s="76">
        <f t="shared" si="25"/>
        <v>32283126</v>
      </c>
      <c r="V255" s="103">
        <f t="shared" si="26"/>
        <v>14764822</v>
      </c>
      <c r="X255" s="153">
        <f t="shared" si="27"/>
        <v>236314001</v>
      </c>
    </row>
    <row r="256" spans="1:24">
      <c r="A256" s="91">
        <f t="shared" si="28"/>
        <v>2033</v>
      </c>
      <c r="B256" s="33" t="s">
        <v>32</v>
      </c>
      <c r="C256" s="149">
        <v>338412682</v>
      </c>
      <c r="D256" s="148" t="s">
        <v>117</v>
      </c>
      <c r="F256" s="100">
        <f>'COM GSDTSec'!R297</f>
        <v>1215664</v>
      </c>
      <c r="G256" s="76">
        <f>'COM GSTOU'!R297</f>
        <v>4481473</v>
      </c>
      <c r="H256" s="76">
        <f>'COM LP-SEC'!R297+'COM LP-PRI'!R297</f>
        <v>59838509</v>
      </c>
      <c r="I256" s="76">
        <f>'COM LPT-SEC'!R297</f>
        <v>12012279</v>
      </c>
      <c r="J256" s="141">
        <f>'COM RTP'!R297</f>
        <v>8983206</v>
      </c>
      <c r="K256" s="76"/>
      <c r="L256" s="101"/>
      <c r="M256" s="102"/>
      <c r="N256" s="136">
        <v>889000</v>
      </c>
      <c r="O256" s="136">
        <v>18515000</v>
      </c>
      <c r="P256" s="138">
        <v>5009000</v>
      </c>
      <c r="R256" s="100">
        <f t="shared" si="22"/>
        <v>1215664</v>
      </c>
      <c r="S256" s="76">
        <f t="shared" si="23"/>
        <v>4481473</v>
      </c>
      <c r="T256" s="76">
        <f t="shared" si="24"/>
        <v>60727509</v>
      </c>
      <c r="U256" s="76">
        <f t="shared" si="25"/>
        <v>30527279</v>
      </c>
      <c r="V256" s="103">
        <f t="shared" si="26"/>
        <v>13992206</v>
      </c>
      <c r="X256" s="153">
        <f t="shared" si="27"/>
        <v>227468551</v>
      </c>
    </row>
    <row r="257" spans="1:24">
      <c r="A257" s="91">
        <f t="shared" si="28"/>
        <v>2033</v>
      </c>
      <c r="B257" s="33" t="s">
        <v>33</v>
      </c>
      <c r="C257" s="149">
        <v>332890737</v>
      </c>
      <c r="D257" s="148" t="s">
        <v>117</v>
      </c>
      <c r="F257" s="100">
        <f>'COM GSDTSec'!R298</f>
        <v>1066312</v>
      </c>
      <c r="G257" s="76">
        <f>'COM GSTOU'!R298</f>
        <v>4484069</v>
      </c>
      <c r="H257" s="76">
        <f>'COM LP-SEC'!R298+'COM LP-PRI'!R298</f>
        <v>61307404</v>
      </c>
      <c r="I257" s="76">
        <f>'COM LPT-SEC'!R298</f>
        <v>12025133</v>
      </c>
      <c r="J257" s="141">
        <f>'COM RTP'!R298</f>
        <v>8749838</v>
      </c>
      <c r="K257" s="76"/>
      <c r="L257" s="101"/>
      <c r="M257" s="102"/>
      <c r="N257" s="136">
        <v>886000</v>
      </c>
      <c r="O257" s="136">
        <v>19783000</v>
      </c>
      <c r="P257" s="138">
        <v>5879000</v>
      </c>
      <c r="R257" s="100">
        <f t="shared" si="22"/>
        <v>1066312</v>
      </c>
      <c r="S257" s="76">
        <f t="shared" si="23"/>
        <v>4484069</v>
      </c>
      <c r="T257" s="76">
        <f t="shared" si="24"/>
        <v>62193404</v>
      </c>
      <c r="U257" s="76">
        <f t="shared" si="25"/>
        <v>31808133</v>
      </c>
      <c r="V257" s="103">
        <f t="shared" si="26"/>
        <v>14628838</v>
      </c>
      <c r="X257" s="153">
        <f t="shared" si="27"/>
        <v>218709981</v>
      </c>
    </row>
    <row r="258" spans="1:24">
      <c r="A258" s="91">
        <f t="shared" si="28"/>
        <v>2033</v>
      </c>
      <c r="B258" s="33" t="s">
        <v>34</v>
      </c>
      <c r="C258" s="149">
        <v>353805838</v>
      </c>
      <c r="D258" s="148" t="s">
        <v>117</v>
      </c>
      <c r="F258" s="100">
        <f>'COM GSDTSec'!R299</f>
        <v>1257850</v>
      </c>
      <c r="G258" s="76">
        <f>'COM GSTOU'!R299</f>
        <v>4864547</v>
      </c>
      <c r="H258" s="76">
        <f>'COM LP-SEC'!R299+'COM LP-PRI'!R299</f>
        <v>66880743</v>
      </c>
      <c r="I258" s="76">
        <f>'COM LPT-SEC'!R299</f>
        <v>12989893</v>
      </c>
      <c r="J258" s="141">
        <f>'COM RTP'!R299</f>
        <v>9431342</v>
      </c>
      <c r="K258" s="76"/>
      <c r="L258" s="101"/>
      <c r="M258" s="102"/>
      <c r="N258" s="136">
        <v>1059000</v>
      </c>
      <c r="O258" s="136">
        <v>20180000</v>
      </c>
      <c r="P258" s="138">
        <v>5755000</v>
      </c>
      <c r="R258" s="100">
        <f t="shared" si="22"/>
        <v>1257850</v>
      </c>
      <c r="S258" s="76">
        <f t="shared" si="23"/>
        <v>4864547</v>
      </c>
      <c r="T258" s="76">
        <f t="shared" si="24"/>
        <v>67939743</v>
      </c>
      <c r="U258" s="76">
        <f t="shared" si="25"/>
        <v>33169893</v>
      </c>
      <c r="V258" s="103">
        <f t="shared" si="26"/>
        <v>15186342</v>
      </c>
      <c r="X258" s="153">
        <f t="shared" si="27"/>
        <v>231387463</v>
      </c>
    </row>
    <row r="259" spans="1:24">
      <c r="A259" s="91">
        <f t="shared" si="28"/>
        <v>2033</v>
      </c>
      <c r="B259" s="33" t="s">
        <v>35</v>
      </c>
      <c r="C259" s="149">
        <v>375644473</v>
      </c>
      <c r="D259" s="148" t="s">
        <v>117</v>
      </c>
      <c r="F259" s="100">
        <f>'COM GSDTSec'!R300</f>
        <v>1369062</v>
      </c>
      <c r="G259" s="76">
        <f>'COM GSTOU'!R300</f>
        <v>5198206</v>
      </c>
      <c r="H259" s="76">
        <f>'COM LP-SEC'!R300+'COM LP-PRI'!R300</f>
        <v>67688387</v>
      </c>
      <c r="I259" s="76">
        <f>'COM LPT-SEC'!R300</f>
        <v>12688043</v>
      </c>
      <c r="J259" s="141">
        <f>'COM RTP'!R300</f>
        <v>9756522</v>
      </c>
      <c r="K259" s="76"/>
      <c r="L259" s="101"/>
      <c r="M259" s="102"/>
      <c r="N259" s="136">
        <v>1198000</v>
      </c>
      <c r="O259" s="136">
        <v>21352000</v>
      </c>
      <c r="P259" s="138">
        <v>6043000</v>
      </c>
      <c r="R259" s="100">
        <f t="shared" si="22"/>
        <v>1369062</v>
      </c>
      <c r="S259" s="76">
        <f t="shared" si="23"/>
        <v>5198206</v>
      </c>
      <c r="T259" s="76">
        <f t="shared" si="24"/>
        <v>68886387</v>
      </c>
      <c r="U259" s="76">
        <f t="shared" si="25"/>
        <v>34040043</v>
      </c>
      <c r="V259" s="103">
        <f t="shared" si="26"/>
        <v>15799522</v>
      </c>
      <c r="X259" s="153">
        <f t="shared" si="27"/>
        <v>250351253</v>
      </c>
    </row>
    <row r="260" spans="1:24">
      <c r="A260" s="91">
        <f t="shared" si="28"/>
        <v>2033</v>
      </c>
      <c r="B260" s="33" t="s">
        <v>36</v>
      </c>
      <c r="C260" s="149">
        <v>445907674</v>
      </c>
      <c r="D260" s="148" t="s">
        <v>117</v>
      </c>
      <c r="F260" s="100">
        <f>'COM GSDTSec'!R301</f>
        <v>1786657</v>
      </c>
      <c r="G260" s="76">
        <f>'COM GSTOU'!R301</f>
        <v>6537981</v>
      </c>
      <c r="H260" s="76">
        <f>'COM LP-SEC'!R301+'COM LP-PRI'!R301</f>
        <v>78868092</v>
      </c>
      <c r="I260" s="76">
        <f>'COM LPT-SEC'!R301</f>
        <v>14450160</v>
      </c>
      <c r="J260" s="141">
        <f>'COM RTP'!R301</f>
        <v>11647797</v>
      </c>
      <c r="K260" s="76"/>
      <c r="L260" s="101"/>
      <c r="M260" s="102"/>
      <c r="N260" s="136">
        <v>1251000</v>
      </c>
      <c r="O260" s="136">
        <v>22875000</v>
      </c>
      <c r="P260" s="138">
        <v>5588000</v>
      </c>
      <c r="R260" s="100">
        <f t="shared" si="22"/>
        <v>1786657</v>
      </c>
      <c r="S260" s="76">
        <f t="shared" si="23"/>
        <v>6537981</v>
      </c>
      <c r="T260" s="76">
        <f t="shared" si="24"/>
        <v>80119092</v>
      </c>
      <c r="U260" s="76">
        <f t="shared" si="25"/>
        <v>37325160</v>
      </c>
      <c r="V260" s="103">
        <f t="shared" si="26"/>
        <v>17235797</v>
      </c>
      <c r="X260" s="153">
        <f t="shared" si="27"/>
        <v>302902987</v>
      </c>
    </row>
    <row r="261" spans="1:24">
      <c r="A261" s="91">
        <f t="shared" si="28"/>
        <v>2033</v>
      </c>
      <c r="B261" s="33" t="s">
        <v>41</v>
      </c>
      <c r="C261" s="149">
        <v>477219493</v>
      </c>
      <c r="D261" s="148" t="s">
        <v>117</v>
      </c>
      <c r="F261" s="100">
        <f>'COM GSDTSec'!R302</f>
        <v>1901393</v>
      </c>
      <c r="G261" s="76">
        <f>'COM GSTOU'!R302</f>
        <v>7087940</v>
      </c>
      <c r="H261" s="76">
        <f>'COM LP-SEC'!R302+'COM LP-PRI'!R302</f>
        <v>82050239</v>
      </c>
      <c r="I261" s="76">
        <f>'COM LPT-SEC'!R302</f>
        <v>14992698</v>
      </c>
      <c r="J261" s="141">
        <f>'COM RTP'!R302</f>
        <v>12366136</v>
      </c>
      <c r="K261" s="76"/>
      <c r="L261" s="101"/>
      <c r="M261" s="102"/>
      <c r="N261" s="136">
        <v>1446000</v>
      </c>
      <c r="O261" s="136">
        <v>23932000</v>
      </c>
      <c r="P261" s="138">
        <v>5964000</v>
      </c>
      <c r="R261" s="100">
        <f t="shared" si="22"/>
        <v>1901393</v>
      </c>
      <c r="S261" s="76">
        <f t="shared" si="23"/>
        <v>7087940</v>
      </c>
      <c r="T261" s="76">
        <f t="shared" si="24"/>
        <v>83496239</v>
      </c>
      <c r="U261" s="76">
        <f t="shared" si="25"/>
        <v>38924698</v>
      </c>
      <c r="V261" s="103">
        <f t="shared" si="26"/>
        <v>18330136</v>
      </c>
      <c r="X261" s="153">
        <f t="shared" si="27"/>
        <v>327479087</v>
      </c>
    </row>
    <row r="262" spans="1:24">
      <c r="A262" s="91">
        <f t="shared" si="28"/>
        <v>2033</v>
      </c>
      <c r="B262" s="33" t="s">
        <v>42</v>
      </c>
      <c r="C262" s="149">
        <v>478759557</v>
      </c>
      <c r="D262" s="148" t="s">
        <v>117</v>
      </c>
      <c r="F262" s="100">
        <f>'COM GSDTSec'!R303</f>
        <v>1962982</v>
      </c>
      <c r="G262" s="76">
        <f>'COM GSTOU'!R303</f>
        <v>7034765</v>
      </c>
      <c r="H262" s="76">
        <f>'COM LP-SEC'!R303+'COM LP-PRI'!R303</f>
        <v>83952353</v>
      </c>
      <c r="I262" s="76">
        <f>'COM LPT-SEC'!R303</f>
        <v>15167370</v>
      </c>
      <c r="J262" s="141">
        <f>'COM RTP'!R303</f>
        <v>12498920</v>
      </c>
      <c r="K262" s="76"/>
      <c r="L262" s="101"/>
      <c r="M262" s="102"/>
      <c r="N262" s="136">
        <v>1333000</v>
      </c>
      <c r="O262" s="136">
        <v>24328000</v>
      </c>
      <c r="P262" s="138">
        <v>6052000</v>
      </c>
      <c r="R262" s="100">
        <f t="shared" si="22"/>
        <v>1962982</v>
      </c>
      <c r="S262" s="76">
        <f t="shared" si="23"/>
        <v>7034765</v>
      </c>
      <c r="T262" s="76">
        <f t="shared" si="24"/>
        <v>85285353</v>
      </c>
      <c r="U262" s="76">
        <f t="shared" si="25"/>
        <v>39495370</v>
      </c>
      <c r="V262" s="103">
        <f t="shared" si="26"/>
        <v>18550920</v>
      </c>
      <c r="X262" s="153">
        <f t="shared" si="27"/>
        <v>326430167</v>
      </c>
    </row>
    <row r="263" spans="1:24">
      <c r="A263" s="91">
        <f t="shared" si="28"/>
        <v>2033</v>
      </c>
      <c r="B263" s="33" t="s">
        <v>43</v>
      </c>
      <c r="C263" s="149">
        <v>477454677</v>
      </c>
      <c r="D263" s="148" t="s">
        <v>117</v>
      </c>
      <c r="F263" s="100">
        <f>'COM GSDTSec'!R304</f>
        <v>1820981</v>
      </c>
      <c r="G263" s="76">
        <f>'COM GSTOU'!R304</f>
        <v>6988684</v>
      </c>
      <c r="H263" s="76">
        <f>'COM LP-SEC'!R304+'COM LP-PRI'!R304</f>
        <v>83406170</v>
      </c>
      <c r="I263" s="76">
        <f>'COM LPT-SEC'!R304</f>
        <v>14728859</v>
      </c>
      <c r="J263" s="141">
        <f>'COM RTP'!R304</f>
        <v>12124508</v>
      </c>
      <c r="K263" s="76"/>
      <c r="L263" s="101"/>
      <c r="M263" s="102"/>
      <c r="N263" s="136">
        <v>1358000</v>
      </c>
      <c r="O263" s="136">
        <v>22517000</v>
      </c>
      <c r="P263" s="138">
        <v>5561000</v>
      </c>
      <c r="R263" s="100">
        <f t="shared" si="22"/>
        <v>1820981</v>
      </c>
      <c r="S263" s="76">
        <f t="shared" si="23"/>
        <v>6988684</v>
      </c>
      <c r="T263" s="76">
        <f t="shared" si="24"/>
        <v>84764170</v>
      </c>
      <c r="U263" s="76">
        <f t="shared" si="25"/>
        <v>37245859</v>
      </c>
      <c r="V263" s="103">
        <f t="shared" si="26"/>
        <v>17685508</v>
      </c>
      <c r="X263" s="153">
        <f t="shared" si="27"/>
        <v>328949475</v>
      </c>
    </row>
    <row r="264" spans="1:24">
      <c r="A264" s="91">
        <f t="shared" si="28"/>
        <v>2033</v>
      </c>
      <c r="B264" s="33" t="s">
        <v>44</v>
      </c>
      <c r="C264" s="149">
        <v>429396778</v>
      </c>
      <c r="D264" s="148" t="s">
        <v>117</v>
      </c>
      <c r="F264" s="100">
        <f>'COM GSDTSec'!R305</f>
        <v>1501523</v>
      </c>
      <c r="G264" s="76">
        <f>'COM GSTOU'!R305</f>
        <v>6204130</v>
      </c>
      <c r="H264" s="76">
        <f>'COM LP-SEC'!R305+'COM LP-PRI'!R305</f>
        <v>74223339</v>
      </c>
      <c r="I264" s="76">
        <f>'COM LPT-SEC'!R305</f>
        <v>13248688</v>
      </c>
      <c r="J264" s="141">
        <f>'COM RTP'!R305</f>
        <v>10273101</v>
      </c>
      <c r="K264" s="76"/>
      <c r="L264" s="101"/>
      <c r="M264" s="102"/>
      <c r="N264" s="136">
        <v>1202000</v>
      </c>
      <c r="O264" s="136">
        <v>20642000</v>
      </c>
      <c r="P264" s="138">
        <v>5666000</v>
      </c>
      <c r="R264" s="100">
        <f t="shared" si="22"/>
        <v>1501523</v>
      </c>
      <c r="S264" s="76">
        <f t="shared" si="23"/>
        <v>6204130</v>
      </c>
      <c r="T264" s="76">
        <f t="shared" si="24"/>
        <v>75425339</v>
      </c>
      <c r="U264" s="76">
        <f t="shared" si="25"/>
        <v>33890688</v>
      </c>
      <c r="V264" s="103">
        <f t="shared" si="26"/>
        <v>15939101</v>
      </c>
      <c r="X264" s="153">
        <f t="shared" si="27"/>
        <v>296435997</v>
      </c>
    </row>
    <row r="265" spans="1:24">
      <c r="A265" s="91">
        <f t="shared" si="28"/>
        <v>2033</v>
      </c>
      <c r="B265" s="33" t="s">
        <v>45</v>
      </c>
      <c r="C265" s="149">
        <v>341970371</v>
      </c>
      <c r="D265" s="148" t="s">
        <v>117</v>
      </c>
      <c r="F265" s="100">
        <f>'COM GSDTSec'!R306</f>
        <v>1159521</v>
      </c>
      <c r="G265" s="76">
        <f>'COM GSTOU'!R306</f>
        <v>4799558</v>
      </c>
      <c r="H265" s="76">
        <f>'COM LP-SEC'!R306+'COM LP-PRI'!R306</f>
        <v>61983154</v>
      </c>
      <c r="I265" s="76">
        <f>'COM LPT-SEC'!R306</f>
        <v>11720992</v>
      </c>
      <c r="J265" s="141">
        <f>'COM RTP'!R306</f>
        <v>8735428</v>
      </c>
      <c r="K265" s="76"/>
      <c r="L265" s="101"/>
      <c r="M265" s="102"/>
      <c r="N265" s="136">
        <v>965000</v>
      </c>
      <c r="O265" s="136">
        <v>18832000</v>
      </c>
      <c r="P265" s="138">
        <v>5466000</v>
      </c>
      <c r="R265" s="100">
        <f t="shared" ref="R265:R314" si="29">ROUND(SUM(L265,F265),0)</f>
        <v>1159521</v>
      </c>
      <c r="S265" s="76">
        <f t="shared" ref="S265:S314" si="30">ROUND(SUM(M265,G265),0)</f>
        <v>4799558</v>
      </c>
      <c r="T265" s="76">
        <f t="shared" ref="T265:T314" si="31">ROUND(SUM(N265,H265),0)</f>
        <v>62948154</v>
      </c>
      <c r="U265" s="76">
        <f t="shared" ref="U265:U314" si="32">ROUND(SUM(O265,I265),0)</f>
        <v>30552992</v>
      </c>
      <c r="V265" s="103">
        <f t="shared" ref="V265:V314" si="33">ROUND(SUM(P265,J265),0)</f>
        <v>14201428</v>
      </c>
      <c r="X265" s="153">
        <f t="shared" ref="X265:X314" si="34">ROUND(C265-SUM(R265:V265),0)</f>
        <v>228308718</v>
      </c>
    </row>
    <row r="266" spans="1:24">
      <c r="A266" s="91">
        <f t="shared" si="28"/>
        <v>2033</v>
      </c>
      <c r="B266" s="33" t="s">
        <v>46</v>
      </c>
      <c r="C266" s="149">
        <v>347699604</v>
      </c>
      <c r="D266" s="148" t="s">
        <v>117</v>
      </c>
      <c r="F266" s="100">
        <f>'COM GSDTSec'!R307</f>
        <v>1240272</v>
      </c>
      <c r="G266" s="76">
        <f>'COM GSTOU'!R307</f>
        <v>4547484</v>
      </c>
      <c r="H266" s="76">
        <f>'COM LP-SEC'!R307+'COM LP-PRI'!R307</f>
        <v>64003478</v>
      </c>
      <c r="I266" s="76">
        <f>'COM LPT-SEC'!R307</f>
        <v>12325475</v>
      </c>
      <c r="J266" s="141">
        <f>'COM RTP'!R307</f>
        <v>9496341</v>
      </c>
      <c r="K266" s="76"/>
      <c r="L266" s="101"/>
      <c r="M266" s="102"/>
      <c r="N266" s="136">
        <v>972000</v>
      </c>
      <c r="O266" s="136">
        <v>19462000</v>
      </c>
      <c r="P266" s="138">
        <v>4574000</v>
      </c>
      <c r="R266" s="100">
        <f t="shared" si="29"/>
        <v>1240272</v>
      </c>
      <c r="S266" s="76">
        <f t="shared" si="30"/>
        <v>4547484</v>
      </c>
      <c r="T266" s="76">
        <f t="shared" si="31"/>
        <v>64975478</v>
      </c>
      <c r="U266" s="76">
        <f t="shared" si="32"/>
        <v>31787475</v>
      </c>
      <c r="V266" s="103">
        <f t="shared" si="33"/>
        <v>14070341</v>
      </c>
      <c r="X266" s="153">
        <f t="shared" si="34"/>
        <v>231078554</v>
      </c>
    </row>
    <row r="267" spans="1:24">
      <c r="A267" s="91">
        <f t="shared" si="28"/>
        <v>2034</v>
      </c>
      <c r="B267" s="33" t="s">
        <v>31</v>
      </c>
      <c r="C267" s="149">
        <v>355336366</v>
      </c>
      <c r="D267" s="148" t="s">
        <v>117</v>
      </c>
      <c r="F267" s="100">
        <f>'COM GSDTSec'!R308</f>
        <v>1268719</v>
      </c>
      <c r="G267" s="76">
        <f>'COM GSTOU'!R308</f>
        <v>4712179</v>
      </c>
      <c r="H267" s="76">
        <f>'COM LP-SEC'!R308+'COM LP-PRI'!R308</f>
        <v>64094690</v>
      </c>
      <c r="I267" s="76">
        <f>'COM LPT-SEC'!R308</f>
        <v>12973126</v>
      </c>
      <c r="J267" s="141">
        <f>'COM RTP'!R308</f>
        <v>9821822</v>
      </c>
      <c r="K267" s="76"/>
      <c r="L267" s="101"/>
      <c r="M267" s="102"/>
      <c r="N267" s="136">
        <v>1041000</v>
      </c>
      <c r="O267" s="136">
        <v>19310000</v>
      </c>
      <c r="P267" s="138">
        <v>4943000</v>
      </c>
      <c r="R267" s="100">
        <f t="shared" si="29"/>
        <v>1268719</v>
      </c>
      <c r="S267" s="76">
        <f t="shared" si="30"/>
        <v>4712179</v>
      </c>
      <c r="T267" s="76">
        <f t="shared" si="31"/>
        <v>65135690</v>
      </c>
      <c r="U267" s="76">
        <f t="shared" si="32"/>
        <v>32283126</v>
      </c>
      <c r="V267" s="103">
        <f t="shared" si="33"/>
        <v>14764822</v>
      </c>
      <c r="X267" s="153">
        <f t="shared" si="34"/>
        <v>237171830</v>
      </c>
    </row>
    <row r="268" spans="1:24">
      <c r="A268" s="91">
        <f t="shared" si="28"/>
        <v>2034</v>
      </c>
      <c r="B268" s="33" t="s">
        <v>32</v>
      </c>
      <c r="C268" s="149">
        <v>341293262</v>
      </c>
      <c r="D268" s="148" t="s">
        <v>117</v>
      </c>
      <c r="F268" s="100">
        <f>'COM GSDTSec'!R309</f>
        <v>1200276</v>
      </c>
      <c r="G268" s="76">
        <f>'COM GSTOU'!R309</f>
        <v>4666772</v>
      </c>
      <c r="H268" s="76">
        <f>'COM LP-SEC'!R309+'COM LP-PRI'!R309</f>
        <v>62121220</v>
      </c>
      <c r="I268" s="76">
        <f>'COM LPT-SEC'!R309</f>
        <v>12012279</v>
      </c>
      <c r="J268" s="141">
        <f>'COM RTP'!R309</f>
        <v>8983206</v>
      </c>
      <c r="K268" s="76"/>
      <c r="L268" s="101"/>
      <c r="M268" s="102"/>
      <c r="N268" s="136">
        <v>889000</v>
      </c>
      <c r="O268" s="136">
        <v>18515000</v>
      </c>
      <c r="P268" s="138">
        <v>5009000</v>
      </c>
      <c r="R268" s="100">
        <f t="shared" si="29"/>
        <v>1200276</v>
      </c>
      <c r="S268" s="76">
        <f t="shared" si="30"/>
        <v>4666772</v>
      </c>
      <c r="T268" s="76">
        <f t="shared" si="31"/>
        <v>63010220</v>
      </c>
      <c r="U268" s="76">
        <f t="shared" si="32"/>
        <v>30527279</v>
      </c>
      <c r="V268" s="103">
        <f t="shared" si="33"/>
        <v>13992206</v>
      </c>
      <c r="X268" s="153">
        <f t="shared" si="34"/>
        <v>227896509</v>
      </c>
    </row>
    <row r="269" spans="1:24">
      <c r="A269" s="91">
        <f t="shared" si="28"/>
        <v>2034</v>
      </c>
      <c r="B269" s="33" t="s">
        <v>33</v>
      </c>
      <c r="C269" s="149">
        <v>335724314</v>
      </c>
      <c r="D269" s="148" t="s">
        <v>117</v>
      </c>
      <c r="F269" s="100">
        <f>'COM GSDTSec'!R310</f>
        <v>1066312</v>
      </c>
      <c r="G269" s="76">
        <f>'COM GSTOU'!R310</f>
        <v>4665209</v>
      </c>
      <c r="H269" s="76">
        <f>'COM LP-SEC'!R310+'COM LP-PRI'!R310</f>
        <v>63653641</v>
      </c>
      <c r="I269" s="76">
        <f>'COM LPT-SEC'!R310</f>
        <v>12025133</v>
      </c>
      <c r="J269" s="141">
        <f>'COM RTP'!R310</f>
        <v>8749838</v>
      </c>
      <c r="K269" s="76"/>
      <c r="L269" s="101"/>
      <c r="M269" s="102"/>
      <c r="N269" s="136">
        <v>886000</v>
      </c>
      <c r="O269" s="136">
        <v>19783000</v>
      </c>
      <c r="P269" s="138">
        <v>5879000</v>
      </c>
      <c r="R269" s="100">
        <f t="shared" si="29"/>
        <v>1066312</v>
      </c>
      <c r="S269" s="76">
        <f t="shared" si="30"/>
        <v>4665209</v>
      </c>
      <c r="T269" s="76">
        <f t="shared" si="31"/>
        <v>64539641</v>
      </c>
      <c r="U269" s="76">
        <f t="shared" si="32"/>
        <v>31808133</v>
      </c>
      <c r="V269" s="103">
        <f t="shared" si="33"/>
        <v>14628838</v>
      </c>
      <c r="X269" s="153">
        <f t="shared" si="34"/>
        <v>219016181</v>
      </c>
    </row>
    <row r="270" spans="1:24">
      <c r="A270" s="91">
        <f t="shared" si="28"/>
        <v>2034</v>
      </c>
      <c r="B270" s="33" t="s">
        <v>34</v>
      </c>
      <c r="C270" s="149">
        <v>356817445</v>
      </c>
      <c r="D270" s="148" t="s">
        <v>117</v>
      </c>
      <c r="F270" s="100">
        <f>'COM GSDTSec'!R311</f>
        <v>1257850</v>
      </c>
      <c r="G270" s="76">
        <f>'COM GSTOU'!R311</f>
        <v>5060460</v>
      </c>
      <c r="H270" s="76">
        <f>'COM LP-SEC'!R311+'COM LP-PRI'!R311</f>
        <v>69792080</v>
      </c>
      <c r="I270" s="76">
        <f>'COM LPT-SEC'!R311</f>
        <v>12989893</v>
      </c>
      <c r="J270" s="141">
        <f>'COM RTP'!R311</f>
        <v>9431342</v>
      </c>
      <c r="K270" s="76"/>
      <c r="L270" s="101"/>
      <c r="M270" s="102"/>
      <c r="N270" s="136">
        <v>1059000</v>
      </c>
      <c r="O270" s="136">
        <v>20180000</v>
      </c>
      <c r="P270" s="138">
        <v>5755000</v>
      </c>
      <c r="R270" s="100">
        <f t="shared" si="29"/>
        <v>1257850</v>
      </c>
      <c r="S270" s="76">
        <f t="shared" si="30"/>
        <v>5060460</v>
      </c>
      <c r="T270" s="76">
        <f t="shared" si="31"/>
        <v>70851080</v>
      </c>
      <c r="U270" s="76">
        <f t="shared" si="32"/>
        <v>33169893</v>
      </c>
      <c r="V270" s="103">
        <f t="shared" si="33"/>
        <v>15186342</v>
      </c>
      <c r="X270" s="153">
        <f t="shared" si="34"/>
        <v>231291820</v>
      </c>
    </row>
    <row r="271" spans="1:24">
      <c r="A271" s="91">
        <f t="shared" ref="A271:A314" si="35">A259+1</f>
        <v>2034</v>
      </c>
      <c r="B271" s="33" t="s">
        <v>35</v>
      </c>
      <c r="C271" s="149">
        <v>378841972</v>
      </c>
      <c r="D271" s="148" t="s">
        <v>117</v>
      </c>
      <c r="F271" s="100">
        <f>'COM GSDTSec'!R312</f>
        <v>1369062</v>
      </c>
      <c r="G271" s="76">
        <f>'COM GSTOU'!R312</f>
        <v>5410860</v>
      </c>
      <c r="H271" s="76">
        <f>'COM LP-SEC'!R312+'COM LP-PRI'!R312</f>
        <v>70203869</v>
      </c>
      <c r="I271" s="76">
        <f>'COM LPT-SEC'!R312</f>
        <v>12688043</v>
      </c>
      <c r="J271" s="141">
        <f>'COM RTP'!R312</f>
        <v>9756522</v>
      </c>
      <c r="K271" s="76"/>
      <c r="L271" s="101"/>
      <c r="M271" s="102"/>
      <c r="N271" s="136">
        <v>1198000</v>
      </c>
      <c r="O271" s="136">
        <v>21352000</v>
      </c>
      <c r="P271" s="138">
        <v>6043000</v>
      </c>
      <c r="R271" s="100">
        <f t="shared" si="29"/>
        <v>1369062</v>
      </c>
      <c r="S271" s="76">
        <f t="shared" si="30"/>
        <v>5410860</v>
      </c>
      <c r="T271" s="76">
        <f t="shared" si="31"/>
        <v>71401869</v>
      </c>
      <c r="U271" s="76">
        <f t="shared" si="32"/>
        <v>34040043</v>
      </c>
      <c r="V271" s="103">
        <f t="shared" si="33"/>
        <v>15799522</v>
      </c>
      <c r="X271" s="153">
        <f t="shared" si="34"/>
        <v>250820616</v>
      </c>
    </row>
    <row r="272" spans="1:24">
      <c r="A272" s="91">
        <f t="shared" si="35"/>
        <v>2034</v>
      </c>
      <c r="B272" s="33" t="s">
        <v>36</v>
      </c>
      <c r="C272" s="149">
        <v>449703255</v>
      </c>
      <c r="D272" s="148" t="s">
        <v>117</v>
      </c>
      <c r="F272" s="100">
        <f>'COM GSDTSec'!R313</f>
        <v>1786657</v>
      </c>
      <c r="G272" s="76">
        <f>'COM GSTOU'!R313</f>
        <v>6809574</v>
      </c>
      <c r="H272" s="76">
        <f>'COM LP-SEC'!R313+'COM LP-PRI'!R313</f>
        <v>81788295</v>
      </c>
      <c r="I272" s="76">
        <f>'COM LPT-SEC'!R313</f>
        <v>14450160</v>
      </c>
      <c r="J272" s="141">
        <f>'COM RTP'!R313</f>
        <v>11647797</v>
      </c>
      <c r="K272" s="76"/>
      <c r="L272" s="101"/>
      <c r="M272" s="102"/>
      <c r="N272" s="136">
        <v>1251000</v>
      </c>
      <c r="O272" s="136">
        <v>22875000</v>
      </c>
      <c r="P272" s="138">
        <v>5588000</v>
      </c>
      <c r="R272" s="100">
        <f t="shared" si="29"/>
        <v>1786657</v>
      </c>
      <c r="S272" s="76">
        <f t="shared" si="30"/>
        <v>6809574</v>
      </c>
      <c r="T272" s="76">
        <f t="shared" si="31"/>
        <v>83039295</v>
      </c>
      <c r="U272" s="76">
        <f t="shared" si="32"/>
        <v>37325160</v>
      </c>
      <c r="V272" s="103">
        <f t="shared" si="33"/>
        <v>17235797</v>
      </c>
      <c r="X272" s="153">
        <f t="shared" si="34"/>
        <v>303506772</v>
      </c>
    </row>
    <row r="273" spans="1:24">
      <c r="A273" s="91">
        <f t="shared" si="35"/>
        <v>2034</v>
      </c>
      <c r="B273" s="33" t="s">
        <v>41</v>
      </c>
      <c r="C273" s="149">
        <v>481281602</v>
      </c>
      <c r="D273" s="148" t="s">
        <v>117</v>
      </c>
      <c r="F273" s="100">
        <f>'COM GSDTSec'!R314</f>
        <v>1901393</v>
      </c>
      <c r="G273" s="76">
        <f>'COM GSTOU'!R314</f>
        <v>7370605</v>
      </c>
      <c r="H273" s="76">
        <f>'COM LP-SEC'!R314+'COM LP-PRI'!R314</f>
        <v>85072373</v>
      </c>
      <c r="I273" s="76">
        <f>'COM LPT-SEC'!R314</f>
        <v>14992698</v>
      </c>
      <c r="J273" s="141">
        <f>'COM RTP'!R314</f>
        <v>12366136</v>
      </c>
      <c r="K273" s="76"/>
      <c r="L273" s="101"/>
      <c r="M273" s="102"/>
      <c r="N273" s="136">
        <v>1446000</v>
      </c>
      <c r="O273" s="136">
        <v>23932000</v>
      </c>
      <c r="P273" s="138">
        <v>5964000</v>
      </c>
      <c r="R273" s="100">
        <f t="shared" si="29"/>
        <v>1901393</v>
      </c>
      <c r="S273" s="76">
        <f t="shared" si="30"/>
        <v>7370605</v>
      </c>
      <c r="T273" s="76">
        <f t="shared" si="31"/>
        <v>86518373</v>
      </c>
      <c r="U273" s="76">
        <f t="shared" si="32"/>
        <v>38924698</v>
      </c>
      <c r="V273" s="103">
        <f t="shared" si="33"/>
        <v>18330136</v>
      </c>
      <c r="X273" s="153">
        <f t="shared" si="34"/>
        <v>328236397</v>
      </c>
    </row>
    <row r="274" spans="1:24">
      <c r="A274" s="91">
        <f t="shared" si="35"/>
        <v>2034</v>
      </c>
      <c r="B274" s="33" t="s">
        <v>42</v>
      </c>
      <c r="C274" s="149">
        <v>482834775</v>
      </c>
      <c r="D274" s="148" t="s">
        <v>117</v>
      </c>
      <c r="F274" s="100">
        <f>'COM GSDTSec'!R315</f>
        <v>1962982</v>
      </c>
      <c r="G274" s="76">
        <f>'COM GSTOU'!R315</f>
        <v>7319530</v>
      </c>
      <c r="H274" s="76">
        <f>'COM LP-SEC'!R315+'COM LP-PRI'!R315</f>
        <v>87539101</v>
      </c>
      <c r="I274" s="76">
        <f>'COM LPT-SEC'!R315</f>
        <v>15167370</v>
      </c>
      <c r="J274" s="141">
        <f>'COM RTP'!R315</f>
        <v>12498920</v>
      </c>
      <c r="K274" s="76"/>
      <c r="L274" s="101"/>
      <c r="M274" s="102"/>
      <c r="N274" s="136">
        <v>1333000</v>
      </c>
      <c r="O274" s="136">
        <v>24328000</v>
      </c>
      <c r="P274" s="138">
        <v>6052000</v>
      </c>
      <c r="R274" s="100">
        <f t="shared" si="29"/>
        <v>1962982</v>
      </c>
      <c r="S274" s="76">
        <f t="shared" si="30"/>
        <v>7319530</v>
      </c>
      <c r="T274" s="76">
        <f t="shared" si="31"/>
        <v>88872101</v>
      </c>
      <c r="U274" s="76">
        <f t="shared" si="32"/>
        <v>39495370</v>
      </c>
      <c r="V274" s="103">
        <f t="shared" si="33"/>
        <v>18550920</v>
      </c>
      <c r="X274" s="153">
        <f t="shared" si="34"/>
        <v>326633872</v>
      </c>
    </row>
    <row r="275" spans="1:24">
      <c r="A275" s="91">
        <f t="shared" si="35"/>
        <v>2034</v>
      </c>
      <c r="B275" s="33" t="s">
        <v>43</v>
      </c>
      <c r="C275" s="149">
        <v>481518788</v>
      </c>
      <c r="D275" s="148" t="s">
        <v>117</v>
      </c>
      <c r="F275" s="100">
        <f>'COM GSDTSec'!R316</f>
        <v>1797635</v>
      </c>
      <c r="G275" s="76">
        <f>'COM GSTOU'!R316</f>
        <v>7270738</v>
      </c>
      <c r="H275" s="76">
        <f>'COM LP-SEC'!R316+'COM LP-PRI'!R316</f>
        <v>86466213</v>
      </c>
      <c r="I275" s="76">
        <f>'COM LPT-SEC'!R316</f>
        <v>14728859</v>
      </c>
      <c r="J275" s="141">
        <f>'COM RTP'!R316</f>
        <v>12124508</v>
      </c>
      <c r="K275" s="76"/>
      <c r="L275" s="101"/>
      <c r="M275" s="102"/>
      <c r="N275" s="136">
        <v>1358000</v>
      </c>
      <c r="O275" s="136">
        <v>22517000</v>
      </c>
      <c r="P275" s="138">
        <v>5561000</v>
      </c>
      <c r="R275" s="100">
        <f t="shared" si="29"/>
        <v>1797635</v>
      </c>
      <c r="S275" s="76">
        <f t="shared" si="30"/>
        <v>7270738</v>
      </c>
      <c r="T275" s="76">
        <f t="shared" si="31"/>
        <v>87824213</v>
      </c>
      <c r="U275" s="76">
        <f t="shared" si="32"/>
        <v>37245859</v>
      </c>
      <c r="V275" s="103">
        <f t="shared" si="33"/>
        <v>17685508</v>
      </c>
      <c r="X275" s="153">
        <f t="shared" si="34"/>
        <v>329694835</v>
      </c>
    </row>
    <row r="276" spans="1:24">
      <c r="A276" s="91">
        <f t="shared" si="35"/>
        <v>2034</v>
      </c>
      <c r="B276" s="33" t="s">
        <v>44</v>
      </c>
      <c r="C276" s="149">
        <v>433051818</v>
      </c>
      <c r="D276" s="148" t="s">
        <v>117</v>
      </c>
      <c r="F276" s="100">
        <f>'COM GSDTSec'!R317</f>
        <v>1463022</v>
      </c>
      <c r="G276" s="76">
        <f>'COM GSTOU'!R317</f>
        <v>6458398</v>
      </c>
      <c r="H276" s="76">
        <f>'COM LP-SEC'!R317+'COM LP-PRI'!R317</f>
        <v>76956779</v>
      </c>
      <c r="I276" s="76">
        <f>'COM LPT-SEC'!R317</f>
        <v>13248688</v>
      </c>
      <c r="J276" s="141">
        <f>'COM RTP'!R317</f>
        <v>10273101</v>
      </c>
      <c r="K276" s="76"/>
      <c r="L276" s="101"/>
      <c r="M276" s="102"/>
      <c r="N276" s="136">
        <v>1202000</v>
      </c>
      <c r="O276" s="136">
        <v>20642000</v>
      </c>
      <c r="P276" s="138">
        <v>5666000</v>
      </c>
      <c r="R276" s="100">
        <f t="shared" si="29"/>
        <v>1463022</v>
      </c>
      <c r="S276" s="76">
        <f t="shared" si="30"/>
        <v>6458398</v>
      </c>
      <c r="T276" s="76">
        <f t="shared" si="31"/>
        <v>78158779</v>
      </c>
      <c r="U276" s="76">
        <f t="shared" si="32"/>
        <v>33890688</v>
      </c>
      <c r="V276" s="103">
        <f t="shared" si="33"/>
        <v>15939101</v>
      </c>
      <c r="X276" s="153">
        <f t="shared" si="34"/>
        <v>297141830</v>
      </c>
    </row>
    <row r="277" spans="1:24">
      <c r="A277" s="91">
        <f t="shared" si="35"/>
        <v>2034</v>
      </c>
      <c r="B277" s="33" t="s">
        <v>45</v>
      </c>
      <c r="C277" s="149">
        <v>344881235</v>
      </c>
      <c r="D277" s="148" t="s">
        <v>117</v>
      </c>
      <c r="F277" s="100">
        <f>'COM GSDTSec'!R318</f>
        <v>1129790</v>
      </c>
      <c r="G277" s="76">
        <f>'COM GSTOU'!R318</f>
        <v>4991967</v>
      </c>
      <c r="H277" s="76">
        <f>'COM LP-SEC'!R318+'COM LP-PRI'!R318</f>
        <v>64643410</v>
      </c>
      <c r="I277" s="76">
        <f>'COM LPT-SEC'!R318</f>
        <v>11720992</v>
      </c>
      <c r="J277" s="141">
        <f>'COM RTP'!R318</f>
        <v>8735428</v>
      </c>
      <c r="K277" s="76"/>
      <c r="L277" s="101"/>
      <c r="M277" s="102"/>
      <c r="N277" s="136">
        <v>965000</v>
      </c>
      <c r="O277" s="136">
        <v>18832000</v>
      </c>
      <c r="P277" s="138">
        <v>5466000</v>
      </c>
      <c r="R277" s="100">
        <f t="shared" si="29"/>
        <v>1129790</v>
      </c>
      <c r="S277" s="76">
        <f t="shared" si="30"/>
        <v>4991967</v>
      </c>
      <c r="T277" s="76">
        <f t="shared" si="31"/>
        <v>65608410</v>
      </c>
      <c r="U277" s="76">
        <f t="shared" si="32"/>
        <v>30552992</v>
      </c>
      <c r="V277" s="103">
        <f t="shared" si="33"/>
        <v>14201428</v>
      </c>
      <c r="X277" s="153">
        <f t="shared" si="34"/>
        <v>228396648</v>
      </c>
    </row>
    <row r="278" spans="1:24">
      <c r="A278" s="91">
        <f t="shared" si="35"/>
        <v>2034</v>
      </c>
      <c r="B278" s="33" t="s">
        <v>46</v>
      </c>
      <c r="C278" s="149">
        <v>350659235</v>
      </c>
      <c r="D278" s="148" t="s">
        <v>117</v>
      </c>
      <c r="F278" s="100">
        <f>'COM GSDTSec'!R319</f>
        <v>1208470</v>
      </c>
      <c r="G278" s="76">
        <f>'COM GSTOU'!R319</f>
        <v>4732615</v>
      </c>
      <c r="H278" s="76">
        <f>'COM LP-SEC'!R319+'COM LP-PRI'!R319</f>
        <v>66374748</v>
      </c>
      <c r="I278" s="76">
        <f>'COM LPT-SEC'!R319</f>
        <v>12325475</v>
      </c>
      <c r="J278" s="141">
        <f>'COM RTP'!R319</f>
        <v>9496341</v>
      </c>
      <c r="K278" s="76"/>
      <c r="L278" s="101"/>
      <c r="M278" s="102"/>
      <c r="N278" s="136">
        <v>972000</v>
      </c>
      <c r="O278" s="136">
        <v>19462000</v>
      </c>
      <c r="P278" s="138">
        <v>4574000</v>
      </c>
      <c r="R278" s="100">
        <f t="shared" si="29"/>
        <v>1208470</v>
      </c>
      <c r="S278" s="76">
        <f t="shared" si="30"/>
        <v>4732615</v>
      </c>
      <c r="T278" s="76">
        <f t="shared" si="31"/>
        <v>67346748</v>
      </c>
      <c r="U278" s="76">
        <f t="shared" si="32"/>
        <v>31787475</v>
      </c>
      <c r="V278" s="103">
        <f t="shared" si="33"/>
        <v>14070341</v>
      </c>
      <c r="X278" s="153">
        <f t="shared" si="34"/>
        <v>231513586</v>
      </c>
    </row>
    <row r="279" spans="1:24">
      <c r="A279" s="91">
        <f t="shared" si="35"/>
        <v>2035</v>
      </c>
      <c r="B279" s="33" t="s">
        <v>31</v>
      </c>
      <c r="C279" s="149">
        <v>358391414</v>
      </c>
      <c r="D279" s="148" t="s">
        <v>117</v>
      </c>
      <c r="F279" s="100">
        <f>'COM GSDTSec'!R320</f>
        <v>1236187</v>
      </c>
      <c r="G279" s="76">
        <f>'COM GSTOU'!R320</f>
        <v>4903307</v>
      </c>
      <c r="H279" s="76">
        <f>'COM LP-SEC'!R320+'COM LP-PRI'!R320</f>
        <v>66481679</v>
      </c>
      <c r="I279" s="76">
        <f>'COM LPT-SEC'!R320</f>
        <v>12973126</v>
      </c>
      <c r="J279" s="141">
        <f>'COM RTP'!R320</f>
        <v>9821822</v>
      </c>
      <c r="K279" s="76"/>
      <c r="L279" s="101"/>
      <c r="M279" s="102"/>
      <c r="N279" s="136">
        <v>1041000</v>
      </c>
      <c r="O279" s="136">
        <v>19310000</v>
      </c>
      <c r="P279" s="138">
        <v>4943000</v>
      </c>
      <c r="R279" s="100">
        <f t="shared" si="29"/>
        <v>1236187</v>
      </c>
      <c r="S279" s="76">
        <f t="shared" si="30"/>
        <v>4903307</v>
      </c>
      <c r="T279" s="76">
        <f t="shared" si="31"/>
        <v>67522679</v>
      </c>
      <c r="U279" s="76">
        <f t="shared" si="32"/>
        <v>32283126</v>
      </c>
      <c r="V279" s="103">
        <f t="shared" si="33"/>
        <v>14764822</v>
      </c>
      <c r="X279" s="153">
        <f t="shared" si="34"/>
        <v>237681293</v>
      </c>
    </row>
    <row r="280" spans="1:24">
      <c r="A280" s="91">
        <f t="shared" si="35"/>
        <v>2035</v>
      </c>
      <c r="B280" s="33" t="s">
        <v>32</v>
      </c>
      <c r="C280" s="149">
        <v>344227573</v>
      </c>
      <c r="D280" s="148" t="s">
        <v>117</v>
      </c>
      <c r="F280" s="100">
        <f>'COM GSDTSec'!R321</f>
        <v>1169500</v>
      </c>
      <c r="G280" s="76">
        <f>'COM GSTOU'!R321</f>
        <v>4858933</v>
      </c>
      <c r="H280" s="76">
        <f>'COM LP-SEC'!R321+'COM LP-PRI'!R321</f>
        <v>64026103</v>
      </c>
      <c r="I280" s="76">
        <f>'COM LPT-SEC'!R321</f>
        <v>12012279</v>
      </c>
      <c r="J280" s="141">
        <f>'COM RTP'!R321</f>
        <v>8983206</v>
      </c>
      <c r="K280" s="76"/>
      <c r="L280" s="101"/>
      <c r="M280" s="102"/>
      <c r="N280" s="136">
        <v>889000</v>
      </c>
      <c r="O280" s="136">
        <v>18515000</v>
      </c>
      <c r="P280" s="138">
        <v>5009000</v>
      </c>
      <c r="R280" s="100">
        <f t="shared" si="29"/>
        <v>1169500</v>
      </c>
      <c r="S280" s="76">
        <f t="shared" si="30"/>
        <v>4858933</v>
      </c>
      <c r="T280" s="76">
        <f t="shared" si="31"/>
        <v>64915103</v>
      </c>
      <c r="U280" s="76">
        <f t="shared" si="32"/>
        <v>30527279</v>
      </c>
      <c r="V280" s="103">
        <f t="shared" si="33"/>
        <v>13992206</v>
      </c>
      <c r="X280" s="153">
        <f t="shared" si="34"/>
        <v>228764552</v>
      </c>
    </row>
    <row r="281" spans="1:24">
      <c r="A281" s="91">
        <f t="shared" si="35"/>
        <v>2035</v>
      </c>
      <c r="B281" s="33" t="s">
        <v>33</v>
      </c>
      <c r="C281" s="149">
        <v>338610745</v>
      </c>
      <c r="D281" s="148" t="s">
        <v>117</v>
      </c>
      <c r="F281" s="100">
        <f>'COM GSDTSec'!R322</f>
        <v>1038970</v>
      </c>
      <c r="G281" s="76">
        <f>'COM GSTOU'!R322</f>
        <v>4856603</v>
      </c>
      <c r="H281" s="76">
        <f>'COM LP-SEC'!R322+'COM LP-PRI'!R322</f>
        <v>65951660</v>
      </c>
      <c r="I281" s="76">
        <f>'COM LPT-SEC'!R322</f>
        <v>12025133</v>
      </c>
      <c r="J281" s="141">
        <f>'COM RTP'!R322</f>
        <v>8749838</v>
      </c>
      <c r="K281" s="76"/>
      <c r="L281" s="101"/>
      <c r="M281" s="102"/>
      <c r="N281" s="136">
        <v>886000</v>
      </c>
      <c r="O281" s="136">
        <v>19783000</v>
      </c>
      <c r="P281" s="138">
        <v>5879000</v>
      </c>
      <c r="R281" s="100">
        <f t="shared" si="29"/>
        <v>1038970</v>
      </c>
      <c r="S281" s="76">
        <f t="shared" si="30"/>
        <v>4856603</v>
      </c>
      <c r="T281" s="76">
        <f t="shared" si="31"/>
        <v>66837660</v>
      </c>
      <c r="U281" s="76">
        <f t="shared" si="32"/>
        <v>31808133</v>
      </c>
      <c r="V281" s="103">
        <f t="shared" si="33"/>
        <v>14628838</v>
      </c>
      <c r="X281" s="153">
        <f t="shared" si="34"/>
        <v>219440541</v>
      </c>
    </row>
    <row r="282" spans="1:24">
      <c r="A282" s="91">
        <f t="shared" si="35"/>
        <v>2035</v>
      </c>
      <c r="B282" s="33" t="s">
        <v>34</v>
      </c>
      <c r="C282" s="149">
        <v>359885227</v>
      </c>
      <c r="D282" s="148" t="s">
        <v>117</v>
      </c>
      <c r="F282" s="100">
        <f>'COM GSDTSec'!R323</f>
        <v>1225597</v>
      </c>
      <c r="G282" s="76">
        <f>'COM GSTOU'!R323</f>
        <v>5267462</v>
      </c>
      <c r="H282" s="76">
        <f>'COM LP-SEC'!R323+'COM LP-PRI'!R323</f>
        <v>71936424</v>
      </c>
      <c r="I282" s="76">
        <f>'COM LPT-SEC'!R323</f>
        <v>12989893</v>
      </c>
      <c r="J282" s="141">
        <f>'COM RTP'!R323</f>
        <v>9431342</v>
      </c>
      <c r="K282" s="76"/>
      <c r="L282" s="101"/>
      <c r="M282" s="102"/>
      <c r="N282" s="136">
        <v>1059000</v>
      </c>
      <c r="O282" s="136">
        <v>20180000</v>
      </c>
      <c r="P282" s="138">
        <v>5755000</v>
      </c>
      <c r="R282" s="100">
        <f t="shared" si="29"/>
        <v>1225597</v>
      </c>
      <c r="S282" s="76">
        <f t="shared" si="30"/>
        <v>5267462</v>
      </c>
      <c r="T282" s="76">
        <f t="shared" si="31"/>
        <v>72995424</v>
      </c>
      <c r="U282" s="76">
        <f t="shared" si="32"/>
        <v>33169893</v>
      </c>
      <c r="V282" s="103">
        <f t="shared" si="33"/>
        <v>15186342</v>
      </c>
      <c r="X282" s="153">
        <f t="shared" si="34"/>
        <v>232040509</v>
      </c>
    </row>
    <row r="283" spans="1:24">
      <c r="A283" s="91">
        <f t="shared" si="35"/>
        <v>2035</v>
      </c>
      <c r="B283" s="33" t="s">
        <v>35</v>
      </c>
      <c r="C283" s="149">
        <v>382099112</v>
      </c>
      <c r="D283" s="148" t="s">
        <v>117</v>
      </c>
      <c r="F283" s="100">
        <f>'COM GSDTSec'!R324</f>
        <v>1333958</v>
      </c>
      <c r="G283" s="76">
        <f>'COM GSTOU'!R324</f>
        <v>5631390</v>
      </c>
      <c r="H283" s="76">
        <f>'COM LP-SEC'!R324+'COM LP-PRI'!R324</f>
        <v>72381844</v>
      </c>
      <c r="I283" s="76">
        <f>'COM LPT-SEC'!R324</f>
        <v>12688043</v>
      </c>
      <c r="J283" s="141">
        <f>'COM RTP'!R324</f>
        <v>9756522</v>
      </c>
      <c r="K283" s="76"/>
      <c r="L283" s="101"/>
      <c r="M283" s="102"/>
      <c r="N283" s="136">
        <v>1198000</v>
      </c>
      <c r="O283" s="136">
        <v>21352000</v>
      </c>
      <c r="P283" s="138">
        <v>6043000</v>
      </c>
      <c r="R283" s="100">
        <f t="shared" si="29"/>
        <v>1333958</v>
      </c>
      <c r="S283" s="76">
        <f t="shared" si="30"/>
        <v>5631390</v>
      </c>
      <c r="T283" s="76">
        <f t="shared" si="31"/>
        <v>73579844</v>
      </c>
      <c r="U283" s="76">
        <f t="shared" si="32"/>
        <v>34040043</v>
      </c>
      <c r="V283" s="103">
        <f t="shared" si="33"/>
        <v>15799522</v>
      </c>
      <c r="X283" s="153">
        <f t="shared" si="34"/>
        <v>251714355</v>
      </c>
    </row>
    <row r="284" spans="1:24">
      <c r="A284" s="91">
        <f t="shared" si="35"/>
        <v>2035</v>
      </c>
      <c r="B284" s="33" t="s">
        <v>36</v>
      </c>
      <c r="C284" s="149">
        <v>453569634</v>
      </c>
      <c r="D284" s="148" t="s">
        <v>117</v>
      </c>
      <c r="F284" s="100">
        <f>'COM GSDTSec'!R325</f>
        <v>1717940</v>
      </c>
      <c r="G284" s="76">
        <f>'COM GSTOU'!R325</f>
        <v>7081167</v>
      </c>
      <c r="H284" s="76">
        <f>'COM LP-SEC'!R325+'COM LP-PRI'!R325</f>
        <v>85030938</v>
      </c>
      <c r="I284" s="76">
        <f>'COM LPT-SEC'!R325</f>
        <v>14450160</v>
      </c>
      <c r="J284" s="141">
        <f>'COM RTP'!R325</f>
        <v>11647797</v>
      </c>
      <c r="K284" s="76"/>
      <c r="L284" s="101"/>
      <c r="M284" s="102"/>
      <c r="N284" s="136">
        <v>1251000</v>
      </c>
      <c r="O284" s="136">
        <v>22875000</v>
      </c>
      <c r="P284" s="138">
        <v>5588000</v>
      </c>
      <c r="R284" s="100">
        <f t="shared" si="29"/>
        <v>1717940</v>
      </c>
      <c r="S284" s="76">
        <f t="shared" si="30"/>
        <v>7081167</v>
      </c>
      <c r="T284" s="76">
        <f t="shared" si="31"/>
        <v>86281938</v>
      </c>
      <c r="U284" s="76">
        <f t="shared" si="32"/>
        <v>37325160</v>
      </c>
      <c r="V284" s="103">
        <f t="shared" si="33"/>
        <v>17235797</v>
      </c>
      <c r="X284" s="153">
        <f t="shared" si="34"/>
        <v>303927632</v>
      </c>
    </row>
    <row r="285" spans="1:24">
      <c r="A285" s="91">
        <f t="shared" si="35"/>
        <v>2035</v>
      </c>
      <c r="B285" s="33" t="s">
        <v>41</v>
      </c>
      <c r="C285" s="149">
        <v>485419480</v>
      </c>
      <c r="D285" s="148" t="s">
        <v>117</v>
      </c>
      <c r="F285" s="100">
        <f>'COM GSDTSec'!R326</f>
        <v>1828262</v>
      </c>
      <c r="G285" s="76">
        <f>'COM GSTOU'!R326</f>
        <v>7679935</v>
      </c>
      <c r="H285" s="76">
        <f>'COM LP-SEC'!R326+'COM LP-PRI'!R326</f>
        <v>88203432</v>
      </c>
      <c r="I285" s="76">
        <f>'COM LPT-SEC'!R326</f>
        <v>14992698</v>
      </c>
      <c r="J285" s="141">
        <f>'COM RTP'!R326</f>
        <v>12366136</v>
      </c>
      <c r="K285" s="76"/>
      <c r="L285" s="101"/>
      <c r="M285" s="102"/>
      <c r="N285" s="136">
        <v>1446000</v>
      </c>
      <c r="O285" s="136">
        <v>23932000</v>
      </c>
      <c r="P285" s="138">
        <v>5964000</v>
      </c>
      <c r="R285" s="100">
        <f t="shared" si="29"/>
        <v>1828262</v>
      </c>
      <c r="S285" s="76">
        <f t="shared" si="30"/>
        <v>7679935</v>
      </c>
      <c r="T285" s="76">
        <f t="shared" si="31"/>
        <v>89649432</v>
      </c>
      <c r="U285" s="76">
        <f t="shared" si="32"/>
        <v>38924698</v>
      </c>
      <c r="V285" s="103">
        <f t="shared" si="33"/>
        <v>18330136</v>
      </c>
      <c r="X285" s="153">
        <f t="shared" si="34"/>
        <v>329007017</v>
      </c>
    </row>
    <row r="286" spans="1:24">
      <c r="A286" s="91">
        <f t="shared" si="35"/>
        <v>2035</v>
      </c>
      <c r="B286" s="33" t="s">
        <v>42</v>
      </c>
      <c r="C286" s="149">
        <v>486986006</v>
      </c>
      <c r="D286" s="148" t="s">
        <v>117</v>
      </c>
      <c r="F286" s="100">
        <f>'COM GSDTSec'!R327</f>
        <v>1887483</v>
      </c>
      <c r="G286" s="76">
        <f>'COM GSTOU'!R327</f>
        <v>7620116</v>
      </c>
      <c r="H286" s="76">
        <f>'COM LP-SEC'!R327+'COM LP-PRI'!R327</f>
        <v>90247982</v>
      </c>
      <c r="I286" s="76">
        <f>'COM LPT-SEC'!R327</f>
        <v>15167370</v>
      </c>
      <c r="J286" s="141">
        <f>'COM RTP'!R327</f>
        <v>12498920</v>
      </c>
      <c r="K286" s="76"/>
      <c r="L286" s="101"/>
      <c r="M286" s="102"/>
      <c r="N286" s="136">
        <v>1333000</v>
      </c>
      <c r="O286" s="136">
        <v>24328000</v>
      </c>
      <c r="P286" s="138">
        <v>6052000</v>
      </c>
      <c r="R286" s="100">
        <f t="shared" si="29"/>
        <v>1887483</v>
      </c>
      <c r="S286" s="76">
        <f t="shared" si="30"/>
        <v>7620116</v>
      </c>
      <c r="T286" s="76">
        <f t="shared" si="31"/>
        <v>91580982</v>
      </c>
      <c r="U286" s="76">
        <f t="shared" si="32"/>
        <v>39495370</v>
      </c>
      <c r="V286" s="103">
        <f t="shared" si="33"/>
        <v>18550920</v>
      </c>
      <c r="X286" s="153">
        <f t="shared" si="34"/>
        <v>327851135</v>
      </c>
    </row>
    <row r="287" spans="1:24">
      <c r="A287" s="91">
        <f t="shared" si="35"/>
        <v>2035</v>
      </c>
      <c r="B287" s="33" t="s">
        <v>43</v>
      </c>
      <c r="C287" s="149">
        <v>485658705</v>
      </c>
      <c r="D287" s="148" t="s">
        <v>117</v>
      </c>
      <c r="F287" s="100">
        <f>'COM GSDTSec'!R328</f>
        <v>1750944</v>
      </c>
      <c r="G287" s="76">
        <f>'COM GSTOU'!R328</f>
        <v>7563239</v>
      </c>
      <c r="H287" s="76">
        <f>'COM LP-SEC'!R328+'COM LP-PRI'!R328</f>
        <v>89363754</v>
      </c>
      <c r="I287" s="76">
        <f>'COM LPT-SEC'!R328</f>
        <v>14728859</v>
      </c>
      <c r="J287" s="141">
        <f>'COM RTP'!R328</f>
        <v>12124508</v>
      </c>
      <c r="K287" s="76"/>
      <c r="L287" s="101"/>
      <c r="M287" s="102"/>
      <c r="N287" s="136">
        <v>1358000</v>
      </c>
      <c r="O287" s="136">
        <v>22517000</v>
      </c>
      <c r="P287" s="138">
        <v>5561000</v>
      </c>
      <c r="R287" s="100">
        <f t="shared" si="29"/>
        <v>1750944</v>
      </c>
      <c r="S287" s="76">
        <f t="shared" si="30"/>
        <v>7563239</v>
      </c>
      <c r="T287" s="76">
        <f t="shared" si="31"/>
        <v>90721754</v>
      </c>
      <c r="U287" s="76">
        <f t="shared" si="32"/>
        <v>37245859</v>
      </c>
      <c r="V287" s="103">
        <f t="shared" si="33"/>
        <v>17685508</v>
      </c>
      <c r="X287" s="153">
        <f t="shared" si="34"/>
        <v>330691401</v>
      </c>
    </row>
    <row r="288" spans="1:24">
      <c r="A288" s="91">
        <f t="shared" si="35"/>
        <v>2035</v>
      </c>
      <c r="B288" s="33" t="s">
        <v>44</v>
      </c>
      <c r="C288" s="149">
        <v>436775035</v>
      </c>
      <c r="D288" s="148" t="s">
        <v>117</v>
      </c>
      <c r="F288" s="100">
        <f>'COM GSDTSec'!R329</f>
        <v>1443772</v>
      </c>
      <c r="G288" s="76">
        <f>'COM GSTOU'!R329</f>
        <v>6721912</v>
      </c>
      <c r="H288" s="76">
        <f>'COM LP-SEC'!R329+'COM LP-PRI'!R329</f>
        <v>79739025</v>
      </c>
      <c r="I288" s="76">
        <f>'COM LPT-SEC'!R329</f>
        <v>13248688</v>
      </c>
      <c r="J288" s="141">
        <f>'COM RTP'!R329</f>
        <v>10273101</v>
      </c>
      <c r="K288" s="76"/>
      <c r="L288" s="101"/>
      <c r="M288" s="102"/>
      <c r="N288" s="136">
        <v>1202000</v>
      </c>
      <c r="O288" s="136">
        <v>20642000</v>
      </c>
      <c r="P288" s="138">
        <v>5666000</v>
      </c>
      <c r="R288" s="100">
        <f t="shared" si="29"/>
        <v>1443772</v>
      </c>
      <c r="S288" s="76">
        <f t="shared" si="30"/>
        <v>6721912</v>
      </c>
      <c r="T288" s="76">
        <f t="shared" si="31"/>
        <v>80941025</v>
      </c>
      <c r="U288" s="76">
        <f t="shared" si="32"/>
        <v>33890688</v>
      </c>
      <c r="V288" s="103">
        <f t="shared" si="33"/>
        <v>15939101</v>
      </c>
      <c r="X288" s="153">
        <f t="shared" si="34"/>
        <v>297838537</v>
      </c>
    </row>
    <row r="289" spans="1:24">
      <c r="A289" s="91">
        <f t="shared" si="35"/>
        <v>2035</v>
      </c>
      <c r="B289" s="33" t="s">
        <v>45</v>
      </c>
      <c r="C289" s="149">
        <v>347846394</v>
      </c>
      <c r="D289" s="148" t="s">
        <v>117</v>
      </c>
      <c r="F289" s="100">
        <f>'COM GSDTSec'!R330</f>
        <v>1114924</v>
      </c>
      <c r="G289" s="76">
        <f>'COM GSTOU'!R330</f>
        <v>5195067</v>
      </c>
      <c r="H289" s="76">
        <f>'COM LP-SEC'!R330+'COM LP-PRI'!R330</f>
        <v>66763944</v>
      </c>
      <c r="I289" s="76">
        <f>'COM LPT-SEC'!R330</f>
        <v>11720992</v>
      </c>
      <c r="J289" s="141">
        <f>'COM RTP'!R330</f>
        <v>8735428</v>
      </c>
      <c r="K289" s="76"/>
      <c r="L289" s="101"/>
      <c r="M289" s="102"/>
      <c r="N289" s="136">
        <v>965000</v>
      </c>
      <c r="O289" s="136">
        <v>18832000</v>
      </c>
      <c r="P289" s="138">
        <v>5466000</v>
      </c>
      <c r="R289" s="100">
        <f t="shared" si="29"/>
        <v>1114924</v>
      </c>
      <c r="S289" s="76">
        <f t="shared" si="30"/>
        <v>5195067</v>
      </c>
      <c r="T289" s="76">
        <f t="shared" si="31"/>
        <v>67728944</v>
      </c>
      <c r="U289" s="76">
        <f t="shared" si="32"/>
        <v>30552992</v>
      </c>
      <c r="V289" s="103">
        <f t="shared" si="33"/>
        <v>14201428</v>
      </c>
      <c r="X289" s="153">
        <f t="shared" si="34"/>
        <v>229053039</v>
      </c>
    </row>
    <row r="290" spans="1:24">
      <c r="A290" s="91">
        <f t="shared" si="35"/>
        <v>2035</v>
      </c>
      <c r="B290" s="33" t="s">
        <v>46</v>
      </c>
      <c r="C290" s="149">
        <v>353674071</v>
      </c>
      <c r="D290" s="148" t="s">
        <v>117</v>
      </c>
      <c r="F290" s="100">
        <f>'COM GSDTSec'!R331</f>
        <v>1192569</v>
      </c>
      <c r="G290" s="76">
        <f>'COM GSTOU'!R331</f>
        <v>4927844</v>
      </c>
      <c r="H290" s="76">
        <f>'COM LP-SEC'!R331+'COM LP-PRI'!R331</f>
        <v>68356401</v>
      </c>
      <c r="I290" s="76">
        <f>'COM LPT-SEC'!R331</f>
        <v>12325475</v>
      </c>
      <c r="J290" s="141">
        <f>'COM RTP'!R331</f>
        <v>9496341</v>
      </c>
      <c r="K290" s="76"/>
      <c r="L290" s="101"/>
      <c r="M290" s="102"/>
      <c r="N290" s="136">
        <v>972000</v>
      </c>
      <c r="O290" s="136">
        <v>19462000</v>
      </c>
      <c r="P290" s="138">
        <v>4574000</v>
      </c>
      <c r="R290" s="100">
        <f t="shared" si="29"/>
        <v>1192569</v>
      </c>
      <c r="S290" s="76">
        <f t="shared" si="30"/>
        <v>4927844</v>
      </c>
      <c r="T290" s="76">
        <f t="shared" si="31"/>
        <v>69328401</v>
      </c>
      <c r="U290" s="76">
        <f t="shared" si="32"/>
        <v>31787475</v>
      </c>
      <c r="V290" s="103">
        <f t="shared" si="33"/>
        <v>14070341</v>
      </c>
      <c r="X290" s="153">
        <f t="shared" si="34"/>
        <v>232367441</v>
      </c>
    </row>
    <row r="291" spans="1:24">
      <c r="A291" s="91">
        <f t="shared" si="35"/>
        <v>2036</v>
      </c>
      <c r="B291" s="33" t="s">
        <v>31</v>
      </c>
      <c r="C291" s="149">
        <v>361278502</v>
      </c>
      <c r="D291" s="148" t="s">
        <v>117</v>
      </c>
      <c r="F291" s="100">
        <f>'COM GSDTSec'!R332</f>
        <v>1219922</v>
      </c>
      <c r="G291" s="76">
        <f>'COM GSTOU'!R332</f>
        <v>5104861</v>
      </c>
      <c r="H291" s="76">
        <f>'COM LP-SEC'!R332+'COM LP-PRI'!R332</f>
        <v>69406858</v>
      </c>
      <c r="I291" s="76">
        <f>'COM LPT-SEC'!R332</f>
        <v>12973126</v>
      </c>
      <c r="J291" s="141">
        <f>'COM RTP'!R332</f>
        <v>9821822</v>
      </c>
      <c r="K291" s="76"/>
      <c r="L291" s="101"/>
      <c r="M291" s="102"/>
      <c r="N291" s="136">
        <v>1041000</v>
      </c>
      <c r="O291" s="136">
        <v>19310000</v>
      </c>
      <c r="P291" s="138">
        <v>4943000</v>
      </c>
      <c r="R291" s="100">
        <f t="shared" si="29"/>
        <v>1219922</v>
      </c>
      <c r="S291" s="76">
        <f t="shared" si="30"/>
        <v>5104861</v>
      </c>
      <c r="T291" s="76">
        <f t="shared" si="31"/>
        <v>70447858</v>
      </c>
      <c r="U291" s="76">
        <f t="shared" si="32"/>
        <v>32283126</v>
      </c>
      <c r="V291" s="103">
        <f t="shared" si="33"/>
        <v>14764822</v>
      </c>
      <c r="X291" s="153">
        <f t="shared" si="34"/>
        <v>237457913</v>
      </c>
    </row>
    <row r="292" spans="1:24">
      <c r="A292" s="91">
        <f t="shared" si="35"/>
        <v>2036</v>
      </c>
      <c r="B292" s="33" t="s">
        <v>32</v>
      </c>
      <c r="C292" s="149">
        <v>347000562</v>
      </c>
      <c r="D292" s="148" t="s">
        <v>117</v>
      </c>
      <c r="F292" s="100">
        <f>'COM GSDTSec'!R333</f>
        <v>1173469</v>
      </c>
      <c r="G292" s="76">
        <f>'COM GSTOU'!R333</f>
        <v>5142793</v>
      </c>
      <c r="H292" s="76">
        <f>'COM LP-SEC'!R333+'COM LP-PRI'!R333</f>
        <v>67773156</v>
      </c>
      <c r="I292" s="76">
        <f>'COM LPT-SEC'!R333</f>
        <v>12213760</v>
      </c>
      <c r="J292" s="141">
        <f>'COM RTP'!R333</f>
        <v>9133880</v>
      </c>
      <c r="K292" s="76"/>
      <c r="L292" s="101"/>
      <c r="M292" s="102"/>
      <c r="N292" s="136">
        <v>889000</v>
      </c>
      <c r="O292" s="136">
        <v>18515000</v>
      </c>
      <c r="P292" s="138">
        <v>5009000</v>
      </c>
      <c r="R292" s="100">
        <f t="shared" si="29"/>
        <v>1173469</v>
      </c>
      <c r="S292" s="76">
        <f t="shared" si="30"/>
        <v>5142793</v>
      </c>
      <c r="T292" s="76">
        <f t="shared" si="31"/>
        <v>68662156</v>
      </c>
      <c r="U292" s="76">
        <f t="shared" si="32"/>
        <v>30728760</v>
      </c>
      <c r="V292" s="103">
        <f t="shared" si="33"/>
        <v>14142880</v>
      </c>
      <c r="X292" s="153">
        <f t="shared" si="34"/>
        <v>227150504</v>
      </c>
    </row>
    <row r="293" spans="1:24">
      <c r="A293" s="91">
        <f t="shared" si="35"/>
        <v>2036</v>
      </c>
      <c r="B293" s="33" t="s">
        <v>33</v>
      </c>
      <c r="C293" s="149">
        <v>341338487</v>
      </c>
      <c r="D293" s="148" t="s">
        <v>117</v>
      </c>
      <c r="F293" s="100">
        <f>'COM GSDTSec'!R334</f>
        <v>1042663</v>
      </c>
      <c r="G293" s="76">
        <f>'COM GSTOU'!R334</f>
        <v>5136961</v>
      </c>
      <c r="H293" s="76">
        <f>'COM LP-SEC'!R334+'COM LP-PRI'!R334</f>
        <v>69634313</v>
      </c>
      <c r="I293" s="76">
        <f>'COM LPT-SEC'!R334</f>
        <v>12228783</v>
      </c>
      <c r="J293" s="141">
        <f>'COM RTP'!R334</f>
        <v>8898020</v>
      </c>
      <c r="K293" s="76"/>
      <c r="L293" s="101"/>
      <c r="M293" s="102"/>
      <c r="N293" s="136">
        <v>886000</v>
      </c>
      <c r="O293" s="136">
        <v>19783000</v>
      </c>
      <c r="P293" s="138">
        <v>5879000</v>
      </c>
      <c r="R293" s="100">
        <f t="shared" si="29"/>
        <v>1042663</v>
      </c>
      <c r="S293" s="76">
        <f t="shared" si="30"/>
        <v>5136961</v>
      </c>
      <c r="T293" s="76">
        <f t="shared" si="31"/>
        <v>70520313</v>
      </c>
      <c r="U293" s="76">
        <f t="shared" si="32"/>
        <v>32011783</v>
      </c>
      <c r="V293" s="103">
        <f t="shared" si="33"/>
        <v>14777020</v>
      </c>
      <c r="X293" s="153">
        <f t="shared" si="34"/>
        <v>217849747</v>
      </c>
    </row>
    <row r="294" spans="1:24">
      <c r="A294" s="91">
        <f t="shared" si="35"/>
        <v>2036</v>
      </c>
      <c r="B294" s="33" t="s">
        <v>34</v>
      </c>
      <c r="C294" s="149">
        <v>362784349</v>
      </c>
      <c r="D294" s="148" t="s">
        <v>117</v>
      </c>
      <c r="F294" s="100">
        <f>'COM GSDTSec'!R335</f>
        <v>1193345</v>
      </c>
      <c r="G294" s="76">
        <f>'COM GSTOU'!R335</f>
        <v>5481857</v>
      </c>
      <c r="H294" s="76">
        <f>'COM LP-SEC'!R335+'COM LP-PRI'!R335</f>
        <v>74652822</v>
      </c>
      <c r="I294" s="76">
        <f>'COM LPT-SEC'!R335</f>
        <v>12989893</v>
      </c>
      <c r="J294" s="141">
        <f>'COM RTP'!R335</f>
        <v>9431342</v>
      </c>
      <c r="K294" s="76"/>
      <c r="L294" s="101"/>
      <c r="M294" s="102"/>
      <c r="N294" s="136">
        <v>1059000</v>
      </c>
      <c r="O294" s="136">
        <v>20180000</v>
      </c>
      <c r="P294" s="138">
        <v>5755000</v>
      </c>
      <c r="R294" s="100">
        <f t="shared" si="29"/>
        <v>1193345</v>
      </c>
      <c r="S294" s="76">
        <f t="shared" si="30"/>
        <v>5481857</v>
      </c>
      <c r="T294" s="76">
        <f t="shared" si="31"/>
        <v>75711822</v>
      </c>
      <c r="U294" s="76">
        <f t="shared" si="32"/>
        <v>33169893</v>
      </c>
      <c r="V294" s="103">
        <f t="shared" si="33"/>
        <v>15186342</v>
      </c>
      <c r="X294" s="153">
        <f t="shared" si="34"/>
        <v>232041090</v>
      </c>
    </row>
    <row r="295" spans="1:24">
      <c r="A295" s="91">
        <f t="shared" si="35"/>
        <v>2036</v>
      </c>
      <c r="B295" s="33" t="s">
        <v>35</v>
      </c>
      <c r="C295" s="149">
        <v>385177182</v>
      </c>
      <c r="D295" s="148" t="s">
        <v>117</v>
      </c>
      <c r="F295" s="100">
        <f>'COM GSDTSec'!R336</f>
        <v>1298854</v>
      </c>
      <c r="G295" s="76">
        <f>'COM GSTOU'!R336</f>
        <v>5859796</v>
      </c>
      <c r="H295" s="76">
        <f>'COM LP-SEC'!R336+'COM LP-PRI'!R336</f>
        <v>75293323</v>
      </c>
      <c r="I295" s="76">
        <f>'COM LPT-SEC'!R336</f>
        <v>12688043</v>
      </c>
      <c r="J295" s="141">
        <f>'COM RTP'!R336</f>
        <v>9756522</v>
      </c>
      <c r="K295" s="76"/>
      <c r="L295" s="101"/>
      <c r="M295" s="102"/>
      <c r="N295" s="136">
        <v>1198000</v>
      </c>
      <c r="O295" s="136">
        <v>21352000</v>
      </c>
      <c r="P295" s="138">
        <v>6043000</v>
      </c>
      <c r="R295" s="100">
        <f t="shared" si="29"/>
        <v>1298854</v>
      </c>
      <c r="S295" s="76">
        <f t="shared" si="30"/>
        <v>5859796</v>
      </c>
      <c r="T295" s="76">
        <f t="shared" si="31"/>
        <v>76491323</v>
      </c>
      <c r="U295" s="76">
        <f t="shared" si="32"/>
        <v>34040043</v>
      </c>
      <c r="V295" s="103">
        <f t="shared" si="33"/>
        <v>15799522</v>
      </c>
      <c r="X295" s="153">
        <f t="shared" si="34"/>
        <v>251687644</v>
      </c>
    </row>
    <row r="296" spans="1:24">
      <c r="A296" s="91">
        <f t="shared" si="35"/>
        <v>2036</v>
      </c>
      <c r="B296" s="33" t="s">
        <v>36</v>
      </c>
      <c r="C296" s="149">
        <v>457223448</v>
      </c>
      <c r="D296" s="148" t="s">
        <v>117</v>
      </c>
      <c r="F296" s="100">
        <f>'COM GSDTSec'!R337</f>
        <v>1695034</v>
      </c>
      <c r="G296" s="76">
        <f>'COM GSTOU'!R337</f>
        <v>7372512</v>
      </c>
      <c r="H296" s="76">
        <f>'COM LP-SEC'!R337+'COM LP-PRI'!R337</f>
        <v>87951141</v>
      </c>
      <c r="I296" s="76">
        <f>'COM LPT-SEC'!R337</f>
        <v>14450160</v>
      </c>
      <c r="J296" s="141">
        <f>'COM RTP'!R337</f>
        <v>11647797</v>
      </c>
      <c r="K296" s="76"/>
      <c r="L296" s="101"/>
      <c r="M296" s="102"/>
      <c r="N296" s="136">
        <v>1251000</v>
      </c>
      <c r="O296" s="136">
        <v>22875000</v>
      </c>
      <c r="P296" s="138">
        <v>5588000</v>
      </c>
      <c r="R296" s="100">
        <f t="shared" si="29"/>
        <v>1695034</v>
      </c>
      <c r="S296" s="76">
        <f t="shared" si="30"/>
        <v>7372512</v>
      </c>
      <c r="T296" s="76">
        <f t="shared" si="31"/>
        <v>89202141</v>
      </c>
      <c r="U296" s="76">
        <f t="shared" si="32"/>
        <v>37325160</v>
      </c>
      <c r="V296" s="103">
        <f t="shared" si="33"/>
        <v>17235797</v>
      </c>
      <c r="X296" s="153">
        <f t="shared" si="34"/>
        <v>304392804</v>
      </c>
    </row>
    <row r="297" spans="1:24">
      <c r="A297" s="91">
        <f t="shared" si="35"/>
        <v>2036</v>
      </c>
      <c r="B297" s="33" t="s">
        <v>41</v>
      </c>
      <c r="C297" s="149">
        <v>489329866</v>
      </c>
      <c r="D297" s="148" t="s">
        <v>117</v>
      </c>
      <c r="F297" s="100">
        <f>'COM GSDTSec'!R338</f>
        <v>1803886</v>
      </c>
      <c r="G297" s="76">
        <f>'COM GSTOU'!R338</f>
        <v>7994599</v>
      </c>
      <c r="H297" s="76">
        <f>'COM LP-SEC'!R338+'COM LP-PRI'!R338</f>
        <v>91225565</v>
      </c>
      <c r="I297" s="76">
        <f>'COM LPT-SEC'!R338</f>
        <v>14992698</v>
      </c>
      <c r="J297" s="141">
        <f>'COM RTP'!R338</f>
        <v>12366136</v>
      </c>
      <c r="K297" s="76"/>
      <c r="L297" s="101"/>
      <c r="M297" s="102"/>
      <c r="N297" s="136">
        <v>1446000</v>
      </c>
      <c r="O297" s="136">
        <v>23932000</v>
      </c>
      <c r="P297" s="138">
        <v>5964000</v>
      </c>
      <c r="R297" s="100">
        <f t="shared" si="29"/>
        <v>1803886</v>
      </c>
      <c r="S297" s="76">
        <f t="shared" si="30"/>
        <v>7994599</v>
      </c>
      <c r="T297" s="76">
        <f t="shared" si="31"/>
        <v>92671565</v>
      </c>
      <c r="U297" s="76">
        <f t="shared" si="32"/>
        <v>38924698</v>
      </c>
      <c r="V297" s="103">
        <f t="shared" si="33"/>
        <v>18330136</v>
      </c>
      <c r="X297" s="153">
        <f t="shared" si="34"/>
        <v>329604982</v>
      </c>
    </row>
    <row r="298" spans="1:24">
      <c r="A298" s="91">
        <f t="shared" si="35"/>
        <v>2036</v>
      </c>
      <c r="B298" s="33" t="s">
        <v>42</v>
      </c>
      <c r="C298" s="149">
        <v>490909012</v>
      </c>
      <c r="D298" s="148" t="s">
        <v>117</v>
      </c>
      <c r="F298" s="100">
        <f>'COM GSDTSec'!R339</f>
        <v>1862316</v>
      </c>
      <c r="G298" s="76">
        <f>'COM GSTOU'!R339</f>
        <v>7925975</v>
      </c>
      <c r="H298" s="76">
        <f>'COM LP-SEC'!R339+'COM LP-PRI'!R339</f>
        <v>94080992</v>
      </c>
      <c r="I298" s="76">
        <f>'COM LPT-SEC'!R339</f>
        <v>15167370</v>
      </c>
      <c r="J298" s="141">
        <f>'COM RTP'!R339</f>
        <v>12498920</v>
      </c>
      <c r="K298" s="76"/>
      <c r="L298" s="101"/>
      <c r="M298" s="102"/>
      <c r="N298" s="136">
        <v>1333000</v>
      </c>
      <c r="O298" s="136">
        <v>24328000</v>
      </c>
      <c r="P298" s="138">
        <v>6052000</v>
      </c>
      <c r="R298" s="100">
        <f t="shared" si="29"/>
        <v>1862316</v>
      </c>
      <c r="S298" s="76">
        <f t="shared" si="30"/>
        <v>7925975</v>
      </c>
      <c r="T298" s="76">
        <f t="shared" si="31"/>
        <v>95413992</v>
      </c>
      <c r="U298" s="76">
        <f t="shared" si="32"/>
        <v>39495370</v>
      </c>
      <c r="V298" s="103">
        <f t="shared" si="33"/>
        <v>18550920</v>
      </c>
      <c r="X298" s="153">
        <f t="shared" si="34"/>
        <v>327660439</v>
      </c>
    </row>
    <row r="299" spans="1:24">
      <c r="A299" s="91">
        <f t="shared" si="35"/>
        <v>2036</v>
      </c>
      <c r="B299" s="33" t="s">
        <v>43</v>
      </c>
      <c r="C299" s="149">
        <v>489571018</v>
      </c>
      <c r="D299" s="148" t="s">
        <v>117</v>
      </c>
      <c r="F299" s="100">
        <f>'COM GSDTSec'!R340</f>
        <v>1727598</v>
      </c>
      <c r="G299" s="76">
        <f>'COM GSTOU'!R340</f>
        <v>7876633</v>
      </c>
      <c r="H299" s="76">
        <f>'COM LP-SEC'!R340+'COM LP-PRI'!R340</f>
        <v>92665258</v>
      </c>
      <c r="I299" s="76">
        <f>'COM LPT-SEC'!R340</f>
        <v>14728859</v>
      </c>
      <c r="J299" s="141">
        <f>'COM RTP'!R340</f>
        <v>12124508</v>
      </c>
      <c r="K299" s="76"/>
      <c r="L299" s="101"/>
      <c r="M299" s="102"/>
      <c r="N299" s="136">
        <v>1358000</v>
      </c>
      <c r="O299" s="136">
        <v>22517000</v>
      </c>
      <c r="P299" s="138">
        <v>5561000</v>
      </c>
      <c r="R299" s="100">
        <f t="shared" si="29"/>
        <v>1727598</v>
      </c>
      <c r="S299" s="76">
        <f t="shared" si="30"/>
        <v>7876633</v>
      </c>
      <c r="T299" s="76">
        <f t="shared" si="31"/>
        <v>94023258</v>
      </c>
      <c r="U299" s="76">
        <f t="shared" si="32"/>
        <v>37245859</v>
      </c>
      <c r="V299" s="103">
        <f t="shared" si="33"/>
        <v>17685508</v>
      </c>
      <c r="X299" s="153">
        <f t="shared" si="34"/>
        <v>331012162</v>
      </c>
    </row>
    <row r="300" spans="1:24">
      <c r="A300" s="91">
        <f t="shared" si="35"/>
        <v>2036</v>
      </c>
      <c r="B300" s="33" t="s">
        <v>44</v>
      </c>
      <c r="C300" s="149">
        <v>440293557</v>
      </c>
      <c r="D300" s="148" t="s">
        <v>117</v>
      </c>
      <c r="F300" s="100">
        <f>'COM GSDTSec'!R341</f>
        <v>1424522</v>
      </c>
      <c r="G300" s="76">
        <f>'COM GSTOU'!R341</f>
        <v>6994671</v>
      </c>
      <c r="H300" s="76">
        <f>'COM LP-SEC'!R341+'COM LP-PRI'!R341</f>
        <v>82686484</v>
      </c>
      <c r="I300" s="76">
        <f>'COM LPT-SEC'!R341</f>
        <v>13248688</v>
      </c>
      <c r="J300" s="141">
        <f>'COM RTP'!R341</f>
        <v>10273101</v>
      </c>
      <c r="K300" s="76"/>
      <c r="L300" s="101"/>
      <c r="M300" s="102"/>
      <c r="N300" s="136">
        <v>1202000</v>
      </c>
      <c r="O300" s="136">
        <v>20642000</v>
      </c>
      <c r="P300" s="138">
        <v>5666000</v>
      </c>
      <c r="R300" s="100">
        <f t="shared" si="29"/>
        <v>1424522</v>
      </c>
      <c r="S300" s="76">
        <f t="shared" si="30"/>
        <v>6994671</v>
      </c>
      <c r="T300" s="76">
        <f t="shared" si="31"/>
        <v>83888484</v>
      </c>
      <c r="U300" s="76">
        <f t="shared" si="32"/>
        <v>33890688</v>
      </c>
      <c r="V300" s="103">
        <f t="shared" si="33"/>
        <v>15939101</v>
      </c>
      <c r="X300" s="153">
        <f t="shared" si="34"/>
        <v>298156091</v>
      </c>
    </row>
    <row r="301" spans="1:24">
      <c r="A301" s="91">
        <f t="shared" si="35"/>
        <v>2036</v>
      </c>
      <c r="B301" s="33" t="s">
        <v>45</v>
      </c>
      <c r="C301" s="149">
        <v>350648535</v>
      </c>
      <c r="D301" s="148" t="s">
        <v>117</v>
      </c>
      <c r="F301" s="100">
        <f>'COM GSDTSec'!R342</f>
        <v>1100059</v>
      </c>
      <c r="G301" s="76">
        <f>'COM GSTOU'!R342</f>
        <v>5408855</v>
      </c>
      <c r="H301" s="76">
        <f>'COM LP-SEC'!R342+'COM LP-PRI'!R342</f>
        <v>69247489</v>
      </c>
      <c r="I301" s="76">
        <f>'COM LPT-SEC'!R342</f>
        <v>11720992</v>
      </c>
      <c r="J301" s="141">
        <f>'COM RTP'!R342</f>
        <v>8735428</v>
      </c>
      <c r="K301" s="76"/>
      <c r="L301" s="101"/>
      <c r="M301" s="102"/>
      <c r="N301" s="136">
        <v>965000</v>
      </c>
      <c r="O301" s="136">
        <v>18832000</v>
      </c>
      <c r="P301" s="138">
        <v>5466000</v>
      </c>
      <c r="R301" s="100">
        <f t="shared" si="29"/>
        <v>1100059</v>
      </c>
      <c r="S301" s="76">
        <f t="shared" si="30"/>
        <v>5408855</v>
      </c>
      <c r="T301" s="76">
        <f t="shared" si="31"/>
        <v>70212489</v>
      </c>
      <c r="U301" s="76">
        <f t="shared" si="32"/>
        <v>30552992</v>
      </c>
      <c r="V301" s="103">
        <f t="shared" si="33"/>
        <v>14201428</v>
      </c>
      <c r="X301" s="153">
        <f t="shared" si="34"/>
        <v>229172712</v>
      </c>
    </row>
    <row r="302" spans="1:24">
      <c r="A302" s="91">
        <f t="shared" si="35"/>
        <v>2036</v>
      </c>
      <c r="B302" s="33" t="s">
        <v>46</v>
      </c>
      <c r="C302" s="149">
        <v>356523158</v>
      </c>
      <c r="D302" s="148" t="s">
        <v>117</v>
      </c>
      <c r="F302" s="100">
        <f>'COM GSDTSec'!R343</f>
        <v>1176668</v>
      </c>
      <c r="G302" s="76">
        <f>'COM GSTOU'!R343</f>
        <v>5126438</v>
      </c>
      <c r="H302" s="76">
        <f>'COM LP-SEC'!R343+'COM LP-PRI'!R343</f>
        <v>71268122</v>
      </c>
      <c r="I302" s="76">
        <f>'COM LPT-SEC'!R343</f>
        <v>12325475</v>
      </c>
      <c r="J302" s="141">
        <f>'COM RTP'!R343</f>
        <v>9496341</v>
      </c>
      <c r="K302" s="76"/>
      <c r="L302" s="101"/>
      <c r="M302" s="102"/>
      <c r="N302" s="136">
        <v>972000</v>
      </c>
      <c r="O302" s="136">
        <v>19462000</v>
      </c>
      <c r="P302" s="138">
        <v>4574000</v>
      </c>
      <c r="R302" s="100">
        <f t="shared" si="29"/>
        <v>1176668</v>
      </c>
      <c r="S302" s="76">
        <f t="shared" si="30"/>
        <v>5126438</v>
      </c>
      <c r="T302" s="76">
        <f t="shared" si="31"/>
        <v>72240122</v>
      </c>
      <c r="U302" s="76">
        <f t="shared" si="32"/>
        <v>31787475</v>
      </c>
      <c r="V302" s="103">
        <f t="shared" si="33"/>
        <v>14070341</v>
      </c>
      <c r="X302" s="153">
        <f t="shared" si="34"/>
        <v>232122114</v>
      </c>
    </row>
    <row r="303" spans="1:24">
      <c r="A303" s="91">
        <f t="shared" si="35"/>
        <v>2037</v>
      </c>
      <c r="B303" s="33" t="s">
        <v>31</v>
      </c>
      <c r="C303" s="149">
        <v>364217346</v>
      </c>
      <c r="D303" s="148" t="s">
        <v>117</v>
      </c>
      <c r="F303" s="100">
        <f>'COM GSDTSec'!R344</f>
        <v>1203656</v>
      </c>
      <c r="G303" s="76">
        <f>'COM GSTOU'!R344</f>
        <v>5309889</v>
      </c>
      <c r="H303" s="76">
        <f>'COM LP-SEC'!R344+'COM LP-PRI'!R344</f>
        <v>71380223</v>
      </c>
      <c r="I303" s="76">
        <f>'COM LPT-SEC'!R344</f>
        <v>12973126</v>
      </c>
      <c r="J303" s="141">
        <f>'COM RTP'!R344</f>
        <v>9821822</v>
      </c>
      <c r="K303" s="76"/>
      <c r="L303" s="101"/>
      <c r="M303" s="102"/>
      <c r="N303" s="136">
        <v>1041000</v>
      </c>
      <c r="O303" s="136">
        <v>19310000</v>
      </c>
      <c r="P303" s="138">
        <v>4943000</v>
      </c>
      <c r="R303" s="100">
        <f t="shared" si="29"/>
        <v>1203656</v>
      </c>
      <c r="S303" s="76">
        <f t="shared" si="30"/>
        <v>5309889</v>
      </c>
      <c r="T303" s="76">
        <f t="shared" si="31"/>
        <v>72421223</v>
      </c>
      <c r="U303" s="76">
        <f t="shared" si="32"/>
        <v>32283126</v>
      </c>
      <c r="V303" s="103">
        <f t="shared" si="33"/>
        <v>14764822</v>
      </c>
      <c r="X303" s="153">
        <f t="shared" si="34"/>
        <v>238234630</v>
      </c>
    </row>
    <row r="304" spans="1:24">
      <c r="A304" s="91">
        <f t="shared" si="35"/>
        <v>2037</v>
      </c>
      <c r="B304" s="33" t="s">
        <v>32</v>
      </c>
      <c r="C304" s="149">
        <v>349823261</v>
      </c>
      <c r="D304" s="148" t="s">
        <v>117</v>
      </c>
      <c r="F304" s="100">
        <f>'COM GSDTSec'!R345</f>
        <v>1138723</v>
      </c>
      <c r="G304" s="76">
        <f>'COM GSTOU'!R345</f>
        <v>5263844</v>
      </c>
      <c r="H304" s="76">
        <f>'COM LP-SEC'!R345+'COM LP-PRI'!R345</f>
        <v>68906382</v>
      </c>
      <c r="I304" s="76">
        <f>'COM LPT-SEC'!R345</f>
        <v>12012279</v>
      </c>
      <c r="J304" s="141">
        <f>'COM RTP'!R345</f>
        <v>8983206</v>
      </c>
      <c r="K304" s="76"/>
      <c r="L304" s="101"/>
      <c r="M304" s="102"/>
      <c r="N304" s="136">
        <v>889000</v>
      </c>
      <c r="O304" s="136">
        <v>18515000</v>
      </c>
      <c r="P304" s="138">
        <v>5009000</v>
      </c>
      <c r="R304" s="100">
        <f t="shared" si="29"/>
        <v>1138723</v>
      </c>
      <c r="S304" s="76">
        <f t="shared" si="30"/>
        <v>5263844</v>
      </c>
      <c r="T304" s="76">
        <f t="shared" si="31"/>
        <v>69795382</v>
      </c>
      <c r="U304" s="76">
        <f t="shared" si="32"/>
        <v>30527279</v>
      </c>
      <c r="V304" s="103">
        <f t="shared" si="33"/>
        <v>13992206</v>
      </c>
      <c r="X304" s="153">
        <f t="shared" si="34"/>
        <v>229105827</v>
      </c>
    </row>
    <row r="305" spans="1:24">
      <c r="A305" s="91">
        <f t="shared" si="35"/>
        <v>2037</v>
      </c>
      <c r="B305" s="33" t="s">
        <v>33</v>
      </c>
      <c r="C305" s="149">
        <v>344115127</v>
      </c>
      <c r="D305" s="148" t="s">
        <v>117</v>
      </c>
      <c r="F305" s="100">
        <f>'COM GSDTSec'!R346</f>
        <v>1011629</v>
      </c>
      <c r="G305" s="76">
        <f>'COM GSTOU'!R346</f>
        <v>5259895</v>
      </c>
      <c r="H305" s="76">
        <f>'COM LP-SEC'!R346+'COM LP-PRI'!R346</f>
        <v>70772687</v>
      </c>
      <c r="I305" s="76">
        <f>'COM LPT-SEC'!R346</f>
        <v>12025133</v>
      </c>
      <c r="J305" s="141">
        <f>'COM RTP'!R346</f>
        <v>8749838</v>
      </c>
      <c r="K305" s="76"/>
      <c r="L305" s="101"/>
      <c r="M305" s="102"/>
      <c r="N305" s="136">
        <v>886000</v>
      </c>
      <c r="O305" s="136">
        <v>19783000</v>
      </c>
      <c r="P305" s="138">
        <v>5879000</v>
      </c>
      <c r="R305" s="100">
        <f t="shared" si="29"/>
        <v>1011629</v>
      </c>
      <c r="S305" s="76">
        <f t="shared" si="30"/>
        <v>5259895</v>
      </c>
      <c r="T305" s="76">
        <f t="shared" si="31"/>
        <v>71658687</v>
      </c>
      <c r="U305" s="76">
        <f t="shared" si="32"/>
        <v>31808133</v>
      </c>
      <c r="V305" s="103">
        <f t="shared" si="33"/>
        <v>14628838</v>
      </c>
      <c r="X305" s="153">
        <f t="shared" si="34"/>
        <v>219747945</v>
      </c>
    </row>
    <row r="306" spans="1:24">
      <c r="A306" s="91">
        <f t="shared" si="35"/>
        <v>2037</v>
      </c>
      <c r="B306" s="33" t="s">
        <v>34</v>
      </c>
      <c r="C306" s="149">
        <v>365735442</v>
      </c>
      <c r="D306" s="148" t="s">
        <v>117</v>
      </c>
      <c r="F306" s="100">
        <f>'COM GSDTSec'!R347</f>
        <v>1193345</v>
      </c>
      <c r="G306" s="76">
        <f>'COM GSTOU'!R347</f>
        <v>5707341</v>
      </c>
      <c r="H306" s="76">
        <f>'COM LP-SEC'!R347+'COM LP-PRI'!R347</f>
        <v>76992107</v>
      </c>
      <c r="I306" s="76">
        <f>'COM LPT-SEC'!R347</f>
        <v>12989893</v>
      </c>
      <c r="J306" s="141">
        <f>'COM RTP'!R347</f>
        <v>9431342</v>
      </c>
      <c r="K306" s="76"/>
      <c r="L306" s="101"/>
      <c r="M306" s="102"/>
      <c r="N306" s="136">
        <v>1059000</v>
      </c>
      <c r="O306" s="136">
        <v>20180000</v>
      </c>
      <c r="P306" s="138">
        <v>5755000</v>
      </c>
      <c r="R306" s="100">
        <f t="shared" si="29"/>
        <v>1193345</v>
      </c>
      <c r="S306" s="76">
        <f t="shared" si="30"/>
        <v>5707341</v>
      </c>
      <c r="T306" s="76">
        <f t="shared" si="31"/>
        <v>78051107</v>
      </c>
      <c r="U306" s="76">
        <f t="shared" si="32"/>
        <v>33169893</v>
      </c>
      <c r="V306" s="103">
        <f t="shared" si="33"/>
        <v>15186342</v>
      </c>
      <c r="X306" s="153">
        <f t="shared" si="34"/>
        <v>232427414</v>
      </c>
    </row>
    <row r="307" spans="1:24">
      <c r="A307" s="91">
        <f t="shared" si="35"/>
        <v>2037</v>
      </c>
      <c r="B307" s="33" t="s">
        <v>35</v>
      </c>
      <c r="C307" s="149">
        <v>388310431</v>
      </c>
      <c r="D307" s="148" t="s">
        <v>117</v>
      </c>
      <c r="F307" s="100">
        <f>'COM GSDTSec'!R348</f>
        <v>1298854</v>
      </c>
      <c r="G307" s="76">
        <f>'COM GSTOU'!R348</f>
        <v>6096078</v>
      </c>
      <c r="H307" s="76">
        <f>'COM LP-SEC'!R348+'COM LP-PRI'!R348</f>
        <v>77867294</v>
      </c>
      <c r="I307" s="76">
        <f>'COM LPT-SEC'!R348</f>
        <v>12688043</v>
      </c>
      <c r="J307" s="141">
        <f>'COM RTP'!R348</f>
        <v>9756522</v>
      </c>
      <c r="K307" s="76"/>
      <c r="L307" s="101"/>
      <c r="M307" s="102"/>
      <c r="N307" s="136">
        <v>1198000</v>
      </c>
      <c r="O307" s="136">
        <v>21352000</v>
      </c>
      <c r="P307" s="138">
        <v>6043000</v>
      </c>
      <c r="R307" s="100">
        <f t="shared" si="29"/>
        <v>1298854</v>
      </c>
      <c r="S307" s="76">
        <f t="shared" si="30"/>
        <v>6096078</v>
      </c>
      <c r="T307" s="76">
        <f t="shared" si="31"/>
        <v>79065294</v>
      </c>
      <c r="U307" s="76">
        <f t="shared" si="32"/>
        <v>34040043</v>
      </c>
      <c r="V307" s="103">
        <f t="shared" si="33"/>
        <v>15799522</v>
      </c>
      <c r="X307" s="153">
        <f t="shared" si="34"/>
        <v>252010640</v>
      </c>
    </row>
    <row r="308" spans="1:24">
      <c r="A308" s="91">
        <f t="shared" si="35"/>
        <v>2037</v>
      </c>
      <c r="B308" s="33" t="s">
        <v>36</v>
      </c>
      <c r="C308" s="149">
        <v>460942762</v>
      </c>
      <c r="D308" s="148" t="s">
        <v>117</v>
      </c>
      <c r="F308" s="100">
        <f>'COM GSDTSec'!R349</f>
        <v>1695034</v>
      </c>
      <c r="G308" s="76">
        <f>'COM GSTOU'!R349</f>
        <v>7673733</v>
      </c>
      <c r="H308" s="76">
        <f>'COM LP-SEC'!R349+'COM LP-PRI'!R349</f>
        <v>90962167</v>
      </c>
      <c r="I308" s="76">
        <f>'COM LPT-SEC'!R349</f>
        <v>14450160</v>
      </c>
      <c r="J308" s="141">
        <f>'COM RTP'!R349</f>
        <v>11647797</v>
      </c>
      <c r="K308" s="76"/>
      <c r="L308" s="101"/>
      <c r="M308" s="102"/>
      <c r="N308" s="136">
        <v>1251000</v>
      </c>
      <c r="O308" s="136">
        <v>22875000</v>
      </c>
      <c r="P308" s="138">
        <v>5588000</v>
      </c>
      <c r="R308" s="100">
        <f t="shared" si="29"/>
        <v>1695034</v>
      </c>
      <c r="S308" s="76">
        <f t="shared" si="30"/>
        <v>7673733</v>
      </c>
      <c r="T308" s="76">
        <f t="shared" si="31"/>
        <v>92213167</v>
      </c>
      <c r="U308" s="76">
        <f t="shared" si="32"/>
        <v>37325160</v>
      </c>
      <c r="V308" s="103">
        <f t="shared" si="33"/>
        <v>17235797</v>
      </c>
      <c r="X308" s="153">
        <f t="shared" si="34"/>
        <v>304799871</v>
      </c>
    </row>
    <row r="309" spans="1:24">
      <c r="A309" s="91">
        <f t="shared" si="35"/>
        <v>2037</v>
      </c>
      <c r="B309" s="33" t="s">
        <v>41</v>
      </c>
      <c r="C309" s="149">
        <v>493310352</v>
      </c>
      <c r="D309" s="148" t="s">
        <v>117</v>
      </c>
      <c r="F309" s="100">
        <f>'COM GSDTSec'!R350</f>
        <v>1803886</v>
      </c>
      <c r="G309" s="76">
        <f>'COM GSTOU'!R350</f>
        <v>8314597</v>
      </c>
      <c r="H309" s="76">
        <f>'COM LP-SEC'!R350+'COM LP-PRI'!R350</f>
        <v>94597475</v>
      </c>
      <c r="I309" s="76">
        <f>'COM LPT-SEC'!R350</f>
        <v>14992698</v>
      </c>
      <c r="J309" s="141">
        <f>'COM RTP'!R350</f>
        <v>12366136</v>
      </c>
      <c r="K309" s="76"/>
      <c r="L309" s="101"/>
      <c r="M309" s="102"/>
      <c r="N309" s="136">
        <v>1446000</v>
      </c>
      <c r="O309" s="136">
        <v>23932000</v>
      </c>
      <c r="P309" s="138">
        <v>5964000</v>
      </c>
      <c r="R309" s="100">
        <f t="shared" si="29"/>
        <v>1803886</v>
      </c>
      <c r="S309" s="76">
        <f t="shared" si="30"/>
        <v>8314597</v>
      </c>
      <c r="T309" s="76">
        <f t="shared" si="31"/>
        <v>96043475</v>
      </c>
      <c r="U309" s="76">
        <f t="shared" si="32"/>
        <v>38924698</v>
      </c>
      <c r="V309" s="103">
        <f t="shared" si="33"/>
        <v>18330136</v>
      </c>
      <c r="X309" s="153">
        <f t="shared" si="34"/>
        <v>329893560</v>
      </c>
    </row>
    <row r="310" spans="1:24">
      <c r="A310" s="91">
        <f t="shared" si="35"/>
        <v>2037</v>
      </c>
      <c r="B310" s="33" t="s">
        <v>42</v>
      </c>
      <c r="C310" s="149">
        <v>494902343</v>
      </c>
      <c r="D310" s="148" t="s">
        <v>117</v>
      </c>
      <c r="F310" s="100">
        <f>'COM GSDTSec'!R351</f>
        <v>1862316</v>
      </c>
      <c r="G310" s="76">
        <f>'COM GSTOU'!R351</f>
        <v>8252929</v>
      </c>
      <c r="H310" s="76">
        <f>'COM LP-SEC'!R351+'COM LP-PRI'!R351</f>
        <v>96789873</v>
      </c>
      <c r="I310" s="76">
        <f>'COM LPT-SEC'!R351</f>
        <v>15167370</v>
      </c>
      <c r="J310" s="141">
        <f>'COM RTP'!R351</f>
        <v>12498920</v>
      </c>
      <c r="K310" s="76"/>
      <c r="L310" s="101"/>
      <c r="M310" s="102"/>
      <c r="N310" s="136">
        <v>1333000</v>
      </c>
      <c r="O310" s="136">
        <v>24328000</v>
      </c>
      <c r="P310" s="138">
        <v>6052000</v>
      </c>
      <c r="R310" s="100">
        <f t="shared" si="29"/>
        <v>1862316</v>
      </c>
      <c r="S310" s="76">
        <f t="shared" si="30"/>
        <v>8252929</v>
      </c>
      <c r="T310" s="76">
        <f t="shared" si="31"/>
        <v>98122873</v>
      </c>
      <c r="U310" s="76">
        <f t="shared" si="32"/>
        <v>39495370</v>
      </c>
      <c r="V310" s="103">
        <f t="shared" si="33"/>
        <v>18550920</v>
      </c>
      <c r="X310" s="153">
        <f t="shared" si="34"/>
        <v>328617935</v>
      </c>
    </row>
    <row r="311" spans="1:24">
      <c r="A311" s="91">
        <f t="shared" si="35"/>
        <v>2037</v>
      </c>
      <c r="B311" s="33" t="s">
        <v>43</v>
      </c>
      <c r="C311" s="149">
        <v>493553466</v>
      </c>
      <c r="D311" s="148" t="s">
        <v>117</v>
      </c>
      <c r="F311" s="100">
        <f>'COM GSDTSec'!R352</f>
        <v>1727598</v>
      </c>
      <c r="G311" s="76">
        <f>'COM GSTOU'!R352</f>
        <v>8195250</v>
      </c>
      <c r="H311" s="76">
        <f>'COM LP-SEC'!R352+'COM LP-PRI'!R352</f>
        <v>95804260</v>
      </c>
      <c r="I311" s="76">
        <f>'COM LPT-SEC'!R352</f>
        <v>14728859</v>
      </c>
      <c r="J311" s="141">
        <f>'COM RTP'!R352</f>
        <v>12124508</v>
      </c>
      <c r="K311" s="76"/>
      <c r="L311" s="101"/>
      <c r="M311" s="102"/>
      <c r="N311" s="136">
        <v>1358000</v>
      </c>
      <c r="O311" s="136">
        <v>22517000</v>
      </c>
      <c r="P311" s="138">
        <v>5561000</v>
      </c>
      <c r="R311" s="100">
        <f t="shared" si="29"/>
        <v>1727598</v>
      </c>
      <c r="S311" s="76">
        <f t="shared" si="30"/>
        <v>8195250</v>
      </c>
      <c r="T311" s="76">
        <f t="shared" si="31"/>
        <v>97162260</v>
      </c>
      <c r="U311" s="76">
        <f t="shared" si="32"/>
        <v>37245859</v>
      </c>
      <c r="V311" s="103">
        <f t="shared" si="33"/>
        <v>17685508</v>
      </c>
      <c r="X311" s="153">
        <f t="shared" si="34"/>
        <v>331536991</v>
      </c>
    </row>
    <row r="312" spans="1:24">
      <c r="A312" s="91">
        <f t="shared" si="35"/>
        <v>2037</v>
      </c>
      <c r="B312" s="33" t="s">
        <v>44</v>
      </c>
      <c r="C312" s="149">
        <v>443875153</v>
      </c>
      <c r="D312" s="148" t="s">
        <v>117</v>
      </c>
      <c r="F312" s="100">
        <f>'COM GSDTSec'!R353</f>
        <v>1424522</v>
      </c>
      <c r="G312" s="76">
        <f>'COM GSTOU'!R353</f>
        <v>7281300</v>
      </c>
      <c r="H312" s="76">
        <f>'COM LP-SEC'!R353+'COM LP-PRI'!R353</f>
        <v>85847962</v>
      </c>
      <c r="I312" s="76">
        <f>'COM LPT-SEC'!R353</f>
        <v>13248688</v>
      </c>
      <c r="J312" s="141">
        <f>'COM RTP'!R353</f>
        <v>10273101</v>
      </c>
      <c r="K312" s="76"/>
      <c r="L312" s="101"/>
      <c r="M312" s="102"/>
      <c r="N312" s="136">
        <v>1202000</v>
      </c>
      <c r="O312" s="136">
        <v>20642000</v>
      </c>
      <c r="P312" s="138">
        <v>5666000</v>
      </c>
      <c r="R312" s="100">
        <f t="shared" si="29"/>
        <v>1424522</v>
      </c>
      <c r="S312" s="76">
        <f t="shared" si="30"/>
        <v>7281300</v>
      </c>
      <c r="T312" s="76">
        <f t="shared" si="31"/>
        <v>87049962</v>
      </c>
      <c r="U312" s="76">
        <f t="shared" si="32"/>
        <v>33890688</v>
      </c>
      <c r="V312" s="103">
        <f t="shared" si="33"/>
        <v>15939101</v>
      </c>
      <c r="X312" s="153">
        <f t="shared" si="34"/>
        <v>298289580</v>
      </c>
    </row>
    <row r="313" spans="1:24">
      <c r="A313" s="91">
        <f t="shared" si="35"/>
        <v>2037</v>
      </c>
      <c r="B313" s="33" t="s">
        <v>45</v>
      </c>
      <c r="C313" s="149">
        <v>353500908</v>
      </c>
      <c r="D313" s="148" t="s">
        <v>117</v>
      </c>
      <c r="F313" s="100">
        <f>'COM GSDTSec'!R354</f>
        <v>1100059</v>
      </c>
      <c r="G313" s="76">
        <f>'COM GSTOU'!R354</f>
        <v>5629771</v>
      </c>
      <c r="H313" s="76">
        <f>'COM LP-SEC'!R354+'COM LP-PRI'!R354</f>
        <v>71907746</v>
      </c>
      <c r="I313" s="76">
        <f>'COM LPT-SEC'!R354</f>
        <v>11720992</v>
      </c>
      <c r="J313" s="141">
        <f>'COM RTP'!R354</f>
        <v>8735428</v>
      </c>
      <c r="K313" s="76"/>
      <c r="L313" s="101"/>
      <c r="M313" s="102"/>
      <c r="N313" s="136">
        <v>965000</v>
      </c>
      <c r="O313" s="136">
        <v>18832000</v>
      </c>
      <c r="P313" s="138">
        <v>5466000</v>
      </c>
      <c r="R313" s="100">
        <f t="shared" si="29"/>
        <v>1100059</v>
      </c>
      <c r="S313" s="76">
        <f t="shared" si="30"/>
        <v>5629771</v>
      </c>
      <c r="T313" s="76">
        <f t="shared" si="31"/>
        <v>72872746</v>
      </c>
      <c r="U313" s="76">
        <f t="shared" si="32"/>
        <v>30552992</v>
      </c>
      <c r="V313" s="103">
        <f t="shared" si="33"/>
        <v>14201428</v>
      </c>
      <c r="X313" s="153">
        <f t="shared" si="34"/>
        <v>229143912</v>
      </c>
    </row>
    <row r="314" spans="1:24" ht="15.75" thickBot="1">
      <c r="A314" s="178">
        <f t="shared" si="35"/>
        <v>2037</v>
      </c>
      <c r="B314" s="50" t="s">
        <v>46</v>
      </c>
      <c r="C314" s="150">
        <v>359423319</v>
      </c>
      <c r="D314" s="152" t="s">
        <v>117</v>
      </c>
      <c r="F314" s="100">
        <f>'COM GSDTSec'!R355</f>
        <v>1160767</v>
      </c>
      <c r="G314" s="76">
        <f>'COM GSTOU'!R355</f>
        <v>5338497</v>
      </c>
      <c r="H314" s="76">
        <f>'COM LP-SEC'!R355+'COM LP-PRI'!R355</f>
        <v>73819542</v>
      </c>
      <c r="I314" s="76">
        <f>'COM LPT-SEC'!R355</f>
        <v>12325475</v>
      </c>
      <c r="J314" s="141">
        <f>'COM RTP'!R355</f>
        <v>9496341</v>
      </c>
      <c r="K314" s="76"/>
      <c r="L314" s="107"/>
      <c r="M314" s="108"/>
      <c r="N314" s="137">
        <v>972000</v>
      </c>
      <c r="O314" s="137">
        <v>19462000</v>
      </c>
      <c r="P314" s="139">
        <v>4574000</v>
      </c>
      <c r="R314" s="106">
        <f t="shared" si="29"/>
        <v>1160767</v>
      </c>
      <c r="S314" s="48">
        <f t="shared" si="30"/>
        <v>5338497</v>
      </c>
      <c r="T314" s="48">
        <f t="shared" si="31"/>
        <v>74791542</v>
      </c>
      <c r="U314" s="48">
        <f t="shared" si="32"/>
        <v>31787475</v>
      </c>
      <c r="V314" s="151">
        <f t="shared" si="33"/>
        <v>14070341</v>
      </c>
      <c r="X314" s="154">
        <f t="shared" si="34"/>
        <v>232274697</v>
      </c>
    </row>
  </sheetData>
  <phoneticPr fontId="4" type="noConversion"/>
  <pageMargins left="0.75" right="0.75" top="1" bottom="1" header="0.5" footer="0.5"/>
  <headerFooter alignWithMargins="0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cols>
    <col min="1" max="1" width="11.140625" customWidth="1"/>
    <col min="2" max="2" width="7.85546875" customWidth="1"/>
    <col min="3" max="3" width="7.140625" customWidth="1"/>
    <col min="4" max="4" width="7.85546875" customWidth="1"/>
    <col min="5" max="5" width="9.42578125" customWidth="1"/>
    <col min="6" max="6" width="9.28515625" customWidth="1"/>
    <col min="7" max="7" width="10.42578125" customWidth="1"/>
    <col min="8" max="8" width="15.7109375" customWidth="1"/>
    <col min="9" max="10" width="12.7109375" customWidth="1"/>
    <col min="11" max="11" width="13" customWidth="1"/>
    <col min="12" max="12" width="8.28515625" customWidth="1"/>
    <col min="14" max="14" width="8.5703125" customWidth="1"/>
    <col min="15" max="15" width="9.28515625" customWidth="1"/>
    <col min="16" max="16" width="8.5703125" customWidth="1"/>
    <col min="17" max="18" width="13.5703125" customWidth="1"/>
    <col min="19" max="19" width="13.140625" customWidth="1"/>
  </cols>
  <sheetData/>
  <phoneticPr fontId="4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T355"/>
  <sheetViews>
    <sheetView zoomScale="90" zoomScaleNormal="90" workbookViewId="0">
      <pane ySplit="2" topLeftCell="A3" activePane="bottomLeft" state="frozen"/>
      <selection pane="bottomLeft" activeCell="A3" sqref="A3"/>
    </sheetView>
  </sheetViews>
  <sheetFormatPr defaultRowHeight="15"/>
  <cols>
    <col min="1" max="5" width="7.85546875" style="3" customWidth="1"/>
    <col min="6" max="7" width="11.5703125" style="3" customWidth="1"/>
    <col min="8" max="8" width="14.140625" style="3" customWidth="1"/>
    <col min="9" max="15" width="11.5703125" style="3" customWidth="1"/>
    <col min="16" max="17" width="12.85546875" style="3" customWidth="1"/>
    <col min="18" max="19" width="11.5703125" style="3" customWidth="1"/>
    <col min="20" max="16384" width="9.140625" style="3"/>
  </cols>
  <sheetData>
    <row r="1" spans="1:19" ht="30" customHeight="1">
      <c r="A1" s="6" t="s">
        <v>12</v>
      </c>
      <c r="B1" s="6" t="s">
        <v>13</v>
      </c>
      <c r="C1" s="6" t="s">
        <v>14</v>
      </c>
      <c r="D1" s="6" t="s">
        <v>15</v>
      </c>
      <c r="E1" s="6" t="s">
        <v>16</v>
      </c>
      <c r="F1" s="7" t="s">
        <v>17</v>
      </c>
      <c r="G1" s="7" t="s">
        <v>18</v>
      </c>
      <c r="H1" s="7" t="s">
        <v>19</v>
      </c>
      <c r="I1" s="7" t="s">
        <v>88</v>
      </c>
      <c r="J1" s="7" t="s">
        <v>89</v>
      </c>
      <c r="K1" s="7" t="s">
        <v>90</v>
      </c>
      <c r="L1" s="7" t="s">
        <v>20</v>
      </c>
      <c r="M1" s="7" t="s">
        <v>91</v>
      </c>
      <c r="N1" s="7" t="s">
        <v>92</v>
      </c>
      <c r="O1" s="7"/>
      <c r="P1" s="8" t="s">
        <v>21</v>
      </c>
      <c r="Q1" s="8" t="s">
        <v>22</v>
      </c>
      <c r="R1" s="9" t="s">
        <v>74</v>
      </c>
      <c r="S1" s="7" t="s">
        <v>23</v>
      </c>
    </row>
    <row r="2" spans="1:19">
      <c r="A2" s="10" t="s">
        <v>93</v>
      </c>
      <c r="B2" s="10" t="s">
        <v>94</v>
      </c>
      <c r="C2" s="10" t="s">
        <v>95</v>
      </c>
      <c r="D2" s="10" t="s">
        <v>96</v>
      </c>
      <c r="E2" s="10" t="s">
        <v>97</v>
      </c>
      <c r="F2" s="10" t="s">
        <v>98</v>
      </c>
      <c r="G2" s="10" t="s">
        <v>99</v>
      </c>
      <c r="H2" s="11">
        <v>30</v>
      </c>
      <c r="I2" s="12">
        <v>590</v>
      </c>
      <c r="J2" s="13">
        <v>588</v>
      </c>
      <c r="K2" s="13">
        <v>508</v>
      </c>
      <c r="L2" s="13">
        <v>608</v>
      </c>
      <c r="M2" s="13">
        <v>580</v>
      </c>
      <c r="N2" s="13">
        <v>969</v>
      </c>
      <c r="O2" s="13"/>
      <c r="P2" s="14" t="s">
        <v>100</v>
      </c>
      <c r="Q2" s="14" t="s">
        <v>101</v>
      </c>
      <c r="R2" s="14" t="s">
        <v>102</v>
      </c>
      <c r="S2" s="10" t="s">
        <v>103</v>
      </c>
    </row>
    <row r="3" spans="1:19" s="18" customFormat="1" ht="15" customHeight="1">
      <c r="A3" s="3">
        <v>2010</v>
      </c>
      <c r="B3" s="3">
        <v>5</v>
      </c>
      <c r="C3" s="3" t="s">
        <v>10</v>
      </c>
      <c r="D3" s="3" t="s">
        <v>4</v>
      </c>
      <c r="E3" s="3" t="s">
        <v>66</v>
      </c>
      <c r="F3" s="36">
        <v>16</v>
      </c>
      <c r="G3" s="36">
        <v>481</v>
      </c>
      <c r="H3" s="36"/>
      <c r="I3" s="36"/>
      <c r="J3" s="36"/>
      <c r="K3" s="36"/>
      <c r="L3" s="36"/>
      <c r="M3" s="36"/>
      <c r="N3" s="36"/>
      <c r="O3" s="36"/>
      <c r="P3" s="36">
        <v>2540.33</v>
      </c>
      <c r="Q3" s="36">
        <v>1319.5299999999997</v>
      </c>
      <c r="R3" s="36">
        <v>16877</v>
      </c>
      <c r="S3" s="42"/>
    </row>
    <row r="4" spans="1:19" s="18" customFormat="1" ht="15" customHeight="1">
      <c r="A4" s="3">
        <v>2010</v>
      </c>
      <c r="B4" s="3">
        <v>6</v>
      </c>
      <c r="C4" s="3" t="s">
        <v>10</v>
      </c>
      <c r="D4" s="3" t="s">
        <v>4</v>
      </c>
      <c r="E4" s="3" t="s">
        <v>66</v>
      </c>
      <c r="F4" s="36">
        <v>16</v>
      </c>
      <c r="G4" s="36">
        <v>486</v>
      </c>
      <c r="H4" s="36"/>
      <c r="I4" s="36"/>
      <c r="J4" s="36"/>
      <c r="K4" s="36"/>
      <c r="L4" s="36"/>
      <c r="M4" s="36"/>
      <c r="N4" s="36"/>
      <c r="O4" s="36"/>
      <c r="P4" s="36">
        <v>2829.29</v>
      </c>
      <c r="Q4" s="36">
        <v>1446.97</v>
      </c>
      <c r="R4" s="36">
        <v>18812</v>
      </c>
      <c r="S4" s="42"/>
    </row>
    <row r="5" spans="1:19" s="18" customFormat="1" ht="15" customHeight="1">
      <c r="A5" s="3">
        <v>2010</v>
      </c>
      <c r="B5" s="3">
        <v>7</v>
      </c>
      <c r="C5" s="3" t="s">
        <v>10</v>
      </c>
      <c r="D5" s="3" t="s">
        <v>4</v>
      </c>
      <c r="E5" s="3" t="s">
        <v>66</v>
      </c>
      <c r="F5" s="36">
        <v>16</v>
      </c>
      <c r="G5" s="36">
        <v>496</v>
      </c>
      <c r="H5" s="36"/>
      <c r="I5" s="36"/>
      <c r="J5" s="36"/>
      <c r="K5" s="36"/>
      <c r="L5" s="36"/>
      <c r="M5" s="36"/>
      <c r="N5" s="36"/>
      <c r="O5" s="36"/>
      <c r="P5" s="36">
        <v>3147.48</v>
      </c>
      <c r="Q5" s="36">
        <v>1602.64</v>
      </c>
      <c r="R5" s="36">
        <v>21176</v>
      </c>
      <c r="S5" s="42"/>
    </row>
    <row r="6" spans="1:19" s="18" customFormat="1" ht="15" customHeight="1">
      <c r="A6" s="3">
        <v>2010</v>
      </c>
      <c r="B6" s="3">
        <v>8</v>
      </c>
      <c r="C6" s="3" t="s">
        <v>10</v>
      </c>
      <c r="D6" s="3" t="s">
        <v>4</v>
      </c>
      <c r="E6" s="3" t="s">
        <v>66</v>
      </c>
      <c r="F6" s="36">
        <v>16</v>
      </c>
      <c r="G6" s="36">
        <v>474</v>
      </c>
      <c r="H6" s="36"/>
      <c r="I6" s="36"/>
      <c r="J6" s="36"/>
      <c r="K6" s="36"/>
      <c r="L6" s="36"/>
      <c r="M6" s="36"/>
      <c r="N6" s="36"/>
      <c r="O6" s="36"/>
      <c r="P6" s="36">
        <v>3247.3399999999997</v>
      </c>
      <c r="Q6" s="36">
        <v>1652.84</v>
      </c>
      <c r="R6" s="36">
        <v>21938</v>
      </c>
      <c r="S6" s="42"/>
    </row>
    <row r="7" spans="1:19" s="18" customFormat="1" ht="15" customHeight="1">
      <c r="A7" s="3">
        <v>2010</v>
      </c>
      <c r="B7" s="3">
        <v>9</v>
      </c>
      <c r="C7" s="3" t="s">
        <v>10</v>
      </c>
      <c r="D7" s="3" t="s">
        <v>4</v>
      </c>
      <c r="E7" s="3" t="s">
        <v>66</v>
      </c>
      <c r="F7" s="36">
        <v>16</v>
      </c>
      <c r="G7" s="36">
        <v>492</v>
      </c>
      <c r="H7" s="36"/>
      <c r="I7" s="36"/>
      <c r="J7" s="36"/>
      <c r="K7" s="36"/>
      <c r="L7" s="36"/>
      <c r="M7" s="36"/>
      <c r="N7" s="36"/>
      <c r="O7" s="36"/>
      <c r="P7" s="36">
        <v>3475.6499999999996</v>
      </c>
      <c r="Q7" s="36">
        <v>1771.3200000000004</v>
      </c>
      <c r="R7" s="36">
        <v>23737</v>
      </c>
      <c r="S7" s="42"/>
    </row>
    <row r="8" spans="1:19" s="18" customFormat="1" ht="15" customHeight="1">
      <c r="A8" s="3">
        <v>2010</v>
      </c>
      <c r="B8" s="3">
        <v>10</v>
      </c>
      <c r="C8" s="3" t="s">
        <v>10</v>
      </c>
      <c r="D8" s="3" t="s">
        <v>4</v>
      </c>
      <c r="E8" s="3" t="s">
        <v>66</v>
      </c>
      <c r="F8" s="36">
        <v>16</v>
      </c>
      <c r="G8" s="36">
        <v>488</v>
      </c>
      <c r="H8" s="36"/>
      <c r="I8" s="36"/>
      <c r="J8" s="36"/>
      <c r="K8" s="36"/>
      <c r="L8" s="36"/>
      <c r="M8" s="36"/>
      <c r="N8" s="36"/>
      <c r="O8" s="36"/>
      <c r="P8" s="36">
        <v>2716.03</v>
      </c>
      <c r="Q8" s="36">
        <v>1398.74</v>
      </c>
      <c r="R8" s="36">
        <v>18080</v>
      </c>
      <c r="S8" s="42"/>
    </row>
    <row r="9" spans="1:19" s="18" customFormat="1" ht="15" customHeight="1">
      <c r="A9" s="3">
        <v>2010</v>
      </c>
      <c r="B9" s="3">
        <v>11</v>
      </c>
      <c r="C9" s="3" t="s">
        <v>10</v>
      </c>
      <c r="D9" s="3" t="s">
        <v>4</v>
      </c>
      <c r="E9" s="3" t="s">
        <v>66</v>
      </c>
      <c r="F9" s="36">
        <v>16</v>
      </c>
      <c r="G9" s="36">
        <v>473</v>
      </c>
      <c r="H9" s="36"/>
      <c r="I9" s="36"/>
      <c r="J9" s="36"/>
      <c r="K9" s="36"/>
      <c r="L9" s="36"/>
      <c r="M9" s="36"/>
      <c r="N9" s="36"/>
      <c r="O9" s="36"/>
      <c r="P9" s="36">
        <v>2561.81</v>
      </c>
      <c r="Q9" s="36">
        <v>1333.13</v>
      </c>
      <c r="R9" s="36">
        <v>17084</v>
      </c>
      <c r="S9" s="42"/>
    </row>
    <row r="10" spans="1:19" s="18" customFormat="1" ht="15" customHeight="1">
      <c r="A10" s="3">
        <v>2010</v>
      </c>
      <c r="B10" s="3">
        <v>12</v>
      </c>
      <c r="C10" s="3" t="s">
        <v>10</v>
      </c>
      <c r="D10" s="3" t="s">
        <v>4</v>
      </c>
      <c r="E10" s="3" t="s">
        <v>66</v>
      </c>
      <c r="F10" s="36">
        <v>16</v>
      </c>
      <c r="G10" s="36">
        <v>490</v>
      </c>
      <c r="H10" s="36"/>
      <c r="I10" s="36"/>
      <c r="J10" s="36"/>
      <c r="K10" s="36"/>
      <c r="L10" s="36"/>
      <c r="M10" s="36"/>
      <c r="N10" s="36"/>
      <c r="O10" s="36"/>
      <c r="P10" s="36">
        <v>2633.14</v>
      </c>
      <c r="Q10" s="36">
        <v>1385.32</v>
      </c>
      <c r="R10" s="36">
        <v>17876</v>
      </c>
      <c r="S10" s="42"/>
    </row>
    <row r="11" spans="1:19" s="18" customFormat="1" ht="15" customHeight="1">
      <c r="A11" s="3">
        <v>2011</v>
      </c>
      <c r="B11" s="3">
        <v>1</v>
      </c>
      <c r="C11" s="3" t="s">
        <v>10</v>
      </c>
      <c r="D11" s="3" t="s">
        <v>4</v>
      </c>
      <c r="E11" s="3" t="s">
        <v>66</v>
      </c>
      <c r="F11" s="36">
        <v>16</v>
      </c>
      <c r="G11" s="36">
        <v>522</v>
      </c>
      <c r="H11" s="36"/>
      <c r="I11" s="36"/>
      <c r="J11" s="36"/>
      <c r="K11" s="36"/>
      <c r="L11" s="36"/>
      <c r="M11" s="36"/>
      <c r="N11" s="36"/>
      <c r="O11" s="36"/>
      <c r="P11" s="36">
        <v>3323.8599999999997</v>
      </c>
      <c r="Q11" s="36">
        <v>1734.48</v>
      </c>
      <c r="R11" s="36">
        <v>23546</v>
      </c>
      <c r="S11" s="42"/>
    </row>
    <row r="12" spans="1:19" s="18" customFormat="1" ht="15" customHeight="1">
      <c r="A12" s="3">
        <v>2011</v>
      </c>
      <c r="B12" s="3">
        <v>2</v>
      </c>
      <c r="C12" s="3" t="s">
        <v>10</v>
      </c>
      <c r="D12" s="3" t="s">
        <v>4</v>
      </c>
      <c r="E12" s="3" t="s">
        <v>66</v>
      </c>
      <c r="F12" s="36">
        <v>16</v>
      </c>
      <c r="G12" s="36">
        <v>471</v>
      </c>
      <c r="H12" s="36"/>
      <c r="I12" s="36"/>
      <c r="J12" s="36"/>
      <c r="K12" s="36"/>
      <c r="L12" s="36"/>
      <c r="M12" s="36"/>
      <c r="N12" s="36"/>
      <c r="O12" s="36"/>
      <c r="P12" s="36">
        <v>3363.8100000000004</v>
      </c>
      <c r="Q12" s="36">
        <v>1734.74</v>
      </c>
      <c r="R12" s="36">
        <v>23550</v>
      </c>
      <c r="S12" s="42"/>
    </row>
    <row r="13" spans="1:19" s="18" customFormat="1" ht="15" customHeight="1">
      <c r="A13" s="3">
        <v>2011</v>
      </c>
      <c r="B13" s="3">
        <v>3</v>
      </c>
      <c r="C13" s="3" t="s">
        <v>10</v>
      </c>
      <c r="D13" s="3" t="s">
        <v>4</v>
      </c>
      <c r="E13" s="3" t="s">
        <v>66</v>
      </c>
      <c r="F13" s="36">
        <v>16</v>
      </c>
      <c r="G13" s="36">
        <v>477</v>
      </c>
      <c r="H13" s="36"/>
      <c r="I13" s="36"/>
      <c r="J13" s="36"/>
      <c r="K13" s="36"/>
      <c r="L13" s="36"/>
      <c r="M13" s="36"/>
      <c r="N13" s="36"/>
      <c r="O13" s="36"/>
      <c r="P13" s="36">
        <v>3172.17</v>
      </c>
      <c r="Q13" s="36">
        <v>1653.44</v>
      </c>
      <c r="R13" s="36">
        <v>22296</v>
      </c>
      <c r="S13" s="42"/>
    </row>
    <row r="14" spans="1:19" s="18" customFormat="1" ht="15" customHeight="1">
      <c r="A14" s="3">
        <v>2011</v>
      </c>
      <c r="B14" s="3">
        <v>4</v>
      </c>
      <c r="C14" s="3" t="s">
        <v>10</v>
      </c>
      <c r="D14" s="3" t="s">
        <v>4</v>
      </c>
      <c r="E14" s="3" t="s">
        <v>66</v>
      </c>
      <c r="F14" s="36">
        <v>16</v>
      </c>
      <c r="G14" s="36">
        <v>472</v>
      </c>
      <c r="H14" s="36"/>
      <c r="I14" s="36"/>
      <c r="J14" s="36"/>
      <c r="K14" s="36"/>
      <c r="L14" s="36"/>
      <c r="M14" s="36"/>
      <c r="N14" s="36"/>
      <c r="O14" s="36"/>
      <c r="P14" s="36">
        <v>2601.9899999999998</v>
      </c>
      <c r="Q14" s="36">
        <v>1366.14</v>
      </c>
      <c r="R14" s="36">
        <v>17864</v>
      </c>
      <c r="S14" s="42"/>
    </row>
    <row r="15" spans="1:19" s="18" customFormat="1" ht="15" customHeight="1">
      <c r="A15" s="3">
        <v>2011</v>
      </c>
      <c r="B15" s="3">
        <v>5</v>
      </c>
      <c r="C15" s="3" t="s">
        <v>10</v>
      </c>
      <c r="D15" s="3" t="s">
        <v>4</v>
      </c>
      <c r="E15" s="3" t="s">
        <v>66</v>
      </c>
      <c r="F15" s="36">
        <v>16</v>
      </c>
      <c r="G15" s="36">
        <v>491</v>
      </c>
      <c r="H15" s="36"/>
      <c r="I15" s="36"/>
      <c r="J15" s="36"/>
      <c r="K15" s="36"/>
      <c r="L15" s="36"/>
      <c r="M15" s="36"/>
      <c r="N15" s="36"/>
      <c r="O15" s="36"/>
      <c r="P15" s="36">
        <v>2729.82</v>
      </c>
      <c r="Q15" s="36">
        <v>1431.21</v>
      </c>
      <c r="R15" s="36">
        <v>18868</v>
      </c>
      <c r="S15" s="42"/>
    </row>
    <row r="16" spans="1:19" s="18" customFormat="1" ht="15" customHeight="1">
      <c r="A16" s="3">
        <v>2011</v>
      </c>
      <c r="B16" s="3">
        <v>6</v>
      </c>
      <c r="C16" s="3" t="s">
        <v>10</v>
      </c>
      <c r="D16" s="3" t="s">
        <v>4</v>
      </c>
      <c r="E16" s="3" t="s">
        <v>66</v>
      </c>
      <c r="F16" s="36">
        <v>16</v>
      </c>
      <c r="G16" s="36">
        <v>491</v>
      </c>
      <c r="H16" s="36"/>
      <c r="I16" s="36"/>
      <c r="J16" s="36"/>
      <c r="K16" s="36"/>
      <c r="L16" s="36"/>
      <c r="M16" s="36"/>
      <c r="N16" s="36"/>
      <c r="O16" s="36"/>
      <c r="P16" s="36">
        <v>2995.6099999999997</v>
      </c>
      <c r="Q16" s="36">
        <v>1572.0799999999997</v>
      </c>
      <c r="R16" s="36">
        <v>21041</v>
      </c>
      <c r="S16" s="42"/>
    </row>
    <row r="17" spans="1:20" s="18" customFormat="1" ht="15" customHeight="1">
      <c r="A17" s="3">
        <v>2011</v>
      </c>
      <c r="B17" s="3">
        <v>7</v>
      </c>
      <c r="C17" s="3" t="s">
        <v>10</v>
      </c>
      <c r="D17" s="3" t="s">
        <v>4</v>
      </c>
      <c r="E17" s="3" t="s">
        <v>66</v>
      </c>
      <c r="F17" s="36">
        <v>16</v>
      </c>
      <c r="G17" s="36">
        <v>490</v>
      </c>
      <c r="H17" s="36"/>
      <c r="I17" s="36"/>
      <c r="J17" s="36"/>
      <c r="K17" s="36"/>
      <c r="L17" s="36"/>
      <c r="M17" s="36"/>
      <c r="N17" s="36"/>
      <c r="O17" s="36"/>
      <c r="P17" s="36">
        <v>3151.829999999999</v>
      </c>
      <c r="Q17" s="36">
        <v>1636.22</v>
      </c>
      <c r="R17" s="36">
        <v>22030</v>
      </c>
      <c r="S17" s="42"/>
    </row>
    <row r="18" spans="1:20" s="18" customFormat="1" ht="15" customHeight="1">
      <c r="A18" s="3">
        <v>2011</v>
      </c>
      <c r="B18" s="3">
        <v>8</v>
      </c>
      <c r="C18" s="3" t="s">
        <v>10</v>
      </c>
      <c r="D18" s="3" t="s">
        <v>4</v>
      </c>
      <c r="E18" s="3" t="s">
        <v>66</v>
      </c>
      <c r="F18" s="36">
        <v>17</v>
      </c>
      <c r="G18" s="36">
        <v>508</v>
      </c>
      <c r="H18" s="36"/>
      <c r="I18" s="36"/>
      <c r="J18" s="36"/>
      <c r="K18" s="36"/>
      <c r="L18" s="36"/>
      <c r="M18" s="36"/>
      <c r="N18" s="36"/>
      <c r="O18" s="36"/>
      <c r="P18" s="36">
        <v>3456.43</v>
      </c>
      <c r="Q18" s="36">
        <v>1779.6300000000003</v>
      </c>
      <c r="R18" s="36">
        <v>24082</v>
      </c>
      <c r="S18" s="42"/>
    </row>
    <row r="19" spans="1:20" s="18" customFormat="1" ht="15" customHeight="1">
      <c r="A19" s="3">
        <v>2011</v>
      </c>
      <c r="B19" s="3">
        <v>9</v>
      </c>
      <c r="C19" s="3" t="s">
        <v>10</v>
      </c>
      <c r="D19" s="3" t="s">
        <v>4</v>
      </c>
      <c r="E19" s="3" t="s">
        <v>66</v>
      </c>
      <c r="F19" s="36">
        <v>18</v>
      </c>
      <c r="G19" s="36">
        <v>557</v>
      </c>
      <c r="H19" s="36"/>
      <c r="I19" s="36"/>
      <c r="J19" s="36"/>
      <c r="K19" s="36"/>
      <c r="L19" s="36"/>
      <c r="M19" s="36"/>
      <c r="N19" s="36"/>
      <c r="O19" s="36"/>
      <c r="P19" s="36">
        <v>4036.22</v>
      </c>
      <c r="Q19" s="36">
        <v>2045.13</v>
      </c>
      <c r="R19" s="36">
        <v>27740</v>
      </c>
      <c r="S19" s="42"/>
    </row>
    <row r="20" spans="1:20" s="18" customFormat="1" ht="15" customHeight="1">
      <c r="A20" s="3">
        <v>2011</v>
      </c>
      <c r="B20" s="3">
        <v>10</v>
      </c>
      <c r="C20" s="3" t="s">
        <v>10</v>
      </c>
      <c r="D20" s="3" t="s">
        <v>4</v>
      </c>
      <c r="E20" s="3" t="s">
        <v>66</v>
      </c>
      <c r="F20" s="36">
        <v>19</v>
      </c>
      <c r="G20" s="36">
        <v>553</v>
      </c>
      <c r="H20" s="36"/>
      <c r="I20" s="36"/>
      <c r="J20" s="36"/>
      <c r="K20" s="36"/>
      <c r="L20" s="36"/>
      <c r="M20" s="36"/>
      <c r="N20" s="36"/>
      <c r="O20" s="36"/>
      <c r="P20" s="36">
        <v>3674.48</v>
      </c>
      <c r="Q20" s="36">
        <v>1930.8099999999997</v>
      </c>
      <c r="R20" s="36">
        <v>24172</v>
      </c>
      <c r="S20" s="42"/>
    </row>
    <row r="21" spans="1:20" s="18" customFormat="1" ht="15" customHeight="1">
      <c r="A21" s="3">
        <v>2011</v>
      </c>
      <c r="B21" s="3">
        <v>11</v>
      </c>
      <c r="C21" s="3" t="s">
        <v>10</v>
      </c>
      <c r="D21" s="3" t="s">
        <v>4</v>
      </c>
      <c r="E21" s="3" t="s">
        <v>66</v>
      </c>
      <c r="F21" s="36">
        <v>19</v>
      </c>
      <c r="G21" s="36">
        <v>563</v>
      </c>
      <c r="H21" s="36"/>
      <c r="I21" s="36"/>
      <c r="J21" s="36"/>
      <c r="K21" s="36"/>
      <c r="L21" s="36"/>
      <c r="M21" s="36"/>
      <c r="N21" s="36"/>
      <c r="O21" s="36"/>
      <c r="P21" s="36">
        <v>3101.6800000000007</v>
      </c>
      <c r="Q21" s="36">
        <v>1658.1200000000003</v>
      </c>
      <c r="R21" s="36">
        <v>20149</v>
      </c>
      <c r="S21" s="42"/>
    </row>
    <row r="22" spans="1:20" s="18" customFormat="1" ht="15" customHeight="1">
      <c r="A22" s="3">
        <v>2011</v>
      </c>
      <c r="B22" s="3">
        <v>12</v>
      </c>
      <c r="C22" s="3" t="s">
        <v>10</v>
      </c>
      <c r="D22" s="3" t="s">
        <v>4</v>
      </c>
      <c r="E22" s="3" t="s">
        <v>66</v>
      </c>
      <c r="F22" s="36">
        <v>19</v>
      </c>
      <c r="G22" s="36">
        <v>585</v>
      </c>
      <c r="H22" s="36"/>
      <c r="I22" s="36"/>
      <c r="J22" s="36"/>
      <c r="K22" s="36"/>
      <c r="L22" s="36"/>
      <c r="M22" s="36"/>
      <c r="N22" s="36"/>
      <c r="O22" s="36"/>
      <c r="P22" s="36">
        <v>3415.7300000000005</v>
      </c>
      <c r="Q22" s="36">
        <v>1829.3500000000004</v>
      </c>
      <c r="R22" s="36">
        <v>22639</v>
      </c>
      <c r="S22" s="42"/>
    </row>
    <row r="23" spans="1:20" s="18" customFormat="1" ht="15" customHeight="1">
      <c r="A23" s="3">
        <v>2012</v>
      </c>
      <c r="B23" s="3">
        <v>1</v>
      </c>
      <c r="C23" s="3" t="s">
        <v>10</v>
      </c>
      <c r="D23" s="3" t="s">
        <v>4</v>
      </c>
      <c r="E23" s="3" t="s">
        <v>66</v>
      </c>
      <c r="F23" s="36">
        <v>19</v>
      </c>
      <c r="G23" s="36">
        <v>610</v>
      </c>
      <c r="H23" s="36"/>
      <c r="I23" s="36"/>
      <c r="J23" s="36"/>
      <c r="K23" s="36"/>
      <c r="L23" s="36"/>
      <c r="M23" s="36"/>
      <c r="N23" s="36"/>
      <c r="O23" s="36"/>
      <c r="P23" s="36">
        <v>3840.6300000000006</v>
      </c>
      <c r="Q23" s="36">
        <v>2066.86</v>
      </c>
      <c r="R23" s="36">
        <v>25934</v>
      </c>
      <c r="S23" s="42"/>
    </row>
    <row r="24" spans="1:20" s="18" customFormat="1" ht="15" customHeight="1">
      <c r="A24" s="3">
        <v>2012</v>
      </c>
      <c r="B24" s="3">
        <v>2</v>
      </c>
      <c r="C24" s="3" t="s">
        <v>10</v>
      </c>
      <c r="D24" s="3" t="s">
        <v>4</v>
      </c>
      <c r="E24" s="3" t="s">
        <v>66</v>
      </c>
      <c r="F24" s="36">
        <v>19</v>
      </c>
      <c r="G24" s="36">
        <v>573</v>
      </c>
      <c r="H24" s="36"/>
      <c r="I24" s="36"/>
      <c r="J24" s="36"/>
      <c r="K24" s="36"/>
      <c r="L24" s="36"/>
      <c r="M24" s="36"/>
      <c r="N24" s="36"/>
      <c r="O24" s="36"/>
      <c r="P24" s="36">
        <v>3750.1100000000006</v>
      </c>
      <c r="Q24" s="36">
        <v>2042.58</v>
      </c>
      <c r="R24" s="36">
        <v>25584</v>
      </c>
      <c r="S24" s="42"/>
    </row>
    <row r="25" spans="1:20" s="18" customFormat="1" ht="15" customHeight="1">
      <c r="A25" s="3">
        <v>2012</v>
      </c>
      <c r="B25" s="3">
        <v>3</v>
      </c>
      <c r="C25" s="3" t="s">
        <v>10</v>
      </c>
      <c r="D25" s="3" t="s">
        <v>4</v>
      </c>
      <c r="E25" s="3" t="s">
        <v>66</v>
      </c>
      <c r="F25" s="36">
        <v>19</v>
      </c>
      <c r="G25" s="36">
        <v>564</v>
      </c>
      <c r="H25" s="36"/>
      <c r="I25" s="36"/>
      <c r="J25" s="36"/>
      <c r="K25" s="36"/>
      <c r="L25" s="36"/>
      <c r="M25" s="36"/>
      <c r="N25" s="36"/>
      <c r="O25" s="36"/>
      <c r="P25" s="36">
        <v>3831.5600000000004</v>
      </c>
      <c r="Q25" s="36">
        <v>2138.7500000000005</v>
      </c>
      <c r="R25" s="36">
        <v>26971</v>
      </c>
      <c r="S25" s="42"/>
    </row>
    <row r="26" spans="1:20" s="18" customFormat="1" ht="15" customHeight="1">
      <c r="A26" s="3">
        <v>2012</v>
      </c>
      <c r="B26" s="3">
        <v>4</v>
      </c>
      <c r="C26" s="3" t="s">
        <v>10</v>
      </c>
      <c r="D26" s="3" t="s">
        <v>4</v>
      </c>
      <c r="E26" s="3" t="s">
        <v>66</v>
      </c>
      <c r="F26" s="36">
        <v>19</v>
      </c>
      <c r="G26" s="36">
        <v>579</v>
      </c>
      <c r="H26" s="36"/>
      <c r="I26" s="36"/>
      <c r="J26" s="36"/>
      <c r="K26" s="36"/>
      <c r="L26" s="36"/>
      <c r="M26" s="36"/>
      <c r="N26" s="36"/>
      <c r="O26" s="36"/>
      <c r="P26" s="36">
        <v>4165.2299999999996</v>
      </c>
      <c r="Q26" s="36">
        <v>2313.5700000000002</v>
      </c>
      <c r="R26" s="36">
        <v>29368</v>
      </c>
      <c r="S26" s="42"/>
    </row>
    <row r="27" spans="1:20">
      <c r="A27" s="39" t="s">
        <v>25</v>
      </c>
      <c r="B27" s="39" t="s">
        <v>25</v>
      </c>
      <c r="C27" s="39" t="s">
        <v>25</v>
      </c>
      <c r="D27" s="39" t="s">
        <v>25</v>
      </c>
      <c r="E27" s="39" t="s">
        <v>25</v>
      </c>
      <c r="F27" s="39" t="s">
        <v>25</v>
      </c>
      <c r="G27" s="39" t="s">
        <v>25</v>
      </c>
      <c r="H27" s="39" t="s">
        <v>25</v>
      </c>
      <c r="I27" s="39" t="s">
        <v>25</v>
      </c>
      <c r="J27" s="39" t="s">
        <v>25</v>
      </c>
      <c r="K27" s="39" t="s">
        <v>25</v>
      </c>
      <c r="L27" s="39" t="s">
        <v>25</v>
      </c>
      <c r="M27" s="39" t="s">
        <v>25</v>
      </c>
      <c r="N27" s="39" t="s">
        <v>25</v>
      </c>
      <c r="O27" s="39" t="s">
        <v>25</v>
      </c>
      <c r="P27" s="39" t="s">
        <v>25</v>
      </c>
      <c r="Q27" s="39" t="s">
        <v>25</v>
      </c>
      <c r="R27" s="39" t="s">
        <v>25</v>
      </c>
      <c r="S27" s="39" t="s">
        <v>25</v>
      </c>
    </row>
    <row r="29" spans="1:20">
      <c r="A29" s="15" t="s">
        <v>24</v>
      </c>
      <c r="B29" s="15" t="s">
        <v>4</v>
      </c>
    </row>
    <row r="31" spans="1:20">
      <c r="A31" s="16" t="s">
        <v>54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20" s="37" customFormat="1">
      <c r="A32" s="17" t="s">
        <v>52</v>
      </c>
      <c r="B32" s="17" t="s">
        <v>13</v>
      </c>
      <c r="C32" s="17"/>
      <c r="D32" s="17"/>
      <c r="E32" s="17"/>
      <c r="F32" s="17" t="s">
        <v>123</v>
      </c>
      <c r="G32" s="17" t="s">
        <v>124</v>
      </c>
      <c r="H32" s="17"/>
      <c r="I32" s="17"/>
      <c r="J32" s="17" t="s">
        <v>125</v>
      </c>
      <c r="K32" s="17" t="s">
        <v>126</v>
      </c>
      <c r="L32" s="17"/>
      <c r="M32" s="17"/>
      <c r="N32" s="17"/>
      <c r="O32" s="17"/>
      <c r="P32" s="17"/>
      <c r="Q32" s="17"/>
      <c r="R32" s="17" t="s">
        <v>127</v>
      </c>
      <c r="S32" s="17" t="s">
        <v>128</v>
      </c>
      <c r="T32" s="53"/>
    </row>
    <row r="33" spans="1:19" s="18" customFormat="1">
      <c r="A33" s="18">
        <f t="shared" ref="A33:A44" si="0">COUNTIF($B$2:$B$27,$B33)</f>
        <v>2</v>
      </c>
      <c r="B33" s="18">
        <v>1</v>
      </c>
      <c r="F33" s="42">
        <f>SUMIF($B$3:$B$27,$B33,F$3:F$27)/$A33</f>
        <v>17.5</v>
      </c>
      <c r="G33" s="42">
        <f t="shared" ref="G33:G44" si="1">SUMIF($B$3:$B$27,$B33,G$3:G$27)/$A33/F33</f>
        <v>32.342857142857142</v>
      </c>
      <c r="H33" s="42"/>
      <c r="I33" s="42"/>
      <c r="J33" s="42">
        <f>SUMIF($B$3:$B$27,$B33,J$3:J$27)/$A33/$F33</f>
        <v>0</v>
      </c>
      <c r="K33" s="42">
        <f>SUMIF($B$3:$B$27,$B33,K$3:K$27)/$A33/$F33</f>
        <v>0</v>
      </c>
      <c r="L33" s="42"/>
      <c r="M33" s="42"/>
      <c r="N33" s="42"/>
      <c r="O33" s="42"/>
      <c r="P33" s="42"/>
      <c r="Q33" s="42"/>
      <c r="R33" s="42">
        <f>SUMIF($B$3:$B$27,$B33,R$3:R$27)/$A33/$F33/$G33</f>
        <v>43.710247349823327</v>
      </c>
      <c r="S33" s="42">
        <f t="shared" ref="S33:S44" si="2">SUMIF($B$3:$B$27,$B33,S$3:S$27)/$A33/$F33</f>
        <v>0</v>
      </c>
    </row>
    <row r="34" spans="1:19" s="18" customFormat="1">
      <c r="A34" s="18">
        <f t="shared" si="0"/>
        <v>2</v>
      </c>
      <c r="B34" s="18">
        <v>2</v>
      </c>
      <c r="F34" s="42">
        <f t="shared" ref="F34:F44" si="3">SUMIF($B$3:$B$27,$B34,F$3:F$27)/$A34</f>
        <v>17.5</v>
      </c>
      <c r="G34" s="42">
        <f t="shared" si="1"/>
        <v>29.828571428571429</v>
      </c>
      <c r="H34" s="42"/>
      <c r="I34" s="42"/>
      <c r="J34" s="42">
        <f t="shared" ref="J34:K44" si="4">SUMIF($B$3:$B$27,$B34,J$3:J$27)/$A34/$F34</f>
        <v>0</v>
      </c>
      <c r="K34" s="42">
        <f t="shared" si="4"/>
        <v>0</v>
      </c>
      <c r="L34" s="42"/>
      <c r="M34" s="42"/>
      <c r="N34" s="42"/>
      <c r="O34" s="42"/>
      <c r="P34" s="42"/>
      <c r="Q34" s="42"/>
      <c r="R34" s="42">
        <f t="shared" ref="R34:R44" si="5">SUMIF($B$3:$B$27,$B34,R$3:R$27)/$A34/$F34/$G34</f>
        <v>47.063218390804593</v>
      </c>
      <c r="S34" s="42">
        <f t="shared" si="2"/>
        <v>0</v>
      </c>
    </row>
    <row r="35" spans="1:19" s="18" customFormat="1">
      <c r="A35" s="18">
        <f t="shared" si="0"/>
        <v>2</v>
      </c>
      <c r="B35" s="18">
        <v>3</v>
      </c>
      <c r="F35" s="42">
        <f t="shared" si="3"/>
        <v>17.5</v>
      </c>
      <c r="G35" s="42">
        <f t="shared" si="1"/>
        <v>29.742857142857144</v>
      </c>
      <c r="H35" s="42"/>
      <c r="I35" s="42"/>
      <c r="J35" s="42">
        <f t="shared" si="4"/>
        <v>0</v>
      </c>
      <c r="K35" s="42">
        <f t="shared" si="4"/>
        <v>0</v>
      </c>
      <c r="L35" s="42"/>
      <c r="M35" s="42"/>
      <c r="N35" s="42"/>
      <c r="O35" s="42"/>
      <c r="P35" s="42"/>
      <c r="Q35" s="42"/>
      <c r="R35" s="42">
        <f t="shared" si="5"/>
        <v>47.326609029779057</v>
      </c>
      <c r="S35" s="42">
        <f t="shared" si="2"/>
        <v>0</v>
      </c>
    </row>
    <row r="36" spans="1:19" s="18" customFormat="1">
      <c r="A36" s="18">
        <f>COUNTIF($B$2:$B$27,$B36)</f>
        <v>2</v>
      </c>
      <c r="B36" s="18">
        <v>4</v>
      </c>
      <c r="F36" s="42">
        <f t="shared" si="3"/>
        <v>17.5</v>
      </c>
      <c r="G36" s="42">
        <f t="shared" si="1"/>
        <v>30.028571428571428</v>
      </c>
      <c r="H36" s="42"/>
      <c r="I36" s="42"/>
      <c r="J36" s="42">
        <f t="shared" si="4"/>
        <v>0</v>
      </c>
      <c r="K36" s="42">
        <f t="shared" si="4"/>
        <v>0</v>
      </c>
      <c r="L36" s="42"/>
      <c r="M36" s="42"/>
      <c r="N36" s="42"/>
      <c r="O36" s="42"/>
      <c r="P36" s="42"/>
      <c r="Q36" s="42"/>
      <c r="R36" s="42">
        <f t="shared" si="5"/>
        <v>44.940057088487151</v>
      </c>
      <c r="S36" s="42">
        <f t="shared" si="2"/>
        <v>0</v>
      </c>
    </row>
    <row r="37" spans="1:19" s="18" customFormat="1">
      <c r="A37" s="18">
        <f t="shared" si="0"/>
        <v>2</v>
      </c>
      <c r="B37" s="18">
        <v>5</v>
      </c>
      <c r="F37" s="42">
        <f t="shared" si="3"/>
        <v>16</v>
      </c>
      <c r="G37" s="42">
        <f t="shared" si="1"/>
        <v>30.375</v>
      </c>
      <c r="H37" s="42"/>
      <c r="I37" s="42"/>
      <c r="J37" s="42">
        <f t="shared" si="4"/>
        <v>0</v>
      </c>
      <c r="K37" s="42">
        <f t="shared" si="4"/>
        <v>0</v>
      </c>
      <c r="L37" s="42"/>
      <c r="M37" s="42"/>
      <c r="N37" s="42"/>
      <c r="O37" s="42"/>
      <c r="P37" s="42"/>
      <c r="Q37" s="42"/>
      <c r="R37" s="42">
        <f t="shared" si="5"/>
        <v>36.77469135802469</v>
      </c>
      <c r="S37" s="42">
        <f t="shared" si="2"/>
        <v>0</v>
      </c>
    </row>
    <row r="38" spans="1:19" s="18" customFormat="1">
      <c r="A38" s="18">
        <f t="shared" si="0"/>
        <v>2</v>
      </c>
      <c r="B38" s="18">
        <v>6</v>
      </c>
      <c r="F38" s="42">
        <f t="shared" si="3"/>
        <v>16</v>
      </c>
      <c r="G38" s="42">
        <f t="shared" si="1"/>
        <v>30.53125</v>
      </c>
      <c r="H38" s="42"/>
      <c r="I38" s="42"/>
      <c r="J38" s="42">
        <f t="shared" si="4"/>
        <v>0</v>
      </c>
      <c r="K38" s="42">
        <f t="shared" si="4"/>
        <v>0</v>
      </c>
      <c r="L38" s="42"/>
      <c r="M38" s="42"/>
      <c r="N38" s="42"/>
      <c r="O38" s="42"/>
      <c r="P38" s="42"/>
      <c r="Q38" s="42"/>
      <c r="R38" s="42">
        <f t="shared" si="5"/>
        <v>40.791197543500509</v>
      </c>
      <c r="S38" s="42">
        <f t="shared" si="2"/>
        <v>0</v>
      </c>
    </row>
    <row r="39" spans="1:19" s="18" customFormat="1">
      <c r="A39" s="18">
        <f t="shared" si="0"/>
        <v>2</v>
      </c>
      <c r="B39" s="18">
        <v>7</v>
      </c>
      <c r="F39" s="42">
        <f t="shared" si="3"/>
        <v>16</v>
      </c>
      <c r="G39" s="42">
        <f t="shared" si="1"/>
        <v>30.8125</v>
      </c>
      <c r="H39" s="42"/>
      <c r="I39" s="42"/>
      <c r="J39" s="42">
        <f t="shared" si="4"/>
        <v>0</v>
      </c>
      <c r="K39" s="42">
        <f t="shared" si="4"/>
        <v>0</v>
      </c>
      <c r="L39" s="42"/>
      <c r="M39" s="42"/>
      <c r="N39" s="42"/>
      <c r="O39" s="42"/>
      <c r="P39" s="42"/>
      <c r="Q39" s="42"/>
      <c r="R39" s="42">
        <f t="shared" si="5"/>
        <v>43.819472616632858</v>
      </c>
      <c r="S39" s="42">
        <f t="shared" si="2"/>
        <v>0</v>
      </c>
    </row>
    <row r="40" spans="1:19" s="18" customFormat="1">
      <c r="A40" s="18">
        <f t="shared" si="0"/>
        <v>2</v>
      </c>
      <c r="B40" s="18">
        <v>8</v>
      </c>
      <c r="F40" s="42">
        <f t="shared" si="3"/>
        <v>16.5</v>
      </c>
      <c r="G40" s="42">
        <f t="shared" si="1"/>
        <v>29.757575757575758</v>
      </c>
      <c r="H40" s="42"/>
      <c r="I40" s="42"/>
      <c r="J40" s="42">
        <f t="shared" si="4"/>
        <v>0</v>
      </c>
      <c r="K40" s="42">
        <f t="shared" si="4"/>
        <v>0</v>
      </c>
      <c r="L40" s="42"/>
      <c r="M40" s="42"/>
      <c r="N40" s="42"/>
      <c r="O40" s="42"/>
      <c r="P40" s="42"/>
      <c r="Q40" s="42"/>
      <c r="R40" s="42">
        <f t="shared" si="5"/>
        <v>46.863543788187371</v>
      </c>
      <c r="S40" s="42">
        <f t="shared" si="2"/>
        <v>0</v>
      </c>
    </row>
    <row r="41" spans="1:19" s="18" customFormat="1">
      <c r="A41" s="18">
        <f t="shared" si="0"/>
        <v>2</v>
      </c>
      <c r="B41" s="18">
        <v>9</v>
      </c>
      <c r="F41" s="42">
        <f t="shared" si="3"/>
        <v>17</v>
      </c>
      <c r="G41" s="42">
        <f t="shared" si="1"/>
        <v>30.852941176470587</v>
      </c>
      <c r="H41" s="42"/>
      <c r="I41" s="42"/>
      <c r="J41" s="42">
        <f t="shared" si="4"/>
        <v>0</v>
      </c>
      <c r="K41" s="42">
        <f t="shared" si="4"/>
        <v>0</v>
      </c>
      <c r="L41" s="42"/>
      <c r="M41" s="42"/>
      <c r="N41" s="42"/>
      <c r="O41" s="42"/>
      <c r="P41" s="42"/>
      <c r="Q41" s="42"/>
      <c r="R41" s="42">
        <f t="shared" si="5"/>
        <v>49.07244995233556</v>
      </c>
      <c r="S41" s="42">
        <f t="shared" si="2"/>
        <v>0</v>
      </c>
    </row>
    <row r="42" spans="1:19" s="18" customFormat="1">
      <c r="A42" s="18">
        <f t="shared" si="0"/>
        <v>2</v>
      </c>
      <c r="B42" s="18">
        <v>10</v>
      </c>
      <c r="F42" s="42">
        <f t="shared" si="3"/>
        <v>17.5</v>
      </c>
      <c r="G42" s="42">
        <f t="shared" si="1"/>
        <v>29.742857142857144</v>
      </c>
      <c r="H42" s="42"/>
      <c r="I42" s="42"/>
      <c r="J42" s="42">
        <f t="shared" si="4"/>
        <v>0</v>
      </c>
      <c r="K42" s="42">
        <f t="shared" si="4"/>
        <v>0</v>
      </c>
      <c r="L42" s="42"/>
      <c r="M42" s="42"/>
      <c r="N42" s="42"/>
      <c r="O42" s="42"/>
      <c r="P42" s="42"/>
      <c r="Q42" s="42"/>
      <c r="R42" s="42">
        <f t="shared" si="5"/>
        <v>40.587896253602302</v>
      </c>
      <c r="S42" s="42">
        <f t="shared" si="2"/>
        <v>0</v>
      </c>
    </row>
    <row r="43" spans="1:19" s="18" customFormat="1">
      <c r="A43" s="18">
        <f t="shared" si="0"/>
        <v>2</v>
      </c>
      <c r="B43" s="18">
        <v>11</v>
      </c>
      <c r="F43" s="42">
        <f t="shared" si="3"/>
        <v>17.5</v>
      </c>
      <c r="G43" s="42">
        <f t="shared" si="1"/>
        <v>29.6</v>
      </c>
      <c r="H43" s="42"/>
      <c r="I43" s="42"/>
      <c r="J43" s="42">
        <f t="shared" si="4"/>
        <v>0</v>
      </c>
      <c r="K43" s="42">
        <f t="shared" si="4"/>
        <v>0</v>
      </c>
      <c r="L43" s="42"/>
      <c r="M43" s="42"/>
      <c r="N43" s="42"/>
      <c r="O43" s="42"/>
      <c r="P43" s="42"/>
      <c r="Q43" s="42"/>
      <c r="R43" s="42">
        <f t="shared" si="5"/>
        <v>35.939189189189186</v>
      </c>
      <c r="S43" s="42">
        <f t="shared" si="2"/>
        <v>0</v>
      </c>
    </row>
    <row r="44" spans="1:19" s="18" customFormat="1">
      <c r="A44" s="18">
        <f t="shared" si="0"/>
        <v>2</v>
      </c>
      <c r="B44" s="18">
        <v>12</v>
      </c>
      <c r="F44" s="42">
        <f t="shared" si="3"/>
        <v>17.5</v>
      </c>
      <c r="G44" s="42">
        <f t="shared" si="1"/>
        <v>30.714285714285715</v>
      </c>
      <c r="H44" s="42"/>
      <c r="I44" s="42"/>
      <c r="J44" s="42">
        <f t="shared" si="4"/>
        <v>0</v>
      </c>
      <c r="K44" s="42">
        <f t="shared" si="4"/>
        <v>0</v>
      </c>
      <c r="L44" s="42"/>
      <c r="M44" s="42"/>
      <c r="N44" s="42"/>
      <c r="O44" s="42"/>
      <c r="P44" s="42"/>
      <c r="Q44" s="42"/>
      <c r="R44" s="42">
        <f t="shared" si="5"/>
        <v>37.688372093023254</v>
      </c>
      <c r="S44" s="42">
        <f t="shared" si="2"/>
        <v>0</v>
      </c>
    </row>
    <row r="45" spans="1:19">
      <c r="A45" s="38" t="s">
        <v>25</v>
      </c>
      <c r="B45" s="38" t="s">
        <v>25</v>
      </c>
      <c r="C45" s="38" t="s">
        <v>25</v>
      </c>
      <c r="D45" s="38" t="s">
        <v>25</v>
      </c>
      <c r="E45" s="38" t="s">
        <v>25</v>
      </c>
      <c r="F45" s="38" t="s">
        <v>25</v>
      </c>
      <c r="G45" s="38" t="s">
        <v>25</v>
      </c>
      <c r="H45" s="38" t="s">
        <v>25</v>
      </c>
      <c r="I45" s="38" t="s">
        <v>25</v>
      </c>
      <c r="J45" s="38" t="s">
        <v>25</v>
      </c>
      <c r="K45" s="38" t="s">
        <v>25</v>
      </c>
      <c r="L45" s="38" t="s">
        <v>25</v>
      </c>
      <c r="M45" s="38" t="s">
        <v>25</v>
      </c>
      <c r="N45" s="38" t="s">
        <v>25</v>
      </c>
      <c r="O45" s="38" t="s">
        <v>25</v>
      </c>
      <c r="P45" s="38" t="s">
        <v>25</v>
      </c>
      <c r="Q45" s="38" t="s">
        <v>25</v>
      </c>
      <c r="R45" s="38" t="s">
        <v>25</v>
      </c>
      <c r="S45" s="38" t="s">
        <v>25</v>
      </c>
    </row>
    <row r="47" spans="1:19">
      <c r="A47" s="16" t="s">
        <v>56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1:19">
      <c r="A48" s="17"/>
      <c r="B48" s="17" t="str">
        <f>B32</f>
        <v>Month</v>
      </c>
      <c r="C48" s="17"/>
      <c r="D48" s="17"/>
      <c r="E48" s="17"/>
      <c r="F48" s="17" t="s">
        <v>118</v>
      </c>
      <c r="G48" s="17" t="s">
        <v>122</v>
      </c>
      <c r="H48" s="17"/>
      <c r="I48" s="17"/>
      <c r="J48" s="17" t="s">
        <v>119</v>
      </c>
      <c r="K48" s="17" t="s">
        <v>120</v>
      </c>
      <c r="L48" s="17"/>
      <c r="M48" s="17"/>
      <c r="N48" s="17"/>
      <c r="O48" s="17"/>
      <c r="P48" s="17"/>
      <c r="Q48" s="17"/>
      <c r="R48" s="17" t="s">
        <v>74</v>
      </c>
      <c r="S48" s="17" t="s">
        <v>121</v>
      </c>
    </row>
    <row r="49" spans="1:19">
      <c r="A49" s="18">
        <f>'Inputs &amp; Notes'!B1-1</f>
        <v>2012</v>
      </c>
      <c r="B49" s="18">
        <v>6</v>
      </c>
      <c r="C49" s="18"/>
      <c r="D49" s="18"/>
      <c r="E49" s="18"/>
      <c r="F49" s="42">
        <f>SUMIF('Cust MB Ind'!$X$8:$AH$8,$B$29,'Cust MB Ind'!$X9:$AH9)</f>
        <v>20</v>
      </c>
      <c r="G49" s="42">
        <f>'Avg Bill Days'!C6</f>
        <v>31.67</v>
      </c>
      <c r="H49" s="42"/>
      <c r="I49" s="42"/>
      <c r="J49" s="42">
        <f>ROUND(SUMIF($B$32:$B$45,$B49,J$32:J$45)*$F49,0)</f>
        <v>0</v>
      </c>
      <c r="K49" s="42">
        <f>ROUND(SUMIF($B$32:$B$45,$B49,K$32:K$45)*$F49,0)</f>
        <v>0</v>
      </c>
      <c r="L49" s="42"/>
      <c r="M49" s="42"/>
      <c r="N49" s="42"/>
      <c r="O49" s="42"/>
      <c r="P49" s="42"/>
      <c r="Q49" s="42"/>
      <c r="R49" s="42">
        <f>ROUND(SUMIF($B$32:$B$45,$B49,R$32:R$45)*$F49*$G49,0)</f>
        <v>25837</v>
      </c>
      <c r="S49" s="42">
        <f>ROUND(SUMIF($B$32:$B$45,$B49,S$32:S$45)*$F49,0)</f>
        <v>0</v>
      </c>
    </row>
    <row r="50" spans="1:19">
      <c r="A50" s="18">
        <f t="shared" ref="A50:A55" si="6">A49</f>
        <v>2012</v>
      </c>
      <c r="B50" s="18">
        <f t="shared" ref="B50:B55" si="7">B49+1</f>
        <v>7</v>
      </c>
      <c r="C50" s="18"/>
      <c r="D50" s="18"/>
      <c r="E50" s="18"/>
      <c r="F50" s="42">
        <f>SUMIF('Cust MB Ind'!$X$8:$AH$8,$B$29,'Cust MB Ind'!$X10:$AH10)</f>
        <v>20</v>
      </c>
      <c r="G50" s="42">
        <f>'Avg Bill Days'!C7</f>
        <v>31.14</v>
      </c>
      <c r="H50" s="42"/>
      <c r="I50" s="42"/>
      <c r="J50" s="42">
        <f t="shared" ref="J50:K113" si="8">ROUND(SUMIF($B$32:$B$45,$B50,J$32:J$45)*$F50,0)</f>
        <v>0</v>
      </c>
      <c r="K50" s="42">
        <f t="shared" si="8"/>
        <v>0</v>
      </c>
      <c r="L50" s="42"/>
      <c r="M50" s="42"/>
      <c r="N50" s="42"/>
      <c r="O50" s="42"/>
      <c r="P50" s="42"/>
      <c r="Q50" s="42"/>
      <c r="R50" s="42">
        <f t="shared" ref="R50:R113" si="9">ROUND(SUMIF($B$32:$B$45,$B50,R$32:R$45)*$F50*$G50,0)</f>
        <v>27291</v>
      </c>
      <c r="S50" s="42">
        <f t="shared" ref="S50:S113" si="10">ROUND(SUMIF($B$32:$B$45,$B50,S$32:S$45)*$F50,0)</f>
        <v>0</v>
      </c>
    </row>
    <row r="51" spans="1:19">
      <c r="A51" s="18">
        <f t="shared" si="6"/>
        <v>2012</v>
      </c>
      <c r="B51" s="18">
        <f t="shared" si="7"/>
        <v>8</v>
      </c>
      <c r="C51" s="18"/>
      <c r="D51" s="18"/>
      <c r="E51" s="18"/>
      <c r="F51" s="42">
        <f>SUMIF('Cust MB Ind'!$X$8:$AH$8,$B$29,'Cust MB Ind'!$X11:$AH11)</f>
        <v>19</v>
      </c>
      <c r="G51" s="42">
        <f>'Avg Bill Days'!C8</f>
        <v>30.43</v>
      </c>
      <c r="H51" s="42"/>
      <c r="I51" s="42"/>
      <c r="J51" s="42">
        <f t="shared" si="8"/>
        <v>0</v>
      </c>
      <c r="K51" s="42">
        <f t="shared" si="8"/>
        <v>0</v>
      </c>
      <c r="L51" s="42"/>
      <c r="M51" s="42"/>
      <c r="N51" s="42"/>
      <c r="O51" s="42"/>
      <c r="P51" s="42"/>
      <c r="Q51" s="42"/>
      <c r="R51" s="42">
        <f t="shared" si="9"/>
        <v>27095</v>
      </c>
      <c r="S51" s="42">
        <f t="shared" si="10"/>
        <v>0</v>
      </c>
    </row>
    <row r="52" spans="1:19">
      <c r="A52" s="18">
        <f t="shared" si="6"/>
        <v>2012</v>
      </c>
      <c r="B52" s="18">
        <f t="shared" si="7"/>
        <v>9</v>
      </c>
      <c r="C52" s="18"/>
      <c r="D52" s="18"/>
      <c r="E52" s="18"/>
      <c r="F52" s="42">
        <f>SUMIF('Cust MB Ind'!$X$8:$AH$8,$B$29,'Cust MB Ind'!$X12:$AH12)</f>
        <v>19</v>
      </c>
      <c r="G52" s="42">
        <f>'Avg Bill Days'!C9</f>
        <v>31.14</v>
      </c>
      <c r="H52" s="42"/>
      <c r="I52" s="42"/>
      <c r="J52" s="42">
        <f t="shared" si="8"/>
        <v>0</v>
      </c>
      <c r="K52" s="42">
        <f t="shared" si="8"/>
        <v>0</v>
      </c>
      <c r="L52" s="42"/>
      <c r="M52" s="42"/>
      <c r="N52" s="42"/>
      <c r="O52" s="42"/>
      <c r="P52" s="42"/>
      <c r="Q52" s="42"/>
      <c r="R52" s="42">
        <f t="shared" si="9"/>
        <v>29034</v>
      </c>
      <c r="S52" s="42">
        <f t="shared" si="10"/>
        <v>0</v>
      </c>
    </row>
    <row r="53" spans="1:19">
      <c r="A53" s="18">
        <f t="shared" si="6"/>
        <v>2012</v>
      </c>
      <c r="B53" s="18">
        <f t="shared" si="7"/>
        <v>10</v>
      </c>
      <c r="C53" s="18"/>
      <c r="D53" s="18"/>
      <c r="E53" s="18"/>
      <c r="F53" s="42">
        <f>SUMIF('Cust MB Ind'!$X$8:$AH$8,$B$29,'Cust MB Ind'!$X13:$AH13)</f>
        <v>19</v>
      </c>
      <c r="G53" s="42">
        <f>'Avg Bill Days'!C10</f>
        <v>29.52</v>
      </c>
      <c r="H53" s="42"/>
      <c r="I53" s="42"/>
      <c r="J53" s="42">
        <f t="shared" si="8"/>
        <v>0</v>
      </c>
      <c r="K53" s="42">
        <f t="shared" si="8"/>
        <v>0</v>
      </c>
      <c r="L53" s="42"/>
      <c r="M53" s="42"/>
      <c r="N53" s="42"/>
      <c r="O53" s="42"/>
      <c r="P53" s="42"/>
      <c r="Q53" s="42"/>
      <c r="R53" s="42">
        <f t="shared" si="9"/>
        <v>22765</v>
      </c>
      <c r="S53" s="42">
        <f t="shared" si="10"/>
        <v>0</v>
      </c>
    </row>
    <row r="54" spans="1:19">
      <c r="A54" s="18">
        <f t="shared" si="6"/>
        <v>2012</v>
      </c>
      <c r="B54" s="18">
        <f t="shared" si="7"/>
        <v>11</v>
      </c>
      <c r="C54" s="18"/>
      <c r="D54" s="18"/>
      <c r="E54" s="18"/>
      <c r="F54" s="42">
        <f>SUMIF('Cust MB Ind'!$X$8:$AH$8,$B$29,'Cust MB Ind'!$X14:$AH14)</f>
        <v>19</v>
      </c>
      <c r="G54" s="42">
        <f>'Avg Bill Days'!C11</f>
        <v>28.762</v>
      </c>
      <c r="H54" s="42"/>
      <c r="I54" s="42"/>
      <c r="J54" s="42">
        <f t="shared" si="8"/>
        <v>0</v>
      </c>
      <c r="K54" s="42">
        <f t="shared" si="8"/>
        <v>0</v>
      </c>
      <c r="L54" s="42"/>
      <c r="M54" s="42"/>
      <c r="N54" s="42"/>
      <c r="O54" s="42"/>
      <c r="P54" s="42"/>
      <c r="Q54" s="42"/>
      <c r="R54" s="42">
        <f t="shared" si="9"/>
        <v>19640</v>
      </c>
      <c r="S54" s="42">
        <f t="shared" si="10"/>
        <v>0</v>
      </c>
    </row>
    <row r="55" spans="1:19">
      <c r="A55" s="18">
        <f t="shared" si="6"/>
        <v>2012</v>
      </c>
      <c r="B55" s="18">
        <f t="shared" si="7"/>
        <v>12</v>
      </c>
      <c r="C55" s="18"/>
      <c r="D55" s="18"/>
      <c r="E55" s="18"/>
      <c r="F55" s="42">
        <f>SUMIF('Cust MB Ind'!$X$8:$AH$8,$B$29,'Cust MB Ind'!$X15:$AH15)</f>
        <v>19</v>
      </c>
      <c r="G55" s="42">
        <f>'Avg Bill Days'!C12</f>
        <v>30.905000000000001</v>
      </c>
      <c r="H55" s="42"/>
      <c r="I55" s="42"/>
      <c r="J55" s="42">
        <f t="shared" si="8"/>
        <v>0</v>
      </c>
      <c r="K55" s="42">
        <f t="shared" si="8"/>
        <v>0</v>
      </c>
      <c r="L55" s="42"/>
      <c r="M55" s="42"/>
      <c r="N55" s="42"/>
      <c r="O55" s="42"/>
      <c r="P55" s="42"/>
      <c r="Q55" s="42"/>
      <c r="R55" s="42">
        <f t="shared" si="9"/>
        <v>22130</v>
      </c>
      <c r="S55" s="42">
        <f t="shared" si="10"/>
        <v>0</v>
      </c>
    </row>
    <row r="56" spans="1:19">
      <c r="A56" s="18">
        <f>'Inputs &amp; Notes'!B1</f>
        <v>2013</v>
      </c>
      <c r="B56" s="18">
        <v>1</v>
      </c>
      <c r="C56" s="18"/>
      <c r="D56" s="18"/>
      <c r="E56" s="18"/>
      <c r="F56" s="42">
        <f>SUMIF('Cust MB Ind'!$X$8:$AH$8,$B$29,'Cust MB Ind'!$X16:$AH16)</f>
        <v>20</v>
      </c>
      <c r="G56" s="42">
        <f>'Avg Bill Days'!C13</f>
        <v>32.286000000000001</v>
      </c>
      <c r="H56" s="42"/>
      <c r="I56" s="42"/>
      <c r="J56" s="42">
        <f t="shared" si="8"/>
        <v>0</v>
      </c>
      <c r="K56" s="42">
        <f t="shared" si="8"/>
        <v>0</v>
      </c>
      <c r="L56" s="42"/>
      <c r="M56" s="42"/>
      <c r="N56" s="42"/>
      <c r="O56" s="42"/>
      <c r="P56" s="42"/>
      <c r="Q56" s="42"/>
      <c r="R56" s="42">
        <f t="shared" si="9"/>
        <v>28225</v>
      </c>
      <c r="S56" s="42">
        <f t="shared" si="10"/>
        <v>0</v>
      </c>
    </row>
    <row r="57" spans="1:19">
      <c r="A57" s="18">
        <f>A56</f>
        <v>2013</v>
      </c>
      <c r="B57" s="18">
        <v>2</v>
      </c>
      <c r="C57" s="18"/>
      <c r="D57" s="18"/>
      <c r="E57" s="18"/>
      <c r="F57" s="42">
        <f>SUMIF('Cust MB Ind'!$X$8:$AH$8,$B$29,'Cust MB Ind'!$X17:$AH17)</f>
        <v>20</v>
      </c>
      <c r="G57" s="42">
        <f>'Avg Bill Days'!C14</f>
        <v>29.81</v>
      </c>
      <c r="H57" s="42"/>
      <c r="I57" s="42"/>
      <c r="J57" s="42">
        <f t="shared" si="8"/>
        <v>0</v>
      </c>
      <c r="K57" s="42">
        <f t="shared" si="8"/>
        <v>0</v>
      </c>
      <c r="L57" s="42"/>
      <c r="M57" s="42"/>
      <c r="N57" s="42"/>
      <c r="O57" s="42"/>
      <c r="P57" s="42"/>
      <c r="Q57" s="42"/>
      <c r="R57" s="42">
        <f t="shared" si="9"/>
        <v>28059</v>
      </c>
      <c r="S57" s="42">
        <f t="shared" si="10"/>
        <v>0</v>
      </c>
    </row>
    <row r="58" spans="1:19">
      <c r="A58" s="18">
        <f t="shared" ref="A58:A67" si="11">A57</f>
        <v>2013</v>
      </c>
      <c r="B58" s="18">
        <v>3</v>
      </c>
      <c r="C58" s="18"/>
      <c r="D58" s="18"/>
      <c r="E58" s="18"/>
      <c r="F58" s="42">
        <f>SUMIF('Cust MB Ind'!$X$8:$AH$8,$B$29,'Cust MB Ind'!$X18:$AH18)</f>
        <v>21</v>
      </c>
      <c r="G58" s="42">
        <f>'Avg Bill Days'!C15</f>
        <v>29.524000000000001</v>
      </c>
      <c r="H58" s="42"/>
      <c r="I58" s="42"/>
      <c r="J58" s="42">
        <f t="shared" si="8"/>
        <v>0</v>
      </c>
      <c r="K58" s="42">
        <f t="shared" si="8"/>
        <v>0</v>
      </c>
      <c r="L58" s="42"/>
      <c r="M58" s="42"/>
      <c r="N58" s="42"/>
      <c r="O58" s="42"/>
      <c r="P58" s="42"/>
      <c r="Q58" s="42"/>
      <c r="R58" s="42">
        <f t="shared" si="9"/>
        <v>29343</v>
      </c>
      <c r="S58" s="42">
        <f t="shared" si="10"/>
        <v>0</v>
      </c>
    </row>
    <row r="59" spans="1:19">
      <c r="A59" s="18">
        <f t="shared" si="11"/>
        <v>2013</v>
      </c>
      <c r="B59" s="18">
        <v>4</v>
      </c>
      <c r="C59" s="18"/>
      <c r="D59" s="18"/>
      <c r="E59" s="18"/>
      <c r="F59" s="42">
        <f>SUMIF('Cust MB Ind'!$X$8:$AH$8,$B$29,'Cust MB Ind'!$X19:$AH19)</f>
        <v>21</v>
      </c>
      <c r="G59" s="42">
        <f>'Avg Bill Days'!C16</f>
        <v>30.713999999999999</v>
      </c>
      <c r="H59" s="42"/>
      <c r="I59" s="42"/>
      <c r="J59" s="42">
        <f t="shared" si="8"/>
        <v>0</v>
      </c>
      <c r="K59" s="42">
        <f t="shared" si="8"/>
        <v>0</v>
      </c>
      <c r="L59" s="42"/>
      <c r="M59" s="42"/>
      <c r="N59" s="42"/>
      <c r="O59" s="42"/>
      <c r="P59" s="42"/>
      <c r="Q59" s="42"/>
      <c r="R59" s="42">
        <f t="shared" si="9"/>
        <v>28986</v>
      </c>
      <c r="S59" s="42">
        <f t="shared" si="10"/>
        <v>0</v>
      </c>
    </row>
    <row r="60" spans="1:19">
      <c r="A60" s="18">
        <f t="shared" si="11"/>
        <v>2013</v>
      </c>
      <c r="B60" s="18">
        <v>5</v>
      </c>
      <c r="C60" s="18"/>
      <c r="D60" s="18"/>
      <c r="E60" s="18"/>
      <c r="F60" s="42">
        <f>SUMIF('Cust MB Ind'!$X$8:$AH$8,$B$29,'Cust MB Ind'!$X20:$AH20)</f>
        <v>21</v>
      </c>
      <c r="G60" s="42">
        <f>'Avg Bill Days'!C17</f>
        <v>29.524000000000001</v>
      </c>
      <c r="H60" s="42"/>
      <c r="I60" s="42"/>
      <c r="J60" s="42">
        <f t="shared" si="8"/>
        <v>0</v>
      </c>
      <c r="K60" s="42">
        <f t="shared" si="8"/>
        <v>0</v>
      </c>
      <c r="L60" s="42"/>
      <c r="M60" s="42"/>
      <c r="N60" s="42"/>
      <c r="O60" s="42"/>
      <c r="P60" s="42"/>
      <c r="Q60" s="42"/>
      <c r="R60" s="42">
        <f t="shared" si="9"/>
        <v>22800</v>
      </c>
      <c r="S60" s="42">
        <f t="shared" si="10"/>
        <v>0</v>
      </c>
    </row>
    <row r="61" spans="1:19">
      <c r="A61" s="18">
        <f t="shared" si="11"/>
        <v>2013</v>
      </c>
      <c r="B61" s="18">
        <v>6</v>
      </c>
      <c r="C61" s="18"/>
      <c r="D61" s="18"/>
      <c r="E61" s="18"/>
      <c r="F61" s="42">
        <f>SUMIF('Cust MB Ind'!$X$8:$AH$8,$B$29,'Cust MB Ind'!$X21:$AH21)</f>
        <v>21</v>
      </c>
      <c r="G61" s="42">
        <f>'Avg Bill Days'!C18</f>
        <v>30.619</v>
      </c>
      <c r="H61" s="42"/>
      <c r="I61" s="42"/>
      <c r="J61" s="42">
        <f t="shared" si="8"/>
        <v>0</v>
      </c>
      <c r="K61" s="42">
        <f t="shared" si="8"/>
        <v>0</v>
      </c>
      <c r="L61" s="42"/>
      <c r="M61" s="42"/>
      <c r="N61" s="42"/>
      <c r="O61" s="42"/>
      <c r="P61" s="42"/>
      <c r="Q61" s="42"/>
      <c r="R61" s="42">
        <f t="shared" si="9"/>
        <v>26229</v>
      </c>
      <c r="S61" s="42">
        <f t="shared" si="10"/>
        <v>0</v>
      </c>
    </row>
    <row r="62" spans="1:19">
      <c r="A62" s="18">
        <f t="shared" si="11"/>
        <v>2013</v>
      </c>
      <c r="B62" s="18">
        <v>7</v>
      </c>
      <c r="C62" s="18"/>
      <c r="D62" s="18"/>
      <c r="E62" s="18"/>
      <c r="F62" s="42">
        <f>SUMIF('Cust MB Ind'!$X$8:$AH$8,$B$29,'Cust MB Ind'!$X22:$AH22)</f>
        <v>21</v>
      </c>
      <c r="G62" s="42">
        <f>'Avg Bill Days'!C19</f>
        <v>30.713999999999999</v>
      </c>
      <c r="H62" s="42"/>
      <c r="I62" s="42"/>
      <c r="J62" s="42">
        <f t="shared" si="8"/>
        <v>0</v>
      </c>
      <c r="K62" s="42">
        <f t="shared" si="8"/>
        <v>0</v>
      </c>
      <c r="L62" s="42"/>
      <c r="M62" s="42"/>
      <c r="N62" s="42"/>
      <c r="O62" s="42"/>
      <c r="P62" s="42"/>
      <c r="Q62" s="42"/>
      <c r="R62" s="42">
        <f t="shared" si="9"/>
        <v>28263</v>
      </c>
      <c r="S62" s="42">
        <f t="shared" si="10"/>
        <v>0</v>
      </c>
    </row>
    <row r="63" spans="1:19">
      <c r="A63" s="18">
        <f t="shared" si="11"/>
        <v>2013</v>
      </c>
      <c r="B63" s="18">
        <v>8</v>
      </c>
      <c r="C63" s="18"/>
      <c r="D63" s="18"/>
      <c r="E63" s="18"/>
      <c r="F63" s="42">
        <f>SUMIF('Cust MB Ind'!$X$8:$AH$8,$B$29,'Cust MB Ind'!$X23:$AH23)</f>
        <v>21</v>
      </c>
      <c r="G63" s="42">
        <f>'Avg Bill Days'!C20</f>
        <v>30.475999999999999</v>
      </c>
      <c r="H63" s="42"/>
      <c r="I63" s="42"/>
      <c r="J63" s="42">
        <f t="shared" si="8"/>
        <v>0</v>
      </c>
      <c r="K63" s="42">
        <f t="shared" si="8"/>
        <v>0</v>
      </c>
      <c r="L63" s="42"/>
      <c r="M63" s="42"/>
      <c r="N63" s="42"/>
      <c r="O63" s="42"/>
      <c r="P63" s="42"/>
      <c r="Q63" s="42"/>
      <c r="R63" s="42">
        <f t="shared" si="9"/>
        <v>29992</v>
      </c>
      <c r="S63" s="42">
        <f t="shared" si="10"/>
        <v>0</v>
      </c>
    </row>
    <row r="64" spans="1:19">
      <c r="A64" s="18">
        <f t="shared" si="11"/>
        <v>2013</v>
      </c>
      <c r="B64" s="18">
        <v>9</v>
      </c>
      <c r="C64" s="18"/>
      <c r="D64" s="18"/>
      <c r="E64" s="18"/>
      <c r="F64" s="42">
        <f>SUMIF('Cust MB Ind'!$X$8:$AH$8,$B$29,'Cust MB Ind'!$X24:$AH24)</f>
        <v>21</v>
      </c>
      <c r="G64" s="42">
        <f>'Avg Bill Days'!C21</f>
        <v>31.143000000000001</v>
      </c>
      <c r="H64" s="42"/>
      <c r="I64" s="42"/>
      <c r="J64" s="42">
        <f t="shared" si="8"/>
        <v>0</v>
      </c>
      <c r="K64" s="42">
        <f t="shared" si="8"/>
        <v>0</v>
      </c>
      <c r="L64" s="42"/>
      <c r="M64" s="42"/>
      <c r="N64" s="42"/>
      <c r="O64" s="42"/>
      <c r="P64" s="42"/>
      <c r="Q64" s="42"/>
      <c r="R64" s="42">
        <f t="shared" si="9"/>
        <v>32094</v>
      </c>
      <c r="S64" s="42">
        <f t="shared" si="10"/>
        <v>0</v>
      </c>
    </row>
    <row r="65" spans="1:19">
      <c r="A65" s="18">
        <f t="shared" si="11"/>
        <v>2013</v>
      </c>
      <c r="B65" s="18">
        <v>10</v>
      </c>
      <c r="C65" s="18"/>
      <c r="D65" s="18"/>
      <c r="E65" s="18"/>
      <c r="F65" s="42">
        <f>SUMIF('Cust MB Ind'!$X$8:$AH$8,$B$29,'Cust MB Ind'!$X25:$AH25)</f>
        <v>21</v>
      </c>
      <c r="G65" s="42">
        <f>'Avg Bill Days'!C22</f>
        <v>30.762</v>
      </c>
      <c r="H65" s="42"/>
      <c r="I65" s="42"/>
      <c r="J65" s="42">
        <f t="shared" si="8"/>
        <v>0</v>
      </c>
      <c r="K65" s="42">
        <f t="shared" si="8"/>
        <v>0</v>
      </c>
      <c r="L65" s="42"/>
      <c r="M65" s="42"/>
      <c r="N65" s="42"/>
      <c r="O65" s="42"/>
      <c r="P65" s="42"/>
      <c r="Q65" s="42"/>
      <c r="R65" s="42">
        <f t="shared" si="9"/>
        <v>26220</v>
      </c>
      <c r="S65" s="42">
        <f t="shared" si="10"/>
        <v>0</v>
      </c>
    </row>
    <row r="66" spans="1:19">
      <c r="A66" s="18">
        <f t="shared" si="11"/>
        <v>2013</v>
      </c>
      <c r="B66" s="18">
        <v>11</v>
      </c>
      <c r="C66" s="18"/>
      <c r="D66" s="18"/>
      <c r="E66" s="18"/>
      <c r="F66" s="42">
        <f>SUMIF('Cust MB Ind'!$X$8:$AH$8,$B$29,'Cust MB Ind'!$X26:$AH26)</f>
        <v>22</v>
      </c>
      <c r="G66" s="42">
        <f>'Avg Bill Days'!C23</f>
        <v>28.619</v>
      </c>
      <c r="H66" s="42"/>
      <c r="I66" s="42"/>
      <c r="J66" s="42">
        <f t="shared" si="8"/>
        <v>0</v>
      </c>
      <c r="K66" s="42">
        <f t="shared" si="8"/>
        <v>0</v>
      </c>
      <c r="L66" s="42"/>
      <c r="M66" s="42"/>
      <c r="N66" s="42"/>
      <c r="O66" s="42"/>
      <c r="P66" s="42"/>
      <c r="Q66" s="42"/>
      <c r="R66" s="42">
        <f t="shared" si="9"/>
        <v>22628</v>
      </c>
      <c r="S66" s="42">
        <f t="shared" si="10"/>
        <v>0</v>
      </c>
    </row>
    <row r="67" spans="1:19">
      <c r="A67" s="18">
        <f t="shared" si="11"/>
        <v>2013</v>
      </c>
      <c r="B67" s="18">
        <v>12</v>
      </c>
      <c r="C67" s="18"/>
      <c r="D67" s="18"/>
      <c r="E67" s="18"/>
      <c r="F67" s="42">
        <f>SUMIF('Cust MB Ind'!$X$8:$AH$8,$B$29,'Cust MB Ind'!$X27:$AH27)</f>
        <v>22</v>
      </c>
      <c r="G67" s="42">
        <f>'Avg Bill Days'!C24</f>
        <v>31.238</v>
      </c>
      <c r="H67" s="42"/>
      <c r="I67" s="42"/>
      <c r="J67" s="42">
        <f t="shared" si="8"/>
        <v>0</v>
      </c>
      <c r="K67" s="42">
        <f t="shared" si="8"/>
        <v>0</v>
      </c>
      <c r="L67" s="42"/>
      <c r="M67" s="42"/>
      <c r="N67" s="42"/>
      <c r="O67" s="42"/>
      <c r="P67" s="42"/>
      <c r="Q67" s="42"/>
      <c r="R67" s="42">
        <f t="shared" si="9"/>
        <v>25901</v>
      </c>
      <c r="S67" s="42">
        <f t="shared" si="10"/>
        <v>0</v>
      </c>
    </row>
    <row r="68" spans="1:19">
      <c r="A68" s="18">
        <f t="shared" ref="A68:A131" si="12">A56+1</f>
        <v>2014</v>
      </c>
      <c r="B68" s="18">
        <f>B56</f>
        <v>1</v>
      </c>
      <c r="C68" s="18"/>
      <c r="D68" s="18"/>
      <c r="E68" s="18"/>
      <c r="F68" s="42">
        <f>SUMIF('Cust MB Ind'!$X$8:$AH$8,$B$29,'Cust MB Ind'!$X28:$AH28)</f>
        <v>22</v>
      </c>
      <c r="G68" s="42">
        <f>'Avg Bill Days'!C25</f>
        <v>32.286000000000001</v>
      </c>
      <c r="H68" s="42"/>
      <c r="I68" s="42"/>
      <c r="J68" s="42">
        <f t="shared" si="8"/>
        <v>0</v>
      </c>
      <c r="K68" s="42">
        <f t="shared" si="8"/>
        <v>0</v>
      </c>
      <c r="L68" s="42"/>
      <c r="M68" s="42"/>
      <c r="N68" s="42"/>
      <c r="O68" s="42"/>
      <c r="P68" s="42"/>
      <c r="Q68" s="42"/>
      <c r="R68" s="42">
        <f t="shared" si="9"/>
        <v>31047</v>
      </c>
      <c r="S68" s="42">
        <f t="shared" si="10"/>
        <v>0</v>
      </c>
    </row>
    <row r="69" spans="1:19">
      <c r="A69" s="18">
        <f t="shared" si="12"/>
        <v>2014</v>
      </c>
      <c r="B69" s="18">
        <f t="shared" ref="B69:B132" si="13">B57</f>
        <v>2</v>
      </c>
      <c r="C69" s="18"/>
      <c r="D69" s="18"/>
      <c r="E69" s="18"/>
      <c r="F69" s="42">
        <f>SUMIF('Cust MB Ind'!$X$8:$AH$8,$B$29,'Cust MB Ind'!$X29:$AH29)</f>
        <v>22</v>
      </c>
      <c r="G69" s="42">
        <f>'Avg Bill Days'!C26</f>
        <v>29.81</v>
      </c>
      <c r="H69" s="42"/>
      <c r="I69" s="42"/>
      <c r="J69" s="42">
        <f t="shared" si="8"/>
        <v>0</v>
      </c>
      <c r="K69" s="42">
        <f t="shared" si="8"/>
        <v>0</v>
      </c>
      <c r="L69" s="42"/>
      <c r="M69" s="42"/>
      <c r="N69" s="42"/>
      <c r="O69" s="42"/>
      <c r="P69" s="42"/>
      <c r="Q69" s="42"/>
      <c r="R69" s="42">
        <f t="shared" si="9"/>
        <v>30865</v>
      </c>
      <c r="S69" s="42">
        <f t="shared" si="10"/>
        <v>0</v>
      </c>
    </row>
    <row r="70" spans="1:19">
      <c r="A70" s="18">
        <f t="shared" si="12"/>
        <v>2014</v>
      </c>
      <c r="B70" s="18">
        <f t="shared" si="13"/>
        <v>3</v>
      </c>
      <c r="C70" s="18"/>
      <c r="D70" s="18"/>
      <c r="E70" s="18"/>
      <c r="F70" s="42">
        <f>SUMIF('Cust MB Ind'!$X$8:$AH$8,$B$29,'Cust MB Ind'!$X30:$AH30)</f>
        <v>22</v>
      </c>
      <c r="G70" s="42">
        <f>'Avg Bill Days'!C27</f>
        <v>29.524000000000001</v>
      </c>
      <c r="H70" s="42"/>
      <c r="I70" s="42"/>
      <c r="J70" s="42">
        <f t="shared" si="8"/>
        <v>0</v>
      </c>
      <c r="K70" s="42">
        <f t="shared" si="8"/>
        <v>0</v>
      </c>
      <c r="L70" s="42"/>
      <c r="M70" s="42"/>
      <c r="N70" s="42"/>
      <c r="O70" s="42"/>
      <c r="P70" s="42"/>
      <c r="Q70" s="42"/>
      <c r="R70" s="42">
        <f t="shared" si="9"/>
        <v>30740</v>
      </c>
      <c r="S70" s="42">
        <f t="shared" si="10"/>
        <v>0</v>
      </c>
    </row>
    <row r="71" spans="1:19">
      <c r="A71" s="18">
        <f t="shared" si="12"/>
        <v>2014</v>
      </c>
      <c r="B71" s="18">
        <f t="shared" si="13"/>
        <v>4</v>
      </c>
      <c r="C71" s="18"/>
      <c r="D71" s="18"/>
      <c r="E71" s="18"/>
      <c r="F71" s="42">
        <f>SUMIF('Cust MB Ind'!$X$8:$AH$8,$B$29,'Cust MB Ind'!$X31:$AH31)</f>
        <v>22</v>
      </c>
      <c r="G71" s="42">
        <f>'Avg Bill Days'!C28</f>
        <v>30.713999999999999</v>
      </c>
      <c r="H71" s="42"/>
      <c r="I71" s="42"/>
      <c r="J71" s="42">
        <f t="shared" si="8"/>
        <v>0</v>
      </c>
      <c r="K71" s="42">
        <f t="shared" si="8"/>
        <v>0</v>
      </c>
      <c r="L71" s="42"/>
      <c r="M71" s="42"/>
      <c r="N71" s="42"/>
      <c r="O71" s="42"/>
      <c r="P71" s="42"/>
      <c r="Q71" s="42"/>
      <c r="R71" s="42">
        <f t="shared" si="9"/>
        <v>30366</v>
      </c>
      <c r="S71" s="42">
        <f t="shared" si="10"/>
        <v>0</v>
      </c>
    </row>
    <row r="72" spans="1:19">
      <c r="A72" s="18">
        <f t="shared" si="12"/>
        <v>2014</v>
      </c>
      <c r="B72" s="18">
        <f t="shared" si="13"/>
        <v>5</v>
      </c>
      <c r="C72" s="18"/>
      <c r="D72" s="18"/>
      <c r="E72" s="18"/>
      <c r="F72" s="42">
        <f>SUMIF('Cust MB Ind'!$X$8:$AH$8,$B$29,'Cust MB Ind'!$X32:$AH32)</f>
        <v>22</v>
      </c>
      <c r="G72" s="42">
        <f>'Avg Bill Days'!C29</f>
        <v>29.524000000000001</v>
      </c>
      <c r="H72" s="42"/>
      <c r="I72" s="42"/>
      <c r="J72" s="42">
        <f t="shared" si="8"/>
        <v>0</v>
      </c>
      <c r="K72" s="42">
        <f t="shared" si="8"/>
        <v>0</v>
      </c>
      <c r="L72" s="42"/>
      <c r="M72" s="42"/>
      <c r="N72" s="42"/>
      <c r="O72" s="42"/>
      <c r="P72" s="42"/>
      <c r="Q72" s="42"/>
      <c r="R72" s="42">
        <f t="shared" si="9"/>
        <v>23886</v>
      </c>
      <c r="S72" s="42">
        <f t="shared" si="10"/>
        <v>0</v>
      </c>
    </row>
    <row r="73" spans="1:19">
      <c r="A73" s="18">
        <f t="shared" si="12"/>
        <v>2014</v>
      </c>
      <c r="B73" s="18">
        <f t="shared" si="13"/>
        <v>6</v>
      </c>
      <c r="C73" s="18"/>
      <c r="D73" s="18"/>
      <c r="E73" s="18"/>
      <c r="F73" s="42">
        <f>SUMIF('Cust MB Ind'!$X$8:$AH$8,$B$29,'Cust MB Ind'!$X33:$AH33)</f>
        <v>22</v>
      </c>
      <c r="G73" s="42">
        <f>'Avg Bill Days'!C30</f>
        <v>30.619</v>
      </c>
      <c r="H73" s="42"/>
      <c r="I73" s="42"/>
      <c r="J73" s="42">
        <f t="shared" si="8"/>
        <v>0</v>
      </c>
      <c r="K73" s="42">
        <f t="shared" si="8"/>
        <v>0</v>
      </c>
      <c r="L73" s="42"/>
      <c r="M73" s="42"/>
      <c r="N73" s="42"/>
      <c r="O73" s="42"/>
      <c r="P73" s="42"/>
      <c r="Q73" s="42"/>
      <c r="R73" s="42">
        <f t="shared" si="9"/>
        <v>27478</v>
      </c>
      <c r="S73" s="42">
        <f t="shared" si="10"/>
        <v>0</v>
      </c>
    </row>
    <row r="74" spans="1:19">
      <c r="A74" s="18">
        <f t="shared" si="12"/>
        <v>2014</v>
      </c>
      <c r="B74" s="18">
        <f t="shared" si="13"/>
        <v>7</v>
      </c>
      <c r="C74" s="18"/>
      <c r="D74" s="18"/>
      <c r="E74" s="18"/>
      <c r="F74" s="42">
        <f>SUMIF('Cust MB Ind'!$X$8:$AH$8,$B$29,'Cust MB Ind'!$X34:$AH34)</f>
        <v>22</v>
      </c>
      <c r="G74" s="42">
        <f>'Avg Bill Days'!C31</f>
        <v>30.713999999999999</v>
      </c>
      <c r="H74" s="42"/>
      <c r="I74" s="42"/>
      <c r="J74" s="42">
        <f t="shared" si="8"/>
        <v>0</v>
      </c>
      <c r="K74" s="42">
        <f t="shared" si="8"/>
        <v>0</v>
      </c>
      <c r="L74" s="42"/>
      <c r="M74" s="42"/>
      <c r="N74" s="42"/>
      <c r="O74" s="42"/>
      <c r="P74" s="42"/>
      <c r="Q74" s="42"/>
      <c r="R74" s="42">
        <f t="shared" si="9"/>
        <v>29609</v>
      </c>
      <c r="S74" s="42">
        <f t="shared" si="10"/>
        <v>0</v>
      </c>
    </row>
    <row r="75" spans="1:19">
      <c r="A75" s="18">
        <f t="shared" si="12"/>
        <v>2014</v>
      </c>
      <c r="B75" s="18">
        <f t="shared" si="13"/>
        <v>8</v>
      </c>
      <c r="C75" s="18"/>
      <c r="D75" s="18"/>
      <c r="E75" s="18"/>
      <c r="F75" s="42">
        <f>SUMIF('Cust MB Ind'!$X$8:$AH$8,$B$29,'Cust MB Ind'!$X35:$AH35)</f>
        <v>22</v>
      </c>
      <c r="G75" s="42">
        <f>'Avg Bill Days'!C32</f>
        <v>30.475999999999999</v>
      </c>
      <c r="H75" s="42"/>
      <c r="I75" s="42"/>
      <c r="J75" s="42">
        <f t="shared" si="8"/>
        <v>0</v>
      </c>
      <c r="K75" s="42">
        <f t="shared" si="8"/>
        <v>0</v>
      </c>
      <c r="L75" s="42"/>
      <c r="M75" s="42"/>
      <c r="N75" s="42"/>
      <c r="O75" s="42"/>
      <c r="P75" s="42"/>
      <c r="Q75" s="42"/>
      <c r="R75" s="42">
        <f t="shared" si="9"/>
        <v>31421</v>
      </c>
      <c r="S75" s="42">
        <f t="shared" si="10"/>
        <v>0</v>
      </c>
    </row>
    <row r="76" spans="1:19">
      <c r="A76" s="18">
        <f t="shared" si="12"/>
        <v>2014</v>
      </c>
      <c r="B76" s="18">
        <f t="shared" si="13"/>
        <v>9</v>
      </c>
      <c r="C76" s="18"/>
      <c r="D76" s="18"/>
      <c r="E76" s="18"/>
      <c r="F76" s="42">
        <f>SUMIF('Cust MB Ind'!$X$8:$AH$8,$B$29,'Cust MB Ind'!$X36:$AH36)</f>
        <v>22</v>
      </c>
      <c r="G76" s="42">
        <f>'Avg Bill Days'!C33</f>
        <v>31.143000000000001</v>
      </c>
      <c r="H76" s="42"/>
      <c r="I76" s="42"/>
      <c r="J76" s="42">
        <f t="shared" si="8"/>
        <v>0</v>
      </c>
      <c r="K76" s="42">
        <f t="shared" si="8"/>
        <v>0</v>
      </c>
      <c r="L76" s="42"/>
      <c r="M76" s="42"/>
      <c r="N76" s="42"/>
      <c r="O76" s="42"/>
      <c r="P76" s="42"/>
      <c r="Q76" s="42"/>
      <c r="R76" s="42">
        <f t="shared" si="9"/>
        <v>33622</v>
      </c>
      <c r="S76" s="42">
        <f t="shared" si="10"/>
        <v>0</v>
      </c>
    </row>
    <row r="77" spans="1:19">
      <c r="A77" s="18">
        <f t="shared" si="12"/>
        <v>2014</v>
      </c>
      <c r="B77" s="18">
        <f t="shared" si="13"/>
        <v>10</v>
      </c>
      <c r="C77" s="18"/>
      <c r="D77" s="18"/>
      <c r="E77" s="18"/>
      <c r="F77" s="42">
        <f>SUMIF('Cust MB Ind'!$X$8:$AH$8,$B$29,'Cust MB Ind'!$X37:$AH37)</f>
        <v>22</v>
      </c>
      <c r="G77" s="42">
        <f>'Avg Bill Days'!C34</f>
        <v>30.762</v>
      </c>
      <c r="H77" s="42"/>
      <c r="I77" s="42"/>
      <c r="J77" s="42">
        <f t="shared" si="8"/>
        <v>0</v>
      </c>
      <c r="K77" s="42">
        <f t="shared" si="8"/>
        <v>0</v>
      </c>
      <c r="L77" s="42"/>
      <c r="M77" s="42"/>
      <c r="N77" s="42"/>
      <c r="O77" s="42"/>
      <c r="P77" s="42"/>
      <c r="Q77" s="42"/>
      <c r="R77" s="42">
        <f t="shared" si="9"/>
        <v>27468</v>
      </c>
      <c r="S77" s="42">
        <f t="shared" si="10"/>
        <v>0</v>
      </c>
    </row>
    <row r="78" spans="1:19">
      <c r="A78" s="18">
        <f t="shared" si="12"/>
        <v>2014</v>
      </c>
      <c r="B78" s="18">
        <f t="shared" si="13"/>
        <v>11</v>
      </c>
      <c r="C78" s="18"/>
      <c r="D78" s="18"/>
      <c r="E78" s="18"/>
      <c r="F78" s="42">
        <f>SUMIF('Cust MB Ind'!$X$8:$AH$8,$B$29,'Cust MB Ind'!$X38:$AH38)</f>
        <v>22</v>
      </c>
      <c r="G78" s="42">
        <f>'Avg Bill Days'!C35</f>
        <v>28.619</v>
      </c>
      <c r="H78" s="42"/>
      <c r="I78" s="42"/>
      <c r="J78" s="42">
        <f t="shared" si="8"/>
        <v>0</v>
      </c>
      <c r="K78" s="42">
        <f t="shared" si="8"/>
        <v>0</v>
      </c>
      <c r="L78" s="42"/>
      <c r="M78" s="42"/>
      <c r="N78" s="42"/>
      <c r="O78" s="42"/>
      <c r="P78" s="42"/>
      <c r="Q78" s="42"/>
      <c r="R78" s="42">
        <f t="shared" si="9"/>
        <v>22628</v>
      </c>
      <c r="S78" s="42">
        <f t="shared" si="10"/>
        <v>0</v>
      </c>
    </row>
    <row r="79" spans="1:19">
      <c r="A79" s="18">
        <f t="shared" si="12"/>
        <v>2014</v>
      </c>
      <c r="B79" s="18">
        <f t="shared" si="13"/>
        <v>12</v>
      </c>
      <c r="C79" s="18"/>
      <c r="D79" s="18"/>
      <c r="E79" s="18"/>
      <c r="F79" s="42">
        <f>SUMIF('Cust MB Ind'!$X$8:$AH$8,$B$29,'Cust MB Ind'!$X39:$AH39)</f>
        <v>22</v>
      </c>
      <c r="G79" s="42">
        <f>'Avg Bill Days'!C36</f>
        <v>31.238</v>
      </c>
      <c r="H79" s="42"/>
      <c r="I79" s="42"/>
      <c r="J79" s="42">
        <f t="shared" si="8"/>
        <v>0</v>
      </c>
      <c r="K79" s="42">
        <f t="shared" si="8"/>
        <v>0</v>
      </c>
      <c r="L79" s="42"/>
      <c r="M79" s="42"/>
      <c r="N79" s="42"/>
      <c r="O79" s="42"/>
      <c r="P79" s="42"/>
      <c r="Q79" s="42"/>
      <c r="R79" s="42">
        <f t="shared" si="9"/>
        <v>25901</v>
      </c>
      <c r="S79" s="42">
        <f t="shared" si="10"/>
        <v>0</v>
      </c>
    </row>
    <row r="80" spans="1:19">
      <c r="A80" s="18">
        <f t="shared" si="12"/>
        <v>2015</v>
      </c>
      <c r="B80" s="18">
        <f t="shared" si="13"/>
        <v>1</v>
      </c>
      <c r="C80" s="18"/>
      <c r="D80" s="18"/>
      <c r="E80" s="18"/>
      <c r="F80" s="42">
        <f>SUMIF('Cust MB Ind'!$X$8:$AH$8,$B$29,'Cust MB Ind'!$X40:$AH40)</f>
        <v>22</v>
      </c>
      <c r="G80" s="42">
        <f>'Avg Bill Days'!C37</f>
        <v>32.286000000000001</v>
      </c>
      <c r="H80" s="42"/>
      <c r="I80" s="42"/>
      <c r="J80" s="42">
        <f t="shared" si="8"/>
        <v>0</v>
      </c>
      <c r="K80" s="42">
        <f t="shared" si="8"/>
        <v>0</v>
      </c>
      <c r="L80" s="42"/>
      <c r="M80" s="42"/>
      <c r="N80" s="42"/>
      <c r="O80" s="42"/>
      <c r="P80" s="42"/>
      <c r="Q80" s="42"/>
      <c r="R80" s="42">
        <f t="shared" si="9"/>
        <v>31047</v>
      </c>
      <c r="S80" s="42">
        <f t="shared" si="10"/>
        <v>0</v>
      </c>
    </row>
    <row r="81" spans="1:19">
      <c r="A81" s="18">
        <f t="shared" si="12"/>
        <v>2015</v>
      </c>
      <c r="B81" s="18">
        <f t="shared" si="13"/>
        <v>2</v>
      </c>
      <c r="C81" s="18"/>
      <c r="D81" s="18"/>
      <c r="E81" s="18"/>
      <c r="F81" s="42">
        <f>SUMIF('Cust MB Ind'!$X$8:$AH$8,$B$29,'Cust MB Ind'!$X41:$AH41)</f>
        <v>22</v>
      </c>
      <c r="G81" s="42">
        <f>'Avg Bill Days'!C38</f>
        <v>29.81</v>
      </c>
      <c r="H81" s="42"/>
      <c r="I81" s="42"/>
      <c r="J81" s="42">
        <f t="shared" si="8"/>
        <v>0</v>
      </c>
      <c r="K81" s="42">
        <f t="shared" si="8"/>
        <v>0</v>
      </c>
      <c r="L81" s="42"/>
      <c r="M81" s="42"/>
      <c r="N81" s="42"/>
      <c r="O81" s="42"/>
      <c r="P81" s="42"/>
      <c r="Q81" s="42"/>
      <c r="R81" s="42">
        <f t="shared" si="9"/>
        <v>30865</v>
      </c>
      <c r="S81" s="42">
        <f t="shared" si="10"/>
        <v>0</v>
      </c>
    </row>
    <row r="82" spans="1:19">
      <c r="A82" s="18">
        <f t="shared" si="12"/>
        <v>2015</v>
      </c>
      <c r="B82" s="18">
        <f t="shared" si="13"/>
        <v>3</v>
      </c>
      <c r="C82" s="18"/>
      <c r="D82" s="18"/>
      <c r="E82" s="18"/>
      <c r="F82" s="42">
        <f>SUMIF('Cust MB Ind'!$X$8:$AH$8,$B$29,'Cust MB Ind'!$X42:$AH42)</f>
        <v>22</v>
      </c>
      <c r="G82" s="42">
        <f>'Avg Bill Days'!C39</f>
        <v>29.524000000000001</v>
      </c>
      <c r="H82" s="42"/>
      <c r="I82" s="42"/>
      <c r="J82" s="42">
        <f t="shared" si="8"/>
        <v>0</v>
      </c>
      <c r="K82" s="42">
        <f t="shared" si="8"/>
        <v>0</v>
      </c>
      <c r="L82" s="42"/>
      <c r="M82" s="42"/>
      <c r="N82" s="42"/>
      <c r="O82" s="42"/>
      <c r="P82" s="42"/>
      <c r="Q82" s="42"/>
      <c r="R82" s="42">
        <f t="shared" si="9"/>
        <v>30740</v>
      </c>
      <c r="S82" s="42">
        <f t="shared" si="10"/>
        <v>0</v>
      </c>
    </row>
    <row r="83" spans="1:19">
      <c r="A83" s="18">
        <f t="shared" si="12"/>
        <v>2015</v>
      </c>
      <c r="B83" s="18">
        <f t="shared" si="13"/>
        <v>4</v>
      </c>
      <c r="C83" s="18"/>
      <c r="D83" s="18"/>
      <c r="E83" s="18"/>
      <c r="F83" s="42">
        <f>SUMIF('Cust MB Ind'!$X$8:$AH$8,$B$29,'Cust MB Ind'!$X43:$AH43)</f>
        <v>22</v>
      </c>
      <c r="G83" s="42">
        <f>'Avg Bill Days'!C40</f>
        <v>30.713999999999999</v>
      </c>
      <c r="H83" s="42"/>
      <c r="I83" s="42"/>
      <c r="J83" s="42">
        <f t="shared" si="8"/>
        <v>0</v>
      </c>
      <c r="K83" s="42">
        <f t="shared" si="8"/>
        <v>0</v>
      </c>
      <c r="L83" s="42"/>
      <c r="M83" s="42"/>
      <c r="N83" s="42"/>
      <c r="O83" s="42"/>
      <c r="P83" s="42"/>
      <c r="Q83" s="42"/>
      <c r="R83" s="42">
        <f t="shared" si="9"/>
        <v>30366</v>
      </c>
      <c r="S83" s="42">
        <f t="shared" si="10"/>
        <v>0</v>
      </c>
    </row>
    <row r="84" spans="1:19">
      <c r="A84" s="18">
        <f t="shared" si="12"/>
        <v>2015</v>
      </c>
      <c r="B84" s="18">
        <f t="shared" si="13"/>
        <v>5</v>
      </c>
      <c r="C84" s="18"/>
      <c r="D84" s="18"/>
      <c r="E84" s="18"/>
      <c r="F84" s="42">
        <f>SUMIF('Cust MB Ind'!$X$8:$AH$8,$B$29,'Cust MB Ind'!$X44:$AH44)</f>
        <v>22</v>
      </c>
      <c r="G84" s="42">
        <f>'Avg Bill Days'!C41</f>
        <v>29.524000000000001</v>
      </c>
      <c r="H84" s="42"/>
      <c r="I84" s="42"/>
      <c r="J84" s="42">
        <f t="shared" si="8"/>
        <v>0</v>
      </c>
      <c r="K84" s="42">
        <f t="shared" si="8"/>
        <v>0</v>
      </c>
      <c r="L84" s="42"/>
      <c r="M84" s="42"/>
      <c r="N84" s="42"/>
      <c r="O84" s="42"/>
      <c r="P84" s="42"/>
      <c r="Q84" s="42"/>
      <c r="R84" s="42">
        <f t="shared" si="9"/>
        <v>23886</v>
      </c>
      <c r="S84" s="42">
        <f t="shared" si="10"/>
        <v>0</v>
      </c>
    </row>
    <row r="85" spans="1:19">
      <c r="A85" s="18">
        <f t="shared" si="12"/>
        <v>2015</v>
      </c>
      <c r="B85" s="18">
        <f t="shared" si="13"/>
        <v>6</v>
      </c>
      <c r="C85" s="18"/>
      <c r="D85" s="18"/>
      <c r="E85" s="18"/>
      <c r="F85" s="42">
        <f>SUMIF('Cust MB Ind'!$X$8:$AH$8,$B$29,'Cust MB Ind'!$X45:$AH45)</f>
        <v>22</v>
      </c>
      <c r="G85" s="42">
        <f>'Avg Bill Days'!C42</f>
        <v>30.619</v>
      </c>
      <c r="H85" s="42"/>
      <c r="I85" s="42"/>
      <c r="J85" s="42">
        <f t="shared" si="8"/>
        <v>0</v>
      </c>
      <c r="K85" s="42">
        <f t="shared" si="8"/>
        <v>0</v>
      </c>
      <c r="L85" s="42"/>
      <c r="M85" s="42"/>
      <c r="N85" s="42"/>
      <c r="O85" s="42"/>
      <c r="P85" s="42"/>
      <c r="Q85" s="42"/>
      <c r="R85" s="42">
        <f t="shared" si="9"/>
        <v>27478</v>
      </c>
      <c r="S85" s="42">
        <f t="shared" si="10"/>
        <v>0</v>
      </c>
    </row>
    <row r="86" spans="1:19">
      <c r="A86" s="18">
        <f t="shared" si="12"/>
        <v>2015</v>
      </c>
      <c r="B86" s="18">
        <f t="shared" si="13"/>
        <v>7</v>
      </c>
      <c r="C86" s="18"/>
      <c r="D86" s="18"/>
      <c r="E86" s="18"/>
      <c r="F86" s="42">
        <f>SUMIF('Cust MB Ind'!$X$8:$AH$8,$B$29,'Cust MB Ind'!$X46:$AH46)</f>
        <v>22</v>
      </c>
      <c r="G86" s="42">
        <f>'Avg Bill Days'!C43</f>
        <v>30.713999999999999</v>
      </c>
      <c r="H86" s="42"/>
      <c r="I86" s="42"/>
      <c r="J86" s="42">
        <f t="shared" si="8"/>
        <v>0</v>
      </c>
      <c r="K86" s="42">
        <f t="shared" si="8"/>
        <v>0</v>
      </c>
      <c r="L86" s="42"/>
      <c r="M86" s="42"/>
      <c r="N86" s="42"/>
      <c r="O86" s="42"/>
      <c r="P86" s="42"/>
      <c r="Q86" s="42"/>
      <c r="R86" s="42">
        <f t="shared" si="9"/>
        <v>29609</v>
      </c>
      <c r="S86" s="42">
        <f t="shared" si="10"/>
        <v>0</v>
      </c>
    </row>
    <row r="87" spans="1:19">
      <c r="A87" s="18">
        <f t="shared" si="12"/>
        <v>2015</v>
      </c>
      <c r="B87" s="18">
        <f t="shared" si="13"/>
        <v>8</v>
      </c>
      <c r="C87" s="18"/>
      <c r="D87" s="18"/>
      <c r="E87" s="18"/>
      <c r="F87" s="42">
        <f>SUMIF('Cust MB Ind'!$X$8:$AH$8,$B$29,'Cust MB Ind'!$X47:$AH47)</f>
        <v>22</v>
      </c>
      <c r="G87" s="42">
        <f>'Avg Bill Days'!C44</f>
        <v>30.475999999999999</v>
      </c>
      <c r="H87" s="42"/>
      <c r="I87" s="42"/>
      <c r="J87" s="42">
        <f t="shared" si="8"/>
        <v>0</v>
      </c>
      <c r="K87" s="42">
        <f t="shared" si="8"/>
        <v>0</v>
      </c>
      <c r="L87" s="42"/>
      <c r="M87" s="42"/>
      <c r="N87" s="42"/>
      <c r="O87" s="42"/>
      <c r="P87" s="42"/>
      <c r="Q87" s="42"/>
      <c r="R87" s="42">
        <f t="shared" si="9"/>
        <v>31421</v>
      </c>
      <c r="S87" s="42">
        <f t="shared" si="10"/>
        <v>0</v>
      </c>
    </row>
    <row r="88" spans="1:19">
      <c r="A88" s="18">
        <f t="shared" si="12"/>
        <v>2015</v>
      </c>
      <c r="B88" s="18">
        <f t="shared" si="13"/>
        <v>9</v>
      </c>
      <c r="C88" s="18"/>
      <c r="D88" s="18"/>
      <c r="E88" s="18"/>
      <c r="F88" s="42">
        <f>SUMIF('Cust MB Ind'!$X$8:$AH$8,$B$29,'Cust MB Ind'!$X48:$AH48)</f>
        <v>22</v>
      </c>
      <c r="G88" s="42">
        <f>'Avg Bill Days'!C45</f>
        <v>31.143000000000001</v>
      </c>
      <c r="H88" s="42"/>
      <c r="I88" s="42"/>
      <c r="J88" s="42">
        <f t="shared" si="8"/>
        <v>0</v>
      </c>
      <c r="K88" s="42">
        <f t="shared" si="8"/>
        <v>0</v>
      </c>
      <c r="L88" s="42"/>
      <c r="M88" s="42"/>
      <c r="N88" s="42"/>
      <c r="O88" s="42"/>
      <c r="P88" s="42"/>
      <c r="Q88" s="42"/>
      <c r="R88" s="42">
        <f t="shared" si="9"/>
        <v>33622</v>
      </c>
      <c r="S88" s="42">
        <f t="shared" si="10"/>
        <v>0</v>
      </c>
    </row>
    <row r="89" spans="1:19">
      <c r="A89" s="18">
        <f t="shared" si="12"/>
        <v>2015</v>
      </c>
      <c r="B89" s="18">
        <f t="shared" si="13"/>
        <v>10</v>
      </c>
      <c r="C89" s="18"/>
      <c r="D89" s="18"/>
      <c r="E89" s="18"/>
      <c r="F89" s="42">
        <f>SUMIF('Cust MB Ind'!$X$8:$AH$8,$B$29,'Cust MB Ind'!$X49:$AH49)</f>
        <v>22</v>
      </c>
      <c r="G89" s="42">
        <f>'Avg Bill Days'!C46</f>
        <v>30.762</v>
      </c>
      <c r="H89" s="42"/>
      <c r="I89" s="42"/>
      <c r="J89" s="42">
        <f t="shared" si="8"/>
        <v>0</v>
      </c>
      <c r="K89" s="42">
        <f t="shared" si="8"/>
        <v>0</v>
      </c>
      <c r="L89" s="42"/>
      <c r="M89" s="42"/>
      <c r="N89" s="42"/>
      <c r="O89" s="42"/>
      <c r="P89" s="42"/>
      <c r="Q89" s="42"/>
      <c r="R89" s="42">
        <f t="shared" si="9"/>
        <v>27468</v>
      </c>
      <c r="S89" s="42">
        <f t="shared" si="10"/>
        <v>0</v>
      </c>
    </row>
    <row r="90" spans="1:19">
      <c r="A90" s="18">
        <f t="shared" si="12"/>
        <v>2015</v>
      </c>
      <c r="B90" s="18">
        <f t="shared" si="13"/>
        <v>11</v>
      </c>
      <c r="C90" s="18"/>
      <c r="D90" s="18"/>
      <c r="E90" s="18"/>
      <c r="F90" s="42">
        <f>SUMIF('Cust MB Ind'!$X$8:$AH$8,$B$29,'Cust MB Ind'!$X50:$AH50)</f>
        <v>22</v>
      </c>
      <c r="G90" s="42">
        <f>'Avg Bill Days'!C47</f>
        <v>28.619</v>
      </c>
      <c r="H90" s="42"/>
      <c r="I90" s="42"/>
      <c r="J90" s="42">
        <f t="shared" si="8"/>
        <v>0</v>
      </c>
      <c r="K90" s="42">
        <f t="shared" si="8"/>
        <v>0</v>
      </c>
      <c r="L90" s="42"/>
      <c r="M90" s="42"/>
      <c r="N90" s="42"/>
      <c r="O90" s="42"/>
      <c r="P90" s="42"/>
      <c r="Q90" s="42"/>
      <c r="R90" s="42">
        <f t="shared" si="9"/>
        <v>22628</v>
      </c>
      <c r="S90" s="42">
        <f t="shared" si="10"/>
        <v>0</v>
      </c>
    </row>
    <row r="91" spans="1:19">
      <c r="A91" s="18">
        <f t="shared" si="12"/>
        <v>2015</v>
      </c>
      <c r="B91" s="18">
        <f t="shared" si="13"/>
        <v>12</v>
      </c>
      <c r="C91" s="18"/>
      <c r="D91" s="18"/>
      <c r="E91" s="18"/>
      <c r="F91" s="42">
        <f>SUMIF('Cust MB Ind'!$X$8:$AH$8,$B$29,'Cust MB Ind'!$X51:$AH51)</f>
        <v>22</v>
      </c>
      <c r="G91" s="42">
        <f>'Avg Bill Days'!C48</f>
        <v>31.238</v>
      </c>
      <c r="H91" s="42"/>
      <c r="I91" s="42"/>
      <c r="J91" s="42">
        <f t="shared" si="8"/>
        <v>0</v>
      </c>
      <c r="K91" s="42">
        <f t="shared" si="8"/>
        <v>0</v>
      </c>
      <c r="L91" s="42"/>
      <c r="M91" s="42"/>
      <c r="N91" s="42"/>
      <c r="O91" s="42"/>
      <c r="P91" s="42"/>
      <c r="Q91" s="42"/>
      <c r="R91" s="42">
        <f t="shared" si="9"/>
        <v>25901</v>
      </c>
      <c r="S91" s="42">
        <f t="shared" si="10"/>
        <v>0</v>
      </c>
    </row>
    <row r="92" spans="1:19">
      <c r="A92" s="18">
        <f t="shared" si="12"/>
        <v>2016</v>
      </c>
      <c r="B92" s="18">
        <f t="shared" si="13"/>
        <v>1</v>
      </c>
      <c r="C92" s="18"/>
      <c r="D92" s="18"/>
      <c r="E92" s="18"/>
      <c r="F92" s="42">
        <f>SUMIF('Cust MB Ind'!$X$8:$AH$8,$B$29,'Cust MB Ind'!$X52:$AH52)</f>
        <v>22</v>
      </c>
      <c r="G92" s="42">
        <f>'Avg Bill Days'!C49</f>
        <v>32.286000000000001</v>
      </c>
      <c r="H92" s="42"/>
      <c r="I92" s="42"/>
      <c r="J92" s="42">
        <f t="shared" si="8"/>
        <v>0</v>
      </c>
      <c r="K92" s="42">
        <f t="shared" si="8"/>
        <v>0</v>
      </c>
      <c r="L92" s="42"/>
      <c r="M92" s="42"/>
      <c r="N92" s="42"/>
      <c r="O92" s="42"/>
      <c r="P92" s="42"/>
      <c r="Q92" s="42"/>
      <c r="R92" s="42">
        <f t="shared" si="9"/>
        <v>31047</v>
      </c>
      <c r="S92" s="42">
        <f t="shared" si="10"/>
        <v>0</v>
      </c>
    </row>
    <row r="93" spans="1:19">
      <c r="A93" s="18">
        <f t="shared" si="12"/>
        <v>2016</v>
      </c>
      <c r="B93" s="18">
        <f t="shared" si="13"/>
        <v>2</v>
      </c>
      <c r="C93" s="18"/>
      <c r="D93" s="18"/>
      <c r="E93" s="18"/>
      <c r="F93" s="42">
        <f>SUMIF('Cust MB Ind'!$X$8:$AH$8,$B$29,'Cust MB Ind'!$X53:$AH53)</f>
        <v>22</v>
      </c>
      <c r="G93" s="42">
        <f>'Avg Bill Days'!C50</f>
        <v>30.31</v>
      </c>
      <c r="H93" s="42"/>
      <c r="I93" s="42"/>
      <c r="J93" s="42">
        <f t="shared" si="8"/>
        <v>0</v>
      </c>
      <c r="K93" s="42">
        <f t="shared" si="8"/>
        <v>0</v>
      </c>
      <c r="L93" s="42"/>
      <c r="M93" s="42"/>
      <c r="N93" s="42"/>
      <c r="O93" s="42"/>
      <c r="P93" s="42"/>
      <c r="Q93" s="42"/>
      <c r="R93" s="42">
        <f t="shared" si="9"/>
        <v>31383</v>
      </c>
      <c r="S93" s="42">
        <f t="shared" si="10"/>
        <v>0</v>
      </c>
    </row>
    <row r="94" spans="1:19">
      <c r="A94" s="18">
        <f t="shared" si="12"/>
        <v>2016</v>
      </c>
      <c r="B94" s="18">
        <f t="shared" si="13"/>
        <v>3</v>
      </c>
      <c r="C94" s="18"/>
      <c r="D94" s="18"/>
      <c r="E94" s="18"/>
      <c r="F94" s="42">
        <f>SUMIF('Cust MB Ind'!$X$8:$AH$8,$B$29,'Cust MB Ind'!$X54:$AH54)</f>
        <v>22</v>
      </c>
      <c r="G94" s="42">
        <f>'Avg Bill Days'!C51</f>
        <v>30.024000000000001</v>
      </c>
      <c r="H94" s="42"/>
      <c r="I94" s="42"/>
      <c r="J94" s="42">
        <f t="shared" si="8"/>
        <v>0</v>
      </c>
      <c r="K94" s="42">
        <f t="shared" si="8"/>
        <v>0</v>
      </c>
      <c r="L94" s="42"/>
      <c r="M94" s="42"/>
      <c r="N94" s="42"/>
      <c r="O94" s="42"/>
      <c r="P94" s="42"/>
      <c r="Q94" s="42"/>
      <c r="R94" s="42">
        <f t="shared" si="9"/>
        <v>31261</v>
      </c>
      <c r="S94" s="42">
        <f t="shared" si="10"/>
        <v>0</v>
      </c>
    </row>
    <row r="95" spans="1:19">
      <c r="A95" s="18">
        <f t="shared" si="12"/>
        <v>2016</v>
      </c>
      <c r="B95" s="18">
        <f t="shared" si="13"/>
        <v>4</v>
      </c>
      <c r="C95" s="18"/>
      <c r="D95" s="18"/>
      <c r="E95" s="18"/>
      <c r="F95" s="42">
        <f>SUMIF('Cust MB Ind'!$X$8:$AH$8,$B$29,'Cust MB Ind'!$X55:$AH55)</f>
        <v>22</v>
      </c>
      <c r="G95" s="42">
        <f>'Avg Bill Days'!C52</f>
        <v>30.713999999999999</v>
      </c>
      <c r="H95" s="42"/>
      <c r="I95" s="42"/>
      <c r="J95" s="42">
        <f t="shared" si="8"/>
        <v>0</v>
      </c>
      <c r="K95" s="42">
        <f t="shared" si="8"/>
        <v>0</v>
      </c>
      <c r="L95" s="42"/>
      <c r="M95" s="42"/>
      <c r="N95" s="42"/>
      <c r="O95" s="42"/>
      <c r="P95" s="42"/>
      <c r="Q95" s="42"/>
      <c r="R95" s="42">
        <f t="shared" si="9"/>
        <v>30366</v>
      </c>
      <c r="S95" s="42">
        <f t="shared" si="10"/>
        <v>0</v>
      </c>
    </row>
    <row r="96" spans="1:19">
      <c r="A96" s="18">
        <f t="shared" si="12"/>
        <v>2016</v>
      </c>
      <c r="B96" s="18">
        <f t="shared" si="13"/>
        <v>5</v>
      </c>
      <c r="C96" s="18"/>
      <c r="D96" s="18"/>
      <c r="E96" s="18"/>
      <c r="F96" s="42">
        <f>SUMIF('Cust MB Ind'!$X$8:$AH$8,$B$29,'Cust MB Ind'!$X56:$AH56)</f>
        <v>22</v>
      </c>
      <c r="G96" s="42">
        <f>'Avg Bill Days'!C53</f>
        <v>29.524000000000001</v>
      </c>
      <c r="H96" s="42"/>
      <c r="I96" s="42"/>
      <c r="J96" s="42">
        <f t="shared" si="8"/>
        <v>0</v>
      </c>
      <c r="K96" s="42">
        <f t="shared" si="8"/>
        <v>0</v>
      </c>
      <c r="L96" s="42"/>
      <c r="M96" s="42"/>
      <c r="N96" s="42"/>
      <c r="O96" s="42"/>
      <c r="P96" s="42"/>
      <c r="Q96" s="42"/>
      <c r="R96" s="42">
        <f t="shared" si="9"/>
        <v>23886</v>
      </c>
      <c r="S96" s="42">
        <f t="shared" si="10"/>
        <v>0</v>
      </c>
    </row>
    <row r="97" spans="1:19">
      <c r="A97" s="18">
        <f t="shared" si="12"/>
        <v>2016</v>
      </c>
      <c r="B97" s="18">
        <f t="shared" si="13"/>
        <v>6</v>
      </c>
      <c r="C97" s="18"/>
      <c r="D97" s="18"/>
      <c r="E97" s="18"/>
      <c r="F97" s="42">
        <f>SUMIF('Cust MB Ind'!$X$8:$AH$8,$B$29,'Cust MB Ind'!$X57:$AH57)</f>
        <v>22</v>
      </c>
      <c r="G97" s="42">
        <f>'Avg Bill Days'!C54</f>
        <v>30.619</v>
      </c>
      <c r="H97" s="42"/>
      <c r="I97" s="42"/>
      <c r="J97" s="42">
        <f t="shared" si="8"/>
        <v>0</v>
      </c>
      <c r="K97" s="42">
        <f t="shared" si="8"/>
        <v>0</v>
      </c>
      <c r="L97" s="42"/>
      <c r="M97" s="42"/>
      <c r="N97" s="42"/>
      <c r="O97" s="42"/>
      <c r="P97" s="42"/>
      <c r="Q97" s="42"/>
      <c r="R97" s="42">
        <f t="shared" si="9"/>
        <v>27478</v>
      </c>
      <c r="S97" s="42">
        <f t="shared" si="10"/>
        <v>0</v>
      </c>
    </row>
    <row r="98" spans="1:19">
      <c r="A98" s="18">
        <f t="shared" si="12"/>
        <v>2016</v>
      </c>
      <c r="B98" s="18">
        <f t="shared" si="13"/>
        <v>7</v>
      </c>
      <c r="C98" s="18"/>
      <c r="D98" s="18"/>
      <c r="E98" s="18"/>
      <c r="F98" s="42">
        <f>SUMIF('Cust MB Ind'!$X$8:$AH$8,$B$29,'Cust MB Ind'!$X58:$AH58)</f>
        <v>22</v>
      </c>
      <c r="G98" s="42">
        <f>'Avg Bill Days'!C55</f>
        <v>30.713999999999999</v>
      </c>
      <c r="H98" s="42"/>
      <c r="I98" s="42"/>
      <c r="J98" s="42">
        <f t="shared" si="8"/>
        <v>0</v>
      </c>
      <c r="K98" s="42">
        <f t="shared" si="8"/>
        <v>0</v>
      </c>
      <c r="L98" s="42"/>
      <c r="M98" s="42"/>
      <c r="N98" s="42"/>
      <c r="O98" s="42"/>
      <c r="P98" s="42"/>
      <c r="Q98" s="42"/>
      <c r="R98" s="42">
        <f t="shared" si="9"/>
        <v>29609</v>
      </c>
      <c r="S98" s="42">
        <f t="shared" si="10"/>
        <v>0</v>
      </c>
    </row>
    <row r="99" spans="1:19">
      <c r="A99" s="18">
        <f t="shared" si="12"/>
        <v>2016</v>
      </c>
      <c r="B99" s="18">
        <f t="shared" si="13"/>
        <v>8</v>
      </c>
      <c r="C99" s="18"/>
      <c r="D99" s="18"/>
      <c r="E99" s="18"/>
      <c r="F99" s="42">
        <f>SUMIF('Cust MB Ind'!$X$8:$AH$8,$B$29,'Cust MB Ind'!$X59:$AH59)</f>
        <v>22</v>
      </c>
      <c r="G99" s="42">
        <f>'Avg Bill Days'!C56</f>
        <v>30.475999999999999</v>
      </c>
      <c r="H99" s="42"/>
      <c r="I99" s="42"/>
      <c r="J99" s="42">
        <f t="shared" si="8"/>
        <v>0</v>
      </c>
      <c r="K99" s="42">
        <f t="shared" si="8"/>
        <v>0</v>
      </c>
      <c r="L99" s="42"/>
      <c r="M99" s="42"/>
      <c r="N99" s="42"/>
      <c r="O99" s="42"/>
      <c r="P99" s="42"/>
      <c r="Q99" s="42"/>
      <c r="R99" s="42">
        <f t="shared" si="9"/>
        <v>31421</v>
      </c>
      <c r="S99" s="42">
        <f t="shared" si="10"/>
        <v>0</v>
      </c>
    </row>
    <row r="100" spans="1:19">
      <c r="A100" s="18">
        <f t="shared" si="12"/>
        <v>2016</v>
      </c>
      <c r="B100" s="18">
        <f t="shared" si="13"/>
        <v>9</v>
      </c>
      <c r="C100" s="18"/>
      <c r="D100" s="18"/>
      <c r="E100" s="18"/>
      <c r="F100" s="42">
        <f>SUMIF('Cust MB Ind'!$X$8:$AH$8,$B$29,'Cust MB Ind'!$X60:$AH60)</f>
        <v>22</v>
      </c>
      <c r="G100" s="42">
        <f>'Avg Bill Days'!C57</f>
        <v>31.143000000000001</v>
      </c>
      <c r="H100" s="42"/>
      <c r="I100" s="42"/>
      <c r="J100" s="42">
        <f t="shared" si="8"/>
        <v>0</v>
      </c>
      <c r="K100" s="42">
        <f t="shared" si="8"/>
        <v>0</v>
      </c>
      <c r="L100" s="42"/>
      <c r="M100" s="42"/>
      <c r="N100" s="42"/>
      <c r="O100" s="42"/>
      <c r="P100" s="42"/>
      <c r="Q100" s="42"/>
      <c r="R100" s="42">
        <f t="shared" si="9"/>
        <v>33622</v>
      </c>
      <c r="S100" s="42">
        <f t="shared" si="10"/>
        <v>0</v>
      </c>
    </row>
    <row r="101" spans="1:19">
      <c r="A101" s="18">
        <f t="shared" si="12"/>
        <v>2016</v>
      </c>
      <c r="B101" s="18">
        <f t="shared" si="13"/>
        <v>10</v>
      </c>
      <c r="C101" s="18"/>
      <c r="D101" s="18"/>
      <c r="E101" s="18"/>
      <c r="F101" s="42">
        <f>SUMIF('Cust MB Ind'!$X$8:$AH$8,$B$29,'Cust MB Ind'!$X61:$AH61)</f>
        <v>22</v>
      </c>
      <c r="G101" s="42">
        <f>'Avg Bill Days'!C58</f>
        <v>30.762</v>
      </c>
      <c r="H101" s="42"/>
      <c r="I101" s="42"/>
      <c r="J101" s="42">
        <f t="shared" si="8"/>
        <v>0</v>
      </c>
      <c r="K101" s="42">
        <f t="shared" si="8"/>
        <v>0</v>
      </c>
      <c r="L101" s="42"/>
      <c r="M101" s="42"/>
      <c r="N101" s="42"/>
      <c r="O101" s="42"/>
      <c r="P101" s="42"/>
      <c r="Q101" s="42"/>
      <c r="R101" s="42">
        <f t="shared" si="9"/>
        <v>27468</v>
      </c>
      <c r="S101" s="42">
        <f t="shared" si="10"/>
        <v>0</v>
      </c>
    </row>
    <row r="102" spans="1:19">
      <c r="A102" s="18">
        <f t="shared" si="12"/>
        <v>2016</v>
      </c>
      <c r="B102" s="18">
        <f t="shared" si="13"/>
        <v>11</v>
      </c>
      <c r="C102" s="18"/>
      <c r="D102" s="18"/>
      <c r="E102" s="18"/>
      <c r="F102" s="42">
        <f>SUMIF('Cust MB Ind'!$X$8:$AH$8,$B$29,'Cust MB Ind'!$X62:$AH62)</f>
        <v>22</v>
      </c>
      <c r="G102" s="42">
        <f>'Avg Bill Days'!C59</f>
        <v>28.619</v>
      </c>
      <c r="H102" s="42"/>
      <c r="I102" s="42"/>
      <c r="J102" s="42">
        <f t="shared" si="8"/>
        <v>0</v>
      </c>
      <c r="K102" s="42">
        <f t="shared" si="8"/>
        <v>0</v>
      </c>
      <c r="L102" s="42"/>
      <c r="M102" s="42"/>
      <c r="N102" s="42"/>
      <c r="O102" s="42"/>
      <c r="P102" s="42"/>
      <c r="Q102" s="42"/>
      <c r="R102" s="42">
        <f t="shared" si="9"/>
        <v>22628</v>
      </c>
      <c r="S102" s="42">
        <f t="shared" si="10"/>
        <v>0</v>
      </c>
    </row>
    <row r="103" spans="1:19">
      <c r="A103" s="18">
        <f t="shared" si="12"/>
        <v>2016</v>
      </c>
      <c r="B103" s="18">
        <f t="shared" si="13"/>
        <v>12</v>
      </c>
      <c r="C103" s="18"/>
      <c r="D103" s="18"/>
      <c r="E103" s="18"/>
      <c r="F103" s="42">
        <f>SUMIF('Cust MB Ind'!$X$8:$AH$8,$B$29,'Cust MB Ind'!$X63:$AH63)</f>
        <v>22</v>
      </c>
      <c r="G103" s="42">
        <f>'Avg Bill Days'!C60</f>
        <v>31.238</v>
      </c>
      <c r="H103" s="42"/>
      <c r="I103" s="42"/>
      <c r="J103" s="42">
        <f t="shared" si="8"/>
        <v>0</v>
      </c>
      <c r="K103" s="42">
        <f t="shared" si="8"/>
        <v>0</v>
      </c>
      <c r="L103" s="42"/>
      <c r="M103" s="42"/>
      <c r="N103" s="42"/>
      <c r="O103" s="42"/>
      <c r="P103" s="42"/>
      <c r="Q103" s="42"/>
      <c r="R103" s="42">
        <f t="shared" si="9"/>
        <v>25901</v>
      </c>
      <c r="S103" s="42">
        <f t="shared" si="10"/>
        <v>0</v>
      </c>
    </row>
    <row r="104" spans="1:19">
      <c r="A104" s="18">
        <f t="shared" si="12"/>
        <v>2017</v>
      </c>
      <c r="B104" s="18">
        <f t="shared" si="13"/>
        <v>1</v>
      </c>
      <c r="C104" s="18"/>
      <c r="D104" s="18"/>
      <c r="E104" s="18"/>
      <c r="F104" s="42">
        <f>SUMIF('Cust MB Ind'!$X$8:$AH$8,$B$29,'Cust MB Ind'!$X64:$AH64)</f>
        <v>22</v>
      </c>
      <c r="G104" s="42">
        <f>'Avg Bill Days'!C61</f>
        <v>32.286000000000001</v>
      </c>
      <c r="H104" s="42"/>
      <c r="I104" s="42"/>
      <c r="J104" s="42">
        <f t="shared" si="8"/>
        <v>0</v>
      </c>
      <c r="K104" s="42">
        <f t="shared" si="8"/>
        <v>0</v>
      </c>
      <c r="L104" s="42"/>
      <c r="M104" s="42"/>
      <c r="N104" s="42"/>
      <c r="O104" s="42"/>
      <c r="P104" s="42"/>
      <c r="Q104" s="42"/>
      <c r="R104" s="42">
        <f t="shared" si="9"/>
        <v>31047</v>
      </c>
      <c r="S104" s="42">
        <f t="shared" si="10"/>
        <v>0</v>
      </c>
    </row>
    <row r="105" spans="1:19">
      <c r="A105" s="18">
        <f t="shared" si="12"/>
        <v>2017</v>
      </c>
      <c r="B105" s="18">
        <f t="shared" si="13"/>
        <v>2</v>
      </c>
      <c r="C105" s="18"/>
      <c r="D105" s="18"/>
      <c r="E105" s="18"/>
      <c r="F105" s="42">
        <f>SUMIF('Cust MB Ind'!$X$8:$AH$8,$B$29,'Cust MB Ind'!$X65:$AH65)</f>
        <v>22</v>
      </c>
      <c r="G105" s="42">
        <f>'Avg Bill Days'!C62</f>
        <v>29.81</v>
      </c>
      <c r="H105" s="42"/>
      <c r="I105" s="42"/>
      <c r="J105" s="42">
        <f t="shared" si="8"/>
        <v>0</v>
      </c>
      <c r="K105" s="42">
        <f t="shared" si="8"/>
        <v>0</v>
      </c>
      <c r="L105" s="42"/>
      <c r="M105" s="42"/>
      <c r="N105" s="42"/>
      <c r="O105" s="42"/>
      <c r="P105" s="42"/>
      <c r="Q105" s="42"/>
      <c r="R105" s="42">
        <f t="shared" si="9"/>
        <v>30865</v>
      </c>
      <c r="S105" s="42">
        <f t="shared" si="10"/>
        <v>0</v>
      </c>
    </row>
    <row r="106" spans="1:19">
      <c r="A106" s="18">
        <f t="shared" si="12"/>
        <v>2017</v>
      </c>
      <c r="B106" s="18">
        <f t="shared" si="13"/>
        <v>3</v>
      </c>
      <c r="C106" s="18"/>
      <c r="D106" s="18"/>
      <c r="E106" s="18"/>
      <c r="F106" s="42">
        <f>SUMIF('Cust MB Ind'!$X$8:$AH$8,$B$29,'Cust MB Ind'!$X66:$AH66)</f>
        <v>22</v>
      </c>
      <c r="G106" s="42">
        <f>'Avg Bill Days'!C63</f>
        <v>29.524000000000001</v>
      </c>
      <c r="H106" s="42"/>
      <c r="I106" s="42"/>
      <c r="J106" s="42">
        <f t="shared" si="8"/>
        <v>0</v>
      </c>
      <c r="K106" s="42">
        <f t="shared" si="8"/>
        <v>0</v>
      </c>
      <c r="L106" s="42"/>
      <c r="M106" s="42"/>
      <c r="N106" s="42"/>
      <c r="O106" s="42"/>
      <c r="P106" s="42"/>
      <c r="Q106" s="42"/>
      <c r="R106" s="42">
        <f t="shared" si="9"/>
        <v>30740</v>
      </c>
      <c r="S106" s="42">
        <f t="shared" si="10"/>
        <v>0</v>
      </c>
    </row>
    <row r="107" spans="1:19">
      <c r="A107" s="18">
        <f t="shared" si="12"/>
        <v>2017</v>
      </c>
      <c r="B107" s="18">
        <f t="shared" si="13"/>
        <v>4</v>
      </c>
      <c r="C107" s="18"/>
      <c r="D107" s="18"/>
      <c r="E107" s="18"/>
      <c r="F107" s="42">
        <f>SUMIF('Cust MB Ind'!$X$8:$AH$8,$B$29,'Cust MB Ind'!$X67:$AH67)</f>
        <v>22</v>
      </c>
      <c r="G107" s="42">
        <f>'Avg Bill Days'!C64</f>
        <v>30.713999999999999</v>
      </c>
      <c r="H107" s="42"/>
      <c r="I107" s="42"/>
      <c r="J107" s="42">
        <f t="shared" si="8"/>
        <v>0</v>
      </c>
      <c r="K107" s="42">
        <f t="shared" si="8"/>
        <v>0</v>
      </c>
      <c r="L107" s="42"/>
      <c r="M107" s="42"/>
      <c r="N107" s="42"/>
      <c r="O107" s="42"/>
      <c r="P107" s="42"/>
      <c r="Q107" s="42"/>
      <c r="R107" s="42">
        <f t="shared" si="9"/>
        <v>30366</v>
      </c>
      <c r="S107" s="42">
        <f t="shared" si="10"/>
        <v>0</v>
      </c>
    </row>
    <row r="108" spans="1:19">
      <c r="A108" s="18">
        <f t="shared" si="12"/>
        <v>2017</v>
      </c>
      <c r="B108" s="18">
        <f t="shared" si="13"/>
        <v>5</v>
      </c>
      <c r="C108" s="18"/>
      <c r="D108" s="18"/>
      <c r="E108" s="18"/>
      <c r="F108" s="42">
        <f>SUMIF('Cust MB Ind'!$X$8:$AH$8,$B$29,'Cust MB Ind'!$X68:$AH68)</f>
        <v>22</v>
      </c>
      <c r="G108" s="42">
        <f>'Avg Bill Days'!C65</f>
        <v>29.524000000000001</v>
      </c>
      <c r="H108" s="42"/>
      <c r="I108" s="42"/>
      <c r="J108" s="42">
        <f t="shared" si="8"/>
        <v>0</v>
      </c>
      <c r="K108" s="42">
        <f t="shared" si="8"/>
        <v>0</v>
      </c>
      <c r="L108" s="42"/>
      <c r="M108" s="42"/>
      <c r="N108" s="42"/>
      <c r="O108" s="42"/>
      <c r="P108" s="42"/>
      <c r="Q108" s="42"/>
      <c r="R108" s="42">
        <f t="shared" si="9"/>
        <v>23886</v>
      </c>
      <c r="S108" s="42">
        <f t="shared" si="10"/>
        <v>0</v>
      </c>
    </row>
    <row r="109" spans="1:19">
      <c r="A109" s="18">
        <f t="shared" si="12"/>
        <v>2017</v>
      </c>
      <c r="B109" s="18">
        <f t="shared" si="13"/>
        <v>6</v>
      </c>
      <c r="C109" s="18"/>
      <c r="D109" s="18"/>
      <c r="E109" s="18"/>
      <c r="F109" s="42">
        <f>SUMIF('Cust MB Ind'!$X$8:$AH$8,$B$29,'Cust MB Ind'!$X69:$AH69)</f>
        <v>22</v>
      </c>
      <c r="G109" s="42">
        <f>'Avg Bill Days'!C66</f>
        <v>30.619</v>
      </c>
      <c r="H109" s="42"/>
      <c r="I109" s="42"/>
      <c r="J109" s="42">
        <f t="shared" si="8"/>
        <v>0</v>
      </c>
      <c r="K109" s="42">
        <f t="shared" si="8"/>
        <v>0</v>
      </c>
      <c r="L109" s="42"/>
      <c r="M109" s="42"/>
      <c r="N109" s="42"/>
      <c r="O109" s="42"/>
      <c r="P109" s="42"/>
      <c r="Q109" s="42"/>
      <c r="R109" s="42">
        <f t="shared" si="9"/>
        <v>27478</v>
      </c>
      <c r="S109" s="42">
        <f t="shared" si="10"/>
        <v>0</v>
      </c>
    </row>
    <row r="110" spans="1:19">
      <c r="A110" s="18">
        <f t="shared" si="12"/>
        <v>2017</v>
      </c>
      <c r="B110" s="18">
        <f t="shared" si="13"/>
        <v>7</v>
      </c>
      <c r="C110" s="18"/>
      <c r="D110" s="18"/>
      <c r="E110" s="18"/>
      <c r="F110" s="42">
        <f>SUMIF('Cust MB Ind'!$X$8:$AH$8,$B$29,'Cust MB Ind'!$X70:$AH70)</f>
        <v>22</v>
      </c>
      <c r="G110" s="42">
        <f>'Avg Bill Days'!C67</f>
        <v>30.713999999999999</v>
      </c>
      <c r="H110" s="42"/>
      <c r="I110" s="42"/>
      <c r="J110" s="42">
        <f t="shared" si="8"/>
        <v>0</v>
      </c>
      <c r="K110" s="42">
        <f t="shared" si="8"/>
        <v>0</v>
      </c>
      <c r="L110" s="42"/>
      <c r="M110" s="42"/>
      <c r="N110" s="42"/>
      <c r="O110" s="42"/>
      <c r="P110" s="42"/>
      <c r="Q110" s="42"/>
      <c r="R110" s="42">
        <f t="shared" si="9"/>
        <v>29609</v>
      </c>
      <c r="S110" s="42">
        <f t="shared" si="10"/>
        <v>0</v>
      </c>
    </row>
    <row r="111" spans="1:19">
      <c r="A111" s="18">
        <f t="shared" si="12"/>
        <v>2017</v>
      </c>
      <c r="B111" s="18">
        <f t="shared" si="13"/>
        <v>8</v>
      </c>
      <c r="C111" s="18"/>
      <c r="D111" s="18"/>
      <c r="E111" s="18"/>
      <c r="F111" s="42">
        <f>SUMIF('Cust MB Ind'!$X$8:$AH$8,$B$29,'Cust MB Ind'!$X71:$AH71)</f>
        <v>22</v>
      </c>
      <c r="G111" s="42">
        <f>'Avg Bill Days'!C68</f>
        <v>30.475999999999999</v>
      </c>
      <c r="H111" s="42"/>
      <c r="I111" s="42"/>
      <c r="J111" s="42">
        <f t="shared" si="8"/>
        <v>0</v>
      </c>
      <c r="K111" s="42">
        <f t="shared" si="8"/>
        <v>0</v>
      </c>
      <c r="L111" s="42"/>
      <c r="M111" s="42"/>
      <c r="N111" s="42"/>
      <c r="O111" s="42"/>
      <c r="P111" s="42"/>
      <c r="Q111" s="42"/>
      <c r="R111" s="42">
        <f t="shared" si="9"/>
        <v>31421</v>
      </c>
      <c r="S111" s="42">
        <f t="shared" si="10"/>
        <v>0</v>
      </c>
    </row>
    <row r="112" spans="1:19">
      <c r="A112" s="18">
        <f t="shared" si="12"/>
        <v>2017</v>
      </c>
      <c r="B112" s="18">
        <f t="shared" si="13"/>
        <v>9</v>
      </c>
      <c r="C112" s="18"/>
      <c r="D112" s="18"/>
      <c r="E112" s="18"/>
      <c r="F112" s="42">
        <f>SUMIF('Cust MB Ind'!$X$8:$AH$8,$B$29,'Cust MB Ind'!$X72:$AH72)</f>
        <v>22</v>
      </c>
      <c r="G112" s="42">
        <f>'Avg Bill Days'!C69</f>
        <v>31.143000000000001</v>
      </c>
      <c r="H112" s="42"/>
      <c r="I112" s="42"/>
      <c r="J112" s="42">
        <f t="shared" si="8"/>
        <v>0</v>
      </c>
      <c r="K112" s="42">
        <f t="shared" si="8"/>
        <v>0</v>
      </c>
      <c r="L112" s="42"/>
      <c r="M112" s="42"/>
      <c r="N112" s="42"/>
      <c r="O112" s="42"/>
      <c r="P112" s="42"/>
      <c r="Q112" s="42"/>
      <c r="R112" s="42">
        <f t="shared" si="9"/>
        <v>33622</v>
      </c>
      <c r="S112" s="42">
        <f t="shared" si="10"/>
        <v>0</v>
      </c>
    </row>
    <row r="113" spans="1:19">
      <c r="A113" s="18">
        <f t="shared" si="12"/>
        <v>2017</v>
      </c>
      <c r="B113" s="18">
        <f t="shared" si="13"/>
        <v>10</v>
      </c>
      <c r="C113" s="18"/>
      <c r="D113" s="18"/>
      <c r="E113" s="18"/>
      <c r="F113" s="42">
        <f>SUMIF('Cust MB Ind'!$X$8:$AH$8,$B$29,'Cust MB Ind'!$X73:$AH73)</f>
        <v>22</v>
      </c>
      <c r="G113" s="42">
        <f>'Avg Bill Days'!C70</f>
        <v>30.762</v>
      </c>
      <c r="H113" s="42"/>
      <c r="I113" s="42"/>
      <c r="J113" s="42">
        <f t="shared" si="8"/>
        <v>0</v>
      </c>
      <c r="K113" s="42">
        <f t="shared" si="8"/>
        <v>0</v>
      </c>
      <c r="L113" s="42"/>
      <c r="M113" s="42"/>
      <c r="N113" s="42"/>
      <c r="O113" s="42"/>
      <c r="P113" s="42"/>
      <c r="Q113" s="42"/>
      <c r="R113" s="42">
        <f t="shared" si="9"/>
        <v>27468</v>
      </c>
      <c r="S113" s="42">
        <f t="shared" si="10"/>
        <v>0</v>
      </c>
    </row>
    <row r="114" spans="1:19">
      <c r="A114" s="18">
        <f t="shared" si="12"/>
        <v>2017</v>
      </c>
      <c r="B114" s="18">
        <f t="shared" si="13"/>
        <v>11</v>
      </c>
      <c r="C114" s="18"/>
      <c r="D114" s="18"/>
      <c r="E114" s="18"/>
      <c r="F114" s="42">
        <f>SUMIF('Cust MB Ind'!$X$8:$AH$8,$B$29,'Cust MB Ind'!$X74:$AH74)</f>
        <v>22</v>
      </c>
      <c r="G114" s="42">
        <f>'Avg Bill Days'!C71</f>
        <v>28.619</v>
      </c>
      <c r="H114" s="42"/>
      <c r="I114" s="42"/>
      <c r="J114" s="42">
        <f t="shared" ref="J114:K177" si="14">ROUND(SUMIF($B$32:$B$45,$B114,J$32:J$45)*$F114,0)</f>
        <v>0</v>
      </c>
      <c r="K114" s="42">
        <f t="shared" si="14"/>
        <v>0</v>
      </c>
      <c r="L114" s="42"/>
      <c r="M114" s="42"/>
      <c r="N114" s="42"/>
      <c r="O114" s="42"/>
      <c r="P114" s="42"/>
      <c r="Q114" s="42"/>
      <c r="R114" s="42">
        <f t="shared" ref="R114:R177" si="15">ROUND(SUMIF($B$32:$B$45,$B114,R$32:R$45)*$F114*$G114,0)</f>
        <v>22628</v>
      </c>
      <c r="S114" s="42">
        <f t="shared" ref="S114:S177" si="16">ROUND(SUMIF($B$32:$B$45,$B114,S$32:S$45)*$F114,0)</f>
        <v>0</v>
      </c>
    </row>
    <row r="115" spans="1:19">
      <c r="A115" s="18">
        <f t="shared" si="12"/>
        <v>2017</v>
      </c>
      <c r="B115" s="18">
        <f t="shared" si="13"/>
        <v>12</v>
      </c>
      <c r="C115" s="18"/>
      <c r="D115" s="18"/>
      <c r="E115" s="18"/>
      <c r="F115" s="42">
        <f>SUMIF('Cust MB Ind'!$X$8:$AH$8,$B$29,'Cust MB Ind'!$X75:$AH75)</f>
        <v>22</v>
      </c>
      <c r="G115" s="42">
        <f>'Avg Bill Days'!C72</f>
        <v>31.238</v>
      </c>
      <c r="H115" s="42"/>
      <c r="I115" s="42"/>
      <c r="J115" s="42">
        <f t="shared" si="14"/>
        <v>0</v>
      </c>
      <c r="K115" s="42">
        <f t="shared" si="14"/>
        <v>0</v>
      </c>
      <c r="L115" s="42"/>
      <c r="M115" s="42"/>
      <c r="N115" s="42"/>
      <c r="O115" s="42"/>
      <c r="P115" s="42"/>
      <c r="Q115" s="42"/>
      <c r="R115" s="42">
        <f t="shared" si="15"/>
        <v>25901</v>
      </c>
      <c r="S115" s="42">
        <f t="shared" si="16"/>
        <v>0</v>
      </c>
    </row>
    <row r="116" spans="1:19">
      <c r="A116" s="18">
        <f t="shared" si="12"/>
        <v>2018</v>
      </c>
      <c r="B116" s="18">
        <f t="shared" si="13"/>
        <v>1</v>
      </c>
      <c r="C116" s="18"/>
      <c r="D116" s="18"/>
      <c r="E116" s="18"/>
      <c r="F116" s="42">
        <f>SUMIF('Cust MB Ind'!$X$8:$AH$8,$B$29,'Cust MB Ind'!$X76:$AH76)</f>
        <v>22</v>
      </c>
      <c r="G116" s="42">
        <f>'Avg Bill Days'!C73</f>
        <v>32.286000000000001</v>
      </c>
      <c r="H116" s="42"/>
      <c r="I116" s="42"/>
      <c r="J116" s="42">
        <f t="shared" si="14"/>
        <v>0</v>
      </c>
      <c r="K116" s="42">
        <f t="shared" si="14"/>
        <v>0</v>
      </c>
      <c r="L116" s="42"/>
      <c r="M116" s="42"/>
      <c r="N116" s="42"/>
      <c r="O116" s="42"/>
      <c r="P116" s="42"/>
      <c r="Q116" s="42"/>
      <c r="R116" s="42">
        <f t="shared" si="15"/>
        <v>31047</v>
      </c>
      <c r="S116" s="42">
        <f t="shared" si="16"/>
        <v>0</v>
      </c>
    </row>
    <row r="117" spans="1:19">
      <c r="A117" s="18">
        <f t="shared" si="12"/>
        <v>2018</v>
      </c>
      <c r="B117" s="18">
        <f t="shared" si="13"/>
        <v>2</v>
      </c>
      <c r="C117" s="18"/>
      <c r="D117" s="18"/>
      <c r="E117" s="18"/>
      <c r="F117" s="42">
        <f>SUMIF('Cust MB Ind'!$X$8:$AH$8,$B$29,'Cust MB Ind'!$X77:$AH77)</f>
        <v>22</v>
      </c>
      <c r="G117" s="42">
        <f>'Avg Bill Days'!C74</f>
        <v>29.81</v>
      </c>
      <c r="H117" s="42"/>
      <c r="I117" s="42"/>
      <c r="J117" s="42">
        <f t="shared" si="14"/>
        <v>0</v>
      </c>
      <c r="K117" s="42">
        <f t="shared" si="14"/>
        <v>0</v>
      </c>
      <c r="L117" s="42"/>
      <c r="M117" s="42"/>
      <c r="N117" s="42"/>
      <c r="O117" s="42"/>
      <c r="P117" s="42"/>
      <c r="Q117" s="42"/>
      <c r="R117" s="42">
        <f t="shared" si="15"/>
        <v>30865</v>
      </c>
      <c r="S117" s="42">
        <f t="shared" si="16"/>
        <v>0</v>
      </c>
    </row>
    <row r="118" spans="1:19">
      <c r="A118" s="18">
        <f t="shared" si="12"/>
        <v>2018</v>
      </c>
      <c r="B118" s="18">
        <f t="shared" si="13"/>
        <v>3</v>
      </c>
      <c r="C118" s="18"/>
      <c r="D118" s="18"/>
      <c r="E118" s="18"/>
      <c r="F118" s="42">
        <f>SUMIF('Cust MB Ind'!$X$8:$AH$8,$B$29,'Cust MB Ind'!$X78:$AH78)</f>
        <v>22</v>
      </c>
      <c r="G118" s="42">
        <f>'Avg Bill Days'!C75</f>
        <v>29.524000000000001</v>
      </c>
      <c r="H118" s="42"/>
      <c r="I118" s="42"/>
      <c r="J118" s="42">
        <f t="shared" si="14"/>
        <v>0</v>
      </c>
      <c r="K118" s="42">
        <f t="shared" si="14"/>
        <v>0</v>
      </c>
      <c r="L118" s="42"/>
      <c r="M118" s="42"/>
      <c r="N118" s="42"/>
      <c r="O118" s="42"/>
      <c r="P118" s="42"/>
      <c r="Q118" s="42"/>
      <c r="R118" s="42">
        <f t="shared" si="15"/>
        <v>30740</v>
      </c>
      <c r="S118" s="42">
        <f t="shared" si="16"/>
        <v>0</v>
      </c>
    </row>
    <row r="119" spans="1:19">
      <c r="A119" s="18">
        <f t="shared" si="12"/>
        <v>2018</v>
      </c>
      <c r="B119" s="18">
        <f t="shared" si="13"/>
        <v>4</v>
      </c>
      <c r="C119" s="18"/>
      <c r="D119" s="18"/>
      <c r="E119" s="18"/>
      <c r="F119" s="42">
        <f>SUMIF('Cust MB Ind'!$X$8:$AH$8,$B$29,'Cust MB Ind'!$X79:$AH79)</f>
        <v>22</v>
      </c>
      <c r="G119" s="42">
        <f>'Avg Bill Days'!C76</f>
        <v>30.713999999999999</v>
      </c>
      <c r="H119" s="42"/>
      <c r="I119" s="42"/>
      <c r="J119" s="42">
        <f t="shared" si="14"/>
        <v>0</v>
      </c>
      <c r="K119" s="42">
        <f t="shared" si="14"/>
        <v>0</v>
      </c>
      <c r="L119" s="42"/>
      <c r="M119" s="42"/>
      <c r="N119" s="42"/>
      <c r="O119" s="42"/>
      <c r="P119" s="42"/>
      <c r="Q119" s="42"/>
      <c r="R119" s="42">
        <f t="shared" si="15"/>
        <v>30366</v>
      </c>
      <c r="S119" s="42">
        <f t="shared" si="16"/>
        <v>0</v>
      </c>
    </row>
    <row r="120" spans="1:19">
      <c r="A120" s="18">
        <f t="shared" si="12"/>
        <v>2018</v>
      </c>
      <c r="B120" s="18">
        <f t="shared" si="13"/>
        <v>5</v>
      </c>
      <c r="C120" s="18"/>
      <c r="D120" s="18"/>
      <c r="E120" s="18"/>
      <c r="F120" s="42">
        <f>SUMIF('Cust MB Ind'!$X$8:$AH$8,$B$29,'Cust MB Ind'!$X80:$AH80)</f>
        <v>22</v>
      </c>
      <c r="G120" s="42">
        <f>'Avg Bill Days'!C77</f>
        <v>29.524000000000001</v>
      </c>
      <c r="H120" s="42"/>
      <c r="I120" s="42"/>
      <c r="J120" s="42">
        <f t="shared" si="14"/>
        <v>0</v>
      </c>
      <c r="K120" s="42">
        <f t="shared" si="14"/>
        <v>0</v>
      </c>
      <c r="L120" s="42"/>
      <c r="M120" s="42"/>
      <c r="N120" s="42"/>
      <c r="O120" s="42"/>
      <c r="P120" s="42"/>
      <c r="Q120" s="42"/>
      <c r="R120" s="42">
        <f t="shared" si="15"/>
        <v>23886</v>
      </c>
      <c r="S120" s="42">
        <f t="shared" si="16"/>
        <v>0</v>
      </c>
    </row>
    <row r="121" spans="1:19">
      <c r="A121" s="18">
        <f t="shared" si="12"/>
        <v>2018</v>
      </c>
      <c r="B121" s="18">
        <f t="shared" si="13"/>
        <v>6</v>
      </c>
      <c r="C121" s="18"/>
      <c r="D121" s="18"/>
      <c r="E121" s="18"/>
      <c r="F121" s="42">
        <f>SUMIF('Cust MB Ind'!$X$8:$AH$8,$B$29,'Cust MB Ind'!$X81:$AH81)</f>
        <v>22</v>
      </c>
      <c r="G121" s="42">
        <f>'Avg Bill Days'!C78</f>
        <v>30.619</v>
      </c>
      <c r="H121" s="42"/>
      <c r="I121" s="42"/>
      <c r="J121" s="42">
        <f t="shared" si="14"/>
        <v>0</v>
      </c>
      <c r="K121" s="42">
        <f t="shared" si="14"/>
        <v>0</v>
      </c>
      <c r="L121" s="42"/>
      <c r="M121" s="42"/>
      <c r="N121" s="42"/>
      <c r="O121" s="42"/>
      <c r="P121" s="42"/>
      <c r="Q121" s="42"/>
      <c r="R121" s="42">
        <f t="shared" si="15"/>
        <v>27478</v>
      </c>
      <c r="S121" s="42">
        <f t="shared" si="16"/>
        <v>0</v>
      </c>
    </row>
    <row r="122" spans="1:19">
      <c r="A122" s="18">
        <f t="shared" si="12"/>
        <v>2018</v>
      </c>
      <c r="B122" s="18">
        <f t="shared" si="13"/>
        <v>7</v>
      </c>
      <c r="C122" s="18"/>
      <c r="D122" s="18"/>
      <c r="E122" s="18"/>
      <c r="F122" s="42">
        <f>SUMIF('Cust MB Ind'!$X$8:$AH$8,$B$29,'Cust MB Ind'!$X82:$AH82)</f>
        <v>22</v>
      </c>
      <c r="G122" s="42">
        <f>'Avg Bill Days'!C79</f>
        <v>30.713999999999999</v>
      </c>
      <c r="H122" s="42"/>
      <c r="I122" s="42"/>
      <c r="J122" s="42">
        <f t="shared" si="14"/>
        <v>0</v>
      </c>
      <c r="K122" s="42">
        <f t="shared" si="14"/>
        <v>0</v>
      </c>
      <c r="L122" s="42"/>
      <c r="M122" s="42"/>
      <c r="N122" s="42"/>
      <c r="O122" s="42"/>
      <c r="P122" s="42"/>
      <c r="Q122" s="42"/>
      <c r="R122" s="42">
        <f t="shared" si="15"/>
        <v>29609</v>
      </c>
      <c r="S122" s="42">
        <f t="shared" si="16"/>
        <v>0</v>
      </c>
    </row>
    <row r="123" spans="1:19">
      <c r="A123" s="18">
        <f t="shared" si="12"/>
        <v>2018</v>
      </c>
      <c r="B123" s="18">
        <f t="shared" si="13"/>
        <v>8</v>
      </c>
      <c r="C123" s="18"/>
      <c r="D123" s="18"/>
      <c r="E123" s="18"/>
      <c r="F123" s="42">
        <f>SUMIF('Cust MB Ind'!$X$8:$AH$8,$B$29,'Cust MB Ind'!$X83:$AH83)</f>
        <v>22</v>
      </c>
      <c r="G123" s="42">
        <f>'Avg Bill Days'!C80</f>
        <v>30.475999999999999</v>
      </c>
      <c r="H123" s="42"/>
      <c r="I123" s="42"/>
      <c r="J123" s="42">
        <f t="shared" si="14"/>
        <v>0</v>
      </c>
      <c r="K123" s="42">
        <f t="shared" si="14"/>
        <v>0</v>
      </c>
      <c r="L123" s="42"/>
      <c r="M123" s="42"/>
      <c r="N123" s="42"/>
      <c r="O123" s="42"/>
      <c r="P123" s="42"/>
      <c r="Q123" s="42"/>
      <c r="R123" s="42">
        <f t="shared" si="15"/>
        <v>31421</v>
      </c>
      <c r="S123" s="42">
        <f t="shared" si="16"/>
        <v>0</v>
      </c>
    </row>
    <row r="124" spans="1:19">
      <c r="A124" s="18">
        <f t="shared" si="12"/>
        <v>2018</v>
      </c>
      <c r="B124" s="18">
        <f t="shared" si="13"/>
        <v>9</v>
      </c>
      <c r="C124" s="18"/>
      <c r="D124" s="18"/>
      <c r="E124" s="18"/>
      <c r="F124" s="42">
        <f>SUMIF('Cust MB Ind'!$X$8:$AH$8,$B$29,'Cust MB Ind'!$X84:$AH84)</f>
        <v>22</v>
      </c>
      <c r="G124" s="42">
        <f>'Avg Bill Days'!C81</f>
        <v>31.143000000000001</v>
      </c>
      <c r="H124" s="42"/>
      <c r="I124" s="42"/>
      <c r="J124" s="42">
        <f t="shared" si="14"/>
        <v>0</v>
      </c>
      <c r="K124" s="42">
        <f t="shared" si="14"/>
        <v>0</v>
      </c>
      <c r="L124" s="42"/>
      <c r="M124" s="42"/>
      <c r="N124" s="42"/>
      <c r="O124" s="42"/>
      <c r="P124" s="42"/>
      <c r="Q124" s="42"/>
      <c r="R124" s="42">
        <f t="shared" si="15"/>
        <v>33622</v>
      </c>
      <c r="S124" s="42">
        <f t="shared" si="16"/>
        <v>0</v>
      </c>
    </row>
    <row r="125" spans="1:19">
      <c r="A125" s="18">
        <f t="shared" si="12"/>
        <v>2018</v>
      </c>
      <c r="B125" s="18">
        <f t="shared" si="13"/>
        <v>10</v>
      </c>
      <c r="C125" s="18"/>
      <c r="D125" s="18"/>
      <c r="E125" s="18"/>
      <c r="F125" s="42">
        <f>SUMIF('Cust MB Ind'!$X$8:$AH$8,$B$29,'Cust MB Ind'!$X85:$AH85)</f>
        <v>22</v>
      </c>
      <c r="G125" s="42">
        <f>'Avg Bill Days'!C82</f>
        <v>30.762</v>
      </c>
      <c r="H125" s="42"/>
      <c r="I125" s="42"/>
      <c r="J125" s="42">
        <f t="shared" si="14"/>
        <v>0</v>
      </c>
      <c r="K125" s="42">
        <f t="shared" si="14"/>
        <v>0</v>
      </c>
      <c r="L125" s="42"/>
      <c r="M125" s="42"/>
      <c r="N125" s="42"/>
      <c r="O125" s="42"/>
      <c r="P125" s="42"/>
      <c r="Q125" s="42"/>
      <c r="R125" s="42">
        <f t="shared" si="15"/>
        <v>27468</v>
      </c>
      <c r="S125" s="42">
        <f t="shared" si="16"/>
        <v>0</v>
      </c>
    </row>
    <row r="126" spans="1:19">
      <c r="A126" s="18">
        <f t="shared" si="12"/>
        <v>2018</v>
      </c>
      <c r="B126" s="18">
        <f t="shared" si="13"/>
        <v>11</v>
      </c>
      <c r="C126" s="18"/>
      <c r="D126" s="18"/>
      <c r="E126" s="18"/>
      <c r="F126" s="42">
        <f>SUMIF('Cust MB Ind'!$X$8:$AH$8,$B$29,'Cust MB Ind'!$X86:$AH86)</f>
        <v>22</v>
      </c>
      <c r="G126" s="42">
        <f>'Avg Bill Days'!C83</f>
        <v>28.619</v>
      </c>
      <c r="H126" s="42"/>
      <c r="I126" s="42"/>
      <c r="J126" s="42">
        <f t="shared" si="14"/>
        <v>0</v>
      </c>
      <c r="K126" s="42">
        <f t="shared" si="14"/>
        <v>0</v>
      </c>
      <c r="L126" s="42"/>
      <c r="M126" s="42"/>
      <c r="N126" s="42"/>
      <c r="O126" s="42"/>
      <c r="P126" s="42"/>
      <c r="Q126" s="42"/>
      <c r="R126" s="42">
        <f t="shared" si="15"/>
        <v>22628</v>
      </c>
      <c r="S126" s="42">
        <f t="shared" si="16"/>
        <v>0</v>
      </c>
    </row>
    <row r="127" spans="1:19">
      <c r="A127" s="18">
        <f t="shared" si="12"/>
        <v>2018</v>
      </c>
      <c r="B127" s="18">
        <f t="shared" si="13"/>
        <v>12</v>
      </c>
      <c r="C127" s="18"/>
      <c r="D127" s="18"/>
      <c r="E127" s="18"/>
      <c r="F127" s="42">
        <f>SUMIF('Cust MB Ind'!$X$8:$AH$8,$B$29,'Cust MB Ind'!$X87:$AH87)</f>
        <v>22</v>
      </c>
      <c r="G127" s="42">
        <f>'Avg Bill Days'!C84</f>
        <v>31.238</v>
      </c>
      <c r="H127" s="42"/>
      <c r="I127" s="42"/>
      <c r="J127" s="42">
        <f t="shared" si="14"/>
        <v>0</v>
      </c>
      <c r="K127" s="42">
        <f t="shared" si="14"/>
        <v>0</v>
      </c>
      <c r="L127" s="42"/>
      <c r="M127" s="42"/>
      <c r="N127" s="42"/>
      <c r="O127" s="42"/>
      <c r="P127" s="42"/>
      <c r="Q127" s="42"/>
      <c r="R127" s="42">
        <f t="shared" si="15"/>
        <v>25901</v>
      </c>
      <c r="S127" s="42">
        <f t="shared" si="16"/>
        <v>0</v>
      </c>
    </row>
    <row r="128" spans="1:19">
      <c r="A128" s="18">
        <f t="shared" si="12"/>
        <v>2019</v>
      </c>
      <c r="B128" s="18">
        <f t="shared" si="13"/>
        <v>1</v>
      </c>
      <c r="C128" s="18"/>
      <c r="D128" s="18"/>
      <c r="E128" s="18"/>
      <c r="F128" s="42">
        <f>SUMIF('Cust MB Ind'!$X$8:$AH$8,$B$29,'Cust MB Ind'!$X88:$AH88)</f>
        <v>22</v>
      </c>
      <c r="G128" s="42">
        <f>'Avg Bill Days'!C85</f>
        <v>32.286000000000001</v>
      </c>
      <c r="H128" s="42"/>
      <c r="I128" s="42"/>
      <c r="J128" s="42">
        <f t="shared" si="14"/>
        <v>0</v>
      </c>
      <c r="K128" s="42">
        <f t="shared" si="14"/>
        <v>0</v>
      </c>
      <c r="L128" s="42"/>
      <c r="M128" s="42"/>
      <c r="N128" s="42"/>
      <c r="O128" s="42"/>
      <c r="P128" s="42"/>
      <c r="Q128" s="42"/>
      <c r="R128" s="42">
        <f t="shared" si="15"/>
        <v>31047</v>
      </c>
      <c r="S128" s="42">
        <f t="shared" si="16"/>
        <v>0</v>
      </c>
    </row>
    <row r="129" spans="1:19">
      <c r="A129" s="18">
        <f t="shared" si="12"/>
        <v>2019</v>
      </c>
      <c r="B129" s="18">
        <f t="shared" si="13"/>
        <v>2</v>
      </c>
      <c r="C129" s="18"/>
      <c r="D129" s="18"/>
      <c r="E129" s="18"/>
      <c r="F129" s="42">
        <f>SUMIF('Cust MB Ind'!$X$8:$AH$8,$B$29,'Cust MB Ind'!$X89:$AH89)</f>
        <v>22</v>
      </c>
      <c r="G129" s="42">
        <f>'Avg Bill Days'!C86</f>
        <v>29.81</v>
      </c>
      <c r="H129" s="42"/>
      <c r="I129" s="42"/>
      <c r="J129" s="42">
        <f t="shared" si="14"/>
        <v>0</v>
      </c>
      <c r="K129" s="42">
        <f t="shared" si="14"/>
        <v>0</v>
      </c>
      <c r="L129" s="42"/>
      <c r="M129" s="42"/>
      <c r="N129" s="42"/>
      <c r="O129" s="42"/>
      <c r="P129" s="42"/>
      <c r="Q129" s="42"/>
      <c r="R129" s="42">
        <f t="shared" si="15"/>
        <v>30865</v>
      </c>
      <c r="S129" s="42">
        <f t="shared" si="16"/>
        <v>0</v>
      </c>
    </row>
    <row r="130" spans="1:19">
      <c r="A130" s="18">
        <f t="shared" si="12"/>
        <v>2019</v>
      </c>
      <c r="B130" s="18">
        <f t="shared" si="13"/>
        <v>3</v>
      </c>
      <c r="C130" s="18"/>
      <c r="D130" s="18"/>
      <c r="E130" s="18"/>
      <c r="F130" s="42">
        <f>SUMIF('Cust MB Ind'!$X$8:$AH$8,$B$29,'Cust MB Ind'!$X90:$AH90)</f>
        <v>22</v>
      </c>
      <c r="G130" s="42">
        <f>'Avg Bill Days'!C87</f>
        <v>29.524000000000001</v>
      </c>
      <c r="H130" s="42"/>
      <c r="I130" s="42"/>
      <c r="J130" s="42">
        <f t="shared" si="14"/>
        <v>0</v>
      </c>
      <c r="K130" s="42">
        <f t="shared" si="14"/>
        <v>0</v>
      </c>
      <c r="L130" s="42"/>
      <c r="M130" s="42"/>
      <c r="N130" s="42"/>
      <c r="O130" s="42"/>
      <c r="P130" s="42"/>
      <c r="Q130" s="42"/>
      <c r="R130" s="42">
        <f t="shared" si="15"/>
        <v>30740</v>
      </c>
      <c r="S130" s="42">
        <f t="shared" si="16"/>
        <v>0</v>
      </c>
    </row>
    <row r="131" spans="1:19">
      <c r="A131" s="18">
        <f t="shared" si="12"/>
        <v>2019</v>
      </c>
      <c r="B131" s="18">
        <f t="shared" si="13"/>
        <v>4</v>
      </c>
      <c r="C131" s="18"/>
      <c r="D131" s="18"/>
      <c r="E131" s="18"/>
      <c r="F131" s="42">
        <f>SUMIF('Cust MB Ind'!$X$8:$AH$8,$B$29,'Cust MB Ind'!$X91:$AH91)</f>
        <v>22</v>
      </c>
      <c r="G131" s="42">
        <f>'Avg Bill Days'!C88</f>
        <v>30.713999999999999</v>
      </c>
      <c r="H131" s="42"/>
      <c r="I131" s="42"/>
      <c r="J131" s="42">
        <f t="shared" si="14"/>
        <v>0</v>
      </c>
      <c r="K131" s="42">
        <f t="shared" si="14"/>
        <v>0</v>
      </c>
      <c r="L131" s="42"/>
      <c r="M131" s="42"/>
      <c r="N131" s="42"/>
      <c r="O131" s="42"/>
      <c r="P131" s="42"/>
      <c r="Q131" s="42"/>
      <c r="R131" s="42">
        <f t="shared" si="15"/>
        <v>30366</v>
      </c>
      <c r="S131" s="42">
        <f t="shared" si="16"/>
        <v>0</v>
      </c>
    </row>
    <row r="132" spans="1:19">
      <c r="A132" s="18">
        <f t="shared" ref="A132:A195" si="17">A120+1</f>
        <v>2019</v>
      </c>
      <c r="B132" s="18">
        <f t="shared" si="13"/>
        <v>5</v>
      </c>
      <c r="C132" s="18"/>
      <c r="D132" s="18"/>
      <c r="E132" s="18"/>
      <c r="F132" s="42">
        <f>SUMIF('Cust MB Ind'!$X$8:$AH$8,$B$29,'Cust MB Ind'!$X92:$AH92)</f>
        <v>22</v>
      </c>
      <c r="G132" s="42">
        <f>'Avg Bill Days'!C89</f>
        <v>29.524000000000001</v>
      </c>
      <c r="H132" s="42"/>
      <c r="I132" s="42"/>
      <c r="J132" s="42">
        <f t="shared" si="14"/>
        <v>0</v>
      </c>
      <c r="K132" s="42">
        <f t="shared" si="14"/>
        <v>0</v>
      </c>
      <c r="L132" s="42"/>
      <c r="M132" s="42"/>
      <c r="N132" s="42"/>
      <c r="O132" s="42"/>
      <c r="P132" s="42"/>
      <c r="Q132" s="42"/>
      <c r="R132" s="42">
        <f t="shared" si="15"/>
        <v>23886</v>
      </c>
      <c r="S132" s="42">
        <f t="shared" si="16"/>
        <v>0</v>
      </c>
    </row>
    <row r="133" spans="1:19">
      <c r="A133" s="18">
        <f t="shared" si="17"/>
        <v>2019</v>
      </c>
      <c r="B133" s="18">
        <f t="shared" ref="B133:B196" si="18">B121</f>
        <v>6</v>
      </c>
      <c r="C133" s="18"/>
      <c r="D133" s="18"/>
      <c r="E133" s="18"/>
      <c r="F133" s="42">
        <f>SUMIF('Cust MB Ind'!$X$8:$AH$8,$B$29,'Cust MB Ind'!$X93:$AH93)</f>
        <v>22</v>
      </c>
      <c r="G133" s="42">
        <f>'Avg Bill Days'!C90</f>
        <v>30.619</v>
      </c>
      <c r="H133" s="42"/>
      <c r="I133" s="42"/>
      <c r="J133" s="42">
        <f t="shared" si="14"/>
        <v>0</v>
      </c>
      <c r="K133" s="42">
        <f t="shared" si="14"/>
        <v>0</v>
      </c>
      <c r="L133" s="42"/>
      <c r="M133" s="42"/>
      <c r="N133" s="42"/>
      <c r="O133" s="42"/>
      <c r="P133" s="42"/>
      <c r="Q133" s="42"/>
      <c r="R133" s="42">
        <f t="shared" si="15"/>
        <v>27478</v>
      </c>
      <c r="S133" s="42">
        <f t="shared" si="16"/>
        <v>0</v>
      </c>
    </row>
    <row r="134" spans="1:19">
      <c r="A134" s="18">
        <f t="shared" si="17"/>
        <v>2019</v>
      </c>
      <c r="B134" s="18">
        <f t="shared" si="18"/>
        <v>7</v>
      </c>
      <c r="C134" s="18"/>
      <c r="D134" s="18"/>
      <c r="E134" s="18"/>
      <c r="F134" s="42">
        <f>SUMIF('Cust MB Ind'!$X$8:$AH$8,$B$29,'Cust MB Ind'!$X94:$AH94)</f>
        <v>22</v>
      </c>
      <c r="G134" s="42">
        <f>'Avg Bill Days'!C91</f>
        <v>30.713999999999999</v>
      </c>
      <c r="H134" s="42"/>
      <c r="I134" s="42"/>
      <c r="J134" s="42">
        <f t="shared" si="14"/>
        <v>0</v>
      </c>
      <c r="K134" s="42">
        <f t="shared" si="14"/>
        <v>0</v>
      </c>
      <c r="L134" s="42"/>
      <c r="M134" s="42"/>
      <c r="N134" s="42"/>
      <c r="O134" s="42"/>
      <c r="P134" s="42"/>
      <c r="Q134" s="42"/>
      <c r="R134" s="42">
        <f t="shared" si="15"/>
        <v>29609</v>
      </c>
      <c r="S134" s="42">
        <f t="shared" si="16"/>
        <v>0</v>
      </c>
    </row>
    <row r="135" spans="1:19">
      <c r="A135" s="18">
        <f t="shared" si="17"/>
        <v>2019</v>
      </c>
      <c r="B135" s="18">
        <f t="shared" si="18"/>
        <v>8</v>
      </c>
      <c r="C135" s="18"/>
      <c r="D135" s="18"/>
      <c r="E135" s="18"/>
      <c r="F135" s="42">
        <f>SUMIF('Cust MB Ind'!$X$8:$AH$8,$B$29,'Cust MB Ind'!$X95:$AH95)</f>
        <v>22</v>
      </c>
      <c r="G135" s="42">
        <f>'Avg Bill Days'!C92</f>
        <v>30.475999999999999</v>
      </c>
      <c r="H135" s="42"/>
      <c r="I135" s="42"/>
      <c r="J135" s="42">
        <f t="shared" si="14"/>
        <v>0</v>
      </c>
      <c r="K135" s="42">
        <f t="shared" si="14"/>
        <v>0</v>
      </c>
      <c r="L135" s="42"/>
      <c r="M135" s="42"/>
      <c r="N135" s="42"/>
      <c r="O135" s="42"/>
      <c r="P135" s="42"/>
      <c r="Q135" s="42"/>
      <c r="R135" s="42">
        <f t="shared" si="15"/>
        <v>31421</v>
      </c>
      <c r="S135" s="42">
        <f t="shared" si="16"/>
        <v>0</v>
      </c>
    </row>
    <row r="136" spans="1:19">
      <c r="A136" s="18">
        <f t="shared" si="17"/>
        <v>2019</v>
      </c>
      <c r="B136" s="18">
        <f t="shared" si="18"/>
        <v>9</v>
      </c>
      <c r="C136" s="18"/>
      <c r="D136" s="18"/>
      <c r="E136" s="18"/>
      <c r="F136" s="42">
        <f>SUMIF('Cust MB Ind'!$X$8:$AH$8,$B$29,'Cust MB Ind'!$X96:$AH96)</f>
        <v>22</v>
      </c>
      <c r="G136" s="42">
        <f>'Avg Bill Days'!C93</f>
        <v>31.143000000000001</v>
      </c>
      <c r="H136" s="42"/>
      <c r="I136" s="42"/>
      <c r="J136" s="42">
        <f t="shared" si="14"/>
        <v>0</v>
      </c>
      <c r="K136" s="42">
        <f t="shared" si="14"/>
        <v>0</v>
      </c>
      <c r="L136" s="42"/>
      <c r="M136" s="42"/>
      <c r="N136" s="42"/>
      <c r="O136" s="42"/>
      <c r="P136" s="42"/>
      <c r="Q136" s="42"/>
      <c r="R136" s="42">
        <f t="shared" si="15"/>
        <v>33622</v>
      </c>
      <c r="S136" s="42">
        <f t="shared" si="16"/>
        <v>0</v>
      </c>
    </row>
    <row r="137" spans="1:19">
      <c r="A137" s="18">
        <f t="shared" si="17"/>
        <v>2019</v>
      </c>
      <c r="B137" s="18">
        <f t="shared" si="18"/>
        <v>10</v>
      </c>
      <c r="C137" s="18"/>
      <c r="D137" s="18"/>
      <c r="E137" s="18"/>
      <c r="F137" s="42">
        <f>SUMIF('Cust MB Ind'!$X$8:$AH$8,$B$29,'Cust MB Ind'!$X97:$AH97)</f>
        <v>22</v>
      </c>
      <c r="G137" s="42">
        <f>'Avg Bill Days'!C94</f>
        <v>30.762</v>
      </c>
      <c r="H137" s="42"/>
      <c r="I137" s="42"/>
      <c r="J137" s="42">
        <f t="shared" si="14"/>
        <v>0</v>
      </c>
      <c r="K137" s="42">
        <f t="shared" si="14"/>
        <v>0</v>
      </c>
      <c r="L137" s="42"/>
      <c r="M137" s="42"/>
      <c r="N137" s="42"/>
      <c r="O137" s="42"/>
      <c r="P137" s="42"/>
      <c r="Q137" s="42"/>
      <c r="R137" s="42">
        <f t="shared" si="15"/>
        <v>27468</v>
      </c>
      <c r="S137" s="42">
        <f t="shared" si="16"/>
        <v>0</v>
      </c>
    </row>
    <row r="138" spans="1:19">
      <c r="A138" s="18">
        <f t="shared" si="17"/>
        <v>2019</v>
      </c>
      <c r="B138" s="18">
        <f t="shared" si="18"/>
        <v>11</v>
      </c>
      <c r="C138" s="18"/>
      <c r="D138" s="18"/>
      <c r="E138" s="18"/>
      <c r="F138" s="42">
        <f>SUMIF('Cust MB Ind'!$X$8:$AH$8,$B$29,'Cust MB Ind'!$X98:$AH98)</f>
        <v>22</v>
      </c>
      <c r="G138" s="42">
        <f>'Avg Bill Days'!C95</f>
        <v>28.619</v>
      </c>
      <c r="H138" s="42"/>
      <c r="I138" s="42"/>
      <c r="J138" s="42">
        <f t="shared" si="14"/>
        <v>0</v>
      </c>
      <c r="K138" s="42">
        <f t="shared" si="14"/>
        <v>0</v>
      </c>
      <c r="L138" s="42"/>
      <c r="M138" s="42"/>
      <c r="N138" s="42"/>
      <c r="O138" s="42"/>
      <c r="P138" s="42"/>
      <c r="Q138" s="42"/>
      <c r="R138" s="42">
        <f t="shared" si="15"/>
        <v>22628</v>
      </c>
      <c r="S138" s="42">
        <f t="shared" si="16"/>
        <v>0</v>
      </c>
    </row>
    <row r="139" spans="1:19">
      <c r="A139" s="18">
        <f t="shared" si="17"/>
        <v>2019</v>
      </c>
      <c r="B139" s="18">
        <f t="shared" si="18"/>
        <v>12</v>
      </c>
      <c r="C139" s="18"/>
      <c r="D139" s="18"/>
      <c r="E139" s="18"/>
      <c r="F139" s="42">
        <f>SUMIF('Cust MB Ind'!$X$8:$AH$8,$B$29,'Cust MB Ind'!$X99:$AH99)</f>
        <v>22</v>
      </c>
      <c r="G139" s="42">
        <f>'Avg Bill Days'!C96</f>
        <v>31.238</v>
      </c>
      <c r="H139" s="42"/>
      <c r="I139" s="42"/>
      <c r="J139" s="42">
        <f t="shared" si="14"/>
        <v>0</v>
      </c>
      <c r="K139" s="42">
        <f t="shared" si="14"/>
        <v>0</v>
      </c>
      <c r="L139" s="42"/>
      <c r="M139" s="42"/>
      <c r="N139" s="42"/>
      <c r="O139" s="42"/>
      <c r="P139" s="42"/>
      <c r="Q139" s="42"/>
      <c r="R139" s="42">
        <f t="shared" si="15"/>
        <v>25901</v>
      </c>
      <c r="S139" s="42">
        <f t="shared" si="16"/>
        <v>0</v>
      </c>
    </row>
    <row r="140" spans="1:19">
      <c r="A140" s="18">
        <f t="shared" si="17"/>
        <v>2020</v>
      </c>
      <c r="B140" s="18">
        <f t="shared" si="18"/>
        <v>1</v>
      </c>
      <c r="C140" s="18"/>
      <c r="D140" s="18"/>
      <c r="E140" s="18"/>
      <c r="F140" s="42">
        <f>SUMIF('Cust MB Ind'!$X$8:$AH$8,$B$29,'Cust MB Ind'!$X100:$AH100)</f>
        <v>22</v>
      </c>
      <c r="G140" s="42">
        <f>'Avg Bill Days'!C97</f>
        <v>32.286000000000001</v>
      </c>
      <c r="H140" s="42"/>
      <c r="I140" s="42"/>
      <c r="J140" s="42">
        <f t="shared" si="14"/>
        <v>0</v>
      </c>
      <c r="K140" s="42">
        <f t="shared" si="14"/>
        <v>0</v>
      </c>
      <c r="L140" s="42"/>
      <c r="M140" s="42"/>
      <c r="N140" s="42"/>
      <c r="O140" s="42"/>
      <c r="P140" s="42"/>
      <c r="Q140" s="42"/>
      <c r="R140" s="42">
        <f t="shared" si="15"/>
        <v>31047</v>
      </c>
      <c r="S140" s="42">
        <f t="shared" si="16"/>
        <v>0</v>
      </c>
    </row>
    <row r="141" spans="1:19">
      <c r="A141" s="18">
        <f t="shared" si="17"/>
        <v>2020</v>
      </c>
      <c r="B141" s="18">
        <f t="shared" si="18"/>
        <v>2</v>
      </c>
      <c r="C141" s="18"/>
      <c r="D141" s="18"/>
      <c r="E141" s="18"/>
      <c r="F141" s="42">
        <f>SUMIF('Cust MB Ind'!$X$8:$AH$8,$B$29,'Cust MB Ind'!$X101:$AH101)</f>
        <v>22</v>
      </c>
      <c r="G141" s="42">
        <f>'Avg Bill Days'!C98</f>
        <v>30.31</v>
      </c>
      <c r="H141" s="42"/>
      <c r="I141" s="42"/>
      <c r="J141" s="42">
        <f t="shared" si="14"/>
        <v>0</v>
      </c>
      <c r="K141" s="42">
        <f t="shared" si="14"/>
        <v>0</v>
      </c>
      <c r="L141" s="42"/>
      <c r="M141" s="42"/>
      <c r="N141" s="42"/>
      <c r="O141" s="42"/>
      <c r="P141" s="42"/>
      <c r="Q141" s="42"/>
      <c r="R141" s="42">
        <f t="shared" si="15"/>
        <v>31383</v>
      </c>
      <c r="S141" s="42">
        <f t="shared" si="16"/>
        <v>0</v>
      </c>
    </row>
    <row r="142" spans="1:19">
      <c r="A142" s="18">
        <f t="shared" si="17"/>
        <v>2020</v>
      </c>
      <c r="B142" s="18">
        <f t="shared" si="18"/>
        <v>3</v>
      </c>
      <c r="C142" s="18"/>
      <c r="D142" s="18"/>
      <c r="E142" s="18"/>
      <c r="F142" s="42">
        <f>SUMIF('Cust MB Ind'!$X$8:$AH$8,$B$29,'Cust MB Ind'!$X102:$AH102)</f>
        <v>22</v>
      </c>
      <c r="G142" s="42">
        <f>'Avg Bill Days'!C99</f>
        <v>30.024000000000001</v>
      </c>
      <c r="H142" s="42"/>
      <c r="I142" s="42"/>
      <c r="J142" s="42">
        <f t="shared" si="14"/>
        <v>0</v>
      </c>
      <c r="K142" s="42">
        <f t="shared" si="14"/>
        <v>0</v>
      </c>
      <c r="L142" s="42"/>
      <c r="M142" s="42"/>
      <c r="N142" s="42"/>
      <c r="O142" s="42"/>
      <c r="P142" s="42"/>
      <c r="Q142" s="42"/>
      <c r="R142" s="42">
        <f t="shared" si="15"/>
        <v>31261</v>
      </c>
      <c r="S142" s="42">
        <f t="shared" si="16"/>
        <v>0</v>
      </c>
    </row>
    <row r="143" spans="1:19">
      <c r="A143" s="18">
        <f t="shared" si="17"/>
        <v>2020</v>
      </c>
      <c r="B143" s="18">
        <f t="shared" si="18"/>
        <v>4</v>
      </c>
      <c r="C143" s="18"/>
      <c r="D143" s="18"/>
      <c r="E143" s="18"/>
      <c r="F143" s="42">
        <f>SUMIF('Cust MB Ind'!$X$8:$AH$8,$B$29,'Cust MB Ind'!$X103:$AH103)</f>
        <v>22</v>
      </c>
      <c r="G143" s="42">
        <f>'Avg Bill Days'!C100</f>
        <v>30.713999999999999</v>
      </c>
      <c r="H143" s="42"/>
      <c r="I143" s="42"/>
      <c r="J143" s="42">
        <f t="shared" si="14"/>
        <v>0</v>
      </c>
      <c r="K143" s="42">
        <f t="shared" si="14"/>
        <v>0</v>
      </c>
      <c r="L143" s="42"/>
      <c r="M143" s="42"/>
      <c r="N143" s="42"/>
      <c r="O143" s="42"/>
      <c r="P143" s="42"/>
      <c r="Q143" s="42"/>
      <c r="R143" s="42">
        <f t="shared" si="15"/>
        <v>30366</v>
      </c>
      <c r="S143" s="42">
        <f t="shared" si="16"/>
        <v>0</v>
      </c>
    </row>
    <row r="144" spans="1:19">
      <c r="A144" s="18">
        <f t="shared" si="17"/>
        <v>2020</v>
      </c>
      <c r="B144" s="18">
        <f t="shared" si="18"/>
        <v>5</v>
      </c>
      <c r="C144" s="18"/>
      <c r="D144" s="18"/>
      <c r="E144" s="18"/>
      <c r="F144" s="42">
        <f>SUMIF('Cust MB Ind'!$X$8:$AH$8,$B$29,'Cust MB Ind'!$X104:$AH104)</f>
        <v>22</v>
      </c>
      <c r="G144" s="42">
        <f>'Avg Bill Days'!C101</f>
        <v>29.524000000000001</v>
      </c>
      <c r="H144" s="42"/>
      <c r="I144" s="42"/>
      <c r="J144" s="42">
        <f t="shared" si="14"/>
        <v>0</v>
      </c>
      <c r="K144" s="42">
        <f t="shared" si="14"/>
        <v>0</v>
      </c>
      <c r="L144" s="42"/>
      <c r="M144" s="42"/>
      <c r="N144" s="42"/>
      <c r="O144" s="42"/>
      <c r="P144" s="42"/>
      <c r="Q144" s="42"/>
      <c r="R144" s="42">
        <f t="shared" si="15"/>
        <v>23886</v>
      </c>
      <c r="S144" s="42">
        <f t="shared" si="16"/>
        <v>0</v>
      </c>
    </row>
    <row r="145" spans="1:19">
      <c r="A145" s="18">
        <f t="shared" si="17"/>
        <v>2020</v>
      </c>
      <c r="B145" s="18">
        <f t="shared" si="18"/>
        <v>6</v>
      </c>
      <c r="C145" s="18"/>
      <c r="D145" s="18"/>
      <c r="E145" s="18"/>
      <c r="F145" s="42">
        <f>SUMIF('Cust MB Ind'!$X$8:$AH$8,$B$29,'Cust MB Ind'!$X105:$AH105)</f>
        <v>22</v>
      </c>
      <c r="G145" s="42">
        <f>'Avg Bill Days'!C102</f>
        <v>30.619</v>
      </c>
      <c r="H145" s="42"/>
      <c r="I145" s="42"/>
      <c r="J145" s="42">
        <f t="shared" si="14"/>
        <v>0</v>
      </c>
      <c r="K145" s="42">
        <f t="shared" si="14"/>
        <v>0</v>
      </c>
      <c r="L145" s="42"/>
      <c r="M145" s="42"/>
      <c r="N145" s="42"/>
      <c r="O145" s="42"/>
      <c r="P145" s="42"/>
      <c r="Q145" s="42"/>
      <c r="R145" s="42">
        <f t="shared" si="15"/>
        <v>27478</v>
      </c>
      <c r="S145" s="42">
        <f t="shared" si="16"/>
        <v>0</v>
      </c>
    </row>
    <row r="146" spans="1:19">
      <c r="A146" s="18">
        <f t="shared" si="17"/>
        <v>2020</v>
      </c>
      <c r="B146" s="18">
        <f t="shared" si="18"/>
        <v>7</v>
      </c>
      <c r="C146" s="18"/>
      <c r="D146" s="18"/>
      <c r="E146" s="18"/>
      <c r="F146" s="42">
        <f>SUMIF('Cust MB Ind'!$X$8:$AH$8,$B$29,'Cust MB Ind'!$X106:$AH106)</f>
        <v>22</v>
      </c>
      <c r="G146" s="42">
        <f>'Avg Bill Days'!C103</f>
        <v>30.713999999999999</v>
      </c>
      <c r="H146" s="42"/>
      <c r="I146" s="42"/>
      <c r="J146" s="42">
        <f t="shared" si="14"/>
        <v>0</v>
      </c>
      <c r="K146" s="42">
        <f t="shared" si="14"/>
        <v>0</v>
      </c>
      <c r="L146" s="42"/>
      <c r="M146" s="42"/>
      <c r="N146" s="42"/>
      <c r="O146" s="42"/>
      <c r="P146" s="42"/>
      <c r="Q146" s="42"/>
      <c r="R146" s="42">
        <f t="shared" si="15"/>
        <v>29609</v>
      </c>
      <c r="S146" s="42">
        <f t="shared" si="16"/>
        <v>0</v>
      </c>
    </row>
    <row r="147" spans="1:19">
      <c r="A147" s="18">
        <f t="shared" si="17"/>
        <v>2020</v>
      </c>
      <c r="B147" s="18">
        <f t="shared" si="18"/>
        <v>8</v>
      </c>
      <c r="C147" s="18"/>
      <c r="D147" s="18"/>
      <c r="E147" s="18"/>
      <c r="F147" s="42">
        <f>SUMIF('Cust MB Ind'!$X$8:$AH$8,$B$29,'Cust MB Ind'!$X107:$AH107)</f>
        <v>22</v>
      </c>
      <c r="G147" s="42">
        <f>'Avg Bill Days'!C104</f>
        <v>30.475999999999999</v>
      </c>
      <c r="H147" s="42"/>
      <c r="I147" s="42"/>
      <c r="J147" s="42">
        <f t="shared" si="14"/>
        <v>0</v>
      </c>
      <c r="K147" s="42">
        <f t="shared" si="14"/>
        <v>0</v>
      </c>
      <c r="L147" s="42"/>
      <c r="M147" s="42"/>
      <c r="N147" s="42"/>
      <c r="O147" s="42"/>
      <c r="P147" s="42"/>
      <c r="Q147" s="42"/>
      <c r="R147" s="42">
        <f t="shared" si="15"/>
        <v>31421</v>
      </c>
      <c r="S147" s="42">
        <f t="shared" si="16"/>
        <v>0</v>
      </c>
    </row>
    <row r="148" spans="1:19">
      <c r="A148" s="18">
        <f t="shared" si="17"/>
        <v>2020</v>
      </c>
      <c r="B148" s="18">
        <f t="shared" si="18"/>
        <v>9</v>
      </c>
      <c r="C148" s="18"/>
      <c r="D148" s="18"/>
      <c r="E148" s="18"/>
      <c r="F148" s="42">
        <f>SUMIF('Cust MB Ind'!$X$8:$AH$8,$B$29,'Cust MB Ind'!$X108:$AH108)</f>
        <v>22</v>
      </c>
      <c r="G148" s="42">
        <f>'Avg Bill Days'!C105</f>
        <v>31.143000000000001</v>
      </c>
      <c r="H148" s="42"/>
      <c r="I148" s="42"/>
      <c r="J148" s="42">
        <f t="shared" si="14"/>
        <v>0</v>
      </c>
      <c r="K148" s="42">
        <f t="shared" si="14"/>
        <v>0</v>
      </c>
      <c r="L148" s="42"/>
      <c r="M148" s="42"/>
      <c r="N148" s="42"/>
      <c r="O148" s="42"/>
      <c r="P148" s="42"/>
      <c r="Q148" s="42"/>
      <c r="R148" s="42">
        <f t="shared" si="15"/>
        <v>33622</v>
      </c>
      <c r="S148" s="42">
        <f t="shared" si="16"/>
        <v>0</v>
      </c>
    </row>
    <row r="149" spans="1:19">
      <c r="A149" s="18">
        <f t="shared" si="17"/>
        <v>2020</v>
      </c>
      <c r="B149" s="18">
        <f t="shared" si="18"/>
        <v>10</v>
      </c>
      <c r="C149" s="18"/>
      <c r="D149" s="18"/>
      <c r="E149" s="18"/>
      <c r="F149" s="42">
        <f>SUMIF('Cust MB Ind'!$X$8:$AH$8,$B$29,'Cust MB Ind'!$X109:$AH109)</f>
        <v>22</v>
      </c>
      <c r="G149" s="42">
        <f>'Avg Bill Days'!C106</f>
        <v>30.762</v>
      </c>
      <c r="H149" s="42"/>
      <c r="I149" s="42"/>
      <c r="J149" s="42">
        <f t="shared" si="14"/>
        <v>0</v>
      </c>
      <c r="K149" s="42">
        <f t="shared" si="14"/>
        <v>0</v>
      </c>
      <c r="L149" s="42"/>
      <c r="M149" s="42"/>
      <c r="N149" s="42"/>
      <c r="O149" s="42"/>
      <c r="P149" s="42"/>
      <c r="Q149" s="42"/>
      <c r="R149" s="42">
        <f t="shared" si="15"/>
        <v>27468</v>
      </c>
      <c r="S149" s="42">
        <f t="shared" si="16"/>
        <v>0</v>
      </c>
    </row>
    <row r="150" spans="1:19">
      <c r="A150" s="18">
        <f t="shared" si="17"/>
        <v>2020</v>
      </c>
      <c r="B150" s="18">
        <f t="shared" si="18"/>
        <v>11</v>
      </c>
      <c r="C150" s="18"/>
      <c r="D150" s="18"/>
      <c r="E150" s="18"/>
      <c r="F150" s="42">
        <f>SUMIF('Cust MB Ind'!$X$8:$AH$8,$B$29,'Cust MB Ind'!$X110:$AH110)</f>
        <v>22</v>
      </c>
      <c r="G150" s="42">
        <f>'Avg Bill Days'!C107</f>
        <v>28.619</v>
      </c>
      <c r="H150" s="42"/>
      <c r="I150" s="42"/>
      <c r="J150" s="42">
        <f t="shared" si="14"/>
        <v>0</v>
      </c>
      <c r="K150" s="42">
        <f t="shared" si="14"/>
        <v>0</v>
      </c>
      <c r="L150" s="42"/>
      <c r="M150" s="42"/>
      <c r="N150" s="42"/>
      <c r="O150" s="42"/>
      <c r="P150" s="42"/>
      <c r="Q150" s="42"/>
      <c r="R150" s="42">
        <f t="shared" si="15"/>
        <v>22628</v>
      </c>
      <c r="S150" s="42">
        <f t="shared" si="16"/>
        <v>0</v>
      </c>
    </row>
    <row r="151" spans="1:19">
      <c r="A151" s="18">
        <f t="shared" si="17"/>
        <v>2020</v>
      </c>
      <c r="B151" s="18">
        <f t="shared" si="18"/>
        <v>12</v>
      </c>
      <c r="C151" s="18"/>
      <c r="D151" s="18"/>
      <c r="E151" s="18"/>
      <c r="F151" s="42">
        <f>SUMIF('Cust MB Ind'!$X$8:$AH$8,$B$29,'Cust MB Ind'!$X111:$AH111)</f>
        <v>22</v>
      </c>
      <c r="G151" s="42">
        <f>'Avg Bill Days'!C108</f>
        <v>31.238</v>
      </c>
      <c r="H151" s="42"/>
      <c r="I151" s="42"/>
      <c r="J151" s="42">
        <f t="shared" si="14"/>
        <v>0</v>
      </c>
      <c r="K151" s="42">
        <f t="shared" si="14"/>
        <v>0</v>
      </c>
      <c r="L151" s="42"/>
      <c r="M151" s="42"/>
      <c r="N151" s="42"/>
      <c r="O151" s="42"/>
      <c r="P151" s="42"/>
      <c r="Q151" s="42"/>
      <c r="R151" s="42">
        <f t="shared" si="15"/>
        <v>25901</v>
      </c>
      <c r="S151" s="42">
        <f t="shared" si="16"/>
        <v>0</v>
      </c>
    </row>
    <row r="152" spans="1:19">
      <c r="A152" s="18">
        <f t="shared" si="17"/>
        <v>2021</v>
      </c>
      <c r="B152" s="18">
        <f t="shared" si="18"/>
        <v>1</v>
      </c>
      <c r="C152" s="18"/>
      <c r="D152" s="18"/>
      <c r="E152" s="18"/>
      <c r="F152" s="42">
        <f>SUMIF('Cust MB Ind'!$X$8:$AH$8,$B$29,'Cust MB Ind'!$X112:$AH112)</f>
        <v>22</v>
      </c>
      <c r="G152" s="42">
        <f>'Avg Bill Days'!C109</f>
        <v>32.286000000000001</v>
      </c>
      <c r="H152" s="42"/>
      <c r="I152" s="42"/>
      <c r="J152" s="42">
        <f t="shared" si="14"/>
        <v>0</v>
      </c>
      <c r="K152" s="42">
        <f t="shared" si="14"/>
        <v>0</v>
      </c>
      <c r="L152" s="42"/>
      <c r="M152" s="42"/>
      <c r="N152" s="42"/>
      <c r="O152" s="42"/>
      <c r="P152" s="42"/>
      <c r="Q152" s="42"/>
      <c r="R152" s="42">
        <f t="shared" si="15"/>
        <v>31047</v>
      </c>
      <c r="S152" s="42">
        <f t="shared" si="16"/>
        <v>0</v>
      </c>
    </row>
    <row r="153" spans="1:19">
      <c r="A153" s="18">
        <f t="shared" si="17"/>
        <v>2021</v>
      </c>
      <c r="B153" s="18">
        <f t="shared" si="18"/>
        <v>2</v>
      </c>
      <c r="C153" s="18"/>
      <c r="D153" s="18"/>
      <c r="E153" s="18"/>
      <c r="F153" s="42">
        <f>SUMIF('Cust MB Ind'!$X$8:$AH$8,$B$29,'Cust MB Ind'!$X113:$AH113)</f>
        <v>22</v>
      </c>
      <c r="G153" s="42">
        <f>'Avg Bill Days'!C110</f>
        <v>29.81</v>
      </c>
      <c r="H153" s="42"/>
      <c r="I153" s="42"/>
      <c r="J153" s="42">
        <f t="shared" si="14"/>
        <v>0</v>
      </c>
      <c r="K153" s="42">
        <f t="shared" si="14"/>
        <v>0</v>
      </c>
      <c r="L153" s="42"/>
      <c r="M153" s="42"/>
      <c r="N153" s="42"/>
      <c r="O153" s="42"/>
      <c r="P153" s="42"/>
      <c r="Q153" s="42"/>
      <c r="R153" s="42">
        <f t="shared" si="15"/>
        <v>30865</v>
      </c>
      <c r="S153" s="42">
        <f t="shared" si="16"/>
        <v>0</v>
      </c>
    </row>
    <row r="154" spans="1:19">
      <c r="A154" s="18">
        <f t="shared" si="17"/>
        <v>2021</v>
      </c>
      <c r="B154" s="18">
        <f t="shared" si="18"/>
        <v>3</v>
      </c>
      <c r="C154" s="18"/>
      <c r="D154" s="18"/>
      <c r="E154" s="18"/>
      <c r="F154" s="42">
        <f>SUMIF('Cust MB Ind'!$X$8:$AH$8,$B$29,'Cust MB Ind'!$X114:$AH114)</f>
        <v>22</v>
      </c>
      <c r="G154" s="42">
        <f>'Avg Bill Days'!C111</f>
        <v>29.524000000000001</v>
      </c>
      <c r="H154" s="42"/>
      <c r="I154" s="42"/>
      <c r="J154" s="42">
        <f t="shared" si="14"/>
        <v>0</v>
      </c>
      <c r="K154" s="42">
        <f t="shared" si="14"/>
        <v>0</v>
      </c>
      <c r="L154" s="42"/>
      <c r="M154" s="42"/>
      <c r="N154" s="42"/>
      <c r="O154" s="42"/>
      <c r="P154" s="42"/>
      <c r="Q154" s="42"/>
      <c r="R154" s="42">
        <f t="shared" si="15"/>
        <v>30740</v>
      </c>
      <c r="S154" s="42">
        <f t="shared" si="16"/>
        <v>0</v>
      </c>
    </row>
    <row r="155" spans="1:19">
      <c r="A155" s="18">
        <f t="shared" si="17"/>
        <v>2021</v>
      </c>
      <c r="B155" s="18">
        <f t="shared" si="18"/>
        <v>4</v>
      </c>
      <c r="C155" s="18"/>
      <c r="D155" s="18"/>
      <c r="E155" s="18"/>
      <c r="F155" s="42">
        <f>SUMIF('Cust MB Ind'!$X$8:$AH$8,$B$29,'Cust MB Ind'!$X115:$AH115)</f>
        <v>22</v>
      </c>
      <c r="G155" s="42">
        <f>'Avg Bill Days'!C112</f>
        <v>30.713999999999999</v>
      </c>
      <c r="H155" s="42"/>
      <c r="I155" s="42"/>
      <c r="J155" s="42">
        <f t="shared" si="14"/>
        <v>0</v>
      </c>
      <c r="K155" s="42">
        <f t="shared" si="14"/>
        <v>0</v>
      </c>
      <c r="L155" s="42"/>
      <c r="M155" s="42"/>
      <c r="N155" s="42"/>
      <c r="O155" s="42"/>
      <c r="P155" s="42"/>
      <c r="Q155" s="42"/>
      <c r="R155" s="42">
        <f t="shared" si="15"/>
        <v>30366</v>
      </c>
      <c r="S155" s="42">
        <f t="shared" si="16"/>
        <v>0</v>
      </c>
    </row>
    <row r="156" spans="1:19">
      <c r="A156" s="18">
        <f t="shared" si="17"/>
        <v>2021</v>
      </c>
      <c r="B156" s="18">
        <f t="shared" si="18"/>
        <v>5</v>
      </c>
      <c r="C156" s="18"/>
      <c r="D156" s="18"/>
      <c r="E156" s="18"/>
      <c r="F156" s="42">
        <f>SUMIF('Cust MB Ind'!$X$8:$AH$8,$B$29,'Cust MB Ind'!$X116:$AH116)</f>
        <v>22</v>
      </c>
      <c r="G156" s="42">
        <f>'Avg Bill Days'!C113</f>
        <v>29.524000000000001</v>
      </c>
      <c r="H156" s="42"/>
      <c r="I156" s="42"/>
      <c r="J156" s="42">
        <f t="shared" si="14"/>
        <v>0</v>
      </c>
      <c r="K156" s="42">
        <f t="shared" si="14"/>
        <v>0</v>
      </c>
      <c r="L156" s="42"/>
      <c r="M156" s="42"/>
      <c r="N156" s="42"/>
      <c r="O156" s="42"/>
      <c r="P156" s="42"/>
      <c r="Q156" s="42"/>
      <c r="R156" s="42">
        <f t="shared" si="15"/>
        <v>23886</v>
      </c>
      <c r="S156" s="42">
        <f t="shared" si="16"/>
        <v>0</v>
      </c>
    </row>
    <row r="157" spans="1:19">
      <c r="A157" s="18">
        <f t="shared" si="17"/>
        <v>2021</v>
      </c>
      <c r="B157" s="18">
        <f t="shared" si="18"/>
        <v>6</v>
      </c>
      <c r="C157" s="18"/>
      <c r="D157" s="18"/>
      <c r="E157" s="18"/>
      <c r="F157" s="42">
        <f>SUMIF('Cust MB Ind'!$X$8:$AH$8,$B$29,'Cust MB Ind'!$X117:$AH117)</f>
        <v>22</v>
      </c>
      <c r="G157" s="42">
        <f>'Avg Bill Days'!C114</f>
        <v>30.619</v>
      </c>
      <c r="H157" s="42"/>
      <c r="I157" s="42"/>
      <c r="J157" s="42">
        <f t="shared" si="14"/>
        <v>0</v>
      </c>
      <c r="K157" s="42">
        <f t="shared" si="14"/>
        <v>0</v>
      </c>
      <c r="L157" s="42"/>
      <c r="M157" s="42"/>
      <c r="N157" s="42"/>
      <c r="O157" s="42"/>
      <c r="P157" s="42"/>
      <c r="Q157" s="42"/>
      <c r="R157" s="42">
        <f t="shared" si="15"/>
        <v>27478</v>
      </c>
      <c r="S157" s="42">
        <f t="shared" si="16"/>
        <v>0</v>
      </c>
    </row>
    <row r="158" spans="1:19">
      <c r="A158" s="18">
        <f t="shared" si="17"/>
        <v>2021</v>
      </c>
      <c r="B158" s="18">
        <f t="shared" si="18"/>
        <v>7</v>
      </c>
      <c r="C158" s="18"/>
      <c r="D158" s="18"/>
      <c r="E158" s="18"/>
      <c r="F158" s="42">
        <f>SUMIF('Cust MB Ind'!$X$8:$AH$8,$B$29,'Cust MB Ind'!$X118:$AH118)</f>
        <v>22</v>
      </c>
      <c r="G158" s="42">
        <f>'Avg Bill Days'!C115</f>
        <v>30.713999999999999</v>
      </c>
      <c r="H158" s="42"/>
      <c r="I158" s="42"/>
      <c r="J158" s="42">
        <f t="shared" si="14"/>
        <v>0</v>
      </c>
      <c r="K158" s="42">
        <f t="shared" si="14"/>
        <v>0</v>
      </c>
      <c r="L158" s="42"/>
      <c r="M158" s="42"/>
      <c r="N158" s="42"/>
      <c r="O158" s="42"/>
      <c r="P158" s="42"/>
      <c r="Q158" s="42"/>
      <c r="R158" s="42">
        <f t="shared" si="15"/>
        <v>29609</v>
      </c>
      <c r="S158" s="42">
        <f t="shared" si="16"/>
        <v>0</v>
      </c>
    </row>
    <row r="159" spans="1:19">
      <c r="A159" s="18">
        <f t="shared" si="17"/>
        <v>2021</v>
      </c>
      <c r="B159" s="18">
        <f t="shared" si="18"/>
        <v>8</v>
      </c>
      <c r="C159" s="18"/>
      <c r="D159" s="18"/>
      <c r="E159" s="18"/>
      <c r="F159" s="42">
        <f>SUMIF('Cust MB Ind'!$X$8:$AH$8,$B$29,'Cust MB Ind'!$X119:$AH119)</f>
        <v>22</v>
      </c>
      <c r="G159" s="42">
        <f>'Avg Bill Days'!C116</f>
        <v>30.475999999999999</v>
      </c>
      <c r="H159" s="42"/>
      <c r="I159" s="42"/>
      <c r="J159" s="42">
        <f t="shared" si="14"/>
        <v>0</v>
      </c>
      <c r="K159" s="42">
        <f t="shared" si="14"/>
        <v>0</v>
      </c>
      <c r="L159" s="42"/>
      <c r="M159" s="42"/>
      <c r="N159" s="42"/>
      <c r="O159" s="42"/>
      <c r="P159" s="42"/>
      <c r="Q159" s="42"/>
      <c r="R159" s="42">
        <f t="shared" si="15"/>
        <v>31421</v>
      </c>
      <c r="S159" s="42">
        <f t="shared" si="16"/>
        <v>0</v>
      </c>
    </row>
    <row r="160" spans="1:19">
      <c r="A160" s="18">
        <f t="shared" si="17"/>
        <v>2021</v>
      </c>
      <c r="B160" s="18">
        <f t="shared" si="18"/>
        <v>9</v>
      </c>
      <c r="C160" s="18"/>
      <c r="D160" s="18"/>
      <c r="E160" s="18"/>
      <c r="F160" s="42">
        <f>SUMIF('Cust MB Ind'!$X$8:$AH$8,$B$29,'Cust MB Ind'!$X120:$AH120)</f>
        <v>22</v>
      </c>
      <c r="G160" s="42">
        <f>'Avg Bill Days'!C117</f>
        <v>31.143000000000001</v>
      </c>
      <c r="H160" s="42"/>
      <c r="I160" s="42"/>
      <c r="J160" s="42">
        <f t="shared" si="14"/>
        <v>0</v>
      </c>
      <c r="K160" s="42">
        <f t="shared" si="14"/>
        <v>0</v>
      </c>
      <c r="L160" s="42"/>
      <c r="M160" s="42"/>
      <c r="N160" s="42"/>
      <c r="O160" s="42"/>
      <c r="P160" s="42"/>
      <c r="Q160" s="42"/>
      <c r="R160" s="42">
        <f t="shared" si="15"/>
        <v>33622</v>
      </c>
      <c r="S160" s="42">
        <f t="shared" si="16"/>
        <v>0</v>
      </c>
    </row>
    <row r="161" spans="1:19">
      <c r="A161" s="18">
        <f t="shared" si="17"/>
        <v>2021</v>
      </c>
      <c r="B161" s="18">
        <f t="shared" si="18"/>
        <v>10</v>
      </c>
      <c r="C161" s="18"/>
      <c r="D161" s="18"/>
      <c r="E161" s="18"/>
      <c r="F161" s="42">
        <f>SUMIF('Cust MB Ind'!$X$8:$AH$8,$B$29,'Cust MB Ind'!$X121:$AH121)</f>
        <v>22</v>
      </c>
      <c r="G161" s="42">
        <f>'Avg Bill Days'!C118</f>
        <v>30.762</v>
      </c>
      <c r="H161" s="42"/>
      <c r="I161" s="42"/>
      <c r="J161" s="42">
        <f t="shared" si="14"/>
        <v>0</v>
      </c>
      <c r="K161" s="42">
        <f t="shared" si="14"/>
        <v>0</v>
      </c>
      <c r="L161" s="42"/>
      <c r="M161" s="42"/>
      <c r="N161" s="42"/>
      <c r="O161" s="42"/>
      <c r="P161" s="42"/>
      <c r="Q161" s="42"/>
      <c r="R161" s="42">
        <f t="shared" si="15"/>
        <v>27468</v>
      </c>
      <c r="S161" s="42">
        <f t="shared" si="16"/>
        <v>0</v>
      </c>
    </row>
    <row r="162" spans="1:19">
      <c r="A162" s="18">
        <f t="shared" si="17"/>
        <v>2021</v>
      </c>
      <c r="B162" s="18">
        <f t="shared" si="18"/>
        <v>11</v>
      </c>
      <c r="C162" s="18"/>
      <c r="D162" s="18"/>
      <c r="E162" s="18"/>
      <c r="F162" s="42">
        <f>SUMIF('Cust MB Ind'!$X$8:$AH$8,$B$29,'Cust MB Ind'!$X122:$AH122)</f>
        <v>22</v>
      </c>
      <c r="G162" s="42">
        <f>'Avg Bill Days'!C119</f>
        <v>28.619</v>
      </c>
      <c r="H162" s="42"/>
      <c r="I162" s="42"/>
      <c r="J162" s="42">
        <f t="shared" si="14"/>
        <v>0</v>
      </c>
      <c r="K162" s="42">
        <f t="shared" si="14"/>
        <v>0</v>
      </c>
      <c r="L162" s="42"/>
      <c r="M162" s="42"/>
      <c r="N162" s="42"/>
      <c r="O162" s="42"/>
      <c r="P162" s="42"/>
      <c r="Q162" s="42"/>
      <c r="R162" s="42">
        <f t="shared" si="15"/>
        <v>22628</v>
      </c>
      <c r="S162" s="42">
        <f t="shared" si="16"/>
        <v>0</v>
      </c>
    </row>
    <row r="163" spans="1:19">
      <c r="A163" s="18">
        <f t="shared" si="17"/>
        <v>2021</v>
      </c>
      <c r="B163" s="18">
        <f t="shared" si="18"/>
        <v>12</v>
      </c>
      <c r="C163" s="18"/>
      <c r="D163" s="18"/>
      <c r="E163" s="18"/>
      <c r="F163" s="42">
        <f>SUMIF('Cust MB Ind'!$X$8:$AH$8,$B$29,'Cust MB Ind'!$X123:$AH123)</f>
        <v>22</v>
      </c>
      <c r="G163" s="42">
        <f>'Avg Bill Days'!C120</f>
        <v>31.238</v>
      </c>
      <c r="H163" s="42"/>
      <c r="I163" s="42"/>
      <c r="J163" s="42">
        <f t="shared" si="14"/>
        <v>0</v>
      </c>
      <c r="K163" s="42">
        <f t="shared" si="14"/>
        <v>0</v>
      </c>
      <c r="L163" s="42"/>
      <c r="M163" s="42"/>
      <c r="N163" s="42"/>
      <c r="O163" s="42"/>
      <c r="P163" s="42"/>
      <c r="Q163" s="42"/>
      <c r="R163" s="42">
        <f t="shared" si="15"/>
        <v>25901</v>
      </c>
      <c r="S163" s="42">
        <f t="shared" si="16"/>
        <v>0</v>
      </c>
    </row>
    <row r="164" spans="1:19">
      <c r="A164" s="18">
        <f t="shared" si="17"/>
        <v>2022</v>
      </c>
      <c r="B164" s="18">
        <f t="shared" si="18"/>
        <v>1</v>
      </c>
      <c r="C164" s="18"/>
      <c r="D164" s="18"/>
      <c r="E164" s="18"/>
      <c r="F164" s="42">
        <f>SUMIF('Cust MB Ind'!$X$8:$AH$8,$B$29,'Cust MB Ind'!$X124:$AH124)</f>
        <v>22</v>
      </c>
      <c r="G164" s="42">
        <f>'Avg Bill Days'!C121</f>
        <v>32.286000000000001</v>
      </c>
      <c r="H164" s="42"/>
      <c r="I164" s="42"/>
      <c r="J164" s="42">
        <f t="shared" si="14"/>
        <v>0</v>
      </c>
      <c r="K164" s="42">
        <f t="shared" si="14"/>
        <v>0</v>
      </c>
      <c r="L164" s="42"/>
      <c r="M164" s="42"/>
      <c r="N164" s="42"/>
      <c r="O164" s="42"/>
      <c r="P164" s="42"/>
      <c r="Q164" s="42"/>
      <c r="R164" s="42">
        <f t="shared" si="15"/>
        <v>31047</v>
      </c>
      <c r="S164" s="42">
        <f t="shared" si="16"/>
        <v>0</v>
      </c>
    </row>
    <row r="165" spans="1:19">
      <c r="A165" s="18">
        <f t="shared" si="17"/>
        <v>2022</v>
      </c>
      <c r="B165" s="18">
        <f t="shared" si="18"/>
        <v>2</v>
      </c>
      <c r="C165" s="18"/>
      <c r="D165" s="18"/>
      <c r="E165" s="18"/>
      <c r="F165" s="42">
        <f>SUMIF('Cust MB Ind'!$X$8:$AH$8,$B$29,'Cust MB Ind'!$X125:$AH125)</f>
        <v>22</v>
      </c>
      <c r="G165" s="42">
        <f>'Avg Bill Days'!C122</f>
        <v>29.81</v>
      </c>
      <c r="H165" s="42"/>
      <c r="I165" s="42"/>
      <c r="J165" s="42">
        <f t="shared" si="14"/>
        <v>0</v>
      </c>
      <c r="K165" s="42">
        <f t="shared" si="14"/>
        <v>0</v>
      </c>
      <c r="L165" s="42"/>
      <c r="M165" s="42"/>
      <c r="N165" s="42"/>
      <c r="O165" s="42"/>
      <c r="P165" s="42"/>
      <c r="Q165" s="42"/>
      <c r="R165" s="42">
        <f t="shared" si="15"/>
        <v>30865</v>
      </c>
      <c r="S165" s="42">
        <f t="shared" si="16"/>
        <v>0</v>
      </c>
    </row>
    <row r="166" spans="1:19">
      <c r="A166" s="18">
        <f t="shared" si="17"/>
        <v>2022</v>
      </c>
      <c r="B166" s="18">
        <f t="shared" si="18"/>
        <v>3</v>
      </c>
      <c r="C166" s="18"/>
      <c r="D166" s="18"/>
      <c r="E166" s="18"/>
      <c r="F166" s="42">
        <f>SUMIF('Cust MB Ind'!$X$8:$AH$8,$B$29,'Cust MB Ind'!$X126:$AH126)</f>
        <v>22</v>
      </c>
      <c r="G166" s="42">
        <f>'Avg Bill Days'!C123</f>
        <v>29.524000000000001</v>
      </c>
      <c r="H166" s="42"/>
      <c r="I166" s="42"/>
      <c r="J166" s="42">
        <f t="shared" si="14"/>
        <v>0</v>
      </c>
      <c r="K166" s="42">
        <f t="shared" si="14"/>
        <v>0</v>
      </c>
      <c r="L166" s="42"/>
      <c r="M166" s="42"/>
      <c r="N166" s="42"/>
      <c r="O166" s="42"/>
      <c r="P166" s="42"/>
      <c r="Q166" s="42"/>
      <c r="R166" s="42">
        <f t="shared" si="15"/>
        <v>30740</v>
      </c>
      <c r="S166" s="42">
        <f t="shared" si="16"/>
        <v>0</v>
      </c>
    </row>
    <row r="167" spans="1:19">
      <c r="A167" s="18">
        <f t="shared" si="17"/>
        <v>2022</v>
      </c>
      <c r="B167" s="18">
        <f t="shared" si="18"/>
        <v>4</v>
      </c>
      <c r="C167" s="18"/>
      <c r="D167" s="18"/>
      <c r="E167" s="18"/>
      <c r="F167" s="42">
        <f>SUMIF('Cust MB Ind'!$X$8:$AH$8,$B$29,'Cust MB Ind'!$X127:$AH127)</f>
        <v>22</v>
      </c>
      <c r="G167" s="42">
        <f>'Avg Bill Days'!C124</f>
        <v>30.713999999999999</v>
      </c>
      <c r="H167" s="42"/>
      <c r="I167" s="42"/>
      <c r="J167" s="42">
        <f t="shared" si="14"/>
        <v>0</v>
      </c>
      <c r="K167" s="42">
        <f t="shared" si="14"/>
        <v>0</v>
      </c>
      <c r="L167" s="42"/>
      <c r="M167" s="42"/>
      <c r="N167" s="42"/>
      <c r="O167" s="42"/>
      <c r="P167" s="42"/>
      <c r="Q167" s="42"/>
      <c r="R167" s="42">
        <f t="shared" si="15"/>
        <v>30366</v>
      </c>
      <c r="S167" s="42">
        <f t="shared" si="16"/>
        <v>0</v>
      </c>
    </row>
    <row r="168" spans="1:19">
      <c r="A168" s="18">
        <f t="shared" si="17"/>
        <v>2022</v>
      </c>
      <c r="B168" s="18">
        <f t="shared" si="18"/>
        <v>5</v>
      </c>
      <c r="C168" s="18"/>
      <c r="D168" s="18"/>
      <c r="E168" s="18"/>
      <c r="F168" s="42">
        <f>SUMIF('Cust MB Ind'!$X$8:$AH$8,$B$29,'Cust MB Ind'!$X128:$AH128)</f>
        <v>22</v>
      </c>
      <c r="G168" s="42">
        <f>'Avg Bill Days'!C125</f>
        <v>29.524000000000001</v>
      </c>
      <c r="H168" s="42"/>
      <c r="I168" s="42"/>
      <c r="J168" s="42">
        <f t="shared" si="14"/>
        <v>0</v>
      </c>
      <c r="K168" s="42">
        <f t="shared" si="14"/>
        <v>0</v>
      </c>
      <c r="L168" s="42"/>
      <c r="M168" s="42"/>
      <c r="N168" s="42"/>
      <c r="O168" s="42"/>
      <c r="P168" s="42"/>
      <c r="Q168" s="42"/>
      <c r="R168" s="42">
        <f t="shared" si="15"/>
        <v>23886</v>
      </c>
      <c r="S168" s="42">
        <f t="shared" si="16"/>
        <v>0</v>
      </c>
    </row>
    <row r="169" spans="1:19">
      <c r="A169" s="18">
        <f t="shared" si="17"/>
        <v>2022</v>
      </c>
      <c r="B169" s="18">
        <f t="shared" si="18"/>
        <v>6</v>
      </c>
      <c r="C169" s="18"/>
      <c r="D169" s="18"/>
      <c r="E169" s="18"/>
      <c r="F169" s="42">
        <f>SUMIF('Cust MB Ind'!$X$8:$AH$8,$B$29,'Cust MB Ind'!$X129:$AH129)</f>
        <v>22</v>
      </c>
      <c r="G169" s="42">
        <f>'Avg Bill Days'!C126</f>
        <v>30.619</v>
      </c>
      <c r="H169" s="42"/>
      <c r="I169" s="42"/>
      <c r="J169" s="42">
        <f t="shared" si="14"/>
        <v>0</v>
      </c>
      <c r="K169" s="42">
        <f t="shared" si="14"/>
        <v>0</v>
      </c>
      <c r="L169" s="42"/>
      <c r="M169" s="42"/>
      <c r="N169" s="42"/>
      <c r="O169" s="42"/>
      <c r="P169" s="42"/>
      <c r="Q169" s="42"/>
      <c r="R169" s="42">
        <f t="shared" si="15"/>
        <v>27478</v>
      </c>
      <c r="S169" s="42">
        <f t="shared" si="16"/>
        <v>0</v>
      </c>
    </row>
    <row r="170" spans="1:19">
      <c r="A170" s="18">
        <f t="shared" si="17"/>
        <v>2022</v>
      </c>
      <c r="B170" s="18">
        <f t="shared" si="18"/>
        <v>7</v>
      </c>
      <c r="C170" s="18"/>
      <c r="D170" s="18"/>
      <c r="E170" s="18"/>
      <c r="F170" s="42">
        <f>SUMIF('Cust MB Ind'!$X$8:$AH$8,$B$29,'Cust MB Ind'!$X130:$AH130)</f>
        <v>22</v>
      </c>
      <c r="G170" s="42">
        <f>'Avg Bill Days'!C127</f>
        <v>30.713999999999999</v>
      </c>
      <c r="H170" s="42"/>
      <c r="I170" s="42"/>
      <c r="J170" s="42">
        <f t="shared" si="14"/>
        <v>0</v>
      </c>
      <c r="K170" s="42">
        <f t="shared" si="14"/>
        <v>0</v>
      </c>
      <c r="L170" s="42"/>
      <c r="M170" s="42"/>
      <c r="N170" s="42"/>
      <c r="O170" s="42"/>
      <c r="P170" s="42"/>
      <c r="Q170" s="42"/>
      <c r="R170" s="42">
        <f t="shared" si="15"/>
        <v>29609</v>
      </c>
      <c r="S170" s="42">
        <f t="shared" si="16"/>
        <v>0</v>
      </c>
    </row>
    <row r="171" spans="1:19">
      <c r="A171" s="18">
        <f t="shared" si="17"/>
        <v>2022</v>
      </c>
      <c r="B171" s="18">
        <f t="shared" si="18"/>
        <v>8</v>
      </c>
      <c r="C171" s="18"/>
      <c r="D171" s="18"/>
      <c r="E171" s="18"/>
      <c r="F171" s="42">
        <f>SUMIF('Cust MB Ind'!$X$8:$AH$8,$B$29,'Cust MB Ind'!$X131:$AH131)</f>
        <v>22</v>
      </c>
      <c r="G171" s="42">
        <f>'Avg Bill Days'!C128</f>
        <v>30.475999999999999</v>
      </c>
      <c r="H171" s="42"/>
      <c r="I171" s="42"/>
      <c r="J171" s="42">
        <f t="shared" si="14"/>
        <v>0</v>
      </c>
      <c r="K171" s="42">
        <f t="shared" si="14"/>
        <v>0</v>
      </c>
      <c r="L171" s="42"/>
      <c r="M171" s="42"/>
      <c r="N171" s="42"/>
      <c r="O171" s="42"/>
      <c r="P171" s="42"/>
      <c r="Q171" s="42"/>
      <c r="R171" s="42">
        <f t="shared" si="15"/>
        <v>31421</v>
      </c>
      <c r="S171" s="42">
        <f t="shared" si="16"/>
        <v>0</v>
      </c>
    </row>
    <row r="172" spans="1:19">
      <c r="A172" s="18">
        <f t="shared" si="17"/>
        <v>2022</v>
      </c>
      <c r="B172" s="18">
        <f t="shared" si="18"/>
        <v>9</v>
      </c>
      <c r="C172" s="18"/>
      <c r="D172" s="18"/>
      <c r="E172" s="18"/>
      <c r="F172" s="42">
        <f>SUMIF('Cust MB Ind'!$X$8:$AH$8,$B$29,'Cust MB Ind'!$X132:$AH132)</f>
        <v>22</v>
      </c>
      <c r="G172" s="42">
        <f>'Avg Bill Days'!C129</f>
        <v>31.143000000000001</v>
      </c>
      <c r="H172" s="42"/>
      <c r="I172" s="42"/>
      <c r="J172" s="42">
        <f t="shared" si="14"/>
        <v>0</v>
      </c>
      <c r="K172" s="42">
        <f t="shared" si="14"/>
        <v>0</v>
      </c>
      <c r="L172" s="42"/>
      <c r="M172" s="42"/>
      <c r="N172" s="42"/>
      <c r="O172" s="42"/>
      <c r="P172" s="42"/>
      <c r="Q172" s="42"/>
      <c r="R172" s="42">
        <f t="shared" si="15"/>
        <v>33622</v>
      </c>
      <c r="S172" s="42">
        <f t="shared" si="16"/>
        <v>0</v>
      </c>
    </row>
    <row r="173" spans="1:19">
      <c r="A173" s="18">
        <f t="shared" si="17"/>
        <v>2022</v>
      </c>
      <c r="B173" s="18">
        <f t="shared" si="18"/>
        <v>10</v>
      </c>
      <c r="C173" s="18"/>
      <c r="D173" s="18"/>
      <c r="E173" s="18"/>
      <c r="F173" s="42">
        <f>SUMIF('Cust MB Ind'!$X$8:$AH$8,$B$29,'Cust MB Ind'!$X133:$AH133)</f>
        <v>22</v>
      </c>
      <c r="G173" s="42">
        <f>'Avg Bill Days'!C130</f>
        <v>30.762</v>
      </c>
      <c r="H173" s="42"/>
      <c r="I173" s="42"/>
      <c r="J173" s="42">
        <f t="shared" si="14"/>
        <v>0</v>
      </c>
      <c r="K173" s="42">
        <f t="shared" si="14"/>
        <v>0</v>
      </c>
      <c r="L173" s="42"/>
      <c r="M173" s="42"/>
      <c r="N173" s="42"/>
      <c r="O173" s="42"/>
      <c r="P173" s="42"/>
      <c r="Q173" s="42"/>
      <c r="R173" s="42">
        <f t="shared" si="15"/>
        <v>27468</v>
      </c>
      <c r="S173" s="42">
        <f t="shared" si="16"/>
        <v>0</v>
      </c>
    </row>
    <row r="174" spans="1:19">
      <c r="A174" s="18">
        <f t="shared" si="17"/>
        <v>2022</v>
      </c>
      <c r="B174" s="18">
        <f t="shared" si="18"/>
        <v>11</v>
      </c>
      <c r="C174" s="18"/>
      <c r="D174" s="18"/>
      <c r="E174" s="18"/>
      <c r="F174" s="42">
        <f>SUMIF('Cust MB Ind'!$X$8:$AH$8,$B$29,'Cust MB Ind'!$X134:$AH134)</f>
        <v>22</v>
      </c>
      <c r="G174" s="42">
        <f>'Avg Bill Days'!C131</f>
        <v>28.619</v>
      </c>
      <c r="H174" s="42"/>
      <c r="I174" s="42"/>
      <c r="J174" s="42">
        <f t="shared" si="14"/>
        <v>0</v>
      </c>
      <c r="K174" s="42">
        <f t="shared" si="14"/>
        <v>0</v>
      </c>
      <c r="L174" s="42"/>
      <c r="M174" s="42"/>
      <c r="N174" s="42"/>
      <c r="O174" s="42"/>
      <c r="P174" s="42"/>
      <c r="Q174" s="42"/>
      <c r="R174" s="42">
        <f t="shared" si="15"/>
        <v>22628</v>
      </c>
      <c r="S174" s="42">
        <f t="shared" si="16"/>
        <v>0</v>
      </c>
    </row>
    <row r="175" spans="1:19">
      <c r="A175" s="18">
        <f t="shared" si="17"/>
        <v>2022</v>
      </c>
      <c r="B175" s="18">
        <f t="shared" si="18"/>
        <v>12</v>
      </c>
      <c r="C175" s="18"/>
      <c r="D175" s="18"/>
      <c r="E175" s="18"/>
      <c r="F175" s="42">
        <f>SUMIF('Cust MB Ind'!$X$8:$AH$8,$B$29,'Cust MB Ind'!$X135:$AH135)</f>
        <v>22</v>
      </c>
      <c r="G175" s="42">
        <f>'Avg Bill Days'!C132</f>
        <v>31.238</v>
      </c>
      <c r="H175" s="42"/>
      <c r="I175" s="42"/>
      <c r="J175" s="42">
        <f t="shared" si="14"/>
        <v>0</v>
      </c>
      <c r="K175" s="42">
        <f t="shared" si="14"/>
        <v>0</v>
      </c>
      <c r="L175" s="42"/>
      <c r="M175" s="42"/>
      <c r="N175" s="42"/>
      <c r="O175" s="42"/>
      <c r="P175" s="42"/>
      <c r="Q175" s="42"/>
      <c r="R175" s="42">
        <f t="shared" si="15"/>
        <v>25901</v>
      </c>
      <c r="S175" s="42">
        <f t="shared" si="16"/>
        <v>0</v>
      </c>
    </row>
    <row r="176" spans="1:19">
      <c r="A176" s="18">
        <f t="shared" si="17"/>
        <v>2023</v>
      </c>
      <c r="B176" s="18">
        <f t="shared" si="18"/>
        <v>1</v>
      </c>
      <c r="C176" s="18"/>
      <c r="D176" s="18"/>
      <c r="E176" s="18"/>
      <c r="F176" s="42">
        <f>SUMIF('Cust MB Ind'!$X$8:$AH$8,$B$29,'Cust MB Ind'!$X136:$AH136)</f>
        <v>22</v>
      </c>
      <c r="G176" s="42">
        <f>'Avg Bill Days'!C133</f>
        <v>32.286000000000001</v>
      </c>
      <c r="H176" s="42"/>
      <c r="I176" s="42"/>
      <c r="J176" s="42">
        <f t="shared" si="14"/>
        <v>0</v>
      </c>
      <c r="K176" s="42">
        <f t="shared" si="14"/>
        <v>0</v>
      </c>
      <c r="L176" s="42"/>
      <c r="M176" s="42"/>
      <c r="N176" s="42"/>
      <c r="O176" s="42"/>
      <c r="P176" s="42"/>
      <c r="Q176" s="42"/>
      <c r="R176" s="42">
        <f t="shared" si="15"/>
        <v>31047</v>
      </c>
      <c r="S176" s="42">
        <f t="shared" si="16"/>
        <v>0</v>
      </c>
    </row>
    <row r="177" spans="1:19">
      <c r="A177" s="18">
        <f t="shared" si="17"/>
        <v>2023</v>
      </c>
      <c r="B177" s="18">
        <f t="shared" si="18"/>
        <v>2</v>
      </c>
      <c r="C177" s="18"/>
      <c r="D177" s="18"/>
      <c r="E177" s="18"/>
      <c r="F177" s="42">
        <f>SUMIF('Cust MB Ind'!$X$8:$AH$8,$B$29,'Cust MB Ind'!$X137:$AH137)</f>
        <v>22</v>
      </c>
      <c r="G177" s="42">
        <f>'Avg Bill Days'!C134</f>
        <v>29.81</v>
      </c>
      <c r="H177" s="42"/>
      <c r="I177" s="42"/>
      <c r="J177" s="42">
        <f t="shared" si="14"/>
        <v>0</v>
      </c>
      <c r="K177" s="42">
        <f t="shared" si="14"/>
        <v>0</v>
      </c>
      <c r="L177" s="42"/>
      <c r="M177" s="42"/>
      <c r="N177" s="42"/>
      <c r="O177" s="42"/>
      <c r="P177" s="42"/>
      <c r="Q177" s="42"/>
      <c r="R177" s="42">
        <f t="shared" si="15"/>
        <v>30865</v>
      </c>
      <c r="S177" s="42">
        <f t="shared" si="16"/>
        <v>0</v>
      </c>
    </row>
    <row r="178" spans="1:19">
      <c r="A178" s="18">
        <f t="shared" si="17"/>
        <v>2023</v>
      </c>
      <c r="B178" s="18">
        <f t="shared" si="18"/>
        <v>3</v>
      </c>
      <c r="C178" s="18"/>
      <c r="D178" s="18"/>
      <c r="E178" s="18"/>
      <c r="F178" s="42">
        <f>SUMIF('Cust MB Ind'!$X$8:$AH$8,$B$29,'Cust MB Ind'!$X138:$AH138)</f>
        <v>22</v>
      </c>
      <c r="G178" s="42">
        <f>'Avg Bill Days'!C135</f>
        <v>29.524000000000001</v>
      </c>
      <c r="H178" s="42"/>
      <c r="I178" s="42"/>
      <c r="J178" s="42">
        <f t="shared" ref="J178:K241" si="19">ROUND(SUMIF($B$32:$B$45,$B178,J$32:J$45)*$F178,0)</f>
        <v>0</v>
      </c>
      <c r="K178" s="42">
        <f t="shared" si="19"/>
        <v>0</v>
      </c>
      <c r="L178" s="42"/>
      <c r="M178" s="42"/>
      <c r="N178" s="42"/>
      <c r="O178" s="42"/>
      <c r="P178" s="42"/>
      <c r="Q178" s="42"/>
      <c r="R178" s="42">
        <f t="shared" ref="R178:R241" si="20">ROUND(SUMIF($B$32:$B$45,$B178,R$32:R$45)*$F178*$G178,0)</f>
        <v>30740</v>
      </c>
      <c r="S178" s="42">
        <f t="shared" ref="S178:S241" si="21">ROUND(SUMIF($B$32:$B$45,$B178,S$32:S$45)*$F178,0)</f>
        <v>0</v>
      </c>
    </row>
    <row r="179" spans="1:19">
      <c r="A179" s="18">
        <f t="shared" si="17"/>
        <v>2023</v>
      </c>
      <c r="B179" s="18">
        <f t="shared" si="18"/>
        <v>4</v>
      </c>
      <c r="C179" s="18"/>
      <c r="D179" s="18"/>
      <c r="E179" s="18"/>
      <c r="F179" s="42">
        <f>SUMIF('Cust MB Ind'!$X$8:$AH$8,$B$29,'Cust MB Ind'!$X139:$AH139)</f>
        <v>22</v>
      </c>
      <c r="G179" s="42">
        <f>'Avg Bill Days'!C136</f>
        <v>30.713999999999999</v>
      </c>
      <c r="H179" s="42"/>
      <c r="I179" s="42"/>
      <c r="J179" s="42">
        <f t="shared" si="19"/>
        <v>0</v>
      </c>
      <c r="K179" s="42">
        <f t="shared" si="19"/>
        <v>0</v>
      </c>
      <c r="L179" s="42"/>
      <c r="M179" s="42"/>
      <c r="N179" s="42"/>
      <c r="O179" s="42"/>
      <c r="P179" s="42"/>
      <c r="Q179" s="42"/>
      <c r="R179" s="42">
        <f t="shared" si="20"/>
        <v>30366</v>
      </c>
      <c r="S179" s="42">
        <f t="shared" si="21"/>
        <v>0</v>
      </c>
    </row>
    <row r="180" spans="1:19">
      <c r="A180" s="18">
        <f t="shared" si="17"/>
        <v>2023</v>
      </c>
      <c r="B180" s="18">
        <f t="shared" si="18"/>
        <v>5</v>
      </c>
      <c r="C180" s="18"/>
      <c r="D180" s="18"/>
      <c r="E180" s="18"/>
      <c r="F180" s="42">
        <f>SUMIF('Cust MB Ind'!$X$8:$AH$8,$B$29,'Cust MB Ind'!$X140:$AH140)</f>
        <v>22</v>
      </c>
      <c r="G180" s="42">
        <f>'Avg Bill Days'!C137</f>
        <v>29.524000000000001</v>
      </c>
      <c r="H180" s="42"/>
      <c r="I180" s="42"/>
      <c r="J180" s="42">
        <f t="shared" si="19"/>
        <v>0</v>
      </c>
      <c r="K180" s="42">
        <f t="shared" si="19"/>
        <v>0</v>
      </c>
      <c r="L180" s="42"/>
      <c r="M180" s="42"/>
      <c r="N180" s="42"/>
      <c r="O180" s="42"/>
      <c r="P180" s="42"/>
      <c r="Q180" s="42"/>
      <c r="R180" s="42">
        <f t="shared" si="20"/>
        <v>23886</v>
      </c>
      <c r="S180" s="42">
        <f t="shared" si="21"/>
        <v>0</v>
      </c>
    </row>
    <row r="181" spans="1:19">
      <c r="A181" s="18">
        <f t="shared" si="17"/>
        <v>2023</v>
      </c>
      <c r="B181" s="18">
        <f t="shared" si="18"/>
        <v>6</v>
      </c>
      <c r="C181" s="18"/>
      <c r="D181" s="18"/>
      <c r="E181" s="18"/>
      <c r="F181" s="42">
        <f>SUMIF('Cust MB Ind'!$X$8:$AH$8,$B$29,'Cust MB Ind'!$X141:$AH141)</f>
        <v>22</v>
      </c>
      <c r="G181" s="42">
        <f>'Avg Bill Days'!C138</f>
        <v>30.619</v>
      </c>
      <c r="H181" s="42"/>
      <c r="I181" s="42"/>
      <c r="J181" s="42">
        <f t="shared" si="19"/>
        <v>0</v>
      </c>
      <c r="K181" s="42">
        <f t="shared" si="19"/>
        <v>0</v>
      </c>
      <c r="L181" s="42"/>
      <c r="M181" s="42"/>
      <c r="N181" s="42"/>
      <c r="O181" s="42"/>
      <c r="P181" s="42"/>
      <c r="Q181" s="42"/>
      <c r="R181" s="42">
        <f t="shared" si="20"/>
        <v>27478</v>
      </c>
      <c r="S181" s="42">
        <f t="shared" si="21"/>
        <v>0</v>
      </c>
    </row>
    <row r="182" spans="1:19">
      <c r="A182" s="18">
        <f t="shared" si="17"/>
        <v>2023</v>
      </c>
      <c r="B182" s="18">
        <f t="shared" si="18"/>
        <v>7</v>
      </c>
      <c r="C182" s="18"/>
      <c r="D182" s="18"/>
      <c r="E182" s="18"/>
      <c r="F182" s="42">
        <f>SUMIF('Cust MB Ind'!$X$8:$AH$8,$B$29,'Cust MB Ind'!$X142:$AH142)</f>
        <v>22</v>
      </c>
      <c r="G182" s="42">
        <f>'Avg Bill Days'!C139</f>
        <v>30.713999999999999</v>
      </c>
      <c r="H182" s="42"/>
      <c r="I182" s="42"/>
      <c r="J182" s="42">
        <f t="shared" si="19"/>
        <v>0</v>
      </c>
      <c r="K182" s="42">
        <f t="shared" si="19"/>
        <v>0</v>
      </c>
      <c r="L182" s="42"/>
      <c r="M182" s="42"/>
      <c r="N182" s="42"/>
      <c r="O182" s="42"/>
      <c r="P182" s="42"/>
      <c r="Q182" s="42"/>
      <c r="R182" s="42">
        <f t="shared" si="20"/>
        <v>29609</v>
      </c>
      <c r="S182" s="42">
        <f t="shared" si="21"/>
        <v>0</v>
      </c>
    </row>
    <row r="183" spans="1:19">
      <c r="A183" s="18">
        <f t="shared" si="17"/>
        <v>2023</v>
      </c>
      <c r="B183" s="18">
        <f t="shared" si="18"/>
        <v>8</v>
      </c>
      <c r="C183" s="18"/>
      <c r="D183" s="18"/>
      <c r="E183" s="18"/>
      <c r="F183" s="42">
        <f>SUMIF('Cust MB Ind'!$X$8:$AH$8,$B$29,'Cust MB Ind'!$X143:$AH143)</f>
        <v>22</v>
      </c>
      <c r="G183" s="42">
        <f>'Avg Bill Days'!C140</f>
        <v>30.475999999999999</v>
      </c>
      <c r="H183" s="42"/>
      <c r="I183" s="42"/>
      <c r="J183" s="42">
        <f t="shared" si="19"/>
        <v>0</v>
      </c>
      <c r="K183" s="42">
        <f t="shared" si="19"/>
        <v>0</v>
      </c>
      <c r="L183" s="42"/>
      <c r="M183" s="42"/>
      <c r="N183" s="42"/>
      <c r="O183" s="42"/>
      <c r="P183" s="42"/>
      <c r="Q183" s="42"/>
      <c r="R183" s="42">
        <f t="shared" si="20"/>
        <v>31421</v>
      </c>
      <c r="S183" s="42">
        <f t="shared" si="21"/>
        <v>0</v>
      </c>
    </row>
    <row r="184" spans="1:19">
      <c r="A184" s="18">
        <f t="shared" si="17"/>
        <v>2023</v>
      </c>
      <c r="B184" s="18">
        <f t="shared" si="18"/>
        <v>9</v>
      </c>
      <c r="C184" s="18"/>
      <c r="D184" s="18"/>
      <c r="E184" s="18"/>
      <c r="F184" s="42">
        <f>SUMIF('Cust MB Ind'!$X$8:$AH$8,$B$29,'Cust MB Ind'!$X144:$AH144)</f>
        <v>22</v>
      </c>
      <c r="G184" s="42">
        <f>'Avg Bill Days'!C141</f>
        <v>31.143000000000001</v>
      </c>
      <c r="H184" s="42"/>
      <c r="I184" s="42"/>
      <c r="J184" s="42">
        <f t="shared" si="19"/>
        <v>0</v>
      </c>
      <c r="K184" s="42">
        <f t="shared" si="19"/>
        <v>0</v>
      </c>
      <c r="L184" s="42"/>
      <c r="M184" s="42"/>
      <c r="N184" s="42"/>
      <c r="O184" s="42"/>
      <c r="P184" s="42"/>
      <c r="Q184" s="42"/>
      <c r="R184" s="42">
        <f t="shared" si="20"/>
        <v>33622</v>
      </c>
      <c r="S184" s="42">
        <f t="shared" si="21"/>
        <v>0</v>
      </c>
    </row>
    <row r="185" spans="1:19">
      <c r="A185" s="18">
        <f t="shared" si="17"/>
        <v>2023</v>
      </c>
      <c r="B185" s="18">
        <f t="shared" si="18"/>
        <v>10</v>
      </c>
      <c r="C185" s="18"/>
      <c r="D185" s="18"/>
      <c r="E185" s="18"/>
      <c r="F185" s="42">
        <f>SUMIF('Cust MB Ind'!$X$8:$AH$8,$B$29,'Cust MB Ind'!$X145:$AH145)</f>
        <v>22</v>
      </c>
      <c r="G185" s="42">
        <f>'Avg Bill Days'!C142</f>
        <v>30.762</v>
      </c>
      <c r="H185" s="42"/>
      <c r="I185" s="42"/>
      <c r="J185" s="42">
        <f t="shared" si="19"/>
        <v>0</v>
      </c>
      <c r="K185" s="42">
        <f t="shared" si="19"/>
        <v>0</v>
      </c>
      <c r="L185" s="42"/>
      <c r="M185" s="42"/>
      <c r="N185" s="42"/>
      <c r="O185" s="42"/>
      <c r="P185" s="42"/>
      <c r="Q185" s="42"/>
      <c r="R185" s="42">
        <f t="shared" si="20"/>
        <v>27468</v>
      </c>
      <c r="S185" s="42">
        <f t="shared" si="21"/>
        <v>0</v>
      </c>
    </row>
    <row r="186" spans="1:19">
      <c r="A186" s="18">
        <f t="shared" si="17"/>
        <v>2023</v>
      </c>
      <c r="B186" s="18">
        <f t="shared" si="18"/>
        <v>11</v>
      </c>
      <c r="C186" s="18"/>
      <c r="D186" s="18"/>
      <c r="E186" s="18"/>
      <c r="F186" s="42">
        <f>SUMIF('Cust MB Ind'!$X$8:$AH$8,$B$29,'Cust MB Ind'!$X146:$AH146)</f>
        <v>22</v>
      </c>
      <c r="G186" s="42">
        <f>'Avg Bill Days'!C143</f>
        <v>28.619</v>
      </c>
      <c r="H186" s="42"/>
      <c r="I186" s="42"/>
      <c r="J186" s="42">
        <f t="shared" si="19"/>
        <v>0</v>
      </c>
      <c r="K186" s="42">
        <f t="shared" si="19"/>
        <v>0</v>
      </c>
      <c r="L186" s="42"/>
      <c r="M186" s="42"/>
      <c r="N186" s="42"/>
      <c r="O186" s="42"/>
      <c r="P186" s="42"/>
      <c r="Q186" s="42"/>
      <c r="R186" s="42">
        <f t="shared" si="20"/>
        <v>22628</v>
      </c>
      <c r="S186" s="42">
        <f t="shared" si="21"/>
        <v>0</v>
      </c>
    </row>
    <row r="187" spans="1:19">
      <c r="A187" s="18">
        <f t="shared" si="17"/>
        <v>2023</v>
      </c>
      <c r="B187" s="18">
        <f t="shared" si="18"/>
        <v>12</v>
      </c>
      <c r="C187" s="18"/>
      <c r="D187" s="18"/>
      <c r="E187" s="18"/>
      <c r="F187" s="42">
        <f>SUMIF('Cust MB Ind'!$X$8:$AH$8,$B$29,'Cust MB Ind'!$X147:$AH147)</f>
        <v>22</v>
      </c>
      <c r="G187" s="42">
        <f>'Avg Bill Days'!C144</f>
        <v>31.238</v>
      </c>
      <c r="H187" s="42"/>
      <c r="I187" s="42"/>
      <c r="J187" s="42">
        <f t="shared" si="19"/>
        <v>0</v>
      </c>
      <c r="K187" s="42">
        <f t="shared" si="19"/>
        <v>0</v>
      </c>
      <c r="L187" s="42"/>
      <c r="M187" s="42"/>
      <c r="N187" s="42"/>
      <c r="O187" s="42"/>
      <c r="P187" s="42"/>
      <c r="Q187" s="42"/>
      <c r="R187" s="42">
        <f t="shared" si="20"/>
        <v>25901</v>
      </c>
      <c r="S187" s="42">
        <f t="shared" si="21"/>
        <v>0</v>
      </c>
    </row>
    <row r="188" spans="1:19">
      <c r="A188" s="18">
        <f t="shared" si="17"/>
        <v>2024</v>
      </c>
      <c r="B188" s="18">
        <f t="shared" si="18"/>
        <v>1</v>
      </c>
      <c r="C188" s="18"/>
      <c r="D188" s="18"/>
      <c r="E188" s="18"/>
      <c r="F188" s="42">
        <f>SUMIF('Cust MB Ind'!$X$8:$AH$8,$B$29,'Cust MB Ind'!$X148:$AH148)</f>
        <v>22</v>
      </c>
      <c r="G188" s="42">
        <f>'Avg Bill Days'!C145</f>
        <v>32.286000000000001</v>
      </c>
      <c r="H188" s="42"/>
      <c r="I188" s="42"/>
      <c r="J188" s="42">
        <f t="shared" si="19"/>
        <v>0</v>
      </c>
      <c r="K188" s="42">
        <f t="shared" si="19"/>
        <v>0</v>
      </c>
      <c r="L188" s="42"/>
      <c r="M188" s="42"/>
      <c r="N188" s="42"/>
      <c r="O188" s="42"/>
      <c r="P188" s="42"/>
      <c r="Q188" s="42"/>
      <c r="R188" s="42">
        <f t="shared" si="20"/>
        <v>31047</v>
      </c>
      <c r="S188" s="42">
        <f t="shared" si="21"/>
        <v>0</v>
      </c>
    </row>
    <row r="189" spans="1:19">
      <c r="A189" s="18">
        <f t="shared" si="17"/>
        <v>2024</v>
      </c>
      <c r="B189" s="18">
        <f t="shared" si="18"/>
        <v>2</v>
      </c>
      <c r="C189" s="18"/>
      <c r="D189" s="18"/>
      <c r="E189" s="18"/>
      <c r="F189" s="42">
        <f>SUMIF('Cust MB Ind'!$X$8:$AH$8,$B$29,'Cust MB Ind'!$X149:$AH149)</f>
        <v>22</v>
      </c>
      <c r="G189" s="42">
        <f>'Avg Bill Days'!C146</f>
        <v>30.31</v>
      </c>
      <c r="H189" s="42"/>
      <c r="I189" s="42"/>
      <c r="J189" s="42">
        <f t="shared" si="19"/>
        <v>0</v>
      </c>
      <c r="K189" s="42">
        <f t="shared" si="19"/>
        <v>0</v>
      </c>
      <c r="L189" s="42"/>
      <c r="M189" s="42"/>
      <c r="N189" s="42"/>
      <c r="O189" s="42"/>
      <c r="P189" s="42"/>
      <c r="Q189" s="42"/>
      <c r="R189" s="42">
        <f t="shared" si="20"/>
        <v>31383</v>
      </c>
      <c r="S189" s="42">
        <f t="shared" si="21"/>
        <v>0</v>
      </c>
    </row>
    <row r="190" spans="1:19">
      <c r="A190" s="18">
        <f t="shared" si="17"/>
        <v>2024</v>
      </c>
      <c r="B190" s="18">
        <f t="shared" si="18"/>
        <v>3</v>
      </c>
      <c r="C190" s="18"/>
      <c r="D190" s="18"/>
      <c r="E190" s="18"/>
      <c r="F190" s="42">
        <f>SUMIF('Cust MB Ind'!$X$8:$AH$8,$B$29,'Cust MB Ind'!$X150:$AH150)</f>
        <v>22</v>
      </c>
      <c r="G190" s="42">
        <f>'Avg Bill Days'!C147</f>
        <v>30.024000000000001</v>
      </c>
      <c r="H190" s="42"/>
      <c r="I190" s="42"/>
      <c r="J190" s="42">
        <f t="shared" si="19"/>
        <v>0</v>
      </c>
      <c r="K190" s="42">
        <f t="shared" si="19"/>
        <v>0</v>
      </c>
      <c r="L190" s="42"/>
      <c r="M190" s="42"/>
      <c r="N190" s="42"/>
      <c r="O190" s="42"/>
      <c r="P190" s="42"/>
      <c r="Q190" s="42"/>
      <c r="R190" s="42">
        <f t="shared" si="20"/>
        <v>31261</v>
      </c>
      <c r="S190" s="42">
        <f t="shared" si="21"/>
        <v>0</v>
      </c>
    </row>
    <row r="191" spans="1:19">
      <c r="A191" s="18">
        <f t="shared" si="17"/>
        <v>2024</v>
      </c>
      <c r="B191" s="18">
        <f t="shared" si="18"/>
        <v>4</v>
      </c>
      <c r="C191" s="18"/>
      <c r="D191" s="18"/>
      <c r="E191" s="18"/>
      <c r="F191" s="42">
        <f>SUMIF('Cust MB Ind'!$X$8:$AH$8,$B$29,'Cust MB Ind'!$X151:$AH151)</f>
        <v>22</v>
      </c>
      <c r="G191" s="42">
        <f>'Avg Bill Days'!C148</f>
        <v>30.713999999999999</v>
      </c>
      <c r="H191" s="42"/>
      <c r="I191" s="42"/>
      <c r="J191" s="42">
        <f t="shared" si="19"/>
        <v>0</v>
      </c>
      <c r="K191" s="42">
        <f t="shared" si="19"/>
        <v>0</v>
      </c>
      <c r="L191" s="42"/>
      <c r="M191" s="42"/>
      <c r="N191" s="42"/>
      <c r="O191" s="42"/>
      <c r="P191" s="42"/>
      <c r="Q191" s="42"/>
      <c r="R191" s="42">
        <f t="shared" si="20"/>
        <v>30366</v>
      </c>
      <c r="S191" s="42">
        <f t="shared" si="21"/>
        <v>0</v>
      </c>
    </row>
    <row r="192" spans="1:19">
      <c r="A192" s="18">
        <f t="shared" si="17"/>
        <v>2024</v>
      </c>
      <c r="B192" s="18">
        <f t="shared" si="18"/>
        <v>5</v>
      </c>
      <c r="C192" s="18"/>
      <c r="D192" s="18"/>
      <c r="E192" s="18"/>
      <c r="F192" s="42">
        <f>SUMIF('Cust MB Ind'!$X$8:$AH$8,$B$29,'Cust MB Ind'!$X152:$AH152)</f>
        <v>22</v>
      </c>
      <c r="G192" s="42">
        <f>'Avg Bill Days'!C149</f>
        <v>29.524000000000001</v>
      </c>
      <c r="H192" s="42"/>
      <c r="I192" s="42"/>
      <c r="J192" s="42">
        <f t="shared" si="19"/>
        <v>0</v>
      </c>
      <c r="K192" s="42">
        <f t="shared" si="19"/>
        <v>0</v>
      </c>
      <c r="L192" s="42"/>
      <c r="M192" s="42"/>
      <c r="N192" s="42"/>
      <c r="O192" s="42"/>
      <c r="P192" s="42"/>
      <c r="Q192" s="42"/>
      <c r="R192" s="42">
        <f t="shared" si="20"/>
        <v>23886</v>
      </c>
      <c r="S192" s="42">
        <f t="shared" si="21"/>
        <v>0</v>
      </c>
    </row>
    <row r="193" spans="1:19">
      <c r="A193" s="18">
        <f t="shared" si="17"/>
        <v>2024</v>
      </c>
      <c r="B193" s="18">
        <f t="shared" si="18"/>
        <v>6</v>
      </c>
      <c r="C193" s="18"/>
      <c r="D193" s="18"/>
      <c r="E193" s="18"/>
      <c r="F193" s="42">
        <f>SUMIF('Cust MB Ind'!$X$8:$AH$8,$B$29,'Cust MB Ind'!$X153:$AH153)</f>
        <v>22</v>
      </c>
      <c r="G193" s="42">
        <f>'Avg Bill Days'!C150</f>
        <v>30.619</v>
      </c>
      <c r="H193" s="42"/>
      <c r="I193" s="42"/>
      <c r="J193" s="42">
        <f t="shared" si="19"/>
        <v>0</v>
      </c>
      <c r="K193" s="42">
        <f t="shared" si="19"/>
        <v>0</v>
      </c>
      <c r="L193" s="42"/>
      <c r="M193" s="42"/>
      <c r="N193" s="42"/>
      <c r="O193" s="42"/>
      <c r="P193" s="42"/>
      <c r="Q193" s="42"/>
      <c r="R193" s="42">
        <f t="shared" si="20"/>
        <v>27478</v>
      </c>
      <c r="S193" s="42">
        <f t="shared" si="21"/>
        <v>0</v>
      </c>
    </row>
    <row r="194" spans="1:19">
      <c r="A194" s="18">
        <f t="shared" si="17"/>
        <v>2024</v>
      </c>
      <c r="B194" s="18">
        <f t="shared" si="18"/>
        <v>7</v>
      </c>
      <c r="C194" s="18"/>
      <c r="D194" s="18"/>
      <c r="E194" s="18"/>
      <c r="F194" s="42">
        <f>SUMIF('Cust MB Ind'!$X$8:$AH$8,$B$29,'Cust MB Ind'!$X154:$AH154)</f>
        <v>22</v>
      </c>
      <c r="G194" s="42">
        <f>'Avg Bill Days'!C151</f>
        <v>30.713999999999999</v>
      </c>
      <c r="H194" s="42"/>
      <c r="I194" s="42"/>
      <c r="J194" s="42">
        <f t="shared" si="19"/>
        <v>0</v>
      </c>
      <c r="K194" s="42">
        <f t="shared" si="19"/>
        <v>0</v>
      </c>
      <c r="L194" s="42"/>
      <c r="M194" s="42"/>
      <c r="N194" s="42"/>
      <c r="O194" s="42"/>
      <c r="P194" s="42"/>
      <c r="Q194" s="42"/>
      <c r="R194" s="42">
        <f t="shared" si="20"/>
        <v>29609</v>
      </c>
      <c r="S194" s="42">
        <f t="shared" si="21"/>
        <v>0</v>
      </c>
    </row>
    <row r="195" spans="1:19">
      <c r="A195" s="18">
        <f t="shared" si="17"/>
        <v>2024</v>
      </c>
      <c r="B195" s="18">
        <f t="shared" si="18"/>
        <v>8</v>
      </c>
      <c r="C195" s="18"/>
      <c r="D195" s="18"/>
      <c r="E195" s="18"/>
      <c r="F195" s="42">
        <f>SUMIF('Cust MB Ind'!$X$8:$AH$8,$B$29,'Cust MB Ind'!$X155:$AH155)</f>
        <v>22</v>
      </c>
      <c r="G195" s="42">
        <f>'Avg Bill Days'!C152</f>
        <v>30.475999999999999</v>
      </c>
      <c r="H195" s="42"/>
      <c r="I195" s="42"/>
      <c r="J195" s="42">
        <f t="shared" si="19"/>
        <v>0</v>
      </c>
      <c r="K195" s="42">
        <f t="shared" si="19"/>
        <v>0</v>
      </c>
      <c r="L195" s="42"/>
      <c r="M195" s="42"/>
      <c r="N195" s="42"/>
      <c r="O195" s="42"/>
      <c r="P195" s="42"/>
      <c r="Q195" s="42"/>
      <c r="R195" s="42">
        <f t="shared" si="20"/>
        <v>31421</v>
      </c>
      <c r="S195" s="42">
        <f t="shared" si="21"/>
        <v>0</v>
      </c>
    </row>
    <row r="196" spans="1:19">
      <c r="A196" s="18">
        <f t="shared" ref="A196:A259" si="22">A184+1</f>
        <v>2024</v>
      </c>
      <c r="B196" s="18">
        <f t="shared" si="18"/>
        <v>9</v>
      </c>
      <c r="C196" s="18"/>
      <c r="D196" s="18"/>
      <c r="E196" s="18"/>
      <c r="F196" s="42">
        <f>SUMIF('Cust MB Ind'!$X$8:$AH$8,$B$29,'Cust MB Ind'!$X156:$AH156)</f>
        <v>22</v>
      </c>
      <c r="G196" s="42">
        <f>'Avg Bill Days'!C153</f>
        <v>31.143000000000001</v>
      </c>
      <c r="H196" s="42"/>
      <c r="I196" s="42"/>
      <c r="J196" s="42">
        <f t="shared" si="19"/>
        <v>0</v>
      </c>
      <c r="K196" s="42">
        <f t="shared" si="19"/>
        <v>0</v>
      </c>
      <c r="L196" s="42"/>
      <c r="M196" s="42"/>
      <c r="N196" s="42"/>
      <c r="O196" s="42"/>
      <c r="P196" s="42"/>
      <c r="Q196" s="42"/>
      <c r="R196" s="42">
        <f t="shared" si="20"/>
        <v>33622</v>
      </c>
      <c r="S196" s="42">
        <f t="shared" si="21"/>
        <v>0</v>
      </c>
    </row>
    <row r="197" spans="1:19">
      <c r="A197" s="18">
        <f t="shared" si="22"/>
        <v>2024</v>
      </c>
      <c r="B197" s="18">
        <f t="shared" ref="B197:B260" si="23">B185</f>
        <v>10</v>
      </c>
      <c r="C197" s="18"/>
      <c r="D197" s="18"/>
      <c r="E197" s="18"/>
      <c r="F197" s="42">
        <f>SUMIF('Cust MB Ind'!$X$8:$AH$8,$B$29,'Cust MB Ind'!$X157:$AH157)</f>
        <v>22</v>
      </c>
      <c r="G197" s="42">
        <f>'Avg Bill Days'!C154</f>
        <v>30.762</v>
      </c>
      <c r="H197" s="42"/>
      <c r="I197" s="42"/>
      <c r="J197" s="42">
        <f t="shared" si="19"/>
        <v>0</v>
      </c>
      <c r="K197" s="42">
        <f t="shared" si="19"/>
        <v>0</v>
      </c>
      <c r="L197" s="42"/>
      <c r="M197" s="42"/>
      <c r="N197" s="42"/>
      <c r="O197" s="42"/>
      <c r="P197" s="42"/>
      <c r="Q197" s="42"/>
      <c r="R197" s="42">
        <f t="shared" si="20"/>
        <v>27468</v>
      </c>
      <c r="S197" s="42">
        <f t="shared" si="21"/>
        <v>0</v>
      </c>
    </row>
    <row r="198" spans="1:19">
      <c r="A198" s="18">
        <f t="shared" si="22"/>
        <v>2024</v>
      </c>
      <c r="B198" s="18">
        <f t="shared" si="23"/>
        <v>11</v>
      </c>
      <c r="C198" s="18"/>
      <c r="D198" s="18"/>
      <c r="E198" s="18"/>
      <c r="F198" s="42">
        <f>SUMIF('Cust MB Ind'!$X$8:$AH$8,$B$29,'Cust MB Ind'!$X158:$AH158)</f>
        <v>22</v>
      </c>
      <c r="G198" s="42">
        <f>'Avg Bill Days'!C155</f>
        <v>28.619</v>
      </c>
      <c r="H198" s="42"/>
      <c r="I198" s="42"/>
      <c r="J198" s="42">
        <f t="shared" si="19"/>
        <v>0</v>
      </c>
      <c r="K198" s="42">
        <f t="shared" si="19"/>
        <v>0</v>
      </c>
      <c r="L198" s="42"/>
      <c r="M198" s="42"/>
      <c r="N198" s="42"/>
      <c r="O198" s="42"/>
      <c r="P198" s="42"/>
      <c r="Q198" s="42"/>
      <c r="R198" s="42">
        <f t="shared" si="20"/>
        <v>22628</v>
      </c>
      <c r="S198" s="42">
        <f t="shared" si="21"/>
        <v>0</v>
      </c>
    </row>
    <row r="199" spans="1:19">
      <c r="A199" s="18">
        <f t="shared" si="22"/>
        <v>2024</v>
      </c>
      <c r="B199" s="18">
        <f t="shared" si="23"/>
        <v>12</v>
      </c>
      <c r="C199" s="18"/>
      <c r="D199" s="18"/>
      <c r="E199" s="18"/>
      <c r="F199" s="42">
        <f>SUMIF('Cust MB Ind'!$X$8:$AH$8,$B$29,'Cust MB Ind'!$X159:$AH159)</f>
        <v>22</v>
      </c>
      <c r="G199" s="42">
        <f>'Avg Bill Days'!C156</f>
        <v>31.238</v>
      </c>
      <c r="H199" s="42"/>
      <c r="I199" s="42"/>
      <c r="J199" s="42">
        <f t="shared" si="19"/>
        <v>0</v>
      </c>
      <c r="K199" s="42">
        <f t="shared" si="19"/>
        <v>0</v>
      </c>
      <c r="L199" s="42"/>
      <c r="M199" s="42"/>
      <c r="N199" s="42"/>
      <c r="O199" s="42"/>
      <c r="P199" s="42"/>
      <c r="Q199" s="42"/>
      <c r="R199" s="42">
        <f t="shared" si="20"/>
        <v>25901</v>
      </c>
      <c r="S199" s="42">
        <f t="shared" si="21"/>
        <v>0</v>
      </c>
    </row>
    <row r="200" spans="1:19">
      <c r="A200" s="18">
        <f t="shared" si="22"/>
        <v>2025</v>
      </c>
      <c r="B200" s="18">
        <f t="shared" si="23"/>
        <v>1</v>
      </c>
      <c r="C200" s="18"/>
      <c r="D200" s="18"/>
      <c r="E200" s="18"/>
      <c r="F200" s="42">
        <f>SUMIF('Cust MB Ind'!$X$8:$AH$8,$B$29,'Cust MB Ind'!$X160:$AH160)</f>
        <v>22</v>
      </c>
      <c r="G200" s="42">
        <f>'Avg Bill Days'!C157</f>
        <v>32.286000000000001</v>
      </c>
      <c r="H200" s="42"/>
      <c r="I200" s="42"/>
      <c r="J200" s="42">
        <f t="shared" si="19"/>
        <v>0</v>
      </c>
      <c r="K200" s="42">
        <f t="shared" si="19"/>
        <v>0</v>
      </c>
      <c r="L200" s="42"/>
      <c r="M200" s="42"/>
      <c r="N200" s="42"/>
      <c r="O200" s="42"/>
      <c r="P200" s="42"/>
      <c r="Q200" s="42"/>
      <c r="R200" s="42">
        <f t="shared" si="20"/>
        <v>31047</v>
      </c>
      <c r="S200" s="42">
        <f t="shared" si="21"/>
        <v>0</v>
      </c>
    </row>
    <row r="201" spans="1:19">
      <c r="A201" s="18">
        <f t="shared" si="22"/>
        <v>2025</v>
      </c>
      <c r="B201" s="18">
        <f t="shared" si="23"/>
        <v>2</v>
      </c>
      <c r="C201" s="18"/>
      <c r="D201" s="18"/>
      <c r="E201" s="18"/>
      <c r="F201" s="42">
        <f>SUMIF('Cust MB Ind'!$X$8:$AH$8,$B$29,'Cust MB Ind'!$X161:$AH161)</f>
        <v>22</v>
      </c>
      <c r="G201" s="42">
        <f>'Avg Bill Days'!C158</f>
        <v>29.81</v>
      </c>
      <c r="H201" s="42"/>
      <c r="I201" s="42"/>
      <c r="J201" s="42">
        <f t="shared" si="19"/>
        <v>0</v>
      </c>
      <c r="K201" s="42">
        <f t="shared" si="19"/>
        <v>0</v>
      </c>
      <c r="L201" s="42"/>
      <c r="M201" s="42"/>
      <c r="N201" s="42"/>
      <c r="O201" s="42"/>
      <c r="P201" s="42"/>
      <c r="Q201" s="42"/>
      <c r="R201" s="42">
        <f t="shared" si="20"/>
        <v>30865</v>
      </c>
      <c r="S201" s="42">
        <f t="shared" si="21"/>
        <v>0</v>
      </c>
    </row>
    <row r="202" spans="1:19">
      <c r="A202" s="18">
        <f t="shared" si="22"/>
        <v>2025</v>
      </c>
      <c r="B202" s="18">
        <f t="shared" si="23"/>
        <v>3</v>
      </c>
      <c r="C202" s="18"/>
      <c r="D202" s="18"/>
      <c r="E202" s="18"/>
      <c r="F202" s="42">
        <f>SUMIF('Cust MB Ind'!$X$8:$AH$8,$B$29,'Cust MB Ind'!$X162:$AH162)</f>
        <v>22</v>
      </c>
      <c r="G202" s="42">
        <f>'Avg Bill Days'!C159</f>
        <v>29.524000000000001</v>
      </c>
      <c r="H202" s="42"/>
      <c r="I202" s="42"/>
      <c r="J202" s="42">
        <f t="shared" si="19"/>
        <v>0</v>
      </c>
      <c r="K202" s="42">
        <f t="shared" si="19"/>
        <v>0</v>
      </c>
      <c r="L202" s="42"/>
      <c r="M202" s="42"/>
      <c r="N202" s="42"/>
      <c r="O202" s="42"/>
      <c r="P202" s="42"/>
      <c r="Q202" s="42"/>
      <c r="R202" s="42">
        <f t="shared" si="20"/>
        <v>30740</v>
      </c>
      <c r="S202" s="42">
        <f t="shared" si="21"/>
        <v>0</v>
      </c>
    </row>
    <row r="203" spans="1:19">
      <c r="A203" s="18">
        <f t="shared" si="22"/>
        <v>2025</v>
      </c>
      <c r="B203" s="18">
        <f t="shared" si="23"/>
        <v>4</v>
      </c>
      <c r="C203" s="18"/>
      <c r="D203" s="18"/>
      <c r="E203" s="18"/>
      <c r="F203" s="42">
        <f>SUMIF('Cust MB Ind'!$X$8:$AH$8,$B$29,'Cust MB Ind'!$X163:$AH163)</f>
        <v>22</v>
      </c>
      <c r="G203" s="42">
        <f>'Avg Bill Days'!C160</f>
        <v>30.713999999999999</v>
      </c>
      <c r="H203" s="42"/>
      <c r="I203" s="42"/>
      <c r="J203" s="42">
        <f t="shared" si="19"/>
        <v>0</v>
      </c>
      <c r="K203" s="42">
        <f t="shared" si="19"/>
        <v>0</v>
      </c>
      <c r="L203" s="42"/>
      <c r="M203" s="42"/>
      <c r="N203" s="42"/>
      <c r="O203" s="42"/>
      <c r="P203" s="42"/>
      <c r="Q203" s="42"/>
      <c r="R203" s="42">
        <f t="shared" si="20"/>
        <v>30366</v>
      </c>
      <c r="S203" s="42">
        <f t="shared" si="21"/>
        <v>0</v>
      </c>
    </row>
    <row r="204" spans="1:19">
      <c r="A204" s="18">
        <f t="shared" si="22"/>
        <v>2025</v>
      </c>
      <c r="B204" s="18">
        <f t="shared" si="23"/>
        <v>5</v>
      </c>
      <c r="C204" s="18"/>
      <c r="D204" s="18"/>
      <c r="E204" s="18"/>
      <c r="F204" s="42">
        <f>SUMIF('Cust MB Ind'!$X$8:$AH$8,$B$29,'Cust MB Ind'!$X164:$AH164)</f>
        <v>22</v>
      </c>
      <c r="G204" s="42">
        <f>'Avg Bill Days'!C161</f>
        <v>29.524000000000001</v>
      </c>
      <c r="H204" s="42"/>
      <c r="I204" s="42"/>
      <c r="J204" s="42">
        <f t="shared" si="19"/>
        <v>0</v>
      </c>
      <c r="K204" s="42">
        <f t="shared" si="19"/>
        <v>0</v>
      </c>
      <c r="L204" s="42"/>
      <c r="M204" s="42"/>
      <c r="N204" s="42"/>
      <c r="O204" s="42"/>
      <c r="P204" s="42"/>
      <c r="Q204" s="42"/>
      <c r="R204" s="42">
        <f t="shared" si="20"/>
        <v>23886</v>
      </c>
      <c r="S204" s="42">
        <f t="shared" si="21"/>
        <v>0</v>
      </c>
    </row>
    <row r="205" spans="1:19">
      <c r="A205" s="18">
        <f t="shared" si="22"/>
        <v>2025</v>
      </c>
      <c r="B205" s="18">
        <f t="shared" si="23"/>
        <v>6</v>
      </c>
      <c r="C205" s="18"/>
      <c r="D205" s="18"/>
      <c r="E205" s="18"/>
      <c r="F205" s="42">
        <f>SUMIF('Cust MB Ind'!$X$8:$AH$8,$B$29,'Cust MB Ind'!$X165:$AH165)</f>
        <v>22</v>
      </c>
      <c r="G205" s="42">
        <f>'Avg Bill Days'!C162</f>
        <v>30.619</v>
      </c>
      <c r="H205" s="42"/>
      <c r="I205" s="42"/>
      <c r="J205" s="42">
        <f t="shared" si="19"/>
        <v>0</v>
      </c>
      <c r="K205" s="42">
        <f t="shared" si="19"/>
        <v>0</v>
      </c>
      <c r="L205" s="42"/>
      <c r="M205" s="42"/>
      <c r="N205" s="42"/>
      <c r="O205" s="42"/>
      <c r="P205" s="42"/>
      <c r="Q205" s="42"/>
      <c r="R205" s="42">
        <f t="shared" si="20"/>
        <v>27478</v>
      </c>
      <c r="S205" s="42">
        <f t="shared" si="21"/>
        <v>0</v>
      </c>
    </row>
    <row r="206" spans="1:19">
      <c r="A206" s="18">
        <f t="shared" si="22"/>
        <v>2025</v>
      </c>
      <c r="B206" s="18">
        <f t="shared" si="23"/>
        <v>7</v>
      </c>
      <c r="C206" s="18"/>
      <c r="D206" s="18"/>
      <c r="E206" s="18"/>
      <c r="F206" s="42">
        <f>SUMIF('Cust MB Ind'!$X$8:$AH$8,$B$29,'Cust MB Ind'!$X166:$AH166)</f>
        <v>22</v>
      </c>
      <c r="G206" s="42">
        <f>'Avg Bill Days'!C163</f>
        <v>30.713999999999999</v>
      </c>
      <c r="H206" s="42"/>
      <c r="I206" s="42"/>
      <c r="J206" s="42">
        <f t="shared" si="19"/>
        <v>0</v>
      </c>
      <c r="K206" s="42">
        <f t="shared" si="19"/>
        <v>0</v>
      </c>
      <c r="L206" s="42"/>
      <c r="M206" s="42"/>
      <c r="N206" s="42"/>
      <c r="O206" s="42"/>
      <c r="P206" s="42"/>
      <c r="Q206" s="42"/>
      <c r="R206" s="42">
        <f t="shared" si="20"/>
        <v>29609</v>
      </c>
      <c r="S206" s="42">
        <f t="shared" si="21"/>
        <v>0</v>
      </c>
    </row>
    <row r="207" spans="1:19">
      <c r="A207" s="18">
        <f t="shared" si="22"/>
        <v>2025</v>
      </c>
      <c r="B207" s="18">
        <f t="shared" si="23"/>
        <v>8</v>
      </c>
      <c r="C207" s="18"/>
      <c r="D207" s="18"/>
      <c r="E207" s="18"/>
      <c r="F207" s="42">
        <f>SUMIF('Cust MB Ind'!$X$8:$AH$8,$B$29,'Cust MB Ind'!$X167:$AH167)</f>
        <v>22</v>
      </c>
      <c r="G207" s="42">
        <f>'Avg Bill Days'!C164</f>
        <v>30.475999999999999</v>
      </c>
      <c r="H207" s="42"/>
      <c r="I207" s="42"/>
      <c r="J207" s="42">
        <f t="shared" si="19"/>
        <v>0</v>
      </c>
      <c r="K207" s="42">
        <f t="shared" si="19"/>
        <v>0</v>
      </c>
      <c r="L207" s="42"/>
      <c r="M207" s="42"/>
      <c r="N207" s="42"/>
      <c r="O207" s="42"/>
      <c r="P207" s="42"/>
      <c r="Q207" s="42"/>
      <c r="R207" s="42">
        <f t="shared" si="20"/>
        <v>31421</v>
      </c>
      <c r="S207" s="42">
        <f t="shared" si="21"/>
        <v>0</v>
      </c>
    </row>
    <row r="208" spans="1:19">
      <c r="A208" s="18">
        <f t="shared" si="22"/>
        <v>2025</v>
      </c>
      <c r="B208" s="18">
        <f t="shared" si="23"/>
        <v>9</v>
      </c>
      <c r="C208" s="18"/>
      <c r="D208" s="18"/>
      <c r="E208" s="18"/>
      <c r="F208" s="42">
        <f>SUMIF('Cust MB Ind'!$X$8:$AH$8,$B$29,'Cust MB Ind'!$X168:$AH168)</f>
        <v>22</v>
      </c>
      <c r="G208" s="42">
        <f>'Avg Bill Days'!C165</f>
        <v>31.143000000000001</v>
      </c>
      <c r="H208" s="42"/>
      <c r="I208" s="42"/>
      <c r="J208" s="42">
        <f t="shared" si="19"/>
        <v>0</v>
      </c>
      <c r="K208" s="42">
        <f t="shared" si="19"/>
        <v>0</v>
      </c>
      <c r="L208" s="42"/>
      <c r="M208" s="42"/>
      <c r="N208" s="42"/>
      <c r="O208" s="42"/>
      <c r="P208" s="42"/>
      <c r="Q208" s="42"/>
      <c r="R208" s="42">
        <f t="shared" si="20"/>
        <v>33622</v>
      </c>
      <c r="S208" s="42">
        <f t="shared" si="21"/>
        <v>0</v>
      </c>
    </row>
    <row r="209" spans="1:19">
      <c r="A209" s="18">
        <f t="shared" si="22"/>
        <v>2025</v>
      </c>
      <c r="B209" s="18">
        <f t="shared" si="23"/>
        <v>10</v>
      </c>
      <c r="C209" s="18"/>
      <c r="D209" s="18"/>
      <c r="E209" s="18"/>
      <c r="F209" s="42">
        <f>SUMIF('Cust MB Ind'!$X$8:$AH$8,$B$29,'Cust MB Ind'!$X169:$AH169)</f>
        <v>22</v>
      </c>
      <c r="G209" s="42">
        <f>'Avg Bill Days'!C166</f>
        <v>30.762</v>
      </c>
      <c r="H209" s="42"/>
      <c r="I209" s="42"/>
      <c r="J209" s="42">
        <f t="shared" si="19"/>
        <v>0</v>
      </c>
      <c r="K209" s="42">
        <f t="shared" si="19"/>
        <v>0</v>
      </c>
      <c r="L209" s="42"/>
      <c r="M209" s="42"/>
      <c r="N209" s="42"/>
      <c r="O209" s="42"/>
      <c r="P209" s="42"/>
      <c r="Q209" s="42"/>
      <c r="R209" s="42">
        <f t="shared" si="20"/>
        <v>27468</v>
      </c>
      <c r="S209" s="42">
        <f t="shared" si="21"/>
        <v>0</v>
      </c>
    </row>
    <row r="210" spans="1:19">
      <c r="A210" s="18">
        <f t="shared" si="22"/>
        <v>2025</v>
      </c>
      <c r="B210" s="18">
        <f t="shared" si="23"/>
        <v>11</v>
      </c>
      <c r="C210" s="18"/>
      <c r="D210" s="18"/>
      <c r="E210" s="18"/>
      <c r="F210" s="42">
        <f>SUMIF('Cust MB Ind'!$X$8:$AH$8,$B$29,'Cust MB Ind'!$X170:$AH170)</f>
        <v>22</v>
      </c>
      <c r="G210" s="42">
        <f>'Avg Bill Days'!C167</f>
        <v>28.619</v>
      </c>
      <c r="H210" s="42"/>
      <c r="I210" s="42"/>
      <c r="J210" s="42">
        <f t="shared" si="19"/>
        <v>0</v>
      </c>
      <c r="K210" s="42">
        <f t="shared" si="19"/>
        <v>0</v>
      </c>
      <c r="L210" s="42"/>
      <c r="M210" s="42"/>
      <c r="N210" s="42"/>
      <c r="O210" s="42"/>
      <c r="P210" s="42"/>
      <c r="Q210" s="42"/>
      <c r="R210" s="42">
        <f t="shared" si="20"/>
        <v>22628</v>
      </c>
      <c r="S210" s="42">
        <f t="shared" si="21"/>
        <v>0</v>
      </c>
    </row>
    <row r="211" spans="1:19">
      <c r="A211" s="18">
        <f t="shared" si="22"/>
        <v>2025</v>
      </c>
      <c r="B211" s="18">
        <f t="shared" si="23"/>
        <v>12</v>
      </c>
      <c r="C211" s="18"/>
      <c r="D211" s="18"/>
      <c r="E211" s="18"/>
      <c r="F211" s="42">
        <f>SUMIF('Cust MB Ind'!$X$8:$AH$8,$B$29,'Cust MB Ind'!$X171:$AH171)</f>
        <v>22</v>
      </c>
      <c r="G211" s="42">
        <f>'Avg Bill Days'!C168</f>
        <v>31.238</v>
      </c>
      <c r="H211" s="42"/>
      <c r="I211" s="42"/>
      <c r="J211" s="42">
        <f t="shared" si="19"/>
        <v>0</v>
      </c>
      <c r="K211" s="42">
        <f t="shared" si="19"/>
        <v>0</v>
      </c>
      <c r="L211" s="42"/>
      <c r="M211" s="42"/>
      <c r="N211" s="42"/>
      <c r="O211" s="42"/>
      <c r="P211" s="42"/>
      <c r="Q211" s="42"/>
      <c r="R211" s="42">
        <f t="shared" si="20"/>
        <v>25901</v>
      </c>
      <c r="S211" s="42">
        <f t="shared" si="21"/>
        <v>0</v>
      </c>
    </row>
    <row r="212" spans="1:19">
      <c r="A212" s="18">
        <f t="shared" si="22"/>
        <v>2026</v>
      </c>
      <c r="B212" s="18">
        <f t="shared" si="23"/>
        <v>1</v>
      </c>
      <c r="C212" s="18"/>
      <c r="D212" s="18"/>
      <c r="E212" s="18"/>
      <c r="F212" s="42">
        <f>SUMIF('Cust MB Ind'!$X$8:$AH$8,$B$29,'Cust MB Ind'!$X172:$AH172)</f>
        <v>22</v>
      </c>
      <c r="G212" s="42">
        <f>'Avg Bill Days'!C169</f>
        <v>32.286000000000001</v>
      </c>
      <c r="H212" s="42"/>
      <c r="I212" s="42"/>
      <c r="J212" s="42">
        <f t="shared" si="19"/>
        <v>0</v>
      </c>
      <c r="K212" s="42">
        <f t="shared" si="19"/>
        <v>0</v>
      </c>
      <c r="L212" s="42"/>
      <c r="M212" s="42"/>
      <c r="N212" s="42"/>
      <c r="O212" s="42"/>
      <c r="P212" s="42"/>
      <c r="Q212" s="42"/>
      <c r="R212" s="42">
        <f t="shared" si="20"/>
        <v>31047</v>
      </c>
      <c r="S212" s="42">
        <f t="shared" si="21"/>
        <v>0</v>
      </c>
    </row>
    <row r="213" spans="1:19">
      <c r="A213" s="18">
        <f t="shared" si="22"/>
        <v>2026</v>
      </c>
      <c r="B213" s="18">
        <f t="shared" si="23"/>
        <v>2</v>
      </c>
      <c r="C213" s="18"/>
      <c r="D213" s="18"/>
      <c r="E213" s="18"/>
      <c r="F213" s="42">
        <f>SUMIF('Cust MB Ind'!$X$8:$AH$8,$B$29,'Cust MB Ind'!$X173:$AH173)</f>
        <v>22</v>
      </c>
      <c r="G213" s="42">
        <f>'Avg Bill Days'!C170</f>
        <v>29.81</v>
      </c>
      <c r="H213" s="42"/>
      <c r="I213" s="42"/>
      <c r="J213" s="42">
        <f t="shared" si="19"/>
        <v>0</v>
      </c>
      <c r="K213" s="42">
        <f t="shared" si="19"/>
        <v>0</v>
      </c>
      <c r="L213" s="42"/>
      <c r="M213" s="42"/>
      <c r="N213" s="42"/>
      <c r="O213" s="42"/>
      <c r="P213" s="42"/>
      <c r="Q213" s="42"/>
      <c r="R213" s="42">
        <f t="shared" si="20"/>
        <v>30865</v>
      </c>
      <c r="S213" s="42">
        <f t="shared" si="21"/>
        <v>0</v>
      </c>
    </row>
    <row r="214" spans="1:19">
      <c r="A214" s="18">
        <f t="shared" si="22"/>
        <v>2026</v>
      </c>
      <c r="B214" s="18">
        <f t="shared" si="23"/>
        <v>3</v>
      </c>
      <c r="C214" s="18"/>
      <c r="D214" s="18"/>
      <c r="E214" s="18"/>
      <c r="F214" s="42">
        <f>SUMIF('Cust MB Ind'!$X$8:$AH$8,$B$29,'Cust MB Ind'!$X174:$AH174)</f>
        <v>22</v>
      </c>
      <c r="G214" s="42">
        <f>'Avg Bill Days'!C171</f>
        <v>29.524000000000001</v>
      </c>
      <c r="H214" s="42"/>
      <c r="I214" s="42"/>
      <c r="J214" s="42">
        <f t="shared" si="19"/>
        <v>0</v>
      </c>
      <c r="K214" s="42">
        <f t="shared" si="19"/>
        <v>0</v>
      </c>
      <c r="L214" s="42"/>
      <c r="M214" s="42"/>
      <c r="N214" s="42"/>
      <c r="O214" s="42"/>
      <c r="P214" s="42"/>
      <c r="Q214" s="42"/>
      <c r="R214" s="42">
        <f t="shared" si="20"/>
        <v>30740</v>
      </c>
      <c r="S214" s="42">
        <f t="shared" si="21"/>
        <v>0</v>
      </c>
    </row>
    <row r="215" spans="1:19">
      <c r="A215" s="18">
        <f t="shared" si="22"/>
        <v>2026</v>
      </c>
      <c r="B215" s="18">
        <f t="shared" si="23"/>
        <v>4</v>
      </c>
      <c r="C215" s="18"/>
      <c r="D215" s="18"/>
      <c r="E215" s="18"/>
      <c r="F215" s="42">
        <f>SUMIF('Cust MB Ind'!$X$8:$AH$8,$B$29,'Cust MB Ind'!$X175:$AH175)</f>
        <v>22</v>
      </c>
      <c r="G215" s="42">
        <f>'Avg Bill Days'!C172</f>
        <v>30.713999999999999</v>
      </c>
      <c r="H215" s="42"/>
      <c r="I215" s="42"/>
      <c r="J215" s="42">
        <f t="shared" si="19"/>
        <v>0</v>
      </c>
      <c r="K215" s="42">
        <f t="shared" si="19"/>
        <v>0</v>
      </c>
      <c r="L215" s="42"/>
      <c r="M215" s="42"/>
      <c r="N215" s="42"/>
      <c r="O215" s="42"/>
      <c r="P215" s="42"/>
      <c r="Q215" s="42"/>
      <c r="R215" s="42">
        <f t="shared" si="20"/>
        <v>30366</v>
      </c>
      <c r="S215" s="42">
        <f t="shared" si="21"/>
        <v>0</v>
      </c>
    </row>
    <row r="216" spans="1:19">
      <c r="A216" s="18">
        <f t="shared" si="22"/>
        <v>2026</v>
      </c>
      <c r="B216" s="18">
        <f t="shared" si="23"/>
        <v>5</v>
      </c>
      <c r="C216" s="18"/>
      <c r="D216" s="18"/>
      <c r="E216" s="18"/>
      <c r="F216" s="42">
        <f>SUMIF('Cust MB Ind'!$X$8:$AH$8,$B$29,'Cust MB Ind'!$X176:$AH176)</f>
        <v>22</v>
      </c>
      <c r="G216" s="42">
        <f>'Avg Bill Days'!C173</f>
        <v>29.524000000000001</v>
      </c>
      <c r="H216" s="42"/>
      <c r="I216" s="42"/>
      <c r="J216" s="42">
        <f t="shared" si="19"/>
        <v>0</v>
      </c>
      <c r="K216" s="42">
        <f t="shared" si="19"/>
        <v>0</v>
      </c>
      <c r="L216" s="42"/>
      <c r="M216" s="42"/>
      <c r="N216" s="42"/>
      <c r="O216" s="42"/>
      <c r="P216" s="42"/>
      <c r="Q216" s="42"/>
      <c r="R216" s="42">
        <f t="shared" si="20"/>
        <v>23886</v>
      </c>
      <c r="S216" s="42">
        <f t="shared" si="21"/>
        <v>0</v>
      </c>
    </row>
    <row r="217" spans="1:19">
      <c r="A217" s="18">
        <f t="shared" si="22"/>
        <v>2026</v>
      </c>
      <c r="B217" s="18">
        <f t="shared" si="23"/>
        <v>6</v>
      </c>
      <c r="C217" s="18"/>
      <c r="D217" s="18"/>
      <c r="E217" s="18"/>
      <c r="F217" s="42">
        <f>SUMIF('Cust MB Ind'!$X$8:$AH$8,$B$29,'Cust MB Ind'!$X177:$AH177)</f>
        <v>22</v>
      </c>
      <c r="G217" s="42">
        <f>'Avg Bill Days'!C174</f>
        <v>30.619</v>
      </c>
      <c r="H217" s="42"/>
      <c r="I217" s="42"/>
      <c r="J217" s="42">
        <f t="shared" si="19"/>
        <v>0</v>
      </c>
      <c r="K217" s="42">
        <f t="shared" si="19"/>
        <v>0</v>
      </c>
      <c r="L217" s="42"/>
      <c r="M217" s="42"/>
      <c r="N217" s="42"/>
      <c r="O217" s="42"/>
      <c r="P217" s="42"/>
      <c r="Q217" s="42"/>
      <c r="R217" s="42">
        <f t="shared" si="20"/>
        <v>27478</v>
      </c>
      <c r="S217" s="42">
        <f t="shared" si="21"/>
        <v>0</v>
      </c>
    </row>
    <row r="218" spans="1:19">
      <c r="A218" s="18">
        <f t="shared" si="22"/>
        <v>2026</v>
      </c>
      <c r="B218" s="18">
        <f t="shared" si="23"/>
        <v>7</v>
      </c>
      <c r="C218" s="18"/>
      <c r="D218" s="18"/>
      <c r="E218" s="18"/>
      <c r="F218" s="42">
        <f>SUMIF('Cust MB Ind'!$X$8:$AH$8,$B$29,'Cust MB Ind'!$X178:$AH178)</f>
        <v>22</v>
      </c>
      <c r="G218" s="42">
        <f>'Avg Bill Days'!C175</f>
        <v>30.713999999999999</v>
      </c>
      <c r="H218" s="42"/>
      <c r="I218" s="42"/>
      <c r="J218" s="42">
        <f t="shared" si="19"/>
        <v>0</v>
      </c>
      <c r="K218" s="42">
        <f t="shared" si="19"/>
        <v>0</v>
      </c>
      <c r="L218" s="42"/>
      <c r="M218" s="42"/>
      <c r="N218" s="42"/>
      <c r="O218" s="42"/>
      <c r="P218" s="42"/>
      <c r="Q218" s="42"/>
      <c r="R218" s="42">
        <f t="shared" si="20"/>
        <v>29609</v>
      </c>
      <c r="S218" s="42">
        <f t="shared" si="21"/>
        <v>0</v>
      </c>
    </row>
    <row r="219" spans="1:19">
      <c r="A219" s="18">
        <f t="shared" si="22"/>
        <v>2026</v>
      </c>
      <c r="B219" s="18">
        <f t="shared" si="23"/>
        <v>8</v>
      </c>
      <c r="C219" s="18"/>
      <c r="D219" s="18"/>
      <c r="E219" s="18"/>
      <c r="F219" s="42">
        <f>SUMIF('Cust MB Ind'!$X$8:$AH$8,$B$29,'Cust MB Ind'!$X179:$AH179)</f>
        <v>22</v>
      </c>
      <c r="G219" s="42">
        <f>'Avg Bill Days'!C176</f>
        <v>30.475999999999999</v>
      </c>
      <c r="H219" s="42"/>
      <c r="I219" s="42"/>
      <c r="J219" s="42">
        <f t="shared" si="19"/>
        <v>0</v>
      </c>
      <c r="K219" s="42">
        <f t="shared" si="19"/>
        <v>0</v>
      </c>
      <c r="L219" s="42"/>
      <c r="M219" s="42"/>
      <c r="N219" s="42"/>
      <c r="O219" s="42"/>
      <c r="P219" s="42"/>
      <c r="Q219" s="42"/>
      <c r="R219" s="42">
        <f t="shared" si="20"/>
        <v>31421</v>
      </c>
      <c r="S219" s="42">
        <f t="shared" si="21"/>
        <v>0</v>
      </c>
    </row>
    <row r="220" spans="1:19">
      <c r="A220" s="18">
        <f t="shared" si="22"/>
        <v>2026</v>
      </c>
      <c r="B220" s="18">
        <f t="shared" si="23"/>
        <v>9</v>
      </c>
      <c r="C220" s="18"/>
      <c r="D220" s="18"/>
      <c r="E220" s="18"/>
      <c r="F220" s="42">
        <f>SUMIF('Cust MB Ind'!$X$8:$AH$8,$B$29,'Cust MB Ind'!$X180:$AH180)</f>
        <v>22</v>
      </c>
      <c r="G220" s="42">
        <f>'Avg Bill Days'!C177</f>
        <v>31.143000000000001</v>
      </c>
      <c r="H220" s="42"/>
      <c r="I220" s="42"/>
      <c r="J220" s="42">
        <f t="shared" si="19"/>
        <v>0</v>
      </c>
      <c r="K220" s="42">
        <f t="shared" si="19"/>
        <v>0</v>
      </c>
      <c r="L220" s="42"/>
      <c r="M220" s="42"/>
      <c r="N220" s="42"/>
      <c r="O220" s="42"/>
      <c r="P220" s="42"/>
      <c r="Q220" s="42"/>
      <c r="R220" s="42">
        <f t="shared" si="20"/>
        <v>33622</v>
      </c>
      <c r="S220" s="42">
        <f t="shared" si="21"/>
        <v>0</v>
      </c>
    </row>
    <row r="221" spans="1:19">
      <c r="A221" s="18">
        <f t="shared" si="22"/>
        <v>2026</v>
      </c>
      <c r="B221" s="18">
        <f t="shared" si="23"/>
        <v>10</v>
      </c>
      <c r="C221" s="18"/>
      <c r="D221" s="18"/>
      <c r="E221" s="18"/>
      <c r="F221" s="42">
        <f>SUMIF('Cust MB Ind'!$X$8:$AH$8,$B$29,'Cust MB Ind'!$X181:$AH181)</f>
        <v>22</v>
      </c>
      <c r="G221" s="42">
        <f>'Avg Bill Days'!C178</f>
        <v>30.762</v>
      </c>
      <c r="H221" s="42"/>
      <c r="I221" s="42"/>
      <c r="J221" s="42">
        <f t="shared" si="19"/>
        <v>0</v>
      </c>
      <c r="K221" s="42">
        <f t="shared" si="19"/>
        <v>0</v>
      </c>
      <c r="L221" s="42"/>
      <c r="M221" s="42"/>
      <c r="N221" s="42"/>
      <c r="O221" s="42"/>
      <c r="P221" s="42"/>
      <c r="Q221" s="42"/>
      <c r="R221" s="42">
        <f t="shared" si="20"/>
        <v>27468</v>
      </c>
      <c r="S221" s="42">
        <f t="shared" si="21"/>
        <v>0</v>
      </c>
    </row>
    <row r="222" spans="1:19">
      <c r="A222" s="18">
        <f t="shared" si="22"/>
        <v>2026</v>
      </c>
      <c r="B222" s="18">
        <f t="shared" si="23"/>
        <v>11</v>
      </c>
      <c r="C222" s="18"/>
      <c r="D222" s="18"/>
      <c r="E222" s="18"/>
      <c r="F222" s="42">
        <f>SUMIF('Cust MB Ind'!$X$8:$AH$8,$B$29,'Cust MB Ind'!$X182:$AH182)</f>
        <v>22</v>
      </c>
      <c r="G222" s="42">
        <f>'Avg Bill Days'!C179</f>
        <v>28.619</v>
      </c>
      <c r="H222" s="42"/>
      <c r="I222" s="42"/>
      <c r="J222" s="42">
        <f t="shared" si="19"/>
        <v>0</v>
      </c>
      <c r="K222" s="42">
        <f t="shared" si="19"/>
        <v>0</v>
      </c>
      <c r="L222" s="42"/>
      <c r="M222" s="42"/>
      <c r="N222" s="42"/>
      <c r="O222" s="42"/>
      <c r="P222" s="42"/>
      <c r="Q222" s="42"/>
      <c r="R222" s="42">
        <f t="shared" si="20"/>
        <v>22628</v>
      </c>
      <c r="S222" s="42">
        <f t="shared" si="21"/>
        <v>0</v>
      </c>
    </row>
    <row r="223" spans="1:19">
      <c r="A223" s="18">
        <f t="shared" si="22"/>
        <v>2026</v>
      </c>
      <c r="B223" s="18">
        <f t="shared" si="23"/>
        <v>12</v>
      </c>
      <c r="C223" s="18"/>
      <c r="D223" s="18"/>
      <c r="E223" s="18"/>
      <c r="F223" s="42">
        <f>SUMIF('Cust MB Ind'!$X$8:$AH$8,$B$29,'Cust MB Ind'!$X183:$AH183)</f>
        <v>22</v>
      </c>
      <c r="G223" s="42">
        <f>'Avg Bill Days'!C180</f>
        <v>31.238</v>
      </c>
      <c r="H223" s="42"/>
      <c r="I223" s="42"/>
      <c r="J223" s="42">
        <f t="shared" si="19"/>
        <v>0</v>
      </c>
      <c r="K223" s="42">
        <f t="shared" si="19"/>
        <v>0</v>
      </c>
      <c r="L223" s="42"/>
      <c r="M223" s="42"/>
      <c r="N223" s="42"/>
      <c r="O223" s="42"/>
      <c r="P223" s="42"/>
      <c r="Q223" s="42"/>
      <c r="R223" s="42">
        <f t="shared" si="20"/>
        <v>25901</v>
      </c>
      <c r="S223" s="42">
        <f t="shared" si="21"/>
        <v>0</v>
      </c>
    </row>
    <row r="224" spans="1:19">
      <c r="A224" s="18">
        <f t="shared" si="22"/>
        <v>2027</v>
      </c>
      <c r="B224" s="18">
        <f t="shared" si="23"/>
        <v>1</v>
      </c>
      <c r="C224" s="18"/>
      <c r="D224" s="18"/>
      <c r="E224" s="18"/>
      <c r="F224" s="42">
        <f>SUMIF('Cust MB Ind'!$X$8:$AH$8,$B$29,'Cust MB Ind'!$X184:$AH184)</f>
        <v>22</v>
      </c>
      <c r="G224" s="42">
        <f>'Avg Bill Days'!C181</f>
        <v>32.286000000000001</v>
      </c>
      <c r="H224" s="42"/>
      <c r="I224" s="42"/>
      <c r="J224" s="42">
        <f t="shared" si="19"/>
        <v>0</v>
      </c>
      <c r="K224" s="42">
        <f t="shared" si="19"/>
        <v>0</v>
      </c>
      <c r="L224" s="42"/>
      <c r="M224" s="42"/>
      <c r="N224" s="42"/>
      <c r="O224" s="42"/>
      <c r="P224" s="42"/>
      <c r="Q224" s="42"/>
      <c r="R224" s="42">
        <f t="shared" si="20"/>
        <v>31047</v>
      </c>
      <c r="S224" s="42">
        <f t="shared" si="21"/>
        <v>0</v>
      </c>
    </row>
    <row r="225" spans="1:19">
      <c r="A225" s="18">
        <f t="shared" si="22"/>
        <v>2027</v>
      </c>
      <c r="B225" s="18">
        <f t="shared" si="23"/>
        <v>2</v>
      </c>
      <c r="C225" s="18"/>
      <c r="D225" s="18"/>
      <c r="E225" s="18"/>
      <c r="F225" s="42">
        <f>SUMIF('Cust MB Ind'!$X$8:$AH$8,$B$29,'Cust MB Ind'!$X185:$AH185)</f>
        <v>22</v>
      </c>
      <c r="G225" s="42">
        <f>'Avg Bill Days'!C182</f>
        <v>29.81</v>
      </c>
      <c r="H225" s="42"/>
      <c r="I225" s="42"/>
      <c r="J225" s="42">
        <f t="shared" si="19"/>
        <v>0</v>
      </c>
      <c r="K225" s="42">
        <f t="shared" si="19"/>
        <v>0</v>
      </c>
      <c r="L225" s="42"/>
      <c r="M225" s="42"/>
      <c r="N225" s="42"/>
      <c r="O225" s="42"/>
      <c r="P225" s="42"/>
      <c r="Q225" s="42"/>
      <c r="R225" s="42">
        <f t="shared" si="20"/>
        <v>30865</v>
      </c>
      <c r="S225" s="42">
        <f t="shared" si="21"/>
        <v>0</v>
      </c>
    </row>
    <row r="226" spans="1:19">
      <c r="A226" s="18">
        <f t="shared" si="22"/>
        <v>2027</v>
      </c>
      <c r="B226" s="18">
        <f t="shared" si="23"/>
        <v>3</v>
      </c>
      <c r="C226" s="18"/>
      <c r="D226" s="18"/>
      <c r="E226" s="18"/>
      <c r="F226" s="42">
        <f>SUMIF('Cust MB Ind'!$X$8:$AH$8,$B$29,'Cust MB Ind'!$X186:$AH186)</f>
        <v>22</v>
      </c>
      <c r="G226" s="42">
        <f>'Avg Bill Days'!C183</f>
        <v>29.524000000000001</v>
      </c>
      <c r="H226" s="42"/>
      <c r="I226" s="42"/>
      <c r="J226" s="42">
        <f t="shared" si="19"/>
        <v>0</v>
      </c>
      <c r="K226" s="42">
        <f t="shared" si="19"/>
        <v>0</v>
      </c>
      <c r="L226" s="42"/>
      <c r="M226" s="42"/>
      <c r="N226" s="42"/>
      <c r="O226" s="42"/>
      <c r="P226" s="42"/>
      <c r="Q226" s="42"/>
      <c r="R226" s="42">
        <f t="shared" si="20"/>
        <v>30740</v>
      </c>
      <c r="S226" s="42">
        <f t="shared" si="21"/>
        <v>0</v>
      </c>
    </row>
    <row r="227" spans="1:19">
      <c r="A227" s="18">
        <f t="shared" si="22"/>
        <v>2027</v>
      </c>
      <c r="B227" s="18">
        <f t="shared" si="23"/>
        <v>4</v>
      </c>
      <c r="C227" s="18"/>
      <c r="D227" s="18"/>
      <c r="E227" s="18"/>
      <c r="F227" s="42">
        <f>SUMIF('Cust MB Ind'!$X$8:$AH$8,$B$29,'Cust MB Ind'!$X187:$AH187)</f>
        <v>22</v>
      </c>
      <c r="G227" s="42">
        <f>'Avg Bill Days'!C184</f>
        <v>30.713999999999999</v>
      </c>
      <c r="H227" s="42"/>
      <c r="I227" s="42"/>
      <c r="J227" s="42">
        <f t="shared" si="19"/>
        <v>0</v>
      </c>
      <c r="K227" s="42">
        <f t="shared" si="19"/>
        <v>0</v>
      </c>
      <c r="L227" s="42"/>
      <c r="M227" s="42"/>
      <c r="N227" s="42"/>
      <c r="O227" s="42"/>
      <c r="P227" s="42"/>
      <c r="Q227" s="42"/>
      <c r="R227" s="42">
        <f t="shared" si="20"/>
        <v>30366</v>
      </c>
      <c r="S227" s="42">
        <f t="shared" si="21"/>
        <v>0</v>
      </c>
    </row>
    <row r="228" spans="1:19">
      <c r="A228" s="18">
        <f t="shared" si="22"/>
        <v>2027</v>
      </c>
      <c r="B228" s="18">
        <f t="shared" si="23"/>
        <v>5</v>
      </c>
      <c r="C228" s="18"/>
      <c r="D228" s="18"/>
      <c r="E228" s="18"/>
      <c r="F228" s="42">
        <f>SUMIF('Cust MB Ind'!$X$8:$AH$8,$B$29,'Cust MB Ind'!$X188:$AH188)</f>
        <v>22</v>
      </c>
      <c r="G228" s="42">
        <f>'Avg Bill Days'!C185</f>
        <v>29.524000000000001</v>
      </c>
      <c r="H228" s="42"/>
      <c r="I228" s="42"/>
      <c r="J228" s="42">
        <f t="shared" si="19"/>
        <v>0</v>
      </c>
      <c r="K228" s="42">
        <f t="shared" si="19"/>
        <v>0</v>
      </c>
      <c r="L228" s="42"/>
      <c r="M228" s="42"/>
      <c r="N228" s="42"/>
      <c r="O228" s="42"/>
      <c r="P228" s="42"/>
      <c r="Q228" s="42"/>
      <c r="R228" s="42">
        <f t="shared" si="20"/>
        <v>23886</v>
      </c>
      <c r="S228" s="42">
        <f t="shared" si="21"/>
        <v>0</v>
      </c>
    </row>
    <row r="229" spans="1:19">
      <c r="A229" s="18">
        <f t="shared" si="22"/>
        <v>2027</v>
      </c>
      <c r="B229" s="18">
        <f t="shared" si="23"/>
        <v>6</v>
      </c>
      <c r="C229" s="18"/>
      <c r="D229" s="18"/>
      <c r="E229" s="18"/>
      <c r="F229" s="42">
        <f>SUMIF('Cust MB Ind'!$X$8:$AH$8,$B$29,'Cust MB Ind'!$X189:$AH189)</f>
        <v>22</v>
      </c>
      <c r="G229" s="42">
        <f>'Avg Bill Days'!C186</f>
        <v>30.619</v>
      </c>
      <c r="H229" s="42"/>
      <c r="I229" s="42"/>
      <c r="J229" s="42">
        <f t="shared" si="19"/>
        <v>0</v>
      </c>
      <c r="K229" s="42">
        <f t="shared" si="19"/>
        <v>0</v>
      </c>
      <c r="L229" s="42"/>
      <c r="M229" s="42"/>
      <c r="N229" s="42"/>
      <c r="O229" s="42"/>
      <c r="P229" s="42"/>
      <c r="Q229" s="42"/>
      <c r="R229" s="42">
        <f t="shared" si="20"/>
        <v>27478</v>
      </c>
      <c r="S229" s="42">
        <f t="shared" si="21"/>
        <v>0</v>
      </c>
    </row>
    <row r="230" spans="1:19">
      <c r="A230" s="18">
        <f t="shared" si="22"/>
        <v>2027</v>
      </c>
      <c r="B230" s="18">
        <f t="shared" si="23"/>
        <v>7</v>
      </c>
      <c r="C230" s="18"/>
      <c r="D230" s="18"/>
      <c r="E230" s="18"/>
      <c r="F230" s="42">
        <f>SUMIF('Cust MB Ind'!$X$8:$AH$8,$B$29,'Cust MB Ind'!$X190:$AH190)</f>
        <v>22</v>
      </c>
      <c r="G230" s="42">
        <f>'Avg Bill Days'!C187</f>
        <v>30.713999999999999</v>
      </c>
      <c r="H230" s="42"/>
      <c r="I230" s="42"/>
      <c r="J230" s="42">
        <f t="shared" si="19"/>
        <v>0</v>
      </c>
      <c r="K230" s="42">
        <f t="shared" si="19"/>
        <v>0</v>
      </c>
      <c r="L230" s="42"/>
      <c r="M230" s="42"/>
      <c r="N230" s="42"/>
      <c r="O230" s="42"/>
      <c r="P230" s="42"/>
      <c r="Q230" s="42"/>
      <c r="R230" s="42">
        <f t="shared" si="20"/>
        <v>29609</v>
      </c>
      <c r="S230" s="42">
        <f t="shared" si="21"/>
        <v>0</v>
      </c>
    </row>
    <row r="231" spans="1:19">
      <c r="A231" s="18">
        <f t="shared" si="22"/>
        <v>2027</v>
      </c>
      <c r="B231" s="18">
        <f t="shared" si="23"/>
        <v>8</v>
      </c>
      <c r="C231" s="18"/>
      <c r="D231" s="18"/>
      <c r="E231" s="18"/>
      <c r="F231" s="42">
        <f>SUMIF('Cust MB Ind'!$X$8:$AH$8,$B$29,'Cust MB Ind'!$X191:$AH191)</f>
        <v>22</v>
      </c>
      <c r="G231" s="42">
        <f>'Avg Bill Days'!C188</f>
        <v>30.475999999999999</v>
      </c>
      <c r="H231" s="42"/>
      <c r="I231" s="42"/>
      <c r="J231" s="42">
        <f t="shared" si="19"/>
        <v>0</v>
      </c>
      <c r="K231" s="42">
        <f t="shared" si="19"/>
        <v>0</v>
      </c>
      <c r="L231" s="42"/>
      <c r="M231" s="42"/>
      <c r="N231" s="42"/>
      <c r="O231" s="42"/>
      <c r="P231" s="42"/>
      <c r="Q231" s="42"/>
      <c r="R231" s="42">
        <f t="shared" si="20"/>
        <v>31421</v>
      </c>
      <c r="S231" s="42">
        <f t="shared" si="21"/>
        <v>0</v>
      </c>
    </row>
    <row r="232" spans="1:19">
      <c r="A232" s="18">
        <f t="shared" si="22"/>
        <v>2027</v>
      </c>
      <c r="B232" s="18">
        <f t="shared" si="23"/>
        <v>9</v>
      </c>
      <c r="C232" s="18"/>
      <c r="D232" s="18"/>
      <c r="E232" s="18"/>
      <c r="F232" s="42">
        <f>SUMIF('Cust MB Ind'!$X$8:$AH$8,$B$29,'Cust MB Ind'!$X192:$AH192)</f>
        <v>22</v>
      </c>
      <c r="G232" s="42">
        <f>'Avg Bill Days'!C189</f>
        <v>31.143000000000001</v>
      </c>
      <c r="H232" s="42"/>
      <c r="I232" s="42"/>
      <c r="J232" s="42">
        <f t="shared" si="19"/>
        <v>0</v>
      </c>
      <c r="K232" s="42">
        <f t="shared" si="19"/>
        <v>0</v>
      </c>
      <c r="L232" s="42"/>
      <c r="M232" s="42"/>
      <c r="N232" s="42"/>
      <c r="O232" s="42"/>
      <c r="P232" s="42"/>
      <c r="Q232" s="42"/>
      <c r="R232" s="42">
        <f t="shared" si="20"/>
        <v>33622</v>
      </c>
      <c r="S232" s="42">
        <f t="shared" si="21"/>
        <v>0</v>
      </c>
    </row>
    <row r="233" spans="1:19">
      <c r="A233" s="18">
        <f t="shared" si="22"/>
        <v>2027</v>
      </c>
      <c r="B233" s="18">
        <f t="shared" si="23"/>
        <v>10</v>
      </c>
      <c r="C233" s="18"/>
      <c r="D233" s="18"/>
      <c r="E233" s="18"/>
      <c r="F233" s="42">
        <f>SUMIF('Cust MB Ind'!$X$8:$AH$8,$B$29,'Cust MB Ind'!$X193:$AH193)</f>
        <v>22</v>
      </c>
      <c r="G233" s="42">
        <f>'Avg Bill Days'!C190</f>
        <v>30.762</v>
      </c>
      <c r="H233" s="42"/>
      <c r="I233" s="42"/>
      <c r="J233" s="42">
        <f t="shared" si="19"/>
        <v>0</v>
      </c>
      <c r="K233" s="42">
        <f t="shared" si="19"/>
        <v>0</v>
      </c>
      <c r="L233" s="42"/>
      <c r="M233" s="42"/>
      <c r="N233" s="42"/>
      <c r="O233" s="42"/>
      <c r="P233" s="42"/>
      <c r="Q233" s="42"/>
      <c r="R233" s="42">
        <f t="shared" si="20"/>
        <v>27468</v>
      </c>
      <c r="S233" s="42">
        <f t="shared" si="21"/>
        <v>0</v>
      </c>
    </row>
    <row r="234" spans="1:19">
      <c r="A234" s="18">
        <f t="shared" si="22"/>
        <v>2027</v>
      </c>
      <c r="B234" s="18">
        <f t="shared" si="23"/>
        <v>11</v>
      </c>
      <c r="C234" s="18"/>
      <c r="D234" s="18"/>
      <c r="E234" s="18"/>
      <c r="F234" s="42">
        <f>SUMIF('Cust MB Ind'!$X$8:$AH$8,$B$29,'Cust MB Ind'!$X194:$AH194)</f>
        <v>22</v>
      </c>
      <c r="G234" s="42">
        <f>'Avg Bill Days'!C191</f>
        <v>28.619</v>
      </c>
      <c r="H234" s="42"/>
      <c r="I234" s="42"/>
      <c r="J234" s="42">
        <f t="shared" si="19"/>
        <v>0</v>
      </c>
      <c r="K234" s="42">
        <f t="shared" si="19"/>
        <v>0</v>
      </c>
      <c r="L234" s="42"/>
      <c r="M234" s="42"/>
      <c r="N234" s="42"/>
      <c r="O234" s="42"/>
      <c r="P234" s="42"/>
      <c r="Q234" s="42"/>
      <c r="R234" s="42">
        <f t="shared" si="20"/>
        <v>22628</v>
      </c>
      <c r="S234" s="42">
        <f t="shared" si="21"/>
        <v>0</v>
      </c>
    </row>
    <row r="235" spans="1:19">
      <c r="A235" s="18">
        <f t="shared" si="22"/>
        <v>2027</v>
      </c>
      <c r="B235" s="18">
        <f t="shared" si="23"/>
        <v>12</v>
      </c>
      <c r="C235" s="18"/>
      <c r="D235" s="18"/>
      <c r="E235" s="18"/>
      <c r="F235" s="42">
        <f>SUMIF('Cust MB Ind'!$X$8:$AH$8,$B$29,'Cust MB Ind'!$X195:$AH195)</f>
        <v>22</v>
      </c>
      <c r="G235" s="42">
        <f>'Avg Bill Days'!C192</f>
        <v>31.238</v>
      </c>
      <c r="H235" s="42"/>
      <c r="I235" s="42"/>
      <c r="J235" s="42">
        <f t="shared" si="19"/>
        <v>0</v>
      </c>
      <c r="K235" s="42">
        <f t="shared" si="19"/>
        <v>0</v>
      </c>
      <c r="L235" s="42"/>
      <c r="M235" s="42"/>
      <c r="N235" s="42"/>
      <c r="O235" s="42"/>
      <c r="P235" s="42"/>
      <c r="Q235" s="42"/>
      <c r="R235" s="42">
        <f t="shared" si="20"/>
        <v>25901</v>
      </c>
      <c r="S235" s="42">
        <f t="shared" si="21"/>
        <v>0</v>
      </c>
    </row>
    <row r="236" spans="1:19">
      <c r="A236" s="18">
        <f t="shared" si="22"/>
        <v>2028</v>
      </c>
      <c r="B236" s="18">
        <f t="shared" si="23"/>
        <v>1</v>
      </c>
      <c r="C236" s="18"/>
      <c r="D236" s="18"/>
      <c r="E236" s="18"/>
      <c r="F236" s="42">
        <f>SUMIF('Cust MB Ind'!$X$8:$AH$8,$B$29,'Cust MB Ind'!$X196:$AH196)</f>
        <v>22</v>
      </c>
      <c r="G236" s="42">
        <f>'Avg Bill Days'!C193</f>
        <v>32.286000000000001</v>
      </c>
      <c r="H236" s="42"/>
      <c r="I236" s="42"/>
      <c r="J236" s="42">
        <f t="shared" si="19"/>
        <v>0</v>
      </c>
      <c r="K236" s="42">
        <f t="shared" si="19"/>
        <v>0</v>
      </c>
      <c r="L236" s="42"/>
      <c r="M236" s="42"/>
      <c r="N236" s="42"/>
      <c r="O236" s="42"/>
      <c r="P236" s="42"/>
      <c r="Q236" s="42"/>
      <c r="R236" s="42">
        <f t="shared" si="20"/>
        <v>31047</v>
      </c>
      <c r="S236" s="42">
        <f t="shared" si="21"/>
        <v>0</v>
      </c>
    </row>
    <row r="237" spans="1:19">
      <c r="A237" s="18">
        <f t="shared" si="22"/>
        <v>2028</v>
      </c>
      <c r="B237" s="18">
        <f t="shared" si="23"/>
        <v>2</v>
      </c>
      <c r="C237" s="18"/>
      <c r="D237" s="18"/>
      <c r="E237" s="18"/>
      <c r="F237" s="42">
        <f>SUMIF('Cust MB Ind'!$X$8:$AH$8,$B$29,'Cust MB Ind'!$X197:$AH197)</f>
        <v>22</v>
      </c>
      <c r="G237" s="42">
        <f>'Avg Bill Days'!C194</f>
        <v>30.31</v>
      </c>
      <c r="H237" s="42"/>
      <c r="I237" s="42"/>
      <c r="J237" s="42">
        <f t="shared" si="19"/>
        <v>0</v>
      </c>
      <c r="K237" s="42">
        <f t="shared" si="19"/>
        <v>0</v>
      </c>
      <c r="L237" s="42"/>
      <c r="M237" s="42"/>
      <c r="N237" s="42"/>
      <c r="O237" s="42"/>
      <c r="P237" s="42"/>
      <c r="Q237" s="42"/>
      <c r="R237" s="42">
        <f t="shared" si="20"/>
        <v>31383</v>
      </c>
      <c r="S237" s="42">
        <f t="shared" si="21"/>
        <v>0</v>
      </c>
    </row>
    <row r="238" spans="1:19">
      <c r="A238" s="18">
        <f t="shared" si="22"/>
        <v>2028</v>
      </c>
      <c r="B238" s="18">
        <f t="shared" si="23"/>
        <v>3</v>
      </c>
      <c r="C238" s="18"/>
      <c r="D238" s="18"/>
      <c r="E238" s="18"/>
      <c r="F238" s="42">
        <f>SUMIF('Cust MB Ind'!$X$8:$AH$8,$B$29,'Cust MB Ind'!$X198:$AH198)</f>
        <v>22</v>
      </c>
      <c r="G238" s="42">
        <f>'Avg Bill Days'!C195</f>
        <v>30.024000000000001</v>
      </c>
      <c r="H238" s="42"/>
      <c r="I238" s="42"/>
      <c r="J238" s="42">
        <f t="shared" si="19"/>
        <v>0</v>
      </c>
      <c r="K238" s="42">
        <f t="shared" si="19"/>
        <v>0</v>
      </c>
      <c r="L238" s="42"/>
      <c r="M238" s="42"/>
      <c r="N238" s="42"/>
      <c r="O238" s="42"/>
      <c r="P238" s="42"/>
      <c r="Q238" s="42"/>
      <c r="R238" s="42">
        <f t="shared" si="20"/>
        <v>31261</v>
      </c>
      <c r="S238" s="42">
        <f t="shared" si="21"/>
        <v>0</v>
      </c>
    </row>
    <row r="239" spans="1:19">
      <c r="A239" s="18">
        <f t="shared" si="22"/>
        <v>2028</v>
      </c>
      <c r="B239" s="18">
        <f t="shared" si="23"/>
        <v>4</v>
      </c>
      <c r="C239" s="18"/>
      <c r="D239" s="18"/>
      <c r="E239" s="18"/>
      <c r="F239" s="42">
        <f>SUMIF('Cust MB Ind'!$X$8:$AH$8,$B$29,'Cust MB Ind'!$X199:$AH199)</f>
        <v>22</v>
      </c>
      <c r="G239" s="42">
        <f>'Avg Bill Days'!C196</f>
        <v>30.713999999999999</v>
      </c>
      <c r="H239" s="42"/>
      <c r="I239" s="42"/>
      <c r="J239" s="42">
        <f t="shared" si="19"/>
        <v>0</v>
      </c>
      <c r="K239" s="42">
        <f t="shared" si="19"/>
        <v>0</v>
      </c>
      <c r="L239" s="42"/>
      <c r="M239" s="42"/>
      <c r="N239" s="42"/>
      <c r="O239" s="42"/>
      <c r="P239" s="42"/>
      <c r="Q239" s="42"/>
      <c r="R239" s="42">
        <f t="shared" si="20"/>
        <v>30366</v>
      </c>
      <c r="S239" s="42">
        <f t="shared" si="21"/>
        <v>0</v>
      </c>
    </row>
    <row r="240" spans="1:19">
      <c r="A240" s="18">
        <f t="shared" si="22"/>
        <v>2028</v>
      </c>
      <c r="B240" s="18">
        <f t="shared" si="23"/>
        <v>5</v>
      </c>
      <c r="C240" s="18"/>
      <c r="D240" s="18"/>
      <c r="E240" s="18"/>
      <c r="F240" s="42">
        <f>SUMIF('Cust MB Ind'!$X$8:$AH$8,$B$29,'Cust MB Ind'!$X200:$AH200)</f>
        <v>22</v>
      </c>
      <c r="G240" s="42">
        <f>'Avg Bill Days'!C197</f>
        <v>29.524000000000001</v>
      </c>
      <c r="H240" s="42"/>
      <c r="I240" s="42"/>
      <c r="J240" s="42">
        <f t="shared" si="19"/>
        <v>0</v>
      </c>
      <c r="K240" s="42">
        <f t="shared" si="19"/>
        <v>0</v>
      </c>
      <c r="L240" s="42"/>
      <c r="M240" s="42"/>
      <c r="N240" s="42"/>
      <c r="O240" s="42"/>
      <c r="P240" s="42"/>
      <c r="Q240" s="42"/>
      <c r="R240" s="42">
        <f t="shared" si="20"/>
        <v>23886</v>
      </c>
      <c r="S240" s="42">
        <f t="shared" si="21"/>
        <v>0</v>
      </c>
    </row>
    <row r="241" spans="1:19">
      <c r="A241" s="18">
        <f t="shared" si="22"/>
        <v>2028</v>
      </c>
      <c r="B241" s="18">
        <f t="shared" si="23"/>
        <v>6</v>
      </c>
      <c r="C241" s="18"/>
      <c r="D241" s="18"/>
      <c r="E241" s="18"/>
      <c r="F241" s="42">
        <f>SUMIF('Cust MB Ind'!$X$8:$AH$8,$B$29,'Cust MB Ind'!$X201:$AH201)</f>
        <v>22</v>
      </c>
      <c r="G241" s="42">
        <f>'Avg Bill Days'!C198</f>
        <v>30.619</v>
      </c>
      <c r="H241" s="42"/>
      <c r="I241" s="42"/>
      <c r="J241" s="42">
        <f t="shared" si="19"/>
        <v>0</v>
      </c>
      <c r="K241" s="42">
        <f t="shared" si="19"/>
        <v>0</v>
      </c>
      <c r="L241" s="42"/>
      <c r="M241" s="42"/>
      <c r="N241" s="42"/>
      <c r="O241" s="42"/>
      <c r="P241" s="42"/>
      <c r="Q241" s="42"/>
      <c r="R241" s="42">
        <f t="shared" si="20"/>
        <v>27478</v>
      </c>
      <c r="S241" s="42">
        <f t="shared" si="21"/>
        <v>0</v>
      </c>
    </row>
    <row r="242" spans="1:19">
      <c r="A242" s="18">
        <f t="shared" si="22"/>
        <v>2028</v>
      </c>
      <c r="B242" s="18">
        <f t="shared" si="23"/>
        <v>7</v>
      </c>
      <c r="C242" s="18"/>
      <c r="D242" s="18"/>
      <c r="E242" s="18"/>
      <c r="F242" s="42">
        <f>SUMIF('Cust MB Ind'!$X$8:$AH$8,$B$29,'Cust MB Ind'!$X202:$AH202)</f>
        <v>22</v>
      </c>
      <c r="G242" s="42">
        <f>'Avg Bill Days'!C199</f>
        <v>30.713999999999999</v>
      </c>
      <c r="H242" s="42"/>
      <c r="I242" s="42"/>
      <c r="J242" s="42">
        <f t="shared" ref="J242:K305" si="24">ROUND(SUMIF($B$32:$B$45,$B242,J$32:J$45)*$F242,0)</f>
        <v>0</v>
      </c>
      <c r="K242" s="42">
        <f t="shared" si="24"/>
        <v>0</v>
      </c>
      <c r="L242" s="42"/>
      <c r="M242" s="42"/>
      <c r="N242" s="42"/>
      <c r="O242" s="42"/>
      <c r="P242" s="42"/>
      <c r="Q242" s="42"/>
      <c r="R242" s="42">
        <f t="shared" ref="R242:R305" si="25">ROUND(SUMIF($B$32:$B$45,$B242,R$32:R$45)*$F242*$G242,0)</f>
        <v>29609</v>
      </c>
      <c r="S242" s="42">
        <f t="shared" ref="S242:S305" si="26">ROUND(SUMIF($B$32:$B$45,$B242,S$32:S$45)*$F242,0)</f>
        <v>0</v>
      </c>
    </row>
    <row r="243" spans="1:19">
      <c r="A243" s="18">
        <f t="shared" si="22"/>
        <v>2028</v>
      </c>
      <c r="B243" s="18">
        <f t="shared" si="23"/>
        <v>8</v>
      </c>
      <c r="C243" s="18"/>
      <c r="D243" s="18"/>
      <c r="E243" s="18"/>
      <c r="F243" s="42">
        <f>SUMIF('Cust MB Ind'!$X$8:$AH$8,$B$29,'Cust MB Ind'!$X203:$AH203)</f>
        <v>22</v>
      </c>
      <c r="G243" s="42">
        <f>'Avg Bill Days'!C200</f>
        <v>30.475999999999999</v>
      </c>
      <c r="H243" s="42"/>
      <c r="I243" s="42"/>
      <c r="J243" s="42">
        <f t="shared" si="24"/>
        <v>0</v>
      </c>
      <c r="K243" s="42">
        <f t="shared" si="24"/>
        <v>0</v>
      </c>
      <c r="L243" s="42"/>
      <c r="M243" s="42"/>
      <c r="N243" s="42"/>
      <c r="O243" s="42"/>
      <c r="P243" s="42"/>
      <c r="Q243" s="42"/>
      <c r="R243" s="42">
        <f t="shared" si="25"/>
        <v>31421</v>
      </c>
      <c r="S243" s="42">
        <f t="shared" si="26"/>
        <v>0</v>
      </c>
    </row>
    <row r="244" spans="1:19">
      <c r="A244" s="18">
        <f t="shared" si="22"/>
        <v>2028</v>
      </c>
      <c r="B244" s="18">
        <f t="shared" si="23"/>
        <v>9</v>
      </c>
      <c r="C244" s="18"/>
      <c r="D244" s="18"/>
      <c r="E244" s="18"/>
      <c r="F244" s="42">
        <f>SUMIF('Cust MB Ind'!$X$8:$AH$8,$B$29,'Cust MB Ind'!$X204:$AH204)</f>
        <v>22</v>
      </c>
      <c r="G244" s="42">
        <f>'Avg Bill Days'!C201</f>
        <v>31.143000000000001</v>
      </c>
      <c r="H244" s="42"/>
      <c r="I244" s="42"/>
      <c r="J244" s="42">
        <f t="shared" si="24"/>
        <v>0</v>
      </c>
      <c r="K244" s="42">
        <f t="shared" si="24"/>
        <v>0</v>
      </c>
      <c r="L244" s="42"/>
      <c r="M244" s="42"/>
      <c r="N244" s="42"/>
      <c r="O244" s="42"/>
      <c r="P244" s="42"/>
      <c r="Q244" s="42"/>
      <c r="R244" s="42">
        <f t="shared" si="25"/>
        <v>33622</v>
      </c>
      <c r="S244" s="42">
        <f t="shared" si="26"/>
        <v>0</v>
      </c>
    </row>
    <row r="245" spans="1:19">
      <c r="A245" s="18">
        <f t="shared" si="22"/>
        <v>2028</v>
      </c>
      <c r="B245" s="18">
        <f t="shared" si="23"/>
        <v>10</v>
      </c>
      <c r="C245" s="18"/>
      <c r="D245" s="18"/>
      <c r="E245" s="18"/>
      <c r="F245" s="42">
        <f>SUMIF('Cust MB Ind'!$X$8:$AH$8,$B$29,'Cust MB Ind'!$X205:$AH205)</f>
        <v>22</v>
      </c>
      <c r="G245" s="42">
        <f>'Avg Bill Days'!C202</f>
        <v>30.762</v>
      </c>
      <c r="H245" s="42"/>
      <c r="I245" s="42"/>
      <c r="J245" s="42">
        <f t="shared" si="24"/>
        <v>0</v>
      </c>
      <c r="K245" s="42">
        <f t="shared" si="24"/>
        <v>0</v>
      </c>
      <c r="L245" s="42"/>
      <c r="M245" s="42"/>
      <c r="N245" s="42"/>
      <c r="O245" s="42"/>
      <c r="P245" s="42"/>
      <c r="Q245" s="42"/>
      <c r="R245" s="42">
        <f t="shared" si="25"/>
        <v>27468</v>
      </c>
      <c r="S245" s="42">
        <f t="shared" si="26"/>
        <v>0</v>
      </c>
    </row>
    <row r="246" spans="1:19">
      <c r="A246" s="18">
        <f t="shared" si="22"/>
        <v>2028</v>
      </c>
      <c r="B246" s="18">
        <f t="shared" si="23"/>
        <v>11</v>
      </c>
      <c r="C246" s="18"/>
      <c r="D246" s="18"/>
      <c r="E246" s="18"/>
      <c r="F246" s="42">
        <f>SUMIF('Cust MB Ind'!$X$8:$AH$8,$B$29,'Cust MB Ind'!$X206:$AH206)</f>
        <v>22</v>
      </c>
      <c r="G246" s="42">
        <f>'Avg Bill Days'!C203</f>
        <v>28.619</v>
      </c>
      <c r="H246" s="42"/>
      <c r="I246" s="42"/>
      <c r="J246" s="42">
        <f t="shared" si="24"/>
        <v>0</v>
      </c>
      <c r="K246" s="42">
        <f t="shared" si="24"/>
        <v>0</v>
      </c>
      <c r="L246" s="42"/>
      <c r="M246" s="42"/>
      <c r="N246" s="42"/>
      <c r="O246" s="42"/>
      <c r="P246" s="42"/>
      <c r="Q246" s="42"/>
      <c r="R246" s="42">
        <f t="shared" si="25"/>
        <v>22628</v>
      </c>
      <c r="S246" s="42">
        <f t="shared" si="26"/>
        <v>0</v>
      </c>
    </row>
    <row r="247" spans="1:19">
      <c r="A247" s="18">
        <f t="shared" si="22"/>
        <v>2028</v>
      </c>
      <c r="B247" s="18">
        <f t="shared" si="23"/>
        <v>12</v>
      </c>
      <c r="C247" s="18"/>
      <c r="D247" s="18"/>
      <c r="E247" s="18"/>
      <c r="F247" s="42">
        <f>SUMIF('Cust MB Ind'!$X$8:$AH$8,$B$29,'Cust MB Ind'!$X207:$AH207)</f>
        <v>22</v>
      </c>
      <c r="G247" s="42">
        <f>'Avg Bill Days'!C204</f>
        <v>31.238</v>
      </c>
      <c r="H247" s="42"/>
      <c r="I247" s="42"/>
      <c r="J247" s="42">
        <f t="shared" si="24"/>
        <v>0</v>
      </c>
      <c r="K247" s="42">
        <f t="shared" si="24"/>
        <v>0</v>
      </c>
      <c r="L247" s="42"/>
      <c r="M247" s="42"/>
      <c r="N247" s="42"/>
      <c r="O247" s="42"/>
      <c r="P247" s="42"/>
      <c r="Q247" s="42"/>
      <c r="R247" s="42">
        <f t="shared" si="25"/>
        <v>25901</v>
      </c>
      <c r="S247" s="42">
        <f t="shared" si="26"/>
        <v>0</v>
      </c>
    </row>
    <row r="248" spans="1:19">
      <c r="A248" s="18">
        <f t="shared" si="22"/>
        <v>2029</v>
      </c>
      <c r="B248" s="18">
        <f t="shared" si="23"/>
        <v>1</v>
      </c>
      <c r="C248" s="18"/>
      <c r="D248" s="18"/>
      <c r="E248" s="18"/>
      <c r="F248" s="42">
        <f>SUMIF('Cust MB Ind'!$X$8:$AH$8,$B$29,'Cust MB Ind'!$X208:$AH208)</f>
        <v>22</v>
      </c>
      <c r="G248" s="42">
        <f>'Avg Bill Days'!C205</f>
        <v>32.286000000000001</v>
      </c>
      <c r="H248" s="42"/>
      <c r="I248" s="42"/>
      <c r="J248" s="42">
        <f t="shared" si="24"/>
        <v>0</v>
      </c>
      <c r="K248" s="42">
        <f t="shared" si="24"/>
        <v>0</v>
      </c>
      <c r="L248" s="42"/>
      <c r="M248" s="42"/>
      <c r="N248" s="42"/>
      <c r="O248" s="42"/>
      <c r="P248" s="42"/>
      <c r="Q248" s="42"/>
      <c r="R248" s="42">
        <f t="shared" si="25"/>
        <v>31047</v>
      </c>
      <c r="S248" s="42">
        <f t="shared" si="26"/>
        <v>0</v>
      </c>
    </row>
    <row r="249" spans="1:19">
      <c r="A249" s="18">
        <f t="shared" si="22"/>
        <v>2029</v>
      </c>
      <c r="B249" s="18">
        <f t="shared" si="23"/>
        <v>2</v>
      </c>
      <c r="C249" s="18"/>
      <c r="D249" s="18"/>
      <c r="E249" s="18"/>
      <c r="F249" s="42">
        <f>SUMIF('Cust MB Ind'!$X$8:$AH$8,$B$29,'Cust MB Ind'!$X209:$AH209)</f>
        <v>22</v>
      </c>
      <c r="G249" s="42">
        <f>'Avg Bill Days'!C206</f>
        <v>29.81</v>
      </c>
      <c r="H249" s="42"/>
      <c r="I249" s="42"/>
      <c r="J249" s="42">
        <f t="shared" si="24"/>
        <v>0</v>
      </c>
      <c r="K249" s="42">
        <f t="shared" si="24"/>
        <v>0</v>
      </c>
      <c r="L249" s="42"/>
      <c r="M249" s="42"/>
      <c r="N249" s="42"/>
      <c r="O249" s="42"/>
      <c r="P249" s="42"/>
      <c r="Q249" s="42"/>
      <c r="R249" s="42">
        <f t="shared" si="25"/>
        <v>30865</v>
      </c>
      <c r="S249" s="42">
        <f t="shared" si="26"/>
        <v>0</v>
      </c>
    </row>
    <row r="250" spans="1:19">
      <c r="A250" s="18">
        <f t="shared" si="22"/>
        <v>2029</v>
      </c>
      <c r="B250" s="18">
        <f t="shared" si="23"/>
        <v>3</v>
      </c>
      <c r="C250" s="18"/>
      <c r="D250" s="18"/>
      <c r="E250" s="18"/>
      <c r="F250" s="42">
        <f>SUMIF('Cust MB Ind'!$X$8:$AH$8,$B$29,'Cust MB Ind'!$X210:$AH210)</f>
        <v>22</v>
      </c>
      <c r="G250" s="42">
        <f>'Avg Bill Days'!C207</f>
        <v>29.524000000000001</v>
      </c>
      <c r="H250" s="42"/>
      <c r="I250" s="42"/>
      <c r="J250" s="42">
        <f t="shared" si="24"/>
        <v>0</v>
      </c>
      <c r="K250" s="42">
        <f t="shared" si="24"/>
        <v>0</v>
      </c>
      <c r="L250" s="42"/>
      <c r="M250" s="42"/>
      <c r="N250" s="42"/>
      <c r="O250" s="42"/>
      <c r="P250" s="42"/>
      <c r="Q250" s="42"/>
      <c r="R250" s="42">
        <f t="shared" si="25"/>
        <v>30740</v>
      </c>
      <c r="S250" s="42">
        <f t="shared" si="26"/>
        <v>0</v>
      </c>
    </row>
    <row r="251" spans="1:19">
      <c r="A251" s="18">
        <f t="shared" si="22"/>
        <v>2029</v>
      </c>
      <c r="B251" s="18">
        <f t="shared" si="23"/>
        <v>4</v>
      </c>
      <c r="C251" s="18"/>
      <c r="D251" s="18"/>
      <c r="E251" s="18"/>
      <c r="F251" s="42">
        <f>SUMIF('Cust MB Ind'!$X$8:$AH$8,$B$29,'Cust MB Ind'!$X211:$AH211)</f>
        <v>22</v>
      </c>
      <c r="G251" s="42">
        <f>'Avg Bill Days'!C208</f>
        <v>30.713999999999999</v>
      </c>
      <c r="H251" s="42"/>
      <c r="I251" s="42"/>
      <c r="J251" s="42">
        <f t="shared" si="24"/>
        <v>0</v>
      </c>
      <c r="K251" s="42">
        <f t="shared" si="24"/>
        <v>0</v>
      </c>
      <c r="L251" s="42"/>
      <c r="M251" s="42"/>
      <c r="N251" s="42"/>
      <c r="O251" s="42"/>
      <c r="P251" s="42"/>
      <c r="Q251" s="42"/>
      <c r="R251" s="42">
        <f t="shared" si="25"/>
        <v>30366</v>
      </c>
      <c r="S251" s="42">
        <f t="shared" si="26"/>
        <v>0</v>
      </c>
    </row>
    <row r="252" spans="1:19">
      <c r="A252" s="18">
        <f t="shared" si="22"/>
        <v>2029</v>
      </c>
      <c r="B252" s="18">
        <f t="shared" si="23"/>
        <v>5</v>
      </c>
      <c r="C252" s="18"/>
      <c r="D252" s="18"/>
      <c r="E252" s="18"/>
      <c r="F252" s="42">
        <f>SUMIF('Cust MB Ind'!$X$8:$AH$8,$B$29,'Cust MB Ind'!$X212:$AH212)</f>
        <v>22</v>
      </c>
      <c r="G252" s="42">
        <f>'Avg Bill Days'!C209</f>
        <v>29.524000000000001</v>
      </c>
      <c r="H252" s="42"/>
      <c r="I252" s="42"/>
      <c r="J252" s="42">
        <f t="shared" si="24"/>
        <v>0</v>
      </c>
      <c r="K252" s="42">
        <f t="shared" si="24"/>
        <v>0</v>
      </c>
      <c r="L252" s="42"/>
      <c r="M252" s="42"/>
      <c r="N252" s="42"/>
      <c r="O252" s="42"/>
      <c r="P252" s="42"/>
      <c r="Q252" s="42"/>
      <c r="R252" s="42">
        <f t="shared" si="25"/>
        <v>23886</v>
      </c>
      <c r="S252" s="42">
        <f t="shared" si="26"/>
        <v>0</v>
      </c>
    </row>
    <row r="253" spans="1:19">
      <c r="A253" s="18">
        <f t="shared" si="22"/>
        <v>2029</v>
      </c>
      <c r="B253" s="18">
        <f t="shared" si="23"/>
        <v>6</v>
      </c>
      <c r="C253" s="18"/>
      <c r="D253" s="18"/>
      <c r="E253" s="18"/>
      <c r="F253" s="42">
        <f>SUMIF('Cust MB Ind'!$X$8:$AH$8,$B$29,'Cust MB Ind'!$X213:$AH213)</f>
        <v>22</v>
      </c>
      <c r="G253" s="42">
        <f>'Avg Bill Days'!C210</f>
        <v>30.619</v>
      </c>
      <c r="H253" s="42"/>
      <c r="I253" s="42"/>
      <c r="J253" s="42">
        <f t="shared" si="24"/>
        <v>0</v>
      </c>
      <c r="K253" s="42">
        <f t="shared" si="24"/>
        <v>0</v>
      </c>
      <c r="L253" s="42"/>
      <c r="M253" s="42"/>
      <c r="N253" s="42"/>
      <c r="O253" s="42"/>
      <c r="P253" s="42"/>
      <c r="Q253" s="42"/>
      <c r="R253" s="42">
        <f t="shared" si="25"/>
        <v>27478</v>
      </c>
      <c r="S253" s="42">
        <f t="shared" si="26"/>
        <v>0</v>
      </c>
    </row>
    <row r="254" spans="1:19">
      <c r="A254" s="18">
        <f t="shared" si="22"/>
        <v>2029</v>
      </c>
      <c r="B254" s="18">
        <f t="shared" si="23"/>
        <v>7</v>
      </c>
      <c r="C254" s="18"/>
      <c r="D254" s="18"/>
      <c r="E254" s="18"/>
      <c r="F254" s="42">
        <f>SUMIF('Cust MB Ind'!$X$8:$AH$8,$B$29,'Cust MB Ind'!$X214:$AH214)</f>
        <v>22</v>
      </c>
      <c r="G254" s="42">
        <f>'Avg Bill Days'!C211</f>
        <v>30.713999999999999</v>
      </c>
      <c r="H254" s="42"/>
      <c r="I254" s="42"/>
      <c r="J254" s="42">
        <f t="shared" si="24"/>
        <v>0</v>
      </c>
      <c r="K254" s="42">
        <f t="shared" si="24"/>
        <v>0</v>
      </c>
      <c r="L254" s="42"/>
      <c r="M254" s="42"/>
      <c r="N254" s="42"/>
      <c r="O254" s="42"/>
      <c r="P254" s="42"/>
      <c r="Q254" s="42"/>
      <c r="R254" s="42">
        <f t="shared" si="25"/>
        <v>29609</v>
      </c>
      <c r="S254" s="42">
        <f t="shared" si="26"/>
        <v>0</v>
      </c>
    </row>
    <row r="255" spans="1:19">
      <c r="A255" s="18">
        <f t="shared" si="22"/>
        <v>2029</v>
      </c>
      <c r="B255" s="18">
        <f t="shared" si="23"/>
        <v>8</v>
      </c>
      <c r="C255" s="18"/>
      <c r="D255" s="18"/>
      <c r="E255" s="18"/>
      <c r="F255" s="42">
        <f>SUMIF('Cust MB Ind'!$X$8:$AH$8,$B$29,'Cust MB Ind'!$X215:$AH215)</f>
        <v>22</v>
      </c>
      <c r="G255" s="42">
        <f>'Avg Bill Days'!C212</f>
        <v>30.475999999999999</v>
      </c>
      <c r="H255" s="42"/>
      <c r="I255" s="42"/>
      <c r="J255" s="42">
        <f t="shared" si="24"/>
        <v>0</v>
      </c>
      <c r="K255" s="42">
        <f t="shared" si="24"/>
        <v>0</v>
      </c>
      <c r="L255" s="42"/>
      <c r="M255" s="42"/>
      <c r="N255" s="42"/>
      <c r="O255" s="42"/>
      <c r="P255" s="42"/>
      <c r="Q255" s="42"/>
      <c r="R255" s="42">
        <f t="shared" si="25"/>
        <v>31421</v>
      </c>
      <c r="S255" s="42">
        <f t="shared" si="26"/>
        <v>0</v>
      </c>
    </row>
    <row r="256" spans="1:19">
      <c r="A256" s="18">
        <f t="shared" si="22"/>
        <v>2029</v>
      </c>
      <c r="B256" s="18">
        <f t="shared" si="23"/>
        <v>9</v>
      </c>
      <c r="C256" s="18"/>
      <c r="D256" s="18"/>
      <c r="E256" s="18"/>
      <c r="F256" s="42">
        <f>SUMIF('Cust MB Ind'!$X$8:$AH$8,$B$29,'Cust MB Ind'!$X216:$AH216)</f>
        <v>22</v>
      </c>
      <c r="G256" s="42">
        <f>'Avg Bill Days'!C213</f>
        <v>31.143000000000001</v>
      </c>
      <c r="H256" s="42"/>
      <c r="I256" s="42"/>
      <c r="J256" s="42">
        <f t="shared" si="24"/>
        <v>0</v>
      </c>
      <c r="K256" s="42">
        <f t="shared" si="24"/>
        <v>0</v>
      </c>
      <c r="L256" s="42"/>
      <c r="M256" s="42"/>
      <c r="N256" s="42"/>
      <c r="O256" s="42"/>
      <c r="P256" s="42"/>
      <c r="Q256" s="42"/>
      <c r="R256" s="42">
        <f t="shared" si="25"/>
        <v>33622</v>
      </c>
      <c r="S256" s="42">
        <f t="shared" si="26"/>
        <v>0</v>
      </c>
    </row>
    <row r="257" spans="1:19">
      <c r="A257" s="18">
        <f t="shared" si="22"/>
        <v>2029</v>
      </c>
      <c r="B257" s="18">
        <f t="shared" si="23"/>
        <v>10</v>
      </c>
      <c r="C257" s="18"/>
      <c r="D257" s="18"/>
      <c r="E257" s="18"/>
      <c r="F257" s="42">
        <f>SUMIF('Cust MB Ind'!$X$8:$AH$8,$B$29,'Cust MB Ind'!$X217:$AH217)</f>
        <v>22</v>
      </c>
      <c r="G257" s="42">
        <f>'Avg Bill Days'!C214</f>
        <v>30.762</v>
      </c>
      <c r="H257" s="42"/>
      <c r="I257" s="42"/>
      <c r="J257" s="42">
        <f t="shared" si="24"/>
        <v>0</v>
      </c>
      <c r="K257" s="42">
        <f t="shared" si="24"/>
        <v>0</v>
      </c>
      <c r="L257" s="42"/>
      <c r="M257" s="42"/>
      <c r="N257" s="42"/>
      <c r="O257" s="42"/>
      <c r="P257" s="42"/>
      <c r="Q257" s="42"/>
      <c r="R257" s="42">
        <f t="shared" si="25"/>
        <v>27468</v>
      </c>
      <c r="S257" s="42">
        <f t="shared" si="26"/>
        <v>0</v>
      </c>
    </row>
    <row r="258" spans="1:19">
      <c r="A258" s="18">
        <f t="shared" si="22"/>
        <v>2029</v>
      </c>
      <c r="B258" s="18">
        <f t="shared" si="23"/>
        <v>11</v>
      </c>
      <c r="C258" s="18"/>
      <c r="D258" s="18"/>
      <c r="E258" s="18"/>
      <c r="F258" s="42">
        <f>SUMIF('Cust MB Ind'!$X$8:$AH$8,$B$29,'Cust MB Ind'!$X218:$AH218)</f>
        <v>22</v>
      </c>
      <c r="G258" s="42">
        <f>'Avg Bill Days'!C215</f>
        <v>28.619</v>
      </c>
      <c r="H258" s="42"/>
      <c r="I258" s="42"/>
      <c r="J258" s="42">
        <f t="shared" si="24"/>
        <v>0</v>
      </c>
      <c r="K258" s="42">
        <f t="shared" si="24"/>
        <v>0</v>
      </c>
      <c r="L258" s="42"/>
      <c r="M258" s="42"/>
      <c r="N258" s="42"/>
      <c r="O258" s="42"/>
      <c r="P258" s="42"/>
      <c r="Q258" s="42"/>
      <c r="R258" s="42">
        <f t="shared" si="25"/>
        <v>22628</v>
      </c>
      <c r="S258" s="42">
        <f t="shared" si="26"/>
        <v>0</v>
      </c>
    </row>
    <row r="259" spans="1:19">
      <c r="A259" s="18">
        <f t="shared" si="22"/>
        <v>2029</v>
      </c>
      <c r="B259" s="18">
        <f t="shared" si="23"/>
        <v>12</v>
      </c>
      <c r="C259" s="18"/>
      <c r="D259" s="18"/>
      <c r="E259" s="18"/>
      <c r="F259" s="42">
        <f>SUMIF('Cust MB Ind'!$X$8:$AH$8,$B$29,'Cust MB Ind'!$X219:$AH219)</f>
        <v>22</v>
      </c>
      <c r="G259" s="42">
        <f>'Avg Bill Days'!C216</f>
        <v>31.238</v>
      </c>
      <c r="H259" s="42"/>
      <c r="I259" s="42"/>
      <c r="J259" s="42">
        <f t="shared" si="24"/>
        <v>0</v>
      </c>
      <c r="K259" s="42">
        <f t="shared" si="24"/>
        <v>0</v>
      </c>
      <c r="L259" s="42"/>
      <c r="M259" s="42"/>
      <c r="N259" s="42"/>
      <c r="O259" s="42"/>
      <c r="P259" s="42"/>
      <c r="Q259" s="42"/>
      <c r="R259" s="42">
        <f t="shared" si="25"/>
        <v>25901</v>
      </c>
      <c r="S259" s="42">
        <f t="shared" si="26"/>
        <v>0</v>
      </c>
    </row>
    <row r="260" spans="1:19">
      <c r="A260" s="18">
        <f t="shared" ref="A260:A323" si="27">A248+1</f>
        <v>2030</v>
      </c>
      <c r="B260" s="18">
        <f t="shared" si="23"/>
        <v>1</v>
      </c>
      <c r="C260" s="18"/>
      <c r="D260" s="18"/>
      <c r="E260" s="18"/>
      <c r="F260" s="42">
        <f>SUMIF('Cust MB Ind'!$X$8:$AH$8,$B$29,'Cust MB Ind'!$X220:$AH220)</f>
        <v>22</v>
      </c>
      <c r="G260" s="42">
        <f>'Avg Bill Days'!C217</f>
        <v>32.286000000000001</v>
      </c>
      <c r="H260" s="42"/>
      <c r="I260" s="42"/>
      <c r="J260" s="42">
        <f t="shared" si="24"/>
        <v>0</v>
      </c>
      <c r="K260" s="42">
        <f t="shared" si="24"/>
        <v>0</v>
      </c>
      <c r="L260" s="42"/>
      <c r="M260" s="42"/>
      <c r="N260" s="42"/>
      <c r="O260" s="42"/>
      <c r="P260" s="42"/>
      <c r="Q260" s="42"/>
      <c r="R260" s="42">
        <f t="shared" si="25"/>
        <v>31047</v>
      </c>
      <c r="S260" s="42">
        <f t="shared" si="26"/>
        <v>0</v>
      </c>
    </row>
    <row r="261" spans="1:19">
      <c r="A261" s="18">
        <f t="shared" si="27"/>
        <v>2030</v>
      </c>
      <c r="B261" s="18">
        <f t="shared" ref="B261:B324" si="28">B249</f>
        <v>2</v>
      </c>
      <c r="C261" s="18"/>
      <c r="D261" s="18"/>
      <c r="E261" s="18"/>
      <c r="F261" s="42">
        <f>SUMIF('Cust MB Ind'!$X$8:$AH$8,$B$29,'Cust MB Ind'!$X221:$AH221)</f>
        <v>22</v>
      </c>
      <c r="G261" s="42">
        <f>'Avg Bill Days'!C218</f>
        <v>29.81</v>
      </c>
      <c r="H261" s="42"/>
      <c r="I261" s="42"/>
      <c r="J261" s="42">
        <f t="shared" si="24"/>
        <v>0</v>
      </c>
      <c r="K261" s="42">
        <f t="shared" si="24"/>
        <v>0</v>
      </c>
      <c r="L261" s="42"/>
      <c r="M261" s="42"/>
      <c r="N261" s="42"/>
      <c r="O261" s="42"/>
      <c r="P261" s="42"/>
      <c r="Q261" s="42"/>
      <c r="R261" s="42">
        <f t="shared" si="25"/>
        <v>30865</v>
      </c>
      <c r="S261" s="42">
        <f t="shared" si="26"/>
        <v>0</v>
      </c>
    </row>
    <row r="262" spans="1:19">
      <c r="A262" s="18">
        <f t="shared" si="27"/>
        <v>2030</v>
      </c>
      <c r="B262" s="18">
        <f t="shared" si="28"/>
        <v>3</v>
      </c>
      <c r="C262" s="18"/>
      <c r="D262" s="18"/>
      <c r="E262" s="18"/>
      <c r="F262" s="42">
        <f>SUMIF('Cust MB Ind'!$X$8:$AH$8,$B$29,'Cust MB Ind'!$X222:$AH222)</f>
        <v>22</v>
      </c>
      <c r="G262" s="42">
        <f>'Avg Bill Days'!C219</f>
        <v>29.524000000000001</v>
      </c>
      <c r="H262" s="42"/>
      <c r="I262" s="42"/>
      <c r="J262" s="42">
        <f t="shared" si="24"/>
        <v>0</v>
      </c>
      <c r="K262" s="42">
        <f t="shared" si="24"/>
        <v>0</v>
      </c>
      <c r="L262" s="42"/>
      <c r="M262" s="42"/>
      <c r="N262" s="42"/>
      <c r="O262" s="42"/>
      <c r="P262" s="42"/>
      <c r="Q262" s="42"/>
      <c r="R262" s="42">
        <f t="shared" si="25"/>
        <v>30740</v>
      </c>
      <c r="S262" s="42">
        <f t="shared" si="26"/>
        <v>0</v>
      </c>
    </row>
    <row r="263" spans="1:19">
      <c r="A263" s="18">
        <f t="shared" si="27"/>
        <v>2030</v>
      </c>
      <c r="B263" s="18">
        <f t="shared" si="28"/>
        <v>4</v>
      </c>
      <c r="C263" s="18"/>
      <c r="D263" s="18"/>
      <c r="E263" s="18"/>
      <c r="F263" s="42">
        <f>SUMIF('Cust MB Ind'!$X$8:$AH$8,$B$29,'Cust MB Ind'!$X223:$AH223)</f>
        <v>22</v>
      </c>
      <c r="G263" s="42">
        <f>'Avg Bill Days'!C220</f>
        <v>30.713999999999999</v>
      </c>
      <c r="H263" s="42"/>
      <c r="I263" s="42"/>
      <c r="J263" s="42">
        <f t="shared" si="24"/>
        <v>0</v>
      </c>
      <c r="K263" s="42">
        <f t="shared" si="24"/>
        <v>0</v>
      </c>
      <c r="L263" s="42"/>
      <c r="M263" s="42"/>
      <c r="N263" s="42"/>
      <c r="O263" s="42"/>
      <c r="P263" s="42"/>
      <c r="Q263" s="42"/>
      <c r="R263" s="42">
        <f t="shared" si="25"/>
        <v>30366</v>
      </c>
      <c r="S263" s="42">
        <f t="shared" si="26"/>
        <v>0</v>
      </c>
    </row>
    <row r="264" spans="1:19">
      <c r="A264" s="18">
        <f t="shared" si="27"/>
        <v>2030</v>
      </c>
      <c r="B264" s="18">
        <f t="shared" si="28"/>
        <v>5</v>
      </c>
      <c r="C264" s="18"/>
      <c r="D264" s="18"/>
      <c r="E264" s="18"/>
      <c r="F264" s="42">
        <f>SUMIF('Cust MB Ind'!$X$8:$AH$8,$B$29,'Cust MB Ind'!$X224:$AH224)</f>
        <v>22</v>
      </c>
      <c r="G264" s="42">
        <f>'Avg Bill Days'!C221</f>
        <v>29.524000000000001</v>
      </c>
      <c r="H264" s="42"/>
      <c r="I264" s="42"/>
      <c r="J264" s="42">
        <f t="shared" si="24"/>
        <v>0</v>
      </c>
      <c r="K264" s="42">
        <f t="shared" si="24"/>
        <v>0</v>
      </c>
      <c r="L264" s="42"/>
      <c r="M264" s="42"/>
      <c r="N264" s="42"/>
      <c r="O264" s="42"/>
      <c r="P264" s="42"/>
      <c r="Q264" s="42"/>
      <c r="R264" s="42">
        <f t="shared" si="25"/>
        <v>23886</v>
      </c>
      <c r="S264" s="42">
        <f t="shared" si="26"/>
        <v>0</v>
      </c>
    </row>
    <row r="265" spans="1:19">
      <c r="A265" s="18">
        <f t="shared" si="27"/>
        <v>2030</v>
      </c>
      <c r="B265" s="18">
        <f t="shared" si="28"/>
        <v>6</v>
      </c>
      <c r="C265" s="18"/>
      <c r="D265" s="18"/>
      <c r="E265" s="18"/>
      <c r="F265" s="42">
        <f>SUMIF('Cust MB Ind'!$X$8:$AH$8,$B$29,'Cust MB Ind'!$X225:$AH225)</f>
        <v>22</v>
      </c>
      <c r="G265" s="42">
        <f>'Avg Bill Days'!C222</f>
        <v>30.619</v>
      </c>
      <c r="H265" s="42"/>
      <c r="I265" s="42"/>
      <c r="J265" s="42">
        <f t="shared" si="24"/>
        <v>0</v>
      </c>
      <c r="K265" s="42">
        <f t="shared" si="24"/>
        <v>0</v>
      </c>
      <c r="L265" s="42"/>
      <c r="M265" s="42"/>
      <c r="N265" s="42"/>
      <c r="O265" s="42"/>
      <c r="P265" s="42"/>
      <c r="Q265" s="42"/>
      <c r="R265" s="42">
        <f t="shared" si="25"/>
        <v>27478</v>
      </c>
      <c r="S265" s="42">
        <f t="shared" si="26"/>
        <v>0</v>
      </c>
    </row>
    <row r="266" spans="1:19">
      <c r="A266" s="18">
        <f t="shared" si="27"/>
        <v>2030</v>
      </c>
      <c r="B266" s="18">
        <f t="shared" si="28"/>
        <v>7</v>
      </c>
      <c r="C266" s="18"/>
      <c r="D266" s="18"/>
      <c r="E266" s="18"/>
      <c r="F266" s="42">
        <f>SUMIF('Cust MB Ind'!$X$8:$AH$8,$B$29,'Cust MB Ind'!$X226:$AH226)</f>
        <v>22</v>
      </c>
      <c r="G266" s="42">
        <f>'Avg Bill Days'!C223</f>
        <v>30.713999999999999</v>
      </c>
      <c r="H266" s="42"/>
      <c r="I266" s="42"/>
      <c r="J266" s="42">
        <f t="shared" si="24"/>
        <v>0</v>
      </c>
      <c r="K266" s="42">
        <f t="shared" si="24"/>
        <v>0</v>
      </c>
      <c r="L266" s="42"/>
      <c r="M266" s="42"/>
      <c r="N266" s="42"/>
      <c r="O266" s="42"/>
      <c r="P266" s="42"/>
      <c r="Q266" s="42"/>
      <c r="R266" s="42">
        <f t="shared" si="25"/>
        <v>29609</v>
      </c>
      <c r="S266" s="42">
        <f t="shared" si="26"/>
        <v>0</v>
      </c>
    </row>
    <row r="267" spans="1:19">
      <c r="A267" s="18">
        <f t="shared" si="27"/>
        <v>2030</v>
      </c>
      <c r="B267" s="18">
        <f t="shared" si="28"/>
        <v>8</v>
      </c>
      <c r="C267" s="18"/>
      <c r="D267" s="18"/>
      <c r="E267" s="18"/>
      <c r="F267" s="42">
        <f>SUMIF('Cust MB Ind'!$X$8:$AH$8,$B$29,'Cust MB Ind'!$X227:$AH227)</f>
        <v>22</v>
      </c>
      <c r="G267" s="42">
        <f>'Avg Bill Days'!C224</f>
        <v>30.475999999999999</v>
      </c>
      <c r="H267" s="42"/>
      <c r="I267" s="42"/>
      <c r="J267" s="42">
        <f t="shared" si="24"/>
        <v>0</v>
      </c>
      <c r="K267" s="42">
        <f t="shared" si="24"/>
        <v>0</v>
      </c>
      <c r="L267" s="42"/>
      <c r="M267" s="42"/>
      <c r="N267" s="42"/>
      <c r="O267" s="42"/>
      <c r="P267" s="42"/>
      <c r="Q267" s="42"/>
      <c r="R267" s="42">
        <f t="shared" si="25"/>
        <v>31421</v>
      </c>
      <c r="S267" s="42">
        <f t="shared" si="26"/>
        <v>0</v>
      </c>
    </row>
    <row r="268" spans="1:19">
      <c r="A268" s="18">
        <f t="shared" si="27"/>
        <v>2030</v>
      </c>
      <c r="B268" s="18">
        <f t="shared" si="28"/>
        <v>9</v>
      </c>
      <c r="C268" s="18"/>
      <c r="D268" s="18"/>
      <c r="E268" s="18"/>
      <c r="F268" s="42">
        <f>SUMIF('Cust MB Ind'!$X$8:$AH$8,$B$29,'Cust MB Ind'!$X228:$AH228)</f>
        <v>22</v>
      </c>
      <c r="G268" s="42">
        <f>'Avg Bill Days'!C225</f>
        <v>31.143000000000001</v>
      </c>
      <c r="H268" s="42"/>
      <c r="I268" s="42"/>
      <c r="J268" s="42">
        <f t="shared" si="24"/>
        <v>0</v>
      </c>
      <c r="K268" s="42">
        <f t="shared" si="24"/>
        <v>0</v>
      </c>
      <c r="L268" s="42"/>
      <c r="M268" s="42"/>
      <c r="N268" s="42"/>
      <c r="O268" s="42"/>
      <c r="P268" s="42"/>
      <c r="Q268" s="42"/>
      <c r="R268" s="42">
        <f t="shared" si="25"/>
        <v>33622</v>
      </c>
      <c r="S268" s="42">
        <f t="shared" si="26"/>
        <v>0</v>
      </c>
    </row>
    <row r="269" spans="1:19">
      <c r="A269" s="18">
        <f t="shared" si="27"/>
        <v>2030</v>
      </c>
      <c r="B269" s="18">
        <f t="shared" si="28"/>
        <v>10</v>
      </c>
      <c r="C269" s="18"/>
      <c r="D269" s="18"/>
      <c r="E269" s="18"/>
      <c r="F269" s="42">
        <f>SUMIF('Cust MB Ind'!$X$8:$AH$8,$B$29,'Cust MB Ind'!$X229:$AH229)</f>
        <v>22</v>
      </c>
      <c r="G269" s="42">
        <f>'Avg Bill Days'!C226</f>
        <v>30.762</v>
      </c>
      <c r="H269" s="42"/>
      <c r="I269" s="42"/>
      <c r="J269" s="42">
        <f t="shared" si="24"/>
        <v>0</v>
      </c>
      <c r="K269" s="42">
        <f t="shared" si="24"/>
        <v>0</v>
      </c>
      <c r="L269" s="42"/>
      <c r="M269" s="42"/>
      <c r="N269" s="42"/>
      <c r="O269" s="42"/>
      <c r="P269" s="42"/>
      <c r="Q269" s="42"/>
      <c r="R269" s="42">
        <f t="shared" si="25"/>
        <v>27468</v>
      </c>
      <c r="S269" s="42">
        <f t="shared" si="26"/>
        <v>0</v>
      </c>
    </row>
    <row r="270" spans="1:19">
      <c r="A270" s="18">
        <f t="shared" si="27"/>
        <v>2030</v>
      </c>
      <c r="B270" s="18">
        <f t="shared" si="28"/>
        <v>11</v>
      </c>
      <c r="C270" s="18"/>
      <c r="D270" s="18"/>
      <c r="E270" s="18"/>
      <c r="F270" s="42">
        <f>SUMIF('Cust MB Ind'!$X$8:$AH$8,$B$29,'Cust MB Ind'!$X230:$AH230)</f>
        <v>22</v>
      </c>
      <c r="G270" s="42">
        <f>'Avg Bill Days'!C227</f>
        <v>28.619</v>
      </c>
      <c r="H270" s="42"/>
      <c r="I270" s="42"/>
      <c r="J270" s="42">
        <f t="shared" si="24"/>
        <v>0</v>
      </c>
      <c r="K270" s="42">
        <f t="shared" si="24"/>
        <v>0</v>
      </c>
      <c r="L270" s="42"/>
      <c r="M270" s="42"/>
      <c r="N270" s="42"/>
      <c r="O270" s="42"/>
      <c r="P270" s="42"/>
      <c r="Q270" s="42"/>
      <c r="R270" s="42">
        <f t="shared" si="25"/>
        <v>22628</v>
      </c>
      <c r="S270" s="42">
        <f t="shared" si="26"/>
        <v>0</v>
      </c>
    </row>
    <row r="271" spans="1:19">
      <c r="A271" s="18">
        <f t="shared" si="27"/>
        <v>2030</v>
      </c>
      <c r="B271" s="18">
        <f t="shared" si="28"/>
        <v>12</v>
      </c>
      <c r="C271" s="18"/>
      <c r="D271" s="18"/>
      <c r="E271" s="18"/>
      <c r="F271" s="42">
        <f>SUMIF('Cust MB Ind'!$X$8:$AH$8,$B$29,'Cust MB Ind'!$X231:$AH231)</f>
        <v>22</v>
      </c>
      <c r="G271" s="42">
        <f>'Avg Bill Days'!C228</f>
        <v>31.238</v>
      </c>
      <c r="H271" s="42"/>
      <c r="I271" s="42"/>
      <c r="J271" s="42">
        <f t="shared" si="24"/>
        <v>0</v>
      </c>
      <c r="K271" s="42">
        <f t="shared" si="24"/>
        <v>0</v>
      </c>
      <c r="L271" s="42"/>
      <c r="M271" s="42"/>
      <c r="N271" s="42"/>
      <c r="O271" s="42"/>
      <c r="P271" s="42"/>
      <c r="Q271" s="42"/>
      <c r="R271" s="42">
        <f t="shared" si="25"/>
        <v>25901</v>
      </c>
      <c r="S271" s="42">
        <f t="shared" si="26"/>
        <v>0</v>
      </c>
    </row>
    <row r="272" spans="1:19">
      <c r="A272" s="18">
        <f t="shared" si="27"/>
        <v>2031</v>
      </c>
      <c r="B272" s="18">
        <f t="shared" si="28"/>
        <v>1</v>
      </c>
      <c r="C272" s="18"/>
      <c r="D272" s="18"/>
      <c r="E272" s="18"/>
      <c r="F272" s="42">
        <f>SUMIF('Cust MB Ind'!$X$8:$AH$8,$B$29,'Cust MB Ind'!$X232:$AH232)</f>
        <v>22</v>
      </c>
      <c r="G272" s="42">
        <f>'Avg Bill Days'!C229</f>
        <v>32.286000000000001</v>
      </c>
      <c r="H272" s="42"/>
      <c r="I272" s="42"/>
      <c r="J272" s="42">
        <f t="shared" si="24"/>
        <v>0</v>
      </c>
      <c r="K272" s="42">
        <f t="shared" si="24"/>
        <v>0</v>
      </c>
      <c r="L272" s="42"/>
      <c r="M272" s="42"/>
      <c r="N272" s="42"/>
      <c r="O272" s="42"/>
      <c r="P272" s="42"/>
      <c r="Q272" s="42"/>
      <c r="R272" s="42">
        <f t="shared" si="25"/>
        <v>31047</v>
      </c>
      <c r="S272" s="42">
        <f t="shared" si="26"/>
        <v>0</v>
      </c>
    </row>
    <row r="273" spans="1:19">
      <c r="A273" s="18">
        <f t="shared" si="27"/>
        <v>2031</v>
      </c>
      <c r="B273" s="18">
        <f t="shared" si="28"/>
        <v>2</v>
      </c>
      <c r="C273" s="18"/>
      <c r="D273" s="18"/>
      <c r="E273" s="18"/>
      <c r="F273" s="42">
        <f>SUMIF('Cust MB Ind'!$X$8:$AH$8,$B$29,'Cust MB Ind'!$X233:$AH233)</f>
        <v>22</v>
      </c>
      <c r="G273" s="42">
        <f>'Avg Bill Days'!C230</f>
        <v>29.81</v>
      </c>
      <c r="H273" s="42"/>
      <c r="I273" s="42"/>
      <c r="J273" s="42">
        <f t="shared" si="24"/>
        <v>0</v>
      </c>
      <c r="K273" s="42">
        <f t="shared" si="24"/>
        <v>0</v>
      </c>
      <c r="L273" s="42"/>
      <c r="M273" s="42"/>
      <c r="N273" s="42"/>
      <c r="O273" s="42"/>
      <c r="P273" s="42"/>
      <c r="Q273" s="42"/>
      <c r="R273" s="42">
        <f t="shared" si="25"/>
        <v>30865</v>
      </c>
      <c r="S273" s="42">
        <f t="shared" si="26"/>
        <v>0</v>
      </c>
    </row>
    <row r="274" spans="1:19">
      <c r="A274" s="18">
        <f t="shared" si="27"/>
        <v>2031</v>
      </c>
      <c r="B274" s="18">
        <f t="shared" si="28"/>
        <v>3</v>
      </c>
      <c r="C274" s="18"/>
      <c r="D274" s="18"/>
      <c r="E274" s="18"/>
      <c r="F274" s="42">
        <f>SUMIF('Cust MB Ind'!$X$8:$AH$8,$B$29,'Cust MB Ind'!$X234:$AH234)</f>
        <v>22</v>
      </c>
      <c r="G274" s="42">
        <f>'Avg Bill Days'!C231</f>
        <v>29.524000000000001</v>
      </c>
      <c r="H274" s="42"/>
      <c r="I274" s="42"/>
      <c r="J274" s="42">
        <f t="shared" si="24"/>
        <v>0</v>
      </c>
      <c r="K274" s="42">
        <f t="shared" si="24"/>
        <v>0</v>
      </c>
      <c r="L274" s="42"/>
      <c r="M274" s="42"/>
      <c r="N274" s="42"/>
      <c r="O274" s="42"/>
      <c r="P274" s="42"/>
      <c r="Q274" s="42"/>
      <c r="R274" s="42">
        <f t="shared" si="25"/>
        <v>30740</v>
      </c>
      <c r="S274" s="42">
        <f t="shared" si="26"/>
        <v>0</v>
      </c>
    </row>
    <row r="275" spans="1:19">
      <c r="A275" s="18">
        <f t="shared" si="27"/>
        <v>2031</v>
      </c>
      <c r="B275" s="18">
        <f t="shared" si="28"/>
        <v>4</v>
      </c>
      <c r="C275" s="18"/>
      <c r="D275" s="18"/>
      <c r="E275" s="18"/>
      <c r="F275" s="42">
        <f>SUMIF('Cust MB Ind'!$X$8:$AH$8,$B$29,'Cust MB Ind'!$X235:$AH235)</f>
        <v>22</v>
      </c>
      <c r="G275" s="42">
        <f>'Avg Bill Days'!C232</f>
        <v>30.713999999999999</v>
      </c>
      <c r="H275" s="42"/>
      <c r="I275" s="42"/>
      <c r="J275" s="42">
        <f t="shared" si="24"/>
        <v>0</v>
      </c>
      <c r="K275" s="42">
        <f t="shared" si="24"/>
        <v>0</v>
      </c>
      <c r="L275" s="42"/>
      <c r="M275" s="42"/>
      <c r="N275" s="42"/>
      <c r="O275" s="42"/>
      <c r="P275" s="42"/>
      <c r="Q275" s="42"/>
      <c r="R275" s="42">
        <f t="shared" si="25"/>
        <v>30366</v>
      </c>
      <c r="S275" s="42">
        <f t="shared" si="26"/>
        <v>0</v>
      </c>
    </row>
    <row r="276" spans="1:19">
      <c r="A276" s="18">
        <f t="shared" si="27"/>
        <v>2031</v>
      </c>
      <c r="B276" s="18">
        <f t="shared" si="28"/>
        <v>5</v>
      </c>
      <c r="C276" s="18"/>
      <c r="D276" s="18"/>
      <c r="E276" s="18"/>
      <c r="F276" s="42">
        <f>SUMIF('Cust MB Ind'!$X$8:$AH$8,$B$29,'Cust MB Ind'!$X236:$AH236)</f>
        <v>22</v>
      </c>
      <c r="G276" s="42">
        <f>'Avg Bill Days'!C233</f>
        <v>29.524000000000001</v>
      </c>
      <c r="H276" s="42"/>
      <c r="I276" s="42"/>
      <c r="J276" s="42">
        <f t="shared" si="24"/>
        <v>0</v>
      </c>
      <c r="K276" s="42">
        <f t="shared" si="24"/>
        <v>0</v>
      </c>
      <c r="L276" s="42"/>
      <c r="M276" s="42"/>
      <c r="N276" s="42"/>
      <c r="O276" s="42"/>
      <c r="P276" s="42"/>
      <c r="Q276" s="42"/>
      <c r="R276" s="42">
        <f t="shared" si="25"/>
        <v>23886</v>
      </c>
      <c r="S276" s="42">
        <f t="shared" si="26"/>
        <v>0</v>
      </c>
    </row>
    <row r="277" spans="1:19">
      <c r="A277" s="18">
        <f t="shared" si="27"/>
        <v>2031</v>
      </c>
      <c r="B277" s="18">
        <f t="shared" si="28"/>
        <v>6</v>
      </c>
      <c r="C277" s="18"/>
      <c r="D277" s="18"/>
      <c r="E277" s="18"/>
      <c r="F277" s="42">
        <f>SUMIF('Cust MB Ind'!$X$8:$AH$8,$B$29,'Cust MB Ind'!$X237:$AH237)</f>
        <v>22</v>
      </c>
      <c r="G277" s="42">
        <f>'Avg Bill Days'!C234</f>
        <v>30.619</v>
      </c>
      <c r="H277" s="42"/>
      <c r="I277" s="42"/>
      <c r="J277" s="42">
        <f t="shared" si="24"/>
        <v>0</v>
      </c>
      <c r="K277" s="42">
        <f t="shared" si="24"/>
        <v>0</v>
      </c>
      <c r="L277" s="42"/>
      <c r="M277" s="42"/>
      <c r="N277" s="42"/>
      <c r="O277" s="42"/>
      <c r="P277" s="42"/>
      <c r="Q277" s="42"/>
      <c r="R277" s="42">
        <f t="shared" si="25"/>
        <v>27478</v>
      </c>
      <c r="S277" s="42">
        <f t="shared" si="26"/>
        <v>0</v>
      </c>
    </row>
    <row r="278" spans="1:19">
      <c r="A278" s="18">
        <f t="shared" si="27"/>
        <v>2031</v>
      </c>
      <c r="B278" s="18">
        <f t="shared" si="28"/>
        <v>7</v>
      </c>
      <c r="C278" s="18"/>
      <c r="D278" s="18"/>
      <c r="E278" s="18"/>
      <c r="F278" s="42">
        <f>SUMIF('Cust MB Ind'!$X$8:$AH$8,$B$29,'Cust MB Ind'!$X238:$AH238)</f>
        <v>22</v>
      </c>
      <c r="G278" s="42">
        <f>'Avg Bill Days'!C235</f>
        <v>30.713999999999999</v>
      </c>
      <c r="H278" s="42"/>
      <c r="I278" s="42"/>
      <c r="J278" s="42">
        <f t="shared" si="24"/>
        <v>0</v>
      </c>
      <c r="K278" s="42">
        <f t="shared" si="24"/>
        <v>0</v>
      </c>
      <c r="L278" s="42"/>
      <c r="M278" s="42"/>
      <c r="N278" s="42"/>
      <c r="O278" s="42"/>
      <c r="P278" s="42"/>
      <c r="Q278" s="42"/>
      <c r="R278" s="42">
        <f t="shared" si="25"/>
        <v>29609</v>
      </c>
      <c r="S278" s="42">
        <f t="shared" si="26"/>
        <v>0</v>
      </c>
    </row>
    <row r="279" spans="1:19">
      <c r="A279" s="18">
        <f t="shared" si="27"/>
        <v>2031</v>
      </c>
      <c r="B279" s="18">
        <f t="shared" si="28"/>
        <v>8</v>
      </c>
      <c r="C279" s="18"/>
      <c r="D279" s="18"/>
      <c r="E279" s="18"/>
      <c r="F279" s="42">
        <f>SUMIF('Cust MB Ind'!$X$8:$AH$8,$B$29,'Cust MB Ind'!$X239:$AH239)</f>
        <v>22</v>
      </c>
      <c r="G279" s="42">
        <f>'Avg Bill Days'!C236</f>
        <v>30.475999999999999</v>
      </c>
      <c r="H279" s="42"/>
      <c r="I279" s="42"/>
      <c r="J279" s="42">
        <f t="shared" si="24"/>
        <v>0</v>
      </c>
      <c r="K279" s="42">
        <f t="shared" si="24"/>
        <v>0</v>
      </c>
      <c r="L279" s="42"/>
      <c r="M279" s="42"/>
      <c r="N279" s="42"/>
      <c r="O279" s="42"/>
      <c r="P279" s="42"/>
      <c r="Q279" s="42"/>
      <c r="R279" s="42">
        <f t="shared" si="25"/>
        <v>31421</v>
      </c>
      <c r="S279" s="42">
        <f t="shared" si="26"/>
        <v>0</v>
      </c>
    </row>
    <row r="280" spans="1:19">
      <c r="A280" s="18">
        <f t="shared" si="27"/>
        <v>2031</v>
      </c>
      <c r="B280" s="18">
        <f t="shared" si="28"/>
        <v>9</v>
      </c>
      <c r="C280" s="18"/>
      <c r="D280" s="18"/>
      <c r="E280" s="18"/>
      <c r="F280" s="42">
        <f>SUMIF('Cust MB Ind'!$X$8:$AH$8,$B$29,'Cust MB Ind'!$X240:$AH240)</f>
        <v>22</v>
      </c>
      <c r="G280" s="42">
        <f>'Avg Bill Days'!C237</f>
        <v>31.143000000000001</v>
      </c>
      <c r="H280" s="42"/>
      <c r="I280" s="42"/>
      <c r="J280" s="42">
        <f t="shared" si="24"/>
        <v>0</v>
      </c>
      <c r="K280" s="42">
        <f t="shared" si="24"/>
        <v>0</v>
      </c>
      <c r="L280" s="42"/>
      <c r="M280" s="42"/>
      <c r="N280" s="42"/>
      <c r="O280" s="42"/>
      <c r="P280" s="42"/>
      <c r="Q280" s="42"/>
      <c r="R280" s="42">
        <f t="shared" si="25"/>
        <v>33622</v>
      </c>
      <c r="S280" s="42">
        <f t="shared" si="26"/>
        <v>0</v>
      </c>
    </row>
    <row r="281" spans="1:19">
      <c r="A281" s="18">
        <f t="shared" si="27"/>
        <v>2031</v>
      </c>
      <c r="B281" s="18">
        <f t="shared" si="28"/>
        <v>10</v>
      </c>
      <c r="C281" s="18"/>
      <c r="D281" s="18"/>
      <c r="E281" s="18"/>
      <c r="F281" s="42">
        <f>SUMIF('Cust MB Ind'!$X$8:$AH$8,$B$29,'Cust MB Ind'!$X241:$AH241)</f>
        <v>22</v>
      </c>
      <c r="G281" s="42">
        <f>'Avg Bill Days'!C238</f>
        <v>30.762</v>
      </c>
      <c r="H281" s="42"/>
      <c r="I281" s="42"/>
      <c r="J281" s="42">
        <f t="shared" si="24"/>
        <v>0</v>
      </c>
      <c r="K281" s="42">
        <f t="shared" si="24"/>
        <v>0</v>
      </c>
      <c r="L281" s="42"/>
      <c r="M281" s="42"/>
      <c r="N281" s="42"/>
      <c r="O281" s="42"/>
      <c r="P281" s="42"/>
      <c r="Q281" s="42"/>
      <c r="R281" s="42">
        <f t="shared" si="25"/>
        <v>27468</v>
      </c>
      <c r="S281" s="42">
        <f t="shared" si="26"/>
        <v>0</v>
      </c>
    </row>
    <row r="282" spans="1:19">
      <c r="A282" s="18">
        <f t="shared" si="27"/>
        <v>2031</v>
      </c>
      <c r="B282" s="18">
        <f t="shared" si="28"/>
        <v>11</v>
      </c>
      <c r="C282" s="18"/>
      <c r="D282" s="18"/>
      <c r="E282" s="18"/>
      <c r="F282" s="42">
        <f>SUMIF('Cust MB Ind'!$X$8:$AH$8,$B$29,'Cust MB Ind'!$X242:$AH242)</f>
        <v>22</v>
      </c>
      <c r="G282" s="42">
        <f>'Avg Bill Days'!C239</f>
        <v>28.619</v>
      </c>
      <c r="H282" s="42"/>
      <c r="I282" s="42"/>
      <c r="J282" s="42">
        <f t="shared" si="24"/>
        <v>0</v>
      </c>
      <c r="K282" s="42">
        <f t="shared" si="24"/>
        <v>0</v>
      </c>
      <c r="L282" s="42"/>
      <c r="M282" s="42"/>
      <c r="N282" s="42"/>
      <c r="O282" s="42"/>
      <c r="P282" s="42"/>
      <c r="Q282" s="42"/>
      <c r="R282" s="42">
        <f t="shared" si="25"/>
        <v>22628</v>
      </c>
      <c r="S282" s="42">
        <f t="shared" si="26"/>
        <v>0</v>
      </c>
    </row>
    <row r="283" spans="1:19">
      <c r="A283" s="18">
        <f t="shared" si="27"/>
        <v>2031</v>
      </c>
      <c r="B283" s="18">
        <f t="shared" si="28"/>
        <v>12</v>
      </c>
      <c r="C283" s="18"/>
      <c r="D283" s="18"/>
      <c r="E283" s="18"/>
      <c r="F283" s="42">
        <f>SUMIF('Cust MB Ind'!$X$8:$AH$8,$B$29,'Cust MB Ind'!$X243:$AH243)</f>
        <v>22</v>
      </c>
      <c r="G283" s="42">
        <f>'Avg Bill Days'!C240</f>
        <v>31.238</v>
      </c>
      <c r="H283" s="42"/>
      <c r="I283" s="42"/>
      <c r="J283" s="42">
        <f t="shared" si="24"/>
        <v>0</v>
      </c>
      <c r="K283" s="42">
        <f t="shared" si="24"/>
        <v>0</v>
      </c>
      <c r="L283" s="42"/>
      <c r="M283" s="42"/>
      <c r="N283" s="42"/>
      <c r="O283" s="42"/>
      <c r="P283" s="42"/>
      <c r="Q283" s="42"/>
      <c r="R283" s="42">
        <f t="shared" si="25"/>
        <v>25901</v>
      </c>
      <c r="S283" s="42">
        <f t="shared" si="26"/>
        <v>0</v>
      </c>
    </row>
    <row r="284" spans="1:19">
      <c r="A284" s="18">
        <f t="shared" si="27"/>
        <v>2032</v>
      </c>
      <c r="B284" s="18">
        <f t="shared" si="28"/>
        <v>1</v>
      </c>
      <c r="C284" s="18"/>
      <c r="D284" s="18"/>
      <c r="E284" s="18"/>
      <c r="F284" s="42">
        <f>SUMIF('Cust MB Ind'!$X$8:$AH$8,$B$29,'Cust MB Ind'!$X244:$AH244)</f>
        <v>22</v>
      </c>
      <c r="G284" s="42">
        <f>'Avg Bill Days'!C241</f>
        <v>32.286000000000001</v>
      </c>
      <c r="H284" s="42"/>
      <c r="I284" s="42"/>
      <c r="J284" s="42">
        <f t="shared" si="24"/>
        <v>0</v>
      </c>
      <c r="K284" s="42">
        <f t="shared" si="24"/>
        <v>0</v>
      </c>
      <c r="L284" s="42"/>
      <c r="M284" s="42"/>
      <c r="N284" s="42"/>
      <c r="O284" s="42"/>
      <c r="P284" s="42"/>
      <c r="Q284" s="42"/>
      <c r="R284" s="42">
        <f t="shared" si="25"/>
        <v>31047</v>
      </c>
      <c r="S284" s="42">
        <f t="shared" si="26"/>
        <v>0</v>
      </c>
    </row>
    <row r="285" spans="1:19">
      <c r="A285" s="18">
        <f t="shared" si="27"/>
        <v>2032</v>
      </c>
      <c r="B285" s="18">
        <f t="shared" si="28"/>
        <v>2</v>
      </c>
      <c r="C285" s="18"/>
      <c r="D285" s="18"/>
      <c r="E285" s="18"/>
      <c r="F285" s="42">
        <f>SUMIF('Cust MB Ind'!$X$8:$AH$8,$B$29,'Cust MB Ind'!$X245:$AH245)</f>
        <v>22</v>
      </c>
      <c r="G285" s="42">
        <f>'Avg Bill Days'!C242</f>
        <v>30.31</v>
      </c>
      <c r="H285" s="42"/>
      <c r="I285" s="42"/>
      <c r="J285" s="42">
        <f t="shared" si="24"/>
        <v>0</v>
      </c>
      <c r="K285" s="42">
        <f t="shared" si="24"/>
        <v>0</v>
      </c>
      <c r="L285" s="42"/>
      <c r="M285" s="42"/>
      <c r="N285" s="42"/>
      <c r="O285" s="42"/>
      <c r="P285" s="42"/>
      <c r="Q285" s="42"/>
      <c r="R285" s="42">
        <f t="shared" si="25"/>
        <v>31383</v>
      </c>
      <c r="S285" s="42">
        <f t="shared" si="26"/>
        <v>0</v>
      </c>
    </row>
    <row r="286" spans="1:19">
      <c r="A286" s="18">
        <f t="shared" si="27"/>
        <v>2032</v>
      </c>
      <c r="B286" s="18">
        <f t="shared" si="28"/>
        <v>3</v>
      </c>
      <c r="C286" s="18"/>
      <c r="D286" s="18"/>
      <c r="E286" s="18"/>
      <c r="F286" s="42">
        <f>SUMIF('Cust MB Ind'!$X$8:$AH$8,$B$29,'Cust MB Ind'!$X246:$AH246)</f>
        <v>22</v>
      </c>
      <c r="G286" s="42">
        <f>'Avg Bill Days'!C243</f>
        <v>30.024000000000001</v>
      </c>
      <c r="H286" s="42"/>
      <c r="I286" s="42"/>
      <c r="J286" s="42">
        <f t="shared" si="24"/>
        <v>0</v>
      </c>
      <c r="K286" s="42">
        <f t="shared" si="24"/>
        <v>0</v>
      </c>
      <c r="L286" s="42"/>
      <c r="M286" s="42"/>
      <c r="N286" s="42"/>
      <c r="O286" s="42"/>
      <c r="P286" s="42"/>
      <c r="Q286" s="42"/>
      <c r="R286" s="42">
        <f t="shared" si="25"/>
        <v>31261</v>
      </c>
      <c r="S286" s="42">
        <f t="shared" si="26"/>
        <v>0</v>
      </c>
    </row>
    <row r="287" spans="1:19">
      <c r="A287" s="18">
        <f t="shared" si="27"/>
        <v>2032</v>
      </c>
      <c r="B287" s="18">
        <f t="shared" si="28"/>
        <v>4</v>
      </c>
      <c r="C287" s="18"/>
      <c r="D287" s="18"/>
      <c r="E287" s="18"/>
      <c r="F287" s="42">
        <f>SUMIF('Cust MB Ind'!$X$8:$AH$8,$B$29,'Cust MB Ind'!$X247:$AH247)</f>
        <v>22</v>
      </c>
      <c r="G287" s="42">
        <f>'Avg Bill Days'!C244</f>
        <v>30.713999999999999</v>
      </c>
      <c r="H287" s="42"/>
      <c r="I287" s="42"/>
      <c r="J287" s="42">
        <f t="shared" si="24"/>
        <v>0</v>
      </c>
      <c r="K287" s="42">
        <f t="shared" si="24"/>
        <v>0</v>
      </c>
      <c r="L287" s="42"/>
      <c r="M287" s="42"/>
      <c r="N287" s="42"/>
      <c r="O287" s="42"/>
      <c r="P287" s="42"/>
      <c r="Q287" s="42"/>
      <c r="R287" s="42">
        <f t="shared" si="25"/>
        <v>30366</v>
      </c>
      <c r="S287" s="42">
        <f t="shared" si="26"/>
        <v>0</v>
      </c>
    </row>
    <row r="288" spans="1:19">
      <c r="A288" s="18">
        <f t="shared" si="27"/>
        <v>2032</v>
      </c>
      <c r="B288" s="18">
        <f t="shared" si="28"/>
        <v>5</v>
      </c>
      <c r="C288" s="18"/>
      <c r="D288" s="18"/>
      <c r="E288" s="18"/>
      <c r="F288" s="42">
        <f>SUMIF('Cust MB Ind'!$X$8:$AH$8,$B$29,'Cust MB Ind'!$X248:$AH248)</f>
        <v>22</v>
      </c>
      <c r="G288" s="42">
        <f>'Avg Bill Days'!C245</f>
        <v>29.524000000000001</v>
      </c>
      <c r="H288" s="42"/>
      <c r="I288" s="42"/>
      <c r="J288" s="42">
        <f t="shared" si="24"/>
        <v>0</v>
      </c>
      <c r="K288" s="42">
        <f t="shared" si="24"/>
        <v>0</v>
      </c>
      <c r="L288" s="42"/>
      <c r="M288" s="42"/>
      <c r="N288" s="42"/>
      <c r="O288" s="42"/>
      <c r="P288" s="42"/>
      <c r="Q288" s="42"/>
      <c r="R288" s="42">
        <f t="shared" si="25"/>
        <v>23886</v>
      </c>
      <c r="S288" s="42">
        <f t="shared" si="26"/>
        <v>0</v>
      </c>
    </row>
    <row r="289" spans="1:19">
      <c r="A289" s="18">
        <f t="shared" si="27"/>
        <v>2032</v>
      </c>
      <c r="B289" s="18">
        <f t="shared" si="28"/>
        <v>6</v>
      </c>
      <c r="C289" s="18"/>
      <c r="D289" s="18"/>
      <c r="E289" s="18"/>
      <c r="F289" s="42">
        <f>SUMIF('Cust MB Ind'!$X$8:$AH$8,$B$29,'Cust MB Ind'!$X249:$AH249)</f>
        <v>22</v>
      </c>
      <c r="G289" s="42">
        <f>'Avg Bill Days'!C246</f>
        <v>30.619</v>
      </c>
      <c r="H289" s="42"/>
      <c r="I289" s="42"/>
      <c r="J289" s="42">
        <f t="shared" si="24"/>
        <v>0</v>
      </c>
      <c r="K289" s="42">
        <f t="shared" si="24"/>
        <v>0</v>
      </c>
      <c r="L289" s="42"/>
      <c r="M289" s="42"/>
      <c r="N289" s="42"/>
      <c r="O289" s="42"/>
      <c r="P289" s="42"/>
      <c r="Q289" s="42"/>
      <c r="R289" s="42">
        <f t="shared" si="25"/>
        <v>27478</v>
      </c>
      <c r="S289" s="42">
        <f t="shared" si="26"/>
        <v>0</v>
      </c>
    </row>
    <row r="290" spans="1:19">
      <c r="A290" s="18">
        <f t="shared" si="27"/>
        <v>2032</v>
      </c>
      <c r="B290" s="18">
        <f t="shared" si="28"/>
        <v>7</v>
      </c>
      <c r="C290" s="18"/>
      <c r="D290" s="18"/>
      <c r="E290" s="18"/>
      <c r="F290" s="42">
        <f>SUMIF('Cust MB Ind'!$X$8:$AH$8,$B$29,'Cust MB Ind'!$X250:$AH250)</f>
        <v>22</v>
      </c>
      <c r="G290" s="42">
        <f>'Avg Bill Days'!C247</f>
        <v>30.713999999999999</v>
      </c>
      <c r="H290" s="42"/>
      <c r="I290" s="42"/>
      <c r="J290" s="42">
        <f t="shared" si="24"/>
        <v>0</v>
      </c>
      <c r="K290" s="42">
        <f t="shared" si="24"/>
        <v>0</v>
      </c>
      <c r="L290" s="42"/>
      <c r="M290" s="42"/>
      <c r="N290" s="42"/>
      <c r="O290" s="42"/>
      <c r="P290" s="42"/>
      <c r="Q290" s="42"/>
      <c r="R290" s="42">
        <f t="shared" si="25"/>
        <v>29609</v>
      </c>
      <c r="S290" s="42">
        <f t="shared" si="26"/>
        <v>0</v>
      </c>
    </row>
    <row r="291" spans="1:19">
      <c r="A291" s="18">
        <f t="shared" si="27"/>
        <v>2032</v>
      </c>
      <c r="B291" s="18">
        <f t="shared" si="28"/>
        <v>8</v>
      </c>
      <c r="C291" s="18"/>
      <c r="D291" s="18"/>
      <c r="E291" s="18"/>
      <c r="F291" s="42">
        <f>SUMIF('Cust MB Ind'!$X$8:$AH$8,$B$29,'Cust MB Ind'!$X251:$AH251)</f>
        <v>22</v>
      </c>
      <c r="G291" s="42">
        <f>'Avg Bill Days'!C248</f>
        <v>30.475999999999999</v>
      </c>
      <c r="H291" s="42"/>
      <c r="I291" s="42"/>
      <c r="J291" s="42">
        <f t="shared" si="24"/>
        <v>0</v>
      </c>
      <c r="K291" s="42">
        <f t="shared" si="24"/>
        <v>0</v>
      </c>
      <c r="L291" s="42"/>
      <c r="M291" s="42"/>
      <c r="N291" s="42"/>
      <c r="O291" s="42"/>
      <c r="P291" s="42"/>
      <c r="Q291" s="42"/>
      <c r="R291" s="42">
        <f t="shared" si="25"/>
        <v>31421</v>
      </c>
      <c r="S291" s="42">
        <f t="shared" si="26"/>
        <v>0</v>
      </c>
    </row>
    <row r="292" spans="1:19">
      <c r="A292" s="18">
        <f t="shared" si="27"/>
        <v>2032</v>
      </c>
      <c r="B292" s="18">
        <f t="shared" si="28"/>
        <v>9</v>
      </c>
      <c r="C292" s="18"/>
      <c r="D292" s="18"/>
      <c r="E292" s="18"/>
      <c r="F292" s="42">
        <f>SUMIF('Cust MB Ind'!$X$8:$AH$8,$B$29,'Cust MB Ind'!$X252:$AH252)</f>
        <v>22</v>
      </c>
      <c r="G292" s="42">
        <f>'Avg Bill Days'!C249</f>
        <v>31.143000000000001</v>
      </c>
      <c r="H292" s="42"/>
      <c r="I292" s="42"/>
      <c r="J292" s="42">
        <f t="shared" si="24"/>
        <v>0</v>
      </c>
      <c r="K292" s="42">
        <f t="shared" si="24"/>
        <v>0</v>
      </c>
      <c r="L292" s="42"/>
      <c r="M292" s="42"/>
      <c r="N292" s="42"/>
      <c r="O292" s="42"/>
      <c r="P292" s="42"/>
      <c r="Q292" s="42"/>
      <c r="R292" s="42">
        <f t="shared" si="25"/>
        <v>33622</v>
      </c>
      <c r="S292" s="42">
        <f t="shared" si="26"/>
        <v>0</v>
      </c>
    </row>
    <row r="293" spans="1:19">
      <c r="A293" s="18">
        <f t="shared" si="27"/>
        <v>2032</v>
      </c>
      <c r="B293" s="18">
        <f t="shared" si="28"/>
        <v>10</v>
      </c>
      <c r="C293" s="18"/>
      <c r="D293" s="18"/>
      <c r="E293" s="18"/>
      <c r="F293" s="42">
        <f>SUMIF('Cust MB Ind'!$X$8:$AH$8,$B$29,'Cust MB Ind'!$X253:$AH253)</f>
        <v>22</v>
      </c>
      <c r="G293" s="42">
        <f>'Avg Bill Days'!C250</f>
        <v>30.762</v>
      </c>
      <c r="H293" s="42"/>
      <c r="I293" s="42"/>
      <c r="J293" s="42">
        <f t="shared" si="24"/>
        <v>0</v>
      </c>
      <c r="K293" s="42">
        <f t="shared" si="24"/>
        <v>0</v>
      </c>
      <c r="L293" s="42"/>
      <c r="M293" s="42"/>
      <c r="N293" s="42"/>
      <c r="O293" s="42"/>
      <c r="P293" s="42"/>
      <c r="Q293" s="42"/>
      <c r="R293" s="42">
        <f t="shared" si="25"/>
        <v>27468</v>
      </c>
      <c r="S293" s="42">
        <f t="shared" si="26"/>
        <v>0</v>
      </c>
    </row>
    <row r="294" spans="1:19">
      <c r="A294" s="18">
        <f t="shared" si="27"/>
        <v>2032</v>
      </c>
      <c r="B294" s="18">
        <f t="shared" si="28"/>
        <v>11</v>
      </c>
      <c r="C294" s="18"/>
      <c r="D294" s="18"/>
      <c r="E294" s="18"/>
      <c r="F294" s="42">
        <f>SUMIF('Cust MB Ind'!$X$8:$AH$8,$B$29,'Cust MB Ind'!$X254:$AH254)</f>
        <v>22</v>
      </c>
      <c r="G294" s="42">
        <f>'Avg Bill Days'!C251</f>
        <v>28.619</v>
      </c>
      <c r="H294" s="42"/>
      <c r="I294" s="42"/>
      <c r="J294" s="42">
        <f t="shared" si="24"/>
        <v>0</v>
      </c>
      <c r="K294" s="42">
        <f t="shared" si="24"/>
        <v>0</v>
      </c>
      <c r="L294" s="42"/>
      <c r="M294" s="42"/>
      <c r="N294" s="42"/>
      <c r="O294" s="42"/>
      <c r="P294" s="42"/>
      <c r="Q294" s="42"/>
      <c r="R294" s="42">
        <f t="shared" si="25"/>
        <v>22628</v>
      </c>
      <c r="S294" s="42">
        <f t="shared" si="26"/>
        <v>0</v>
      </c>
    </row>
    <row r="295" spans="1:19">
      <c r="A295" s="18">
        <f t="shared" si="27"/>
        <v>2032</v>
      </c>
      <c r="B295" s="18">
        <f t="shared" si="28"/>
        <v>12</v>
      </c>
      <c r="C295" s="18"/>
      <c r="D295" s="18"/>
      <c r="E295" s="18"/>
      <c r="F295" s="42">
        <f>SUMIF('Cust MB Ind'!$X$8:$AH$8,$B$29,'Cust MB Ind'!$X255:$AH255)</f>
        <v>22</v>
      </c>
      <c r="G295" s="42">
        <f>'Avg Bill Days'!C252</f>
        <v>31.238</v>
      </c>
      <c r="H295" s="42"/>
      <c r="I295" s="42"/>
      <c r="J295" s="42">
        <f t="shared" si="24"/>
        <v>0</v>
      </c>
      <c r="K295" s="42">
        <f t="shared" si="24"/>
        <v>0</v>
      </c>
      <c r="L295" s="42"/>
      <c r="M295" s="42"/>
      <c r="N295" s="42"/>
      <c r="O295" s="42"/>
      <c r="P295" s="42"/>
      <c r="Q295" s="42"/>
      <c r="R295" s="42">
        <f t="shared" si="25"/>
        <v>25901</v>
      </c>
      <c r="S295" s="42">
        <f t="shared" si="26"/>
        <v>0</v>
      </c>
    </row>
    <row r="296" spans="1:19">
      <c r="A296" s="18">
        <f t="shared" si="27"/>
        <v>2033</v>
      </c>
      <c r="B296" s="18">
        <f t="shared" si="28"/>
        <v>1</v>
      </c>
      <c r="C296" s="18"/>
      <c r="D296" s="18"/>
      <c r="E296" s="18"/>
      <c r="F296" s="42">
        <f>SUMIF('Cust MB Ind'!$X$8:$AH$8,$B$29,'Cust MB Ind'!$X256:$AH256)</f>
        <v>22</v>
      </c>
      <c r="G296" s="42">
        <f>'Avg Bill Days'!C253</f>
        <v>32.286000000000001</v>
      </c>
      <c r="H296" s="42"/>
      <c r="I296" s="42"/>
      <c r="J296" s="42">
        <f t="shared" si="24"/>
        <v>0</v>
      </c>
      <c r="K296" s="42">
        <f t="shared" si="24"/>
        <v>0</v>
      </c>
      <c r="L296" s="42"/>
      <c r="M296" s="42"/>
      <c r="N296" s="42"/>
      <c r="O296" s="42"/>
      <c r="P296" s="42"/>
      <c r="Q296" s="42"/>
      <c r="R296" s="42">
        <f t="shared" si="25"/>
        <v>31047</v>
      </c>
      <c r="S296" s="42">
        <f t="shared" si="26"/>
        <v>0</v>
      </c>
    </row>
    <row r="297" spans="1:19">
      <c r="A297" s="18">
        <f t="shared" si="27"/>
        <v>2033</v>
      </c>
      <c r="B297" s="18">
        <f t="shared" si="28"/>
        <v>2</v>
      </c>
      <c r="C297" s="18"/>
      <c r="D297" s="18"/>
      <c r="E297" s="18"/>
      <c r="F297" s="42">
        <f>SUMIF('Cust MB Ind'!$X$8:$AH$8,$B$29,'Cust MB Ind'!$X257:$AH257)</f>
        <v>22</v>
      </c>
      <c r="G297" s="42">
        <f>'Avg Bill Days'!C254</f>
        <v>29.81</v>
      </c>
      <c r="H297" s="42"/>
      <c r="I297" s="42"/>
      <c r="J297" s="42">
        <f t="shared" si="24"/>
        <v>0</v>
      </c>
      <c r="K297" s="42">
        <f t="shared" si="24"/>
        <v>0</v>
      </c>
      <c r="L297" s="42"/>
      <c r="M297" s="42"/>
      <c r="N297" s="42"/>
      <c r="O297" s="42"/>
      <c r="P297" s="42"/>
      <c r="Q297" s="42"/>
      <c r="R297" s="42">
        <f t="shared" si="25"/>
        <v>30865</v>
      </c>
      <c r="S297" s="42">
        <f t="shared" si="26"/>
        <v>0</v>
      </c>
    </row>
    <row r="298" spans="1:19">
      <c r="A298" s="18">
        <f t="shared" si="27"/>
        <v>2033</v>
      </c>
      <c r="B298" s="18">
        <f t="shared" si="28"/>
        <v>3</v>
      </c>
      <c r="C298" s="18"/>
      <c r="D298" s="18"/>
      <c r="E298" s="18"/>
      <c r="F298" s="42">
        <f>SUMIF('Cust MB Ind'!$X$8:$AH$8,$B$29,'Cust MB Ind'!$X258:$AH258)</f>
        <v>22</v>
      </c>
      <c r="G298" s="42">
        <f>'Avg Bill Days'!C255</f>
        <v>29.524000000000001</v>
      </c>
      <c r="H298" s="42"/>
      <c r="I298" s="42"/>
      <c r="J298" s="42">
        <f t="shared" si="24"/>
        <v>0</v>
      </c>
      <c r="K298" s="42">
        <f t="shared" si="24"/>
        <v>0</v>
      </c>
      <c r="L298" s="42"/>
      <c r="M298" s="42"/>
      <c r="N298" s="42"/>
      <c r="O298" s="42"/>
      <c r="P298" s="42"/>
      <c r="Q298" s="42"/>
      <c r="R298" s="42">
        <f t="shared" si="25"/>
        <v>30740</v>
      </c>
      <c r="S298" s="42">
        <f t="shared" si="26"/>
        <v>0</v>
      </c>
    </row>
    <row r="299" spans="1:19">
      <c r="A299" s="18">
        <f t="shared" si="27"/>
        <v>2033</v>
      </c>
      <c r="B299" s="18">
        <f t="shared" si="28"/>
        <v>4</v>
      </c>
      <c r="C299" s="18"/>
      <c r="D299" s="18"/>
      <c r="E299" s="18"/>
      <c r="F299" s="42">
        <f>SUMIF('Cust MB Ind'!$X$8:$AH$8,$B$29,'Cust MB Ind'!$X259:$AH259)</f>
        <v>22</v>
      </c>
      <c r="G299" s="42">
        <f>'Avg Bill Days'!C256</f>
        <v>30.713999999999999</v>
      </c>
      <c r="H299" s="42"/>
      <c r="I299" s="42"/>
      <c r="J299" s="42">
        <f t="shared" si="24"/>
        <v>0</v>
      </c>
      <c r="K299" s="42">
        <f t="shared" si="24"/>
        <v>0</v>
      </c>
      <c r="L299" s="42"/>
      <c r="M299" s="42"/>
      <c r="N299" s="42"/>
      <c r="O299" s="42"/>
      <c r="P299" s="42"/>
      <c r="Q299" s="42"/>
      <c r="R299" s="42">
        <f t="shared" si="25"/>
        <v>30366</v>
      </c>
      <c r="S299" s="42">
        <f t="shared" si="26"/>
        <v>0</v>
      </c>
    </row>
    <row r="300" spans="1:19">
      <c r="A300" s="18">
        <f t="shared" si="27"/>
        <v>2033</v>
      </c>
      <c r="B300" s="18">
        <f t="shared" si="28"/>
        <v>5</v>
      </c>
      <c r="C300" s="18"/>
      <c r="D300" s="18"/>
      <c r="E300" s="18"/>
      <c r="F300" s="42">
        <f>SUMIF('Cust MB Ind'!$X$8:$AH$8,$B$29,'Cust MB Ind'!$X260:$AH260)</f>
        <v>22</v>
      </c>
      <c r="G300" s="42">
        <f>'Avg Bill Days'!C257</f>
        <v>29.524000000000001</v>
      </c>
      <c r="H300" s="42"/>
      <c r="I300" s="42"/>
      <c r="J300" s="42">
        <f t="shared" si="24"/>
        <v>0</v>
      </c>
      <c r="K300" s="42">
        <f t="shared" si="24"/>
        <v>0</v>
      </c>
      <c r="L300" s="42"/>
      <c r="M300" s="42"/>
      <c r="N300" s="42"/>
      <c r="O300" s="42"/>
      <c r="P300" s="42"/>
      <c r="Q300" s="42"/>
      <c r="R300" s="42">
        <f t="shared" si="25"/>
        <v>23886</v>
      </c>
      <c r="S300" s="42">
        <f t="shared" si="26"/>
        <v>0</v>
      </c>
    </row>
    <row r="301" spans="1:19">
      <c r="A301" s="18">
        <f t="shared" si="27"/>
        <v>2033</v>
      </c>
      <c r="B301" s="18">
        <f t="shared" si="28"/>
        <v>6</v>
      </c>
      <c r="C301" s="18"/>
      <c r="D301" s="18"/>
      <c r="E301" s="18"/>
      <c r="F301" s="42">
        <f>SUMIF('Cust MB Ind'!$X$8:$AH$8,$B$29,'Cust MB Ind'!$X261:$AH261)</f>
        <v>22</v>
      </c>
      <c r="G301" s="42">
        <f>'Avg Bill Days'!C258</f>
        <v>30.619</v>
      </c>
      <c r="H301" s="42"/>
      <c r="I301" s="42"/>
      <c r="J301" s="42">
        <f t="shared" si="24"/>
        <v>0</v>
      </c>
      <c r="K301" s="42">
        <f t="shared" si="24"/>
        <v>0</v>
      </c>
      <c r="L301" s="42"/>
      <c r="M301" s="42"/>
      <c r="N301" s="42"/>
      <c r="O301" s="42"/>
      <c r="P301" s="42"/>
      <c r="Q301" s="42"/>
      <c r="R301" s="42">
        <f t="shared" si="25"/>
        <v>27478</v>
      </c>
      <c r="S301" s="42">
        <f t="shared" si="26"/>
        <v>0</v>
      </c>
    </row>
    <row r="302" spans="1:19">
      <c r="A302" s="18">
        <f t="shared" si="27"/>
        <v>2033</v>
      </c>
      <c r="B302" s="18">
        <f t="shared" si="28"/>
        <v>7</v>
      </c>
      <c r="C302" s="18"/>
      <c r="D302" s="18"/>
      <c r="E302" s="18"/>
      <c r="F302" s="42">
        <f>SUMIF('Cust MB Ind'!$X$8:$AH$8,$B$29,'Cust MB Ind'!$X262:$AH262)</f>
        <v>22</v>
      </c>
      <c r="G302" s="42">
        <f>'Avg Bill Days'!C259</f>
        <v>30.713999999999999</v>
      </c>
      <c r="H302" s="42"/>
      <c r="I302" s="42"/>
      <c r="J302" s="42">
        <f t="shared" si="24"/>
        <v>0</v>
      </c>
      <c r="K302" s="42">
        <f t="shared" si="24"/>
        <v>0</v>
      </c>
      <c r="L302" s="42"/>
      <c r="M302" s="42"/>
      <c r="N302" s="42"/>
      <c r="O302" s="42"/>
      <c r="P302" s="42"/>
      <c r="Q302" s="42"/>
      <c r="R302" s="42">
        <f t="shared" si="25"/>
        <v>29609</v>
      </c>
      <c r="S302" s="42">
        <f t="shared" si="26"/>
        <v>0</v>
      </c>
    </row>
    <row r="303" spans="1:19">
      <c r="A303" s="18">
        <f t="shared" si="27"/>
        <v>2033</v>
      </c>
      <c r="B303" s="18">
        <f t="shared" si="28"/>
        <v>8</v>
      </c>
      <c r="C303" s="18"/>
      <c r="D303" s="18"/>
      <c r="E303" s="18"/>
      <c r="F303" s="42">
        <f>SUMIF('Cust MB Ind'!$X$8:$AH$8,$B$29,'Cust MB Ind'!$X263:$AH263)</f>
        <v>22</v>
      </c>
      <c r="G303" s="42">
        <f>'Avg Bill Days'!C260</f>
        <v>30.475999999999999</v>
      </c>
      <c r="H303" s="42"/>
      <c r="I303" s="42"/>
      <c r="J303" s="42">
        <f t="shared" si="24"/>
        <v>0</v>
      </c>
      <c r="K303" s="42">
        <f t="shared" si="24"/>
        <v>0</v>
      </c>
      <c r="L303" s="42"/>
      <c r="M303" s="42"/>
      <c r="N303" s="42"/>
      <c r="O303" s="42"/>
      <c r="P303" s="42"/>
      <c r="Q303" s="42"/>
      <c r="R303" s="42">
        <f t="shared" si="25"/>
        <v>31421</v>
      </c>
      <c r="S303" s="42">
        <f t="shared" si="26"/>
        <v>0</v>
      </c>
    </row>
    <row r="304" spans="1:19">
      <c r="A304" s="18">
        <f t="shared" si="27"/>
        <v>2033</v>
      </c>
      <c r="B304" s="18">
        <f t="shared" si="28"/>
        <v>9</v>
      </c>
      <c r="C304" s="18"/>
      <c r="D304" s="18"/>
      <c r="E304" s="18"/>
      <c r="F304" s="42">
        <f>SUMIF('Cust MB Ind'!$X$8:$AH$8,$B$29,'Cust MB Ind'!$X264:$AH264)</f>
        <v>22</v>
      </c>
      <c r="G304" s="42">
        <f>'Avg Bill Days'!C261</f>
        <v>31.143000000000001</v>
      </c>
      <c r="H304" s="42"/>
      <c r="I304" s="42"/>
      <c r="J304" s="42">
        <f t="shared" si="24"/>
        <v>0</v>
      </c>
      <c r="K304" s="42">
        <f t="shared" si="24"/>
        <v>0</v>
      </c>
      <c r="L304" s="42"/>
      <c r="M304" s="42"/>
      <c r="N304" s="42"/>
      <c r="O304" s="42"/>
      <c r="P304" s="42"/>
      <c r="Q304" s="42"/>
      <c r="R304" s="42">
        <f t="shared" si="25"/>
        <v>33622</v>
      </c>
      <c r="S304" s="42">
        <f t="shared" si="26"/>
        <v>0</v>
      </c>
    </row>
    <row r="305" spans="1:19">
      <c r="A305" s="18">
        <f t="shared" si="27"/>
        <v>2033</v>
      </c>
      <c r="B305" s="18">
        <f t="shared" si="28"/>
        <v>10</v>
      </c>
      <c r="C305" s="18"/>
      <c r="D305" s="18"/>
      <c r="E305" s="18"/>
      <c r="F305" s="42">
        <f>SUMIF('Cust MB Ind'!$X$8:$AH$8,$B$29,'Cust MB Ind'!$X265:$AH265)</f>
        <v>22</v>
      </c>
      <c r="G305" s="42">
        <f>'Avg Bill Days'!C262</f>
        <v>30.762</v>
      </c>
      <c r="H305" s="42"/>
      <c r="I305" s="42"/>
      <c r="J305" s="42">
        <f t="shared" si="24"/>
        <v>0</v>
      </c>
      <c r="K305" s="42">
        <f t="shared" si="24"/>
        <v>0</v>
      </c>
      <c r="L305" s="42"/>
      <c r="M305" s="42"/>
      <c r="N305" s="42"/>
      <c r="O305" s="42"/>
      <c r="P305" s="42"/>
      <c r="Q305" s="42"/>
      <c r="R305" s="42">
        <f t="shared" si="25"/>
        <v>27468</v>
      </c>
      <c r="S305" s="42">
        <f t="shared" si="26"/>
        <v>0</v>
      </c>
    </row>
    <row r="306" spans="1:19">
      <c r="A306" s="18">
        <f t="shared" si="27"/>
        <v>2033</v>
      </c>
      <c r="B306" s="18">
        <f t="shared" si="28"/>
        <v>11</v>
      </c>
      <c r="C306" s="18"/>
      <c r="D306" s="18"/>
      <c r="E306" s="18"/>
      <c r="F306" s="42">
        <f>SUMIF('Cust MB Ind'!$X$8:$AH$8,$B$29,'Cust MB Ind'!$X266:$AH266)</f>
        <v>22</v>
      </c>
      <c r="G306" s="42">
        <f>'Avg Bill Days'!C263</f>
        <v>28.619</v>
      </c>
      <c r="H306" s="42"/>
      <c r="I306" s="42"/>
      <c r="J306" s="42">
        <f t="shared" ref="J306:K355" si="29">ROUND(SUMIF($B$32:$B$45,$B306,J$32:J$45)*$F306,0)</f>
        <v>0</v>
      </c>
      <c r="K306" s="42">
        <f t="shared" si="29"/>
        <v>0</v>
      </c>
      <c r="L306" s="42"/>
      <c r="M306" s="42"/>
      <c r="N306" s="42"/>
      <c r="O306" s="42"/>
      <c r="P306" s="42"/>
      <c r="Q306" s="42"/>
      <c r="R306" s="42">
        <f t="shared" ref="R306:R355" si="30">ROUND(SUMIF($B$32:$B$45,$B306,R$32:R$45)*$F306*$G306,0)</f>
        <v>22628</v>
      </c>
      <c r="S306" s="42">
        <f t="shared" ref="S306:S355" si="31">ROUND(SUMIF($B$32:$B$45,$B306,S$32:S$45)*$F306,0)</f>
        <v>0</v>
      </c>
    </row>
    <row r="307" spans="1:19">
      <c r="A307" s="18">
        <f t="shared" si="27"/>
        <v>2033</v>
      </c>
      <c r="B307" s="18">
        <f t="shared" si="28"/>
        <v>12</v>
      </c>
      <c r="C307" s="18"/>
      <c r="D307" s="18"/>
      <c r="E307" s="18"/>
      <c r="F307" s="42">
        <f>SUMIF('Cust MB Ind'!$X$8:$AH$8,$B$29,'Cust MB Ind'!$X267:$AH267)</f>
        <v>22</v>
      </c>
      <c r="G307" s="42">
        <f>'Avg Bill Days'!C264</f>
        <v>31.238</v>
      </c>
      <c r="H307" s="42"/>
      <c r="I307" s="42"/>
      <c r="J307" s="42">
        <f t="shared" si="29"/>
        <v>0</v>
      </c>
      <c r="K307" s="42">
        <f t="shared" si="29"/>
        <v>0</v>
      </c>
      <c r="L307" s="42"/>
      <c r="M307" s="42"/>
      <c r="N307" s="42"/>
      <c r="O307" s="42"/>
      <c r="P307" s="42"/>
      <c r="Q307" s="42"/>
      <c r="R307" s="42">
        <f t="shared" si="30"/>
        <v>25901</v>
      </c>
      <c r="S307" s="42">
        <f t="shared" si="31"/>
        <v>0</v>
      </c>
    </row>
    <row r="308" spans="1:19">
      <c r="A308" s="18">
        <f t="shared" si="27"/>
        <v>2034</v>
      </c>
      <c r="B308" s="18">
        <f t="shared" si="28"/>
        <v>1</v>
      </c>
      <c r="C308" s="18"/>
      <c r="D308" s="18"/>
      <c r="E308" s="18"/>
      <c r="F308" s="42">
        <f>SUMIF('Cust MB Ind'!$X$8:$AH$8,$B$29,'Cust MB Ind'!$X268:$AH268)</f>
        <v>22</v>
      </c>
      <c r="G308" s="42">
        <f>'Avg Bill Days'!C265</f>
        <v>32.286000000000001</v>
      </c>
      <c r="H308" s="42"/>
      <c r="I308" s="42"/>
      <c r="J308" s="42">
        <f t="shared" si="29"/>
        <v>0</v>
      </c>
      <c r="K308" s="42">
        <f t="shared" si="29"/>
        <v>0</v>
      </c>
      <c r="L308" s="42"/>
      <c r="M308" s="42"/>
      <c r="N308" s="42"/>
      <c r="O308" s="42"/>
      <c r="P308" s="42"/>
      <c r="Q308" s="42"/>
      <c r="R308" s="42">
        <f t="shared" si="30"/>
        <v>31047</v>
      </c>
      <c r="S308" s="42">
        <f t="shared" si="31"/>
        <v>0</v>
      </c>
    </row>
    <row r="309" spans="1:19">
      <c r="A309" s="18">
        <f t="shared" si="27"/>
        <v>2034</v>
      </c>
      <c r="B309" s="18">
        <f t="shared" si="28"/>
        <v>2</v>
      </c>
      <c r="C309" s="18"/>
      <c r="D309" s="18"/>
      <c r="E309" s="18"/>
      <c r="F309" s="42">
        <f>SUMIF('Cust MB Ind'!$X$8:$AH$8,$B$29,'Cust MB Ind'!$X269:$AH269)</f>
        <v>22</v>
      </c>
      <c r="G309" s="42">
        <f>'Avg Bill Days'!C266</f>
        <v>29.81</v>
      </c>
      <c r="H309" s="42"/>
      <c r="I309" s="42"/>
      <c r="J309" s="42">
        <f t="shared" si="29"/>
        <v>0</v>
      </c>
      <c r="K309" s="42">
        <f t="shared" si="29"/>
        <v>0</v>
      </c>
      <c r="L309" s="42"/>
      <c r="M309" s="42"/>
      <c r="N309" s="42"/>
      <c r="O309" s="42"/>
      <c r="P309" s="42"/>
      <c r="Q309" s="42"/>
      <c r="R309" s="42">
        <f t="shared" si="30"/>
        <v>30865</v>
      </c>
      <c r="S309" s="42">
        <f t="shared" si="31"/>
        <v>0</v>
      </c>
    </row>
    <row r="310" spans="1:19">
      <c r="A310" s="18">
        <f t="shared" si="27"/>
        <v>2034</v>
      </c>
      <c r="B310" s="18">
        <f t="shared" si="28"/>
        <v>3</v>
      </c>
      <c r="C310" s="18"/>
      <c r="D310" s="18"/>
      <c r="E310" s="18"/>
      <c r="F310" s="42">
        <f>SUMIF('Cust MB Ind'!$X$8:$AH$8,$B$29,'Cust MB Ind'!$X270:$AH270)</f>
        <v>22</v>
      </c>
      <c r="G310" s="42">
        <f>'Avg Bill Days'!C267</f>
        <v>29.524000000000001</v>
      </c>
      <c r="H310" s="42"/>
      <c r="I310" s="42"/>
      <c r="J310" s="42">
        <f t="shared" si="29"/>
        <v>0</v>
      </c>
      <c r="K310" s="42">
        <f t="shared" si="29"/>
        <v>0</v>
      </c>
      <c r="L310" s="42"/>
      <c r="M310" s="42"/>
      <c r="N310" s="42"/>
      <c r="O310" s="42"/>
      <c r="P310" s="42"/>
      <c r="Q310" s="42"/>
      <c r="R310" s="42">
        <f t="shared" si="30"/>
        <v>30740</v>
      </c>
      <c r="S310" s="42">
        <f t="shared" si="31"/>
        <v>0</v>
      </c>
    </row>
    <row r="311" spans="1:19">
      <c r="A311" s="18">
        <f t="shared" si="27"/>
        <v>2034</v>
      </c>
      <c r="B311" s="18">
        <f t="shared" si="28"/>
        <v>4</v>
      </c>
      <c r="C311" s="18"/>
      <c r="D311" s="18"/>
      <c r="E311" s="18"/>
      <c r="F311" s="42">
        <f>SUMIF('Cust MB Ind'!$X$8:$AH$8,$B$29,'Cust MB Ind'!$X271:$AH271)</f>
        <v>22</v>
      </c>
      <c r="G311" s="42">
        <f>'Avg Bill Days'!C268</f>
        <v>30.713999999999999</v>
      </c>
      <c r="H311" s="42"/>
      <c r="I311" s="42"/>
      <c r="J311" s="42">
        <f t="shared" si="29"/>
        <v>0</v>
      </c>
      <c r="K311" s="42">
        <f t="shared" si="29"/>
        <v>0</v>
      </c>
      <c r="L311" s="42"/>
      <c r="M311" s="42"/>
      <c r="N311" s="42"/>
      <c r="O311" s="42"/>
      <c r="P311" s="42"/>
      <c r="Q311" s="42"/>
      <c r="R311" s="42">
        <f t="shared" si="30"/>
        <v>30366</v>
      </c>
      <c r="S311" s="42">
        <f t="shared" si="31"/>
        <v>0</v>
      </c>
    </row>
    <row r="312" spans="1:19">
      <c r="A312" s="18">
        <f t="shared" si="27"/>
        <v>2034</v>
      </c>
      <c r="B312" s="18">
        <f t="shared" si="28"/>
        <v>5</v>
      </c>
      <c r="C312" s="18"/>
      <c r="D312" s="18"/>
      <c r="E312" s="18"/>
      <c r="F312" s="42">
        <f>SUMIF('Cust MB Ind'!$X$8:$AH$8,$B$29,'Cust MB Ind'!$X272:$AH272)</f>
        <v>22</v>
      </c>
      <c r="G312" s="42">
        <f>'Avg Bill Days'!C269</f>
        <v>29.524000000000001</v>
      </c>
      <c r="H312" s="42"/>
      <c r="I312" s="42"/>
      <c r="J312" s="42">
        <f t="shared" si="29"/>
        <v>0</v>
      </c>
      <c r="K312" s="42">
        <f t="shared" si="29"/>
        <v>0</v>
      </c>
      <c r="L312" s="42"/>
      <c r="M312" s="42"/>
      <c r="N312" s="42"/>
      <c r="O312" s="42"/>
      <c r="P312" s="42"/>
      <c r="Q312" s="42"/>
      <c r="R312" s="42">
        <f t="shared" si="30"/>
        <v>23886</v>
      </c>
      <c r="S312" s="42">
        <f t="shared" si="31"/>
        <v>0</v>
      </c>
    </row>
    <row r="313" spans="1:19">
      <c r="A313" s="18">
        <f t="shared" si="27"/>
        <v>2034</v>
      </c>
      <c r="B313" s="18">
        <f t="shared" si="28"/>
        <v>6</v>
      </c>
      <c r="C313" s="18"/>
      <c r="D313" s="18"/>
      <c r="E313" s="18"/>
      <c r="F313" s="42">
        <f>SUMIF('Cust MB Ind'!$X$8:$AH$8,$B$29,'Cust MB Ind'!$X273:$AH273)</f>
        <v>22</v>
      </c>
      <c r="G313" s="42">
        <f>'Avg Bill Days'!C270</f>
        <v>30.619</v>
      </c>
      <c r="H313" s="42"/>
      <c r="I313" s="42"/>
      <c r="J313" s="42">
        <f t="shared" si="29"/>
        <v>0</v>
      </c>
      <c r="K313" s="42">
        <f t="shared" si="29"/>
        <v>0</v>
      </c>
      <c r="L313" s="42"/>
      <c r="M313" s="42"/>
      <c r="N313" s="42"/>
      <c r="O313" s="42"/>
      <c r="P313" s="42"/>
      <c r="Q313" s="42"/>
      <c r="R313" s="42">
        <f t="shared" si="30"/>
        <v>27478</v>
      </c>
      <c r="S313" s="42">
        <f t="shared" si="31"/>
        <v>0</v>
      </c>
    </row>
    <row r="314" spans="1:19">
      <c r="A314" s="18">
        <f t="shared" si="27"/>
        <v>2034</v>
      </c>
      <c r="B314" s="18">
        <f t="shared" si="28"/>
        <v>7</v>
      </c>
      <c r="C314" s="18"/>
      <c r="D314" s="18"/>
      <c r="E314" s="18"/>
      <c r="F314" s="42">
        <f>SUMIF('Cust MB Ind'!$X$8:$AH$8,$B$29,'Cust MB Ind'!$X274:$AH274)</f>
        <v>22</v>
      </c>
      <c r="G314" s="42">
        <f>'Avg Bill Days'!C271</f>
        <v>30.713999999999999</v>
      </c>
      <c r="H314" s="42"/>
      <c r="I314" s="42"/>
      <c r="J314" s="42">
        <f t="shared" si="29"/>
        <v>0</v>
      </c>
      <c r="K314" s="42">
        <f t="shared" si="29"/>
        <v>0</v>
      </c>
      <c r="L314" s="42"/>
      <c r="M314" s="42"/>
      <c r="N314" s="42"/>
      <c r="O314" s="42"/>
      <c r="P314" s="42"/>
      <c r="Q314" s="42"/>
      <c r="R314" s="42">
        <f t="shared" si="30"/>
        <v>29609</v>
      </c>
      <c r="S314" s="42">
        <f t="shared" si="31"/>
        <v>0</v>
      </c>
    </row>
    <row r="315" spans="1:19">
      <c r="A315" s="18">
        <f t="shared" si="27"/>
        <v>2034</v>
      </c>
      <c r="B315" s="18">
        <f t="shared" si="28"/>
        <v>8</v>
      </c>
      <c r="C315" s="18"/>
      <c r="D315" s="18"/>
      <c r="E315" s="18"/>
      <c r="F315" s="42">
        <f>SUMIF('Cust MB Ind'!$X$8:$AH$8,$B$29,'Cust MB Ind'!$X275:$AH275)</f>
        <v>22</v>
      </c>
      <c r="G315" s="42">
        <f>'Avg Bill Days'!C272</f>
        <v>30.475999999999999</v>
      </c>
      <c r="H315" s="42"/>
      <c r="I315" s="42"/>
      <c r="J315" s="42">
        <f t="shared" si="29"/>
        <v>0</v>
      </c>
      <c r="K315" s="42">
        <f t="shared" si="29"/>
        <v>0</v>
      </c>
      <c r="L315" s="42"/>
      <c r="M315" s="42"/>
      <c r="N315" s="42"/>
      <c r="O315" s="42"/>
      <c r="P315" s="42"/>
      <c r="Q315" s="42"/>
      <c r="R315" s="42">
        <f t="shared" si="30"/>
        <v>31421</v>
      </c>
      <c r="S315" s="42">
        <f t="shared" si="31"/>
        <v>0</v>
      </c>
    </row>
    <row r="316" spans="1:19">
      <c r="A316" s="18">
        <f t="shared" si="27"/>
        <v>2034</v>
      </c>
      <c r="B316" s="18">
        <f t="shared" si="28"/>
        <v>9</v>
      </c>
      <c r="C316" s="18"/>
      <c r="D316" s="18"/>
      <c r="E316" s="18"/>
      <c r="F316" s="42">
        <f>SUMIF('Cust MB Ind'!$X$8:$AH$8,$B$29,'Cust MB Ind'!$X276:$AH276)</f>
        <v>22</v>
      </c>
      <c r="G316" s="42">
        <f>'Avg Bill Days'!C273</f>
        <v>31.143000000000001</v>
      </c>
      <c r="H316" s="42"/>
      <c r="I316" s="42"/>
      <c r="J316" s="42">
        <f t="shared" si="29"/>
        <v>0</v>
      </c>
      <c r="K316" s="42">
        <f t="shared" si="29"/>
        <v>0</v>
      </c>
      <c r="L316" s="42"/>
      <c r="M316" s="42"/>
      <c r="N316" s="42"/>
      <c r="O316" s="42"/>
      <c r="P316" s="42"/>
      <c r="Q316" s="42"/>
      <c r="R316" s="42">
        <f t="shared" si="30"/>
        <v>33622</v>
      </c>
      <c r="S316" s="42">
        <f t="shared" si="31"/>
        <v>0</v>
      </c>
    </row>
    <row r="317" spans="1:19">
      <c r="A317" s="18">
        <f t="shared" si="27"/>
        <v>2034</v>
      </c>
      <c r="B317" s="18">
        <f t="shared" si="28"/>
        <v>10</v>
      </c>
      <c r="C317" s="18"/>
      <c r="D317" s="18"/>
      <c r="E317" s="18"/>
      <c r="F317" s="42">
        <f>SUMIF('Cust MB Ind'!$X$8:$AH$8,$B$29,'Cust MB Ind'!$X277:$AH277)</f>
        <v>22</v>
      </c>
      <c r="G317" s="42">
        <f>'Avg Bill Days'!C274</f>
        <v>30.762</v>
      </c>
      <c r="H317" s="42"/>
      <c r="I317" s="42"/>
      <c r="J317" s="42">
        <f t="shared" si="29"/>
        <v>0</v>
      </c>
      <c r="K317" s="42">
        <f t="shared" si="29"/>
        <v>0</v>
      </c>
      <c r="L317" s="42"/>
      <c r="M317" s="42"/>
      <c r="N317" s="42"/>
      <c r="O317" s="42"/>
      <c r="P317" s="42"/>
      <c r="Q317" s="42"/>
      <c r="R317" s="42">
        <f t="shared" si="30"/>
        <v>27468</v>
      </c>
      <c r="S317" s="42">
        <f t="shared" si="31"/>
        <v>0</v>
      </c>
    </row>
    <row r="318" spans="1:19">
      <c r="A318" s="18">
        <f t="shared" si="27"/>
        <v>2034</v>
      </c>
      <c r="B318" s="18">
        <f t="shared" si="28"/>
        <v>11</v>
      </c>
      <c r="C318" s="18"/>
      <c r="D318" s="18"/>
      <c r="E318" s="18"/>
      <c r="F318" s="42">
        <f>SUMIF('Cust MB Ind'!$X$8:$AH$8,$B$29,'Cust MB Ind'!$X278:$AH278)</f>
        <v>22</v>
      </c>
      <c r="G318" s="42">
        <f>'Avg Bill Days'!C275</f>
        <v>28.619</v>
      </c>
      <c r="H318" s="42"/>
      <c r="I318" s="42"/>
      <c r="J318" s="42">
        <f t="shared" si="29"/>
        <v>0</v>
      </c>
      <c r="K318" s="42">
        <f t="shared" si="29"/>
        <v>0</v>
      </c>
      <c r="L318" s="42"/>
      <c r="M318" s="42"/>
      <c r="N318" s="42"/>
      <c r="O318" s="42"/>
      <c r="P318" s="42"/>
      <c r="Q318" s="42"/>
      <c r="R318" s="42">
        <f t="shared" si="30"/>
        <v>22628</v>
      </c>
      <c r="S318" s="42">
        <f t="shared" si="31"/>
        <v>0</v>
      </c>
    </row>
    <row r="319" spans="1:19">
      <c r="A319" s="18">
        <f t="shared" si="27"/>
        <v>2034</v>
      </c>
      <c r="B319" s="18">
        <f t="shared" si="28"/>
        <v>12</v>
      </c>
      <c r="C319" s="18"/>
      <c r="D319" s="18"/>
      <c r="E319" s="18"/>
      <c r="F319" s="42">
        <f>SUMIF('Cust MB Ind'!$X$8:$AH$8,$B$29,'Cust MB Ind'!$X279:$AH279)</f>
        <v>22</v>
      </c>
      <c r="G319" s="42">
        <f>'Avg Bill Days'!C276</f>
        <v>31.238</v>
      </c>
      <c r="H319" s="42"/>
      <c r="I319" s="42"/>
      <c r="J319" s="42">
        <f t="shared" si="29"/>
        <v>0</v>
      </c>
      <c r="K319" s="42">
        <f t="shared" si="29"/>
        <v>0</v>
      </c>
      <c r="L319" s="42"/>
      <c r="M319" s="42"/>
      <c r="N319" s="42"/>
      <c r="O319" s="42"/>
      <c r="P319" s="42"/>
      <c r="Q319" s="42"/>
      <c r="R319" s="42">
        <f t="shared" si="30"/>
        <v>25901</v>
      </c>
      <c r="S319" s="42">
        <f t="shared" si="31"/>
        <v>0</v>
      </c>
    </row>
    <row r="320" spans="1:19">
      <c r="A320" s="18">
        <f t="shared" si="27"/>
        <v>2035</v>
      </c>
      <c r="B320" s="18">
        <f t="shared" si="28"/>
        <v>1</v>
      </c>
      <c r="C320" s="18"/>
      <c r="D320" s="18"/>
      <c r="E320" s="18"/>
      <c r="F320" s="42">
        <f>SUMIF('Cust MB Ind'!$X$8:$AH$8,$B$29,'Cust MB Ind'!$X280:$AH280)</f>
        <v>22</v>
      </c>
      <c r="G320" s="42">
        <f>'Avg Bill Days'!C277</f>
        <v>32.286000000000001</v>
      </c>
      <c r="H320" s="42"/>
      <c r="I320" s="42"/>
      <c r="J320" s="42">
        <f t="shared" si="29"/>
        <v>0</v>
      </c>
      <c r="K320" s="42">
        <f t="shared" si="29"/>
        <v>0</v>
      </c>
      <c r="L320" s="42"/>
      <c r="M320" s="42"/>
      <c r="N320" s="42"/>
      <c r="O320" s="42"/>
      <c r="P320" s="42"/>
      <c r="Q320" s="42"/>
      <c r="R320" s="42">
        <f t="shared" si="30"/>
        <v>31047</v>
      </c>
      <c r="S320" s="42">
        <f t="shared" si="31"/>
        <v>0</v>
      </c>
    </row>
    <row r="321" spans="1:19">
      <c r="A321" s="18">
        <f t="shared" si="27"/>
        <v>2035</v>
      </c>
      <c r="B321" s="18">
        <f t="shared" si="28"/>
        <v>2</v>
      </c>
      <c r="C321" s="18"/>
      <c r="D321" s="18"/>
      <c r="E321" s="18"/>
      <c r="F321" s="42">
        <f>SUMIF('Cust MB Ind'!$X$8:$AH$8,$B$29,'Cust MB Ind'!$X281:$AH281)</f>
        <v>22</v>
      </c>
      <c r="G321" s="42">
        <f>'Avg Bill Days'!C278</f>
        <v>29.81</v>
      </c>
      <c r="H321" s="42"/>
      <c r="I321" s="42"/>
      <c r="J321" s="42">
        <f t="shared" si="29"/>
        <v>0</v>
      </c>
      <c r="K321" s="42">
        <f t="shared" si="29"/>
        <v>0</v>
      </c>
      <c r="L321" s="42"/>
      <c r="M321" s="42"/>
      <c r="N321" s="42"/>
      <c r="O321" s="42"/>
      <c r="P321" s="42"/>
      <c r="Q321" s="42"/>
      <c r="R321" s="42">
        <f t="shared" si="30"/>
        <v>30865</v>
      </c>
      <c r="S321" s="42">
        <f t="shared" si="31"/>
        <v>0</v>
      </c>
    </row>
    <row r="322" spans="1:19">
      <c r="A322" s="18">
        <f t="shared" si="27"/>
        <v>2035</v>
      </c>
      <c r="B322" s="18">
        <f t="shared" si="28"/>
        <v>3</v>
      </c>
      <c r="C322" s="18"/>
      <c r="D322" s="18"/>
      <c r="E322" s="18"/>
      <c r="F322" s="42">
        <f>SUMIF('Cust MB Ind'!$X$8:$AH$8,$B$29,'Cust MB Ind'!$X282:$AH282)</f>
        <v>22</v>
      </c>
      <c r="G322" s="42">
        <f>'Avg Bill Days'!C279</f>
        <v>29.524000000000001</v>
      </c>
      <c r="H322" s="42"/>
      <c r="I322" s="42"/>
      <c r="J322" s="42">
        <f t="shared" si="29"/>
        <v>0</v>
      </c>
      <c r="K322" s="42">
        <f t="shared" si="29"/>
        <v>0</v>
      </c>
      <c r="L322" s="42"/>
      <c r="M322" s="42"/>
      <c r="N322" s="42"/>
      <c r="O322" s="42"/>
      <c r="P322" s="42"/>
      <c r="Q322" s="42"/>
      <c r="R322" s="42">
        <f t="shared" si="30"/>
        <v>30740</v>
      </c>
      <c r="S322" s="42">
        <f t="shared" si="31"/>
        <v>0</v>
      </c>
    </row>
    <row r="323" spans="1:19">
      <c r="A323" s="18">
        <f t="shared" si="27"/>
        <v>2035</v>
      </c>
      <c r="B323" s="18">
        <f t="shared" si="28"/>
        <v>4</v>
      </c>
      <c r="C323" s="18"/>
      <c r="D323" s="18"/>
      <c r="E323" s="18"/>
      <c r="F323" s="42">
        <f>SUMIF('Cust MB Ind'!$X$8:$AH$8,$B$29,'Cust MB Ind'!$X283:$AH283)</f>
        <v>22</v>
      </c>
      <c r="G323" s="42">
        <f>'Avg Bill Days'!C280</f>
        <v>30.713999999999999</v>
      </c>
      <c r="H323" s="42"/>
      <c r="I323" s="42"/>
      <c r="J323" s="42">
        <f t="shared" si="29"/>
        <v>0</v>
      </c>
      <c r="K323" s="42">
        <f t="shared" si="29"/>
        <v>0</v>
      </c>
      <c r="L323" s="42"/>
      <c r="M323" s="42"/>
      <c r="N323" s="42"/>
      <c r="O323" s="42"/>
      <c r="P323" s="42"/>
      <c r="Q323" s="42"/>
      <c r="R323" s="42">
        <f t="shared" si="30"/>
        <v>30366</v>
      </c>
      <c r="S323" s="42">
        <f t="shared" si="31"/>
        <v>0</v>
      </c>
    </row>
    <row r="324" spans="1:19">
      <c r="A324" s="18">
        <f t="shared" ref="A324:A355" si="32">A312+1</f>
        <v>2035</v>
      </c>
      <c r="B324" s="18">
        <f t="shared" si="28"/>
        <v>5</v>
      </c>
      <c r="C324" s="18"/>
      <c r="D324" s="18"/>
      <c r="E324" s="18"/>
      <c r="F324" s="42">
        <f>SUMIF('Cust MB Ind'!$X$8:$AH$8,$B$29,'Cust MB Ind'!$X284:$AH284)</f>
        <v>22</v>
      </c>
      <c r="G324" s="42">
        <f>'Avg Bill Days'!C281</f>
        <v>29.524000000000001</v>
      </c>
      <c r="H324" s="42"/>
      <c r="I324" s="42"/>
      <c r="J324" s="42">
        <f t="shared" si="29"/>
        <v>0</v>
      </c>
      <c r="K324" s="42">
        <f t="shared" si="29"/>
        <v>0</v>
      </c>
      <c r="L324" s="42"/>
      <c r="M324" s="42"/>
      <c r="N324" s="42"/>
      <c r="O324" s="42"/>
      <c r="P324" s="42"/>
      <c r="Q324" s="42"/>
      <c r="R324" s="42">
        <f t="shared" si="30"/>
        <v>23886</v>
      </c>
      <c r="S324" s="42">
        <f t="shared" si="31"/>
        <v>0</v>
      </c>
    </row>
    <row r="325" spans="1:19">
      <c r="A325" s="18">
        <f t="shared" si="32"/>
        <v>2035</v>
      </c>
      <c r="B325" s="18">
        <f t="shared" ref="B325:B355" si="33">B313</f>
        <v>6</v>
      </c>
      <c r="C325" s="18"/>
      <c r="D325" s="18"/>
      <c r="E325" s="18"/>
      <c r="F325" s="42">
        <f>SUMIF('Cust MB Ind'!$X$8:$AH$8,$B$29,'Cust MB Ind'!$X285:$AH285)</f>
        <v>22</v>
      </c>
      <c r="G325" s="42">
        <f>'Avg Bill Days'!C282</f>
        <v>30.619</v>
      </c>
      <c r="H325" s="42"/>
      <c r="I325" s="42"/>
      <c r="J325" s="42">
        <f t="shared" si="29"/>
        <v>0</v>
      </c>
      <c r="K325" s="42">
        <f t="shared" si="29"/>
        <v>0</v>
      </c>
      <c r="L325" s="42"/>
      <c r="M325" s="42"/>
      <c r="N325" s="42"/>
      <c r="O325" s="42"/>
      <c r="P325" s="42"/>
      <c r="Q325" s="42"/>
      <c r="R325" s="42">
        <f t="shared" si="30"/>
        <v>27478</v>
      </c>
      <c r="S325" s="42">
        <f t="shared" si="31"/>
        <v>0</v>
      </c>
    </row>
    <row r="326" spans="1:19">
      <c r="A326" s="18">
        <f t="shared" si="32"/>
        <v>2035</v>
      </c>
      <c r="B326" s="18">
        <f t="shared" si="33"/>
        <v>7</v>
      </c>
      <c r="C326" s="18"/>
      <c r="D326" s="18"/>
      <c r="E326" s="18"/>
      <c r="F326" s="42">
        <f>SUMIF('Cust MB Ind'!$X$8:$AH$8,$B$29,'Cust MB Ind'!$X286:$AH286)</f>
        <v>22</v>
      </c>
      <c r="G326" s="42">
        <f>'Avg Bill Days'!C283</f>
        <v>30.713999999999999</v>
      </c>
      <c r="H326" s="42"/>
      <c r="I326" s="42"/>
      <c r="J326" s="42">
        <f t="shared" si="29"/>
        <v>0</v>
      </c>
      <c r="K326" s="42">
        <f t="shared" si="29"/>
        <v>0</v>
      </c>
      <c r="L326" s="42"/>
      <c r="M326" s="42"/>
      <c r="N326" s="42"/>
      <c r="O326" s="42"/>
      <c r="P326" s="42"/>
      <c r="Q326" s="42"/>
      <c r="R326" s="42">
        <f t="shared" si="30"/>
        <v>29609</v>
      </c>
      <c r="S326" s="42">
        <f t="shared" si="31"/>
        <v>0</v>
      </c>
    </row>
    <row r="327" spans="1:19">
      <c r="A327" s="18">
        <f t="shared" si="32"/>
        <v>2035</v>
      </c>
      <c r="B327" s="18">
        <f t="shared" si="33"/>
        <v>8</v>
      </c>
      <c r="C327" s="18"/>
      <c r="D327" s="18"/>
      <c r="E327" s="18"/>
      <c r="F327" s="42">
        <f>SUMIF('Cust MB Ind'!$X$8:$AH$8,$B$29,'Cust MB Ind'!$X287:$AH287)</f>
        <v>22</v>
      </c>
      <c r="G327" s="42">
        <f>'Avg Bill Days'!C284</f>
        <v>30.475999999999999</v>
      </c>
      <c r="H327" s="42"/>
      <c r="I327" s="42"/>
      <c r="J327" s="42">
        <f t="shared" si="29"/>
        <v>0</v>
      </c>
      <c r="K327" s="42">
        <f t="shared" si="29"/>
        <v>0</v>
      </c>
      <c r="L327" s="42"/>
      <c r="M327" s="42"/>
      <c r="N327" s="42"/>
      <c r="O327" s="42"/>
      <c r="P327" s="42"/>
      <c r="Q327" s="42"/>
      <c r="R327" s="42">
        <f t="shared" si="30"/>
        <v>31421</v>
      </c>
      <c r="S327" s="42">
        <f t="shared" si="31"/>
        <v>0</v>
      </c>
    </row>
    <row r="328" spans="1:19">
      <c r="A328" s="18">
        <f t="shared" si="32"/>
        <v>2035</v>
      </c>
      <c r="B328" s="18">
        <f t="shared" si="33"/>
        <v>9</v>
      </c>
      <c r="C328" s="18"/>
      <c r="D328" s="18"/>
      <c r="E328" s="18"/>
      <c r="F328" s="42">
        <f>SUMIF('Cust MB Ind'!$X$8:$AH$8,$B$29,'Cust MB Ind'!$X288:$AH288)</f>
        <v>22</v>
      </c>
      <c r="G328" s="42">
        <f>'Avg Bill Days'!C285</f>
        <v>31.143000000000001</v>
      </c>
      <c r="H328" s="42"/>
      <c r="I328" s="42"/>
      <c r="J328" s="42">
        <f t="shared" si="29"/>
        <v>0</v>
      </c>
      <c r="K328" s="42">
        <f t="shared" si="29"/>
        <v>0</v>
      </c>
      <c r="L328" s="42"/>
      <c r="M328" s="42"/>
      <c r="N328" s="42"/>
      <c r="O328" s="42"/>
      <c r="P328" s="42"/>
      <c r="Q328" s="42"/>
      <c r="R328" s="42">
        <f t="shared" si="30"/>
        <v>33622</v>
      </c>
      <c r="S328" s="42">
        <f t="shared" si="31"/>
        <v>0</v>
      </c>
    </row>
    <row r="329" spans="1:19">
      <c r="A329" s="18">
        <f t="shared" si="32"/>
        <v>2035</v>
      </c>
      <c r="B329" s="18">
        <f t="shared" si="33"/>
        <v>10</v>
      </c>
      <c r="C329" s="18"/>
      <c r="D329" s="18"/>
      <c r="E329" s="18"/>
      <c r="F329" s="42">
        <f>SUMIF('Cust MB Ind'!$X$8:$AH$8,$B$29,'Cust MB Ind'!$X289:$AH289)</f>
        <v>22</v>
      </c>
      <c r="G329" s="42">
        <f>'Avg Bill Days'!C286</f>
        <v>30.762</v>
      </c>
      <c r="H329" s="42"/>
      <c r="I329" s="42"/>
      <c r="J329" s="42">
        <f t="shared" si="29"/>
        <v>0</v>
      </c>
      <c r="K329" s="42">
        <f t="shared" si="29"/>
        <v>0</v>
      </c>
      <c r="L329" s="42"/>
      <c r="M329" s="42"/>
      <c r="N329" s="42"/>
      <c r="O329" s="42"/>
      <c r="P329" s="42"/>
      <c r="Q329" s="42"/>
      <c r="R329" s="42">
        <f t="shared" si="30"/>
        <v>27468</v>
      </c>
      <c r="S329" s="42">
        <f t="shared" si="31"/>
        <v>0</v>
      </c>
    </row>
    <row r="330" spans="1:19">
      <c r="A330" s="18">
        <f t="shared" si="32"/>
        <v>2035</v>
      </c>
      <c r="B330" s="18">
        <f t="shared" si="33"/>
        <v>11</v>
      </c>
      <c r="C330" s="18"/>
      <c r="D330" s="18"/>
      <c r="E330" s="18"/>
      <c r="F330" s="42">
        <f>SUMIF('Cust MB Ind'!$X$8:$AH$8,$B$29,'Cust MB Ind'!$X290:$AH290)</f>
        <v>22</v>
      </c>
      <c r="G330" s="42">
        <f>'Avg Bill Days'!C287</f>
        <v>28.619</v>
      </c>
      <c r="H330" s="42"/>
      <c r="I330" s="42"/>
      <c r="J330" s="42">
        <f t="shared" si="29"/>
        <v>0</v>
      </c>
      <c r="K330" s="42">
        <f t="shared" si="29"/>
        <v>0</v>
      </c>
      <c r="L330" s="42"/>
      <c r="M330" s="42"/>
      <c r="N330" s="42"/>
      <c r="O330" s="42"/>
      <c r="P330" s="42"/>
      <c r="Q330" s="42"/>
      <c r="R330" s="42">
        <f t="shared" si="30"/>
        <v>22628</v>
      </c>
      <c r="S330" s="42">
        <f t="shared" si="31"/>
        <v>0</v>
      </c>
    </row>
    <row r="331" spans="1:19">
      <c r="A331" s="18">
        <f t="shared" si="32"/>
        <v>2035</v>
      </c>
      <c r="B331" s="18">
        <f t="shared" si="33"/>
        <v>12</v>
      </c>
      <c r="C331" s="18"/>
      <c r="D331" s="18"/>
      <c r="E331" s="18"/>
      <c r="F331" s="42">
        <f>SUMIF('Cust MB Ind'!$X$8:$AH$8,$B$29,'Cust MB Ind'!$X291:$AH291)</f>
        <v>22</v>
      </c>
      <c r="G331" s="42">
        <f>'Avg Bill Days'!C288</f>
        <v>31.238</v>
      </c>
      <c r="H331" s="42"/>
      <c r="I331" s="42"/>
      <c r="J331" s="42">
        <f t="shared" si="29"/>
        <v>0</v>
      </c>
      <c r="K331" s="42">
        <f t="shared" si="29"/>
        <v>0</v>
      </c>
      <c r="L331" s="42"/>
      <c r="M331" s="42"/>
      <c r="N331" s="42"/>
      <c r="O331" s="42"/>
      <c r="P331" s="42"/>
      <c r="Q331" s="42"/>
      <c r="R331" s="42">
        <f t="shared" si="30"/>
        <v>25901</v>
      </c>
      <c r="S331" s="42">
        <f t="shared" si="31"/>
        <v>0</v>
      </c>
    </row>
    <row r="332" spans="1:19">
      <c r="A332" s="18">
        <f t="shared" si="32"/>
        <v>2036</v>
      </c>
      <c r="B332" s="18">
        <f t="shared" si="33"/>
        <v>1</v>
      </c>
      <c r="C332" s="18"/>
      <c r="D332" s="18"/>
      <c r="E332" s="18"/>
      <c r="F332" s="42">
        <f>SUMIF('Cust MB Ind'!$X$8:$AH$8,$B$29,'Cust MB Ind'!$X292:$AH292)</f>
        <v>22</v>
      </c>
      <c r="G332" s="42">
        <f>'Avg Bill Days'!C289</f>
        <v>32.286000000000001</v>
      </c>
      <c r="H332" s="42"/>
      <c r="I332" s="42"/>
      <c r="J332" s="42">
        <f t="shared" si="29"/>
        <v>0</v>
      </c>
      <c r="K332" s="42">
        <f t="shared" si="29"/>
        <v>0</v>
      </c>
      <c r="L332" s="42"/>
      <c r="M332" s="42"/>
      <c r="N332" s="42"/>
      <c r="O332" s="42"/>
      <c r="P332" s="42"/>
      <c r="Q332" s="42"/>
      <c r="R332" s="42">
        <f t="shared" si="30"/>
        <v>31047</v>
      </c>
      <c r="S332" s="42">
        <f t="shared" si="31"/>
        <v>0</v>
      </c>
    </row>
    <row r="333" spans="1:19">
      <c r="A333" s="18">
        <f t="shared" si="32"/>
        <v>2036</v>
      </c>
      <c r="B333" s="18">
        <f t="shared" si="33"/>
        <v>2</v>
      </c>
      <c r="C333" s="18"/>
      <c r="D333" s="18"/>
      <c r="E333" s="18"/>
      <c r="F333" s="42">
        <f>SUMIF('Cust MB Ind'!$X$8:$AH$8,$B$29,'Cust MB Ind'!$X293:$AH293)</f>
        <v>22</v>
      </c>
      <c r="G333" s="42">
        <f>'Avg Bill Days'!C290</f>
        <v>30.31</v>
      </c>
      <c r="H333" s="42"/>
      <c r="I333" s="42"/>
      <c r="J333" s="42">
        <f t="shared" si="29"/>
        <v>0</v>
      </c>
      <c r="K333" s="42">
        <f t="shared" si="29"/>
        <v>0</v>
      </c>
      <c r="L333" s="42"/>
      <c r="M333" s="42"/>
      <c r="N333" s="42"/>
      <c r="O333" s="42"/>
      <c r="P333" s="42"/>
      <c r="Q333" s="42"/>
      <c r="R333" s="42">
        <f t="shared" si="30"/>
        <v>31383</v>
      </c>
      <c r="S333" s="42">
        <f t="shared" si="31"/>
        <v>0</v>
      </c>
    </row>
    <row r="334" spans="1:19">
      <c r="A334" s="18">
        <f t="shared" si="32"/>
        <v>2036</v>
      </c>
      <c r="B334" s="18">
        <f t="shared" si="33"/>
        <v>3</v>
      </c>
      <c r="C334" s="18"/>
      <c r="D334" s="18"/>
      <c r="E334" s="18"/>
      <c r="F334" s="42">
        <f>SUMIF('Cust MB Ind'!$X$8:$AH$8,$B$29,'Cust MB Ind'!$X294:$AH294)</f>
        <v>22</v>
      </c>
      <c r="G334" s="42">
        <f>'Avg Bill Days'!C291</f>
        <v>30.024000000000001</v>
      </c>
      <c r="H334" s="42"/>
      <c r="I334" s="42"/>
      <c r="J334" s="42">
        <f t="shared" si="29"/>
        <v>0</v>
      </c>
      <c r="K334" s="42">
        <f t="shared" si="29"/>
        <v>0</v>
      </c>
      <c r="L334" s="42"/>
      <c r="M334" s="42"/>
      <c r="N334" s="42"/>
      <c r="O334" s="42"/>
      <c r="P334" s="42"/>
      <c r="Q334" s="42"/>
      <c r="R334" s="42">
        <f t="shared" si="30"/>
        <v>31261</v>
      </c>
      <c r="S334" s="42">
        <f t="shared" si="31"/>
        <v>0</v>
      </c>
    </row>
    <row r="335" spans="1:19">
      <c r="A335" s="18">
        <f t="shared" si="32"/>
        <v>2036</v>
      </c>
      <c r="B335" s="18">
        <f t="shared" si="33"/>
        <v>4</v>
      </c>
      <c r="C335" s="18"/>
      <c r="D335" s="18"/>
      <c r="E335" s="18"/>
      <c r="F335" s="42">
        <f>SUMIF('Cust MB Ind'!$X$8:$AH$8,$B$29,'Cust MB Ind'!$X295:$AH295)</f>
        <v>22</v>
      </c>
      <c r="G335" s="42">
        <f>'Avg Bill Days'!C292</f>
        <v>30.713999999999999</v>
      </c>
      <c r="H335" s="42"/>
      <c r="I335" s="42"/>
      <c r="J335" s="42">
        <f t="shared" si="29"/>
        <v>0</v>
      </c>
      <c r="K335" s="42">
        <f t="shared" si="29"/>
        <v>0</v>
      </c>
      <c r="L335" s="42"/>
      <c r="M335" s="42"/>
      <c r="N335" s="42"/>
      <c r="O335" s="42"/>
      <c r="P335" s="42"/>
      <c r="Q335" s="42"/>
      <c r="R335" s="42">
        <f t="shared" si="30"/>
        <v>30366</v>
      </c>
      <c r="S335" s="42">
        <f t="shared" si="31"/>
        <v>0</v>
      </c>
    </row>
    <row r="336" spans="1:19">
      <c r="A336" s="18">
        <f t="shared" si="32"/>
        <v>2036</v>
      </c>
      <c r="B336" s="18">
        <f t="shared" si="33"/>
        <v>5</v>
      </c>
      <c r="C336" s="18"/>
      <c r="D336" s="18"/>
      <c r="E336" s="18"/>
      <c r="F336" s="42">
        <f>SUMIF('Cust MB Ind'!$X$8:$AH$8,$B$29,'Cust MB Ind'!$X296:$AH296)</f>
        <v>22</v>
      </c>
      <c r="G336" s="42">
        <f>'Avg Bill Days'!C293</f>
        <v>29.524000000000001</v>
      </c>
      <c r="H336" s="42"/>
      <c r="I336" s="42"/>
      <c r="J336" s="42">
        <f t="shared" si="29"/>
        <v>0</v>
      </c>
      <c r="K336" s="42">
        <f t="shared" si="29"/>
        <v>0</v>
      </c>
      <c r="L336" s="42"/>
      <c r="M336" s="42"/>
      <c r="N336" s="42"/>
      <c r="O336" s="42"/>
      <c r="P336" s="42"/>
      <c r="Q336" s="42"/>
      <c r="R336" s="42">
        <f t="shared" si="30"/>
        <v>23886</v>
      </c>
      <c r="S336" s="42">
        <f t="shared" si="31"/>
        <v>0</v>
      </c>
    </row>
    <row r="337" spans="1:19">
      <c r="A337" s="18">
        <f t="shared" si="32"/>
        <v>2036</v>
      </c>
      <c r="B337" s="18">
        <f t="shared" si="33"/>
        <v>6</v>
      </c>
      <c r="C337" s="18"/>
      <c r="D337" s="18"/>
      <c r="E337" s="18"/>
      <c r="F337" s="42">
        <f>SUMIF('Cust MB Ind'!$X$8:$AH$8,$B$29,'Cust MB Ind'!$X297:$AH297)</f>
        <v>22</v>
      </c>
      <c r="G337" s="42">
        <f>'Avg Bill Days'!C294</f>
        <v>30.619</v>
      </c>
      <c r="H337" s="42"/>
      <c r="I337" s="42"/>
      <c r="J337" s="42">
        <f t="shared" si="29"/>
        <v>0</v>
      </c>
      <c r="K337" s="42">
        <f t="shared" si="29"/>
        <v>0</v>
      </c>
      <c r="L337" s="42"/>
      <c r="M337" s="42"/>
      <c r="N337" s="42"/>
      <c r="O337" s="42"/>
      <c r="P337" s="42"/>
      <c r="Q337" s="42"/>
      <c r="R337" s="42">
        <f t="shared" si="30"/>
        <v>27478</v>
      </c>
      <c r="S337" s="42">
        <f t="shared" si="31"/>
        <v>0</v>
      </c>
    </row>
    <row r="338" spans="1:19">
      <c r="A338" s="18">
        <f t="shared" si="32"/>
        <v>2036</v>
      </c>
      <c r="B338" s="18">
        <f t="shared" si="33"/>
        <v>7</v>
      </c>
      <c r="C338" s="18"/>
      <c r="D338" s="18"/>
      <c r="E338" s="18"/>
      <c r="F338" s="42">
        <f>SUMIF('Cust MB Ind'!$X$8:$AH$8,$B$29,'Cust MB Ind'!$X298:$AH298)</f>
        <v>22</v>
      </c>
      <c r="G338" s="42">
        <f>'Avg Bill Days'!C295</f>
        <v>30.713999999999999</v>
      </c>
      <c r="H338" s="42"/>
      <c r="I338" s="42"/>
      <c r="J338" s="42">
        <f t="shared" si="29"/>
        <v>0</v>
      </c>
      <c r="K338" s="42">
        <f t="shared" si="29"/>
        <v>0</v>
      </c>
      <c r="L338" s="42"/>
      <c r="M338" s="42"/>
      <c r="N338" s="42"/>
      <c r="O338" s="42"/>
      <c r="P338" s="42"/>
      <c r="Q338" s="42"/>
      <c r="R338" s="42">
        <f t="shared" si="30"/>
        <v>29609</v>
      </c>
      <c r="S338" s="42">
        <f t="shared" si="31"/>
        <v>0</v>
      </c>
    </row>
    <row r="339" spans="1:19">
      <c r="A339" s="18">
        <f t="shared" si="32"/>
        <v>2036</v>
      </c>
      <c r="B339" s="18">
        <f t="shared" si="33"/>
        <v>8</v>
      </c>
      <c r="C339" s="18"/>
      <c r="D339" s="18"/>
      <c r="E339" s="18"/>
      <c r="F339" s="42">
        <f>SUMIF('Cust MB Ind'!$X$8:$AH$8,$B$29,'Cust MB Ind'!$X299:$AH299)</f>
        <v>22</v>
      </c>
      <c r="G339" s="42">
        <f>'Avg Bill Days'!C296</f>
        <v>30.475999999999999</v>
      </c>
      <c r="H339" s="42"/>
      <c r="I339" s="42"/>
      <c r="J339" s="42">
        <f t="shared" si="29"/>
        <v>0</v>
      </c>
      <c r="K339" s="42">
        <f t="shared" si="29"/>
        <v>0</v>
      </c>
      <c r="L339" s="42"/>
      <c r="M339" s="42"/>
      <c r="N339" s="42"/>
      <c r="O339" s="42"/>
      <c r="P339" s="42"/>
      <c r="Q339" s="42"/>
      <c r="R339" s="42">
        <f t="shared" si="30"/>
        <v>31421</v>
      </c>
      <c r="S339" s="42">
        <f t="shared" si="31"/>
        <v>0</v>
      </c>
    </row>
    <row r="340" spans="1:19">
      <c r="A340" s="18">
        <f t="shared" si="32"/>
        <v>2036</v>
      </c>
      <c r="B340" s="18">
        <f t="shared" si="33"/>
        <v>9</v>
      </c>
      <c r="C340" s="18"/>
      <c r="D340" s="18"/>
      <c r="E340" s="18"/>
      <c r="F340" s="42">
        <f>SUMIF('Cust MB Ind'!$X$8:$AH$8,$B$29,'Cust MB Ind'!$X300:$AH300)</f>
        <v>22</v>
      </c>
      <c r="G340" s="42">
        <f>'Avg Bill Days'!C297</f>
        <v>31.143000000000001</v>
      </c>
      <c r="H340" s="42"/>
      <c r="I340" s="42"/>
      <c r="J340" s="42">
        <f t="shared" si="29"/>
        <v>0</v>
      </c>
      <c r="K340" s="42">
        <f t="shared" si="29"/>
        <v>0</v>
      </c>
      <c r="L340" s="42"/>
      <c r="M340" s="42"/>
      <c r="N340" s="42"/>
      <c r="O340" s="42"/>
      <c r="P340" s="42"/>
      <c r="Q340" s="42"/>
      <c r="R340" s="42">
        <f t="shared" si="30"/>
        <v>33622</v>
      </c>
      <c r="S340" s="42">
        <f t="shared" si="31"/>
        <v>0</v>
      </c>
    </row>
    <row r="341" spans="1:19">
      <c r="A341" s="18">
        <f t="shared" si="32"/>
        <v>2036</v>
      </c>
      <c r="B341" s="18">
        <f t="shared" si="33"/>
        <v>10</v>
      </c>
      <c r="C341" s="18"/>
      <c r="D341" s="18"/>
      <c r="E341" s="18"/>
      <c r="F341" s="42">
        <f>SUMIF('Cust MB Ind'!$X$8:$AH$8,$B$29,'Cust MB Ind'!$X301:$AH301)</f>
        <v>22</v>
      </c>
      <c r="G341" s="42">
        <f>'Avg Bill Days'!C298</f>
        <v>30.762</v>
      </c>
      <c r="H341" s="42"/>
      <c r="I341" s="42"/>
      <c r="J341" s="42">
        <f t="shared" si="29"/>
        <v>0</v>
      </c>
      <c r="K341" s="42">
        <f t="shared" si="29"/>
        <v>0</v>
      </c>
      <c r="L341" s="42"/>
      <c r="M341" s="42"/>
      <c r="N341" s="42"/>
      <c r="O341" s="42"/>
      <c r="P341" s="42"/>
      <c r="Q341" s="42"/>
      <c r="R341" s="42">
        <f t="shared" si="30"/>
        <v>27468</v>
      </c>
      <c r="S341" s="42">
        <f t="shared" si="31"/>
        <v>0</v>
      </c>
    </row>
    <row r="342" spans="1:19">
      <c r="A342" s="18">
        <f t="shared" si="32"/>
        <v>2036</v>
      </c>
      <c r="B342" s="18">
        <f t="shared" si="33"/>
        <v>11</v>
      </c>
      <c r="C342" s="18"/>
      <c r="D342" s="18"/>
      <c r="E342" s="18"/>
      <c r="F342" s="42">
        <f>SUMIF('Cust MB Ind'!$X$8:$AH$8,$B$29,'Cust MB Ind'!$X302:$AH302)</f>
        <v>22</v>
      </c>
      <c r="G342" s="42">
        <f>'Avg Bill Days'!C299</f>
        <v>28.619</v>
      </c>
      <c r="H342" s="42"/>
      <c r="I342" s="42"/>
      <c r="J342" s="42">
        <f t="shared" si="29"/>
        <v>0</v>
      </c>
      <c r="K342" s="42">
        <f t="shared" si="29"/>
        <v>0</v>
      </c>
      <c r="L342" s="42"/>
      <c r="M342" s="42"/>
      <c r="N342" s="42"/>
      <c r="O342" s="42"/>
      <c r="P342" s="42"/>
      <c r="Q342" s="42"/>
      <c r="R342" s="42">
        <f t="shared" si="30"/>
        <v>22628</v>
      </c>
      <c r="S342" s="42">
        <f t="shared" si="31"/>
        <v>0</v>
      </c>
    </row>
    <row r="343" spans="1:19">
      <c r="A343" s="18">
        <f t="shared" si="32"/>
        <v>2036</v>
      </c>
      <c r="B343" s="18">
        <f t="shared" si="33"/>
        <v>12</v>
      </c>
      <c r="C343" s="18"/>
      <c r="D343" s="18"/>
      <c r="E343" s="18"/>
      <c r="F343" s="42">
        <f>SUMIF('Cust MB Ind'!$X$8:$AH$8,$B$29,'Cust MB Ind'!$X303:$AH303)</f>
        <v>22</v>
      </c>
      <c r="G343" s="42">
        <f>'Avg Bill Days'!C300</f>
        <v>31.238</v>
      </c>
      <c r="H343" s="42"/>
      <c r="I343" s="42"/>
      <c r="J343" s="42">
        <f t="shared" si="29"/>
        <v>0</v>
      </c>
      <c r="K343" s="42">
        <f t="shared" si="29"/>
        <v>0</v>
      </c>
      <c r="L343" s="42"/>
      <c r="M343" s="42"/>
      <c r="N343" s="42"/>
      <c r="O343" s="42"/>
      <c r="P343" s="42"/>
      <c r="Q343" s="42"/>
      <c r="R343" s="42">
        <f t="shared" si="30"/>
        <v>25901</v>
      </c>
      <c r="S343" s="42">
        <f t="shared" si="31"/>
        <v>0</v>
      </c>
    </row>
    <row r="344" spans="1:19">
      <c r="A344" s="18">
        <f t="shared" si="32"/>
        <v>2037</v>
      </c>
      <c r="B344" s="18">
        <f t="shared" si="33"/>
        <v>1</v>
      </c>
      <c r="C344" s="18"/>
      <c r="D344" s="18"/>
      <c r="E344" s="18"/>
      <c r="F344" s="42">
        <f>SUMIF('Cust MB Ind'!$X$8:$AH$8,$B$29,'Cust MB Ind'!$X304:$AH304)</f>
        <v>22</v>
      </c>
      <c r="G344" s="42">
        <f>'Avg Bill Days'!C301</f>
        <v>32.286000000000001</v>
      </c>
      <c r="H344" s="42"/>
      <c r="I344" s="42"/>
      <c r="J344" s="42">
        <f t="shared" si="29"/>
        <v>0</v>
      </c>
      <c r="K344" s="42">
        <f t="shared" si="29"/>
        <v>0</v>
      </c>
      <c r="L344" s="42"/>
      <c r="M344" s="42"/>
      <c r="N344" s="42"/>
      <c r="O344" s="42"/>
      <c r="P344" s="42"/>
      <c r="Q344" s="42"/>
      <c r="R344" s="42">
        <f t="shared" si="30"/>
        <v>31047</v>
      </c>
      <c r="S344" s="42">
        <f t="shared" si="31"/>
        <v>0</v>
      </c>
    </row>
    <row r="345" spans="1:19">
      <c r="A345" s="18">
        <f t="shared" si="32"/>
        <v>2037</v>
      </c>
      <c r="B345" s="18">
        <f t="shared" si="33"/>
        <v>2</v>
      </c>
      <c r="C345" s="18"/>
      <c r="D345" s="18"/>
      <c r="E345" s="18"/>
      <c r="F345" s="42">
        <f>SUMIF('Cust MB Ind'!$X$8:$AH$8,$B$29,'Cust MB Ind'!$X305:$AH305)</f>
        <v>22</v>
      </c>
      <c r="G345" s="42">
        <f>'Avg Bill Days'!C302</f>
        <v>29.81</v>
      </c>
      <c r="H345" s="42"/>
      <c r="I345" s="42"/>
      <c r="J345" s="42">
        <f t="shared" si="29"/>
        <v>0</v>
      </c>
      <c r="K345" s="42">
        <f t="shared" si="29"/>
        <v>0</v>
      </c>
      <c r="L345" s="42"/>
      <c r="M345" s="42"/>
      <c r="N345" s="42"/>
      <c r="O345" s="42"/>
      <c r="P345" s="42"/>
      <c r="Q345" s="42"/>
      <c r="R345" s="42">
        <f t="shared" si="30"/>
        <v>30865</v>
      </c>
      <c r="S345" s="42">
        <f t="shared" si="31"/>
        <v>0</v>
      </c>
    </row>
    <row r="346" spans="1:19">
      <c r="A346" s="18">
        <f t="shared" si="32"/>
        <v>2037</v>
      </c>
      <c r="B346" s="18">
        <f t="shared" si="33"/>
        <v>3</v>
      </c>
      <c r="C346" s="18"/>
      <c r="D346" s="18"/>
      <c r="E346" s="18"/>
      <c r="F346" s="42">
        <f>SUMIF('Cust MB Ind'!$X$8:$AH$8,$B$29,'Cust MB Ind'!$X306:$AH306)</f>
        <v>22</v>
      </c>
      <c r="G346" s="42">
        <f>'Avg Bill Days'!C303</f>
        <v>29.524000000000001</v>
      </c>
      <c r="H346" s="42"/>
      <c r="I346" s="42"/>
      <c r="J346" s="42">
        <f t="shared" si="29"/>
        <v>0</v>
      </c>
      <c r="K346" s="42">
        <f t="shared" si="29"/>
        <v>0</v>
      </c>
      <c r="L346" s="42"/>
      <c r="M346" s="42"/>
      <c r="N346" s="42"/>
      <c r="O346" s="42"/>
      <c r="P346" s="42"/>
      <c r="Q346" s="42"/>
      <c r="R346" s="42">
        <f t="shared" si="30"/>
        <v>30740</v>
      </c>
      <c r="S346" s="42">
        <f t="shared" si="31"/>
        <v>0</v>
      </c>
    </row>
    <row r="347" spans="1:19">
      <c r="A347" s="18">
        <f t="shared" si="32"/>
        <v>2037</v>
      </c>
      <c r="B347" s="18">
        <f t="shared" si="33"/>
        <v>4</v>
      </c>
      <c r="C347" s="18"/>
      <c r="D347" s="18"/>
      <c r="E347" s="18"/>
      <c r="F347" s="42">
        <f>SUMIF('Cust MB Ind'!$X$8:$AH$8,$B$29,'Cust MB Ind'!$X307:$AH307)</f>
        <v>22</v>
      </c>
      <c r="G347" s="42">
        <f>'Avg Bill Days'!C304</f>
        <v>30.713999999999999</v>
      </c>
      <c r="H347" s="42"/>
      <c r="I347" s="42"/>
      <c r="J347" s="42">
        <f t="shared" si="29"/>
        <v>0</v>
      </c>
      <c r="K347" s="42">
        <f t="shared" si="29"/>
        <v>0</v>
      </c>
      <c r="L347" s="42"/>
      <c r="M347" s="42"/>
      <c r="N347" s="42"/>
      <c r="O347" s="42"/>
      <c r="P347" s="42"/>
      <c r="Q347" s="42"/>
      <c r="R347" s="42">
        <f t="shared" si="30"/>
        <v>30366</v>
      </c>
      <c r="S347" s="42">
        <f t="shared" si="31"/>
        <v>0</v>
      </c>
    </row>
    <row r="348" spans="1:19">
      <c r="A348" s="18">
        <f t="shared" si="32"/>
        <v>2037</v>
      </c>
      <c r="B348" s="18">
        <f t="shared" si="33"/>
        <v>5</v>
      </c>
      <c r="C348" s="18"/>
      <c r="D348" s="18"/>
      <c r="E348" s="18"/>
      <c r="F348" s="42">
        <f>SUMIF('Cust MB Ind'!$X$8:$AH$8,$B$29,'Cust MB Ind'!$X308:$AH308)</f>
        <v>22</v>
      </c>
      <c r="G348" s="42">
        <f>'Avg Bill Days'!C305</f>
        <v>29.524000000000001</v>
      </c>
      <c r="H348" s="42"/>
      <c r="I348" s="42"/>
      <c r="J348" s="42">
        <f t="shared" si="29"/>
        <v>0</v>
      </c>
      <c r="K348" s="42">
        <f t="shared" si="29"/>
        <v>0</v>
      </c>
      <c r="L348" s="42"/>
      <c r="M348" s="42"/>
      <c r="N348" s="42"/>
      <c r="O348" s="42"/>
      <c r="P348" s="42"/>
      <c r="Q348" s="42"/>
      <c r="R348" s="42">
        <f t="shared" si="30"/>
        <v>23886</v>
      </c>
      <c r="S348" s="42">
        <f t="shared" si="31"/>
        <v>0</v>
      </c>
    </row>
    <row r="349" spans="1:19">
      <c r="A349" s="18">
        <f t="shared" si="32"/>
        <v>2037</v>
      </c>
      <c r="B349" s="18">
        <f t="shared" si="33"/>
        <v>6</v>
      </c>
      <c r="C349" s="18"/>
      <c r="D349" s="18"/>
      <c r="E349" s="18"/>
      <c r="F349" s="42">
        <f>SUMIF('Cust MB Ind'!$X$8:$AH$8,$B$29,'Cust MB Ind'!$X309:$AH309)</f>
        <v>22</v>
      </c>
      <c r="G349" s="42">
        <f>'Avg Bill Days'!C306</f>
        <v>30.619</v>
      </c>
      <c r="H349" s="42"/>
      <c r="I349" s="42"/>
      <c r="J349" s="42">
        <f t="shared" si="29"/>
        <v>0</v>
      </c>
      <c r="K349" s="42">
        <f t="shared" si="29"/>
        <v>0</v>
      </c>
      <c r="L349" s="42"/>
      <c r="M349" s="42"/>
      <c r="N349" s="42"/>
      <c r="O349" s="42"/>
      <c r="P349" s="42"/>
      <c r="Q349" s="42"/>
      <c r="R349" s="42">
        <f t="shared" si="30"/>
        <v>27478</v>
      </c>
      <c r="S349" s="42">
        <f t="shared" si="31"/>
        <v>0</v>
      </c>
    </row>
    <row r="350" spans="1:19">
      <c r="A350" s="18">
        <f t="shared" si="32"/>
        <v>2037</v>
      </c>
      <c r="B350" s="18">
        <f t="shared" si="33"/>
        <v>7</v>
      </c>
      <c r="C350" s="18"/>
      <c r="D350" s="18"/>
      <c r="E350" s="18"/>
      <c r="F350" s="42">
        <f>SUMIF('Cust MB Ind'!$X$8:$AH$8,$B$29,'Cust MB Ind'!$X310:$AH310)</f>
        <v>22</v>
      </c>
      <c r="G350" s="42">
        <f>'Avg Bill Days'!C307</f>
        <v>30.713999999999999</v>
      </c>
      <c r="H350" s="42"/>
      <c r="I350" s="42"/>
      <c r="J350" s="42">
        <f t="shared" si="29"/>
        <v>0</v>
      </c>
      <c r="K350" s="42">
        <f t="shared" si="29"/>
        <v>0</v>
      </c>
      <c r="L350" s="42"/>
      <c r="M350" s="42"/>
      <c r="N350" s="42"/>
      <c r="O350" s="42"/>
      <c r="P350" s="42"/>
      <c r="Q350" s="42"/>
      <c r="R350" s="42">
        <f t="shared" si="30"/>
        <v>29609</v>
      </c>
      <c r="S350" s="42">
        <f t="shared" si="31"/>
        <v>0</v>
      </c>
    </row>
    <row r="351" spans="1:19">
      <c r="A351" s="18">
        <f t="shared" si="32"/>
        <v>2037</v>
      </c>
      <c r="B351" s="18">
        <f t="shared" si="33"/>
        <v>8</v>
      </c>
      <c r="C351" s="18"/>
      <c r="D351" s="18"/>
      <c r="E351" s="18"/>
      <c r="F351" s="42">
        <f>SUMIF('Cust MB Ind'!$X$8:$AH$8,$B$29,'Cust MB Ind'!$X311:$AH311)</f>
        <v>22</v>
      </c>
      <c r="G351" s="42">
        <f>'Avg Bill Days'!C308</f>
        <v>30.475999999999999</v>
      </c>
      <c r="H351" s="42"/>
      <c r="I351" s="42"/>
      <c r="J351" s="42">
        <f t="shared" si="29"/>
        <v>0</v>
      </c>
      <c r="K351" s="42">
        <f t="shared" si="29"/>
        <v>0</v>
      </c>
      <c r="L351" s="42"/>
      <c r="M351" s="42"/>
      <c r="N351" s="42"/>
      <c r="O351" s="42"/>
      <c r="P351" s="42"/>
      <c r="Q351" s="42"/>
      <c r="R351" s="42">
        <f t="shared" si="30"/>
        <v>31421</v>
      </c>
      <c r="S351" s="42">
        <f t="shared" si="31"/>
        <v>0</v>
      </c>
    </row>
    <row r="352" spans="1:19">
      <c r="A352" s="18">
        <f t="shared" si="32"/>
        <v>2037</v>
      </c>
      <c r="B352" s="18">
        <f t="shared" si="33"/>
        <v>9</v>
      </c>
      <c r="C352" s="18"/>
      <c r="D352" s="18"/>
      <c r="E352" s="18"/>
      <c r="F352" s="42">
        <f>SUMIF('Cust MB Ind'!$X$8:$AH$8,$B$29,'Cust MB Ind'!$X312:$AH312)</f>
        <v>22</v>
      </c>
      <c r="G352" s="42">
        <f>'Avg Bill Days'!C309</f>
        <v>31.143000000000001</v>
      </c>
      <c r="H352" s="42"/>
      <c r="I352" s="42"/>
      <c r="J352" s="42">
        <f t="shared" si="29"/>
        <v>0</v>
      </c>
      <c r="K352" s="42">
        <f t="shared" si="29"/>
        <v>0</v>
      </c>
      <c r="L352" s="42"/>
      <c r="M352" s="42"/>
      <c r="N352" s="42"/>
      <c r="O352" s="42"/>
      <c r="P352" s="42"/>
      <c r="Q352" s="42"/>
      <c r="R352" s="42">
        <f t="shared" si="30"/>
        <v>33622</v>
      </c>
      <c r="S352" s="42">
        <f t="shared" si="31"/>
        <v>0</v>
      </c>
    </row>
    <row r="353" spans="1:19">
      <c r="A353" s="18">
        <f t="shared" si="32"/>
        <v>2037</v>
      </c>
      <c r="B353" s="18">
        <f t="shared" si="33"/>
        <v>10</v>
      </c>
      <c r="C353" s="18"/>
      <c r="D353" s="18"/>
      <c r="E353" s="18"/>
      <c r="F353" s="42">
        <f>SUMIF('Cust MB Ind'!$X$8:$AH$8,$B$29,'Cust MB Ind'!$X313:$AH313)</f>
        <v>22</v>
      </c>
      <c r="G353" s="42">
        <f>'Avg Bill Days'!C310</f>
        <v>30.762</v>
      </c>
      <c r="H353" s="42"/>
      <c r="I353" s="42"/>
      <c r="J353" s="42">
        <f t="shared" si="29"/>
        <v>0</v>
      </c>
      <c r="K353" s="42">
        <f t="shared" si="29"/>
        <v>0</v>
      </c>
      <c r="L353" s="42"/>
      <c r="M353" s="42"/>
      <c r="N353" s="42"/>
      <c r="O353" s="42"/>
      <c r="P353" s="42"/>
      <c r="Q353" s="42"/>
      <c r="R353" s="42">
        <f t="shared" si="30"/>
        <v>27468</v>
      </c>
      <c r="S353" s="42">
        <f t="shared" si="31"/>
        <v>0</v>
      </c>
    </row>
    <row r="354" spans="1:19">
      <c r="A354" s="18">
        <f t="shared" si="32"/>
        <v>2037</v>
      </c>
      <c r="B354" s="18">
        <f t="shared" si="33"/>
        <v>11</v>
      </c>
      <c r="C354" s="18"/>
      <c r="D354" s="18"/>
      <c r="E354" s="18"/>
      <c r="F354" s="42">
        <f>SUMIF('Cust MB Ind'!$X$8:$AH$8,$B$29,'Cust MB Ind'!$X314:$AH314)</f>
        <v>22</v>
      </c>
      <c r="G354" s="42">
        <f>'Avg Bill Days'!C311</f>
        <v>28.619</v>
      </c>
      <c r="H354" s="42"/>
      <c r="I354" s="42"/>
      <c r="J354" s="42">
        <f t="shared" si="29"/>
        <v>0</v>
      </c>
      <c r="K354" s="42">
        <f t="shared" si="29"/>
        <v>0</v>
      </c>
      <c r="L354" s="42"/>
      <c r="M354" s="42"/>
      <c r="N354" s="42"/>
      <c r="O354" s="42"/>
      <c r="P354" s="42"/>
      <c r="Q354" s="42"/>
      <c r="R354" s="42">
        <f t="shared" si="30"/>
        <v>22628</v>
      </c>
      <c r="S354" s="42">
        <f t="shared" si="31"/>
        <v>0</v>
      </c>
    </row>
    <row r="355" spans="1:19">
      <c r="A355" s="18">
        <f t="shared" si="32"/>
        <v>2037</v>
      </c>
      <c r="B355" s="18">
        <f t="shared" si="33"/>
        <v>12</v>
      </c>
      <c r="C355" s="18"/>
      <c r="D355" s="18"/>
      <c r="E355" s="18"/>
      <c r="F355" s="42">
        <f>SUMIF('Cust MB Ind'!$X$8:$AH$8,$B$29,'Cust MB Ind'!$X315:$AH315)</f>
        <v>22</v>
      </c>
      <c r="G355" s="42">
        <f>'Avg Bill Days'!C312</f>
        <v>31.238</v>
      </c>
      <c r="H355" s="42"/>
      <c r="I355" s="42"/>
      <c r="J355" s="42">
        <f t="shared" si="29"/>
        <v>0</v>
      </c>
      <c r="K355" s="42">
        <f t="shared" si="29"/>
        <v>0</v>
      </c>
      <c r="L355" s="42"/>
      <c r="M355" s="42"/>
      <c r="N355" s="42"/>
      <c r="O355" s="42"/>
      <c r="P355" s="42"/>
      <c r="Q355" s="42"/>
      <c r="R355" s="42">
        <f t="shared" si="30"/>
        <v>25901</v>
      </c>
      <c r="S355" s="42">
        <f t="shared" si="31"/>
        <v>0</v>
      </c>
    </row>
  </sheetData>
  <phoneticPr fontId="4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W355"/>
  <sheetViews>
    <sheetView zoomScale="90" zoomScaleNormal="90" workbookViewId="0">
      <pane ySplit="2" topLeftCell="A3" activePane="bottomLeft" state="frozen"/>
      <selection pane="bottomLeft" activeCell="A3" sqref="A3"/>
    </sheetView>
  </sheetViews>
  <sheetFormatPr defaultRowHeight="15"/>
  <cols>
    <col min="1" max="3" width="7.7109375" style="3" customWidth="1"/>
    <col min="4" max="4" width="8.5703125" style="3" customWidth="1"/>
    <col min="5" max="5" width="7.7109375" style="3" customWidth="1"/>
    <col min="6" max="7" width="11.5703125" style="3" customWidth="1"/>
    <col min="8" max="8" width="15.28515625" style="3" customWidth="1"/>
    <col min="9" max="15" width="11.5703125" style="3" customWidth="1"/>
    <col min="16" max="17" width="12.85546875" style="3" customWidth="1"/>
    <col min="18" max="18" width="14.28515625" style="3" bestFit="1" customWidth="1"/>
    <col min="19" max="19" width="11.5703125" style="3" customWidth="1"/>
    <col min="20" max="20" width="9.140625" style="3"/>
    <col min="21" max="23" width="14.28515625" style="3" customWidth="1"/>
    <col min="24" max="16384" width="9.140625" style="3"/>
  </cols>
  <sheetData>
    <row r="1" spans="1:19" ht="30" customHeight="1">
      <c r="A1" s="6" t="s">
        <v>12</v>
      </c>
      <c r="B1" s="6" t="s">
        <v>13</v>
      </c>
      <c r="C1" s="6" t="s">
        <v>14</v>
      </c>
      <c r="D1" s="6" t="s">
        <v>15</v>
      </c>
      <c r="E1" s="6" t="s">
        <v>16</v>
      </c>
      <c r="F1" s="7" t="s">
        <v>17</v>
      </c>
      <c r="G1" s="7" t="s">
        <v>18</v>
      </c>
      <c r="H1" s="7" t="s">
        <v>19</v>
      </c>
      <c r="I1" s="7" t="s">
        <v>88</v>
      </c>
      <c r="J1" s="7" t="s">
        <v>89</v>
      </c>
      <c r="K1" s="7" t="s">
        <v>90</v>
      </c>
      <c r="L1" s="7" t="s">
        <v>20</v>
      </c>
      <c r="M1" s="7" t="s">
        <v>91</v>
      </c>
      <c r="N1" s="7" t="s">
        <v>92</v>
      </c>
      <c r="O1" s="7"/>
      <c r="P1" s="8" t="s">
        <v>21</v>
      </c>
      <c r="Q1" s="8" t="s">
        <v>22</v>
      </c>
      <c r="R1" s="9" t="s">
        <v>74</v>
      </c>
      <c r="S1" s="7" t="s">
        <v>23</v>
      </c>
    </row>
    <row r="2" spans="1:19">
      <c r="A2" s="10" t="s">
        <v>93</v>
      </c>
      <c r="B2" s="10" t="s">
        <v>94</v>
      </c>
      <c r="C2" s="10" t="s">
        <v>95</v>
      </c>
      <c r="D2" s="10" t="s">
        <v>96</v>
      </c>
      <c r="E2" s="10" t="s">
        <v>97</v>
      </c>
      <c r="F2" s="10" t="s">
        <v>98</v>
      </c>
      <c r="G2" s="10" t="s">
        <v>99</v>
      </c>
      <c r="H2" s="11">
        <v>30</v>
      </c>
      <c r="I2" s="12">
        <v>590</v>
      </c>
      <c r="J2" s="13">
        <v>588</v>
      </c>
      <c r="K2" s="13">
        <v>508</v>
      </c>
      <c r="L2" s="13">
        <v>608</v>
      </c>
      <c r="M2" s="13">
        <v>580</v>
      </c>
      <c r="N2" s="13">
        <v>969</v>
      </c>
      <c r="O2" s="13"/>
      <c r="P2" s="14" t="s">
        <v>100</v>
      </c>
      <c r="Q2" s="14" t="s">
        <v>101</v>
      </c>
      <c r="R2" s="14" t="s">
        <v>102</v>
      </c>
      <c r="S2" s="10" t="s">
        <v>103</v>
      </c>
    </row>
    <row r="3" spans="1:19">
      <c r="A3" s="3">
        <v>2010</v>
      </c>
      <c r="B3" s="3">
        <v>5</v>
      </c>
      <c r="C3" s="3" t="s">
        <v>10</v>
      </c>
      <c r="D3" s="3" t="s">
        <v>7</v>
      </c>
      <c r="E3" s="3" t="s">
        <v>69</v>
      </c>
      <c r="F3" s="36">
        <v>147</v>
      </c>
      <c r="G3" s="36">
        <v>4456</v>
      </c>
      <c r="H3" s="42">
        <v>0</v>
      </c>
      <c r="I3" s="42">
        <v>16738</v>
      </c>
      <c r="J3" s="42">
        <v>0</v>
      </c>
      <c r="K3" s="36">
        <v>82</v>
      </c>
      <c r="L3" s="36"/>
      <c r="M3" s="36"/>
      <c r="N3" s="36"/>
      <c r="O3" s="36"/>
      <c r="P3" s="36">
        <v>569634.16999999993</v>
      </c>
      <c r="Q3" s="36">
        <v>256235.23</v>
      </c>
      <c r="R3" s="36">
        <v>4903039</v>
      </c>
      <c r="S3" s="36">
        <v>16738</v>
      </c>
    </row>
    <row r="4" spans="1:19">
      <c r="A4" s="3">
        <v>2010</v>
      </c>
      <c r="B4" s="3">
        <v>6</v>
      </c>
      <c r="C4" s="3" t="s">
        <v>10</v>
      </c>
      <c r="D4" s="3" t="s">
        <v>7</v>
      </c>
      <c r="E4" s="3" t="s">
        <v>69</v>
      </c>
      <c r="F4" s="36">
        <v>147</v>
      </c>
      <c r="G4" s="36">
        <v>4499</v>
      </c>
      <c r="H4" s="42">
        <v>0</v>
      </c>
      <c r="I4" s="42">
        <v>17554</v>
      </c>
      <c r="J4" s="42">
        <v>0</v>
      </c>
      <c r="K4" s="36">
        <v>79</v>
      </c>
      <c r="L4" s="36"/>
      <c r="M4" s="36"/>
      <c r="N4" s="36"/>
      <c r="O4" s="36"/>
      <c r="P4" s="36">
        <v>623876.7699999999</v>
      </c>
      <c r="Q4" s="36">
        <v>278216.01</v>
      </c>
      <c r="R4" s="36">
        <v>5439121</v>
      </c>
      <c r="S4" s="36">
        <v>17554</v>
      </c>
    </row>
    <row r="5" spans="1:19">
      <c r="A5" s="3">
        <v>2010</v>
      </c>
      <c r="B5" s="3">
        <v>7</v>
      </c>
      <c r="C5" s="3" t="s">
        <v>10</v>
      </c>
      <c r="D5" s="3" t="s">
        <v>7</v>
      </c>
      <c r="E5" s="3" t="s">
        <v>69</v>
      </c>
      <c r="F5" s="36">
        <v>147</v>
      </c>
      <c r="G5" s="36">
        <v>4464</v>
      </c>
      <c r="H5" s="42">
        <v>0</v>
      </c>
      <c r="I5" s="42">
        <v>17604</v>
      </c>
      <c r="J5" s="42">
        <v>0</v>
      </c>
      <c r="K5" s="36">
        <v>59</v>
      </c>
      <c r="L5" s="36"/>
      <c r="M5" s="36"/>
      <c r="N5" s="36"/>
      <c r="O5" s="36"/>
      <c r="P5" s="36">
        <v>653681.52</v>
      </c>
      <c r="Q5" s="36">
        <v>287388.25</v>
      </c>
      <c r="R5" s="36">
        <v>5744850</v>
      </c>
      <c r="S5" s="36">
        <v>17604</v>
      </c>
    </row>
    <row r="6" spans="1:19">
      <c r="A6" s="3">
        <v>2010</v>
      </c>
      <c r="B6" s="3">
        <v>8</v>
      </c>
      <c r="C6" s="3" t="s">
        <v>10</v>
      </c>
      <c r="D6" s="3" t="s">
        <v>7</v>
      </c>
      <c r="E6" s="3" t="s">
        <v>69</v>
      </c>
      <c r="F6" s="36">
        <v>147</v>
      </c>
      <c r="G6" s="36">
        <v>4485</v>
      </c>
      <c r="H6" s="42">
        <v>0</v>
      </c>
      <c r="I6" s="42">
        <v>17624</v>
      </c>
      <c r="J6" s="42">
        <v>0</v>
      </c>
      <c r="K6" s="36">
        <v>71</v>
      </c>
      <c r="L6" s="36"/>
      <c r="M6" s="36"/>
      <c r="N6" s="36"/>
      <c r="O6" s="36"/>
      <c r="P6" s="36">
        <v>656589.20999999985</v>
      </c>
      <c r="Q6" s="36">
        <v>289151.37999999995</v>
      </c>
      <c r="R6" s="36">
        <v>5779632</v>
      </c>
      <c r="S6" s="36">
        <v>17624</v>
      </c>
    </row>
    <row r="7" spans="1:19">
      <c r="A7" s="3">
        <v>2010</v>
      </c>
      <c r="B7" s="3">
        <v>9</v>
      </c>
      <c r="C7" s="3" t="s">
        <v>10</v>
      </c>
      <c r="D7" s="3" t="s">
        <v>7</v>
      </c>
      <c r="E7" s="3" t="s">
        <v>69</v>
      </c>
      <c r="F7" s="36">
        <v>147</v>
      </c>
      <c r="G7" s="36">
        <v>4484</v>
      </c>
      <c r="H7" s="42">
        <v>0</v>
      </c>
      <c r="I7" s="42">
        <v>17696</v>
      </c>
      <c r="J7" s="42">
        <v>0</v>
      </c>
      <c r="K7" s="36">
        <v>59</v>
      </c>
      <c r="L7" s="36"/>
      <c r="M7" s="36"/>
      <c r="N7" s="36"/>
      <c r="O7" s="36"/>
      <c r="P7" s="36">
        <v>625408.82000000007</v>
      </c>
      <c r="Q7" s="36">
        <v>279038.89999999997</v>
      </c>
      <c r="R7" s="36">
        <v>5459807</v>
      </c>
      <c r="S7" s="36">
        <v>17696</v>
      </c>
    </row>
    <row r="8" spans="1:19">
      <c r="A8" s="3">
        <v>2010</v>
      </c>
      <c r="B8" s="3">
        <v>10</v>
      </c>
      <c r="C8" s="3" t="s">
        <v>10</v>
      </c>
      <c r="D8" s="3" t="s">
        <v>7</v>
      </c>
      <c r="E8" s="3" t="s">
        <v>69</v>
      </c>
      <c r="F8" s="36">
        <v>147</v>
      </c>
      <c r="G8" s="36">
        <v>4384</v>
      </c>
      <c r="H8" s="42">
        <v>0</v>
      </c>
      <c r="I8" s="42">
        <v>16694</v>
      </c>
      <c r="J8" s="42">
        <v>0</v>
      </c>
      <c r="K8" s="36">
        <v>51</v>
      </c>
      <c r="L8" s="36"/>
      <c r="M8" s="36"/>
      <c r="N8" s="36"/>
      <c r="O8" s="36"/>
      <c r="P8" s="36">
        <v>585027.73000000021</v>
      </c>
      <c r="Q8" s="36">
        <v>261513.61999999994</v>
      </c>
      <c r="R8" s="36">
        <v>5090852</v>
      </c>
      <c r="S8" s="36">
        <v>16694</v>
      </c>
    </row>
    <row r="9" spans="1:19">
      <c r="A9" s="3">
        <v>2010</v>
      </c>
      <c r="B9" s="3">
        <v>11</v>
      </c>
      <c r="C9" s="3" t="s">
        <v>10</v>
      </c>
      <c r="D9" s="3" t="s">
        <v>7</v>
      </c>
      <c r="E9" s="3" t="s">
        <v>69</v>
      </c>
      <c r="F9" s="36">
        <v>145</v>
      </c>
      <c r="G9" s="36">
        <v>4421</v>
      </c>
      <c r="H9" s="42">
        <v>0</v>
      </c>
      <c r="I9" s="42">
        <v>16136</v>
      </c>
      <c r="J9" s="42">
        <v>0</v>
      </c>
      <c r="K9" s="36">
        <v>47</v>
      </c>
      <c r="L9" s="36"/>
      <c r="M9" s="36"/>
      <c r="N9" s="36"/>
      <c r="O9" s="36"/>
      <c r="P9" s="36">
        <v>532701.2699999999</v>
      </c>
      <c r="Q9" s="36">
        <v>241501.56000000006</v>
      </c>
      <c r="R9" s="36">
        <v>4569525</v>
      </c>
      <c r="S9" s="36">
        <v>16136</v>
      </c>
    </row>
    <row r="10" spans="1:19">
      <c r="A10" s="3">
        <v>2010</v>
      </c>
      <c r="B10" s="3">
        <v>12</v>
      </c>
      <c r="C10" s="3" t="s">
        <v>10</v>
      </c>
      <c r="D10" s="3" t="s">
        <v>7</v>
      </c>
      <c r="E10" s="3" t="s">
        <v>69</v>
      </c>
      <c r="F10" s="36">
        <v>145</v>
      </c>
      <c r="G10" s="36">
        <v>4508</v>
      </c>
      <c r="H10" s="42">
        <v>0</v>
      </c>
      <c r="I10" s="42">
        <v>16355</v>
      </c>
      <c r="J10" s="42">
        <v>0</v>
      </c>
      <c r="K10" s="36">
        <v>51</v>
      </c>
      <c r="L10" s="36"/>
      <c r="M10" s="36"/>
      <c r="N10" s="36"/>
      <c r="O10" s="36"/>
      <c r="P10" s="36">
        <v>525567.99999999977</v>
      </c>
      <c r="Q10" s="36">
        <v>240318.96000000008</v>
      </c>
      <c r="R10" s="36">
        <v>4478593</v>
      </c>
      <c r="S10" s="36">
        <v>16355</v>
      </c>
    </row>
    <row r="11" spans="1:19">
      <c r="A11" s="3">
        <v>2011</v>
      </c>
      <c r="B11" s="3">
        <v>1</v>
      </c>
      <c r="C11" s="3" t="s">
        <v>10</v>
      </c>
      <c r="D11" s="3" t="s">
        <v>7</v>
      </c>
      <c r="E11" s="3" t="s">
        <v>69</v>
      </c>
      <c r="F11" s="36">
        <v>145</v>
      </c>
      <c r="G11" s="36">
        <v>4662</v>
      </c>
      <c r="H11" s="42">
        <v>0</v>
      </c>
      <c r="I11" s="42">
        <v>16589</v>
      </c>
      <c r="J11" s="42">
        <v>0</v>
      </c>
      <c r="K11" s="36">
        <v>50</v>
      </c>
      <c r="L11" s="36"/>
      <c r="M11" s="36"/>
      <c r="N11" s="36"/>
      <c r="O11" s="36"/>
      <c r="P11" s="36">
        <v>538662.35000000009</v>
      </c>
      <c r="Q11" s="36">
        <v>247134.76999999996</v>
      </c>
      <c r="R11" s="36">
        <v>4799957</v>
      </c>
      <c r="S11" s="36">
        <v>16589</v>
      </c>
    </row>
    <row r="12" spans="1:19">
      <c r="A12" s="3">
        <v>2011</v>
      </c>
      <c r="B12" s="3">
        <v>2</v>
      </c>
      <c r="C12" s="3" t="s">
        <v>10</v>
      </c>
      <c r="D12" s="3" t="s">
        <v>7</v>
      </c>
      <c r="E12" s="3" t="s">
        <v>69</v>
      </c>
      <c r="F12" s="36">
        <v>147</v>
      </c>
      <c r="G12" s="36">
        <v>4556</v>
      </c>
      <c r="H12" s="42">
        <v>0</v>
      </c>
      <c r="I12" s="42">
        <v>16651</v>
      </c>
      <c r="J12" s="42">
        <v>0</v>
      </c>
      <c r="K12" s="36">
        <v>53</v>
      </c>
      <c r="L12" s="36"/>
      <c r="M12" s="36"/>
      <c r="N12" s="36"/>
      <c r="O12" s="36"/>
      <c r="P12" s="36">
        <v>539640.01</v>
      </c>
      <c r="Q12" s="36">
        <v>247718.35000000003</v>
      </c>
      <c r="R12" s="36">
        <v>4802334</v>
      </c>
      <c r="S12" s="36">
        <v>16651</v>
      </c>
    </row>
    <row r="13" spans="1:19">
      <c r="A13" s="3">
        <v>2011</v>
      </c>
      <c r="B13" s="3">
        <v>3</v>
      </c>
      <c r="C13" s="3" t="s">
        <v>10</v>
      </c>
      <c r="D13" s="3" t="s">
        <v>7</v>
      </c>
      <c r="E13" s="3" t="s">
        <v>69</v>
      </c>
      <c r="F13" s="36">
        <v>147</v>
      </c>
      <c r="G13" s="36">
        <v>4314</v>
      </c>
      <c r="H13" s="42">
        <v>0</v>
      </c>
      <c r="I13" s="42">
        <v>16045</v>
      </c>
      <c r="J13" s="42">
        <v>0</v>
      </c>
      <c r="K13" s="36">
        <v>52</v>
      </c>
      <c r="L13" s="36"/>
      <c r="M13" s="36"/>
      <c r="N13" s="36"/>
      <c r="O13" s="36"/>
      <c r="P13" s="36">
        <v>503182.67000000004</v>
      </c>
      <c r="Q13" s="36">
        <v>233040.93999999992</v>
      </c>
      <c r="R13" s="36">
        <v>4448902</v>
      </c>
      <c r="S13" s="36">
        <v>16045</v>
      </c>
    </row>
    <row r="14" spans="1:19">
      <c r="A14" s="3">
        <v>2011</v>
      </c>
      <c r="B14" s="3">
        <v>4</v>
      </c>
      <c r="C14" s="3" t="s">
        <v>10</v>
      </c>
      <c r="D14" s="3" t="s">
        <v>7</v>
      </c>
      <c r="E14" s="3" t="s">
        <v>69</v>
      </c>
      <c r="F14" s="36">
        <v>147</v>
      </c>
      <c r="G14" s="36">
        <v>4345</v>
      </c>
      <c r="H14" s="42">
        <v>0</v>
      </c>
      <c r="I14" s="42">
        <v>16269</v>
      </c>
      <c r="J14" s="42">
        <v>0</v>
      </c>
      <c r="K14" s="36">
        <v>49</v>
      </c>
      <c r="L14" s="36"/>
      <c r="M14" s="36"/>
      <c r="N14" s="36"/>
      <c r="O14" s="36"/>
      <c r="P14" s="36">
        <v>513102.79</v>
      </c>
      <c r="Q14" s="36">
        <v>236843.38</v>
      </c>
      <c r="R14" s="36">
        <v>4531395</v>
      </c>
      <c r="S14" s="36">
        <v>16269</v>
      </c>
    </row>
    <row r="15" spans="1:19">
      <c r="A15" s="3">
        <v>2011</v>
      </c>
      <c r="B15" s="3">
        <v>5</v>
      </c>
      <c r="C15" s="3" t="s">
        <v>10</v>
      </c>
      <c r="D15" s="3" t="s">
        <v>7</v>
      </c>
      <c r="E15" s="3" t="s">
        <v>69</v>
      </c>
      <c r="F15" s="36">
        <v>147</v>
      </c>
      <c r="G15" s="36">
        <v>4565</v>
      </c>
      <c r="H15" s="42">
        <v>0</v>
      </c>
      <c r="I15" s="42">
        <v>16862</v>
      </c>
      <c r="J15" s="42">
        <v>0</v>
      </c>
      <c r="K15" s="36">
        <v>49</v>
      </c>
      <c r="L15" s="36"/>
      <c r="M15" s="36"/>
      <c r="N15" s="36"/>
      <c r="O15" s="36"/>
      <c r="P15" s="36">
        <v>547567.27000000025</v>
      </c>
      <c r="Q15" s="36">
        <v>250820.02999999991</v>
      </c>
      <c r="R15" s="36">
        <v>4866642</v>
      </c>
      <c r="S15" s="36">
        <v>16862</v>
      </c>
    </row>
    <row r="16" spans="1:19">
      <c r="A16" s="3">
        <v>2011</v>
      </c>
      <c r="B16" s="3">
        <v>6</v>
      </c>
      <c r="C16" s="3" t="s">
        <v>10</v>
      </c>
      <c r="D16" s="3" t="s">
        <v>7</v>
      </c>
      <c r="E16" s="3" t="s">
        <v>69</v>
      </c>
      <c r="F16" s="36">
        <v>147</v>
      </c>
      <c r="G16" s="36">
        <v>4454</v>
      </c>
      <c r="H16" s="42">
        <v>0</v>
      </c>
      <c r="I16" s="42">
        <v>16970</v>
      </c>
      <c r="J16" s="42">
        <v>0</v>
      </c>
      <c r="K16" s="36">
        <v>49</v>
      </c>
      <c r="L16" s="36"/>
      <c r="M16" s="36"/>
      <c r="N16" s="36"/>
      <c r="O16" s="36"/>
      <c r="P16" s="36">
        <v>567661.94000000018</v>
      </c>
      <c r="Q16" s="36">
        <v>258421.1100000001</v>
      </c>
      <c r="R16" s="36">
        <v>5082340</v>
      </c>
      <c r="S16" s="36">
        <v>16970</v>
      </c>
    </row>
    <row r="17" spans="1:19">
      <c r="A17" s="3">
        <v>2011</v>
      </c>
      <c r="B17" s="3">
        <v>7</v>
      </c>
      <c r="C17" s="3" t="s">
        <v>10</v>
      </c>
      <c r="D17" s="3" t="s">
        <v>7</v>
      </c>
      <c r="E17" s="3" t="s">
        <v>69</v>
      </c>
      <c r="F17" s="36">
        <v>147</v>
      </c>
      <c r="G17" s="36">
        <v>4584</v>
      </c>
      <c r="H17" s="42">
        <v>0</v>
      </c>
      <c r="I17" s="42">
        <v>17295</v>
      </c>
      <c r="J17" s="42">
        <v>0</v>
      </c>
      <c r="K17" s="36">
        <v>0</v>
      </c>
      <c r="L17" s="36"/>
      <c r="M17" s="36"/>
      <c r="N17" s="36"/>
      <c r="O17" s="36"/>
      <c r="P17" s="36">
        <v>613106.60999999987</v>
      </c>
      <c r="Q17" s="36">
        <v>275627.11000000004</v>
      </c>
      <c r="R17" s="36">
        <v>5579859</v>
      </c>
      <c r="S17" s="36">
        <v>17295</v>
      </c>
    </row>
    <row r="18" spans="1:19">
      <c r="A18" s="3">
        <v>2011</v>
      </c>
      <c r="B18" s="3">
        <v>8</v>
      </c>
      <c r="C18" s="3" t="s">
        <v>10</v>
      </c>
      <c r="D18" s="3" t="s">
        <v>7</v>
      </c>
      <c r="E18" s="3" t="s">
        <v>69</v>
      </c>
      <c r="F18" s="36">
        <v>149</v>
      </c>
      <c r="G18" s="36">
        <v>4463</v>
      </c>
      <c r="H18" s="42">
        <v>0</v>
      </c>
      <c r="I18" s="42">
        <v>17460</v>
      </c>
      <c r="J18" s="42">
        <v>0</v>
      </c>
      <c r="K18" s="36">
        <v>45</v>
      </c>
      <c r="L18" s="36"/>
      <c r="M18" s="36"/>
      <c r="N18" s="36"/>
      <c r="O18" s="36"/>
      <c r="P18" s="36">
        <v>607507.88999999978</v>
      </c>
      <c r="Q18" s="36">
        <v>274233.37000000005</v>
      </c>
      <c r="R18" s="36">
        <v>5495766</v>
      </c>
      <c r="S18" s="36">
        <v>17460</v>
      </c>
    </row>
    <row r="19" spans="1:19">
      <c r="A19" s="3">
        <v>2011</v>
      </c>
      <c r="B19" s="3">
        <v>9</v>
      </c>
      <c r="C19" s="3" t="s">
        <v>10</v>
      </c>
      <c r="D19" s="3" t="s">
        <v>7</v>
      </c>
      <c r="E19" s="3" t="s">
        <v>69</v>
      </c>
      <c r="F19" s="36">
        <v>146</v>
      </c>
      <c r="G19" s="36">
        <v>4492</v>
      </c>
      <c r="H19" s="42">
        <v>0</v>
      </c>
      <c r="I19" s="42">
        <v>17140</v>
      </c>
      <c r="J19" s="42">
        <v>0</v>
      </c>
      <c r="K19" s="36">
        <v>45</v>
      </c>
      <c r="L19" s="36"/>
      <c r="M19" s="36"/>
      <c r="N19" s="36"/>
      <c r="O19" s="36"/>
      <c r="P19" s="36">
        <v>587491.95000000042</v>
      </c>
      <c r="Q19" s="36">
        <v>267468.28000000009</v>
      </c>
      <c r="R19" s="36">
        <v>5273430</v>
      </c>
      <c r="S19" s="36">
        <v>17140</v>
      </c>
    </row>
    <row r="20" spans="1:19">
      <c r="A20" s="3">
        <v>2011</v>
      </c>
      <c r="B20" s="3">
        <v>10</v>
      </c>
      <c r="C20" s="3" t="s">
        <v>10</v>
      </c>
      <c r="D20" s="3" t="s">
        <v>7</v>
      </c>
      <c r="E20" s="3" t="s">
        <v>69</v>
      </c>
      <c r="F20" s="36">
        <v>149</v>
      </c>
      <c r="G20" s="36">
        <v>4530</v>
      </c>
      <c r="H20" s="42">
        <v>0</v>
      </c>
      <c r="I20" s="42">
        <v>16555</v>
      </c>
      <c r="J20" s="42">
        <v>0</v>
      </c>
      <c r="K20" s="36">
        <v>45</v>
      </c>
      <c r="L20" s="36"/>
      <c r="M20" s="36"/>
      <c r="N20" s="36"/>
      <c r="O20" s="36"/>
      <c r="P20" s="36">
        <v>554617.79999999958</v>
      </c>
      <c r="Q20" s="36">
        <v>262275.83999999991</v>
      </c>
      <c r="R20" s="36">
        <v>4778439</v>
      </c>
      <c r="S20" s="36">
        <v>16555</v>
      </c>
    </row>
    <row r="21" spans="1:19">
      <c r="A21" s="3">
        <v>2011</v>
      </c>
      <c r="B21" s="3">
        <v>11</v>
      </c>
      <c r="C21" s="3" t="s">
        <v>10</v>
      </c>
      <c r="D21" s="3" t="s">
        <v>7</v>
      </c>
      <c r="E21" s="3" t="s">
        <v>69</v>
      </c>
      <c r="F21" s="36">
        <v>149</v>
      </c>
      <c r="G21" s="36">
        <v>4401</v>
      </c>
      <c r="H21" s="42">
        <v>0</v>
      </c>
      <c r="I21" s="42">
        <v>15687</v>
      </c>
      <c r="J21" s="42">
        <v>0</v>
      </c>
      <c r="K21" s="36">
        <v>51</v>
      </c>
      <c r="L21" s="36"/>
      <c r="M21" s="36"/>
      <c r="N21" s="36"/>
      <c r="O21" s="36"/>
      <c r="P21" s="36">
        <v>487441.30999999994</v>
      </c>
      <c r="Q21" s="36">
        <v>234515.79000000004</v>
      </c>
      <c r="R21" s="36">
        <v>4137772</v>
      </c>
      <c r="S21" s="36">
        <v>15687</v>
      </c>
    </row>
    <row r="22" spans="1:19">
      <c r="A22" s="3">
        <v>2011</v>
      </c>
      <c r="B22" s="3">
        <v>12</v>
      </c>
      <c r="C22" s="3" t="s">
        <v>10</v>
      </c>
      <c r="D22" s="3" t="s">
        <v>7</v>
      </c>
      <c r="E22" s="3" t="s">
        <v>69</v>
      </c>
      <c r="F22" s="36">
        <v>149</v>
      </c>
      <c r="G22" s="36">
        <v>4585</v>
      </c>
      <c r="H22" s="42">
        <v>0</v>
      </c>
      <c r="I22" s="42">
        <v>15807</v>
      </c>
      <c r="J22" s="42">
        <v>0</v>
      </c>
      <c r="K22" s="36">
        <v>49</v>
      </c>
      <c r="L22" s="36"/>
      <c r="M22" s="36"/>
      <c r="N22" s="36"/>
      <c r="O22" s="36"/>
      <c r="P22" s="36">
        <v>494684.96999999991</v>
      </c>
      <c r="Q22" s="36">
        <v>237761.9899999999</v>
      </c>
      <c r="R22" s="36">
        <v>4216656</v>
      </c>
      <c r="S22" s="36">
        <v>15807</v>
      </c>
    </row>
    <row r="23" spans="1:19">
      <c r="A23" s="3">
        <v>2012</v>
      </c>
      <c r="B23" s="3">
        <v>1</v>
      </c>
      <c r="C23" s="3" t="s">
        <v>10</v>
      </c>
      <c r="D23" s="3" t="s">
        <v>7</v>
      </c>
      <c r="E23" s="3" t="s">
        <v>69</v>
      </c>
      <c r="F23" s="36">
        <v>145</v>
      </c>
      <c r="G23" s="36">
        <v>4688</v>
      </c>
      <c r="H23" s="42">
        <v>0</v>
      </c>
      <c r="I23" s="42">
        <v>15147</v>
      </c>
      <c r="J23" s="42">
        <v>0</v>
      </c>
      <c r="K23" s="36">
        <v>0</v>
      </c>
      <c r="L23" s="36"/>
      <c r="M23" s="36"/>
      <c r="N23" s="36"/>
      <c r="O23" s="36"/>
      <c r="P23" s="36">
        <v>472365.56000000017</v>
      </c>
      <c r="Q23" s="36">
        <v>231096.19</v>
      </c>
      <c r="R23" s="36">
        <v>4076460</v>
      </c>
      <c r="S23" s="36">
        <v>15147</v>
      </c>
    </row>
    <row r="24" spans="1:19">
      <c r="A24" s="3">
        <v>2012</v>
      </c>
      <c r="B24" s="3">
        <v>2</v>
      </c>
      <c r="C24" s="3" t="s">
        <v>10</v>
      </c>
      <c r="D24" s="3" t="s">
        <v>7</v>
      </c>
      <c r="E24" s="3" t="s">
        <v>69</v>
      </c>
      <c r="F24" s="36">
        <v>149</v>
      </c>
      <c r="G24" s="36">
        <v>4593</v>
      </c>
      <c r="H24" s="42">
        <v>0</v>
      </c>
      <c r="I24" s="42">
        <v>15320</v>
      </c>
      <c r="J24" s="42">
        <v>0</v>
      </c>
      <c r="K24" s="42"/>
      <c r="L24" s="36"/>
      <c r="M24" s="36"/>
      <c r="N24" s="36"/>
      <c r="O24" s="36"/>
      <c r="P24" s="36">
        <v>489456.8699999997</v>
      </c>
      <c r="Q24" s="36">
        <v>239793.93</v>
      </c>
      <c r="R24" s="36">
        <v>4233713</v>
      </c>
      <c r="S24" s="36">
        <v>15320</v>
      </c>
    </row>
    <row r="25" spans="1:19">
      <c r="A25" s="3">
        <v>2012</v>
      </c>
      <c r="B25" s="3">
        <v>3</v>
      </c>
      <c r="C25" s="3" t="s">
        <v>10</v>
      </c>
      <c r="D25" s="3" t="s">
        <v>7</v>
      </c>
      <c r="E25" s="3" t="s">
        <v>69</v>
      </c>
      <c r="F25" s="36">
        <v>148</v>
      </c>
      <c r="G25" s="36">
        <v>4331</v>
      </c>
      <c r="H25" s="42">
        <v>0</v>
      </c>
      <c r="I25" s="42">
        <v>15674</v>
      </c>
      <c r="J25" s="42">
        <v>0</v>
      </c>
      <c r="K25" s="42"/>
      <c r="L25" s="36"/>
      <c r="M25" s="36"/>
      <c r="N25" s="36"/>
      <c r="O25" s="36"/>
      <c r="P25" s="36">
        <v>471400.17000000004</v>
      </c>
      <c r="Q25" s="36">
        <v>237965.32999999996</v>
      </c>
      <c r="R25" s="36">
        <v>4189590</v>
      </c>
      <c r="S25" s="36">
        <v>15674</v>
      </c>
    </row>
    <row r="26" spans="1:19">
      <c r="A26" s="3">
        <v>2012</v>
      </c>
      <c r="B26" s="3">
        <v>4</v>
      </c>
      <c r="C26" s="3" t="s">
        <v>10</v>
      </c>
      <c r="D26" s="3" t="s">
        <v>7</v>
      </c>
      <c r="E26" s="3" t="s">
        <v>69</v>
      </c>
      <c r="F26" s="36">
        <v>149</v>
      </c>
      <c r="G26" s="36">
        <v>4651</v>
      </c>
      <c r="H26" s="42">
        <v>0</v>
      </c>
      <c r="I26" s="42">
        <v>15557</v>
      </c>
      <c r="J26" s="42">
        <v>0</v>
      </c>
      <c r="K26" s="42"/>
      <c r="L26" s="36"/>
      <c r="M26" s="36"/>
      <c r="N26" s="36"/>
      <c r="O26" s="36"/>
      <c r="P26" s="36">
        <v>507974.77</v>
      </c>
      <c r="Q26" s="36">
        <v>251789.27</v>
      </c>
      <c r="R26" s="36">
        <v>4609078</v>
      </c>
      <c r="S26" s="36">
        <v>15557</v>
      </c>
    </row>
    <row r="27" spans="1:19">
      <c r="A27" s="39" t="s">
        <v>25</v>
      </c>
      <c r="B27" s="39" t="s">
        <v>25</v>
      </c>
      <c r="C27" s="39" t="s">
        <v>25</v>
      </c>
      <c r="D27" s="39" t="s">
        <v>25</v>
      </c>
      <c r="E27" s="39" t="s">
        <v>25</v>
      </c>
      <c r="F27" s="39" t="s">
        <v>25</v>
      </c>
      <c r="G27" s="39" t="s">
        <v>25</v>
      </c>
      <c r="H27" s="39" t="s">
        <v>25</v>
      </c>
      <c r="I27" s="39" t="s">
        <v>25</v>
      </c>
      <c r="J27" s="39" t="s">
        <v>25</v>
      </c>
      <c r="K27" s="39" t="s">
        <v>25</v>
      </c>
      <c r="L27" s="39" t="s">
        <v>25</v>
      </c>
      <c r="M27" s="39" t="s">
        <v>25</v>
      </c>
      <c r="N27" s="39" t="s">
        <v>25</v>
      </c>
      <c r="O27" s="39" t="s">
        <v>25</v>
      </c>
      <c r="P27" s="39" t="s">
        <v>25</v>
      </c>
      <c r="Q27" s="39" t="s">
        <v>25</v>
      </c>
      <c r="R27" s="39" t="s">
        <v>25</v>
      </c>
      <c r="S27" s="39" t="s">
        <v>25</v>
      </c>
    </row>
    <row r="29" spans="1:19">
      <c r="A29" s="15" t="s">
        <v>24</v>
      </c>
      <c r="B29" s="15" t="s">
        <v>7</v>
      </c>
    </row>
    <row r="31" spans="1:19">
      <c r="A31" s="16" t="s">
        <v>54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19">
      <c r="A32" s="17" t="s">
        <v>52</v>
      </c>
      <c r="B32" s="17" t="s">
        <v>13</v>
      </c>
      <c r="C32" s="17"/>
      <c r="D32" s="17"/>
      <c r="E32" s="17"/>
      <c r="F32" s="17" t="s">
        <v>123</v>
      </c>
      <c r="G32" s="17" t="s">
        <v>124</v>
      </c>
      <c r="H32" s="17"/>
      <c r="I32" s="17"/>
      <c r="J32" s="17" t="s">
        <v>125</v>
      </c>
      <c r="K32" s="17" t="s">
        <v>126</v>
      </c>
      <c r="L32" s="17"/>
      <c r="M32" s="17"/>
      <c r="N32" s="17"/>
      <c r="O32" s="17"/>
      <c r="P32" s="17"/>
      <c r="Q32" s="17"/>
      <c r="R32" s="17" t="s">
        <v>127</v>
      </c>
      <c r="S32" s="17" t="s">
        <v>128</v>
      </c>
    </row>
    <row r="33" spans="1:23" s="18" customFormat="1">
      <c r="A33" s="18">
        <f t="shared" ref="A33:A44" si="0">COUNTIF($B$2:$B$27,$B33)</f>
        <v>2</v>
      </c>
      <c r="B33" s="18">
        <v>1</v>
      </c>
      <c r="F33" s="42">
        <f>SUMIF($B$3:$B$27,$B33,F$3:F$27)/$A33</f>
        <v>145</v>
      </c>
      <c r="G33" s="42">
        <f t="shared" ref="G33:G44" si="1">SUMIF($B$3:$B$27,$B33,G$3:G$27)/$A33/F33</f>
        <v>32.241379310344826</v>
      </c>
      <c r="H33" s="42"/>
      <c r="I33" s="42"/>
      <c r="J33" s="42">
        <f>SUMIF($B$3:$B$27,$B33,J$3:J$27)/$A33/$F33</f>
        <v>0</v>
      </c>
      <c r="K33" s="42">
        <f>SUMIF($B$3:$B$27,$B33,K$3:K$27)/$A33/$F33</f>
        <v>0.17241379310344829</v>
      </c>
      <c r="L33" s="42"/>
      <c r="M33" s="42"/>
      <c r="N33" s="42"/>
      <c r="O33" s="42"/>
      <c r="P33" s="42"/>
      <c r="Q33" s="42"/>
      <c r="R33" s="42">
        <f>SUMIF($B$3:$B$27,$B33,R$3:R$27)/$A33/$F33/$G33</f>
        <v>949.34941176470602</v>
      </c>
      <c r="S33" s="42">
        <f t="shared" ref="S33:S44" si="2">SUMIF($B$3:$B$27,$B33,S$3:S$27)/$A33/$F33</f>
        <v>109.43448275862069</v>
      </c>
    </row>
    <row r="34" spans="1:23" s="18" customFormat="1">
      <c r="A34" s="18">
        <f t="shared" si="0"/>
        <v>2</v>
      </c>
      <c r="B34" s="18">
        <v>2</v>
      </c>
      <c r="F34" s="42">
        <f t="shared" ref="F34:F44" si="3">SUMIF($B$3:$B$27,$B34,F$3:F$27)/$A34</f>
        <v>148</v>
      </c>
      <c r="G34" s="42">
        <f t="shared" si="1"/>
        <v>30.908783783783782</v>
      </c>
      <c r="H34" s="42"/>
      <c r="I34" s="42"/>
      <c r="J34" s="42">
        <f t="shared" ref="J34:K44" si="4">SUMIF($B$3:$B$27,$B34,J$3:J$27)/$A34/$F34</f>
        <v>0</v>
      </c>
      <c r="K34" s="42">
        <f t="shared" si="4"/>
        <v>0.17905405405405406</v>
      </c>
      <c r="L34" s="42"/>
      <c r="M34" s="42"/>
      <c r="N34" s="42"/>
      <c r="O34" s="42"/>
      <c r="P34" s="42"/>
      <c r="Q34" s="42"/>
      <c r="R34" s="42">
        <f t="shared" ref="R34:R44" si="5">SUMIF($B$3:$B$27,$B34,R$3:R$27)/$A34/$F34/$G34</f>
        <v>987.65406055306596</v>
      </c>
      <c r="S34" s="42">
        <f t="shared" si="2"/>
        <v>108.01013513513513</v>
      </c>
    </row>
    <row r="35" spans="1:23" s="18" customFormat="1">
      <c r="A35" s="18">
        <f t="shared" si="0"/>
        <v>2</v>
      </c>
      <c r="B35" s="18">
        <v>3</v>
      </c>
      <c r="F35" s="42">
        <f t="shared" si="3"/>
        <v>147.5</v>
      </c>
      <c r="G35" s="42">
        <f t="shared" si="1"/>
        <v>29.305084745762713</v>
      </c>
      <c r="H35" s="42"/>
      <c r="I35" s="42"/>
      <c r="J35" s="42">
        <f t="shared" si="4"/>
        <v>0</v>
      </c>
      <c r="K35" s="42">
        <f t="shared" si="4"/>
        <v>0.17627118644067796</v>
      </c>
      <c r="L35" s="42"/>
      <c r="M35" s="42"/>
      <c r="N35" s="42"/>
      <c r="O35" s="42"/>
      <c r="P35" s="42"/>
      <c r="Q35" s="42"/>
      <c r="R35" s="42">
        <f t="shared" si="5"/>
        <v>999.24719491035273</v>
      </c>
      <c r="S35" s="42">
        <f t="shared" si="2"/>
        <v>107.52203389830508</v>
      </c>
    </row>
    <row r="36" spans="1:23" s="18" customFormat="1">
      <c r="A36" s="18">
        <f>COUNTIF($B$2:$B$27,$B36)</f>
        <v>2</v>
      </c>
      <c r="B36" s="18">
        <v>4</v>
      </c>
      <c r="F36" s="42">
        <f t="shared" si="3"/>
        <v>148</v>
      </c>
      <c r="G36" s="42">
        <f t="shared" si="1"/>
        <v>30.391891891891891</v>
      </c>
      <c r="H36" s="42"/>
      <c r="I36" s="42"/>
      <c r="J36" s="42">
        <f t="shared" si="4"/>
        <v>0</v>
      </c>
      <c r="K36" s="42">
        <f t="shared" si="4"/>
        <v>0.16554054054054054</v>
      </c>
      <c r="L36" s="42"/>
      <c r="M36" s="42"/>
      <c r="N36" s="42"/>
      <c r="O36" s="42"/>
      <c r="P36" s="42"/>
      <c r="Q36" s="42"/>
      <c r="R36" s="42">
        <f t="shared" si="5"/>
        <v>1016.0596931969764</v>
      </c>
      <c r="S36" s="42">
        <f t="shared" si="2"/>
        <v>107.52027027027027</v>
      </c>
    </row>
    <row r="37" spans="1:23" s="18" customFormat="1">
      <c r="A37" s="18">
        <f t="shared" si="0"/>
        <v>2</v>
      </c>
      <c r="B37" s="18">
        <v>5</v>
      </c>
      <c r="F37" s="42">
        <f t="shared" si="3"/>
        <v>147</v>
      </c>
      <c r="G37" s="42">
        <f t="shared" si="1"/>
        <v>30.683673469387756</v>
      </c>
      <c r="H37" s="42"/>
      <c r="I37" s="42"/>
      <c r="J37" s="42">
        <f t="shared" si="4"/>
        <v>0</v>
      </c>
      <c r="K37" s="42">
        <f t="shared" si="4"/>
        <v>0.445578231292517</v>
      </c>
      <c r="L37" s="42"/>
      <c r="M37" s="42"/>
      <c r="N37" s="42"/>
      <c r="O37" s="42"/>
      <c r="P37" s="42"/>
      <c r="Q37" s="42"/>
      <c r="R37" s="42">
        <f t="shared" si="5"/>
        <v>1082.9931271477662</v>
      </c>
      <c r="S37" s="42">
        <f t="shared" si="2"/>
        <v>114.28571428571429</v>
      </c>
    </row>
    <row r="38" spans="1:23" s="18" customFormat="1">
      <c r="A38" s="18">
        <f t="shared" si="0"/>
        <v>2</v>
      </c>
      <c r="B38" s="18">
        <v>6</v>
      </c>
      <c r="F38" s="42">
        <f t="shared" si="3"/>
        <v>147</v>
      </c>
      <c r="G38" s="42">
        <f t="shared" si="1"/>
        <v>30.452380952380953</v>
      </c>
      <c r="H38" s="42"/>
      <c r="I38" s="42"/>
      <c r="J38" s="42">
        <f t="shared" si="4"/>
        <v>0</v>
      </c>
      <c r="K38" s="42">
        <f t="shared" si="4"/>
        <v>0.43537414965986393</v>
      </c>
      <c r="L38" s="42"/>
      <c r="M38" s="42"/>
      <c r="N38" s="42"/>
      <c r="O38" s="42"/>
      <c r="P38" s="42"/>
      <c r="Q38" s="42"/>
      <c r="R38" s="42">
        <f t="shared" si="5"/>
        <v>1175.18831676533</v>
      </c>
      <c r="S38" s="42">
        <f t="shared" si="2"/>
        <v>117.42857142857143</v>
      </c>
    </row>
    <row r="39" spans="1:23" s="18" customFormat="1">
      <c r="A39" s="18">
        <f t="shared" si="0"/>
        <v>2</v>
      </c>
      <c r="B39" s="18">
        <v>7</v>
      </c>
      <c r="F39" s="42">
        <f t="shared" si="3"/>
        <v>147</v>
      </c>
      <c r="G39" s="42">
        <f t="shared" si="1"/>
        <v>30.775510204081634</v>
      </c>
      <c r="H39" s="42"/>
      <c r="I39" s="42"/>
      <c r="J39" s="42">
        <f t="shared" si="4"/>
        <v>0</v>
      </c>
      <c r="K39" s="42">
        <f t="shared" si="4"/>
        <v>0.20068027210884354</v>
      </c>
      <c r="L39" s="42"/>
      <c r="M39" s="42"/>
      <c r="N39" s="42"/>
      <c r="O39" s="42"/>
      <c r="P39" s="42"/>
      <c r="Q39" s="42"/>
      <c r="R39" s="42">
        <f t="shared" si="5"/>
        <v>1251.6256631299734</v>
      </c>
      <c r="S39" s="42">
        <f t="shared" si="2"/>
        <v>118.70408163265306</v>
      </c>
    </row>
    <row r="40" spans="1:23" s="18" customFormat="1">
      <c r="A40" s="18">
        <f t="shared" si="0"/>
        <v>2</v>
      </c>
      <c r="B40" s="18">
        <v>8</v>
      </c>
      <c r="F40" s="42">
        <f t="shared" si="3"/>
        <v>148</v>
      </c>
      <c r="G40" s="42">
        <f t="shared" si="1"/>
        <v>30.22972972972973</v>
      </c>
      <c r="H40" s="42"/>
      <c r="I40" s="42"/>
      <c r="J40" s="42">
        <f t="shared" si="4"/>
        <v>0</v>
      </c>
      <c r="K40" s="42">
        <f t="shared" si="4"/>
        <v>0.39189189189189189</v>
      </c>
      <c r="L40" s="42"/>
      <c r="M40" s="42"/>
      <c r="N40" s="42"/>
      <c r="O40" s="42"/>
      <c r="P40" s="42"/>
      <c r="Q40" s="42"/>
      <c r="R40" s="42">
        <f t="shared" si="5"/>
        <v>1260.1025927581584</v>
      </c>
      <c r="S40" s="42">
        <f t="shared" si="2"/>
        <v>118.52702702702703</v>
      </c>
    </row>
    <row r="41" spans="1:23" s="18" customFormat="1">
      <c r="A41" s="18">
        <f t="shared" si="0"/>
        <v>2</v>
      </c>
      <c r="B41" s="18">
        <v>9</v>
      </c>
      <c r="F41" s="42">
        <f t="shared" si="3"/>
        <v>146.5</v>
      </c>
      <c r="G41" s="42">
        <f t="shared" si="1"/>
        <v>30.634812286689421</v>
      </c>
      <c r="H41" s="42"/>
      <c r="I41" s="42"/>
      <c r="J41" s="42">
        <f t="shared" si="4"/>
        <v>0</v>
      </c>
      <c r="K41" s="42">
        <f t="shared" si="4"/>
        <v>0.35494880546075086</v>
      </c>
      <c r="L41" s="42"/>
      <c r="M41" s="42"/>
      <c r="N41" s="42"/>
      <c r="O41" s="42"/>
      <c r="P41" s="42"/>
      <c r="Q41" s="42"/>
      <c r="R41" s="42">
        <f t="shared" si="5"/>
        <v>1195.7706105169341</v>
      </c>
      <c r="S41" s="42">
        <f t="shared" si="2"/>
        <v>118.89419795221843</v>
      </c>
    </row>
    <row r="42" spans="1:23" s="18" customFormat="1">
      <c r="A42" s="18">
        <f t="shared" si="0"/>
        <v>2</v>
      </c>
      <c r="B42" s="18">
        <v>10</v>
      </c>
      <c r="F42" s="42">
        <f t="shared" si="3"/>
        <v>148</v>
      </c>
      <c r="G42" s="42">
        <f t="shared" si="1"/>
        <v>30.114864864864863</v>
      </c>
      <c r="H42" s="42"/>
      <c r="I42" s="42"/>
      <c r="J42" s="42">
        <f t="shared" si="4"/>
        <v>0</v>
      </c>
      <c r="K42" s="42">
        <f t="shared" si="4"/>
        <v>0.32432432432432434</v>
      </c>
      <c r="L42" s="42"/>
      <c r="M42" s="42"/>
      <c r="N42" s="42"/>
      <c r="O42" s="42"/>
      <c r="P42" s="42"/>
      <c r="Q42" s="42"/>
      <c r="R42" s="42">
        <f t="shared" si="5"/>
        <v>1107.1674893426073</v>
      </c>
      <c r="S42" s="42">
        <f t="shared" si="2"/>
        <v>112.32770270270271</v>
      </c>
    </row>
    <row r="43" spans="1:23" s="18" customFormat="1">
      <c r="A43" s="18">
        <f t="shared" si="0"/>
        <v>2</v>
      </c>
      <c r="B43" s="18">
        <v>11</v>
      </c>
      <c r="F43" s="42">
        <f t="shared" si="3"/>
        <v>147</v>
      </c>
      <c r="G43" s="42">
        <f t="shared" si="1"/>
        <v>30.006802721088434</v>
      </c>
      <c r="H43" s="42"/>
      <c r="I43" s="42"/>
      <c r="J43" s="42">
        <f t="shared" si="4"/>
        <v>0</v>
      </c>
      <c r="K43" s="42">
        <f t="shared" si="4"/>
        <v>0.33333333333333331</v>
      </c>
      <c r="L43" s="42"/>
      <c r="M43" s="42"/>
      <c r="N43" s="42"/>
      <c r="O43" s="42"/>
      <c r="P43" s="42"/>
      <c r="Q43" s="42"/>
      <c r="R43" s="42">
        <f t="shared" si="5"/>
        <v>986.9980729993199</v>
      </c>
      <c r="S43" s="42">
        <f t="shared" si="2"/>
        <v>108.24149659863946</v>
      </c>
    </row>
    <row r="44" spans="1:23" s="18" customFormat="1">
      <c r="A44" s="18">
        <f t="shared" si="0"/>
        <v>2</v>
      </c>
      <c r="B44" s="18">
        <v>12</v>
      </c>
      <c r="F44" s="42">
        <f t="shared" si="3"/>
        <v>147</v>
      </c>
      <c r="G44" s="42">
        <f t="shared" si="1"/>
        <v>30.928571428571427</v>
      </c>
      <c r="H44" s="42"/>
      <c r="I44" s="42"/>
      <c r="J44" s="42">
        <f t="shared" si="4"/>
        <v>0</v>
      </c>
      <c r="K44" s="42">
        <f t="shared" si="4"/>
        <v>0.3401360544217687</v>
      </c>
      <c r="L44" s="42"/>
      <c r="M44" s="42"/>
      <c r="N44" s="42"/>
      <c r="O44" s="42"/>
      <c r="P44" s="42"/>
      <c r="Q44" s="42"/>
      <c r="R44" s="42">
        <f t="shared" si="5"/>
        <v>956.25745078631917</v>
      </c>
      <c r="S44" s="42">
        <f t="shared" si="2"/>
        <v>109.39455782312925</v>
      </c>
    </row>
    <row r="45" spans="1:23">
      <c r="A45" s="38" t="s">
        <v>25</v>
      </c>
      <c r="B45" s="38" t="s">
        <v>25</v>
      </c>
      <c r="C45" s="38" t="s">
        <v>25</v>
      </c>
      <c r="D45" s="38" t="s">
        <v>25</v>
      </c>
      <c r="E45" s="38" t="s">
        <v>25</v>
      </c>
      <c r="F45" s="38" t="s">
        <v>25</v>
      </c>
      <c r="G45" s="38" t="s">
        <v>25</v>
      </c>
      <c r="H45" s="38" t="s">
        <v>25</v>
      </c>
      <c r="I45" s="38" t="s">
        <v>25</v>
      </c>
      <c r="J45" s="38" t="s">
        <v>25</v>
      </c>
      <c r="K45" s="38" t="s">
        <v>25</v>
      </c>
      <c r="L45" s="38" t="s">
        <v>25</v>
      </c>
      <c r="M45" s="38" t="s">
        <v>25</v>
      </c>
      <c r="N45" s="38" t="s">
        <v>25</v>
      </c>
      <c r="O45" s="38" t="s">
        <v>25</v>
      </c>
      <c r="P45" s="38" t="s">
        <v>25</v>
      </c>
      <c r="Q45" s="38" t="s">
        <v>25</v>
      </c>
      <c r="R45" s="38" t="s">
        <v>25</v>
      </c>
      <c r="S45" s="38" t="s">
        <v>25</v>
      </c>
    </row>
    <row r="47" spans="1:23">
      <c r="A47" s="16" t="s">
        <v>56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1:23">
      <c r="A48" s="17"/>
      <c r="B48" s="17" t="str">
        <f>B32</f>
        <v>Month</v>
      </c>
      <c r="C48" s="17"/>
      <c r="D48" s="17"/>
      <c r="E48" s="17"/>
      <c r="F48" s="17" t="s">
        <v>118</v>
      </c>
      <c r="G48" s="17" t="s">
        <v>122</v>
      </c>
      <c r="H48" s="17"/>
      <c r="I48" s="17"/>
      <c r="J48" s="17" t="s">
        <v>119</v>
      </c>
      <c r="K48" s="17" t="s">
        <v>120</v>
      </c>
      <c r="L48" s="17"/>
      <c r="M48" s="17"/>
      <c r="N48" s="17"/>
      <c r="O48" s="17"/>
      <c r="P48" s="17"/>
      <c r="Q48" s="17"/>
      <c r="R48" s="17" t="s">
        <v>74</v>
      </c>
      <c r="S48" s="17" t="s">
        <v>121</v>
      </c>
      <c r="T48" s="18"/>
      <c r="U48" s="37"/>
      <c r="V48" s="37"/>
      <c r="W48" s="37"/>
    </row>
    <row r="49" spans="1:23" s="18" customFormat="1">
      <c r="A49" s="18">
        <f>'Inputs &amp; Notes'!B1-1</f>
        <v>2012</v>
      </c>
      <c r="B49" s="18">
        <v>6</v>
      </c>
      <c r="F49" s="42">
        <f>SUMIF('Cust MB Ind'!$X$8:$AH$8,$B$29,'Cust MB Ind'!$X9:$AH9)</f>
        <v>147</v>
      </c>
      <c r="G49" s="42">
        <f>'Avg Bill Days'!C6</f>
        <v>31.67</v>
      </c>
      <c r="H49" s="42"/>
      <c r="I49" s="42"/>
      <c r="J49" s="42">
        <f>ROUND(SUMIF($B$32:$B$45,$B49,J$32:J$45)*$F49,0)</f>
        <v>0</v>
      </c>
      <c r="K49" s="42">
        <f>ROUND(SUMIF($B$32:$B$45,$B49,K$32:K$45)*$F49,0)</f>
        <v>64</v>
      </c>
      <c r="L49" s="42"/>
      <c r="M49" s="42"/>
      <c r="N49" s="42"/>
      <c r="O49" s="42"/>
      <c r="P49" s="42"/>
      <c r="Q49" s="42"/>
      <c r="R49" s="42">
        <f>ROUND(SUMIF($B$32:$B$45,$B49,R$32:R$45)*$F49*$G49,0)</f>
        <v>5471077</v>
      </c>
      <c r="S49" s="42">
        <f>ROUND(SUMIF($B$32:$B$45,$B49,S$32:S$45)*$F49,0)</f>
        <v>17262</v>
      </c>
      <c r="T49" s="1"/>
      <c r="U49" s="74"/>
      <c r="V49" s="42"/>
      <c r="W49" s="42"/>
    </row>
    <row r="50" spans="1:23" s="18" customFormat="1">
      <c r="A50" s="18">
        <f t="shared" ref="A50:A55" si="6">A49</f>
        <v>2012</v>
      </c>
      <c r="B50" s="18">
        <f t="shared" ref="B50:B55" si="7">B49+1</f>
        <v>7</v>
      </c>
      <c r="F50" s="42">
        <f>SUMIF('Cust MB Ind'!$X$8:$AH$8,$B$29,'Cust MB Ind'!$X10:$AH10)</f>
        <v>147</v>
      </c>
      <c r="G50" s="42">
        <f>'Avg Bill Days'!C7</f>
        <v>31.14</v>
      </c>
      <c r="H50" s="42"/>
      <c r="I50" s="42"/>
      <c r="J50" s="42">
        <f t="shared" ref="J50:K113" si="8">ROUND(SUMIF($B$32:$B$45,$B50,J$32:J$45)*$F50,0)</f>
        <v>0</v>
      </c>
      <c r="K50" s="42">
        <f t="shared" si="8"/>
        <v>30</v>
      </c>
      <c r="L50" s="42"/>
      <c r="M50" s="42"/>
      <c r="N50" s="42"/>
      <c r="O50" s="42"/>
      <c r="P50" s="42"/>
      <c r="Q50" s="42"/>
      <c r="R50" s="42">
        <f t="shared" ref="R50:R113" si="9">ROUND(SUMIF($B$32:$B$45,$B50,R$32:R$45)*$F50*$G50,0)</f>
        <v>5729417</v>
      </c>
      <c r="S50" s="42">
        <f t="shared" ref="S50:S113" si="10">ROUND(SUMIF($B$32:$B$45,$B50,S$32:S$45)*$F50,0)</f>
        <v>17450</v>
      </c>
      <c r="T50" s="1"/>
      <c r="U50" s="74"/>
      <c r="V50" s="42"/>
      <c r="W50" s="42"/>
    </row>
    <row r="51" spans="1:23" s="18" customFormat="1">
      <c r="A51" s="18">
        <f t="shared" si="6"/>
        <v>2012</v>
      </c>
      <c r="B51" s="18">
        <f t="shared" si="7"/>
        <v>8</v>
      </c>
      <c r="F51" s="42">
        <f>SUMIF('Cust MB Ind'!$X$8:$AH$8,$B$29,'Cust MB Ind'!$X11:$AH11)</f>
        <v>147</v>
      </c>
      <c r="G51" s="42">
        <f>'Avg Bill Days'!C8</f>
        <v>30.43</v>
      </c>
      <c r="H51" s="42"/>
      <c r="I51" s="42"/>
      <c r="J51" s="42">
        <f t="shared" si="8"/>
        <v>0</v>
      </c>
      <c r="K51" s="42">
        <f t="shared" si="8"/>
        <v>58</v>
      </c>
      <c r="L51" s="42"/>
      <c r="M51" s="42"/>
      <c r="N51" s="42"/>
      <c r="O51" s="42"/>
      <c r="P51" s="42"/>
      <c r="Q51" s="42"/>
      <c r="R51" s="42">
        <f t="shared" si="9"/>
        <v>5636704</v>
      </c>
      <c r="S51" s="42">
        <f t="shared" si="10"/>
        <v>17423</v>
      </c>
      <c r="T51" s="1"/>
      <c r="U51" s="74"/>
      <c r="V51" s="42"/>
      <c r="W51" s="42"/>
    </row>
    <row r="52" spans="1:23" s="18" customFormat="1">
      <c r="A52" s="18">
        <f t="shared" si="6"/>
        <v>2012</v>
      </c>
      <c r="B52" s="18">
        <f t="shared" si="7"/>
        <v>9</v>
      </c>
      <c r="F52" s="42">
        <f>SUMIF('Cust MB Ind'!$X$8:$AH$8,$B$29,'Cust MB Ind'!$X12:$AH12)</f>
        <v>146</v>
      </c>
      <c r="G52" s="42">
        <f>'Avg Bill Days'!C9</f>
        <v>31.14</v>
      </c>
      <c r="H52" s="42"/>
      <c r="I52" s="42"/>
      <c r="J52" s="42">
        <f t="shared" si="8"/>
        <v>0</v>
      </c>
      <c r="K52" s="42">
        <f t="shared" si="8"/>
        <v>52</v>
      </c>
      <c r="L52" s="42"/>
      <c r="M52" s="42"/>
      <c r="N52" s="42"/>
      <c r="O52" s="42"/>
      <c r="P52" s="42"/>
      <c r="Q52" s="42"/>
      <c r="R52" s="42">
        <f t="shared" si="9"/>
        <v>5436499</v>
      </c>
      <c r="S52" s="42">
        <f t="shared" si="10"/>
        <v>17359</v>
      </c>
      <c r="T52" s="1"/>
      <c r="U52" s="74"/>
      <c r="V52" s="42"/>
      <c r="W52" s="42"/>
    </row>
    <row r="53" spans="1:23" s="18" customFormat="1">
      <c r="A53" s="18">
        <f t="shared" si="6"/>
        <v>2012</v>
      </c>
      <c r="B53" s="18">
        <f t="shared" si="7"/>
        <v>10</v>
      </c>
      <c r="F53" s="42">
        <f>SUMIF('Cust MB Ind'!$X$8:$AH$8,$B$29,'Cust MB Ind'!$X13:$AH13)</f>
        <v>145</v>
      </c>
      <c r="G53" s="42">
        <f>'Avg Bill Days'!C10</f>
        <v>29.52</v>
      </c>
      <c r="H53" s="42"/>
      <c r="I53" s="42"/>
      <c r="J53" s="42">
        <f t="shared" si="8"/>
        <v>0</v>
      </c>
      <c r="K53" s="42">
        <f t="shared" si="8"/>
        <v>47</v>
      </c>
      <c r="L53" s="42"/>
      <c r="M53" s="42"/>
      <c r="N53" s="42"/>
      <c r="O53" s="42"/>
      <c r="P53" s="42"/>
      <c r="Q53" s="42"/>
      <c r="R53" s="42">
        <f t="shared" si="9"/>
        <v>4739120</v>
      </c>
      <c r="S53" s="42">
        <f t="shared" si="10"/>
        <v>16288</v>
      </c>
      <c r="T53" s="1"/>
      <c r="U53" s="74"/>
      <c r="V53" s="42"/>
      <c r="W53" s="42"/>
    </row>
    <row r="54" spans="1:23" s="18" customFormat="1">
      <c r="A54" s="18">
        <f t="shared" si="6"/>
        <v>2012</v>
      </c>
      <c r="B54" s="18">
        <f t="shared" si="7"/>
        <v>11</v>
      </c>
      <c r="F54" s="42">
        <f>SUMIF('Cust MB Ind'!$X$8:$AH$8,$B$29,'Cust MB Ind'!$X14:$AH14)</f>
        <v>146</v>
      </c>
      <c r="G54" s="42">
        <f>'Avg Bill Days'!C11</f>
        <v>28.762</v>
      </c>
      <c r="H54" s="42"/>
      <c r="I54" s="42"/>
      <c r="J54" s="42">
        <f t="shared" si="8"/>
        <v>0</v>
      </c>
      <c r="K54" s="42">
        <f t="shared" si="8"/>
        <v>49</v>
      </c>
      <c r="L54" s="42"/>
      <c r="M54" s="42"/>
      <c r="N54" s="42"/>
      <c r="O54" s="42"/>
      <c r="P54" s="42"/>
      <c r="Q54" s="42"/>
      <c r="R54" s="42">
        <f t="shared" si="9"/>
        <v>4144654</v>
      </c>
      <c r="S54" s="42">
        <f t="shared" si="10"/>
        <v>15803</v>
      </c>
    </row>
    <row r="55" spans="1:23" s="18" customFormat="1">
      <c r="A55" s="18">
        <f t="shared" si="6"/>
        <v>2012</v>
      </c>
      <c r="B55" s="18">
        <f t="shared" si="7"/>
        <v>12</v>
      </c>
      <c r="F55" s="42">
        <f>SUMIF('Cust MB Ind'!$X$8:$AH$8,$B$29,'Cust MB Ind'!$X15:$AH15)</f>
        <v>146</v>
      </c>
      <c r="G55" s="42">
        <f>'Avg Bill Days'!C12</f>
        <v>30.905000000000001</v>
      </c>
      <c r="H55" s="42"/>
      <c r="I55" s="42"/>
      <c r="J55" s="42">
        <f t="shared" si="8"/>
        <v>0</v>
      </c>
      <c r="K55" s="42">
        <f t="shared" si="8"/>
        <v>50</v>
      </c>
      <c r="L55" s="42"/>
      <c r="M55" s="42"/>
      <c r="N55" s="42"/>
      <c r="O55" s="42"/>
      <c r="P55" s="42"/>
      <c r="Q55" s="42"/>
      <c r="R55" s="42">
        <f t="shared" si="9"/>
        <v>4314758</v>
      </c>
      <c r="S55" s="42">
        <f t="shared" si="10"/>
        <v>15972</v>
      </c>
    </row>
    <row r="56" spans="1:23" s="18" customFormat="1">
      <c r="A56" s="18">
        <f>'Inputs &amp; Notes'!B1</f>
        <v>2013</v>
      </c>
      <c r="B56" s="18">
        <v>1</v>
      </c>
      <c r="F56" s="42">
        <f>SUMIF('Cust MB Ind'!$X$8:$AH$8,$B$29,'Cust MB Ind'!$X16:$AH16)</f>
        <v>146</v>
      </c>
      <c r="G56" s="42">
        <f>'Avg Bill Days'!C13</f>
        <v>32.286000000000001</v>
      </c>
      <c r="H56" s="42"/>
      <c r="I56" s="42"/>
      <c r="J56" s="42">
        <f t="shared" si="8"/>
        <v>0</v>
      </c>
      <c r="K56" s="42">
        <f t="shared" si="8"/>
        <v>25</v>
      </c>
      <c r="L56" s="42"/>
      <c r="M56" s="42"/>
      <c r="N56" s="42"/>
      <c r="O56" s="42"/>
      <c r="P56" s="42"/>
      <c r="Q56" s="42"/>
      <c r="R56" s="42">
        <f t="shared" si="9"/>
        <v>4475001</v>
      </c>
      <c r="S56" s="42">
        <f t="shared" si="10"/>
        <v>15977</v>
      </c>
    </row>
    <row r="57" spans="1:23" s="18" customFormat="1">
      <c r="A57" s="18">
        <f>A56</f>
        <v>2013</v>
      </c>
      <c r="B57" s="18">
        <v>2</v>
      </c>
      <c r="F57" s="42">
        <f>SUMIF('Cust MB Ind'!$X$8:$AH$8,$B$29,'Cust MB Ind'!$X17:$AH17)</f>
        <v>148</v>
      </c>
      <c r="G57" s="42">
        <f>'Avg Bill Days'!C14</f>
        <v>29.81</v>
      </c>
      <c r="H57" s="42"/>
      <c r="I57" s="42"/>
      <c r="J57" s="42">
        <f t="shared" si="8"/>
        <v>0</v>
      </c>
      <c r="K57" s="42">
        <f t="shared" si="8"/>
        <v>27</v>
      </c>
      <c r="L57" s="42"/>
      <c r="M57" s="42"/>
      <c r="N57" s="42"/>
      <c r="O57" s="42"/>
      <c r="P57" s="42"/>
      <c r="Q57" s="42"/>
      <c r="R57" s="42">
        <f t="shared" si="9"/>
        <v>4357411</v>
      </c>
      <c r="S57" s="42">
        <f t="shared" si="10"/>
        <v>15986</v>
      </c>
    </row>
    <row r="58" spans="1:23" s="18" customFormat="1">
      <c r="A58" s="18">
        <f t="shared" ref="A58:A67" si="11">A57</f>
        <v>2013</v>
      </c>
      <c r="B58" s="18">
        <v>3</v>
      </c>
      <c r="F58" s="42">
        <f>SUMIF('Cust MB Ind'!$X$8:$AH$8,$B$29,'Cust MB Ind'!$X18:$AH18)</f>
        <v>148</v>
      </c>
      <c r="G58" s="42">
        <f>'Avg Bill Days'!C15</f>
        <v>29.524000000000001</v>
      </c>
      <c r="H58" s="42"/>
      <c r="I58" s="42"/>
      <c r="J58" s="42">
        <f t="shared" si="8"/>
        <v>0</v>
      </c>
      <c r="K58" s="42">
        <f t="shared" si="8"/>
        <v>26</v>
      </c>
      <c r="L58" s="42"/>
      <c r="M58" s="42"/>
      <c r="N58" s="42"/>
      <c r="O58" s="42"/>
      <c r="P58" s="42"/>
      <c r="Q58" s="42"/>
      <c r="R58" s="42">
        <f t="shared" si="9"/>
        <v>4366263</v>
      </c>
      <c r="S58" s="42">
        <f t="shared" si="10"/>
        <v>15913</v>
      </c>
    </row>
    <row r="59" spans="1:23" s="18" customFormat="1">
      <c r="A59" s="18">
        <f t="shared" si="11"/>
        <v>2013</v>
      </c>
      <c r="B59" s="18">
        <v>4</v>
      </c>
      <c r="F59" s="42">
        <f>SUMIF('Cust MB Ind'!$X$8:$AH$8,$B$29,'Cust MB Ind'!$X19:$AH19)</f>
        <v>149</v>
      </c>
      <c r="G59" s="42">
        <f>'Avg Bill Days'!C16</f>
        <v>30.713999999999999</v>
      </c>
      <c r="H59" s="42"/>
      <c r="I59" s="42"/>
      <c r="J59" s="42">
        <f t="shared" si="8"/>
        <v>0</v>
      </c>
      <c r="K59" s="42">
        <f t="shared" si="8"/>
        <v>25</v>
      </c>
      <c r="L59" s="42"/>
      <c r="M59" s="42"/>
      <c r="N59" s="42"/>
      <c r="O59" s="42"/>
      <c r="P59" s="42"/>
      <c r="Q59" s="42"/>
      <c r="R59" s="42">
        <f t="shared" si="9"/>
        <v>4649881</v>
      </c>
      <c r="S59" s="42">
        <f t="shared" si="10"/>
        <v>16021</v>
      </c>
    </row>
    <row r="60" spans="1:23" s="18" customFormat="1">
      <c r="A60" s="18">
        <f t="shared" si="11"/>
        <v>2013</v>
      </c>
      <c r="B60" s="18">
        <v>5</v>
      </c>
      <c r="F60" s="42">
        <f>SUMIF('Cust MB Ind'!$X$8:$AH$8,$B$29,'Cust MB Ind'!$X20:$AH20)</f>
        <v>153</v>
      </c>
      <c r="G60" s="42">
        <f>'Avg Bill Days'!C17</f>
        <v>29.524000000000001</v>
      </c>
      <c r="H60" s="42"/>
      <c r="I60" s="42"/>
      <c r="J60" s="42">
        <f t="shared" si="8"/>
        <v>0</v>
      </c>
      <c r="K60" s="42">
        <f t="shared" si="8"/>
        <v>68</v>
      </c>
      <c r="L60" s="42"/>
      <c r="M60" s="42"/>
      <c r="N60" s="42"/>
      <c r="O60" s="42"/>
      <c r="P60" s="42"/>
      <c r="Q60" s="42"/>
      <c r="R60" s="42">
        <f t="shared" si="9"/>
        <v>4892066</v>
      </c>
      <c r="S60" s="42">
        <f t="shared" si="10"/>
        <v>17486</v>
      </c>
    </row>
    <row r="61" spans="1:23" s="18" customFormat="1">
      <c r="A61" s="18">
        <f t="shared" si="11"/>
        <v>2013</v>
      </c>
      <c r="B61" s="18">
        <v>6</v>
      </c>
      <c r="F61" s="42">
        <f>SUMIF('Cust MB Ind'!$X$8:$AH$8,$B$29,'Cust MB Ind'!$X21:$AH21)</f>
        <v>153</v>
      </c>
      <c r="G61" s="42">
        <f>'Avg Bill Days'!C18</f>
        <v>30.619</v>
      </c>
      <c r="H61" s="42"/>
      <c r="I61" s="42"/>
      <c r="J61" s="42">
        <f t="shared" si="8"/>
        <v>0</v>
      </c>
      <c r="K61" s="42">
        <f t="shared" si="8"/>
        <v>67</v>
      </c>
      <c r="L61" s="42"/>
      <c r="M61" s="42"/>
      <c r="N61" s="42"/>
      <c r="O61" s="42"/>
      <c r="P61" s="42"/>
      <c r="Q61" s="42"/>
      <c r="R61" s="42">
        <f t="shared" si="9"/>
        <v>5505413</v>
      </c>
      <c r="S61" s="42">
        <f t="shared" si="10"/>
        <v>17967</v>
      </c>
    </row>
    <row r="62" spans="1:23" s="18" customFormat="1">
      <c r="A62" s="18">
        <f t="shared" si="11"/>
        <v>2013</v>
      </c>
      <c r="B62" s="18">
        <v>7</v>
      </c>
      <c r="F62" s="42">
        <f>SUMIF('Cust MB Ind'!$X$8:$AH$8,$B$29,'Cust MB Ind'!$X22:$AH22)</f>
        <v>153</v>
      </c>
      <c r="G62" s="42">
        <f>'Avg Bill Days'!C19</f>
        <v>30.713999999999999</v>
      </c>
      <c r="H62" s="42"/>
      <c r="I62" s="42"/>
      <c r="J62" s="42">
        <f t="shared" si="8"/>
        <v>0</v>
      </c>
      <c r="K62" s="42">
        <f t="shared" si="8"/>
        <v>31</v>
      </c>
      <c r="L62" s="42"/>
      <c r="M62" s="42"/>
      <c r="N62" s="42"/>
      <c r="O62" s="42"/>
      <c r="P62" s="42"/>
      <c r="Q62" s="42"/>
      <c r="R62" s="42">
        <f t="shared" si="9"/>
        <v>5881692</v>
      </c>
      <c r="S62" s="42">
        <f t="shared" si="10"/>
        <v>18162</v>
      </c>
    </row>
    <row r="63" spans="1:23" s="18" customFormat="1">
      <c r="A63" s="18">
        <f t="shared" si="11"/>
        <v>2013</v>
      </c>
      <c r="B63" s="18">
        <v>8</v>
      </c>
      <c r="F63" s="42">
        <f>SUMIF('Cust MB Ind'!$X$8:$AH$8,$B$29,'Cust MB Ind'!$X23:$AH23)</f>
        <v>153</v>
      </c>
      <c r="G63" s="42">
        <f>'Avg Bill Days'!C20</f>
        <v>30.475999999999999</v>
      </c>
      <c r="H63" s="42"/>
      <c r="I63" s="42"/>
      <c r="J63" s="42">
        <f t="shared" si="8"/>
        <v>0</v>
      </c>
      <c r="K63" s="42">
        <f t="shared" si="8"/>
        <v>60</v>
      </c>
      <c r="L63" s="42"/>
      <c r="M63" s="42"/>
      <c r="N63" s="42"/>
      <c r="O63" s="42"/>
      <c r="P63" s="42"/>
      <c r="Q63" s="42"/>
      <c r="R63" s="42">
        <f t="shared" si="9"/>
        <v>5875642</v>
      </c>
      <c r="S63" s="42">
        <f t="shared" si="10"/>
        <v>18135</v>
      </c>
    </row>
    <row r="64" spans="1:23" s="18" customFormat="1">
      <c r="A64" s="18">
        <f t="shared" si="11"/>
        <v>2013</v>
      </c>
      <c r="B64" s="18">
        <v>9</v>
      </c>
      <c r="F64" s="42">
        <f>SUMIF('Cust MB Ind'!$X$8:$AH$8,$B$29,'Cust MB Ind'!$X24:$AH24)</f>
        <v>153</v>
      </c>
      <c r="G64" s="42">
        <f>'Avg Bill Days'!C21</f>
        <v>31.143000000000001</v>
      </c>
      <c r="H64" s="42"/>
      <c r="I64" s="42"/>
      <c r="J64" s="42">
        <f t="shared" si="8"/>
        <v>0</v>
      </c>
      <c r="K64" s="42">
        <f t="shared" si="8"/>
        <v>54</v>
      </c>
      <c r="L64" s="42"/>
      <c r="M64" s="42"/>
      <c r="N64" s="42"/>
      <c r="O64" s="42"/>
      <c r="P64" s="42"/>
      <c r="Q64" s="42"/>
      <c r="R64" s="42">
        <f t="shared" si="9"/>
        <v>5697702</v>
      </c>
      <c r="S64" s="42">
        <f t="shared" si="10"/>
        <v>18191</v>
      </c>
    </row>
    <row r="65" spans="1:19" s="18" customFormat="1">
      <c r="A65" s="18">
        <f t="shared" si="11"/>
        <v>2013</v>
      </c>
      <c r="B65" s="18">
        <v>10</v>
      </c>
      <c r="F65" s="42">
        <f>SUMIF('Cust MB Ind'!$X$8:$AH$8,$B$29,'Cust MB Ind'!$X25:$AH25)</f>
        <v>153</v>
      </c>
      <c r="G65" s="42">
        <f>'Avg Bill Days'!C22</f>
        <v>30.762</v>
      </c>
      <c r="H65" s="42"/>
      <c r="I65" s="42"/>
      <c r="J65" s="42">
        <f t="shared" si="8"/>
        <v>0</v>
      </c>
      <c r="K65" s="42">
        <f t="shared" si="8"/>
        <v>50</v>
      </c>
      <c r="L65" s="42"/>
      <c r="M65" s="42"/>
      <c r="N65" s="42"/>
      <c r="O65" s="42"/>
      <c r="P65" s="42"/>
      <c r="Q65" s="42"/>
      <c r="R65" s="42">
        <f t="shared" si="9"/>
        <v>5210979</v>
      </c>
      <c r="S65" s="42">
        <f t="shared" si="10"/>
        <v>17186</v>
      </c>
    </row>
    <row r="66" spans="1:19" s="18" customFormat="1">
      <c r="A66" s="18">
        <f t="shared" si="11"/>
        <v>2013</v>
      </c>
      <c r="B66" s="18">
        <v>11</v>
      </c>
      <c r="F66" s="42">
        <f>SUMIF('Cust MB Ind'!$X$8:$AH$8,$B$29,'Cust MB Ind'!$X26:$AH26)</f>
        <v>153</v>
      </c>
      <c r="G66" s="42">
        <f>'Avg Bill Days'!C23</f>
        <v>28.619</v>
      </c>
      <c r="H66" s="42"/>
      <c r="I66" s="42"/>
      <c r="J66" s="42">
        <f t="shared" si="8"/>
        <v>0</v>
      </c>
      <c r="K66" s="42">
        <f t="shared" si="8"/>
        <v>51</v>
      </c>
      <c r="L66" s="42"/>
      <c r="M66" s="42"/>
      <c r="N66" s="42"/>
      <c r="O66" s="42"/>
      <c r="P66" s="42"/>
      <c r="Q66" s="42"/>
      <c r="R66" s="42">
        <f t="shared" si="9"/>
        <v>4321775</v>
      </c>
      <c r="S66" s="42">
        <f t="shared" si="10"/>
        <v>16561</v>
      </c>
    </row>
    <row r="67" spans="1:19" s="18" customFormat="1">
      <c r="A67" s="18">
        <f t="shared" si="11"/>
        <v>2013</v>
      </c>
      <c r="B67" s="18">
        <v>12</v>
      </c>
      <c r="F67" s="42">
        <f>SUMIF('Cust MB Ind'!$X$8:$AH$8,$B$29,'Cust MB Ind'!$X27:$AH27)</f>
        <v>156</v>
      </c>
      <c r="G67" s="42">
        <f>'Avg Bill Days'!C24</f>
        <v>31.238</v>
      </c>
      <c r="H67" s="42"/>
      <c r="I67" s="42"/>
      <c r="J67" s="42">
        <f t="shared" si="8"/>
        <v>0</v>
      </c>
      <c r="K67" s="42">
        <f t="shared" si="8"/>
        <v>53</v>
      </c>
      <c r="L67" s="42"/>
      <c r="M67" s="42"/>
      <c r="N67" s="42"/>
      <c r="O67" s="42"/>
      <c r="P67" s="42"/>
      <c r="Q67" s="42"/>
      <c r="R67" s="42">
        <f t="shared" si="9"/>
        <v>4659965</v>
      </c>
      <c r="S67" s="42">
        <f t="shared" si="10"/>
        <v>17066</v>
      </c>
    </row>
    <row r="68" spans="1:19" s="18" customFormat="1">
      <c r="A68" s="18">
        <f t="shared" ref="A68:A131" si="12">A56+1</f>
        <v>2014</v>
      </c>
      <c r="B68" s="18">
        <f>B56</f>
        <v>1</v>
      </c>
      <c r="F68" s="42">
        <f>SUMIF('Cust MB Ind'!$X$8:$AH$8,$B$29,'Cust MB Ind'!$X28:$AH28)</f>
        <v>156</v>
      </c>
      <c r="G68" s="42">
        <f>'Avg Bill Days'!C25</f>
        <v>32.286000000000001</v>
      </c>
      <c r="H68" s="42"/>
      <c r="I68" s="42"/>
      <c r="J68" s="42">
        <f t="shared" si="8"/>
        <v>0</v>
      </c>
      <c r="K68" s="42">
        <f t="shared" si="8"/>
        <v>27</v>
      </c>
      <c r="L68" s="42"/>
      <c r="M68" s="42"/>
      <c r="N68" s="42"/>
      <c r="O68" s="42"/>
      <c r="P68" s="42"/>
      <c r="Q68" s="42"/>
      <c r="R68" s="42">
        <f t="shared" si="9"/>
        <v>4781508</v>
      </c>
      <c r="S68" s="42">
        <f t="shared" si="10"/>
        <v>17072</v>
      </c>
    </row>
    <row r="69" spans="1:19" s="18" customFormat="1">
      <c r="A69" s="18">
        <f t="shared" si="12"/>
        <v>2014</v>
      </c>
      <c r="B69" s="18">
        <f t="shared" ref="B69:B132" si="13">B57</f>
        <v>2</v>
      </c>
      <c r="F69" s="42">
        <f>SUMIF('Cust MB Ind'!$X$8:$AH$8,$B$29,'Cust MB Ind'!$X29:$AH29)</f>
        <v>156</v>
      </c>
      <c r="G69" s="42">
        <f>'Avg Bill Days'!C26</f>
        <v>29.81</v>
      </c>
      <c r="H69" s="42"/>
      <c r="I69" s="42"/>
      <c r="J69" s="42">
        <f t="shared" si="8"/>
        <v>0</v>
      </c>
      <c r="K69" s="42">
        <f t="shared" si="8"/>
        <v>28</v>
      </c>
      <c r="L69" s="42"/>
      <c r="M69" s="42"/>
      <c r="N69" s="42"/>
      <c r="O69" s="42"/>
      <c r="P69" s="42"/>
      <c r="Q69" s="42"/>
      <c r="R69" s="42">
        <f t="shared" si="9"/>
        <v>4592947</v>
      </c>
      <c r="S69" s="42">
        <f t="shared" si="10"/>
        <v>16850</v>
      </c>
    </row>
    <row r="70" spans="1:19" s="18" customFormat="1">
      <c r="A70" s="18">
        <f t="shared" si="12"/>
        <v>2014</v>
      </c>
      <c r="B70" s="18">
        <f t="shared" si="13"/>
        <v>3</v>
      </c>
      <c r="F70" s="42">
        <f>SUMIF('Cust MB Ind'!$X$8:$AH$8,$B$29,'Cust MB Ind'!$X30:$AH30)</f>
        <v>156</v>
      </c>
      <c r="G70" s="42">
        <f>'Avg Bill Days'!C27</f>
        <v>29.524000000000001</v>
      </c>
      <c r="H70" s="42"/>
      <c r="I70" s="42"/>
      <c r="J70" s="42">
        <f t="shared" si="8"/>
        <v>0</v>
      </c>
      <c r="K70" s="42">
        <f t="shared" si="8"/>
        <v>27</v>
      </c>
      <c r="L70" s="42"/>
      <c r="M70" s="42"/>
      <c r="N70" s="42"/>
      <c r="O70" s="42"/>
      <c r="P70" s="42"/>
      <c r="Q70" s="42"/>
      <c r="R70" s="42">
        <f t="shared" si="9"/>
        <v>4602277</v>
      </c>
      <c r="S70" s="42">
        <f t="shared" si="10"/>
        <v>16773</v>
      </c>
    </row>
    <row r="71" spans="1:19" s="18" customFormat="1">
      <c r="A71" s="18">
        <f t="shared" si="12"/>
        <v>2014</v>
      </c>
      <c r="B71" s="18">
        <f t="shared" si="13"/>
        <v>4</v>
      </c>
      <c r="F71" s="42">
        <f>SUMIF('Cust MB Ind'!$X$8:$AH$8,$B$29,'Cust MB Ind'!$X31:$AH31)</f>
        <v>156</v>
      </c>
      <c r="G71" s="42">
        <f>'Avg Bill Days'!C28</f>
        <v>30.713999999999999</v>
      </c>
      <c r="H71" s="42"/>
      <c r="I71" s="42"/>
      <c r="J71" s="42">
        <f t="shared" si="8"/>
        <v>0</v>
      </c>
      <c r="K71" s="42">
        <f t="shared" si="8"/>
        <v>26</v>
      </c>
      <c r="L71" s="42"/>
      <c r="M71" s="42"/>
      <c r="N71" s="42"/>
      <c r="O71" s="42"/>
      <c r="P71" s="42"/>
      <c r="Q71" s="42"/>
      <c r="R71" s="42">
        <f t="shared" si="9"/>
        <v>4868332</v>
      </c>
      <c r="S71" s="42">
        <f t="shared" si="10"/>
        <v>16773</v>
      </c>
    </row>
    <row r="72" spans="1:19" s="18" customFormat="1">
      <c r="A72" s="18">
        <f t="shared" si="12"/>
        <v>2014</v>
      </c>
      <c r="B72" s="18">
        <f t="shared" si="13"/>
        <v>5</v>
      </c>
      <c r="F72" s="42">
        <f>SUMIF('Cust MB Ind'!$X$8:$AH$8,$B$29,'Cust MB Ind'!$X32:$AH32)</f>
        <v>156</v>
      </c>
      <c r="G72" s="42">
        <f>'Avg Bill Days'!C29</f>
        <v>29.524000000000001</v>
      </c>
      <c r="H72" s="42"/>
      <c r="I72" s="42"/>
      <c r="J72" s="42">
        <f t="shared" si="8"/>
        <v>0</v>
      </c>
      <c r="K72" s="42">
        <f t="shared" si="8"/>
        <v>70</v>
      </c>
      <c r="L72" s="42"/>
      <c r="M72" s="42"/>
      <c r="N72" s="42"/>
      <c r="O72" s="42"/>
      <c r="P72" s="42"/>
      <c r="Q72" s="42"/>
      <c r="R72" s="42">
        <f t="shared" si="9"/>
        <v>4987989</v>
      </c>
      <c r="S72" s="42">
        <f t="shared" si="10"/>
        <v>17829</v>
      </c>
    </row>
    <row r="73" spans="1:19" s="18" customFormat="1">
      <c r="A73" s="18">
        <f t="shared" si="12"/>
        <v>2014</v>
      </c>
      <c r="B73" s="18">
        <f t="shared" si="13"/>
        <v>6</v>
      </c>
      <c r="F73" s="42">
        <f>SUMIF('Cust MB Ind'!$X$8:$AH$8,$B$29,'Cust MB Ind'!$X33:$AH33)</f>
        <v>156</v>
      </c>
      <c r="G73" s="42">
        <f>'Avg Bill Days'!C30</f>
        <v>30.619</v>
      </c>
      <c r="H73" s="42"/>
      <c r="I73" s="42"/>
      <c r="J73" s="42">
        <f t="shared" si="8"/>
        <v>0</v>
      </c>
      <c r="K73" s="42">
        <f t="shared" si="8"/>
        <v>68</v>
      </c>
      <c r="L73" s="42"/>
      <c r="M73" s="42"/>
      <c r="N73" s="42"/>
      <c r="O73" s="42"/>
      <c r="P73" s="42"/>
      <c r="Q73" s="42"/>
      <c r="R73" s="42">
        <f t="shared" si="9"/>
        <v>5613362</v>
      </c>
      <c r="S73" s="42">
        <f t="shared" si="10"/>
        <v>18319</v>
      </c>
    </row>
    <row r="74" spans="1:19" s="18" customFormat="1">
      <c r="A74" s="18">
        <f t="shared" si="12"/>
        <v>2014</v>
      </c>
      <c r="B74" s="18">
        <f t="shared" si="13"/>
        <v>7</v>
      </c>
      <c r="F74" s="42">
        <f>SUMIF('Cust MB Ind'!$X$8:$AH$8,$B$29,'Cust MB Ind'!$X34:$AH34)</f>
        <v>156</v>
      </c>
      <c r="G74" s="42">
        <f>'Avg Bill Days'!C31</f>
        <v>30.713999999999999</v>
      </c>
      <c r="H74" s="42"/>
      <c r="I74" s="42"/>
      <c r="J74" s="42">
        <f t="shared" si="8"/>
        <v>0</v>
      </c>
      <c r="K74" s="42">
        <f t="shared" si="8"/>
        <v>31</v>
      </c>
      <c r="L74" s="42"/>
      <c r="M74" s="42"/>
      <c r="N74" s="42"/>
      <c r="O74" s="42"/>
      <c r="P74" s="42"/>
      <c r="Q74" s="42"/>
      <c r="R74" s="42">
        <f t="shared" si="9"/>
        <v>5997019</v>
      </c>
      <c r="S74" s="42">
        <f t="shared" si="10"/>
        <v>18518</v>
      </c>
    </row>
    <row r="75" spans="1:19" s="18" customFormat="1">
      <c r="A75" s="18">
        <f t="shared" si="12"/>
        <v>2014</v>
      </c>
      <c r="B75" s="18">
        <f t="shared" si="13"/>
        <v>8</v>
      </c>
      <c r="F75" s="42">
        <f>SUMIF('Cust MB Ind'!$X$8:$AH$8,$B$29,'Cust MB Ind'!$X35:$AH35)</f>
        <v>156</v>
      </c>
      <c r="G75" s="42">
        <f>'Avg Bill Days'!C32</f>
        <v>30.475999999999999</v>
      </c>
      <c r="H75" s="42"/>
      <c r="I75" s="42"/>
      <c r="J75" s="42">
        <f t="shared" si="8"/>
        <v>0</v>
      </c>
      <c r="K75" s="42">
        <f t="shared" si="8"/>
        <v>61</v>
      </c>
      <c r="L75" s="42"/>
      <c r="M75" s="42"/>
      <c r="N75" s="42"/>
      <c r="O75" s="42"/>
      <c r="P75" s="42"/>
      <c r="Q75" s="42"/>
      <c r="R75" s="42">
        <f t="shared" si="9"/>
        <v>5990850</v>
      </c>
      <c r="S75" s="42">
        <f t="shared" si="10"/>
        <v>18490</v>
      </c>
    </row>
    <row r="76" spans="1:19" s="18" customFormat="1">
      <c r="A76" s="18">
        <f t="shared" si="12"/>
        <v>2014</v>
      </c>
      <c r="B76" s="18">
        <f t="shared" si="13"/>
        <v>9</v>
      </c>
      <c r="F76" s="42">
        <f>SUMIF('Cust MB Ind'!$X$8:$AH$8,$B$29,'Cust MB Ind'!$X36:$AH36)</f>
        <v>156</v>
      </c>
      <c r="G76" s="42">
        <f>'Avg Bill Days'!C33</f>
        <v>31.143000000000001</v>
      </c>
      <c r="H76" s="42"/>
      <c r="I76" s="42"/>
      <c r="J76" s="42">
        <f t="shared" si="8"/>
        <v>0</v>
      </c>
      <c r="K76" s="42">
        <f t="shared" si="8"/>
        <v>55</v>
      </c>
      <c r="L76" s="42"/>
      <c r="M76" s="42"/>
      <c r="N76" s="42"/>
      <c r="O76" s="42"/>
      <c r="P76" s="42"/>
      <c r="Q76" s="42"/>
      <c r="R76" s="42">
        <f t="shared" si="9"/>
        <v>5809422</v>
      </c>
      <c r="S76" s="42">
        <f t="shared" si="10"/>
        <v>18547</v>
      </c>
    </row>
    <row r="77" spans="1:19" s="18" customFormat="1">
      <c r="A77" s="18">
        <f t="shared" si="12"/>
        <v>2014</v>
      </c>
      <c r="B77" s="18">
        <f t="shared" si="13"/>
        <v>10</v>
      </c>
      <c r="F77" s="42">
        <f>SUMIF('Cust MB Ind'!$X$8:$AH$8,$B$29,'Cust MB Ind'!$X37:$AH37)</f>
        <v>156</v>
      </c>
      <c r="G77" s="42">
        <f>'Avg Bill Days'!C34</f>
        <v>30.762</v>
      </c>
      <c r="H77" s="42"/>
      <c r="I77" s="42"/>
      <c r="J77" s="42">
        <f t="shared" si="8"/>
        <v>0</v>
      </c>
      <c r="K77" s="42">
        <f t="shared" si="8"/>
        <v>51</v>
      </c>
      <c r="L77" s="42"/>
      <c r="M77" s="42"/>
      <c r="N77" s="42"/>
      <c r="O77" s="42"/>
      <c r="P77" s="42"/>
      <c r="Q77" s="42"/>
      <c r="R77" s="42">
        <f t="shared" si="9"/>
        <v>5313155</v>
      </c>
      <c r="S77" s="42">
        <f t="shared" si="10"/>
        <v>17523</v>
      </c>
    </row>
    <row r="78" spans="1:19" s="18" customFormat="1">
      <c r="A78" s="18">
        <f t="shared" si="12"/>
        <v>2014</v>
      </c>
      <c r="B78" s="18">
        <f t="shared" si="13"/>
        <v>11</v>
      </c>
      <c r="F78" s="42">
        <f>SUMIF('Cust MB Ind'!$X$8:$AH$8,$B$29,'Cust MB Ind'!$X38:$AH38)</f>
        <v>156</v>
      </c>
      <c r="G78" s="42">
        <f>'Avg Bill Days'!C35</f>
        <v>28.619</v>
      </c>
      <c r="H78" s="42"/>
      <c r="I78" s="42"/>
      <c r="J78" s="42">
        <f t="shared" si="8"/>
        <v>0</v>
      </c>
      <c r="K78" s="42">
        <f t="shared" si="8"/>
        <v>52</v>
      </c>
      <c r="L78" s="42"/>
      <c r="M78" s="42"/>
      <c r="N78" s="42"/>
      <c r="O78" s="42"/>
      <c r="P78" s="42"/>
      <c r="Q78" s="42"/>
      <c r="R78" s="42">
        <f t="shared" si="9"/>
        <v>4406516</v>
      </c>
      <c r="S78" s="42">
        <f t="shared" si="10"/>
        <v>16886</v>
      </c>
    </row>
    <row r="79" spans="1:19" s="18" customFormat="1">
      <c r="A79" s="18">
        <f t="shared" si="12"/>
        <v>2014</v>
      </c>
      <c r="B79" s="18">
        <f t="shared" si="13"/>
        <v>12</v>
      </c>
      <c r="F79" s="42">
        <f>SUMIF('Cust MB Ind'!$X$8:$AH$8,$B$29,'Cust MB Ind'!$X39:$AH39)</f>
        <v>156</v>
      </c>
      <c r="G79" s="42">
        <f>'Avg Bill Days'!C36</f>
        <v>31.238</v>
      </c>
      <c r="H79" s="42"/>
      <c r="I79" s="42"/>
      <c r="J79" s="42">
        <f t="shared" si="8"/>
        <v>0</v>
      </c>
      <c r="K79" s="42">
        <f t="shared" si="8"/>
        <v>53</v>
      </c>
      <c r="L79" s="42"/>
      <c r="M79" s="42"/>
      <c r="N79" s="42"/>
      <c r="O79" s="42"/>
      <c r="P79" s="42"/>
      <c r="Q79" s="42"/>
      <c r="R79" s="42">
        <f t="shared" si="9"/>
        <v>4659965</v>
      </c>
      <c r="S79" s="42">
        <f t="shared" si="10"/>
        <v>17066</v>
      </c>
    </row>
    <row r="80" spans="1:19" s="18" customFormat="1">
      <c r="A80" s="18">
        <f t="shared" si="12"/>
        <v>2015</v>
      </c>
      <c r="B80" s="18">
        <f t="shared" si="13"/>
        <v>1</v>
      </c>
      <c r="F80" s="42">
        <f>SUMIF('Cust MB Ind'!$X$8:$AH$8,$B$29,'Cust MB Ind'!$X40:$AH40)</f>
        <v>156</v>
      </c>
      <c r="G80" s="42">
        <f>'Avg Bill Days'!C37</f>
        <v>32.286000000000001</v>
      </c>
      <c r="H80" s="42"/>
      <c r="I80" s="42"/>
      <c r="J80" s="42">
        <f t="shared" si="8"/>
        <v>0</v>
      </c>
      <c r="K80" s="42">
        <f t="shared" si="8"/>
        <v>27</v>
      </c>
      <c r="L80" s="42"/>
      <c r="M80" s="42"/>
      <c r="N80" s="42"/>
      <c r="O80" s="42"/>
      <c r="P80" s="42"/>
      <c r="Q80" s="42"/>
      <c r="R80" s="42">
        <f t="shared" si="9"/>
        <v>4781508</v>
      </c>
      <c r="S80" s="42">
        <f t="shared" si="10"/>
        <v>17072</v>
      </c>
    </row>
    <row r="81" spans="1:19" s="18" customFormat="1">
      <c r="A81" s="18">
        <f t="shared" si="12"/>
        <v>2015</v>
      </c>
      <c r="B81" s="18">
        <f t="shared" si="13"/>
        <v>2</v>
      </c>
      <c r="F81" s="42">
        <f>SUMIF('Cust MB Ind'!$X$8:$AH$8,$B$29,'Cust MB Ind'!$X41:$AH41)</f>
        <v>156</v>
      </c>
      <c r="G81" s="42">
        <f>'Avg Bill Days'!C38</f>
        <v>29.81</v>
      </c>
      <c r="H81" s="42"/>
      <c r="I81" s="42"/>
      <c r="J81" s="42">
        <f t="shared" si="8"/>
        <v>0</v>
      </c>
      <c r="K81" s="42">
        <f t="shared" si="8"/>
        <v>28</v>
      </c>
      <c r="L81" s="42"/>
      <c r="M81" s="42"/>
      <c r="N81" s="42"/>
      <c r="O81" s="42"/>
      <c r="P81" s="42"/>
      <c r="Q81" s="42"/>
      <c r="R81" s="42">
        <f t="shared" si="9"/>
        <v>4592947</v>
      </c>
      <c r="S81" s="42">
        <f t="shared" si="10"/>
        <v>16850</v>
      </c>
    </row>
    <row r="82" spans="1:19" s="18" customFormat="1">
      <c r="A82" s="18">
        <f t="shared" si="12"/>
        <v>2015</v>
      </c>
      <c r="B82" s="18">
        <f t="shared" si="13"/>
        <v>3</v>
      </c>
      <c r="F82" s="42">
        <f>SUMIF('Cust MB Ind'!$X$8:$AH$8,$B$29,'Cust MB Ind'!$X42:$AH42)</f>
        <v>156</v>
      </c>
      <c r="G82" s="42">
        <f>'Avg Bill Days'!C39</f>
        <v>29.524000000000001</v>
      </c>
      <c r="H82" s="42"/>
      <c r="I82" s="42"/>
      <c r="J82" s="42">
        <f t="shared" si="8"/>
        <v>0</v>
      </c>
      <c r="K82" s="42">
        <f t="shared" si="8"/>
        <v>27</v>
      </c>
      <c r="L82" s="42"/>
      <c r="M82" s="42"/>
      <c r="N82" s="42"/>
      <c r="O82" s="42"/>
      <c r="P82" s="42"/>
      <c r="Q82" s="42"/>
      <c r="R82" s="42">
        <f t="shared" si="9"/>
        <v>4602277</v>
      </c>
      <c r="S82" s="42">
        <f t="shared" si="10"/>
        <v>16773</v>
      </c>
    </row>
    <row r="83" spans="1:19" s="18" customFormat="1">
      <c r="A83" s="18">
        <f t="shared" si="12"/>
        <v>2015</v>
      </c>
      <c r="B83" s="18">
        <f t="shared" si="13"/>
        <v>4</v>
      </c>
      <c r="F83" s="42">
        <f>SUMIF('Cust MB Ind'!$X$8:$AH$8,$B$29,'Cust MB Ind'!$X43:$AH43)</f>
        <v>156</v>
      </c>
      <c r="G83" s="42">
        <f>'Avg Bill Days'!C40</f>
        <v>30.713999999999999</v>
      </c>
      <c r="H83" s="42"/>
      <c r="I83" s="42"/>
      <c r="J83" s="42">
        <f t="shared" si="8"/>
        <v>0</v>
      </c>
      <c r="K83" s="42">
        <f t="shared" si="8"/>
        <v>26</v>
      </c>
      <c r="L83" s="42"/>
      <c r="M83" s="42"/>
      <c r="N83" s="42"/>
      <c r="O83" s="42"/>
      <c r="P83" s="42"/>
      <c r="Q83" s="42"/>
      <c r="R83" s="42">
        <f t="shared" si="9"/>
        <v>4868332</v>
      </c>
      <c r="S83" s="42">
        <f t="shared" si="10"/>
        <v>16773</v>
      </c>
    </row>
    <row r="84" spans="1:19" s="18" customFormat="1">
      <c r="A84" s="18">
        <f t="shared" si="12"/>
        <v>2015</v>
      </c>
      <c r="B84" s="18">
        <f t="shared" si="13"/>
        <v>5</v>
      </c>
      <c r="F84" s="42">
        <f>SUMIF('Cust MB Ind'!$X$8:$AH$8,$B$29,'Cust MB Ind'!$X44:$AH44)</f>
        <v>156</v>
      </c>
      <c r="G84" s="42">
        <f>'Avg Bill Days'!C41</f>
        <v>29.524000000000001</v>
      </c>
      <c r="H84" s="42"/>
      <c r="I84" s="42"/>
      <c r="J84" s="42">
        <f t="shared" si="8"/>
        <v>0</v>
      </c>
      <c r="K84" s="42">
        <f t="shared" si="8"/>
        <v>70</v>
      </c>
      <c r="L84" s="42"/>
      <c r="M84" s="42"/>
      <c r="N84" s="42"/>
      <c r="O84" s="42"/>
      <c r="P84" s="42"/>
      <c r="Q84" s="42"/>
      <c r="R84" s="42">
        <f t="shared" si="9"/>
        <v>4987989</v>
      </c>
      <c r="S84" s="42">
        <f t="shared" si="10"/>
        <v>17829</v>
      </c>
    </row>
    <row r="85" spans="1:19" s="18" customFormat="1">
      <c r="A85" s="18">
        <f t="shared" si="12"/>
        <v>2015</v>
      </c>
      <c r="B85" s="18">
        <f t="shared" si="13"/>
        <v>6</v>
      </c>
      <c r="F85" s="42">
        <f>SUMIF('Cust MB Ind'!$X$8:$AH$8,$B$29,'Cust MB Ind'!$X45:$AH45)</f>
        <v>156</v>
      </c>
      <c r="G85" s="42">
        <f>'Avg Bill Days'!C42</f>
        <v>30.619</v>
      </c>
      <c r="H85" s="42"/>
      <c r="I85" s="42"/>
      <c r="J85" s="42">
        <f t="shared" si="8"/>
        <v>0</v>
      </c>
      <c r="K85" s="42">
        <f t="shared" si="8"/>
        <v>68</v>
      </c>
      <c r="L85" s="42"/>
      <c r="M85" s="42"/>
      <c r="N85" s="42"/>
      <c r="O85" s="42"/>
      <c r="P85" s="42"/>
      <c r="Q85" s="42"/>
      <c r="R85" s="42">
        <f t="shared" si="9"/>
        <v>5613362</v>
      </c>
      <c r="S85" s="42">
        <f t="shared" si="10"/>
        <v>18319</v>
      </c>
    </row>
    <row r="86" spans="1:19" s="18" customFormat="1">
      <c r="A86" s="18">
        <f t="shared" si="12"/>
        <v>2015</v>
      </c>
      <c r="B86" s="18">
        <f t="shared" si="13"/>
        <v>7</v>
      </c>
      <c r="F86" s="42">
        <f>SUMIF('Cust MB Ind'!$X$8:$AH$8,$B$29,'Cust MB Ind'!$X46:$AH46)</f>
        <v>157</v>
      </c>
      <c r="G86" s="42">
        <f>'Avg Bill Days'!C43</f>
        <v>30.713999999999999</v>
      </c>
      <c r="H86" s="42"/>
      <c r="I86" s="42"/>
      <c r="J86" s="42">
        <f t="shared" si="8"/>
        <v>0</v>
      </c>
      <c r="K86" s="42">
        <f t="shared" si="8"/>
        <v>32</v>
      </c>
      <c r="L86" s="42"/>
      <c r="M86" s="42"/>
      <c r="N86" s="42"/>
      <c r="O86" s="42"/>
      <c r="P86" s="42"/>
      <c r="Q86" s="42"/>
      <c r="R86" s="42">
        <f t="shared" si="9"/>
        <v>6035462</v>
      </c>
      <c r="S86" s="42">
        <f t="shared" si="10"/>
        <v>18637</v>
      </c>
    </row>
    <row r="87" spans="1:19" s="18" customFormat="1">
      <c r="A87" s="18">
        <f t="shared" si="12"/>
        <v>2015</v>
      </c>
      <c r="B87" s="18">
        <f t="shared" si="13"/>
        <v>8</v>
      </c>
      <c r="F87" s="42">
        <f>SUMIF('Cust MB Ind'!$X$8:$AH$8,$B$29,'Cust MB Ind'!$X47:$AH47)</f>
        <v>158</v>
      </c>
      <c r="G87" s="42">
        <f>'Avg Bill Days'!C44</f>
        <v>30.475999999999999</v>
      </c>
      <c r="H87" s="42"/>
      <c r="I87" s="42"/>
      <c r="J87" s="42">
        <f t="shared" si="8"/>
        <v>0</v>
      </c>
      <c r="K87" s="42">
        <f t="shared" si="8"/>
        <v>62</v>
      </c>
      <c r="L87" s="42"/>
      <c r="M87" s="42"/>
      <c r="N87" s="42"/>
      <c r="O87" s="42"/>
      <c r="P87" s="42"/>
      <c r="Q87" s="42"/>
      <c r="R87" s="42">
        <f t="shared" si="9"/>
        <v>6067656</v>
      </c>
      <c r="S87" s="42">
        <f t="shared" si="10"/>
        <v>18727</v>
      </c>
    </row>
    <row r="88" spans="1:19" s="18" customFormat="1">
      <c r="A88" s="18">
        <f t="shared" si="12"/>
        <v>2015</v>
      </c>
      <c r="B88" s="18">
        <f t="shared" si="13"/>
        <v>9</v>
      </c>
      <c r="F88" s="42">
        <f>SUMIF('Cust MB Ind'!$X$8:$AH$8,$B$29,'Cust MB Ind'!$X48:$AH48)</f>
        <v>158</v>
      </c>
      <c r="G88" s="42">
        <f>'Avg Bill Days'!C45</f>
        <v>31.143000000000001</v>
      </c>
      <c r="H88" s="42"/>
      <c r="I88" s="42"/>
      <c r="J88" s="42">
        <f t="shared" si="8"/>
        <v>0</v>
      </c>
      <c r="K88" s="42">
        <f t="shared" si="8"/>
        <v>56</v>
      </c>
      <c r="L88" s="42"/>
      <c r="M88" s="42"/>
      <c r="N88" s="42"/>
      <c r="O88" s="42"/>
      <c r="P88" s="42"/>
      <c r="Q88" s="42"/>
      <c r="R88" s="42">
        <f t="shared" si="9"/>
        <v>5883902</v>
      </c>
      <c r="S88" s="42">
        <f t="shared" si="10"/>
        <v>18785</v>
      </c>
    </row>
    <row r="89" spans="1:19" s="18" customFormat="1">
      <c r="A89" s="18">
        <f t="shared" si="12"/>
        <v>2015</v>
      </c>
      <c r="B89" s="18">
        <f t="shared" si="13"/>
        <v>10</v>
      </c>
      <c r="F89" s="42">
        <f>SUMIF('Cust MB Ind'!$X$8:$AH$8,$B$29,'Cust MB Ind'!$X49:$AH49)</f>
        <v>158</v>
      </c>
      <c r="G89" s="42">
        <f>'Avg Bill Days'!C46</f>
        <v>30.762</v>
      </c>
      <c r="H89" s="42"/>
      <c r="I89" s="42"/>
      <c r="J89" s="42">
        <f t="shared" si="8"/>
        <v>0</v>
      </c>
      <c r="K89" s="42">
        <f t="shared" si="8"/>
        <v>51</v>
      </c>
      <c r="L89" s="42"/>
      <c r="M89" s="42"/>
      <c r="N89" s="42"/>
      <c r="O89" s="42"/>
      <c r="P89" s="42"/>
      <c r="Q89" s="42"/>
      <c r="R89" s="42">
        <f t="shared" si="9"/>
        <v>5381272</v>
      </c>
      <c r="S89" s="42">
        <f t="shared" si="10"/>
        <v>17748</v>
      </c>
    </row>
    <row r="90" spans="1:19" s="18" customFormat="1">
      <c r="A90" s="18">
        <f t="shared" si="12"/>
        <v>2015</v>
      </c>
      <c r="B90" s="18">
        <f t="shared" si="13"/>
        <v>11</v>
      </c>
      <c r="F90" s="42">
        <f>SUMIF('Cust MB Ind'!$X$8:$AH$8,$B$29,'Cust MB Ind'!$X50:$AH50)</f>
        <v>158</v>
      </c>
      <c r="G90" s="42">
        <f>'Avg Bill Days'!C47</f>
        <v>28.619</v>
      </c>
      <c r="H90" s="42"/>
      <c r="I90" s="42"/>
      <c r="J90" s="42">
        <f t="shared" si="8"/>
        <v>0</v>
      </c>
      <c r="K90" s="42">
        <f t="shared" si="8"/>
        <v>53</v>
      </c>
      <c r="L90" s="42"/>
      <c r="M90" s="42"/>
      <c r="N90" s="42"/>
      <c r="O90" s="42"/>
      <c r="P90" s="42"/>
      <c r="Q90" s="42"/>
      <c r="R90" s="42">
        <f t="shared" si="9"/>
        <v>4463010</v>
      </c>
      <c r="S90" s="42">
        <f t="shared" si="10"/>
        <v>17102</v>
      </c>
    </row>
    <row r="91" spans="1:19" s="18" customFormat="1">
      <c r="A91" s="18">
        <f t="shared" si="12"/>
        <v>2015</v>
      </c>
      <c r="B91" s="18">
        <f t="shared" si="13"/>
        <v>12</v>
      </c>
      <c r="F91" s="42">
        <f>SUMIF('Cust MB Ind'!$X$8:$AH$8,$B$29,'Cust MB Ind'!$X51:$AH51)</f>
        <v>158</v>
      </c>
      <c r="G91" s="42">
        <f>'Avg Bill Days'!C48</f>
        <v>31.238</v>
      </c>
      <c r="H91" s="42"/>
      <c r="I91" s="42"/>
      <c r="J91" s="42">
        <f t="shared" si="8"/>
        <v>0</v>
      </c>
      <c r="K91" s="42">
        <f t="shared" si="8"/>
        <v>54</v>
      </c>
      <c r="L91" s="42"/>
      <c r="M91" s="42"/>
      <c r="N91" s="42"/>
      <c r="O91" s="42"/>
      <c r="P91" s="42"/>
      <c r="Q91" s="42"/>
      <c r="R91" s="42">
        <f t="shared" si="9"/>
        <v>4719708</v>
      </c>
      <c r="S91" s="42">
        <f t="shared" si="10"/>
        <v>17284</v>
      </c>
    </row>
    <row r="92" spans="1:19" s="18" customFormat="1">
      <c r="A92" s="18">
        <f t="shared" si="12"/>
        <v>2016</v>
      </c>
      <c r="B92" s="18">
        <f t="shared" si="13"/>
        <v>1</v>
      </c>
      <c r="F92" s="42">
        <f>SUMIF('Cust MB Ind'!$X$8:$AH$8,$B$29,'Cust MB Ind'!$X52:$AH52)</f>
        <v>158</v>
      </c>
      <c r="G92" s="42">
        <f>'Avg Bill Days'!C49</f>
        <v>32.286000000000001</v>
      </c>
      <c r="H92" s="42"/>
      <c r="I92" s="42"/>
      <c r="J92" s="42">
        <f t="shared" si="8"/>
        <v>0</v>
      </c>
      <c r="K92" s="42">
        <f t="shared" si="8"/>
        <v>27</v>
      </c>
      <c r="L92" s="42"/>
      <c r="M92" s="42"/>
      <c r="N92" s="42"/>
      <c r="O92" s="42"/>
      <c r="P92" s="42"/>
      <c r="Q92" s="42"/>
      <c r="R92" s="42">
        <f t="shared" si="9"/>
        <v>4842810</v>
      </c>
      <c r="S92" s="42">
        <f t="shared" si="10"/>
        <v>17291</v>
      </c>
    </row>
    <row r="93" spans="1:19" s="18" customFormat="1">
      <c r="A93" s="18">
        <f t="shared" si="12"/>
        <v>2016</v>
      </c>
      <c r="B93" s="18">
        <f t="shared" si="13"/>
        <v>2</v>
      </c>
      <c r="F93" s="42">
        <f>SUMIF('Cust MB Ind'!$X$8:$AH$8,$B$29,'Cust MB Ind'!$X53:$AH53)</f>
        <v>158</v>
      </c>
      <c r="G93" s="42">
        <f>'Avg Bill Days'!C50</f>
        <v>30.31</v>
      </c>
      <c r="H93" s="42"/>
      <c r="I93" s="42"/>
      <c r="J93" s="42">
        <f t="shared" si="8"/>
        <v>0</v>
      </c>
      <c r="K93" s="42">
        <f t="shared" si="8"/>
        <v>28</v>
      </c>
      <c r="L93" s="42"/>
      <c r="M93" s="42"/>
      <c r="N93" s="42"/>
      <c r="O93" s="42"/>
      <c r="P93" s="42"/>
      <c r="Q93" s="42"/>
      <c r="R93" s="42">
        <f t="shared" si="9"/>
        <v>4729856</v>
      </c>
      <c r="S93" s="42">
        <f t="shared" si="10"/>
        <v>17066</v>
      </c>
    </row>
    <row r="94" spans="1:19" s="18" customFormat="1">
      <c r="A94" s="18">
        <f t="shared" si="12"/>
        <v>2016</v>
      </c>
      <c r="B94" s="18">
        <f t="shared" si="13"/>
        <v>3</v>
      </c>
      <c r="F94" s="42">
        <f>SUMIF('Cust MB Ind'!$X$8:$AH$8,$B$29,'Cust MB Ind'!$X54:$AH54)</f>
        <v>158</v>
      </c>
      <c r="G94" s="42">
        <f>'Avg Bill Days'!C51</f>
        <v>30.024000000000001</v>
      </c>
      <c r="H94" s="42"/>
      <c r="I94" s="42"/>
      <c r="J94" s="42">
        <f t="shared" si="8"/>
        <v>0</v>
      </c>
      <c r="K94" s="42">
        <f t="shared" si="8"/>
        <v>28</v>
      </c>
      <c r="L94" s="42"/>
      <c r="M94" s="42"/>
      <c r="N94" s="42"/>
      <c r="O94" s="42"/>
      <c r="P94" s="42"/>
      <c r="Q94" s="42"/>
      <c r="R94" s="42">
        <f t="shared" si="9"/>
        <v>4740221</v>
      </c>
      <c r="S94" s="42">
        <f t="shared" si="10"/>
        <v>16988</v>
      </c>
    </row>
    <row r="95" spans="1:19" s="18" customFormat="1">
      <c r="A95" s="18">
        <f t="shared" si="12"/>
        <v>2016</v>
      </c>
      <c r="B95" s="18">
        <f t="shared" si="13"/>
        <v>4</v>
      </c>
      <c r="F95" s="42">
        <f>SUMIF('Cust MB Ind'!$X$8:$AH$8,$B$29,'Cust MB Ind'!$X55:$AH55)</f>
        <v>158</v>
      </c>
      <c r="G95" s="42">
        <f>'Avg Bill Days'!C52</f>
        <v>30.713999999999999</v>
      </c>
      <c r="H95" s="42"/>
      <c r="I95" s="42"/>
      <c r="J95" s="42">
        <f t="shared" si="8"/>
        <v>0</v>
      </c>
      <c r="K95" s="42">
        <f t="shared" si="8"/>
        <v>26</v>
      </c>
      <c r="L95" s="42"/>
      <c r="M95" s="42"/>
      <c r="N95" s="42"/>
      <c r="O95" s="42"/>
      <c r="P95" s="42"/>
      <c r="Q95" s="42"/>
      <c r="R95" s="42">
        <f t="shared" si="9"/>
        <v>4930747</v>
      </c>
      <c r="S95" s="42">
        <f t="shared" si="10"/>
        <v>16988</v>
      </c>
    </row>
    <row r="96" spans="1:19" s="18" customFormat="1">
      <c r="A96" s="18">
        <f t="shared" si="12"/>
        <v>2016</v>
      </c>
      <c r="B96" s="18">
        <f t="shared" si="13"/>
        <v>5</v>
      </c>
      <c r="F96" s="42">
        <f>SUMIF('Cust MB Ind'!$X$8:$AH$8,$B$29,'Cust MB Ind'!$X56:$AH56)</f>
        <v>158</v>
      </c>
      <c r="G96" s="42">
        <f>'Avg Bill Days'!C53</f>
        <v>29.524000000000001</v>
      </c>
      <c r="H96" s="42"/>
      <c r="I96" s="42"/>
      <c r="J96" s="42">
        <f t="shared" si="8"/>
        <v>0</v>
      </c>
      <c r="K96" s="42">
        <f t="shared" si="8"/>
        <v>70</v>
      </c>
      <c r="L96" s="42"/>
      <c r="M96" s="42"/>
      <c r="N96" s="42"/>
      <c r="O96" s="42"/>
      <c r="P96" s="42"/>
      <c r="Q96" s="42"/>
      <c r="R96" s="42">
        <f t="shared" si="9"/>
        <v>5051938</v>
      </c>
      <c r="S96" s="42">
        <f t="shared" si="10"/>
        <v>18057</v>
      </c>
    </row>
    <row r="97" spans="1:19" s="18" customFormat="1">
      <c r="A97" s="18">
        <f t="shared" si="12"/>
        <v>2016</v>
      </c>
      <c r="B97" s="18">
        <f t="shared" si="13"/>
        <v>6</v>
      </c>
      <c r="F97" s="42">
        <f>SUMIF('Cust MB Ind'!$X$8:$AH$8,$B$29,'Cust MB Ind'!$X57:$AH57)</f>
        <v>158</v>
      </c>
      <c r="G97" s="42">
        <f>'Avg Bill Days'!C54</f>
        <v>30.619</v>
      </c>
      <c r="H97" s="42"/>
      <c r="I97" s="42"/>
      <c r="J97" s="42">
        <f t="shared" si="8"/>
        <v>0</v>
      </c>
      <c r="K97" s="42">
        <f t="shared" si="8"/>
        <v>69</v>
      </c>
      <c r="L97" s="42"/>
      <c r="M97" s="42"/>
      <c r="N97" s="42"/>
      <c r="O97" s="42"/>
      <c r="P97" s="42"/>
      <c r="Q97" s="42"/>
      <c r="R97" s="42">
        <f t="shared" si="9"/>
        <v>5685328</v>
      </c>
      <c r="S97" s="42">
        <f t="shared" si="10"/>
        <v>18554</v>
      </c>
    </row>
    <row r="98" spans="1:19" s="18" customFormat="1">
      <c r="A98" s="18">
        <f t="shared" si="12"/>
        <v>2016</v>
      </c>
      <c r="B98" s="18">
        <f t="shared" si="13"/>
        <v>7</v>
      </c>
      <c r="F98" s="42">
        <f>SUMIF('Cust MB Ind'!$X$8:$AH$8,$B$29,'Cust MB Ind'!$X58:$AH58)</f>
        <v>158</v>
      </c>
      <c r="G98" s="42">
        <f>'Avg Bill Days'!C55</f>
        <v>30.713999999999999</v>
      </c>
      <c r="H98" s="42"/>
      <c r="I98" s="42"/>
      <c r="J98" s="42">
        <f t="shared" si="8"/>
        <v>0</v>
      </c>
      <c r="K98" s="42">
        <f t="shared" si="8"/>
        <v>32</v>
      </c>
      <c r="L98" s="42"/>
      <c r="M98" s="42"/>
      <c r="N98" s="42"/>
      <c r="O98" s="42"/>
      <c r="P98" s="42"/>
      <c r="Q98" s="42"/>
      <c r="R98" s="42">
        <f t="shared" si="9"/>
        <v>6073904</v>
      </c>
      <c r="S98" s="42">
        <f t="shared" si="10"/>
        <v>18755</v>
      </c>
    </row>
    <row r="99" spans="1:19" s="18" customFormat="1">
      <c r="A99" s="18">
        <f t="shared" si="12"/>
        <v>2016</v>
      </c>
      <c r="B99" s="18">
        <f t="shared" si="13"/>
        <v>8</v>
      </c>
      <c r="F99" s="42">
        <f>SUMIF('Cust MB Ind'!$X$8:$AH$8,$B$29,'Cust MB Ind'!$X59:$AH59)</f>
        <v>158</v>
      </c>
      <c r="G99" s="42">
        <f>'Avg Bill Days'!C56</f>
        <v>30.475999999999999</v>
      </c>
      <c r="H99" s="42"/>
      <c r="I99" s="42"/>
      <c r="J99" s="42">
        <f t="shared" si="8"/>
        <v>0</v>
      </c>
      <c r="K99" s="42">
        <f t="shared" si="8"/>
        <v>62</v>
      </c>
      <c r="L99" s="42"/>
      <c r="M99" s="42"/>
      <c r="N99" s="42"/>
      <c r="O99" s="42"/>
      <c r="P99" s="42"/>
      <c r="Q99" s="42"/>
      <c r="R99" s="42">
        <f t="shared" si="9"/>
        <v>6067656</v>
      </c>
      <c r="S99" s="42">
        <f t="shared" si="10"/>
        <v>18727</v>
      </c>
    </row>
    <row r="100" spans="1:19" s="18" customFormat="1">
      <c r="A100" s="18">
        <f t="shared" si="12"/>
        <v>2016</v>
      </c>
      <c r="B100" s="18">
        <f t="shared" si="13"/>
        <v>9</v>
      </c>
      <c r="F100" s="42">
        <f>SUMIF('Cust MB Ind'!$X$8:$AH$8,$B$29,'Cust MB Ind'!$X60:$AH60)</f>
        <v>158</v>
      </c>
      <c r="G100" s="42">
        <f>'Avg Bill Days'!C57</f>
        <v>31.143000000000001</v>
      </c>
      <c r="H100" s="42"/>
      <c r="I100" s="42"/>
      <c r="J100" s="42">
        <f t="shared" si="8"/>
        <v>0</v>
      </c>
      <c r="K100" s="42">
        <f t="shared" si="8"/>
        <v>56</v>
      </c>
      <c r="L100" s="42"/>
      <c r="M100" s="42"/>
      <c r="N100" s="42"/>
      <c r="O100" s="42"/>
      <c r="P100" s="42"/>
      <c r="Q100" s="42"/>
      <c r="R100" s="42">
        <f t="shared" si="9"/>
        <v>5883902</v>
      </c>
      <c r="S100" s="42">
        <f t="shared" si="10"/>
        <v>18785</v>
      </c>
    </row>
    <row r="101" spans="1:19" s="18" customFormat="1">
      <c r="A101" s="18">
        <f t="shared" si="12"/>
        <v>2016</v>
      </c>
      <c r="B101" s="18">
        <f t="shared" si="13"/>
        <v>10</v>
      </c>
      <c r="F101" s="42">
        <f>SUMIF('Cust MB Ind'!$X$8:$AH$8,$B$29,'Cust MB Ind'!$X61:$AH61)</f>
        <v>158</v>
      </c>
      <c r="G101" s="42">
        <f>'Avg Bill Days'!C58</f>
        <v>30.762</v>
      </c>
      <c r="H101" s="42"/>
      <c r="I101" s="42"/>
      <c r="J101" s="42">
        <f t="shared" si="8"/>
        <v>0</v>
      </c>
      <c r="K101" s="42">
        <f t="shared" si="8"/>
        <v>51</v>
      </c>
      <c r="L101" s="42"/>
      <c r="M101" s="42"/>
      <c r="N101" s="42"/>
      <c r="O101" s="42"/>
      <c r="P101" s="42"/>
      <c r="Q101" s="42"/>
      <c r="R101" s="42">
        <f t="shared" si="9"/>
        <v>5381272</v>
      </c>
      <c r="S101" s="42">
        <f t="shared" si="10"/>
        <v>17748</v>
      </c>
    </row>
    <row r="102" spans="1:19" s="18" customFormat="1">
      <c r="A102" s="18">
        <f t="shared" si="12"/>
        <v>2016</v>
      </c>
      <c r="B102" s="18">
        <f t="shared" si="13"/>
        <v>11</v>
      </c>
      <c r="F102" s="42">
        <f>SUMIF('Cust MB Ind'!$X$8:$AH$8,$B$29,'Cust MB Ind'!$X62:$AH62)</f>
        <v>158</v>
      </c>
      <c r="G102" s="42">
        <f>'Avg Bill Days'!C59</f>
        <v>28.619</v>
      </c>
      <c r="H102" s="42"/>
      <c r="I102" s="42"/>
      <c r="J102" s="42">
        <f t="shared" si="8"/>
        <v>0</v>
      </c>
      <c r="K102" s="42">
        <f t="shared" si="8"/>
        <v>53</v>
      </c>
      <c r="L102" s="42"/>
      <c r="M102" s="42"/>
      <c r="N102" s="42"/>
      <c r="O102" s="42"/>
      <c r="P102" s="42"/>
      <c r="Q102" s="42"/>
      <c r="R102" s="42">
        <f t="shared" si="9"/>
        <v>4463010</v>
      </c>
      <c r="S102" s="42">
        <f t="shared" si="10"/>
        <v>17102</v>
      </c>
    </row>
    <row r="103" spans="1:19" s="18" customFormat="1">
      <c r="A103" s="18">
        <f t="shared" si="12"/>
        <v>2016</v>
      </c>
      <c r="B103" s="18">
        <f t="shared" si="13"/>
        <v>12</v>
      </c>
      <c r="F103" s="42">
        <f>SUMIF('Cust MB Ind'!$X$8:$AH$8,$B$29,'Cust MB Ind'!$X63:$AH63)</f>
        <v>159</v>
      </c>
      <c r="G103" s="42">
        <f>'Avg Bill Days'!C60</f>
        <v>31.238</v>
      </c>
      <c r="H103" s="42"/>
      <c r="I103" s="42"/>
      <c r="J103" s="42">
        <f t="shared" si="8"/>
        <v>0</v>
      </c>
      <c r="K103" s="42">
        <f t="shared" si="8"/>
        <v>54</v>
      </c>
      <c r="L103" s="42"/>
      <c r="M103" s="42"/>
      <c r="N103" s="42"/>
      <c r="O103" s="42"/>
      <c r="P103" s="42"/>
      <c r="Q103" s="42"/>
      <c r="R103" s="42">
        <f t="shared" si="9"/>
        <v>4749580</v>
      </c>
      <c r="S103" s="42">
        <f t="shared" si="10"/>
        <v>17394</v>
      </c>
    </row>
    <row r="104" spans="1:19" s="18" customFormat="1">
      <c r="A104" s="18">
        <f t="shared" si="12"/>
        <v>2017</v>
      </c>
      <c r="B104" s="18">
        <f t="shared" si="13"/>
        <v>1</v>
      </c>
      <c r="F104" s="42">
        <f>SUMIF('Cust MB Ind'!$X$8:$AH$8,$B$29,'Cust MB Ind'!$X64:$AH64)</f>
        <v>159</v>
      </c>
      <c r="G104" s="42">
        <f>'Avg Bill Days'!C61</f>
        <v>32.286000000000001</v>
      </c>
      <c r="H104" s="42"/>
      <c r="I104" s="42"/>
      <c r="J104" s="42">
        <f t="shared" si="8"/>
        <v>0</v>
      </c>
      <c r="K104" s="42">
        <f t="shared" si="8"/>
        <v>27</v>
      </c>
      <c r="L104" s="42"/>
      <c r="M104" s="42"/>
      <c r="N104" s="42"/>
      <c r="O104" s="42"/>
      <c r="P104" s="42"/>
      <c r="Q104" s="42"/>
      <c r="R104" s="42">
        <f t="shared" si="9"/>
        <v>4873461</v>
      </c>
      <c r="S104" s="42">
        <f t="shared" si="10"/>
        <v>17400</v>
      </c>
    </row>
    <row r="105" spans="1:19" s="18" customFormat="1">
      <c r="A105" s="18">
        <f t="shared" si="12"/>
        <v>2017</v>
      </c>
      <c r="B105" s="18">
        <f t="shared" si="13"/>
        <v>2</v>
      </c>
      <c r="F105" s="42">
        <f>SUMIF('Cust MB Ind'!$X$8:$AH$8,$B$29,'Cust MB Ind'!$X65:$AH65)</f>
        <v>159</v>
      </c>
      <c r="G105" s="42">
        <f>'Avg Bill Days'!C62</f>
        <v>29.81</v>
      </c>
      <c r="H105" s="42"/>
      <c r="I105" s="42"/>
      <c r="J105" s="42">
        <f t="shared" si="8"/>
        <v>0</v>
      </c>
      <c r="K105" s="42">
        <f t="shared" si="8"/>
        <v>28</v>
      </c>
      <c r="L105" s="42"/>
      <c r="M105" s="42"/>
      <c r="N105" s="42"/>
      <c r="O105" s="42"/>
      <c r="P105" s="42"/>
      <c r="Q105" s="42"/>
      <c r="R105" s="42">
        <f t="shared" si="9"/>
        <v>4681273</v>
      </c>
      <c r="S105" s="42">
        <f t="shared" si="10"/>
        <v>17174</v>
      </c>
    </row>
    <row r="106" spans="1:19" s="18" customFormat="1">
      <c r="A106" s="18">
        <f t="shared" si="12"/>
        <v>2017</v>
      </c>
      <c r="B106" s="18">
        <f t="shared" si="13"/>
        <v>3</v>
      </c>
      <c r="F106" s="42">
        <f>SUMIF('Cust MB Ind'!$X$8:$AH$8,$B$29,'Cust MB Ind'!$X66:$AH66)</f>
        <v>159</v>
      </c>
      <c r="G106" s="42">
        <f>'Avg Bill Days'!C63</f>
        <v>29.524000000000001</v>
      </c>
      <c r="H106" s="42"/>
      <c r="I106" s="42"/>
      <c r="J106" s="42">
        <f t="shared" si="8"/>
        <v>0</v>
      </c>
      <c r="K106" s="42">
        <f t="shared" si="8"/>
        <v>28</v>
      </c>
      <c r="L106" s="42"/>
      <c r="M106" s="42"/>
      <c r="N106" s="42"/>
      <c r="O106" s="42"/>
      <c r="P106" s="42"/>
      <c r="Q106" s="42"/>
      <c r="R106" s="42">
        <f t="shared" si="9"/>
        <v>4690782</v>
      </c>
      <c r="S106" s="42">
        <f t="shared" si="10"/>
        <v>17096</v>
      </c>
    </row>
    <row r="107" spans="1:19" s="18" customFormat="1">
      <c r="A107" s="18">
        <f t="shared" si="12"/>
        <v>2017</v>
      </c>
      <c r="B107" s="18">
        <f t="shared" si="13"/>
        <v>4</v>
      </c>
      <c r="F107" s="42">
        <f>SUMIF('Cust MB Ind'!$X$8:$AH$8,$B$29,'Cust MB Ind'!$X67:$AH67)</f>
        <v>159</v>
      </c>
      <c r="G107" s="42">
        <f>'Avg Bill Days'!C64</f>
        <v>30.713999999999999</v>
      </c>
      <c r="H107" s="42"/>
      <c r="I107" s="42"/>
      <c r="J107" s="42">
        <f t="shared" si="8"/>
        <v>0</v>
      </c>
      <c r="K107" s="42">
        <f t="shared" si="8"/>
        <v>26</v>
      </c>
      <c r="L107" s="42"/>
      <c r="M107" s="42"/>
      <c r="N107" s="42"/>
      <c r="O107" s="42"/>
      <c r="P107" s="42"/>
      <c r="Q107" s="42"/>
      <c r="R107" s="42">
        <f t="shared" si="9"/>
        <v>4961954</v>
      </c>
      <c r="S107" s="42">
        <f t="shared" si="10"/>
        <v>17096</v>
      </c>
    </row>
    <row r="108" spans="1:19" s="18" customFormat="1">
      <c r="A108" s="18">
        <f t="shared" si="12"/>
        <v>2017</v>
      </c>
      <c r="B108" s="18">
        <f t="shared" si="13"/>
        <v>5</v>
      </c>
      <c r="F108" s="42">
        <f>SUMIF('Cust MB Ind'!$X$8:$AH$8,$B$29,'Cust MB Ind'!$X68:$AH68)</f>
        <v>159</v>
      </c>
      <c r="G108" s="42">
        <f>'Avg Bill Days'!C65</f>
        <v>29.524000000000001</v>
      </c>
      <c r="H108" s="42"/>
      <c r="I108" s="42"/>
      <c r="J108" s="42">
        <f t="shared" si="8"/>
        <v>0</v>
      </c>
      <c r="K108" s="42">
        <f t="shared" si="8"/>
        <v>71</v>
      </c>
      <c r="L108" s="42"/>
      <c r="M108" s="42"/>
      <c r="N108" s="42"/>
      <c r="O108" s="42"/>
      <c r="P108" s="42"/>
      <c r="Q108" s="42"/>
      <c r="R108" s="42">
        <f t="shared" si="9"/>
        <v>5083912</v>
      </c>
      <c r="S108" s="42">
        <f t="shared" si="10"/>
        <v>18171</v>
      </c>
    </row>
    <row r="109" spans="1:19" s="18" customFormat="1">
      <c r="A109" s="18">
        <f t="shared" si="12"/>
        <v>2017</v>
      </c>
      <c r="B109" s="18">
        <f t="shared" si="13"/>
        <v>6</v>
      </c>
      <c r="F109" s="42">
        <f>SUMIF('Cust MB Ind'!$X$8:$AH$8,$B$29,'Cust MB Ind'!$X69:$AH69)</f>
        <v>159</v>
      </c>
      <c r="G109" s="42">
        <f>'Avg Bill Days'!C66</f>
        <v>30.619</v>
      </c>
      <c r="H109" s="42"/>
      <c r="I109" s="42"/>
      <c r="J109" s="42">
        <f t="shared" si="8"/>
        <v>0</v>
      </c>
      <c r="K109" s="42">
        <f t="shared" si="8"/>
        <v>69</v>
      </c>
      <c r="L109" s="42"/>
      <c r="M109" s="42"/>
      <c r="N109" s="42"/>
      <c r="O109" s="42"/>
      <c r="P109" s="42"/>
      <c r="Q109" s="42"/>
      <c r="R109" s="42">
        <f t="shared" si="9"/>
        <v>5721311</v>
      </c>
      <c r="S109" s="42">
        <f t="shared" si="10"/>
        <v>18671</v>
      </c>
    </row>
    <row r="110" spans="1:19" s="18" customFormat="1">
      <c r="A110" s="18">
        <f t="shared" si="12"/>
        <v>2017</v>
      </c>
      <c r="B110" s="18">
        <f t="shared" si="13"/>
        <v>7</v>
      </c>
      <c r="F110" s="42">
        <f>SUMIF('Cust MB Ind'!$X$8:$AH$8,$B$29,'Cust MB Ind'!$X70:$AH70)</f>
        <v>159</v>
      </c>
      <c r="G110" s="42">
        <f>'Avg Bill Days'!C67</f>
        <v>30.713999999999999</v>
      </c>
      <c r="H110" s="42"/>
      <c r="I110" s="42"/>
      <c r="J110" s="42">
        <f t="shared" si="8"/>
        <v>0</v>
      </c>
      <c r="K110" s="42">
        <f t="shared" si="8"/>
        <v>32</v>
      </c>
      <c r="L110" s="42"/>
      <c r="M110" s="42"/>
      <c r="N110" s="42"/>
      <c r="O110" s="42"/>
      <c r="P110" s="42"/>
      <c r="Q110" s="42"/>
      <c r="R110" s="42">
        <f t="shared" si="9"/>
        <v>6112346</v>
      </c>
      <c r="S110" s="42">
        <f t="shared" si="10"/>
        <v>18874</v>
      </c>
    </row>
    <row r="111" spans="1:19" s="18" customFormat="1">
      <c r="A111" s="18">
        <f t="shared" si="12"/>
        <v>2017</v>
      </c>
      <c r="B111" s="18">
        <f t="shared" si="13"/>
        <v>8</v>
      </c>
      <c r="F111" s="42">
        <f>SUMIF('Cust MB Ind'!$X$8:$AH$8,$B$29,'Cust MB Ind'!$X71:$AH71)</f>
        <v>159</v>
      </c>
      <c r="G111" s="42">
        <f>'Avg Bill Days'!C68</f>
        <v>30.475999999999999</v>
      </c>
      <c r="H111" s="42"/>
      <c r="I111" s="42"/>
      <c r="J111" s="42">
        <f t="shared" si="8"/>
        <v>0</v>
      </c>
      <c r="K111" s="42">
        <f t="shared" si="8"/>
        <v>62</v>
      </c>
      <c r="L111" s="42"/>
      <c r="M111" s="42"/>
      <c r="N111" s="42"/>
      <c r="O111" s="42"/>
      <c r="P111" s="42"/>
      <c r="Q111" s="42"/>
      <c r="R111" s="42">
        <f t="shared" si="9"/>
        <v>6106059</v>
      </c>
      <c r="S111" s="42">
        <f t="shared" si="10"/>
        <v>18846</v>
      </c>
    </row>
    <row r="112" spans="1:19" s="18" customFormat="1">
      <c r="A112" s="18">
        <f t="shared" si="12"/>
        <v>2017</v>
      </c>
      <c r="B112" s="18">
        <f t="shared" si="13"/>
        <v>9</v>
      </c>
      <c r="F112" s="42">
        <f>SUMIF('Cust MB Ind'!$X$8:$AH$8,$B$29,'Cust MB Ind'!$X72:$AH72)</f>
        <v>159</v>
      </c>
      <c r="G112" s="42">
        <f>'Avg Bill Days'!C69</f>
        <v>31.143000000000001</v>
      </c>
      <c r="H112" s="42"/>
      <c r="I112" s="42"/>
      <c r="J112" s="42">
        <f t="shared" si="8"/>
        <v>0</v>
      </c>
      <c r="K112" s="42">
        <f t="shared" si="8"/>
        <v>56</v>
      </c>
      <c r="L112" s="42"/>
      <c r="M112" s="42"/>
      <c r="N112" s="42"/>
      <c r="O112" s="42"/>
      <c r="P112" s="42"/>
      <c r="Q112" s="42"/>
      <c r="R112" s="42">
        <f t="shared" si="9"/>
        <v>5921142</v>
      </c>
      <c r="S112" s="42">
        <f t="shared" si="10"/>
        <v>18904</v>
      </c>
    </row>
    <row r="113" spans="1:19" s="18" customFormat="1">
      <c r="A113" s="18">
        <f t="shared" si="12"/>
        <v>2017</v>
      </c>
      <c r="B113" s="18">
        <f t="shared" si="13"/>
        <v>10</v>
      </c>
      <c r="F113" s="42">
        <f>SUMIF('Cust MB Ind'!$X$8:$AH$8,$B$29,'Cust MB Ind'!$X73:$AH73)</f>
        <v>159</v>
      </c>
      <c r="G113" s="42">
        <f>'Avg Bill Days'!C70</f>
        <v>30.762</v>
      </c>
      <c r="H113" s="42"/>
      <c r="I113" s="42"/>
      <c r="J113" s="42">
        <f t="shared" si="8"/>
        <v>0</v>
      </c>
      <c r="K113" s="42">
        <f t="shared" si="8"/>
        <v>52</v>
      </c>
      <c r="L113" s="42"/>
      <c r="M113" s="42"/>
      <c r="N113" s="42"/>
      <c r="O113" s="42"/>
      <c r="P113" s="42"/>
      <c r="Q113" s="42"/>
      <c r="R113" s="42">
        <f t="shared" si="9"/>
        <v>5415331</v>
      </c>
      <c r="S113" s="42">
        <f t="shared" si="10"/>
        <v>17860</v>
      </c>
    </row>
    <row r="114" spans="1:19" s="18" customFormat="1">
      <c r="A114" s="18">
        <f t="shared" si="12"/>
        <v>2017</v>
      </c>
      <c r="B114" s="18">
        <f t="shared" si="13"/>
        <v>11</v>
      </c>
      <c r="F114" s="42">
        <f>SUMIF('Cust MB Ind'!$X$8:$AH$8,$B$29,'Cust MB Ind'!$X74:$AH74)</f>
        <v>159</v>
      </c>
      <c r="G114" s="42">
        <f>'Avg Bill Days'!C71</f>
        <v>28.619</v>
      </c>
      <c r="H114" s="42"/>
      <c r="I114" s="42"/>
      <c r="J114" s="42">
        <f t="shared" ref="J114:K177" si="14">ROUND(SUMIF($B$32:$B$45,$B114,J$32:J$45)*$F114,0)</f>
        <v>0</v>
      </c>
      <c r="K114" s="42">
        <f t="shared" si="14"/>
        <v>53</v>
      </c>
      <c r="L114" s="42"/>
      <c r="M114" s="42"/>
      <c r="N114" s="42"/>
      <c r="O114" s="42"/>
      <c r="P114" s="42"/>
      <c r="Q114" s="42"/>
      <c r="R114" s="42">
        <f t="shared" ref="R114:R177" si="15">ROUND(SUMIF($B$32:$B$45,$B114,R$32:R$45)*$F114*$G114,0)</f>
        <v>4491257</v>
      </c>
      <c r="S114" s="42">
        <f t="shared" ref="S114:S177" si="16">ROUND(SUMIF($B$32:$B$45,$B114,S$32:S$45)*$F114,0)</f>
        <v>17210</v>
      </c>
    </row>
    <row r="115" spans="1:19" s="18" customFormat="1">
      <c r="A115" s="18">
        <f t="shared" si="12"/>
        <v>2017</v>
      </c>
      <c r="B115" s="18">
        <f t="shared" si="13"/>
        <v>12</v>
      </c>
      <c r="F115" s="42">
        <f>SUMIF('Cust MB Ind'!$X$8:$AH$8,$B$29,'Cust MB Ind'!$X75:$AH75)</f>
        <v>159</v>
      </c>
      <c r="G115" s="42">
        <f>'Avg Bill Days'!C72</f>
        <v>31.238</v>
      </c>
      <c r="H115" s="42"/>
      <c r="I115" s="42"/>
      <c r="J115" s="42">
        <f t="shared" si="14"/>
        <v>0</v>
      </c>
      <c r="K115" s="42">
        <f t="shared" si="14"/>
        <v>54</v>
      </c>
      <c r="L115" s="42"/>
      <c r="M115" s="42"/>
      <c r="N115" s="42"/>
      <c r="O115" s="42"/>
      <c r="P115" s="42"/>
      <c r="Q115" s="42"/>
      <c r="R115" s="42">
        <f t="shared" si="15"/>
        <v>4749580</v>
      </c>
      <c r="S115" s="42">
        <f t="shared" si="16"/>
        <v>17394</v>
      </c>
    </row>
    <row r="116" spans="1:19" s="18" customFormat="1">
      <c r="A116" s="18">
        <f t="shared" si="12"/>
        <v>2018</v>
      </c>
      <c r="B116" s="18">
        <f t="shared" si="13"/>
        <v>1</v>
      </c>
      <c r="F116" s="42">
        <f>SUMIF('Cust MB Ind'!$X$8:$AH$8,$B$29,'Cust MB Ind'!$X76:$AH76)</f>
        <v>159</v>
      </c>
      <c r="G116" s="42">
        <f>'Avg Bill Days'!C73</f>
        <v>32.286000000000001</v>
      </c>
      <c r="H116" s="42"/>
      <c r="I116" s="42"/>
      <c r="J116" s="42">
        <f t="shared" si="14"/>
        <v>0</v>
      </c>
      <c r="K116" s="42">
        <f t="shared" si="14"/>
        <v>27</v>
      </c>
      <c r="L116" s="42"/>
      <c r="M116" s="42"/>
      <c r="N116" s="42"/>
      <c r="O116" s="42"/>
      <c r="P116" s="42"/>
      <c r="Q116" s="42"/>
      <c r="R116" s="42">
        <f t="shared" si="15"/>
        <v>4873461</v>
      </c>
      <c r="S116" s="42">
        <f t="shared" si="16"/>
        <v>17400</v>
      </c>
    </row>
    <row r="117" spans="1:19" s="18" customFormat="1">
      <c r="A117" s="18">
        <f t="shared" si="12"/>
        <v>2018</v>
      </c>
      <c r="B117" s="18">
        <f t="shared" si="13"/>
        <v>2</v>
      </c>
      <c r="F117" s="42">
        <f>SUMIF('Cust MB Ind'!$X$8:$AH$8,$B$29,'Cust MB Ind'!$X77:$AH77)</f>
        <v>159</v>
      </c>
      <c r="G117" s="42">
        <f>'Avg Bill Days'!C74</f>
        <v>29.81</v>
      </c>
      <c r="H117" s="42"/>
      <c r="I117" s="42"/>
      <c r="J117" s="42">
        <f t="shared" si="14"/>
        <v>0</v>
      </c>
      <c r="K117" s="42">
        <f t="shared" si="14"/>
        <v>28</v>
      </c>
      <c r="L117" s="42"/>
      <c r="M117" s="42"/>
      <c r="N117" s="42"/>
      <c r="O117" s="42"/>
      <c r="P117" s="42"/>
      <c r="Q117" s="42"/>
      <c r="R117" s="42">
        <f t="shared" si="15"/>
        <v>4681273</v>
      </c>
      <c r="S117" s="42">
        <f t="shared" si="16"/>
        <v>17174</v>
      </c>
    </row>
    <row r="118" spans="1:19" s="18" customFormat="1">
      <c r="A118" s="18">
        <f t="shared" si="12"/>
        <v>2018</v>
      </c>
      <c r="B118" s="18">
        <f t="shared" si="13"/>
        <v>3</v>
      </c>
      <c r="F118" s="42">
        <f>SUMIF('Cust MB Ind'!$X$8:$AH$8,$B$29,'Cust MB Ind'!$X78:$AH78)</f>
        <v>159</v>
      </c>
      <c r="G118" s="42">
        <f>'Avg Bill Days'!C75</f>
        <v>29.524000000000001</v>
      </c>
      <c r="H118" s="42"/>
      <c r="I118" s="42"/>
      <c r="J118" s="42">
        <f t="shared" si="14"/>
        <v>0</v>
      </c>
      <c r="K118" s="42">
        <f t="shared" si="14"/>
        <v>28</v>
      </c>
      <c r="L118" s="42"/>
      <c r="M118" s="42"/>
      <c r="N118" s="42"/>
      <c r="O118" s="42"/>
      <c r="P118" s="42"/>
      <c r="Q118" s="42"/>
      <c r="R118" s="42">
        <f t="shared" si="15"/>
        <v>4690782</v>
      </c>
      <c r="S118" s="42">
        <f t="shared" si="16"/>
        <v>17096</v>
      </c>
    </row>
    <row r="119" spans="1:19" s="18" customFormat="1">
      <c r="A119" s="18">
        <f t="shared" si="12"/>
        <v>2018</v>
      </c>
      <c r="B119" s="18">
        <f t="shared" si="13"/>
        <v>4</v>
      </c>
      <c r="F119" s="42">
        <f>SUMIF('Cust MB Ind'!$X$8:$AH$8,$B$29,'Cust MB Ind'!$X79:$AH79)</f>
        <v>159</v>
      </c>
      <c r="G119" s="42">
        <f>'Avg Bill Days'!C76</f>
        <v>30.713999999999999</v>
      </c>
      <c r="H119" s="42"/>
      <c r="I119" s="42"/>
      <c r="J119" s="42">
        <f t="shared" si="14"/>
        <v>0</v>
      </c>
      <c r="K119" s="42">
        <f t="shared" si="14"/>
        <v>26</v>
      </c>
      <c r="L119" s="42"/>
      <c r="M119" s="42"/>
      <c r="N119" s="42"/>
      <c r="O119" s="42"/>
      <c r="P119" s="42"/>
      <c r="Q119" s="42"/>
      <c r="R119" s="42">
        <f t="shared" si="15"/>
        <v>4961954</v>
      </c>
      <c r="S119" s="42">
        <f t="shared" si="16"/>
        <v>17096</v>
      </c>
    </row>
    <row r="120" spans="1:19" s="18" customFormat="1">
      <c r="A120" s="18">
        <f t="shared" si="12"/>
        <v>2018</v>
      </c>
      <c r="B120" s="18">
        <f t="shared" si="13"/>
        <v>5</v>
      </c>
      <c r="F120" s="42">
        <f>SUMIF('Cust MB Ind'!$X$8:$AH$8,$B$29,'Cust MB Ind'!$X80:$AH80)</f>
        <v>159</v>
      </c>
      <c r="G120" s="42">
        <f>'Avg Bill Days'!C77</f>
        <v>29.524000000000001</v>
      </c>
      <c r="H120" s="42"/>
      <c r="I120" s="42"/>
      <c r="J120" s="42">
        <f t="shared" si="14"/>
        <v>0</v>
      </c>
      <c r="K120" s="42">
        <f t="shared" si="14"/>
        <v>71</v>
      </c>
      <c r="L120" s="42"/>
      <c r="M120" s="42"/>
      <c r="N120" s="42"/>
      <c r="O120" s="42"/>
      <c r="P120" s="42"/>
      <c r="Q120" s="42"/>
      <c r="R120" s="42">
        <f t="shared" si="15"/>
        <v>5083912</v>
      </c>
      <c r="S120" s="42">
        <f t="shared" si="16"/>
        <v>18171</v>
      </c>
    </row>
    <row r="121" spans="1:19" s="18" customFormat="1">
      <c r="A121" s="18">
        <f t="shared" si="12"/>
        <v>2018</v>
      </c>
      <c r="B121" s="18">
        <f t="shared" si="13"/>
        <v>6</v>
      </c>
      <c r="F121" s="42">
        <f>SUMIF('Cust MB Ind'!$X$8:$AH$8,$B$29,'Cust MB Ind'!$X81:$AH81)</f>
        <v>160</v>
      </c>
      <c r="G121" s="42">
        <f>'Avg Bill Days'!C78</f>
        <v>30.619</v>
      </c>
      <c r="H121" s="42"/>
      <c r="I121" s="42"/>
      <c r="J121" s="42">
        <f t="shared" si="14"/>
        <v>0</v>
      </c>
      <c r="K121" s="42">
        <f t="shared" si="14"/>
        <v>70</v>
      </c>
      <c r="L121" s="42"/>
      <c r="M121" s="42"/>
      <c r="N121" s="42"/>
      <c r="O121" s="42"/>
      <c r="P121" s="42"/>
      <c r="Q121" s="42"/>
      <c r="R121" s="42">
        <f t="shared" si="15"/>
        <v>5757295</v>
      </c>
      <c r="S121" s="42">
        <f t="shared" si="16"/>
        <v>18789</v>
      </c>
    </row>
    <row r="122" spans="1:19" s="18" customFormat="1">
      <c r="A122" s="18">
        <f t="shared" si="12"/>
        <v>2018</v>
      </c>
      <c r="B122" s="18">
        <f t="shared" si="13"/>
        <v>7</v>
      </c>
      <c r="F122" s="42">
        <f>SUMIF('Cust MB Ind'!$X$8:$AH$8,$B$29,'Cust MB Ind'!$X82:$AH82)</f>
        <v>160</v>
      </c>
      <c r="G122" s="42">
        <f>'Avg Bill Days'!C79</f>
        <v>30.713999999999999</v>
      </c>
      <c r="H122" s="42"/>
      <c r="I122" s="42"/>
      <c r="J122" s="42">
        <f t="shared" si="14"/>
        <v>0</v>
      </c>
      <c r="K122" s="42">
        <f t="shared" si="14"/>
        <v>32</v>
      </c>
      <c r="L122" s="42"/>
      <c r="M122" s="42"/>
      <c r="N122" s="42"/>
      <c r="O122" s="42"/>
      <c r="P122" s="42"/>
      <c r="Q122" s="42"/>
      <c r="R122" s="42">
        <f t="shared" si="15"/>
        <v>6150789</v>
      </c>
      <c r="S122" s="42">
        <f t="shared" si="16"/>
        <v>18993</v>
      </c>
    </row>
    <row r="123" spans="1:19" s="18" customFormat="1">
      <c r="A123" s="18">
        <f t="shared" si="12"/>
        <v>2018</v>
      </c>
      <c r="B123" s="18">
        <f t="shared" si="13"/>
        <v>8</v>
      </c>
      <c r="F123" s="42">
        <f>SUMIF('Cust MB Ind'!$X$8:$AH$8,$B$29,'Cust MB Ind'!$X83:$AH83)</f>
        <v>160</v>
      </c>
      <c r="G123" s="42">
        <f>'Avg Bill Days'!C80</f>
        <v>30.475999999999999</v>
      </c>
      <c r="H123" s="42"/>
      <c r="I123" s="42"/>
      <c r="J123" s="42">
        <f t="shared" si="14"/>
        <v>0</v>
      </c>
      <c r="K123" s="42">
        <f t="shared" si="14"/>
        <v>63</v>
      </c>
      <c r="L123" s="42"/>
      <c r="M123" s="42"/>
      <c r="N123" s="42"/>
      <c r="O123" s="42"/>
      <c r="P123" s="42"/>
      <c r="Q123" s="42"/>
      <c r="R123" s="42">
        <f t="shared" si="15"/>
        <v>6144462</v>
      </c>
      <c r="S123" s="42">
        <f t="shared" si="16"/>
        <v>18964</v>
      </c>
    </row>
    <row r="124" spans="1:19" s="18" customFormat="1">
      <c r="A124" s="18">
        <f t="shared" si="12"/>
        <v>2018</v>
      </c>
      <c r="B124" s="18">
        <f t="shared" si="13"/>
        <v>9</v>
      </c>
      <c r="F124" s="42">
        <f>SUMIF('Cust MB Ind'!$X$8:$AH$8,$B$29,'Cust MB Ind'!$X84:$AH84)</f>
        <v>160</v>
      </c>
      <c r="G124" s="42">
        <f>'Avg Bill Days'!C81</f>
        <v>31.143000000000001</v>
      </c>
      <c r="H124" s="42"/>
      <c r="I124" s="42"/>
      <c r="J124" s="42">
        <f t="shared" si="14"/>
        <v>0</v>
      </c>
      <c r="K124" s="42">
        <f t="shared" si="14"/>
        <v>57</v>
      </c>
      <c r="L124" s="42"/>
      <c r="M124" s="42"/>
      <c r="N124" s="42"/>
      <c r="O124" s="42"/>
      <c r="P124" s="42"/>
      <c r="Q124" s="42"/>
      <c r="R124" s="42">
        <f t="shared" si="15"/>
        <v>5958381</v>
      </c>
      <c r="S124" s="42">
        <f t="shared" si="16"/>
        <v>19023</v>
      </c>
    </row>
    <row r="125" spans="1:19" s="18" customFormat="1">
      <c r="A125" s="18">
        <f t="shared" si="12"/>
        <v>2018</v>
      </c>
      <c r="B125" s="18">
        <f t="shared" si="13"/>
        <v>10</v>
      </c>
      <c r="F125" s="42">
        <f>SUMIF('Cust MB Ind'!$X$8:$AH$8,$B$29,'Cust MB Ind'!$X85:$AH85)</f>
        <v>160</v>
      </c>
      <c r="G125" s="42">
        <f>'Avg Bill Days'!C82</f>
        <v>30.762</v>
      </c>
      <c r="H125" s="42"/>
      <c r="I125" s="42"/>
      <c r="J125" s="42">
        <f t="shared" si="14"/>
        <v>0</v>
      </c>
      <c r="K125" s="42">
        <f t="shared" si="14"/>
        <v>52</v>
      </c>
      <c r="L125" s="42"/>
      <c r="M125" s="42"/>
      <c r="N125" s="42"/>
      <c r="O125" s="42"/>
      <c r="P125" s="42"/>
      <c r="Q125" s="42"/>
      <c r="R125" s="42">
        <f t="shared" si="15"/>
        <v>5449390</v>
      </c>
      <c r="S125" s="42">
        <f t="shared" si="16"/>
        <v>17972</v>
      </c>
    </row>
    <row r="126" spans="1:19" s="18" customFormat="1">
      <c r="A126" s="18">
        <f t="shared" si="12"/>
        <v>2018</v>
      </c>
      <c r="B126" s="18">
        <f t="shared" si="13"/>
        <v>11</v>
      </c>
      <c r="F126" s="42">
        <f>SUMIF('Cust MB Ind'!$X$8:$AH$8,$B$29,'Cust MB Ind'!$X86:$AH86)</f>
        <v>161</v>
      </c>
      <c r="G126" s="42">
        <f>'Avg Bill Days'!C83</f>
        <v>28.619</v>
      </c>
      <c r="H126" s="42"/>
      <c r="I126" s="42"/>
      <c r="J126" s="42">
        <f t="shared" si="14"/>
        <v>0</v>
      </c>
      <c r="K126" s="42">
        <f t="shared" si="14"/>
        <v>54</v>
      </c>
      <c r="L126" s="42"/>
      <c r="M126" s="42"/>
      <c r="N126" s="42"/>
      <c r="O126" s="42"/>
      <c r="P126" s="42"/>
      <c r="Q126" s="42"/>
      <c r="R126" s="42">
        <f t="shared" si="15"/>
        <v>4547751</v>
      </c>
      <c r="S126" s="42">
        <f t="shared" si="16"/>
        <v>17427</v>
      </c>
    </row>
    <row r="127" spans="1:19" s="18" customFormat="1">
      <c r="A127" s="18">
        <f t="shared" si="12"/>
        <v>2018</v>
      </c>
      <c r="B127" s="18">
        <f t="shared" si="13"/>
        <v>12</v>
      </c>
      <c r="F127" s="42">
        <f>SUMIF('Cust MB Ind'!$X$8:$AH$8,$B$29,'Cust MB Ind'!$X87:$AH87)</f>
        <v>161</v>
      </c>
      <c r="G127" s="42">
        <f>'Avg Bill Days'!C84</f>
        <v>31.238</v>
      </c>
      <c r="H127" s="42"/>
      <c r="I127" s="42"/>
      <c r="J127" s="42">
        <f t="shared" si="14"/>
        <v>0</v>
      </c>
      <c r="K127" s="42">
        <f t="shared" si="14"/>
        <v>55</v>
      </c>
      <c r="L127" s="42"/>
      <c r="M127" s="42"/>
      <c r="N127" s="42"/>
      <c r="O127" s="42"/>
      <c r="P127" s="42"/>
      <c r="Q127" s="42"/>
      <c r="R127" s="42">
        <f t="shared" si="15"/>
        <v>4809323</v>
      </c>
      <c r="S127" s="42">
        <f t="shared" si="16"/>
        <v>17613</v>
      </c>
    </row>
    <row r="128" spans="1:19" s="18" customFormat="1">
      <c r="A128" s="18">
        <f t="shared" si="12"/>
        <v>2019</v>
      </c>
      <c r="B128" s="18">
        <f t="shared" si="13"/>
        <v>1</v>
      </c>
      <c r="F128" s="42">
        <f>SUMIF('Cust MB Ind'!$X$8:$AH$8,$B$29,'Cust MB Ind'!$X88:$AH88)</f>
        <v>161</v>
      </c>
      <c r="G128" s="42">
        <f>'Avg Bill Days'!C85</f>
        <v>32.286000000000001</v>
      </c>
      <c r="H128" s="42"/>
      <c r="I128" s="42"/>
      <c r="J128" s="42">
        <f t="shared" si="14"/>
        <v>0</v>
      </c>
      <c r="K128" s="42">
        <f t="shared" si="14"/>
        <v>28</v>
      </c>
      <c r="L128" s="42"/>
      <c r="M128" s="42"/>
      <c r="N128" s="42"/>
      <c r="O128" s="42"/>
      <c r="P128" s="42"/>
      <c r="Q128" s="42"/>
      <c r="R128" s="42">
        <f t="shared" si="15"/>
        <v>4934762</v>
      </c>
      <c r="S128" s="42">
        <f t="shared" si="16"/>
        <v>17619</v>
      </c>
    </row>
    <row r="129" spans="1:19" s="18" customFormat="1">
      <c r="A129" s="18">
        <f t="shared" si="12"/>
        <v>2019</v>
      </c>
      <c r="B129" s="18">
        <f t="shared" si="13"/>
        <v>2</v>
      </c>
      <c r="F129" s="42">
        <f>SUMIF('Cust MB Ind'!$X$8:$AH$8,$B$29,'Cust MB Ind'!$X89:$AH89)</f>
        <v>161</v>
      </c>
      <c r="G129" s="42">
        <f>'Avg Bill Days'!C86</f>
        <v>29.81</v>
      </c>
      <c r="H129" s="42"/>
      <c r="I129" s="42"/>
      <c r="J129" s="42">
        <f t="shared" si="14"/>
        <v>0</v>
      </c>
      <c r="K129" s="42">
        <f t="shared" si="14"/>
        <v>29</v>
      </c>
      <c r="L129" s="42"/>
      <c r="M129" s="42"/>
      <c r="N129" s="42"/>
      <c r="O129" s="42"/>
      <c r="P129" s="42"/>
      <c r="Q129" s="42"/>
      <c r="R129" s="42">
        <f t="shared" si="15"/>
        <v>4740157</v>
      </c>
      <c r="S129" s="42">
        <f t="shared" si="16"/>
        <v>17390</v>
      </c>
    </row>
    <row r="130" spans="1:19" s="18" customFormat="1">
      <c r="A130" s="18">
        <f t="shared" si="12"/>
        <v>2019</v>
      </c>
      <c r="B130" s="18">
        <f t="shared" si="13"/>
        <v>3</v>
      </c>
      <c r="F130" s="42">
        <f>SUMIF('Cust MB Ind'!$X$8:$AH$8,$B$29,'Cust MB Ind'!$X90:$AH90)</f>
        <v>161</v>
      </c>
      <c r="G130" s="42">
        <f>'Avg Bill Days'!C87</f>
        <v>29.524000000000001</v>
      </c>
      <c r="H130" s="42"/>
      <c r="I130" s="42"/>
      <c r="J130" s="42">
        <f t="shared" si="14"/>
        <v>0</v>
      </c>
      <c r="K130" s="42">
        <f t="shared" si="14"/>
        <v>28</v>
      </c>
      <c r="L130" s="42"/>
      <c r="M130" s="42"/>
      <c r="N130" s="42"/>
      <c r="O130" s="42"/>
      <c r="P130" s="42"/>
      <c r="Q130" s="42"/>
      <c r="R130" s="42">
        <f t="shared" si="15"/>
        <v>4749786</v>
      </c>
      <c r="S130" s="42">
        <f t="shared" si="16"/>
        <v>17311</v>
      </c>
    </row>
    <row r="131" spans="1:19" s="18" customFormat="1">
      <c r="A131" s="18">
        <f t="shared" si="12"/>
        <v>2019</v>
      </c>
      <c r="B131" s="18">
        <f t="shared" si="13"/>
        <v>4</v>
      </c>
      <c r="F131" s="42">
        <f>SUMIF('Cust MB Ind'!$X$8:$AH$8,$B$29,'Cust MB Ind'!$X91:$AH91)</f>
        <v>161</v>
      </c>
      <c r="G131" s="42">
        <f>'Avg Bill Days'!C88</f>
        <v>30.713999999999999</v>
      </c>
      <c r="H131" s="42"/>
      <c r="I131" s="42"/>
      <c r="J131" s="42">
        <f t="shared" si="14"/>
        <v>0</v>
      </c>
      <c r="K131" s="42">
        <f t="shared" si="14"/>
        <v>27</v>
      </c>
      <c r="L131" s="42"/>
      <c r="M131" s="42"/>
      <c r="N131" s="42"/>
      <c r="O131" s="42"/>
      <c r="P131" s="42"/>
      <c r="Q131" s="42"/>
      <c r="R131" s="42">
        <f t="shared" si="15"/>
        <v>5024368</v>
      </c>
      <c r="S131" s="42">
        <f t="shared" si="16"/>
        <v>17311</v>
      </c>
    </row>
    <row r="132" spans="1:19" s="18" customFormat="1">
      <c r="A132" s="18">
        <f t="shared" ref="A132:A195" si="17">A120+1</f>
        <v>2019</v>
      </c>
      <c r="B132" s="18">
        <f t="shared" si="13"/>
        <v>5</v>
      </c>
      <c r="F132" s="42">
        <f>SUMIF('Cust MB Ind'!$X$8:$AH$8,$B$29,'Cust MB Ind'!$X92:$AH92)</f>
        <v>161</v>
      </c>
      <c r="G132" s="42">
        <f>'Avg Bill Days'!C89</f>
        <v>29.524000000000001</v>
      </c>
      <c r="H132" s="42"/>
      <c r="I132" s="42"/>
      <c r="J132" s="42">
        <f t="shared" si="14"/>
        <v>0</v>
      </c>
      <c r="K132" s="42">
        <f t="shared" si="14"/>
        <v>72</v>
      </c>
      <c r="L132" s="42"/>
      <c r="M132" s="42"/>
      <c r="N132" s="42"/>
      <c r="O132" s="42"/>
      <c r="P132" s="42"/>
      <c r="Q132" s="42"/>
      <c r="R132" s="42">
        <f t="shared" si="15"/>
        <v>5147861</v>
      </c>
      <c r="S132" s="42">
        <f t="shared" si="16"/>
        <v>18400</v>
      </c>
    </row>
    <row r="133" spans="1:19" s="18" customFormat="1">
      <c r="A133" s="18">
        <f t="shared" si="17"/>
        <v>2019</v>
      </c>
      <c r="B133" s="18">
        <f t="shared" ref="B133:B196" si="18">B121</f>
        <v>6</v>
      </c>
      <c r="F133" s="42">
        <f>SUMIF('Cust MB Ind'!$X$8:$AH$8,$B$29,'Cust MB Ind'!$X93:$AH93)</f>
        <v>161</v>
      </c>
      <c r="G133" s="42">
        <f>'Avg Bill Days'!C90</f>
        <v>30.619</v>
      </c>
      <c r="H133" s="42"/>
      <c r="I133" s="42"/>
      <c r="J133" s="42">
        <f t="shared" si="14"/>
        <v>0</v>
      </c>
      <c r="K133" s="42">
        <f t="shared" si="14"/>
        <v>70</v>
      </c>
      <c r="L133" s="42"/>
      <c r="M133" s="42"/>
      <c r="N133" s="42"/>
      <c r="O133" s="42"/>
      <c r="P133" s="42"/>
      <c r="Q133" s="42"/>
      <c r="R133" s="42">
        <f t="shared" si="15"/>
        <v>5793278</v>
      </c>
      <c r="S133" s="42">
        <f t="shared" si="16"/>
        <v>18906</v>
      </c>
    </row>
    <row r="134" spans="1:19" s="18" customFormat="1">
      <c r="A134" s="18">
        <f t="shared" si="17"/>
        <v>2019</v>
      </c>
      <c r="B134" s="18">
        <f t="shared" si="18"/>
        <v>7</v>
      </c>
      <c r="F134" s="42">
        <f>SUMIF('Cust MB Ind'!$X$8:$AH$8,$B$29,'Cust MB Ind'!$X94:$AH94)</f>
        <v>161</v>
      </c>
      <c r="G134" s="42">
        <f>'Avg Bill Days'!C91</f>
        <v>30.713999999999999</v>
      </c>
      <c r="H134" s="42"/>
      <c r="I134" s="42"/>
      <c r="J134" s="42">
        <f t="shared" si="14"/>
        <v>0</v>
      </c>
      <c r="K134" s="42">
        <f t="shared" si="14"/>
        <v>32</v>
      </c>
      <c r="L134" s="42"/>
      <c r="M134" s="42"/>
      <c r="N134" s="42"/>
      <c r="O134" s="42"/>
      <c r="P134" s="42"/>
      <c r="Q134" s="42"/>
      <c r="R134" s="42">
        <f t="shared" si="15"/>
        <v>6189231</v>
      </c>
      <c r="S134" s="42">
        <f t="shared" si="16"/>
        <v>19111</v>
      </c>
    </row>
    <row r="135" spans="1:19" s="18" customFormat="1">
      <c r="A135" s="18">
        <f t="shared" si="17"/>
        <v>2019</v>
      </c>
      <c r="B135" s="18">
        <f t="shared" si="18"/>
        <v>8</v>
      </c>
      <c r="F135" s="42">
        <f>SUMIF('Cust MB Ind'!$X$8:$AH$8,$B$29,'Cust MB Ind'!$X95:$AH95)</f>
        <v>161</v>
      </c>
      <c r="G135" s="42">
        <f>'Avg Bill Days'!C92</f>
        <v>30.475999999999999</v>
      </c>
      <c r="H135" s="42"/>
      <c r="I135" s="42"/>
      <c r="J135" s="42">
        <f t="shared" si="14"/>
        <v>0</v>
      </c>
      <c r="K135" s="42">
        <f t="shared" si="14"/>
        <v>63</v>
      </c>
      <c r="L135" s="42"/>
      <c r="M135" s="42"/>
      <c r="N135" s="42"/>
      <c r="O135" s="42"/>
      <c r="P135" s="42"/>
      <c r="Q135" s="42"/>
      <c r="R135" s="42">
        <f t="shared" si="15"/>
        <v>6182865</v>
      </c>
      <c r="S135" s="42">
        <f t="shared" si="16"/>
        <v>19083</v>
      </c>
    </row>
    <row r="136" spans="1:19" s="18" customFormat="1">
      <c r="A136" s="18">
        <f t="shared" si="17"/>
        <v>2019</v>
      </c>
      <c r="B136" s="18">
        <f t="shared" si="18"/>
        <v>9</v>
      </c>
      <c r="F136" s="42">
        <f>SUMIF('Cust MB Ind'!$X$8:$AH$8,$B$29,'Cust MB Ind'!$X96:$AH96)</f>
        <v>161</v>
      </c>
      <c r="G136" s="42">
        <f>'Avg Bill Days'!C93</f>
        <v>31.143000000000001</v>
      </c>
      <c r="H136" s="42"/>
      <c r="I136" s="42"/>
      <c r="J136" s="42">
        <f t="shared" si="14"/>
        <v>0</v>
      </c>
      <c r="K136" s="42">
        <f t="shared" si="14"/>
        <v>57</v>
      </c>
      <c r="L136" s="42"/>
      <c r="M136" s="42"/>
      <c r="N136" s="42"/>
      <c r="O136" s="42"/>
      <c r="P136" s="42"/>
      <c r="Q136" s="42"/>
      <c r="R136" s="42">
        <f t="shared" si="15"/>
        <v>5995621</v>
      </c>
      <c r="S136" s="42">
        <f t="shared" si="16"/>
        <v>19142</v>
      </c>
    </row>
    <row r="137" spans="1:19" s="18" customFormat="1">
      <c r="A137" s="18">
        <f t="shared" si="17"/>
        <v>2019</v>
      </c>
      <c r="B137" s="18">
        <f t="shared" si="18"/>
        <v>10</v>
      </c>
      <c r="F137" s="42">
        <f>SUMIF('Cust MB Ind'!$X$8:$AH$8,$B$29,'Cust MB Ind'!$X97:$AH97)</f>
        <v>161</v>
      </c>
      <c r="G137" s="42">
        <f>'Avg Bill Days'!C94</f>
        <v>30.762</v>
      </c>
      <c r="H137" s="42"/>
      <c r="I137" s="42"/>
      <c r="J137" s="42">
        <f t="shared" si="14"/>
        <v>0</v>
      </c>
      <c r="K137" s="42">
        <f t="shared" si="14"/>
        <v>52</v>
      </c>
      <c r="L137" s="42"/>
      <c r="M137" s="42"/>
      <c r="N137" s="42"/>
      <c r="O137" s="42"/>
      <c r="P137" s="42"/>
      <c r="Q137" s="42"/>
      <c r="R137" s="42">
        <f t="shared" si="15"/>
        <v>5483448</v>
      </c>
      <c r="S137" s="42">
        <f t="shared" si="16"/>
        <v>18085</v>
      </c>
    </row>
    <row r="138" spans="1:19" s="18" customFormat="1">
      <c r="A138" s="18">
        <f t="shared" si="17"/>
        <v>2019</v>
      </c>
      <c r="B138" s="18">
        <f t="shared" si="18"/>
        <v>11</v>
      </c>
      <c r="F138" s="42">
        <f>SUMIF('Cust MB Ind'!$X$8:$AH$8,$B$29,'Cust MB Ind'!$X98:$AH98)</f>
        <v>161</v>
      </c>
      <c r="G138" s="42">
        <f>'Avg Bill Days'!C95</f>
        <v>28.619</v>
      </c>
      <c r="H138" s="42"/>
      <c r="I138" s="42"/>
      <c r="J138" s="42">
        <f t="shared" si="14"/>
        <v>0</v>
      </c>
      <c r="K138" s="42">
        <f t="shared" si="14"/>
        <v>54</v>
      </c>
      <c r="L138" s="42"/>
      <c r="M138" s="42"/>
      <c r="N138" s="42"/>
      <c r="O138" s="42"/>
      <c r="P138" s="42"/>
      <c r="Q138" s="42"/>
      <c r="R138" s="42">
        <f t="shared" si="15"/>
        <v>4547751</v>
      </c>
      <c r="S138" s="42">
        <f t="shared" si="16"/>
        <v>17427</v>
      </c>
    </row>
    <row r="139" spans="1:19" s="18" customFormat="1">
      <c r="A139" s="18">
        <f t="shared" si="17"/>
        <v>2019</v>
      </c>
      <c r="B139" s="18">
        <f t="shared" si="18"/>
        <v>12</v>
      </c>
      <c r="F139" s="42">
        <f>SUMIF('Cust MB Ind'!$X$8:$AH$8,$B$29,'Cust MB Ind'!$X99:$AH99)</f>
        <v>161</v>
      </c>
      <c r="G139" s="42">
        <f>'Avg Bill Days'!C96</f>
        <v>31.238</v>
      </c>
      <c r="H139" s="42"/>
      <c r="I139" s="42"/>
      <c r="J139" s="42">
        <f t="shared" si="14"/>
        <v>0</v>
      </c>
      <c r="K139" s="42">
        <f t="shared" si="14"/>
        <v>55</v>
      </c>
      <c r="L139" s="42"/>
      <c r="M139" s="42"/>
      <c r="N139" s="42"/>
      <c r="O139" s="42"/>
      <c r="P139" s="42"/>
      <c r="Q139" s="42"/>
      <c r="R139" s="42">
        <f t="shared" si="15"/>
        <v>4809323</v>
      </c>
      <c r="S139" s="42">
        <f t="shared" si="16"/>
        <v>17613</v>
      </c>
    </row>
    <row r="140" spans="1:19" s="18" customFormat="1">
      <c r="A140" s="18">
        <f t="shared" si="17"/>
        <v>2020</v>
      </c>
      <c r="B140" s="18">
        <f t="shared" si="18"/>
        <v>1</v>
      </c>
      <c r="F140" s="42">
        <f>SUMIF('Cust MB Ind'!$X$8:$AH$8,$B$29,'Cust MB Ind'!$X100:$AH100)</f>
        <v>161</v>
      </c>
      <c r="G140" s="42">
        <f>'Avg Bill Days'!C97</f>
        <v>32.286000000000001</v>
      </c>
      <c r="H140" s="42"/>
      <c r="I140" s="42"/>
      <c r="J140" s="42">
        <f t="shared" si="14"/>
        <v>0</v>
      </c>
      <c r="K140" s="42">
        <f t="shared" si="14"/>
        <v>28</v>
      </c>
      <c r="L140" s="42"/>
      <c r="M140" s="42"/>
      <c r="N140" s="42"/>
      <c r="O140" s="42"/>
      <c r="P140" s="42"/>
      <c r="Q140" s="42"/>
      <c r="R140" s="42">
        <f t="shared" si="15"/>
        <v>4934762</v>
      </c>
      <c r="S140" s="42">
        <f t="shared" si="16"/>
        <v>17619</v>
      </c>
    </row>
    <row r="141" spans="1:19" s="18" customFormat="1">
      <c r="A141" s="18">
        <f t="shared" si="17"/>
        <v>2020</v>
      </c>
      <c r="B141" s="18">
        <f t="shared" si="18"/>
        <v>2</v>
      </c>
      <c r="F141" s="42">
        <f>SUMIF('Cust MB Ind'!$X$8:$AH$8,$B$29,'Cust MB Ind'!$X101:$AH101)</f>
        <v>161</v>
      </c>
      <c r="G141" s="42">
        <f>'Avg Bill Days'!C98</f>
        <v>30.31</v>
      </c>
      <c r="H141" s="42"/>
      <c r="I141" s="42"/>
      <c r="J141" s="42">
        <f t="shared" si="14"/>
        <v>0</v>
      </c>
      <c r="K141" s="42">
        <f t="shared" si="14"/>
        <v>29</v>
      </c>
      <c r="L141" s="42"/>
      <c r="M141" s="42"/>
      <c r="N141" s="42"/>
      <c r="O141" s="42"/>
      <c r="P141" s="42"/>
      <c r="Q141" s="42"/>
      <c r="R141" s="42">
        <f t="shared" si="15"/>
        <v>4819663</v>
      </c>
      <c r="S141" s="42">
        <f t="shared" si="16"/>
        <v>17390</v>
      </c>
    </row>
    <row r="142" spans="1:19" s="18" customFormat="1">
      <c r="A142" s="18">
        <f t="shared" si="17"/>
        <v>2020</v>
      </c>
      <c r="B142" s="18">
        <f t="shared" si="18"/>
        <v>3</v>
      </c>
      <c r="F142" s="42">
        <f>SUMIF('Cust MB Ind'!$X$8:$AH$8,$B$29,'Cust MB Ind'!$X102:$AH102)</f>
        <v>161</v>
      </c>
      <c r="G142" s="42">
        <f>'Avg Bill Days'!C99</f>
        <v>30.024000000000001</v>
      </c>
      <c r="H142" s="42"/>
      <c r="I142" s="42"/>
      <c r="J142" s="42">
        <f t="shared" si="14"/>
        <v>0</v>
      </c>
      <c r="K142" s="42">
        <f t="shared" si="14"/>
        <v>28</v>
      </c>
      <c r="L142" s="42"/>
      <c r="M142" s="42"/>
      <c r="N142" s="42"/>
      <c r="O142" s="42"/>
      <c r="P142" s="42"/>
      <c r="Q142" s="42"/>
      <c r="R142" s="42">
        <f t="shared" si="15"/>
        <v>4830225</v>
      </c>
      <c r="S142" s="42">
        <f t="shared" si="16"/>
        <v>17311</v>
      </c>
    </row>
    <row r="143" spans="1:19" s="18" customFormat="1">
      <c r="A143" s="18">
        <f t="shared" si="17"/>
        <v>2020</v>
      </c>
      <c r="B143" s="18">
        <f t="shared" si="18"/>
        <v>4</v>
      </c>
      <c r="F143" s="42">
        <f>SUMIF('Cust MB Ind'!$X$8:$AH$8,$B$29,'Cust MB Ind'!$X103:$AH103)</f>
        <v>161</v>
      </c>
      <c r="G143" s="42">
        <f>'Avg Bill Days'!C100</f>
        <v>30.713999999999999</v>
      </c>
      <c r="H143" s="42"/>
      <c r="I143" s="42"/>
      <c r="J143" s="42">
        <f t="shared" si="14"/>
        <v>0</v>
      </c>
      <c r="K143" s="42">
        <f t="shared" si="14"/>
        <v>27</v>
      </c>
      <c r="L143" s="42"/>
      <c r="M143" s="42"/>
      <c r="N143" s="42"/>
      <c r="O143" s="42"/>
      <c r="P143" s="42"/>
      <c r="Q143" s="42"/>
      <c r="R143" s="42">
        <f t="shared" si="15"/>
        <v>5024368</v>
      </c>
      <c r="S143" s="42">
        <f t="shared" si="16"/>
        <v>17311</v>
      </c>
    </row>
    <row r="144" spans="1:19" s="18" customFormat="1">
      <c r="A144" s="18">
        <f t="shared" si="17"/>
        <v>2020</v>
      </c>
      <c r="B144" s="18">
        <f t="shared" si="18"/>
        <v>5</v>
      </c>
      <c r="F144" s="42">
        <f>SUMIF('Cust MB Ind'!$X$8:$AH$8,$B$29,'Cust MB Ind'!$X104:$AH104)</f>
        <v>161</v>
      </c>
      <c r="G144" s="42">
        <f>'Avg Bill Days'!C101</f>
        <v>29.524000000000001</v>
      </c>
      <c r="H144" s="42"/>
      <c r="I144" s="42"/>
      <c r="J144" s="42">
        <f t="shared" si="14"/>
        <v>0</v>
      </c>
      <c r="K144" s="42">
        <f t="shared" si="14"/>
        <v>72</v>
      </c>
      <c r="L144" s="42"/>
      <c r="M144" s="42"/>
      <c r="N144" s="42"/>
      <c r="O144" s="42"/>
      <c r="P144" s="42"/>
      <c r="Q144" s="42"/>
      <c r="R144" s="42">
        <f t="shared" si="15"/>
        <v>5147861</v>
      </c>
      <c r="S144" s="42">
        <f t="shared" si="16"/>
        <v>18400</v>
      </c>
    </row>
    <row r="145" spans="1:19" s="18" customFormat="1">
      <c r="A145" s="18">
        <f t="shared" si="17"/>
        <v>2020</v>
      </c>
      <c r="B145" s="18">
        <f t="shared" si="18"/>
        <v>6</v>
      </c>
      <c r="F145" s="42">
        <f>SUMIF('Cust MB Ind'!$X$8:$AH$8,$B$29,'Cust MB Ind'!$X105:$AH105)</f>
        <v>161</v>
      </c>
      <c r="G145" s="42">
        <f>'Avg Bill Days'!C102</f>
        <v>30.619</v>
      </c>
      <c r="H145" s="42"/>
      <c r="I145" s="42"/>
      <c r="J145" s="42">
        <f t="shared" si="14"/>
        <v>0</v>
      </c>
      <c r="K145" s="42">
        <f t="shared" si="14"/>
        <v>70</v>
      </c>
      <c r="L145" s="42"/>
      <c r="M145" s="42"/>
      <c r="N145" s="42"/>
      <c r="O145" s="42"/>
      <c r="P145" s="42"/>
      <c r="Q145" s="42"/>
      <c r="R145" s="42">
        <f t="shared" si="15"/>
        <v>5793278</v>
      </c>
      <c r="S145" s="42">
        <f t="shared" si="16"/>
        <v>18906</v>
      </c>
    </row>
    <row r="146" spans="1:19" s="18" customFormat="1">
      <c r="A146" s="18">
        <f t="shared" si="17"/>
        <v>2020</v>
      </c>
      <c r="B146" s="18">
        <f t="shared" si="18"/>
        <v>7</v>
      </c>
      <c r="F146" s="42">
        <f>SUMIF('Cust MB Ind'!$X$8:$AH$8,$B$29,'Cust MB Ind'!$X106:$AH106)</f>
        <v>161</v>
      </c>
      <c r="G146" s="42">
        <f>'Avg Bill Days'!C103</f>
        <v>30.713999999999999</v>
      </c>
      <c r="H146" s="42"/>
      <c r="I146" s="42"/>
      <c r="J146" s="42">
        <f t="shared" si="14"/>
        <v>0</v>
      </c>
      <c r="K146" s="42">
        <f t="shared" si="14"/>
        <v>32</v>
      </c>
      <c r="L146" s="42"/>
      <c r="M146" s="42"/>
      <c r="N146" s="42"/>
      <c r="O146" s="42"/>
      <c r="P146" s="42"/>
      <c r="Q146" s="42"/>
      <c r="R146" s="42">
        <f t="shared" si="15"/>
        <v>6189231</v>
      </c>
      <c r="S146" s="42">
        <f t="shared" si="16"/>
        <v>19111</v>
      </c>
    </row>
    <row r="147" spans="1:19" s="18" customFormat="1">
      <c r="A147" s="18">
        <f t="shared" si="17"/>
        <v>2020</v>
      </c>
      <c r="B147" s="18">
        <f t="shared" si="18"/>
        <v>8</v>
      </c>
      <c r="F147" s="42">
        <f>SUMIF('Cust MB Ind'!$X$8:$AH$8,$B$29,'Cust MB Ind'!$X107:$AH107)</f>
        <v>161</v>
      </c>
      <c r="G147" s="42">
        <f>'Avg Bill Days'!C104</f>
        <v>30.475999999999999</v>
      </c>
      <c r="H147" s="42"/>
      <c r="I147" s="42"/>
      <c r="J147" s="42">
        <f t="shared" si="14"/>
        <v>0</v>
      </c>
      <c r="K147" s="42">
        <f t="shared" si="14"/>
        <v>63</v>
      </c>
      <c r="L147" s="42"/>
      <c r="M147" s="42"/>
      <c r="N147" s="42"/>
      <c r="O147" s="42"/>
      <c r="P147" s="42"/>
      <c r="Q147" s="42"/>
      <c r="R147" s="42">
        <f t="shared" si="15"/>
        <v>6182865</v>
      </c>
      <c r="S147" s="42">
        <f t="shared" si="16"/>
        <v>19083</v>
      </c>
    </row>
    <row r="148" spans="1:19" s="18" customFormat="1">
      <c r="A148" s="18">
        <f t="shared" si="17"/>
        <v>2020</v>
      </c>
      <c r="B148" s="18">
        <f t="shared" si="18"/>
        <v>9</v>
      </c>
      <c r="F148" s="42">
        <f>SUMIF('Cust MB Ind'!$X$8:$AH$8,$B$29,'Cust MB Ind'!$X108:$AH108)</f>
        <v>161</v>
      </c>
      <c r="G148" s="42">
        <f>'Avg Bill Days'!C105</f>
        <v>31.143000000000001</v>
      </c>
      <c r="H148" s="42"/>
      <c r="I148" s="42"/>
      <c r="J148" s="42">
        <f t="shared" si="14"/>
        <v>0</v>
      </c>
      <c r="K148" s="42">
        <f t="shared" si="14"/>
        <v>57</v>
      </c>
      <c r="L148" s="42"/>
      <c r="M148" s="42"/>
      <c r="N148" s="42"/>
      <c r="O148" s="42"/>
      <c r="P148" s="42"/>
      <c r="Q148" s="42"/>
      <c r="R148" s="42">
        <f t="shared" si="15"/>
        <v>5995621</v>
      </c>
      <c r="S148" s="42">
        <f t="shared" si="16"/>
        <v>19142</v>
      </c>
    </row>
    <row r="149" spans="1:19" s="18" customFormat="1">
      <c r="A149" s="18">
        <f t="shared" si="17"/>
        <v>2020</v>
      </c>
      <c r="B149" s="18">
        <f t="shared" si="18"/>
        <v>10</v>
      </c>
      <c r="F149" s="42">
        <f>SUMIF('Cust MB Ind'!$X$8:$AH$8,$B$29,'Cust MB Ind'!$X109:$AH109)</f>
        <v>161</v>
      </c>
      <c r="G149" s="42">
        <f>'Avg Bill Days'!C106</f>
        <v>30.762</v>
      </c>
      <c r="H149" s="42"/>
      <c r="I149" s="42"/>
      <c r="J149" s="42">
        <f t="shared" si="14"/>
        <v>0</v>
      </c>
      <c r="K149" s="42">
        <f t="shared" si="14"/>
        <v>52</v>
      </c>
      <c r="L149" s="42"/>
      <c r="M149" s="42"/>
      <c r="N149" s="42"/>
      <c r="O149" s="42"/>
      <c r="P149" s="42"/>
      <c r="Q149" s="42"/>
      <c r="R149" s="42">
        <f t="shared" si="15"/>
        <v>5483448</v>
      </c>
      <c r="S149" s="42">
        <f t="shared" si="16"/>
        <v>18085</v>
      </c>
    </row>
    <row r="150" spans="1:19" s="18" customFormat="1">
      <c r="A150" s="18">
        <f t="shared" si="17"/>
        <v>2020</v>
      </c>
      <c r="B150" s="18">
        <f t="shared" si="18"/>
        <v>11</v>
      </c>
      <c r="F150" s="42">
        <f>SUMIF('Cust MB Ind'!$X$8:$AH$8,$B$29,'Cust MB Ind'!$X110:$AH110)</f>
        <v>161</v>
      </c>
      <c r="G150" s="42">
        <f>'Avg Bill Days'!C107</f>
        <v>28.619</v>
      </c>
      <c r="H150" s="42"/>
      <c r="I150" s="42"/>
      <c r="J150" s="42">
        <f t="shared" si="14"/>
        <v>0</v>
      </c>
      <c r="K150" s="42">
        <f t="shared" si="14"/>
        <v>54</v>
      </c>
      <c r="L150" s="42"/>
      <c r="M150" s="42"/>
      <c r="N150" s="42"/>
      <c r="O150" s="42"/>
      <c r="P150" s="42"/>
      <c r="Q150" s="42"/>
      <c r="R150" s="42">
        <f t="shared" si="15"/>
        <v>4547751</v>
      </c>
      <c r="S150" s="42">
        <f t="shared" si="16"/>
        <v>17427</v>
      </c>
    </row>
    <row r="151" spans="1:19" s="18" customFormat="1">
      <c r="A151" s="18">
        <f t="shared" si="17"/>
        <v>2020</v>
      </c>
      <c r="B151" s="18">
        <f t="shared" si="18"/>
        <v>12</v>
      </c>
      <c r="F151" s="42">
        <f>SUMIF('Cust MB Ind'!$X$8:$AH$8,$B$29,'Cust MB Ind'!$X111:$AH111)</f>
        <v>161</v>
      </c>
      <c r="G151" s="42">
        <f>'Avg Bill Days'!C108</f>
        <v>31.238</v>
      </c>
      <c r="H151" s="42"/>
      <c r="I151" s="42"/>
      <c r="J151" s="42">
        <f t="shared" si="14"/>
        <v>0</v>
      </c>
      <c r="K151" s="42">
        <f t="shared" si="14"/>
        <v>55</v>
      </c>
      <c r="L151" s="42"/>
      <c r="M151" s="42"/>
      <c r="N151" s="42"/>
      <c r="O151" s="42"/>
      <c r="P151" s="42"/>
      <c r="Q151" s="42"/>
      <c r="R151" s="42">
        <f t="shared" si="15"/>
        <v>4809323</v>
      </c>
      <c r="S151" s="42">
        <f t="shared" si="16"/>
        <v>17613</v>
      </c>
    </row>
    <row r="152" spans="1:19" s="18" customFormat="1">
      <c r="A152" s="18">
        <f t="shared" si="17"/>
        <v>2021</v>
      </c>
      <c r="B152" s="18">
        <f t="shared" si="18"/>
        <v>1</v>
      </c>
      <c r="F152" s="42">
        <f>SUMIF('Cust MB Ind'!$X$8:$AH$8,$B$29,'Cust MB Ind'!$X112:$AH112)</f>
        <v>161</v>
      </c>
      <c r="G152" s="42">
        <f>'Avg Bill Days'!C109</f>
        <v>32.286000000000001</v>
      </c>
      <c r="H152" s="42"/>
      <c r="I152" s="42"/>
      <c r="J152" s="42">
        <f t="shared" si="14"/>
        <v>0</v>
      </c>
      <c r="K152" s="42">
        <f t="shared" si="14"/>
        <v>28</v>
      </c>
      <c r="L152" s="42"/>
      <c r="M152" s="42"/>
      <c r="N152" s="42"/>
      <c r="O152" s="42"/>
      <c r="P152" s="42"/>
      <c r="Q152" s="42"/>
      <c r="R152" s="42">
        <f t="shared" si="15"/>
        <v>4934762</v>
      </c>
      <c r="S152" s="42">
        <f t="shared" si="16"/>
        <v>17619</v>
      </c>
    </row>
    <row r="153" spans="1:19" s="18" customFormat="1">
      <c r="A153" s="18">
        <f t="shared" si="17"/>
        <v>2021</v>
      </c>
      <c r="B153" s="18">
        <f t="shared" si="18"/>
        <v>2</v>
      </c>
      <c r="F153" s="42">
        <f>SUMIF('Cust MB Ind'!$X$8:$AH$8,$B$29,'Cust MB Ind'!$X113:$AH113)</f>
        <v>161</v>
      </c>
      <c r="G153" s="42">
        <f>'Avg Bill Days'!C110</f>
        <v>29.81</v>
      </c>
      <c r="H153" s="42"/>
      <c r="I153" s="42"/>
      <c r="J153" s="42">
        <f t="shared" si="14"/>
        <v>0</v>
      </c>
      <c r="K153" s="42">
        <f t="shared" si="14"/>
        <v>29</v>
      </c>
      <c r="L153" s="42"/>
      <c r="M153" s="42"/>
      <c r="N153" s="42"/>
      <c r="O153" s="42"/>
      <c r="P153" s="42"/>
      <c r="Q153" s="42"/>
      <c r="R153" s="42">
        <f t="shared" si="15"/>
        <v>4740157</v>
      </c>
      <c r="S153" s="42">
        <f t="shared" si="16"/>
        <v>17390</v>
      </c>
    </row>
    <row r="154" spans="1:19" s="18" customFormat="1">
      <c r="A154" s="18">
        <f t="shared" si="17"/>
        <v>2021</v>
      </c>
      <c r="B154" s="18">
        <f t="shared" si="18"/>
        <v>3</v>
      </c>
      <c r="F154" s="42">
        <f>SUMIF('Cust MB Ind'!$X$8:$AH$8,$B$29,'Cust MB Ind'!$X114:$AH114)</f>
        <v>161</v>
      </c>
      <c r="G154" s="42">
        <f>'Avg Bill Days'!C111</f>
        <v>29.524000000000001</v>
      </c>
      <c r="H154" s="42"/>
      <c r="I154" s="42"/>
      <c r="J154" s="42">
        <f t="shared" si="14"/>
        <v>0</v>
      </c>
      <c r="K154" s="42">
        <f t="shared" si="14"/>
        <v>28</v>
      </c>
      <c r="L154" s="42"/>
      <c r="M154" s="42"/>
      <c r="N154" s="42"/>
      <c r="O154" s="42"/>
      <c r="P154" s="42"/>
      <c r="Q154" s="42"/>
      <c r="R154" s="42">
        <f t="shared" si="15"/>
        <v>4749786</v>
      </c>
      <c r="S154" s="42">
        <f t="shared" si="16"/>
        <v>17311</v>
      </c>
    </row>
    <row r="155" spans="1:19" s="18" customFormat="1">
      <c r="A155" s="18">
        <f t="shared" si="17"/>
        <v>2021</v>
      </c>
      <c r="B155" s="18">
        <f t="shared" si="18"/>
        <v>4</v>
      </c>
      <c r="F155" s="42">
        <f>SUMIF('Cust MB Ind'!$X$8:$AH$8,$B$29,'Cust MB Ind'!$X115:$AH115)</f>
        <v>161</v>
      </c>
      <c r="G155" s="42">
        <f>'Avg Bill Days'!C112</f>
        <v>30.713999999999999</v>
      </c>
      <c r="H155" s="42"/>
      <c r="I155" s="42"/>
      <c r="J155" s="42">
        <f t="shared" si="14"/>
        <v>0</v>
      </c>
      <c r="K155" s="42">
        <f t="shared" si="14"/>
        <v>27</v>
      </c>
      <c r="L155" s="42"/>
      <c r="M155" s="42"/>
      <c r="N155" s="42"/>
      <c r="O155" s="42"/>
      <c r="P155" s="42"/>
      <c r="Q155" s="42"/>
      <c r="R155" s="42">
        <f t="shared" si="15"/>
        <v>5024368</v>
      </c>
      <c r="S155" s="42">
        <f t="shared" si="16"/>
        <v>17311</v>
      </c>
    </row>
    <row r="156" spans="1:19" s="18" customFormat="1">
      <c r="A156" s="18">
        <f t="shared" si="17"/>
        <v>2021</v>
      </c>
      <c r="B156" s="18">
        <f t="shared" si="18"/>
        <v>5</v>
      </c>
      <c r="F156" s="42">
        <f>SUMIF('Cust MB Ind'!$X$8:$AH$8,$B$29,'Cust MB Ind'!$X116:$AH116)</f>
        <v>161</v>
      </c>
      <c r="G156" s="42">
        <f>'Avg Bill Days'!C113</f>
        <v>29.524000000000001</v>
      </c>
      <c r="H156" s="42"/>
      <c r="I156" s="42"/>
      <c r="J156" s="42">
        <f t="shared" si="14"/>
        <v>0</v>
      </c>
      <c r="K156" s="42">
        <f t="shared" si="14"/>
        <v>72</v>
      </c>
      <c r="L156" s="42"/>
      <c r="M156" s="42"/>
      <c r="N156" s="42"/>
      <c r="O156" s="42"/>
      <c r="P156" s="42"/>
      <c r="Q156" s="42"/>
      <c r="R156" s="42">
        <f t="shared" si="15"/>
        <v>5147861</v>
      </c>
      <c r="S156" s="42">
        <f t="shared" si="16"/>
        <v>18400</v>
      </c>
    </row>
    <row r="157" spans="1:19" s="18" customFormat="1">
      <c r="A157" s="18">
        <f t="shared" si="17"/>
        <v>2021</v>
      </c>
      <c r="B157" s="18">
        <f t="shared" si="18"/>
        <v>6</v>
      </c>
      <c r="F157" s="42">
        <f>SUMIF('Cust MB Ind'!$X$8:$AH$8,$B$29,'Cust MB Ind'!$X117:$AH117)</f>
        <v>162</v>
      </c>
      <c r="G157" s="42">
        <f>'Avg Bill Days'!C114</f>
        <v>30.619</v>
      </c>
      <c r="H157" s="42"/>
      <c r="I157" s="42"/>
      <c r="J157" s="42">
        <f t="shared" si="14"/>
        <v>0</v>
      </c>
      <c r="K157" s="42">
        <f t="shared" si="14"/>
        <v>71</v>
      </c>
      <c r="L157" s="42"/>
      <c r="M157" s="42"/>
      <c r="N157" s="42"/>
      <c r="O157" s="42"/>
      <c r="P157" s="42"/>
      <c r="Q157" s="42"/>
      <c r="R157" s="42">
        <f t="shared" si="15"/>
        <v>5829261</v>
      </c>
      <c r="S157" s="42">
        <f t="shared" si="16"/>
        <v>19023</v>
      </c>
    </row>
    <row r="158" spans="1:19" s="18" customFormat="1">
      <c r="A158" s="18">
        <f t="shared" si="17"/>
        <v>2021</v>
      </c>
      <c r="B158" s="18">
        <f t="shared" si="18"/>
        <v>7</v>
      </c>
      <c r="F158" s="42">
        <f>SUMIF('Cust MB Ind'!$X$8:$AH$8,$B$29,'Cust MB Ind'!$X118:$AH118)</f>
        <v>162</v>
      </c>
      <c r="G158" s="42">
        <f>'Avg Bill Days'!C115</f>
        <v>30.713999999999999</v>
      </c>
      <c r="H158" s="42"/>
      <c r="I158" s="42"/>
      <c r="J158" s="42">
        <f t="shared" si="14"/>
        <v>0</v>
      </c>
      <c r="K158" s="42">
        <f t="shared" si="14"/>
        <v>33</v>
      </c>
      <c r="L158" s="42"/>
      <c r="M158" s="42"/>
      <c r="N158" s="42"/>
      <c r="O158" s="42"/>
      <c r="P158" s="42"/>
      <c r="Q158" s="42"/>
      <c r="R158" s="42">
        <f t="shared" si="15"/>
        <v>6227674</v>
      </c>
      <c r="S158" s="42">
        <f t="shared" si="16"/>
        <v>19230</v>
      </c>
    </row>
    <row r="159" spans="1:19" s="18" customFormat="1">
      <c r="A159" s="18">
        <f t="shared" si="17"/>
        <v>2021</v>
      </c>
      <c r="B159" s="18">
        <f t="shared" si="18"/>
        <v>8</v>
      </c>
      <c r="F159" s="42">
        <f>SUMIF('Cust MB Ind'!$X$8:$AH$8,$B$29,'Cust MB Ind'!$X119:$AH119)</f>
        <v>162</v>
      </c>
      <c r="G159" s="42">
        <f>'Avg Bill Days'!C116</f>
        <v>30.475999999999999</v>
      </c>
      <c r="H159" s="42"/>
      <c r="I159" s="42"/>
      <c r="J159" s="42">
        <f t="shared" si="14"/>
        <v>0</v>
      </c>
      <c r="K159" s="42">
        <f t="shared" si="14"/>
        <v>63</v>
      </c>
      <c r="L159" s="42"/>
      <c r="M159" s="42"/>
      <c r="N159" s="42"/>
      <c r="O159" s="42"/>
      <c r="P159" s="42"/>
      <c r="Q159" s="42"/>
      <c r="R159" s="42">
        <f t="shared" si="15"/>
        <v>6221268</v>
      </c>
      <c r="S159" s="42">
        <f t="shared" si="16"/>
        <v>19201</v>
      </c>
    </row>
    <row r="160" spans="1:19" s="18" customFormat="1">
      <c r="A160" s="18">
        <f t="shared" si="17"/>
        <v>2021</v>
      </c>
      <c r="B160" s="18">
        <f t="shared" si="18"/>
        <v>9</v>
      </c>
      <c r="F160" s="42">
        <f>SUMIF('Cust MB Ind'!$X$8:$AH$8,$B$29,'Cust MB Ind'!$X120:$AH120)</f>
        <v>162</v>
      </c>
      <c r="G160" s="42">
        <f>'Avg Bill Days'!C117</f>
        <v>31.143000000000001</v>
      </c>
      <c r="H160" s="42"/>
      <c r="I160" s="42"/>
      <c r="J160" s="42">
        <f t="shared" si="14"/>
        <v>0</v>
      </c>
      <c r="K160" s="42">
        <f t="shared" si="14"/>
        <v>58</v>
      </c>
      <c r="L160" s="42"/>
      <c r="M160" s="42"/>
      <c r="N160" s="42"/>
      <c r="O160" s="42"/>
      <c r="P160" s="42"/>
      <c r="Q160" s="42"/>
      <c r="R160" s="42">
        <f t="shared" si="15"/>
        <v>6032861</v>
      </c>
      <c r="S160" s="42">
        <f t="shared" si="16"/>
        <v>19261</v>
      </c>
    </row>
    <row r="161" spans="1:19" s="18" customFormat="1">
      <c r="A161" s="18">
        <f t="shared" si="17"/>
        <v>2021</v>
      </c>
      <c r="B161" s="18">
        <f t="shared" si="18"/>
        <v>10</v>
      </c>
      <c r="F161" s="42">
        <f>SUMIF('Cust MB Ind'!$X$8:$AH$8,$B$29,'Cust MB Ind'!$X121:$AH121)</f>
        <v>162</v>
      </c>
      <c r="G161" s="42">
        <f>'Avg Bill Days'!C118</f>
        <v>30.762</v>
      </c>
      <c r="H161" s="42"/>
      <c r="I161" s="42"/>
      <c r="J161" s="42">
        <f t="shared" si="14"/>
        <v>0</v>
      </c>
      <c r="K161" s="42">
        <f t="shared" si="14"/>
        <v>53</v>
      </c>
      <c r="L161" s="42"/>
      <c r="M161" s="42"/>
      <c r="N161" s="42"/>
      <c r="O161" s="42"/>
      <c r="P161" s="42"/>
      <c r="Q161" s="42"/>
      <c r="R161" s="42">
        <f t="shared" si="15"/>
        <v>5517507</v>
      </c>
      <c r="S161" s="42">
        <f t="shared" si="16"/>
        <v>18197</v>
      </c>
    </row>
    <row r="162" spans="1:19" s="18" customFormat="1">
      <c r="A162" s="18">
        <f t="shared" si="17"/>
        <v>2021</v>
      </c>
      <c r="B162" s="18">
        <f t="shared" si="18"/>
        <v>11</v>
      </c>
      <c r="F162" s="42">
        <f>SUMIF('Cust MB Ind'!$X$8:$AH$8,$B$29,'Cust MB Ind'!$X122:$AH122)</f>
        <v>162</v>
      </c>
      <c r="G162" s="42">
        <f>'Avg Bill Days'!C119</f>
        <v>28.619</v>
      </c>
      <c r="H162" s="42"/>
      <c r="I162" s="42"/>
      <c r="J162" s="42">
        <f t="shared" si="14"/>
        <v>0</v>
      </c>
      <c r="K162" s="42">
        <f t="shared" si="14"/>
        <v>54</v>
      </c>
      <c r="L162" s="42"/>
      <c r="M162" s="42"/>
      <c r="N162" s="42"/>
      <c r="O162" s="42"/>
      <c r="P162" s="42"/>
      <c r="Q162" s="42"/>
      <c r="R162" s="42">
        <f t="shared" si="15"/>
        <v>4575997</v>
      </c>
      <c r="S162" s="42">
        <f t="shared" si="16"/>
        <v>17535</v>
      </c>
    </row>
    <row r="163" spans="1:19" s="18" customFormat="1">
      <c r="A163" s="18">
        <f t="shared" si="17"/>
        <v>2021</v>
      </c>
      <c r="B163" s="18">
        <f t="shared" si="18"/>
        <v>12</v>
      </c>
      <c r="F163" s="42">
        <f>SUMIF('Cust MB Ind'!$X$8:$AH$8,$B$29,'Cust MB Ind'!$X123:$AH123)</f>
        <v>162</v>
      </c>
      <c r="G163" s="42">
        <f>'Avg Bill Days'!C120</f>
        <v>31.238</v>
      </c>
      <c r="H163" s="42"/>
      <c r="I163" s="42"/>
      <c r="J163" s="42">
        <f t="shared" si="14"/>
        <v>0</v>
      </c>
      <c r="K163" s="42">
        <f t="shared" si="14"/>
        <v>55</v>
      </c>
      <c r="L163" s="42"/>
      <c r="M163" s="42"/>
      <c r="N163" s="42"/>
      <c r="O163" s="42"/>
      <c r="P163" s="42"/>
      <c r="Q163" s="42"/>
      <c r="R163" s="42">
        <f t="shared" si="15"/>
        <v>4839194</v>
      </c>
      <c r="S163" s="42">
        <f t="shared" si="16"/>
        <v>17722</v>
      </c>
    </row>
    <row r="164" spans="1:19" s="18" customFormat="1">
      <c r="A164" s="18">
        <f t="shared" si="17"/>
        <v>2022</v>
      </c>
      <c r="B164" s="18">
        <f t="shared" si="18"/>
        <v>1</v>
      </c>
      <c r="F164" s="42">
        <f>SUMIF('Cust MB Ind'!$X$8:$AH$8,$B$29,'Cust MB Ind'!$X124:$AH124)</f>
        <v>163</v>
      </c>
      <c r="G164" s="42">
        <f>'Avg Bill Days'!C121</f>
        <v>32.286000000000001</v>
      </c>
      <c r="H164" s="42"/>
      <c r="I164" s="42"/>
      <c r="J164" s="42">
        <f t="shared" si="14"/>
        <v>0</v>
      </c>
      <c r="K164" s="42">
        <f t="shared" si="14"/>
        <v>28</v>
      </c>
      <c r="L164" s="42"/>
      <c r="M164" s="42"/>
      <c r="N164" s="42"/>
      <c r="O164" s="42"/>
      <c r="P164" s="42"/>
      <c r="Q164" s="42"/>
      <c r="R164" s="42">
        <f t="shared" si="15"/>
        <v>4996063</v>
      </c>
      <c r="S164" s="42">
        <f t="shared" si="16"/>
        <v>17838</v>
      </c>
    </row>
    <row r="165" spans="1:19" s="18" customFormat="1">
      <c r="A165" s="18">
        <f t="shared" si="17"/>
        <v>2022</v>
      </c>
      <c r="B165" s="18">
        <f t="shared" si="18"/>
        <v>2</v>
      </c>
      <c r="F165" s="42">
        <f>SUMIF('Cust MB Ind'!$X$8:$AH$8,$B$29,'Cust MB Ind'!$X125:$AH125)</f>
        <v>163</v>
      </c>
      <c r="G165" s="42">
        <f>'Avg Bill Days'!C122</f>
        <v>29.81</v>
      </c>
      <c r="H165" s="42"/>
      <c r="I165" s="42"/>
      <c r="J165" s="42">
        <f t="shared" si="14"/>
        <v>0</v>
      </c>
      <c r="K165" s="42">
        <f t="shared" si="14"/>
        <v>29</v>
      </c>
      <c r="L165" s="42"/>
      <c r="M165" s="42"/>
      <c r="N165" s="42"/>
      <c r="O165" s="42"/>
      <c r="P165" s="42"/>
      <c r="Q165" s="42"/>
      <c r="R165" s="42">
        <f t="shared" si="15"/>
        <v>4799041</v>
      </c>
      <c r="S165" s="42">
        <f t="shared" si="16"/>
        <v>17606</v>
      </c>
    </row>
    <row r="166" spans="1:19" s="18" customFormat="1">
      <c r="A166" s="18">
        <f t="shared" si="17"/>
        <v>2022</v>
      </c>
      <c r="B166" s="18">
        <f t="shared" si="18"/>
        <v>3</v>
      </c>
      <c r="F166" s="42">
        <f>SUMIF('Cust MB Ind'!$X$8:$AH$8,$B$29,'Cust MB Ind'!$X126:$AH126)</f>
        <v>163</v>
      </c>
      <c r="G166" s="42">
        <f>'Avg Bill Days'!C123</f>
        <v>29.524000000000001</v>
      </c>
      <c r="H166" s="42"/>
      <c r="I166" s="42"/>
      <c r="J166" s="42">
        <f t="shared" si="14"/>
        <v>0</v>
      </c>
      <c r="K166" s="42">
        <f t="shared" si="14"/>
        <v>29</v>
      </c>
      <c r="L166" s="42"/>
      <c r="M166" s="42"/>
      <c r="N166" s="42"/>
      <c r="O166" s="42"/>
      <c r="P166" s="42"/>
      <c r="Q166" s="42"/>
      <c r="R166" s="42">
        <f t="shared" si="15"/>
        <v>4808789</v>
      </c>
      <c r="S166" s="42">
        <f t="shared" si="16"/>
        <v>17526</v>
      </c>
    </row>
    <row r="167" spans="1:19" s="18" customFormat="1">
      <c r="A167" s="18">
        <f t="shared" si="17"/>
        <v>2022</v>
      </c>
      <c r="B167" s="18">
        <f t="shared" si="18"/>
        <v>4</v>
      </c>
      <c r="F167" s="42">
        <f>SUMIF('Cust MB Ind'!$X$8:$AH$8,$B$29,'Cust MB Ind'!$X127:$AH127)</f>
        <v>163</v>
      </c>
      <c r="G167" s="42">
        <f>'Avg Bill Days'!C124</f>
        <v>30.713999999999999</v>
      </c>
      <c r="H167" s="42"/>
      <c r="I167" s="42"/>
      <c r="J167" s="42">
        <f t="shared" si="14"/>
        <v>0</v>
      </c>
      <c r="K167" s="42">
        <f t="shared" si="14"/>
        <v>27</v>
      </c>
      <c r="L167" s="42"/>
      <c r="M167" s="42"/>
      <c r="N167" s="42"/>
      <c r="O167" s="42"/>
      <c r="P167" s="42"/>
      <c r="Q167" s="42"/>
      <c r="R167" s="42">
        <f t="shared" si="15"/>
        <v>5086783</v>
      </c>
      <c r="S167" s="42">
        <f t="shared" si="16"/>
        <v>17526</v>
      </c>
    </row>
    <row r="168" spans="1:19" s="18" customFormat="1">
      <c r="A168" s="18">
        <f t="shared" si="17"/>
        <v>2022</v>
      </c>
      <c r="B168" s="18">
        <f t="shared" si="18"/>
        <v>5</v>
      </c>
      <c r="F168" s="42">
        <f>SUMIF('Cust MB Ind'!$X$8:$AH$8,$B$29,'Cust MB Ind'!$X128:$AH128)</f>
        <v>163</v>
      </c>
      <c r="G168" s="42">
        <f>'Avg Bill Days'!C125</f>
        <v>29.524000000000001</v>
      </c>
      <c r="H168" s="42"/>
      <c r="I168" s="42"/>
      <c r="J168" s="42">
        <f t="shared" si="14"/>
        <v>0</v>
      </c>
      <c r="K168" s="42">
        <f t="shared" si="14"/>
        <v>73</v>
      </c>
      <c r="L168" s="42"/>
      <c r="M168" s="42"/>
      <c r="N168" s="42"/>
      <c r="O168" s="42"/>
      <c r="P168" s="42"/>
      <c r="Q168" s="42"/>
      <c r="R168" s="42">
        <f t="shared" si="15"/>
        <v>5211809</v>
      </c>
      <c r="S168" s="42">
        <f t="shared" si="16"/>
        <v>18629</v>
      </c>
    </row>
    <row r="169" spans="1:19" s="18" customFormat="1">
      <c r="A169" s="18">
        <f t="shared" si="17"/>
        <v>2022</v>
      </c>
      <c r="B169" s="18">
        <f t="shared" si="18"/>
        <v>6</v>
      </c>
      <c r="F169" s="42">
        <f>SUMIF('Cust MB Ind'!$X$8:$AH$8,$B$29,'Cust MB Ind'!$X129:$AH129)</f>
        <v>163</v>
      </c>
      <c r="G169" s="42">
        <f>'Avg Bill Days'!C126</f>
        <v>30.619</v>
      </c>
      <c r="H169" s="42"/>
      <c r="I169" s="42"/>
      <c r="J169" s="42">
        <f t="shared" si="14"/>
        <v>0</v>
      </c>
      <c r="K169" s="42">
        <f t="shared" si="14"/>
        <v>71</v>
      </c>
      <c r="L169" s="42"/>
      <c r="M169" s="42"/>
      <c r="N169" s="42"/>
      <c r="O169" s="42"/>
      <c r="P169" s="42"/>
      <c r="Q169" s="42"/>
      <c r="R169" s="42">
        <f t="shared" si="15"/>
        <v>5865244</v>
      </c>
      <c r="S169" s="42">
        <f t="shared" si="16"/>
        <v>19141</v>
      </c>
    </row>
    <row r="170" spans="1:19" s="18" customFormat="1">
      <c r="A170" s="18">
        <f t="shared" si="17"/>
        <v>2022</v>
      </c>
      <c r="B170" s="18">
        <f t="shared" si="18"/>
        <v>7</v>
      </c>
      <c r="F170" s="42">
        <f>SUMIF('Cust MB Ind'!$X$8:$AH$8,$B$29,'Cust MB Ind'!$X130:$AH130)</f>
        <v>163</v>
      </c>
      <c r="G170" s="42">
        <f>'Avg Bill Days'!C127</f>
        <v>30.713999999999999</v>
      </c>
      <c r="H170" s="42"/>
      <c r="I170" s="42"/>
      <c r="J170" s="42">
        <f t="shared" si="14"/>
        <v>0</v>
      </c>
      <c r="K170" s="42">
        <f t="shared" si="14"/>
        <v>33</v>
      </c>
      <c r="L170" s="42"/>
      <c r="M170" s="42"/>
      <c r="N170" s="42"/>
      <c r="O170" s="42"/>
      <c r="P170" s="42"/>
      <c r="Q170" s="42"/>
      <c r="R170" s="42">
        <f t="shared" si="15"/>
        <v>6266116</v>
      </c>
      <c r="S170" s="42">
        <f t="shared" si="16"/>
        <v>19349</v>
      </c>
    </row>
    <row r="171" spans="1:19" s="18" customFormat="1">
      <c r="A171" s="18">
        <f t="shared" si="17"/>
        <v>2022</v>
      </c>
      <c r="B171" s="18">
        <f t="shared" si="18"/>
        <v>8</v>
      </c>
      <c r="F171" s="42">
        <f>SUMIF('Cust MB Ind'!$X$8:$AH$8,$B$29,'Cust MB Ind'!$X131:$AH131)</f>
        <v>163</v>
      </c>
      <c r="G171" s="42">
        <f>'Avg Bill Days'!C128</f>
        <v>30.475999999999999</v>
      </c>
      <c r="H171" s="42"/>
      <c r="I171" s="42"/>
      <c r="J171" s="42">
        <f t="shared" si="14"/>
        <v>0</v>
      </c>
      <c r="K171" s="42">
        <f t="shared" si="14"/>
        <v>64</v>
      </c>
      <c r="L171" s="42"/>
      <c r="M171" s="42"/>
      <c r="N171" s="42"/>
      <c r="O171" s="42"/>
      <c r="P171" s="42"/>
      <c r="Q171" s="42"/>
      <c r="R171" s="42">
        <f t="shared" si="15"/>
        <v>6259671</v>
      </c>
      <c r="S171" s="42">
        <f t="shared" si="16"/>
        <v>19320</v>
      </c>
    </row>
    <row r="172" spans="1:19" s="18" customFormat="1">
      <c r="A172" s="18">
        <f t="shared" si="17"/>
        <v>2022</v>
      </c>
      <c r="B172" s="18">
        <f t="shared" si="18"/>
        <v>9</v>
      </c>
      <c r="F172" s="42">
        <f>SUMIF('Cust MB Ind'!$X$8:$AH$8,$B$29,'Cust MB Ind'!$X132:$AH132)</f>
        <v>163</v>
      </c>
      <c r="G172" s="42">
        <f>'Avg Bill Days'!C129</f>
        <v>31.143000000000001</v>
      </c>
      <c r="H172" s="42"/>
      <c r="I172" s="42"/>
      <c r="J172" s="42">
        <f t="shared" si="14"/>
        <v>0</v>
      </c>
      <c r="K172" s="42">
        <f t="shared" si="14"/>
        <v>58</v>
      </c>
      <c r="L172" s="42"/>
      <c r="M172" s="42"/>
      <c r="N172" s="42"/>
      <c r="O172" s="42"/>
      <c r="P172" s="42"/>
      <c r="Q172" s="42"/>
      <c r="R172" s="42">
        <f t="shared" si="15"/>
        <v>6070101</v>
      </c>
      <c r="S172" s="42">
        <f t="shared" si="16"/>
        <v>19380</v>
      </c>
    </row>
    <row r="173" spans="1:19" s="18" customFormat="1">
      <c r="A173" s="18">
        <f t="shared" si="17"/>
        <v>2022</v>
      </c>
      <c r="B173" s="18">
        <f t="shared" si="18"/>
        <v>10</v>
      </c>
      <c r="F173" s="42">
        <f>SUMIF('Cust MB Ind'!$X$8:$AH$8,$B$29,'Cust MB Ind'!$X133:$AH133)</f>
        <v>163</v>
      </c>
      <c r="G173" s="42">
        <f>'Avg Bill Days'!C130</f>
        <v>30.762</v>
      </c>
      <c r="H173" s="42"/>
      <c r="I173" s="42"/>
      <c r="J173" s="42">
        <f t="shared" si="14"/>
        <v>0</v>
      </c>
      <c r="K173" s="42">
        <f t="shared" si="14"/>
        <v>53</v>
      </c>
      <c r="L173" s="42"/>
      <c r="M173" s="42"/>
      <c r="N173" s="42"/>
      <c r="O173" s="42"/>
      <c r="P173" s="42"/>
      <c r="Q173" s="42"/>
      <c r="R173" s="42">
        <f t="shared" si="15"/>
        <v>5551566</v>
      </c>
      <c r="S173" s="42">
        <f t="shared" si="16"/>
        <v>18309</v>
      </c>
    </row>
    <row r="174" spans="1:19" s="18" customFormat="1">
      <c r="A174" s="18">
        <f t="shared" si="17"/>
        <v>2022</v>
      </c>
      <c r="B174" s="18">
        <f t="shared" si="18"/>
        <v>11</v>
      </c>
      <c r="F174" s="42">
        <f>SUMIF('Cust MB Ind'!$X$8:$AH$8,$B$29,'Cust MB Ind'!$X134:$AH134)</f>
        <v>163</v>
      </c>
      <c r="G174" s="42">
        <f>'Avg Bill Days'!C131</f>
        <v>28.619</v>
      </c>
      <c r="H174" s="42"/>
      <c r="I174" s="42"/>
      <c r="J174" s="42">
        <f t="shared" si="14"/>
        <v>0</v>
      </c>
      <c r="K174" s="42">
        <f t="shared" si="14"/>
        <v>54</v>
      </c>
      <c r="L174" s="42"/>
      <c r="M174" s="42"/>
      <c r="N174" s="42"/>
      <c r="O174" s="42"/>
      <c r="P174" s="42"/>
      <c r="Q174" s="42"/>
      <c r="R174" s="42">
        <f t="shared" si="15"/>
        <v>4604244</v>
      </c>
      <c r="S174" s="42">
        <f t="shared" si="16"/>
        <v>17643</v>
      </c>
    </row>
    <row r="175" spans="1:19" s="18" customFormat="1">
      <c r="A175" s="18">
        <f t="shared" si="17"/>
        <v>2022</v>
      </c>
      <c r="B175" s="18">
        <f t="shared" si="18"/>
        <v>12</v>
      </c>
      <c r="F175" s="42">
        <f>SUMIF('Cust MB Ind'!$X$8:$AH$8,$B$29,'Cust MB Ind'!$X135:$AH135)</f>
        <v>163</v>
      </c>
      <c r="G175" s="42">
        <f>'Avg Bill Days'!C132</f>
        <v>31.238</v>
      </c>
      <c r="H175" s="42"/>
      <c r="I175" s="42"/>
      <c r="J175" s="42">
        <f t="shared" si="14"/>
        <v>0</v>
      </c>
      <c r="K175" s="42">
        <f t="shared" si="14"/>
        <v>55</v>
      </c>
      <c r="L175" s="42"/>
      <c r="M175" s="42"/>
      <c r="N175" s="42"/>
      <c r="O175" s="42"/>
      <c r="P175" s="42"/>
      <c r="Q175" s="42"/>
      <c r="R175" s="42">
        <f t="shared" si="15"/>
        <v>4869066</v>
      </c>
      <c r="S175" s="42">
        <f t="shared" si="16"/>
        <v>17831</v>
      </c>
    </row>
    <row r="176" spans="1:19" s="18" customFormat="1">
      <c r="A176" s="18">
        <f t="shared" si="17"/>
        <v>2023</v>
      </c>
      <c r="B176" s="18">
        <f t="shared" si="18"/>
        <v>1</v>
      </c>
      <c r="F176" s="42">
        <f>SUMIF('Cust MB Ind'!$X$8:$AH$8,$B$29,'Cust MB Ind'!$X136:$AH136)</f>
        <v>163</v>
      </c>
      <c r="G176" s="42">
        <f>'Avg Bill Days'!C133</f>
        <v>32.286000000000001</v>
      </c>
      <c r="H176" s="42"/>
      <c r="I176" s="42"/>
      <c r="J176" s="42">
        <f t="shared" si="14"/>
        <v>0</v>
      </c>
      <c r="K176" s="42">
        <f t="shared" si="14"/>
        <v>28</v>
      </c>
      <c r="L176" s="42"/>
      <c r="M176" s="42"/>
      <c r="N176" s="42"/>
      <c r="O176" s="42"/>
      <c r="P176" s="42"/>
      <c r="Q176" s="42"/>
      <c r="R176" s="42">
        <f t="shared" si="15"/>
        <v>4996063</v>
      </c>
      <c r="S176" s="42">
        <f t="shared" si="16"/>
        <v>17838</v>
      </c>
    </row>
    <row r="177" spans="1:19" s="18" customFormat="1">
      <c r="A177" s="18">
        <f t="shared" si="17"/>
        <v>2023</v>
      </c>
      <c r="B177" s="18">
        <f t="shared" si="18"/>
        <v>2</v>
      </c>
      <c r="F177" s="42">
        <f>SUMIF('Cust MB Ind'!$X$8:$AH$8,$B$29,'Cust MB Ind'!$X137:$AH137)</f>
        <v>163</v>
      </c>
      <c r="G177" s="42">
        <f>'Avg Bill Days'!C134</f>
        <v>29.81</v>
      </c>
      <c r="H177" s="42"/>
      <c r="I177" s="42"/>
      <c r="J177" s="42">
        <f t="shared" si="14"/>
        <v>0</v>
      </c>
      <c r="K177" s="42">
        <f t="shared" si="14"/>
        <v>29</v>
      </c>
      <c r="L177" s="42"/>
      <c r="M177" s="42"/>
      <c r="N177" s="42"/>
      <c r="O177" s="42"/>
      <c r="P177" s="42"/>
      <c r="Q177" s="42"/>
      <c r="R177" s="42">
        <f t="shared" si="15"/>
        <v>4799041</v>
      </c>
      <c r="S177" s="42">
        <f t="shared" si="16"/>
        <v>17606</v>
      </c>
    </row>
    <row r="178" spans="1:19" s="18" customFormat="1">
      <c r="A178" s="18">
        <f t="shared" si="17"/>
        <v>2023</v>
      </c>
      <c r="B178" s="18">
        <f t="shared" si="18"/>
        <v>3</v>
      </c>
      <c r="F178" s="42">
        <f>SUMIF('Cust MB Ind'!$X$8:$AH$8,$B$29,'Cust MB Ind'!$X138:$AH138)</f>
        <v>163</v>
      </c>
      <c r="G178" s="42">
        <f>'Avg Bill Days'!C135</f>
        <v>29.524000000000001</v>
      </c>
      <c r="H178" s="42"/>
      <c r="I178" s="42"/>
      <c r="J178" s="42">
        <f t="shared" ref="J178:K241" si="19">ROUND(SUMIF($B$32:$B$45,$B178,J$32:J$45)*$F178,0)</f>
        <v>0</v>
      </c>
      <c r="K178" s="42">
        <f t="shared" si="19"/>
        <v>29</v>
      </c>
      <c r="L178" s="42"/>
      <c r="M178" s="42"/>
      <c r="N178" s="42"/>
      <c r="O178" s="42"/>
      <c r="P178" s="42"/>
      <c r="Q178" s="42"/>
      <c r="R178" s="42">
        <f t="shared" ref="R178:R241" si="20">ROUND(SUMIF($B$32:$B$45,$B178,R$32:R$45)*$F178*$G178,0)</f>
        <v>4808789</v>
      </c>
      <c r="S178" s="42">
        <f t="shared" ref="S178:S241" si="21">ROUND(SUMIF($B$32:$B$45,$B178,S$32:S$45)*$F178,0)</f>
        <v>17526</v>
      </c>
    </row>
    <row r="179" spans="1:19" s="18" customFormat="1">
      <c r="A179" s="18">
        <f t="shared" si="17"/>
        <v>2023</v>
      </c>
      <c r="B179" s="18">
        <f t="shared" si="18"/>
        <v>4</v>
      </c>
      <c r="F179" s="42">
        <f>SUMIF('Cust MB Ind'!$X$8:$AH$8,$B$29,'Cust MB Ind'!$X139:$AH139)</f>
        <v>163</v>
      </c>
      <c r="G179" s="42">
        <f>'Avg Bill Days'!C136</f>
        <v>30.713999999999999</v>
      </c>
      <c r="H179" s="42"/>
      <c r="I179" s="42"/>
      <c r="J179" s="42">
        <f t="shared" si="19"/>
        <v>0</v>
      </c>
      <c r="K179" s="42">
        <f t="shared" si="19"/>
        <v>27</v>
      </c>
      <c r="L179" s="42"/>
      <c r="M179" s="42"/>
      <c r="N179" s="42"/>
      <c r="O179" s="42"/>
      <c r="P179" s="42"/>
      <c r="Q179" s="42"/>
      <c r="R179" s="42">
        <f t="shared" si="20"/>
        <v>5086783</v>
      </c>
      <c r="S179" s="42">
        <f t="shared" si="21"/>
        <v>17526</v>
      </c>
    </row>
    <row r="180" spans="1:19" s="18" customFormat="1">
      <c r="A180" s="18">
        <f t="shared" si="17"/>
        <v>2023</v>
      </c>
      <c r="B180" s="18">
        <f t="shared" si="18"/>
        <v>5</v>
      </c>
      <c r="F180" s="42">
        <f>SUMIF('Cust MB Ind'!$X$8:$AH$8,$B$29,'Cust MB Ind'!$X140:$AH140)</f>
        <v>163</v>
      </c>
      <c r="G180" s="42">
        <f>'Avg Bill Days'!C137</f>
        <v>29.524000000000001</v>
      </c>
      <c r="H180" s="42"/>
      <c r="I180" s="42"/>
      <c r="J180" s="42">
        <f t="shared" si="19"/>
        <v>0</v>
      </c>
      <c r="K180" s="42">
        <f t="shared" si="19"/>
        <v>73</v>
      </c>
      <c r="L180" s="42"/>
      <c r="M180" s="42"/>
      <c r="N180" s="42"/>
      <c r="O180" s="42"/>
      <c r="P180" s="42"/>
      <c r="Q180" s="42"/>
      <c r="R180" s="42">
        <f t="shared" si="20"/>
        <v>5211809</v>
      </c>
      <c r="S180" s="42">
        <f t="shared" si="21"/>
        <v>18629</v>
      </c>
    </row>
    <row r="181" spans="1:19" s="18" customFormat="1">
      <c r="A181" s="18">
        <f t="shared" si="17"/>
        <v>2023</v>
      </c>
      <c r="B181" s="18">
        <f t="shared" si="18"/>
        <v>6</v>
      </c>
      <c r="F181" s="42">
        <f>SUMIF('Cust MB Ind'!$X$8:$AH$8,$B$29,'Cust MB Ind'!$X141:$AH141)</f>
        <v>163</v>
      </c>
      <c r="G181" s="42">
        <f>'Avg Bill Days'!C138</f>
        <v>30.619</v>
      </c>
      <c r="H181" s="42"/>
      <c r="I181" s="42"/>
      <c r="J181" s="42">
        <f t="shared" si="19"/>
        <v>0</v>
      </c>
      <c r="K181" s="42">
        <f t="shared" si="19"/>
        <v>71</v>
      </c>
      <c r="L181" s="42"/>
      <c r="M181" s="42"/>
      <c r="N181" s="42"/>
      <c r="O181" s="42"/>
      <c r="P181" s="42"/>
      <c r="Q181" s="42"/>
      <c r="R181" s="42">
        <f t="shared" si="20"/>
        <v>5865244</v>
      </c>
      <c r="S181" s="42">
        <f t="shared" si="21"/>
        <v>19141</v>
      </c>
    </row>
    <row r="182" spans="1:19" s="18" customFormat="1">
      <c r="A182" s="18">
        <f t="shared" si="17"/>
        <v>2023</v>
      </c>
      <c r="B182" s="18">
        <f t="shared" si="18"/>
        <v>7</v>
      </c>
      <c r="F182" s="42">
        <f>SUMIF('Cust MB Ind'!$X$8:$AH$8,$B$29,'Cust MB Ind'!$X142:$AH142)</f>
        <v>163</v>
      </c>
      <c r="G182" s="42">
        <f>'Avg Bill Days'!C139</f>
        <v>30.713999999999999</v>
      </c>
      <c r="H182" s="42"/>
      <c r="I182" s="42"/>
      <c r="J182" s="42">
        <f t="shared" si="19"/>
        <v>0</v>
      </c>
      <c r="K182" s="42">
        <f t="shared" si="19"/>
        <v>33</v>
      </c>
      <c r="L182" s="42"/>
      <c r="M182" s="42"/>
      <c r="N182" s="42"/>
      <c r="O182" s="42"/>
      <c r="P182" s="42"/>
      <c r="Q182" s="42"/>
      <c r="R182" s="42">
        <f t="shared" si="20"/>
        <v>6266116</v>
      </c>
      <c r="S182" s="42">
        <f t="shared" si="21"/>
        <v>19349</v>
      </c>
    </row>
    <row r="183" spans="1:19" s="18" customFormat="1">
      <c r="A183" s="18">
        <f t="shared" si="17"/>
        <v>2023</v>
      </c>
      <c r="B183" s="18">
        <f t="shared" si="18"/>
        <v>8</v>
      </c>
      <c r="F183" s="42">
        <f>SUMIF('Cust MB Ind'!$X$8:$AH$8,$B$29,'Cust MB Ind'!$X143:$AH143)</f>
        <v>163</v>
      </c>
      <c r="G183" s="42">
        <f>'Avg Bill Days'!C140</f>
        <v>30.475999999999999</v>
      </c>
      <c r="H183" s="42"/>
      <c r="I183" s="42"/>
      <c r="J183" s="42">
        <f t="shared" si="19"/>
        <v>0</v>
      </c>
      <c r="K183" s="42">
        <f t="shared" si="19"/>
        <v>64</v>
      </c>
      <c r="L183" s="42"/>
      <c r="M183" s="42"/>
      <c r="N183" s="42"/>
      <c r="O183" s="42"/>
      <c r="P183" s="42"/>
      <c r="Q183" s="42"/>
      <c r="R183" s="42">
        <f t="shared" si="20"/>
        <v>6259671</v>
      </c>
      <c r="S183" s="42">
        <f t="shared" si="21"/>
        <v>19320</v>
      </c>
    </row>
    <row r="184" spans="1:19" s="18" customFormat="1">
      <c r="A184" s="18">
        <f t="shared" si="17"/>
        <v>2023</v>
      </c>
      <c r="B184" s="18">
        <f t="shared" si="18"/>
        <v>9</v>
      </c>
      <c r="F184" s="42">
        <f>SUMIF('Cust MB Ind'!$X$8:$AH$8,$B$29,'Cust MB Ind'!$X144:$AH144)</f>
        <v>163</v>
      </c>
      <c r="G184" s="42">
        <f>'Avg Bill Days'!C141</f>
        <v>31.143000000000001</v>
      </c>
      <c r="H184" s="42"/>
      <c r="I184" s="42"/>
      <c r="J184" s="42">
        <f t="shared" si="19"/>
        <v>0</v>
      </c>
      <c r="K184" s="42">
        <f t="shared" si="19"/>
        <v>58</v>
      </c>
      <c r="L184" s="42"/>
      <c r="M184" s="42"/>
      <c r="N184" s="42"/>
      <c r="O184" s="42"/>
      <c r="P184" s="42"/>
      <c r="Q184" s="42"/>
      <c r="R184" s="42">
        <f t="shared" si="20"/>
        <v>6070101</v>
      </c>
      <c r="S184" s="42">
        <f t="shared" si="21"/>
        <v>19380</v>
      </c>
    </row>
    <row r="185" spans="1:19" s="18" customFormat="1">
      <c r="A185" s="18">
        <f t="shared" si="17"/>
        <v>2023</v>
      </c>
      <c r="B185" s="18">
        <f t="shared" si="18"/>
        <v>10</v>
      </c>
      <c r="F185" s="42">
        <f>SUMIF('Cust MB Ind'!$X$8:$AH$8,$B$29,'Cust MB Ind'!$X145:$AH145)</f>
        <v>163</v>
      </c>
      <c r="G185" s="42">
        <f>'Avg Bill Days'!C142</f>
        <v>30.762</v>
      </c>
      <c r="H185" s="42"/>
      <c r="I185" s="42"/>
      <c r="J185" s="42">
        <f t="shared" si="19"/>
        <v>0</v>
      </c>
      <c r="K185" s="42">
        <f t="shared" si="19"/>
        <v>53</v>
      </c>
      <c r="L185" s="42"/>
      <c r="M185" s="42"/>
      <c r="N185" s="42"/>
      <c r="O185" s="42"/>
      <c r="P185" s="42"/>
      <c r="Q185" s="42"/>
      <c r="R185" s="42">
        <f t="shared" si="20"/>
        <v>5551566</v>
      </c>
      <c r="S185" s="42">
        <f t="shared" si="21"/>
        <v>18309</v>
      </c>
    </row>
    <row r="186" spans="1:19" s="18" customFormat="1">
      <c r="A186" s="18">
        <f t="shared" si="17"/>
        <v>2023</v>
      </c>
      <c r="B186" s="18">
        <f t="shared" si="18"/>
        <v>11</v>
      </c>
      <c r="F186" s="42">
        <f>SUMIF('Cust MB Ind'!$X$8:$AH$8,$B$29,'Cust MB Ind'!$X146:$AH146)</f>
        <v>163</v>
      </c>
      <c r="G186" s="42">
        <f>'Avg Bill Days'!C143</f>
        <v>28.619</v>
      </c>
      <c r="H186" s="42"/>
      <c r="I186" s="42"/>
      <c r="J186" s="42">
        <f t="shared" si="19"/>
        <v>0</v>
      </c>
      <c r="K186" s="42">
        <f t="shared" si="19"/>
        <v>54</v>
      </c>
      <c r="L186" s="42"/>
      <c r="M186" s="42"/>
      <c r="N186" s="42"/>
      <c r="O186" s="42"/>
      <c r="P186" s="42"/>
      <c r="Q186" s="42"/>
      <c r="R186" s="42">
        <f t="shared" si="20"/>
        <v>4604244</v>
      </c>
      <c r="S186" s="42">
        <f t="shared" si="21"/>
        <v>17643</v>
      </c>
    </row>
    <row r="187" spans="1:19" s="18" customFormat="1">
      <c r="A187" s="18">
        <f t="shared" si="17"/>
        <v>2023</v>
      </c>
      <c r="B187" s="18">
        <f t="shared" si="18"/>
        <v>12</v>
      </c>
      <c r="F187" s="42">
        <f>SUMIF('Cust MB Ind'!$X$8:$AH$8,$B$29,'Cust MB Ind'!$X147:$AH147)</f>
        <v>163</v>
      </c>
      <c r="G187" s="42">
        <f>'Avg Bill Days'!C144</f>
        <v>31.238</v>
      </c>
      <c r="H187" s="42"/>
      <c r="I187" s="42"/>
      <c r="J187" s="42">
        <f t="shared" si="19"/>
        <v>0</v>
      </c>
      <c r="K187" s="42">
        <f t="shared" si="19"/>
        <v>55</v>
      </c>
      <c r="L187" s="42"/>
      <c r="M187" s="42"/>
      <c r="N187" s="42"/>
      <c r="O187" s="42"/>
      <c r="P187" s="42"/>
      <c r="Q187" s="42"/>
      <c r="R187" s="42">
        <f t="shared" si="20"/>
        <v>4869066</v>
      </c>
      <c r="S187" s="42">
        <f t="shared" si="21"/>
        <v>17831</v>
      </c>
    </row>
    <row r="188" spans="1:19" s="18" customFormat="1">
      <c r="A188" s="18">
        <f t="shared" si="17"/>
        <v>2024</v>
      </c>
      <c r="B188" s="18">
        <f t="shared" si="18"/>
        <v>1</v>
      </c>
      <c r="F188" s="42">
        <f>SUMIF('Cust MB Ind'!$X$8:$AH$8,$B$29,'Cust MB Ind'!$X148:$AH148)</f>
        <v>163</v>
      </c>
      <c r="G188" s="42">
        <f>'Avg Bill Days'!C145</f>
        <v>32.286000000000001</v>
      </c>
      <c r="H188" s="42"/>
      <c r="I188" s="42"/>
      <c r="J188" s="42">
        <f t="shared" si="19"/>
        <v>0</v>
      </c>
      <c r="K188" s="42">
        <f t="shared" si="19"/>
        <v>28</v>
      </c>
      <c r="L188" s="42"/>
      <c r="M188" s="42"/>
      <c r="N188" s="42"/>
      <c r="O188" s="42"/>
      <c r="P188" s="42"/>
      <c r="Q188" s="42"/>
      <c r="R188" s="42">
        <f t="shared" si="20"/>
        <v>4996063</v>
      </c>
      <c r="S188" s="42">
        <f t="shared" si="21"/>
        <v>17838</v>
      </c>
    </row>
    <row r="189" spans="1:19" s="18" customFormat="1">
      <c r="A189" s="18">
        <f t="shared" si="17"/>
        <v>2024</v>
      </c>
      <c r="B189" s="18">
        <f t="shared" si="18"/>
        <v>2</v>
      </c>
      <c r="F189" s="42">
        <f>SUMIF('Cust MB Ind'!$X$8:$AH$8,$B$29,'Cust MB Ind'!$X149:$AH149)</f>
        <v>163</v>
      </c>
      <c r="G189" s="42">
        <f>'Avg Bill Days'!C146</f>
        <v>30.31</v>
      </c>
      <c r="H189" s="42"/>
      <c r="I189" s="42"/>
      <c r="J189" s="42">
        <f t="shared" si="19"/>
        <v>0</v>
      </c>
      <c r="K189" s="42">
        <f t="shared" si="19"/>
        <v>29</v>
      </c>
      <c r="L189" s="42"/>
      <c r="M189" s="42"/>
      <c r="N189" s="42"/>
      <c r="O189" s="42"/>
      <c r="P189" s="42"/>
      <c r="Q189" s="42"/>
      <c r="R189" s="42">
        <f t="shared" si="20"/>
        <v>4879535</v>
      </c>
      <c r="S189" s="42">
        <f t="shared" si="21"/>
        <v>17606</v>
      </c>
    </row>
    <row r="190" spans="1:19" s="18" customFormat="1">
      <c r="A190" s="18">
        <f t="shared" si="17"/>
        <v>2024</v>
      </c>
      <c r="B190" s="18">
        <f t="shared" si="18"/>
        <v>3</v>
      </c>
      <c r="F190" s="42">
        <f>SUMIF('Cust MB Ind'!$X$8:$AH$8,$B$29,'Cust MB Ind'!$X150:$AH150)</f>
        <v>163</v>
      </c>
      <c r="G190" s="42">
        <f>'Avg Bill Days'!C147</f>
        <v>30.024000000000001</v>
      </c>
      <c r="H190" s="42"/>
      <c r="I190" s="42"/>
      <c r="J190" s="42">
        <f t="shared" si="19"/>
        <v>0</v>
      </c>
      <c r="K190" s="42">
        <f t="shared" si="19"/>
        <v>29</v>
      </c>
      <c r="L190" s="42"/>
      <c r="M190" s="42"/>
      <c r="N190" s="42"/>
      <c r="O190" s="42"/>
      <c r="P190" s="42"/>
      <c r="Q190" s="42"/>
      <c r="R190" s="42">
        <f t="shared" si="20"/>
        <v>4890228</v>
      </c>
      <c r="S190" s="42">
        <f t="shared" si="21"/>
        <v>17526</v>
      </c>
    </row>
    <row r="191" spans="1:19" s="18" customFormat="1">
      <c r="A191" s="18">
        <f t="shared" si="17"/>
        <v>2024</v>
      </c>
      <c r="B191" s="18">
        <f t="shared" si="18"/>
        <v>4</v>
      </c>
      <c r="F191" s="42">
        <f>SUMIF('Cust MB Ind'!$X$8:$AH$8,$B$29,'Cust MB Ind'!$X151:$AH151)</f>
        <v>163</v>
      </c>
      <c r="G191" s="42">
        <f>'Avg Bill Days'!C148</f>
        <v>30.713999999999999</v>
      </c>
      <c r="H191" s="42"/>
      <c r="I191" s="42"/>
      <c r="J191" s="42">
        <f t="shared" si="19"/>
        <v>0</v>
      </c>
      <c r="K191" s="42">
        <f t="shared" si="19"/>
        <v>27</v>
      </c>
      <c r="L191" s="42"/>
      <c r="M191" s="42"/>
      <c r="N191" s="42"/>
      <c r="O191" s="42"/>
      <c r="P191" s="42"/>
      <c r="Q191" s="42"/>
      <c r="R191" s="42">
        <f t="shared" si="20"/>
        <v>5086783</v>
      </c>
      <c r="S191" s="42">
        <f t="shared" si="21"/>
        <v>17526</v>
      </c>
    </row>
    <row r="192" spans="1:19" s="18" customFormat="1">
      <c r="A192" s="18">
        <f t="shared" si="17"/>
        <v>2024</v>
      </c>
      <c r="B192" s="18">
        <f t="shared" si="18"/>
        <v>5</v>
      </c>
      <c r="F192" s="42">
        <f>SUMIF('Cust MB Ind'!$X$8:$AH$8,$B$29,'Cust MB Ind'!$X152:$AH152)</f>
        <v>164</v>
      </c>
      <c r="G192" s="42">
        <f>'Avg Bill Days'!C149</f>
        <v>29.524000000000001</v>
      </c>
      <c r="H192" s="42"/>
      <c r="I192" s="42"/>
      <c r="J192" s="42">
        <f t="shared" si="19"/>
        <v>0</v>
      </c>
      <c r="K192" s="42">
        <f t="shared" si="19"/>
        <v>73</v>
      </c>
      <c r="L192" s="42"/>
      <c r="M192" s="42"/>
      <c r="N192" s="42"/>
      <c r="O192" s="42"/>
      <c r="P192" s="42"/>
      <c r="Q192" s="42"/>
      <c r="R192" s="42">
        <f t="shared" si="20"/>
        <v>5243783</v>
      </c>
      <c r="S192" s="42">
        <f t="shared" si="21"/>
        <v>18743</v>
      </c>
    </row>
    <row r="193" spans="1:19" s="18" customFormat="1">
      <c r="A193" s="18">
        <f t="shared" si="17"/>
        <v>2024</v>
      </c>
      <c r="B193" s="18">
        <f t="shared" si="18"/>
        <v>6</v>
      </c>
      <c r="F193" s="42">
        <f>SUMIF('Cust MB Ind'!$X$8:$AH$8,$B$29,'Cust MB Ind'!$X153:$AH153)</f>
        <v>164</v>
      </c>
      <c r="G193" s="42">
        <f>'Avg Bill Days'!C150</f>
        <v>30.619</v>
      </c>
      <c r="H193" s="42"/>
      <c r="I193" s="42"/>
      <c r="J193" s="42">
        <f t="shared" si="19"/>
        <v>0</v>
      </c>
      <c r="K193" s="42">
        <f t="shared" si="19"/>
        <v>71</v>
      </c>
      <c r="L193" s="42"/>
      <c r="M193" s="42"/>
      <c r="N193" s="42"/>
      <c r="O193" s="42"/>
      <c r="P193" s="42"/>
      <c r="Q193" s="42"/>
      <c r="R193" s="42">
        <f t="shared" si="20"/>
        <v>5901227</v>
      </c>
      <c r="S193" s="42">
        <f t="shared" si="21"/>
        <v>19258</v>
      </c>
    </row>
    <row r="194" spans="1:19" s="18" customFormat="1">
      <c r="A194" s="18">
        <f t="shared" si="17"/>
        <v>2024</v>
      </c>
      <c r="B194" s="18">
        <f t="shared" si="18"/>
        <v>7</v>
      </c>
      <c r="F194" s="42">
        <f>SUMIF('Cust MB Ind'!$X$8:$AH$8,$B$29,'Cust MB Ind'!$X154:$AH154)</f>
        <v>164</v>
      </c>
      <c r="G194" s="42">
        <f>'Avg Bill Days'!C151</f>
        <v>30.713999999999999</v>
      </c>
      <c r="H194" s="42"/>
      <c r="I194" s="42"/>
      <c r="J194" s="42">
        <f t="shared" si="19"/>
        <v>0</v>
      </c>
      <c r="K194" s="42">
        <f t="shared" si="19"/>
        <v>33</v>
      </c>
      <c r="L194" s="42"/>
      <c r="M194" s="42"/>
      <c r="N194" s="42"/>
      <c r="O194" s="42"/>
      <c r="P194" s="42"/>
      <c r="Q194" s="42"/>
      <c r="R194" s="42">
        <f t="shared" si="20"/>
        <v>6304559</v>
      </c>
      <c r="S194" s="42">
        <f t="shared" si="21"/>
        <v>19467</v>
      </c>
    </row>
    <row r="195" spans="1:19" s="18" customFormat="1">
      <c r="A195" s="18">
        <f t="shared" si="17"/>
        <v>2024</v>
      </c>
      <c r="B195" s="18">
        <f t="shared" si="18"/>
        <v>8</v>
      </c>
      <c r="F195" s="42">
        <f>SUMIF('Cust MB Ind'!$X$8:$AH$8,$B$29,'Cust MB Ind'!$X155:$AH155)</f>
        <v>164</v>
      </c>
      <c r="G195" s="42">
        <f>'Avg Bill Days'!C152</f>
        <v>30.475999999999999</v>
      </c>
      <c r="H195" s="42"/>
      <c r="I195" s="42"/>
      <c r="J195" s="42">
        <f t="shared" si="19"/>
        <v>0</v>
      </c>
      <c r="K195" s="42">
        <f t="shared" si="19"/>
        <v>64</v>
      </c>
      <c r="L195" s="42"/>
      <c r="M195" s="42"/>
      <c r="N195" s="42"/>
      <c r="O195" s="42"/>
      <c r="P195" s="42"/>
      <c r="Q195" s="42"/>
      <c r="R195" s="42">
        <f t="shared" si="20"/>
        <v>6298073</v>
      </c>
      <c r="S195" s="42">
        <f t="shared" si="21"/>
        <v>19438</v>
      </c>
    </row>
    <row r="196" spans="1:19" s="18" customFormat="1">
      <c r="A196" s="18">
        <f t="shared" ref="A196:A259" si="22">A184+1</f>
        <v>2024</v>
      </c>
      <c r="B196" s="18">
        <f t="shared" si="18"/>
        <v>9</v>
      </c>
      <c r="F196" s="42">
        <f>SUMIF('Cust MB Ind'!$X$8:$AH$8,$B$29,'Cust MB Ind'!$X156:$AH156)</f>
        <v>164</v>
      </c>
      <c r="G196" s="42">
        <f>'Avg Bill Days'!C153</f>
        <v>31.143000000000001</v>
      </c>
      <c r="H196" s="42"/>
      <c r="I196" s="42"/>
      <c r="J196" s="42">
        <f t="shared" si="19"/>
        <v>0</v>
      </c>
      <c r="K196" s="42">
        <f t="shared" si="19"/>
        <v>58</v>
      </c>
      <c r="L196" s="42"/>
      <c r="M196" s="42"/>
      <c r="N196" s="42"/>
      <c r="O196" s="42"/>
      <c r="P196" s="42"/>
      <c r="Q196" s="42"/>
      <c r="R196" s="42">
        <f t="shared" si="20"/>
        <v>6107341</v>
      </c>
      <c r="S196" s="42">
        <f t="shared" si="21"/>
        <v>19499</v>
      </c>
    </row>
    <row r="197" spans="1:19" s="18" customFormat="1">
      <c r="A197" s="18">
        <f t="shared" si="22"/>
        <v>2024</v>
      </c>
      <c r="B197" s="18">
        <f t="shared" ref="B197:B260" si="23">B185</f>
        <v>10</v>
      </c>
      <c r="F197" s="42">
        <f>SUMIF('Cust MB Ind'!$X$8:$AH$8,$B$29,'Cust MB Ind'!$X157:$AH157)</f>
        <v>164</v>
      </c>
      <c r="G197" s="42">
        <f>'Avg Bill Days'!C154</f>
        <v>30.762</v>
      </c>
      <c r="H197" s="42"/>
      <c r="I197" s="42"/>
      <c r="J197" s="42">
        <f t="shared" si="19"/>
        <v>0</v>
      </c>
      <c r="K197" s="42">
        <f t="shared" si="19"/>
        <v>53</v>
      </c>
      <c r="L197" s="42"/>
      <c r="M197" s="42"/>
      <c r="N197" s="42"/>
      <c r="O197" s="42"/>
      <c r="P197" s="42"/>
      <c r="Q197" s="42"/>
      <c r="R197" s="42">
        <f t="shared" si="20"/>
        <v>5585625</v>
      </c>
      <c r="S197" s="42">
        <f t="shared" si="21"/>
        <v>18422</v>
      </c>
    </row>
    <row r="198" spans="1:19" s="18" customFormat="1">
      <c r="A198" s="18">
        <f t="shared" si="22"/>
        <v>2024</v>
      </c>
      <c r="B198" s="18">
        <f t="shared" si="23"/>
        <v>11</v>
      </c>
      <c r="F198" s="42">
        <f>SUMIF('Cust MB Ind'!$X$8:$AH$8,$B$29,'Cust MB Ind'!$X158:$AH158)</f>
        <v>164</v>
      </c>
      <c r="G198" s="42">
        <f>'Avg Bill Days'!C155</f>
        <v>28.619</v>
      </c>
      <c r="H198" s="42"/>
      <c r="I198" s="42"/>
      <c r="J198" s="42">
        <f t="shared" si="19"/>
        <v>0</v>
      </c>
      <c r="K198" s="42">
        <f t="shared" si="19"/>
        <v>55</v>
      </c>
      <c r="L198" s="42"/>
      <c r="M198" s="42"/>
      <c r="N198" s="42"/>
      <c r="O198" s="42"/>
      <c r="P198" s="42"/>
      <c r="Q198" s="42"/>
      <c r="R198" s="42">
        <f t="shared" si="20"/>
        <v>4632491</v>
      </c>
      <c r="S198" s="42">
        <f t="shared" si="21"/>
        <v>17752</v>
      </c>
    </row>
    <row r="199" spans="1:19" s="18" customFormat="1">
      <c r="A199" s="18">
        <f t="shared" si="22"/>
        <v>2024</v>
      </c>
      <c r="B199" s="18">
        <f t="shared" si="23"/>
        <v>12</v>
      </c>
      <c r="F199" s="42">
        <f>SUMIF('Cust MB Ind'!$X$8:$AH$8,$B$29,'Cust MB Ind'!$X159:$AH159)</f>
        <v>164</v>
      </c>
      <c r="G199" s="42">
        <f>'Avg Bill Days'!C156</f>
        <v>31.238</v>
      </c>
      <c r="H199" s="42"/>
      <c r="I199" s="42"/>
      <c r="J199" s="42">
        <f t="shared" si="19"/>
        <v>0</v>
      </c>
      <c r="K199" s="42">
        <f t="shared" si="19"/>
        <v>56</v>
      </c>
      <c r="L199" s="42"/>
      <c r="M199" s="42"/>
      <c r="N199" s="42"/>
      <c r="O199" s="42"/>
      <c r="P199" s="42"/>
      <c r="Q199" s="42"/>
      <c r="R199" s="42">
        <f t="shared" si="20"/>
        <v>4898938</v>
      </c>
      <c r="S199" s="42">
        <f t="shared" si="21"/>
        <v>17941</v>
      </c>
    </row>
    <row r="200" spans="1:19" s="18" customFormat="1">
      <c r="A200" s="18">
        <f t="shared" si="22"/>
        <v>2025</v>
      </c>
      <c r="B200" s="18">
        <f t="shared" si="23"/>
        <v>1</v>
      </c>
      <c r="F200" s="42">
        <f>SUMIF('Cust MB Ind'!$X$8:$AH$8,$B$29,'Cust MB Ind'!$X160:$AH160)</f>
        <v>164</v>
      </c>
      <c r="G200" s="42">
        <f>'Avg Bill Days'!C157</f>
        <v>32.286000000000001</v>
      </c>
      <c r="H200" s="42"/>
      <c r="I200" s="42"/>
      <c r="J200" s="42">
        <f t="shared" si="19"/>
        <v>0</v>
      </c>
      <c r="K200" s="42">
        <f t="shared" si="19"/>
        <v>28</v>
      </c>
      <c r="L200" s="42"/>
      <c r="M200" s="42"/>
      <c r="N200" s="42"/>
      <c r="O200" s="42"/>
      <c r="P200" s="42"/>
      <c r="Q200" s="42"/>
      <c r="R200" s="42">
        <f t="shared" si="20"/>
        <v>5026714</v>
      </c>
      <c r="S200" s="42">
        <f t="shared" si="21"/>
        <v>17947</v>
      </c>
    </row>
    <row r="201" spans="1:19" s="18" customFormat="1">
      <c r="A201" s="18">
        <f t="shared" si="22"/>
        <v>2025</v>
      </c>
      <c r="B201" s="18">
        <f t="shared" si="23"/>
        <v>2</v>
      </c>
      <c r="F201" s="42">
        <f>SUMIF('Cust MB Ind'!$X$8:$AH$8,$B$29,'Cust MB Ind'!$X161:$AH161)</f>
        <v>165</v>
      </c>
      <c r="G201" s="42">
        <f>'Avg Bill Days'!C158</f>
        <v>29.81</v>
      </c>
      <c r="H201" s="42"/>
      <c r="I201" s="42"/>
      <c r="J201" s="42">
        <f t="shared" si="19"/>
        <v>0</v>
      </c>
      <c r="K201" s="42">
        <f t="shared" si="19"/>
        <v>30</v>
      </c>
      <c r="L201" s="42"/>
      <c r="M201" s="42"/>
      <c r="N201" s="42"/>
      <c r="O201" s="42"/>
      <c r="P201" s="42"/>
      <c r="Q201" s="42"/>
      <c r="R201" s="42">
        <f t="shared" si="20"/>
        <v>4857925</v>
      </c>
      <c r="S201" s="42">
        <f t="shared" si="21"/>
        <v>17822</v>
      </c>
    </row>
    <row r="202" spans="1:19" s="18" customFormat="1">
      <c r="A202" s="18">
        <f t="shared" si="22"/>
        <v>2025</v>
      </c>
      <c r="B202" s="18">
        <f t="shared" si="23"/>
        <v>3</v>
      </c>
      <c r="F202" s="42">
        <f>SUMIF('Cust MB Ind'!$X$8:$AH$8,$B$29,'Cust MB Ind'!$X162:$AH162)</f>
        <v>165</v>
      </c>
      <c r="G202" s="42">
        <f>'Avg Bill Days'!C159</f>
        <v>29.524000000000001</v>
      </c>
      <c r="H202" s="42"/>
      <c r="I202" s="42"/>
      <c r="J202" s="42">
        <f t="shared" si="19"/>
        <v>0</v>
      </c>
      <c r="K202" s="42">
        <f t="shared" si="19"/>
        <v>29</v>
      </c>
      <c r="L202" s="42"/>
      <c r="M202" s="42"/>
      <c r="N202" s="42"/>
      <c r="O202" s="42"/>
      <c r="P202" s="42"/>
      <c r="Q202" s="42"/>
      <c r="R202" s="42">
        <f t="shared" si="20"/>
        <v>4867793</v>
      </c>
      <c r="S202" s="42">
        <f t="shared" si="21"/>
        <v>17741</v>
      </c>
    </row>
    <row r="203" spans="1:19" s="18" customFormat="1">
      <c r="A203" s="18">
        <f t="shared" si="22"/>
        <v>2025</v>
      </c>
      <c r="B203" s="18">
        <f t="shared" si="23"/>
        <v>4</v>
      </c>
      <c r="F203" s="42">
        <f>SUMIF('Cust MB Ind'!$X$8:$AH$8,$B$29,'Cust MB Ind'!$X163:$AH163)</f>
        <v>165</v>
      </c>
      <c r="G203" s="42">
        <f>'Avg Bill Days'!C160</f>
        <v>30.713999999999999</v>
      </c>
      <c r="H203" s="42"/>
      <c r="I203" s="42"/>
      <c r="J203" s="42">
        <f t="shared" si="19"/>
        <v>0</v>
      </c>
      <c r="K203" s="42">
        <f t="shared" si="19"/>
        <v>27</v>
      </c>
      <c r="L203" s="42"/>
      <c r="M203" s="42"/>
      <c r="N203" s="42"/>
      <c r="O203" s="42"/>
      <c r="P203" s="42"/>
      <c r="Q203" s="42"/>
      <c r="R203" s="42">
        <f t="shared" si="20"/>
        <v>5149197</v>
      </c>
      <c r="S203" s="42">
        <f t="shared" si="21"/>
        <v>17741</v>
      </c>
    </row>
    <row r="204" spans="1:19" s="18" customFormat="1">
      <c r="A204" s="18">
        <f t="shared" si="22"/>
        <v>2025</v>
      </c>
      <c r="B204" s="18">
        <f t="shared" si="23"/>
        <v>5</v>
      </c>
      <c r="F204" s="42">
        <f>SUMIF('Cust MB Ind'!$X$8:$AH$8,$B$29,'Cust MB Ind'!$X164:$AH164)</f>
        <v>165</v>
      </c>
      <c r="G204" s="42">
        <f>'Avg Bill Days'!C161</f>
        <v>29.524000000000001</v>
      </c>
      <c r="H204" s="42"/>
      <c r="I204" s="42"/>
      <c r="J204" s="42">
        <f t="shared" si="19"/>
        <v>0</v>
      </c>
      <c r="K204" s="42">
        <f t="shared" si="19"/>
        <v>74</v>
      </c>
      <c r="L204" s="42"/>
      <c r="M204" s="42"/>
      <c r="N204" s="42"/>
      <c r="O204" s="42"/>
      <c r="P204" s="42"/>
      <c r="Q204" s="42"/>
      <c r="R204" s="42">
        <f t="shared" si="20"/>
        <v>5275758</v>
      </c>
      <c r="S204" s="42">
        <f t="shared" si="21"/>
        <v>18857</v>
      </c>
    </row>
    <row r="205" spans="1:19" s="18" customFormat="1">
      <c r="A205" s="18">
        <f t="shared" si="22"/>
        <v>2025</v>
      </c>
      <c r="B205" s="18">
        <f t="shared" si="23"/>
        <v>6</v>
      </c>
      <c r="F205" s="42">
        <f>SUMIF('Cust MB Ind'!$X$8:$AH$8,$B$29,'Cust MB Ind'!$X165:$AH165)</f>
        <v>165</v>
      </c>
      <c r="G205" s="42">
        <f>'Avg Bill Days'!C162</f>
        <v>30.619</v>
      </c>
      <c r="H205" s="42"/>
      <c r="I205" s="42"/>
      <c r="J205" s="42">
        <f t="shared" si="19"/>
        <v>0</v>
      </c>
      <c r="K205" s="42">
        <f t="shared" si="19"/>
        <v>72</v>
      </c>
      <c r="L205" s="42"/>
      <c r="M205" s="42"/>
      <c r="N205" s="42"/>
      <c r="O205" s="42"/>
      <c r="P205" s="42"/>
      <c r="Q205" s="42"/>
      <c r="R205" s="42">
        <f t="shared" si="20"/>
        <v>5937210</v>
      </c>
      <c r="S205" s="42">
        <f t="shared" si="21"/>
        <v>19376</v>
      </c>
    </row>
    <row r="206" spans="1:19" s="18" customFormat="1">
      <c r="A206" s="18">
        <f t="shared" si="22"/>
        <v>2025</v>
      </c>
      <c r="B206" s="18">
        <f t="shared" si="23"/>
        <v>7</v>
      </c>
      <c r="F206" s="42">
        <f>SUMIF('Cust MB Ind'!$X$8:$AH$8,$B$29,'Cust MB Ind'!$X166:$AH166)</f>
        <v>165</v>
      </c>
      <c r="G206" s="42">
        <f>'Avg Bill Days'!C163</f>
        <v>30.713999999999999</v>
      </c>
      <c r="H206" s="42"/>
      <c r="I206" s="42"/>
      <c r="J206" s="42">
        <f t="shared" si="19"/>
        <v>0</v>
      </c>
      <c r="K206" s="42">
        <f t="shared" si="19"/>
        <v>33</v>
      </c>
      <c r="L206" s="42"/>
      <c r="M206" s="42"/>
      <c r="N206" s="42"/>
      <c r="O206" s="42"/>
      <c r="P206" s="42"/>
      <c r="Q206" s="42"/>
      <c r="R206" s="42">
        <f t="shared" si="20"/>
        <v>6343001</v>
      </c>
      <c r="S206" s="42">
        <f t="shared" si="21"/>
        <v>19586</v>
      </c>
    </row>
    <row r="207" spans="1:19" s="18" customFormat="1">
      <c r="A207" s="18">
        <f t="shared" si="22"/>
        <v>2025</v>
      </c>
      <c r="B207" s="18">
        <f t="shared" si="23"/>
        <v>8</v>
      </c>
      <c r="F207" s="42">
        <f>SUMIF('Cust MB Ind'!$X$8:$AH$8,$B$29,'Cust MB Ind'!$X167:$AH167)</f>
        <v>165</v>
      </c>
      <c r="G207" s="42">
        <f>'Avg Bill Days'!C164</f>
        <v>30.475999999999999</v>
      </c>
      <c r="H207" s="42"/>
      <c r="I207" s="42"/>
      <c r="J207" s="42">
        <f t="shared" si="19"/>
        <v>0</v>
      </c>
      <c r="K207" s="42">
        <f t="shared" si="19"/>
        <v>65</v>
      </c>
      <c r="L207" s="42"/>
      <c r="M207" s="42"/>
      <c r="N207" s="42"/>
      <c r="O207" s="42"/>
      <c r="P207" s="42"/>
      <c r="Q207" s="42"/>
      <c r="R207" s="42">
        <f t="shared" si="20"/>
        <v>6336476</v>
      </c>
      <c r="S207" s="42">
        <f t="shared" si="21"/>
        <v>19557</v>
      </c>
    </row>
    <row r="208" spans="1:19" s="18" customFormat="1">
      <c r="A208" s="18">
        <f t="shared" si="22"/>
        <v>2025</v>
      </c>
      <c r="B208" s="18">
        <f t="shared" si="23"/>
        <v>9</v>
      </c>
      <c r="F208" s="42">
        <f>SUMIF('Cust MB Ind'!$X$8:$AH$8,$B$29,'Cust MB Ind'!$X168:$AH168)</f>
        <v>165</v>
      </c>
      <c r="G208" s="42">
        <f>'Avg Bill Days'!C165</f>
        <v>31.143000000000001</v>
      </c>
      <c r="H208" s="42"/>
      <c r="I208" s="42"/>
      <c r="J208" s="42">
        <f t="shared" si="19"/>
        <v>0</v>
      </c>
      <c r="K208" s="42">
        <f t="shared" si="19"/>
        <v>59</v>
      </c>
      <c r="L208" s="42"/>
      <c r="M208" s="42"/>
      <c r="N208" s="42"/>
      <c r="O208" s="42"/>
      <c r="P208" s="42"/>
      <c r="Q208" s="42"/>
      <c r="R208" s="42">
        <f t="shared" si="20"/>
        <v>6144581</v>
      </c>
      <c r="S208" s="42">
        <f t="shared" si="21"/>
        <v>19618</v>
      </c>
    </row>
    <row r="209" spans="1:19" s="18" customFormat="1">
      <c r="A209" s="18">
        <f t="shared" si="22"/>
        <v>2025</v>
      </c>
      <c r="B209" s="18">
        <f t="shared" si="23"/>
        <v>10</v>
      </c>
      <c r="F209" s="42">
        <f>SUMIF('Cust MB Ind'!$X$8:$AH$8,$B$29,'Cust MB Ind'!$X169:$AH169)</f>
        <v>165</v>
      </c>
      <c r="G209" s="42">
        <f>'Avg Bill Days'!C166</f>
        <v>30.762</v>
      </c>
      <c r="H209" s="42"/>
      <c r="I209" s="42"/>
      <c r="J209" s="42">
        <f t="shared" si="19"/>
        <v>0</v>
      </c>
      <c r="K209" s="42">
        <f t="shared" si="19"/>
        <v>54</v>
      </c>
      <c r="L209" s="42"/>
      <c r="M209" s="42"/>
      <c r="N209" s="42"/>
      <c r="O209" s="42"/>
      <c r="P209" s="42"/>
      <c r="Q209" s="42"/>
      <c r="R209" s="42">
        <f t="shared" si="20"/>
        <v>5619683</v>
      </c>
      <c r="S209" s="42">
        <f t="shared" si="21"/>
        <v>18534</v>
      </c>
    </row>
    <row r="210" spans="1:19" s="18" customFormat="1">
      <c r="A210" s="18">
        <f t="shared" si="22"/>
        <v>2025</v>
      </c>
      <c r="B210" s="18">
        <f t="shared" si="23"/>
        <v>11</v>
      </c>
      <c r="F210" s="42">
        <f>SUMIF('Cust MB Ind'!$X$8:$AH$8,$B$29,'Cust MB Ind'!$X170:$AH170)</f>
        <v>165</v>
      </c>
      <c r="G210" s="42">
        <f>'Avg Bill Days'!C167</f>
        <v>28.619</v>
      </c>
      <c r="H210" s="42"/>
      <c r="I210" s="42"/>
      <c r="J210" s="42">
        <f t="shared" si="19"/>
        <v>0</v>
      </c>
      <c r="K210" s="42">
        <f t="shared" si="19"/>
        <v>55</v>
      </c>
      <c r="L210" s="42"/>
      <c r="M210" s="42"/>
      <c r="N210" s="42"/>
      <c r="O210" s="42"/>
      <c r="P210" s="42"/>
      <c r="Q210" s="42"/>
      <c r="R210" s="42">
        <f t="shared" si="20"/>
        <v>4660738</v>
      </c>
      <c r="S210" s="42">
        <f t="shared" si="21"/>
        <v>17860</v>
      </c>
    </row>
    <row r="211" spans="1:19" s="18" customFormat="1">
      <c r="A211" s="18">
        <f t="shared" si="22"/>
        <v>2025</v>
      </c>
      <c r="B211" s="18">
        <f t="shared" si="23"/>
        <v>12</v>
      </c>
      <c r="F211" s="42">
        <f>SUMIF('Cust MB Ind'!$X$8:$AH$8,$B$29,'Cust MB Ind'!$X171:$AH171)</f>
        <v>165</v>
      </c>
      <c r="G211" s="42">
        <f>'Avg Bill Days'!C168</f>
        <v>31.238</v>
      </c>
      <c r="H211" s="42"/>
      <c r="I211" s="42"/>
      <c r="J211" s="42">
        <f t="shared" si="19"/>
        <v>0</v>
      </c>
      <c r="K211" s="42">
        <f t="shared" si="19"/>
        <v>56</v>
      </c>
      <c r="L211" s="42"/>
      <c r="M211" s="42"/>
      <c r="N211" s="42"/>
      <c r="O211" s="42"/>
      <c r="P211" s="42"/>
      <c r="Q211" s="42"/>
      <c r="R211" s="42">
        <f t="shared" si="20"/>
        <v>4928809</v>
      </c>
      <c r="S211" s="42">
        <f t="shared" si="21"/>
        <v>18050</v>
      </c>
    </row>
    <row r="212" spans="1:19" s="18" customFormat="1">
      <c r="A212" s="18">
        <f t="shared" si="22"/>
        <v>2026</v>
      </c>
      <c r="B212" s="18">
        <f t="shared" si="23"/>
        <v>1</v>
      </c>
      <c r="F212" s="42">
        <f>SUMIF('Cust MB Ind'!$X$8:$AH$8,$B$29,'Cust MB Ind'!$X172:$AH172)</f>
        <v>165</v>
      </c>
      <c r="G212" s="42">
        <f>'Avg Bill Days'!C169</f>
        <v>32.286000000000001</v>
      </c>
      <c r="H212" s="42"/>
      <c r="I212" s="42"/>
      <c r="J212" s="42">
        <f t="shared" si="19"/>
        <v>0</v>
      </c>
      <c r="K212" s="42">
        <f t="shared" si="19"/>
        <v>28</v>
      </c>
      <c r="L212" s="42"/>
      <c r="M212" s="42"/>
      <c r="N212" s="42"/>
      <c r="O212" s="42"/>
      <c r="P212" s="42"/>
      <c r="Q212" s="42"/>
      <c r="R212" s="42">
        <f t="shared" si="20"/>
        <v>5057365</v>
      </c>
      <c r="S212" s="42">
        <f t="shared" si="21"/>
        <v>18057</v>
      </c>
    </row>
    <row r="213" spans="1:19" s="18" customFormat="1">
      <c r="A213" s="18">
        <f t="shared" si="22"/>
        <v>2026</v>
      </c>
      <c r="B213" s="18">
        <f t="shared" si="23"/>
        <v>2</v>
      </c>
      <c r="F213" s="42">
        <f>SUMIF('Cust MB Ind'!$X$8:$AH$8,$B$29,'Cust MB Ind'!$X173:$AH173)</f>
        <v>165</v>
      </c>
      <c r="G213" s="42">
        <f>'Avg Bill Days'!C170</f>
        <v>29.81</v>
      </c>
      <c r="H213" s="42"/>
      <c r="I213" s="42"/>
      <c r="J213" s="42">
        <f t="shared" si="19"/>
        <v>0</v>
      </c>
      <c r="K213" s="42">
        <f t="shared" si="19"/>
        <v>30</v>
      </c>
      <c r="L213" s="42"/>
      <c r="M213" s="42"/>
      <c r="N213" s="42"/>
      <c r="O213" s="42"/>
      <c r="P213" s="42"/>
      <c r="Q213" s="42"/>
      <c r="R213" s="42">
        <f t="shared" si="20"/>
        <v>4857925</v>
      </c>
      <c r="S213" s="42">
        <f t="shared" si="21"/>
        <v>17822</v>
      </c>
    </row>
    <row r="214" spans="1:19" s="18" customFormat="1">
      <c r="A214" s="18">
        <f t="shared" si="22"/>
        <v>2026</v>
      </c>
      <c r="B214" s="18">
        <f t="shared" si="23"/>
        <v>3</v>
      </c>
      <c r="F214" s="42">
        <f>SUMIF('Cust MB Ind'!$X$8:$AH$8,$B$29,'Cust MB Ind'!$X174:$AH174)</f>
        <v>165</v>
      </c>
      <c r="G214" s="42">
        <f>'Avg Bill Days'!C171</f>
        <v>29.524000000000001</v>
      </c>
      <c r="H214" s="42"/>
      <c r="I214" s="42"/>
      <c r="J214" s="42">
        <f t="shared" si="19"/>
        <v>0</v>
      </c>
      <c r="K214" s="42">
        <f t="shared" si="19"/>
        <v>29</v>
      </c>
      <c r="L214" s="42"/>
      <c r="M214" s="42"/>
      <c r="N214" s="42"/>
      <c r="O214" s="42"/>
      <c r="P214" s="42"/>
      <c r="Q214" s="42"/>
      <c r="R214" s="42">
        <f t="shared" si="20"/>
        <v>4867793</v>
      </c>
      <c r="S214" s="42">
        <f t="shared" si="21"/>
        <v>17741</v>
      </c>
    </row>
    <row r="215" spans="1:19" s="18" customFormat="1">
      <c r="A215" s="18">
        <f t="shared" si="22"/>
        <v>2026</v>
      </c>
      <c r="B215" s="18">
        <f t="shared" si="23"/>
        <v>4</v>
      </c>
      <c r="F215" s="42">
        <f>SUMIF('Cust MB Ind'!$X$8:$AH$8,$B$29,'Cust MB Ind'!$X175:$AH175)</f>
        <v>165</v>
      </c>
      <c r="G215" s="42">
        <f>'Avg Bill Days'!C172</f>
        <v>30.713999999999999</v>
      </c>
      <c r="H215" s="42"/>
      <c r="I215" s="42"/>
      <c r="J215" s="42">
        <f t="shared" si="19"/>
        <v>0</v>
      </c>
      <c r="K215" s="42">
        <f t="shared" si="19"/>
        <v>27</v>
      </c>
      <c r="L215" s="42"/>
      <c r="M215" s="42"/>
      <c r="N215" s="42"/>
      <c r="O215" s="42"/>
      <c r="P215" s="42"/>
      <c r="Q215" s="42"/>
      <c r="R215" s="42">
        <f t="shared" si="20"/>
        <v>5149197</v>
      </c>
      <c r="S215" s="42">
        <f t="shared" si="21"/>
        <v>17741</v>
      </c>
    </row>
    <row r="216" spans="1:19" s="18" customFormat="1">
      <c r="A216" s="18">
        <f t="shared" si="22"/>
        <v>2026</v>
      </c>
      <c r="B216" s="18">
        <f t="shared" si="23"/>
        <v>5</v>
      </c>
      <c r="F216" s="42">
        <f>SUMIF('Cust MB Ind'!$X$8:$AH$8,$B$29,'Cust MB Ind'!$X176:$AH176)</f>
        <v>165</v>
      </c>
      <c r="G216" s="42">
        <f>'Avg Bill Days'!C173</f>
        <v>29.524000000000001</v>
      </c>
      <c r="H216" s="42"/>
      <c r="I216" s="42"/>
      <c r="J216" s="42">
        <f t="shared" si="19"/>
        <v>0</v>
      </c>
      <c r="K216" s="42">
        <f t="shared" si="19"/>
        <v>74</v>
      </c>
      <c r="L216" s="42"/>
      <c r="M216" s="42"/>
      <c r="N216" s="42"/>
      <c r="O216" s="42"/>
      <c r="P216" s="42"/>
      <c r="Q216" s="42"/>
      <c r="R216" s="42">
        <f t="shared" si="20"/>
        <v>5275758</v>
      </c>
      <c r="S216" s="42">
        <f t="shared" si="21"/>
        <v>18857</v>
      </c>
    </row>
    <row r="217" spans="1:19" s="18" customFormat="1">
      <c r="A217" s="18">
        <f t="shared" si="22"/>
        <v>2026</v>
      </c>
      <c r="B217" s="18">
        <f t="shared" si="23"/>
        <v>6</v>
      </c>
      <c r="F217" s="42">
        <f>SUMIF('Cust MB Ind'!$X$8:$AH$8,$B$29,'Cust MB Ind'!$X177:$AH177)</f>
        <v>165</v>
      </c>
      <c r="G217" s="42">
        <f>'Avg Bill Days'!C174</f>
        <v>30.619</v>
      </c>
      <c r="H217" s="42"/>
      <c r="I217" s="42"/>
      <c r="J217" s="42">
        <f t="shared" si="19"/>
        <v>0</v>
      </c>
      <c r="K217" s="42">
        <f t="shared" si="19"/>
        <v>72</v>
      </c>
      <c r="L217" s="42"/>
      <c r="M217" s="42"/>
      <c r="N217" s="42"/>
      <c r="O217" s="42"/>
      <c r="P217" s="42"/>
      <c r="Q217" s="42"/>
      <c r="R217" s="42">
        <f t="shared" si="20"/>
        <v>5937210</v>
      </c>
      <c r="S217" s="42">
        <f t="shared" si="21"/>
        <v>19376</v>
      </c>
    </row>
    <row r="218" spans="1:19" s="18" customFormat="1">
      <c r="A218" s="18">
        <f t="shared" si="22"/>
        <v>2026</v>
      </c>
      <c r="B218" s="18">
        <f t="shared" si="23"/>
        <v>7</v>
      </c>
      <c r="F218" s="42">
        <f>SUMIF('Cust MB Ind'!$X$8:$AH$8,$B$29,'Cust MB Ind'!$X178:$AH178)</f>
        <v>165</v>
      </c>
      <c r="G218" s="42">
        <f>'Avg Bill Days'!C175</f>
        <v>30.713999999999999</v>
      </c>
      <c r="H218" s="42"/>
      <c r="I218" s="42"/>
      <c r="J218" s="42">
        <f t="shared" si="19"/>
        <v>0</v>
      </c>
      <c r="K218" s="42">
        <f t="shared" si="19"/>
        <v>33</v>
      </c>
      <c r="L218" s="42"/>
      <c r="M218" s="42"/>
      <c r="N218" s="42"/>
      <c r="O218" s="42"/>
      <c r="P218" s="42"/>
      <c r="Q218" s="42"/>
      <c r="R218" s="42">
        <f t="shared" si="20"/>
        <v>6343001</v>
      </c>
      <c r="S218" s="42">
        <f t="shared" si="21"/>
        <v>19586</v>
      </c>
    </row>
    <row r="219" spans="1:19" s="18" customFormat="1">
      <c r="A219" s="18">
        <f t="shared" si="22"/>
        <v>2026</v>
      </c>
      <c r="B219" s="18">
        <f t="shared" si="23"/>
        <v>8</v>
      </c>
      <c r="F219" s="42">
        <f>SUMIF('Cust MB Ind'!$X$8:$AH$8,$B$29,'Cust MB Ind'!$X179:$AH179)</f>
        <v>165</v>
      </c>
      <c r="G219" s="42">
        <f>'Avg Bill Days'!C176</f>
        <v>30.475999999999999</v>
      </c>
      <c r="H219" s="42"/>
      <c r="I219" s="42"/>
      <c r="J219" s="42">
        <f t="shared" si="19"/>
        <v>0</v>
      </c>
      <c r="K219" s="42">
        <f t="shared" si="19"/>
        <v>65</v>
      </c>
      <c r="L219" s="42"/>
      <c r="M219" s="42"/>
      <c r="N219" s="42"/>
      <c r="O219" s="42"/>
      <c r="P219" s="42"/>
      <c r="Q219" s="42"/>
      <c r="R219" s="42">
        <f t="shared" si="20"/>
        <v>6336476</v>
      </c>
      <c r="S219" s="42">
        <f t="shared" si="21"/>
        <v>19557</v>
      </c>
    </row>
    <row r="220" spans="1:19" s="18" customFormat="1">
      <c r="A220" s="18">
        <f t="shared" si="22"/>
        <v>2026</v>
      </c>
      <c r="B220" s="18">
        <f t="shared" si="23"/>
        <v>9</v>
      </c>
      <c r="F220" s="42">
        <f>SUMIF('Cust MB Ind'!$X$8:$AH$8,$B$29,'Cust MB Ind'!$X180:$AH180)</f>
        <v>165</v>
      </c>
      <c r="G220" s="42">
        <f>'Avg Bill Days'!C177</f>
        <v>31.143000000000001</v>
      </c>
      <c r="H220" s="42"/>
      <c r="I220" s="42"/>
      <c r="J220" s="42">
        <f t="shared" si="19"/>
        <v>0</v>
      </c>
      <c r="K220" s="42">
        <f t="shared" si="19"/>
        <v>59</v>
      </c>
      <c r="L220" s="42"/>
      <c r="M220" s="42"/>
      <c r="N220" s="42"/>
      <c r="O220" s="42"/>
      <c r="P220" s="42"/>
      <c r="Q220" s="42"/>
      <c r="R220" s="42">
        <f t="shared" si="20"/>
        <v>6144581</v>
      </c>
      <c r="S220" s="42">
        <f t="shared" si="21"/>
        <v>19618</v>
      </c>
    </row>
    <row r="221" spans="1:19" s="18" customFormat="1">
      <c r="A221" s="18">
        <f t="shared" si="22"/>
        <v>2026</v>
      </c>
      <c r="B221" s="18">
        <f t="shared" si="23"/>
        <v>10</v>
      </c>
      <c r="F221" s="42">
        <f>SUMIF('Cust MB Ind'!$X$8:$AH$8,$B$29,'Cust MB Ind'!$X181:$AH181)</f>
        <v>165</v>
      </c>
      <c r="G221" s="42">
        <f>'Avg Bill Days'!C178</f>
        <v>30.762</v>
      </c>
      <c r="H221" s="42"/>
      <c r="I221" s="42"/>
      <c r="J221" s="42">
        <f t="shared" si="19"/>
        <v>0</v>
      </c>
      <c r="K221" s="42">
        <f t="shared" si="19"/>
        <v>54</v>
      </c>
      <c r="L221" s="42"/>
      <c r="M221" s="42"/>
      <c r="N221" s="42"/>
      <c r="O221" s="42"/>
      <c r="P221" s="42"/>
      <c r="Q221" s="42"/>
      <c r="R221" s="42">
        <f t="shared" si="20"/>
        <v>5619683</v>
      </c>
      <c r="S221" s="42">
        <f t="shared" si="21"/>
        <v>18534</v>
      </c>
    </row>
    <row r="222" spans="1:19" s="18" customFormat="1">
      <c r="A222" s="18">
        <f t="shared" si="22"/>
        <v>2026</v>
      </c>
      <c r="B222" s="18">
        <f t="shared" si="23"/>
        <v>11</v>
      </c>
      <c r="F222" s="42">
        <f>SUMIF('Cust MB Ind'!$X$8:$AH$8,$B$29,'Cust MB Ind'!$X182:$AH182)</f>
        <v>165</v>
      </c>
      <c r="G222" s="42">
        <f>'Avg Bill Days'!C179</f>
        <v>28.619</v>
      </c>
      <c r="H222" s="42"/>
      <c r="I222" s="42"/>
      <c r="J222" s="42">
        <f t="shared" si="19"/>
        <v>0</v>
      </c>
      <c r="K222" s="42">
        <f t="shared" si="19"/>
        <v>55</v>
      </c>
      <c r="L222" s="42"/>
      <c r="M222" s="42"/>
      <c r="N222" s="42"/>
      <c r="O222" s="42"/>
      <c r="P222" s="42"/>
      <c r="Q222" s="42"/>
      <c r="R222" s="42">
        <f t="shared" si="20"/>
        <v>4660738</v>
      </c>
      <c r="S222" s="42">
        <f t="shared" si="21"/>
        <v>17860</v>
      </c>
    </row>
    <row r="223" spans="1:19" s="18" customFormat="1">
      <c r="A223" s="18">
        <f t="shared" si="22"/>
        <v>2026</v>
      </c>
      <c r="B223" s="18">
        <f t="shared" si="23"/>
        <v>12</v>
      </c>
      <c r="F223" s="42">
        <f>SUMIF('Cust MB Ind'!$X$8:$AH$8,$B$29,'Cust MB Ind'!$X183:$AH183)</f>
        <v>165</v>
      </c>
      <c r="G223" s="42">
        <f>'Avg Bill Days'!C180</f>
        <v>31.238</v>
      </c>
      <c r="H223" s="42"/>
      <c r="I223" s="42"/>
      <c r="J223" s="42">
        <f t="shared" si="19"/>
        <v>0</v>
      </c>
      <c r="K223" s="42">
        <f t="shared" si="19"/>
        <v>56</v>
      </c>
      <c r="L223" s="42"/>
      <c r="M223" s="42"/>
      <c r="N223" s="42"/>
      <c r="O223" s="42"/>
      <c r="P223" s="42"/>
      <c r="Q223" s="42"/>
      <c r="R223" s="42">
        <f t="shared" si="20"/>
        <v>4928809</v>
      </c>
      <c r="S223" s="42">
        <f t="shared" si="21"/>
        <v>18050</v>
      </c>
    </row>
    <row r="224" spans="1:19" s="18" customFormat="1">
      <c r="A224" s="18">
        <f t="shared" si="22"/>
        <v>2027</v>
      </c>
      <c r="B224" s="18">
        <f t="shared" si="23"/>
        <v>1</v>
      </c>
      <c r="F224" s="42">
        <f>SUMIF('Cust MB Ind'!$X$8:$AH$8,$B$29,'Cust MB Ind'!$X184:$AH184)</f>
        <v>165</v>
      </c>
      <c r="G224" s="42">
        <f>'Avg Bill Days'!C181</f>
        <v>32.286000000000001</v>
      </c>
      <c r="H224" s="42"/>
      <c r="I224" s="42"/>
      <c r="J224" s="42">
        <f t="shared" si="19"/>
        <v>0</v>
      </c>
      <c r="K224" s="42">
        <f t="shared" si="19"/>
        <v>28</v>
      </c>
      <c r="L224" s="42"/>
      <c r="M224" s="42"/>
      <c r="N224" s="42"/>
      <c r="O224" s="42"/>
      <c r="P224" s="42"/>
      <c r="Q224" s="42"/>
      <c r="R224" s="42">
        <f t="shared" si="20"/>
        <v>5057365</v>
      </c>
      <c r="S224" s="42">
        <f t="shared" si="21"/>
        <v>18057</v>
      </c>
    </row>
    <row r="225" spans="1:19" s="18" customFormat="1">
      <c r="A225" s="18">
        <f t="shared" si="22"/>
        <v>2027</v>
      </c>
      <c r="B225" s="18">
        <f t="shared" si="23"/>
        <v>2</v>
      </c>
      <c r="F225" s="42">
        <f>SUMIF('Cust MB Ind'!$X$8:$AH$8,$B$29,'Cust MB Ind'!$X185:$AH185)</f>
        <v>165</v>
      </c>
      <c r="G225" s="42">
        <f>'Avg Bill Days'!C182</f>
        <v>29.81</v>
      </c>
      <c r="H225" s="42"/>
      <c r="I225" s="42"/>
      <c r="J225" s="42">
        <f t="shared" si="19"/>
        <v>0</v>
      </c>
      <c r="K225" s="42">
        <f t="shared" si="19"/>
        <v>30</v>
      </c>
      <c r="L225" s="42"/>
      <c r="M225" s="42"/>
      <c r="N225" s="42"/>
      <c r="O225" s="42"/>
      <c r="P225" s="42"/>
      <c r="Q225" s="42"/>
      <c r="R225" s="42">
        <f t="shared" si="20"/>
        <v>4857925</v>
      </c>
      <c r="S225" s="42">
        <f t="shared" si="21"/>
        <v>17822</v>
      </c>
    </row>
    <row r="226" spans="1:19" s="18" customFormat="1">
      <c r="A226" s="18">
        <f t="shared" si="22"/>
        <v>2027</v>
      </c>
      <c r="B226" s="18">
        <f t="shared" si="23"/>
        <v>3</v>
      </c>
      <c r="F226" s="42">
        <f>SUMIF('Cust MB Ind'!$X$8:$AH$8,$B$29,'Cust MB Ind'!$X186:$AH186)</f>
        <v>166</v>
      </c>
      <c r="G226" s="42">
        <f>'Avg Bill Days'!C183</f>
        <v>29.524000000000001</v>
      </c>
      <c r="H226" s="42"/>
      <c r="I226" s="42"/>
      <c r="J226" s="42">
        <f t="shared" si="19"/>
        <v>0</v>
      </c>
      <c r="K226" s="42">
        <f t="shared" si="19"/>
        <v>29</v>
      </c>
      <c r="L226" s="42"/>
      <c r="M226" s="42"/>
      <c r="N226" s="42"/>
      <c r="O226" s="42"/>
      <c r="P226" s="42"/>
      <c r="Q226" s="42"/>
      <c r="R226" s="42">
        <f t="shared" si="20"/>
        <v>4897295</v>
      </c>
      <c r="S226" s="42">
        <f t="shared" si="21"/>
        <v>17849</v>
      </c>
    </row>
    <row r="227" spans="1:19" s="18" customFormat="1">
      <c r="A227" s="18">
        <f t="shared" si="22"/>
        <v>2027</v>
      </c>
      <c r="B227" s="18">
        <f t="shared" si="23"/>
        <v>4</v>
      </c>
      <c r="F227" s="42">
        <f>SUMIF('Cust MB Ind'!$X$8:$AH$8,$B$29,'Cust MB Ind'!$X187:$AH187)</f>
        <v>166</v>
      </c>
      <c r="G227" s="42">
        <f>'Avg Bill Days'!C184</f>
        <v>30.713999999999999</v>
      </c>
      <c r="H227" s="42"/>
      <c r="I227" s="42"/>
      <c r="J227" s="42">
        <f t="shared" si="19"/>
        <v>0</v>
      </c>
      <c r="K227" s="42">
        <f t="shared" si="19"/>
        <v>27</v>
      </c>
      <c r="L227" s="42"/>
      <c r="M227" s="42"/>
      <c r="N227" s="42"/>
      <c r="O227" s="42"/>
      <c r="P227" s="42"/>
      <c r="Q227" s="42"/>
      <c r="R227" s="42">
        <f t="shared" si="20"/>
        <v>5180405</v>
      </c>
      <c r="S227" s="42">
        <f t="shared" si="21"/>
        <v>17848</v>
      </c>
    </row>
    <row r="228" spans="1:19" s="18" customFormat="1">
      <c r="A228" s="18">
        <f t="shared" si="22"/>
        <v>2027</v>
      </c>
      <c r="B228" s="18">
        <f t="shared" si="23"/>
        <v>5</v>
      </c>
      <c r="F228" s="42">
        <f>SUMIF('Cust MB Ind'!$X$8:$AH$8,$B$29,'Cust MB Ind'!$X188:$AH188)</f>
        <v>166</v>
      </c>
      <c r="G228" s="42">
        <f>'Avg Bill Days'!C185</f>
        <v>29.524000000000001</v>
      </c>
      <c r="H228" s="42"/>
      <c r="I228" s="42"/>
      <c r="J228" s="42">
        <f t="shared" si="19"/>
        <v>0</v>
      </c>
      <c r="K228" s="42">
        <f t="shared" si="19"/>
        <v>74</v>
      </c>
      <c r="L228" s="42"/>
      <c r="M228" s="42"/>
      <c r="N228" s="42"/>
      <c r="O228" s="42"/>
      <c r="P228" s="42"/>
      <c r="Q228" s="42"/>
      <c r="R228" s="42">
        <f t="shared" si="20"/>
        <v>5307732</v>
      </c>
      <c r="S228" s="42">
        <f t="shared" si="21"/>
        <v>18971</v>
      </c>
    </row>
    <row r="229" spans="1:19" s="18" customFormat="1">
      <c r="A229" s="18">
        <f t="shared" si="22"/>
        <v>2027</v>
      </c>
      <c r="B229" s="18">
        <f t="shared" si="23"/>
        <v>6</v>
      </c>
      <c r="F229" s="42">
        <f>SUMIF('Cust MB Ind'!$X$8:$AH$8,$B$29,'Cust MB Ind'!$X189:$AH189)</f>
        <v>166</v>
      </c>
      <c r="G229" s="42">
        <f>'Avg Bill Days'!C186</f>
        <v>30.619</v>
      </c>
      <c r="H229" s="42"/>
      <c r="I229" s="42"/>
      <c r="J229" s="42">
        <f t="shared" si="19"/>
        <v>0</v>
      </c>
      <c r="K229" s="42">
        <f t="shared" si="19"/>
        <v>72</v>
      </c>
      <c r="L229" s="42"/>
      <c r="M229" s="42"/>
      <c r="N229" s="42"/>
      <c r="O229" s="42"/>
      <c r="P229" s="42"/>
      <c r="Q229" s="42"/>
      <c r="R229" s="42">
        <f t="shared" si="20"/>
        <v>5973193</v>
      </c>
      <c r="S229" s="42">
        <f t="shared" si="21"/>
        <v>19493</v>
      </c>
    </row>
    <row r="230" spans="1:19" s="18" customFormat="1">
      <c r="A230" s="18">
        <f t="shared" si="22"/>
        <v>2027</v>
      </c>
      <c r="B230" s="18">
        <f t="shared" si="23"/>
        <v>7</v>
      </c>
      <c r="F230" s="42">
        <f>SUMIF('Cust MB Ind'!$X$8:$AH$8,$B$29,'Cust MB Ind'!$X190:$AH190)</f>
        <v>166</v>
      </c>
      <c r="G230" s="42">
        <f>'Avg Bill Days'!C187</f>
        <v>30.713999999999999</v>
      </c>
      <c r="H230" s="42"/>
      <c r="I230" s="42"/>
      <c r="J230" s="42">
        <f t="shared" si="19"/>
        <v>0</v>
      </c>
      <c r="K230" s="42">
        <f t="shared" si="19"/>
        <v>33</v>
      </c>
      <c r="L230" s="42"/>
      <c r="M230" s="42"/>
      <c r="N230" s="42"/>
      <c r="O230" s="42"/>
      <c r="P230" s="42"/>
      <c r="Q230" s="42"/>
      <c r="R230" s="42">
        <f t="shared" si="20"/>
        <v>6381443</v>
      </c>
      <c r="S230" s="42">
        <f t="shared" si="21"/>
        <v>19705</v>
      </c>
    </row>
    <row r="231" spans="1:19" s="18" customFormat="1">
      <c r="A231" s="18">
        <f t="shared" si="22"/>
        <v>2027</v>
      </c>
      <c r="B231" s="18">
        <f t="shared" si="23"/>
        <v>8</v>
      </c>
      <c r="F231" s="42">
        <f>SUMIF('Cust MB Ind'!$X$8:$AH$8,$B$29,'Cust MB Ind'!$X191:$AH191)</f>
        <v>166</v>
      </c>
      <c r="G231" s="42">
        <f>'Avg Bill Days'!C188</f>
        <v>30.475999999999999</v>
      </c>
      <c r="H231" s="42"/>
      <c r="I231" s="42"/>
      <c r="J231" s="42">
        <f t="shared" si="19"/>
        <v>0</v>
      </c>
      <c r="K231" s="42">
        <f t="shared" si="19"/>
        <v>65</v>
      </c>
      <c r="L231" s="42"/>
      <c r="M231" s="42"/>
      <c r="N231" s="42"/>
      <c r="O231" s="42"/>
      <c r="P231" s="42"/>
      <c r="Q231" s="42"/>
      <c r="R231" s="42">
        <f t="shared" si="20"/>
        <v>6374879</v>
      </c>
      <c r="S231" s="42">
        <f t="shared" si="21"/>
        <v>19675</v>
      </c>
    </row>
    <row r="232" spans="1:19" s="18" customFormat="1">
      <c r="A232" s="18">
        <f t="shared" si="22"/>
        <v>2027</v>
      </c>
      <c r="B232" s="18">
        <f t="shared" si="23"/>
        <v>9</v>
      </c>
      <c r="F232" s="42">
        <f>SUMIF('Cust MB Ind'!$X$8:$AH$8,$B$29,'Cust MB Ind'!$X192:$AH192)</f>
        <v>166</v>
      </c>
      <c r="G232" s="42">
        <f>'Avg Bill Days'!C189</f>
        <v>31.143000000000001</v>
      </c>
      <c r="H232" s="42"/>
      <c r="I232" s="42"/>
      <c r="J232" s="42">
        <f t="shared" si="19"/>
        <v>0</v>
      </c>
      <c r="K232" s="42">
        <f t="shared" si="19"/>
        <v>59</v>
      </c>
      <c r="L232" s="42"/>
      <c r="M232" s="42"/>
      <c r="N232" s="42"/>
      <c r="O232" s="42"/>
      <c r="P232" s="42"/>
      <c r="Q232" s="42"/>
      <c r="R232" s="42">
        <f t="shared" si="20"/>
        <v>6181821</v>
      </c>
      <c r="S232" s="42">
        <f t="shared" si="21"/>
        <v>19736</v>
      </c>
    </row>
    <row r="233" spans="1:19" s="18" customFormat="1">
      <c r="A233" s="18">
        <f t="shared" si="22"/>
        <v>2027</v>
      </c>
      <c r="B233" s="18">
        <f t="shared" si="23"/>
        <v>10</v>
      </c>
      <c r="F233" s="42">
        <f>SUMIF('Cust MB Ind'!$X$8:$AH$8,$B$29,'Cust MB Ind'!$X193:$AH193)</f>
        <v>166</v>
      </c>
      <c r="G233" s="42">
        <f>'Avg Bill Days'!C190</f>
        <v>30.762</v>
      </c>
      <c r="H233" s="42"/>
      <c r="I233" s="42"/>
      <c r="J233" s="42">
        <f t="shared" si="19"/>
        <v>0</v>
      </c>
      <c r="K233" s="42">
        <f t="shared" si="19"/>
        <v>54</v>
      </c>
      <c r="L233" s="42"/>
      <c r="M233" s="42"/>
      <c r="N233" s="42"/>
      <c r="O233" s="42"/>
      <c r="P233" s="42"/>
      <c r="Q233" s="42"/>
      <c r="R233" s="42">
        <f t="shared" si="20"/>
        <v>5653742</v>
      </c>
      <c r="S233" s="42">
        <f t="shared" si="21"/>
        <v>18646</v>
      </c>
    </row>
    <row r="234" spans="1:19" s="18" customFormat="1">
      <c r="A234" s="18">
        <f t="shared" si="22"/>
        <v>2027</v>
      </c>
      <c r="B234" s="18">
        <f t="shared" si="23"/>
        <v>11</v>
      </c>
      <c r="F234" s="42">
        <f>SUMIF('Cust MB Ind'!$X$8:$AH$8,$B$29,'Cust MB Ind'!$X194:$AH194)</f>
        <v>166</v>
      </c>
      <c r="G234" s="42">
        <f>'Avg Bill Days'!C191</f>
        <v>28.619</v>
      </c>
      <c r="H234" s="42"/>
      <c r="I234" s="42"/>
      <c r="J234" s="42">
        <f t="shared" si="19"/>
        <v>0</v>
      </c>
      <c r="K234" s="42">
        <f t="shared" si="19"/>
        <v>55</v>
      </c>
      <c r="L234" s="42"/>
      <c r="M234" s="42"/>
      <c r="N234" s="42"/>
      <c r="O234" s="42"/>
      <c r="P234" s="42"/>
      <c r="Q234" s="42"/>
      <c r="R234" s="42">
        <f t="shared" si="20"/>
        <v>4688985</v>
      </c>
      <c r="S234" s="42">
        <f t="shared" si="21"/>
        <v>17968</v>
      </c>
    </row>
    <row r="235" spans="1:19" s="18" customFormat="1">
      <c r="A235" s="18">
        <f t="shared" si="22"/>
        <v>2027</v>
      </c>
      <c r="B235" s="18">
        <f t="shared" si="23"/>
        <v>12</v>
      </c>
      <c r="F235" s="42">
        <f>SUMIF('Cust MB Ind'!$X$8:$AH$8,$B$29,'Cust MB Ind'!$X195:$AH195)</f>
        <v>166</v>
      </c>
      <c r="G235" s="42">
        <f>'Avg Bill Days'!C192</f>
        <v>31.238</v>
      </c>
      <c r="H235" s="42"/>
      <c r="I235" s="42"/>
      <c r="J235" s="42">
        <f t="shared" si="19"/>
        <v>0</v>
      </c>
      <c r="K235" s="42">
        <f t="shared" si="19"/>
        <v>56</v>
      </c>
      <c r="L235" s="42"/>
      <c r="M235" s="42"/>
      <c r="N235" s="42"/>
      <c r="O235" s="42"/>
      <c r="P235" s="42"/>
      <c r="Q235" s="42"/>
      <c r="R235" s="42">
        <f t="shared" si="20"/>
        <v>4958681</v>
      </c>
      <c r="S235" s="42">
        <f t="shared" si="21"/>
        <v>18159</v>
      </c>
    </row>
    <row r="236" spans="1:19" s="18" customFormat="1">
      <c r="A236" s="18">
        <f t="shared" si="22"/>
        <v>2028</v>
      </c>
      <c r="B236" s="18">
        <f t="shared" si="23"/>
        <v>1</v>
      </c>
      <c r="F236" s="42">
        <f>SUMIF('Cust MB Ind'!$X$8:$AH$8,$B$29,'Cust MB Ind'!$X196:$AH196)</f>
        <v>166</v>
      </c>
      <c r="G236" s="42">
        <f>'Avg Bill Days'!C193</f>
        <v>32.286000000000001</v>
      </c>
      <c r="H236" s="42"/>
      <c r="I236" s="42"/>
      <c r="J236" s="42">
        <f t="shared" si="19"/>
        <v>0</v>
      </c>
      <c r="K236" s="42">
        <f t="shared" si="19"/>
        <v>29</v>
      </c>
      <c r="L236" s="42"/>
      <c r="M236" s="42"/>
      <c r="N236" s="42"/>
      <c r="O236" s="42"/>
      <c r="P236" s="42"/>
      <c r="Q236" s="42"/>
      <c r="R236" s="42">
        <f t="shared" si="20"/>
        <v>5088015</v>
      </c>
      <c r="S236" s="42">
        <f t="shared" si="21"/>
        <v>18166</v>
      </c>
    </row>
    <row r="237" spans="1:19" s="18" customFormat="1">
      <c r="A237" s="18">
        <f t="shared" si="22"/>
        <v>2028</v>
      </c>
      <c r="B237" s="18">
        <f t="shared" si="23"/>
        <v>2</v>
      </c>
      <c r="F237" s="42">
        <f>SUMIF('Cust MB Ind'!$X$8:$AH$8,$B$29,'Cust MB Ind'!$X197:$AH197)</f>
        <v>166</v>
      </c>
      <c r="G237" s="42">
        <f>'Avg Bill Days'!C194</f>
        <v>30.31</v>
      </c>
      <c r="H237" s="42"/>
      <c r="I237" s="42"/>
      <c r="J237" s="42">
        <f t="shared" si="19"/>
        <v>0</v>
      </c>
      <c r="K237" s="42">
        <f t="shared" si="19"/>
        <v>30</v>
      </c>
      <c r="L237" s="42"/>
      <c r="M237" s="42"/>
      <c r="N237" s="42"/>
      <c r="O237" s="42"/>
      <c r="P237" s="42"/>
      <c r="Q237" s="42"/>
      <c r="R237" s="42">
        <f t="shared" si="20"/>
        <v>4969342</v>
      </c>
      <c r="S237" s="42">
        <f t="shared" si="21"/>
        <v>17930</v>
      </c>
    </row>
    <row r="238" spans="1:19" s="18" customFormat="1">
      <c r="A238" s="18">
        <f t="shared" si="22"/>
        <v>2028</v>
      </c>
      <c r="B238" s="18">
        <f t="shared" si="23"/>
        <v>3</v>
      </c>
      <c r="F238" s="42">
        <f>SUMIF('Cust MB Ind'!$X$8:$AH$8,$B$29,'Cust MB Ind'!$X198:$AH198)</f>
        <v>168</v>
      </c>
      <c r="G238" s="42">
        <f>'Avg Bill Days'!C195</f>
        <v>30.024000000000001</v>
      </c>
      <c r="H238" s="42"/>
      <c r="I238" s="42"/>
      <c r="J238" s="42">
        <f t="shared" si="19"/>
        <v>0</v>
      </c>
      <c r="K238" s="42">
        <f t="shared" si="19"/>
        <v>30</v>
      </c>
      <c r="L238" s="42"/>
      <c r="M238" s="42"/>
      <c r="N238" s="42"/>
      <c r="O238" s="42"/>
      <c r="P238" s="42"/>
      <c r="Q238" s="42"/>
      <c r="R238" s="42">
        <f t="shared" si="20"/>
        <v>5040235</v>
      </c>
      <c r="S238" s="42">
        <f t="shared" si="21"/>
        <v>18064</v>
      </c>
    </row>
    <row r="239" spans="1:19" s="18" customFormat="1">
      <c r="A239" s="18">
        <f t="shared" si="22"/>
        <v>2028</v>
      </c>
      <c r="B239" s="18">
        <f t="shared" si="23"/>
        <v>4</v>
      </c>
      <c r="F239" s="42">
        <f>SUMIF('Cust MB Ind'!$X$8:$AH$8,$B$29,'Cust MB Ind'!$X199:$AH199)</f>
        <v>168</v>
      </c>
      <c r="G239" s="42">
        <f>'Avg Bill Days'!C196</f>
        <v>30.713999999999999</v>
      </c>
      <c r="H239" s="42"/>
      <c r="I239" s="42"/>
      <c r="J239" s="42">
        <f t="shared" si="19"/>
        <v>0</v>
      </c>
      <c r="K239" s="42">
        <f t="shared" si="19"/>
        <v>28</v>
      </c>
      <c r="L239" s="42"/>
      <c r="M239" s="42"/>
      <c r="N239" s="42"/>
      <c r="O239" s="42"/>
      <c r="P239" s="42"/>
      <c r="Q239" s="42"/>
      <c r="R239" s="42">
        <f t="shared" si="20"/>
        <v>5242819</v>
      </c>
      <c r="S239" s="42">
        <f t="shared" si="21"/>
        <v>18063</v>
      </c>
    </row>
    <row r="240" spans="1:19" s="18" customFormat="1">
      <c r="A240" s="18">
        <f t="shared" si="22"/>
        <v>2028</v>
      </c>
      <c r="B240" s="18">
        <f t="shared" si="23"/>
        <v>5</v>
      </c>
      <c r="F240" s="42">
        <f>SUMIF('Cust MB Ind'!$X$8:$AH$8,$B$29,'Cust MB Ind'!$X200:$AH200)</f>
        <v>168</v>
      </c>
      <c r="G240" s="42">
        <f>'Avg Bill Days'!C197</f>
        <v>29.524000000000001</v>
      </c>
      <c r="H240" s="42"/>
      <c r="I240" s="42"/>
      <c r="J240" s="42">
        <f t="shared" si="19"/>
        <v>0</v>
      </c>
      <c r="K240" s="42">
        <f t="shared" si="19"/>
        <v>75</v>
      </c>
      <c r="L240" s="42"/>
      <c r="M240" s="42"/>
      <c r="N240" s="42"/>
      <c r="O240" s="42"/>
      <c r="P240" s="42"/>
      <c r="Q240" s="42"/>
      <c r="R240" s="42">
        <f t="shared" si="20"/>
        <v>5371681</v>
      </c>
      <c r="S240" s="42">
        <f t="shared" si="21"/>
        <v>19200</v>
      </c>
    </row>
    <row r="241" spans="1:19" s="18" customFormat="1">
      <c r="A241" s="18">
        <f t="shared" si="22"/>
        <v>2028</v>
      </c>
      <c r="B241" s="18">
        <f t="shared" si="23"/>
        <v>6</v>
      </c>
      <c r="F241" s="42">
        <f>SUMIF('Cust MB Ind'!$X$8:$AH$8,$B$29,'Cust MB Ind'!$X201:$AH201)</f>
        <v>168</v>
      </c>
      <c r="G241" s="42">
        <f>'Avg Bill Days'!C198</f>
        <v>30.619</v>
      </c>
      <c r="H241" s="42"/>
      <c r="I241" s="42"/>
      <c r="J241" s="42">
        <f t="shared" si="19"/>
        <v>0</v>
      </c>
      <c r="K241" s="42">
        <f t="shared" si="19"/>
        <v>73</v>
      </c>
      <c r="L241" s="42"/>
      <c r="M241" s="42"/>
      <c r="N241" s="42"/>
      <c r="O241" s="42"/>
      <c r="P241" s="42"/>
      <c r="Q241" s="42"/>
      <c r="R241" s="42">
        <f t="shared" si="20"/>
        <v>6045159</v>
      </c>
      <c r="S241" s="42">
        <f t="shared" si="21"/>
        <v>19728</v>
      </c>
    </row>
    <row r="242" spans="1:19" s="18" customFormat="1">
      <c r="A242" s="18">
        <f t="shared" si="22"/>
        <v>2028</v>
      </c>
      <c r="B242" s="18">
        <f t="shared" si="23"/>
        <v>7</v>
      </c>
      <c r="F242" s="42">
        <f>SUMIF('Cust MB Ind'!$X$8:$AH$8,$B$29,'Cust MB Ind'!$X202:$AH202)</f>
        <v>168</v>
      </c>
      <c r="G242" s="42">
        <f>'Avg Bill Days'!C199</f>
        <v>30.713999999999999</v>
      </c>
      <c r="H242" s="42"/>
      <c r="I242" s="42"/>
      <c r="J242" s="42">
        <f t="shared" ref="J242:K305" si="24">ROUND(SUMIF($B$32:$B$45,$B242,J$32:J$45)*$F242,0)</f>
        <v>0</v>
      </c>
      <c r="K242" s="42">
        <f t="shared" si="24"/>
        <v>34</v>
      </c>
      <c r="L242" s="42"/>
      <c r="M242" s="42"/>
      <c r="N242" s="42"/>
      <c r="O242" s="42"/>
      <c r="P242" s="42"/>
      <c r="Q242" s="42"/>
      <c r="R242" s="42">
        <f t="shared" ref="R242:R305" si="25">ROUND(SUMIF($B$32:$B$45,$B242,R$32:R$45)*$F242*$G242,0)</f>
        <v>6458328</v>
      </c>
      <c r="S242" s="42">
        <f t="shared" ref="S242:S305" si="26">ROUND(SUMIF($B$32:$B$45,$B242,S$32:S$45)*$F242,0)</f>
        <v>19942</v>
      </c>
    </row>
    <row r="243" spans="1:19" s="18" customFormat="1">
      <c r="A243" s="18">
        <f t="shared" si="22"/>
        <v>2028</v>
      </c>
      <c r="B243" s="18">
        <f t="shared" si="23"/>
        <v>8</v>
      </c>
      <c r="F243" s="42">
        <f>SUMIF('Cust MB Ind'!$X$8:$AH$8,$B$29,'Cust MB Ind'!$X203:$AH203)</f>
        <v>168</v>
      </c>
      <c r="G243" s="42">
        <f>'Avg Bill Days'!C200</f>
        <v>30.475999999999999</v>
      </c>
      <c r="H243" s="42"/>
      <c r="I243" s="42"/>
      <c r="J243" s="42">
        <f t="shared" si="24"/>
        <v>0</v>
      </c>
      <c r="K243" s="42">
        <f t="shared" si="24"/>
        <v>66</v>
      </c>
      <c r="L243" s="42"/>
      <c r="M243" s="42"/>
      <c r="N243" s="42"/>
      <c r="O243" s="42"/>
      <c r="P243" s="42"/>
      <c r="Q243" s="42"/>
      <c r="R243" s="42">
        <f t="shared" si="25"/>
        <v>6451685</v>
      </c>
      <c r="S243" s="42">
        <f t="shared" si="26"/>
        <v>19913</v>
      </c>
    </row>
    <row r="244" spans="1:19" s="18" customFormat="1">
      <c r="A244" s="18">
        <f t="shared" si="22"/>
        <v>2028</v>
      </c>
      <c r="B244" s="18">
        <f t="shared" si="23"/>
        <v>9</v>
      </c>
      <c r="F244" s="42">
        <f>SUMIF('Cust MB Ind'!$X$8:$AH$8,$B$29,'Cust MB Ind'!$X204:$AH204)</f>
        <v>168</v>
      </c>
      <c r="G244" s="42">
        <f>'Avg Bill Days'!C201</f>
        <v>31.143000000000001</v>
      </c>
      <c r="H244" s="42"/>
      <c r="I244" s="42"/>
      <c r="J244" s="42">
        <f t="shared" si="24"/>
        <v>0</v>
      </c>
      <c r="K244" s="42">
        <f t="shared" si="24"/>
        <v>60</v>
      </c>
      <c r="L244" s="42"/>
      <c r="M244" s="42"/>
      <c r="N244" s="42"/>
      <c r="O244" s="42"/>
      <c r="P244" s="42"/>
      <c r="Q244" s="42"/>
      <c r="R244" s="42">
        <f t="shared" si="25"/>
        <v>6256301</v>
      </c>
      <c r="S244" s="42">
        <f t="shared" si="26"/>
        <v>19974</v>
      </c>
    </row>
    <row r="245" spans="1:19" s="18" customFormat="1">
      <c r="A245" s="18">
        <f t="shared" si="22"/>
        <v>2028</v>
      </c>
      <c r="B245" s="18">
        <f t="shared" si="23"/>
        <v>10</v>
      </c>
      <c r="F245" s="42">
        <f>SUMIF('Cust MB Ind'!$X$8:$AH$8,$B$29,'Cust MB Ind'!$X205:$AH205)</f>
        <v>168</v>
      </c>
      <c r="G245" s="42">
        <f>'Avg Bill Days'!C202</f>
        <v>30.762</v>
      </c>
      <c r="H245" s="42"/>
      <c r="I245" s="42"/>
      <c r="J245" s="42">
        <f t="shared" si="24"/>
        <v>0</v>
      </c>
      <c r="K245" s="42">
        <f t="shared" si="24"/>
        <v>54</v>
      </c>
      <c r="L245" s="42"/>
      <c r="M245" s="42"/>
      <c r="N245" s="42"/>
      <c r="O245" s="42"/>
      <c r="P245" s="42"/>
      <c r="Q245" s="42"/>
      <c r="R245" s="42">
        <f t="shared" si="25"/>
        <v>5721859</v>
      </c>
      <c r="S245" s="42">
        <f t="shared" si="26"/>
        <v>18871</v>
      </c>
    </row>
    <row r="246" spans="1:19" s="18" customFormat="1">
      <c r="A246" s="18">
        <f t="shared" si="22"/>
        <v>2028</v>
      </c>
      <c r="B246" s="18">
        <f t="shared" si="23"/>
        <v>11</v>
      </c>
      <c r="F246" s="42">
        <f>SUMIF('Cust MB Ind'!$X$8:$AH$8,$B$29,'Cust MB Ind'!$X206:$AH206)</f>
        <v>168</v>
      </c>
      <c r="G246" s="42">
        <f>'Avg Bill Days'!C203</f>
        <v>28.619</v>
      </c>
      <c r="H246" s="42"/>
      <c r="I246" s="42"/>
      <c r="J246" s="42">
        <f t="shared" si="24"/>
        <v>0</v>
      </c>
      <c r="K246" s="42">
        <f t="shared" si="24"/>
        <v>56</v>
      </c>
      <c r="L246" s="42"/>
      <c r="M246" s="42"/>
      <c r="N246" s="42"/>
      <c r="O246" s="42"/>
      <c r="P246" s="42"/>
      <c r="Q246" s="42"/>
      <c r="R246" s="42">
        <f t="shared" si="25"/>
        <v>4745479</v>
      </c>
      <c r="S246" s="42">
        <f t="shared" si="26"/>
        <v>18185</v>
      </c>
    </row>
    <row r="247" spans="1:19" s="18" customFormat="1">
      <c r="A247" s="18">
        <f t="shared" si="22"/>
        <v>2028</v>
      </c>
      <c r="B247" s="18">
        <f t="shared" si="23"/>
        <v>12</v>
      </c>
      <c r="F247" s="42">
        <f>SUMIF('Cust MB Ind'!$X$8:$AH$8,$B$29,'Cust MB Ind'!$X207:$AH207)</f>
        <v>168</v>
      </c>
      <c r="G247" s="42">
        <f>'Avg Bill Days'!C204</f>
        <v>31.238</v>
      </c>
      <c r="H247" s="42"/>
      <c r="I247" s="42"/>
      <c r="J247" s="42">
        <f t="shared" si="24"/>
        <v>0</v>
      </c>
      <c r="K247" s="42">
        <f t="shared" si="24"/>
        <v>57</v>
      </c>
      <c r="L247" s="42"/>
      <c r="M247" s="42"/>
      <c r="N247" s="42"/>
      <c r="O247" s="42"/>
      <c r="P247" s="42"/>
      <c r="Q247" s="42"/>
      <c r="R247" s="42">
        <f t="shared" si="25"/>
        <v>5018424</v>
      </c>
      <c r="S247" s="42">
        <f t="shared" si="26"/>
        <v>18378</v>
      </c>
    </row>
    <row r="248" spans="1:19" s="18" customFormat="1">
      <c r="A248" s="18">
        <f t="shared" si="22"/>
        <v>2029</v>
      </c>
      <c r="B248" s="18">
        <f t="shared" si="23"/>
        <v>1</v>
      </c>
      <c r="F248" s="42">
        <f>SUMIF('Cust MB Ind'!$X$8:$AH$8,$B$29,'Cust MB Ind'!$X208:$AH208)</f>
        <v>168</v>
      </c>
      <c r="G248" s="42">
        <f>'Avg Bill Days'!C205</f>
        <v>32.286000000000001</v>
      </c>
      <c r="H248" s="42"/>
      <c r="I248" s="42"/>
      <c r="J248" s="42">
        <f t="shared" si="24"/>
        <v>0</v>
      </c>
      <c r="K248" s="42">
        <f t="shared" si="24"/>
        <v>29</v>
      </c>
      <c r="L248" s="42"/>
      <c r="M248" s="42"/>
      <c r="N248" s="42"/>
      <c r="O248" s="42"/>
      <c r="P248" s="42"/>
      <c r="Q248" s="42"/>
      <c r="R248" s="42">
        <f t="shared" si="25"/>
        <v>5149317</v>
      </c>
      <c r="S248" s="42">
        <f t="shared" si="26"/>
        <v>18385</v>
      </c>
    </row>
    <row r="249" spans="1:19" s="18" customFormat="1">
      <c r="A249" s="18">
        <f t="shared" si="22"/>
        <v>2029</v>
      </c>
      <c r="B249" s="18">
        <f t="shared" si="23"/>
        <v>2</v>
      </c>
      <c r="F249" s="42">
        <f>SUMIF('Cust MB Ind'!$X$8:$AH$8,$B$29,'Cust MB Ind'!$X209:$AH209)</f>
        <v>168</v>
      </c>
      <c r="G249" s="42">
        <f>'Avg Bill Days'!C206</f>
        <v>29.81</v>
      </c>
      <c r="H249" s="42"/>
      <c r="I249" s="42"/>
      <c r="J249" s="42">
        <f t="shared" si="24"/>
        <v>0</v>
      </c>
      <c r="K249" s="42">
        <f t="shared" si="24"/>
        <v>30</v>
      </c>
      <c r="L249" s="42"/>
      <c r="M249" s="42"/>
      <c r="N249" s="42"/>
      <c r="O249" s="42"/>
      <c r="P249" s="42"/>
      <c r="Q249" s="42"/>
      <c r="R249" s="42">
        <f t="shared" si="25"/>
        <v>4946251</v>
      </c>
      <c r="S249" s="42">
        <f t="shared" si="26"/>
        <v>18146</v>
      </c>
    </row>
    <row r="250" spans="1:19" s="18" customFormat="1">
      <c r="A250" s="18">
        <f t="shared" si="22"/>
        <v>2029</v>
      </c>
      <c r="B250" s="18">
        <f t="shared" si="23"/>
        <v>3</v>
      </c>
      <c r="F250" s="42">
        <f>SUMIF('Cust MB Ind'!$X$8:$AH$8,$B$29,'Cust MB Ind'!$X210:$AH210)</f>
        <v>168</v>
      </c>
      <c r="G250" s="42">
        <f>'Avg Bill Days'!C207</f>
        <v>29.524000000000001</v>
      </c>
      <c r="H250" s="42"/>
      <c r="I250" s="42"/>
      <c r="J250" s="42">
        <f t="shared" si="24"/>
        <v>0</v>
      </c>
      <c r="K250" s="42">
        <f t="shared" si="24"/>
        <v>30</v>
      </c>
      <c r="L250" s="42"/>
      <c r="M250" s="42"/>
      <c r="N250" s="42"/>
      <c r="O250" s="42"/>
      <c r="P250" s="42"/>
      <c r="Q250" s="42"/>
      <c r="R250" s="42">
        <f t="shared" si="25"/>
        <v>4956298</v>
      </c>
      <c r="S250" s="42">
        <f t="shared" si="26"/>
        <v>18064</v>
      </c>
    </row>
    <row r="251" spans="1:19" s="18" customFormat="1">
      <c r="A251" s="18">
        <f t="shared" si="22"/>
        <v>2029</v>
      </c>
      <c r="B251" s="18">
        <f t="shared" si="23"/>
        <v>4</v>
      </c>
      <c r="F251" s="42">
        <f>SUMIF('Cust MB Ind'!$X$8:$AH$8,$B$29,'Cust MB Ind'!$X211:$AH211)</f>
        <v>168</v>
      </c>
      <c r="G251" s="42">
        <f>'Avg Bill Days'!C208</f>
        <v>30.713999999999999</v>
      </c>
      <c r="H251" s="42"/>
      <c r="I251" s="42"/>
      <c r="J251" s="42">
        <f t="shared" si="24"/>
        <v>0</v>
      </c>
      <c r="K251" s="42">
        <f t="shared" si="24"/>
        <v>28</v>
      </c>
      <c r="L251" s="42"/>
      <c r="M251" s="42"/>
      <c r="N251" s="42"/>
      <c r="O251" s="42"/>
      <c r="P251" s="42"/>
      <c r="Q251" s="42"/>
      <c r="R251" s="42">
        <f t="shared" si="25"/>
        <v>5242819</v>
      </c>
      <c r="S251" s="42">
        <f t="shared" si="26"/>
        <v>18063</v>
      </c>
    </row>
    <row r="252" spans="1:19" s="18" customFormat="1">
      <c r="A252" s="18">
        <f t="shared" si="22"/>
        <v>2029</v>
      </c>
      <c r="B252" s="18">
        <f t="shared" si="23"/>
        <v>5</v>
      </c>
      <c r="F252" s="42">
        <f>SUMIF('Cust MB Ind'!$X$8:$AH$8,$B$29,'Cust MB Ind'!$X212:$AH212)</f>
        <v>168</v>
      </c>
      <c r="G252" s="42">
        <f>'Avg Bill Days'!C209</f>
        <v>29.524000000000001</v>
      </c>
      <c r="H252" s="42"/>
      <c r="I252" s="42"/>
      <c r="J252" s="42">
        <f t="shared" si="24"/>
        <v>0</v>
      </c>
      <c r="K252" s="42">
        <f t="shared" si="24"/>
        <v>75</v>
      </c>
      <c r="L252" s="42"/>
      <c r="M252" s="42"/>
      <c r="N252" s="42"/>
      <c r="O252" s="42"/>
      <c r="P252" s="42"/>
      <c r="Q252" s="42"/>
      <c r="R252" s="42">
        <f t="shared" si="25"/>
        <v>5371681</v>
      </c>
      <c r="S252" s="42">
        <f t="shared" si="26"/>
        <v>19200</v>
      </c>
    </row>
    <row r="253" spans="1:19" s="18" customFormat="1">
      <c r="A253" s="18">
        <f t="shared" si="22"/>
        <v>2029</v>
      </c>
      <c r="B253" s="18">
        <f t="shared" si="23"/>
        <v>6</v>
      </c>
      <c r="F253" s="42">
        <f>SUMIF('Cust MB Ind'!$X$8:$AH$8,$B$29,'Cust MB Ind'!$X213:$AH213)</f>
        <v>168</v>
      </c>
      <c r="G253" s="42">
        <f>'Avg Bill Days'!C210</f>
        <v>30.619</v>
      </c>
      <c r="H253" s="42"/>
      <c r="I253" s="42"/>
      <c r="J253" s="42">
        <f t="shared" si="24"/>
        <v>0</v>
      </c>
      <c r="K253" s="42">
        <f t="shared" si="24"/>
        <v>73</v>
      </c>
      <c r="L253" s="42"/>
      <c r="M253" s="42"/>
      <c r="N253" s="42"/>
      <c r="O253" s="42"/>
      <c r="P253" s="42"/>
      <c r="Q253" s="42"/>
      <c r="R253" s="42">
        <f t="shared" si="25"/>
        <v>6045159</v>
      </c>
      <c r="S253" s="42">
        <f t="shared" si="26"/>
        <v>19728</v>
      </c>
    </row>
    <row r="254" spans="1:19" s="18" customFormat="1">
      <c r="A254" s="18">
        <f t="shared" si="22"/>
        <v>2029</v>
      </c>
      <c r="B254" s="18">
        <f t="shared" si="23"/>
        <v>7</v>
      </c>
      <c r="F254" s="42">
        <f>SUMIF('Cust MB Ind'!$X$8:$AH$8,$B$29,'Cust MB Ind'!$X214:$AH214)</f>
        <v>168</v>
      </c>
      <c r="G254" s="42">
        <f>'Avg Bill Days'!C211</f>
        <v>30.713999999999999</v>
      </c>
      <c r="H254" s="42"/>
      <c r="I254" s="42"/>
      <c r="J254" s="42">
        <f t="shared" si="24"/>
        <v>0</v>
      </c>
      <c r="K254" s="42">
        <f t="shared" si="24"/>
        <v>34</v>
      </c>
      <c r="L254" s="42"/>
      <c r="M254" s="42"/>
      <c r="N254" s="42"/>
      <c r="O254" s="42"/>
      <c r="P254" s="42"/>
      <c r="Q254" s="42"/>
      <c r="R254" s="42">
        <f t="shared" si="25"/>
        <v>6458328</v>
      </c>
      <c r="S254" s="42">
        <f t="shared" si="26"/>
        <v>19942</v>
      </c>
    </row>
    <row r="255" spans="1:19" s="18" customFormat="1">
      <c r="A255" s="18">
        <f t="shared" si="22"/>
        <v>2029</v>
      </c>
      <c r="B255" s="18">
        <f t="shared" si="23"/>
        <v>8</v>
      </c>
      <c r="F255" s="42">
        <f>SUMIF('Cust MB Ind'!$X$8:$AH$8,$B$29,'Cust MB Ind'!$X215:$AH215)</f>
        <v>168</v>
      </c>
      <c r="G255" s="42">
        <f>'Avg Bill Days'!C212</f>
        <v>30.475999999999999</v>
      </c>
      <c r="H255" s="42"/>
      <c r="I255" s="42"/>
      <c r="J255" s="42">
        <f t="shared" si="24"/>
        <v>0</v>
      </c>
      <c r="K255" s="42">
        <f t="shared" si="24"/>
        <v>66</v>
      </c>
      <c r="L255" s="42"/>
      <c r="M255" s="42"/>
      <c r="N255" s="42"/>
      <c r="O255" s="42"/>
      <c r="P255" s="42"/>
      <c r="Q255" s="42"/>
      <c r="R255" s="42">
        <f t="shared" si="25"/>
        <v>6451685</v>
      </c>
      <c r="S255" s="42">
        <f t="shared" si="26"/>
        <v>19913</v>
      </c>
    </row>
    <row r="256" spans="1:19" s="18" customFormat="1">
      <c r="A256" s="18">
        <f t="shared" si="22"/>
        <v>2029</v>
      </c>
      <c r="B256" s="18">
        <f t="shared" si="23"/>
        <v>9</v>
      </c>
      <c r="F256" s="42">
        <f>SUMIF('Cust MB Ind'!$X$8:$AH$8,$B$29,'Cust MB Ind'!$X216:$AH216)</f>
        <v>168</v>
      </c>
      <c r="G256" s="42">
        <f>'Avg Bill Days'!C213</f>
        <v>31.143000000000001</v>
      </c>
      <c r="H256" s="42"/>
      <c r="I256" s="42"/>
      <c r="J256" s="42">
        <f t="shared" si="24"/>
        <v>0</v>
      </c>
      <c r="K256" s="42">
        <f t="shared" si="24"/>
        <v>60</v>
      </c>
      <c r="L256" s="42"/>
      <c r="M256" s="42"/>
      <c r="N256" s="42"/>
      <c r="O256" s="42"/>
      <c r="P256" s="42"/>
      <c r="Q256" s="42"/>
      <c r="R256" s="42">
        <f t="shared" si="25"/>
        <v>6256301</v>
      </c>
      <c r="S256" s="42">
        <f t="shared" si="26"/>
        <v>19974</v>
      </c>
    </row>
    <row r="257" spans="1:19" s="18" customFormat="1">
      <c r="A257" s="18">
        <f t="shared" si="22"/>
        <v>2029</v>
      </c>
      <c r="B257" s="18">
        <f t="shared" si="23"/>
        <v>10</v>
      </c>
      <c r="F257" s="42">
        <f>SUMIF('Cust MB Ind'!$X$8:$AH$8,$B$29,'Cust MB Ind'!$X217:$AH217)</f>
        <v>168</v>
      </c>
      <c r="G257" s="42">
        <f>'Avg Bill Days'!C214</f>
        <v>30.762</v>
      </c>
      <c r="H257" s="42"/>
      <c r="I257" s="42"/>
      <c r="J257" s="42">
        <f t="shared" si="24"/>
        <v>0</v>
      </c>
      <c r="K257" s="42">
        <f t="shared" si="24"/>
        <v>54</v>
      </c>
      <c r="L257" s="42"/>
      <c r="M257" s="42"/>
      <c r="N257" s="42"/>
      <c r="O257" s="42"/>
      <c r="P257" s="42"/>
      <c r="Q257" s="42"/>
      <c r="R257" s="42">
        <f t="shared" si="25"/>
        <v>5721859</v>
      </c>
      <c r="S257" s="42">
        <f t="shared" si="26"/>
        <v>18871</v>
      </c>
    </row>
    <row r="258" spans="1:19" s="18" customFormat="1">
      <c r="A258" s="18">
        <f t="shared" si="22"/>
        <v>2029</v>
      </c>
      <c r="B258" s="18">
        <f t="shared" si="23"/>
        <v>11</v>
      </c>
      <c r="F258" s="42">
        <f>SUMIF('Cust MB Ind'!$X$8:$AH$8,$B$29,'Cust MB Ind'!$X218:$AH218)</f>
        <v>168</v>
      </c>
      <c r="G258" s="42">
        <f>'Avg Bill Days'!C215</f>
        <v>28.619</v>
      </c>
      <c r="H258" s="42"/>
      <c r="I258" s="42"/>
      <c r="J258" s="42">
        <f t="shared" si="24"/>
        <v>0</v>
      </c>
      <c r="K258" s="42">
        <f t="shared" si="24"/>
        <v>56</v>
      </c>
      <c r="L258" s="42"/>
      <c r="M258" s="42"/>
      <c r="N258" s="42"/>
      <c r="O258" s="42"/>
      <c r="P258" s="42"/>
      <c r="Q258" s="42"/>
      <c r="R258" s="42">
        <f t="shared" si="25"/>
        <v>4745479</v>
      </c>
      <c r="S258" s="42">
        <f t="shared" si="26"/>
        <v>18185</v>
      </c>
    </row>
    <row r="259" spans="1:19" s="18" customFormat="1">
      <c r="A259" s="18">
        <f t="shared" si="22"/>
        <v>2029</v>
      </c>
      <c r="B259" s="18">
        <f t="shared" si="23"/>
        <v>12</v>
      </c>
      <c r="F259" s="42">
        <f>SUMIF('Cust MB Ind'!$X$8:$AH$8,$B$29,'Cust MB Ind'!$X219:$AH219)</f>
        <v>168</v>
      </c>
      <c r="G259" s="42">
        <f>'Avg Bill Days'!C216</f>
        <v>31.238</v>
      </c>
      <c r="H259" s="42"/>
      <c r="I259" s="42"/>
      <c r="J259" s="42">
        <f t="shared" si="24"/>
        <v>0</v>
      </c>
      <c r="K259" s="42">
        <f t="shared" si="24"/>
        <v>57</v>
      </c>
      <c r="L259" s="42"/>
      <c r="M259" s="42"/>
      <c r="N259" s="42"/>
      <c r="O259" s="42"/>
      <c r="P259" s="42"/>
      <c r="Q259" s="42"/>
      <c r="R259" s="42">
        <f t="shared" si="25"/>
        <v>5018424</v>
      </c>
      <c r="S259" s="42">
        <f t="shared" si="26"/>
        <v>18378</v>
      </c>
    </row>
    <row r="260" spans="1:19" s="18" customFormat="1">
      <c r="A260" s="18">
        <f t="shared" ref="A260:A323" si="27">A248+1</f>
        <v>2030</v>
      </c>
      <c r="B260" s="18">
        <f t="shared" si="23"/>
        <v>1</v>
      </c>
      <c r="F260" s="42">
        <f>SUMIF('Cust MB Ind'!$X$8:$AH$8,$B$29,'Cust MB Ind'!$X220:$AH220)</f>
        <v>169</v>
      </c>
      <c r="G260" s="42">
        <f>'Avg Bill Days'!C217</f>
        <v>32.286000000000001</v>
      </c>
      <c r="H260" s="42"/>
      <c r="I260" s="42"/>
      <c r="J260" s="42">
        <f t="shared" si="24"/>
        <v>0</v>
      </c>
      <c r="K260" s="42">
        <f t="shared" si="24"/>
        <v>29</v>
      </c>
      <c r="L260" s="42"/>
      <c r="M260" s="42"/>
      <c r="N260" s="42"/>
      <c r="O260" s="42"/>
      <c r="P260" s="42"/>
      <c r="Q260" s="42"/>
      <c r="R260" s="42">
        <f t="shared" si="25"/>
        <v>5179967</v>
      </c>
      <c r="S260" s="42">
        <f t="shared" si="26"/>
        <v>18494</v>
      </c>
    </row>
    <row r="261" spans="1:19" s="18" customFormat="1">
      <c r="A261" s="18">
        <f t="shared" si="27"/>
        <v>2030</v>
      </c>
      <c r="B261" s="18">
        <f t="shared" ref="B261:B324" si="28">B249</f>
        <v>2</v>
      </c>
      <c r="F261" s="42">
        <f>SUMIF('Cust MB Ind'!$X$8:$AH$8,$B$29,'Cust MB Ind'!$X221:$AH221)</f>
        <v>169</v>
      </c>
      <c r="G261" s="42">
        <f>'Avg Bill Days'!C218</f>
        <v>29.81</v>
      </c>
      <c r="H261" s="42"/>
      <c r="I261" s="42"/>
      <c r="J261" s="42">
        <f t="shared" si="24"/>
        <v>0</v>
      </c>
      <c r="K261" s="42">
        <f t="shared" si="24"/>
        <v>30</v>
      </c>
      <c r="L261" s="42"/>
      <c r="M261" s="42"/>
      <c r="N261" s="42"/>
      <c r="O261" s="42"/>
      <c r="P261" s="42"/>
      <c r="Q261" s="42"/>
      <c r="R261" s="42">
        <f t="shared" si="25"/>
        <v>4975693</v>
      </c>
      <c r="S261" s="42">
        <f t="shared" si="26"/>
        <v>18254</v>
      </c>
    </row>
    <row r="262" spans="1:19" s="18" customFormat="1">
      <c r="A262" s="18">
        <f t="shared" si="27"/>
        <v>2030</v>
      </c>
      <c r="B262" s="18">
        <f t="shared" si="28"/>
        <v>3</v>
      </c>
      <c r="F262" s="42">
        <f>SUMIF('Cust MB Ind'!$X$8:$AH$8,$B$29,'Cust MB Ind'!$X222:$AH222)</f>
        <v>169</v>
      </c>
      <c r="G262" s="42">
        <f>'Avg Bill Days'!C219</f>
        <v>29.524000000000001</v>
      </c>
      <c r="H262" s="42"/>
      <c r="I262" s="42"/>
      <c r="J262" s="42">
        <f t="shared" si="24"/>
        <v>0</v>
      </c>
      <c r="K262" s="42">
        <f t="shared" si="24"/>
        <v>30</v>
      </c>
      <c r="L262" s="42"/>
      <c r="M262" s="42"/>
      <c r="N262" s="42"/>
      <c r="O262" s="42"/>
      <c r="P262" s="42"/>
      <c r="Q262" s="42"/>
      <c r="R262" s="42">
        <f t="shared" si="25"/>
        <v>4985800</v>
      </c>
      <c r="S262" s="42">
        <f t="shared" si="26"/>
        <v>18171</v>
      </c>
    </row>
    <row r="263" spans="1:19" s="18" customFormat="1">
      <c r="A263" s="18">
        <f t="shared" si="27"/>
        <v>2030</v>
      </c>
      <c r="B263" s="18">
        <f t="shared" si="28"/>
        <v>4</v>
      </c>
      <c r="F263" s="42">
        <f>SUMIF('Cust MB Ind'!$X$8:$AH$8,$B$29,'Cust MB Ind'!$X223:$AH223)</f>
        <v>169</v>
      </c>
      <c r="G263" s="42">
        <f>'Avg Bill Days'!C220</f>
        <v>30.713999999999999</v>
      </c>
      <c r="H263" s="42"/>
      <c r="I263" s="42"/>
      <c r="J263" s="42">
        <f t="shared" si="24"/>
        <v>0</v>
      </c>
      <c r="K263" s="42">
        <f t="shared" si="24"/>
        <v>28</v>
      </c>
      <c r="L263" s="42"/>
      <c r="M263" s="42"/>
      <c r="N263" s="42"/>
      <c r="O263" s="42"/>
      <c r="P263" s="42"/>
      <c r="Q263" s="42"/>
      <c r="R263" s="42">
        <f t="shared" si="25"/>
        <v>5274027</v>
      </c>
      <c r="S263" s="42">
        <f t="shared" si="26"/>
        <v>18171</v>
      </c>
    </row>
    <row r="264" spans="1:19" s="18" customFormat="1">
      <c r="A264" s="18">
        <f t="shared" si="27"/>
        <v>2030</v>
      </c>
      <c r="B264" s="18">
        <f t="shared" si="28"/>
        <v>5</v>
      </c>
      <c r="F264" s="42">
        <f>SUMIF('Cust MB Ind'!$X$8:$AH$8,$B$29,'Cust MB Ind'!$X224:$AH224)</f>
        <v>169</v>
      </c>
      <c r="G264" s="42">
        <f>'Avg Bill Days'!C221</f>
        <v>29.524000000000001</v>
      </c>
      <c r="H264" s="42"/>
      <c r="I264" s="42"/>
      <c r="J264" s="42">
        <f t="shared" si="24"/>
        <v>0</v>
      </c>
      <c r="K264" s="42">
        <f t="shared" si="24"/>
        <v>75</v>
      </c>
      <c r="L264" s="42"/>
      <c r="M264" s="42"/>
      <c r="N264" s="42"/>
      <c r="O264" s="42"/>
      <c r="P264" s="42"/>
      <c r="Q264" s="42"/>
      <c r="R264" s="42">
        <f t="shared" si="25"/>
        <v>5403655</v>
      </c>
      <c r="S264" s="42">
        <f t="shared" si="26"/>
        <v>19314</v>
      </c>
    </row>
    <row r="265" spans="1:19" s="18" customFormat="1">
      <c r="A265" s="18">
        <f t="shared" si="27"/>
        <v>2030</v>
      </c>
      <c r="B265" s="18">
        <f t="shared" si="28"/>
        <v>6</v>
      </c>
      <c r="F265" s="42">
        <f>SUMIF('Cust MB Ind'!$X$8:$AH$8,$B$29,'Cust MB Ind'!$X225:$AH225)</f>
        <v>169</v>
      </c>
      <c r="G265" s="42">
        <f>'Avg Bill Days'!C222</f>
        <v>30.619</v>
      </c>
      <c r="H265" s="42"/>
      <c r="I265" s="42"/>
      <c r="J265" s="42">
        <f t="shared" si="24"/>
        <v>0</v>
      </c>
      <c r="K265" s="42">
        <f t="shared" si="24"/>
        <v>74</v>
      </c>
      <c r="L265" s="42"/>
      <c r="M265" s="42"/>
      <c r="N265" s="42"/>
      <c r="O265" s="42"/>
      <c r="P265" s="42"/>
      <c r="Q265" s="42"/>
      <c r="R265" s="42">
        <f t="shared" si="25"/>
        <v>6081142</v>
      </c>
      <c r="S265" s="42">
        <f t="shared" si="26"/>
        <v>19845</v>
      </c>
    </row>
    <row r="266" spans="1:19" s="18" customFormat="1">
      <c r="A266" s="18">
        <f t="shared" si="27"/>
        <v>2030</v>
      </c>
      <c r="B266" s="18">
        <f t="shared" si="28"/>
        <v>7</v>
      </c>
      <c r="F266" s="42">
        <f>SUMIF('Cust MB Ind'!$X$8:$AH$8,$B$29,'Cust MB Ind'!$X226:$AH226)</f>
        <v>169</v>
      </c>
      <c r="G266" s="42">
        <f>'Avg Bill Days'!C223</f>
        <v>30.713999999999999</v>
      </c>
      <c r="H266" s="42"/>
      <c r="I266" s="42"/>
      <c r="J266" s="42">
        <f t="shared" si="24"/>
        <v>0</v>
      </c>
      <c r="K266" s="42">
        <f t="shared" si="24"/>
        <v>34</v>
      </c>
      <c r="L266" s="42"/>
      <c r="M266" s="42"/>
      <c r="N266" s="42"/>
      <c r="O266" s="42"/>
      <c r="P266" s="42"/>
      <c r="Q266" s="42"/>
      <c r="R266" s="42">
        <f t="shared" si="25"/>
        <v>6496771</v>
      </c>
      <c r="S266" s="42">
        <f t="shared" si="26"/>
        <v>20061</v>
      </c>
    </row>
    <row r="267" spans="1:19" s="18" customFormat="1">
      <c r="A267" s="18">
        <f t="shared" si="27"/>
        <v>2030</v>
      </c>
      <c r="B267" s="18">
        <f t="shared" si="28"/>
        <v>8</v>
      </c>
      <c r="F267" s="42">
        <f>SUMIF('Cust MB Ind'!$X$8:$AH$8,$B$29,'Cust MB Ind'!$X227:$AH227)</f>
        <v>169</v>
      </c>
      <c r="G267" s="42">
        <f>'Avg Bill Days'!C224</f>
        <v>30.475999999999999</v>
      </c>
      <c r="H267" s="42"/>
      <c r="I267" s="42"/>
      <c r="J267" s="42">
        <f t="shared" si="24"/>
        <v>0</v>
      </c>
      <c r="K267" s="42">
        <f t="shared" si="24"/>
        <v>66</v>
      </c>
      <c r="L267" s="42"/>
      <c r="M267" s="42"/>
      <c r="N267" s="42"/>
      <c r="O267" s="42"/>
      <c r="P267" s="42"/>
      <c r="Q267" s="42"/>
      <c r="R267" s="42">
        <f t="shared" si="25"/>
        <v>6490088</v>
      </c>
      <c r="S267" s="42">
        <f t="shared" si="26"/>
        <v>20031</v>
      </c>
    </row>
    <row r="268" spans="1:19" s="18" customFormat="1">
      <c r="A268" s="18">
        <f t="shared" si="27"/>
        <v>2030</v>
      </c>
      <c r="B268" s="18">
        <f t="shared" si="28"/>
        <v>9</v>
      </c>
      <c r="F268" s="42">
        <f>SUMIF('Cust MB Ind'!$X$8:$AH$8,$B$29,'Cust MB Ind'!$X228:$AH228)</f>
        <v>169</v>
      </c>
      <c r="G268" s="42">
        <f>'Avg Bill Days'!C225</f>
        <v>31.143000000000001</v>
      </c>
      <c r="H268" s="42"/>
      <c r="I268" s="42"/>
      <c r="J268" s="42">
        <f t="shared" si="24"/>
        <v>0</v>
      </c>
      <c r="K268" s="42">
        <f t="shared" si="24"/>
        <v>60</v>
      </c>
      <c r="L268" s="42"/>
      <c r="M268" s="42"/>
      <c r="N268" s="42"/>
      <c r="O268" s="42"/>
      <c r="P268" s="42"/>
      <c r="Q268" s="42"/>
      <c r="R268" s="42">
        <f t="shared" si="25"/>
        <v>6293540</v>
      </c>
      <c r="S268" s="42">
        <f t="shared" si="26"/>
        <v>20093</v>
      </c>
    </row>
    <row r="269" spans="1:19" s="18" customFormat="1">
      <c r="A269" s="18">
        <f t="shared" si="27"/>
        <v>2030</v>
      </c>
      <c r="B269" s="18">
        <f t="shared" si="28"/>
        <v>10</v>
      </c>
      <c r="F269" s="42">
        <f>SUMIF('Cust MB Ind'!$X$8:$AH$8,$B$29,'Cust MB Ind'!$X229:$AH229)</f>
        <v>169</v>
      </c>
      <c r="G269" s="42">
        <f>'Avg Bill Days'!C226</f>
        <v>30.762</v>
      </c>
      <c r="H269" s="42"/>
      <c r="I269" s="42"/>
      <c r="J269" s="42">
        <f t="shared" si="24"/>
        <v>0</v>
      </c>
      <c r="K269" s="42">
        <f t="shared" si="24"/>
        <v>55</v>
      </c>
      <c r="L269" s="42"/>
      <c r="M269" s="42"/>
      <c r="N269" s="42"/>
      <c r="O269" s="42"/>
      <c r="P269" s="42"/>
      <c r="Q269" s="42"/>
      <c r="R269" s="42">
        <f t="shared" si="25"/>
        <v>5755918</v>
      </c>
      <c r="S269" s="42">
        <f t="shared" si="26"/>
        <v>18983</v>
      </c>
    </row>
    <row r="270" spans="1:19" s="18" customFormat="1">
      <c r="A270" s="18">
        <f t="shared" si="27"/>
        <v>2030</v>
      </c>
      <c r="B270" s="18">
        <f t="shared" si="28"/>
        <v>11</v>
      </c>
      <c r="F270" s="42">
        <f>SUMIF('Cust MB Ind'!$X$8:$AH$8,$B$29,'Cust MB Ind'!$X230:$AH230)</f>
        <v>169</v>
      </c>
      <c r="G270" s="42">
        <f>'Avg Bill Days'!C227</f>
        <v>28.619</v>
      </c>
      <c r="H270" s="42"/>
      <c r="I270" s="42"/>
      <c r="J270" s="42">
        <f t="shared" si="24"/>
        <v>0</v>
      </c>
      <c r="K270" s="42">
        <f t="shared" si="24"/>
        <v>56</v>
      </c>
      <c r="L270" s="42"/>
      <c r="M270" s="42"/>
      <c r="N270" s="42"/>
      <c r="O270" s="42"/>
      <c r="P270" s="42"/>
      <c r="Q270" s="42"/>
      <c r="R270" s="42">
        <f t="shared" si="25"/>
        <v>4773726</v>
      </c>
      <c r="S270" s="42">
        <f t="shared" si="26"/>
        <v>18293</v>
      </c>
    </row>
    <row r="271" spans="1:19" s="18" customFormat="1">
      <c r="A271" s="18">
        <f t="shared" si="27"/>
        <v>2030</v>
      </c>
      <c r="B271" s="18">
        <f t="shared" si="28"/>
        <v>12</v>
      </c>
      <c r="F271" s="42">
        <f>SUMIF('Cust MB Ind'!$X$8:$AH$8,$B$29,'Cust MB Ind'!$X231:$AH231)</f>
        <v>169</v>
      </c>
      <c r="G271" s="42">
        <f>'Avg Bill Days'!C228</f>
        <v>31.238</v>
      </c>
      <c r="H271" s="42"/>
      <c r="I271" s="42"/>
      <c r="J271" s="42">
        <f t="shared" si="24"/>
        <v>0</v>
      </c>
      <c r="K271" s="42">
        <f t="shared" si="24"/>
        <v>57</v>
      </c>
      <c r="L271" s="42"/>
      <c r="M271" s="42"/>
      <c r="N271" s="42"/>
      <c r="O271" s="42"/>
      <c r="P271" s="42"/>
      <c r="Q271" s="42"/>
      <c r="R271" s="42">
        <f t="shared" si="25"/>
        <v>5048295</v>
      </c>
      <c r="S271" s="42">
        <f t="shared" si="26"/>
        <v>18488</v>
      </c>
    </row>
    <row r="272" spans="1:19" s="18" customFormat="1">
      <c r="A272" s="18">
        <f t="shared" si="27"/>
        <v>2031</v>
      </c>
      <c r="B272" s="18">
        <f t="shared" si="28"/>
        <v>1</v>
      </c>
      <c r="F272" s="42">
        <f>SUMIF('Cust MB Ind'!$X$8:$AH$8,$B$29,'Cust MB Ind'!$X232:$AH232)</f>
        <v>169</v>
      </c>
      <c r="G272" s="42">
        <f>'Avg Bill Days'!C229</f>
        <v>32.286000000000001</v>
      </c>
      <c r="H272" s="42"/>
      <c r="I272" s="42"/>
      <c r="J272" s="42">
        <f t="shared" si="24"/>
        <v>0</v>
      </c>
      <c r="K272" s="42">
        <f t="shared" si="24"/>
        <v>29</v>
      </c>
      <c r="L272" s="42"/>
      <c r="M272" s="42"/>
      <c r="N272" s="42"/>
      <c r="O272" s="42"/>
      <c r="P272" s="42"/>
      <c r="Q272" s="42"/>
      <c r="R272" s="42">
        <f t="shared" si="25"/>
        <v>5179967</v>
      </c>
      <c r="S272" s="42">
        <f t="shared" si="26"/>
        <v>18494</v>
      </c>
    </row>
    <row r="273" spans="1:19" s="18" customFormat="1">
      <c r="A273" s="18">
        <f t="shared" si="27"/>
        <v>2031</v>
      </c>
      <c r="B273" s="18">
        <f t="shared" si="28"/>
        <v>2</v>
      </c>
      <c r="F273" s="42">
        <f>SUMIF('Cust MB Ind'!$X$8:$AH$8,$B$29,'Cust MB Ind'!$X233:$AH233)</f>
        <v>169</v>
      </c>
      <c r="G273" s="42">
        <f>'Avg Bill Days'!C230</f>
        <v>29.81</v>
      </c>
      <c r="H273" s="42"/>
      <c r="I273" s="42"/>
      <c r="J273" s="42">
        <f t="shared" si="24"/>
        <v>0</v>
      </c>
      <c r="K273" s="42">
        <f t="shared" si="24"/>
        <v>30</v>
      </c>
      <c r="L273" s="42"/>
      <c r="M273" s="42"/>
      <c r="N273" s="42"/>
      <c r="O273" s="42"/>
      <c r="P273" s="42"/>
      <c r="Q273" s="42"/>
      <c r="R273" s="42">
        <f t="shared" si="25"/>
        <v>4975693</v>
      </c>
      <c r="S273" s="42">
        <f t="shared" si="26"/>
        <v>18254</v>
      </c>
    </row>
    <row r="274" spans="1:19" s="18" customFormat="1">
      <c r="A274" s="18">
        <f t="shared" si="27"/>
        <v>2031</v>
      </c>
      <c r="B274" s="18">
        <f t="shared" si="28"/>
        <v>3</v>
      </c>
      <c r="F274" s="42">
        <f>SUMIF('Cust MB Ind'!$X$8:$AH$8,$B$29,'Cust MB Ind'!$X234:$AH234)</f>
        <v>169</v>
      </c>
      <c r="G274" s="42">
        <f>'Avg Bill Days'!C231</f>
        <v>29.524000000000001</v>
      </c>
      <c r="H274" s="42"/>
      <c r="I274" s="42"/>
      <c r="J274" s="42">
        <f t="shared" si="24"/>
        <v>0</v>
      </c>
      <c r="K274" s="42">
        <f t="shared" si="24"/>
        <v>30</v>
      </c>
      <c r="L274" s="42"/>
      <c r="M274" s="42"/>
      <c r="N274" s="42"/>
      <c r="O274" s="42"/>
      <c r="P274" s="42"/>
      <c r="Q274" s="42"/>
      <c r="R274" s="42">
        <f t="shared" si="25"/>
        <v>4985800</v>
      </c>
      <c r="S274" s="42">
        <f t="shared" si="26"/>
        <v>18171</v>
      </c>
    </row>
    <row r="275" spans="1:19" s="18" customFormat="1">
      <c r="A275" s="18">
        <f t="shared" si="27"/>
        <v>2031</v>
      </c>
      <c r="B275" s="18">
        <f t="shared" si="28"/>
        <v>4</v>
      </c>
      <c r="F275" s="42">
        <f>SUMIF('Cust MB Ind'!$X$8:$AH$8,$B$29,'Cust MB Ind'!$X235:$AH235)</f>
        <v>170</v>
      </c>
      <c r="G275" s="42">
        <f>'Avg Bill Days'!C232</f>
        <v>30.713999999999999</v>
      </c>
      <c r="H275" s="42"/>
      <c r="I275" s="42"/>
      <c r="J275" s="42">
        <f t="shared" si="24"/>
        <v>0</v>
      </c>
      <c r="K275" s="42">
        <f t="shared" si="24"/>
        <v>28</v>
      </c>
      <c r="L275" s="42"/>
      <c r="M275" s="42"/>
      <c r="N275" s="42"/>
      <c r="O275" s="42"/>
      <c r="P275" s="42"/>
      <c r="Q275" s="42"/>
      <c r="R275" s="42">
        <f t="shared" si="25"/>
        <v>5305234</v>
      </c>
      <c r="S275" s="42">
        <f t="shared" si="26"/>
        <v>18278</v>
      </c>
    </row>
    <row r="276" spans="1:19" s="18" customFormat="1">
      <c r="A276" s="18">
        <f t="shared" si="27"/>
        <v>2031</v>
      </c>
      <c r="B276" s="18">
        <f t="shared" si="28"/>
        <v>5</v>
      </c>
      <c r="F276" s="42">
        <f>SUMIF('Cust MB Ind'!$X$8:$AH$8,$B$29,'Cust MB Ind'!$X236:$AH236)</f>
        <v>170</v>
      </c>
      <c r="G276" s="42">
        <f>'Avg Bill Days'!C233</f>
        <v>29.524000000000001</v>
      </c>
      <c r="H276" s="42"/>
      <c r="I276" s="42"/>
      <c r="J276" s="42">
        <f t="shared" si="24"/>
        <v>0</v>
      </c>
      <c r="K276" s="42">
        <f t="shared" si="24"/>
        <v>76</v>
      </c>
      <c r="L276" s="42"/>
      <c r="M276" s="42"/>
      <c r="N276" s="42"/>
      <c r="O276" s="42"/>
      <c r="P276" s="42"/>
      <c r="Q276" s="42"/>
      <c r="R276" s="42">
        <f t="shared" si="25"/>
        <v>5435629</v>
      </c>
      <c r="S276" s="42">
        <f t="shared" si="26"/>
        <v>19429</v>
      </c>
    </row>
    <row r="277" spans="1:19" s="18" customFormat="1">
      <c r="A277" s="18">
        <f t="shared" si="27"/>
        <v>2031</v>
      </c>
      <c r="B277" s="18">
        <f t="shared" si="28"/>
        <v>6</v>
      </c>
      <c r="F277" s="42">
        <f>SUMIF('Cust MB Ind'!$X$8:$AH$8,$B$29,'Cust MB Ind'!$X237:$AH237)</f>
        <v>170</v>
      </c>
      <c r="G277" s="42">
        <f>'Avg Bill Days'!C234</f>
        <v>30.619</v>
      </c>
      <c r="H277" s="42"/>
      <c r="I277" s="42"/>
      <c r="J277" s="42">
        <f t="shared" si="24"/>
        <v>0</v>
      </c>
      <c r="K277" s="42">
        <f t="shared" si="24"/>
        <v>74</v>
      </c>
      <c r="L277" s="42"/>
      <c r="M277" s="42"/>
      <c r="N277" s="42"/>
      <c r="O277" s="42"/>
      <c r="P277" s="42"/>
      <c r="Q277" s="42"/>
      <c r="R277" s="42">
        <f t="shared" si="25"/>
        <v>6117125</v>
      </c>
      <c r="S277" s="42">
        <f t="shared" si="26"/>
        <v>19963</v>
      </c>
    </row>
    <row r="278" spans="1:19" s="18" customFormat="1">
      <c r="A278" s="18">
        <f t="shared" si="27"/>
        <v>2031</v>
      </c>
      <c r="B278" s="18">
        <f t="shared" si="28"/>
        <v>7</v>
      </c>
      <c r="F278" s="42">
        <f>SUMIF('Cust MB Ind'!$X$8:$AH$8,$B$29,'Cust MB Ind'!$X238:$AH238)</f>
        <v>170</v>
      </c>
      <c r="G278" s="42">
        <f>'Avg Bill Days'!C235</f>
        <v>30.713999999999999</v>
      </c>
      <c r="H278" s="42"/>
      <c r="I278" s="42"/>
      <c r="J278" s="42">
        <f t="shared" si="24"/>
        <v>0</v>
      </c>
      <c r="K278" s="42">
        <f t="shared" si="24"/>
        <v>34</v>
      </c>
      <c r="L278" s="42"/>
      <c r="M278" s="42"/>
      <c r="N278" s="42"/>
      <c r="O278" s="42"/>
      <c r="P278" s="42"/>
      <c r="Q278" s="42"/>
      <c r="R278" s="42">
        <f t="shared" si="25"/>
        <v>6535213</v>
      </c>
      <c r="S278" s="42">
        <f t="shared" si="26"/>
        <v>20180</v>
      </c>
    </row>
    <row r="279" spans="1:19" s="18" customFormat="1">
      <c r="A279" s="18">
        <f t="shared" si="27"/>
        <v>2031</v>
      </c>
      <c r="B279" s="18">
        <f t="shared" si="28"/>
        <v>8</v>
      </c>
      <c r="F279" s="42">
        <f>SUMIF('Cust MB Ind'!$X$8:$AH$8,$B$29,'Cust MB Ind'!$X239:$AH239)</f>
        <v>170</v>
      </c>
      <c r="G279" s="42">
        <f>'Avg Bill Days'!C236</f>
        <v>30.475999999999999</v>
      </c>
      <c r="H279" s="42"/>
      <c r="I279" s="42"/>
      <c r="J279" s="42">
        <f t="shared" si="24"/>
        <v>0</v>
      </c>
      <c r="K279" s="42">
        <f t="shared" si="24"/>
        <v>67</v>
      </c>
      <c r="L279" s="42"/>
      <c r="M279" s="42"/>
      <c r="N279" s="42"/>
      <c r="O279" s="42"/>
      <c r="P279" s="42"/>
      <c r="Q279" s="42"/>
      <c r="R279" s="42">
        <f t="shared" si="25"/>
        <v>6528491</v>
      </c>
      <c r="S279" s="42">
        <f t="shared" si="26"/>
        <v>20150</v>
      </c>
    </row>
    <row r="280" spans="1:19" s="18" customFormat="1">
      <c r="A280" s="18">
        <f t="shared" si="27"/>
        <v>2031</v>
      </c>
      <c r="B280" s="18">
        <f t="shared" si="28"/>
        <v>9</v>
      </c>
      <c r="F280" s="42">
        <f>SUMIF('Cust MB Ind'!$X$8:$AH$8,$B$29,'Cust MB Ind'!$X240:$AH240)</f>
        <v>170</v>
      </c>
      <c r="G280" s="42">
        <f>'Avg Bill Days'!C237</f>
        <v>31.143000000000001</v>
      </c>
      <c r="H280" s="42"/>
      <c r="I280" s="42"/>
      <c r="J280" s="42">
        <f t="shared" si="24"/>
        <v>0</v>
      </c>
      <c r="K280" s="42">
        <f t="shared" si="24"/>
        <v>60</v>
      </c>
      <c r="L280" s="42"/>
      <c r="M280" s="42"/>
      <c r="N280" s="42"/>
      <c r="O280" s="42"/>
      <c r="P280" s="42"/>
      <c r="Q280" s="42"/>
      <c r="R280" s="42">
        <f t="shared" si="25"/>
        <v>6330780</v>
      </c>
      <c r="S280" s="42">
        <f t="shared" si="26"/>
        <v>20212</v>
      </c>
    </row>
    <row r="281" spans="1:19" s="18" customFormat="1">
      <c r="A281" s="18">
        <f t="shared" si="27"/>
        <v>2031</v>
      </c>
      <c r="B281" s="18">
        <f t="shared" si="28"/>
        <v>10</v>
      </c>
      <c r="F281" s="42">
        <f>SUMIF('Cust MB Ind'!$X$8:$AH$8,$B$29,'Cust MB Ind'!$X241:$AH241)</f>
        <v>170</v>
      </c>
      <c r="G281" s="42">
        <f>'Avg Bill Days'!C238</f>
        <v>30.762</v>
      </c>
      <c r="H281" s="42"/>
      <c r="I281" s="42"/>
      <c r="J281" s="42">
        <f t="shared" si="24"/>
        <v>0</v>
      </c>
      <c r="K281" s="42">
        <f t="shared" si="24"/>
        <v>55</v>
      </c>
      <c r="L281" s="42"/>
      <c r="M281" s="42"/>
      <c r="N281" s="42"/>
      <c r="O281" s="42"/>
      <c r="P281" s="42"/>
      <c r="Q281" s="42"/>
      <c r="R281" s="42">
        <f t="shared" si="25"/>
        <v>5789977</v>
      </c>
      <c r="S281" s="42">
        <f t="shared" si="26"/>
        <v>19096</v>
      </c>
    </row>
    <row r="282" spans="1:19" s="18" customFormat="1">
      <c r="A282" s="18">
        <f t="shared" si="27"/>
        <v>2031</v>
      </c>
      <c r="B282" s="18">
        <f t="shared" si="28"/>
        <v>11</v>
      </c>
      <c r="F282" s="42">
        <f>SUMIF('Cust MB Ind'!$X$8:$AH$8,$B$29,'Cust MB Ind'!$X242:$AH242)</f>
        <v>170</v>
      </c>
      <c r="G282" s="42">
        <f>'Avg Bill Days'!C239</f>
        <v>28.619</v>
      </c>
      <c r="H282" s="42"/>
      <c r="I282" s="42"/>
      <c r="J282" s="42">
        <f t="shared" si="24"/>
        <v>0</v>
      </c>
      <c r="K282" s="42">
        <f t="shared" si="24"/>
        <v>57</v>
      </c>
      <c r="L282" s="42"/>
      <c r="M282" s="42"/>
      <c r="N282" s="42"/>
      <c r="O282" s="42"/>
      <c r="P282" s="42"/>
      <c r="Q282" s="42"/>
      <c r="R282" s="42">
        <f t="shared" si="25"/>
        <v>4801973</v>
      </c>
      <c r="S282" s="42">
        <f t="shared" si="26"/>
        <v>18401</v>
      </c>
    </row>
    <row r="283" spans="1:19" s="18" customFormat="1">
      <c r="A283" s="18">
        <f t="shared" si="27"/>
        <v>2031</v>
      </c>
      <c r="B283" s="18">
        <f t="shared" si="28"/>
        <v>12</v>
      </c>
      <c r="F283" s="42">
        <f>SUMIF('Cust MB Ind'!$X$8:$AH$8,$B$29,'Cust MB Ind'!$X243:$AH243)</f>
        <v>170</v>
      </c>
      <c r="G283" s="42">
        <f>'Avg Bill Days'!C240</f>
        <v>31.238</v>
      </c>
      <c r="H283" s="42"/>
      <c r="I283" s="42"/>
      <c r="J283" s="42">
        <f t="shared" si="24"/>
        <v>0</v>
      </c>
      <c r="K283" s="42">
        <f t="shared" si="24"/>
        <v>58</v>
      </c>
      <c r="L283" s="42"/>
      <c r="M283" s="42"/>
      <c r="N283" s="42"/>
      <c r="O283" s="42"/>
      <c r="P283" s="42"/>
      <c r="Q283" s="42"/>
      <c r="R283" s="42">
        <f t="shared" si="25"/>
        <v>5078167</v>
      </c>
      <c r="S283" s="42">
        <f t="shared" si="26"/>
        <v>18597</v>
      </c>
    </row>
    <row r="284" spans="1:19" s="18" customFormat="1">
      <c r="A284" s="18">
        <f t="shared" si="27"/>
        <v>2032</v>
      </c>
      <c r="B284" s="18">
        <f t="shared" si="28"/>
        <v>1</v>
      </c>
      <c r="F284" s="42">
        <f>SUMIF('Cust MB Ind'!$X$8:$AH$8,$B$29,'Cust MB Ind'!$X244:$AH244)</f>
        <v>170</v>
      </c>
      <c r="G284" s="42">
        <f>'Avg Bill Days'!C241</f>
        <v>32.286000000000001</v>
      </c>
      <c r="H284" s="42"/>
      <c r="I284" s="42"/>
      <c r="J284" s="42">
        <f t="shared" si="24"/>
        <v>0</v>
      </c>
      <c r="K284" s="42">
        <f t="shared" si="24"/>
        <v>29</v>
      </c>
      <c r="L284" s="42"/>
      <c r="M284" s="42"/>
      <c r="N284" s="42"/>
      <c r="O284" s="42"/>
      <c r="P284" s="42"/>
      <c r="Q284" s="42"/>
      <c r="R284" s="42">
        <f t="shared" si="25"/>
        <v>5210618</v>
      </c>
      <c r="S284" s="42">
        <f t="shared" si="26"/>
        <v>18604</v>
      </c>
    </row>
    <row r="285" spans="1:19" s="18" customFormat="1">
      <c r="A285" s="18">
        <f t="shared" si="27"/>
        <v>2032</v>
      </c>
      <c r="B285" s="18">
        <f t="shared" si="28"/>
        <v>2</v>
      </c>
      <c r="F285" s="42">
        <f>SUMIF('Cust MB Ind'!$X$8:$AH$8,$B$29,'Cust MB Ind'!$X245:$AH245)</f>
        <v>170</v>
      </c>
      <c r="G285" s="42">
        <f>'Avg Bill Days'!C242</f>
        <v>30.31</v>
      </c>
      <c r="H285" s="42"/>
      <c r="I285" s="42"/>
      <c r="J285" s="42">
        <f t="shared" si="24"/>
        <v>0</v>
      </c>
      <c r="K285" s="42">
        <f t="shared" si="24"/>
        <v>30</v>
      </c>
      <c r="L285" s="42"/>
      <c r="M285" s="42"/>
      <c r="N285" s="42"/>
      <c r="O285" s="42"/>
      <c r="P285" s="42"/>
      <c r="Q285" s="42"/>
      <c r="R285" s="42">
        <f t="shared" si="25"/>
        <v>5089085</v>
      </c>
      <c r="S285" s="42">
        <f t="shared" si="26"/>
        <v>18362</v>
      </c>
    </row>
    <row r="286" spans="1:19" s="18" customFormat="1">
      <c r="A286" s="18">
        <f t="shared" si="27"/>
        <v>2032</v>
      </c>
      <c r="B286" s="18">
        <f t="shared" si="28"/>
        <v>3</v>
      </c>
      <c r="F286" s="42">
        <f>SUMIF('Cust MB Ind'!$X$8:$AH$8,$B$29,'Cust MB Ind'!$X246:$AH246)</f>
        <v>170</v>
      </c>
      <c r="G286" s="42">
        <f>'Avg Bill Days'!C243</f>
        <v>30.024000000000001</v>
      </c>
      <c r="H286" s="42"/>
      <c r="I286" s="42"/>
      <c r="J286" s="42">
        <f t="shared" si="24"/>
        <v>0</v>
      </c>
      <c r="K286" s="42">
        <f t="shared" si="24"/>
        <v>30</v>
      </c>
      <c r="L286" s="42"/>
      <c r="M286" s="42"/>
      <c r="N286" s="42"/>
      <c r="O286" s="42"/>
      <c r="P286" s="42"/>
      <c r="Q286" s="42"/>
      <c r="R286" s="42">
        <f t="shared" si="25"/>
        <v>5100238</v>
      </c>
      <c r="S286" s="42">
        <f t="shared" si="26"/>
        <v>18279</v>
      </c>
    </row>
    <row r="287" spans="1:19" s="18" customFormat="1">
      <c r="A287" s="18">
        <f t="shared" si="27"/>
        <v>2032</v>
      </c>
      <c r="B287" s="18">
        <f t="shared" si="28"/>
        <v>4</v>
      </c>
      <c r="F287" s="42">
        <f>SUMIF('Cust MB Ind'!$X$8:$AH$8,$B$29,'Cust MB Ind'!$X247:$AH247)</f>
        <v>170</v>
      </c>
      <c r="G287" s="42">
        <f>'Avg Bill Days'!C244</f>
        <v>30.713999999999999</v>
      </c>
      <c r="H287" s="42"/>
      <c r="I287" s="42"/>
      <c r="J287" s="42">
        <f t="shared" si="24"/>
        <v>0</v>
      </c>
      <c r="K287" s="42">
        <f t="shared" si="24"/>
        <v>28</v>
      </c>
      <c r="L287" s="42"/>
      <c r="M287" s="42"/>
      <c r="N287" s="42"/>
      <c r="O287" s="42"/>
      <c r="P287" s="42"/>
      <c r="Q287" s="42"/>
      <c r="R287" s="42">
        <f t="shared" si="25"/>
        <v>5305234</v>
      </c>
      <c r="S287" s="42">
        <f t="shared" si="26"/>
        <v>18278</v>
      </c>
    </row>
    <row r="288" spans="1:19" s="18" customFormat="1">
      <c r="A288" s="18">
        <f t="shared" si="27"/>
        <v>2032</v>
      </c>
      <c r="B288" s="18">
        <f t="shared" si="28"/>
        <v>5</v>
      </c>
      <c r="F288" s="42">
        <f>SUMIF('Cust MB Ind'!$X$8:$AH$8,$B$29,'Cust MB Ind'!$X248:$AH248)</f>
        <v>170</v>
      </c>
      <c r="G288" s="42">
        <f>'Avg Bill Days'!C245</f>
        <v>29.524000000000001</v>
      </c>
      <c r="H288" s="42"/>
      <c r="I288" s="42"/>
      <c r="J288" s="42">
        <f t="shared" si="24"/>
        <v>0</v>
      </c>
      <c r="K288" s="42">
        <f t="shared" si="24"/>
        <v>76</v>
      </c>
      <c r="L288" s="42"/>
      <c r="M288" s="42"/>
      <c r="N288" s="42"/>
      <c r="O288" s="42"/>
      <c r="P288" s="42"/>
      <c r="Q288" s="42"/>
      <c r="R288" s="42">
        <f t="shared" si="25"/>
        <v>5435629</v>
      </c>
      <c r="S288" s="42">
        <f t="shared" si="26"/>
        <v>19429</v>
      </c>
    </row>
    <row r="289" spans="1:19" s="18" customFormat="1">
      <c r="A289" s="18">
        <f t="shared" si="27"/>
        <v>2032</v>
      </c>
      <c r="B289" s="18">
        <f t="shared" si="28"/>
        <v>6</v>
      </c>
      <c r="F289" s="42">
        <f>SUMIF('Cust MB Ind'!$X$8:$AH$8,$B$29,'Cust MB Ind'!$X249:$AH249)</f>
        <v>170</v>
      </c>
      <c r="G289" s="42">
        <f>'Avg Bill Days'!C246</f>
        <v>30.619</v>
      </c>
      <c r="H289" s="42"/>
      <c r="I289" s="42"/>
      <c r="J289" s="42">
        <f t="shared" si="24"/>
        <v>0</v>
      </c>
      <c r="K289" s="42">
        <f t="shared" si="24"/>
        <v>74</v>
      </c>
      <c r="L289" s="42"/>
      <c r="M289" s="42"/>
      <c r="N289" s="42"/>
      <c r="O289" s="42"/>
      <c r="P289" s="42"/>
      <c r="Q289" s="42"/>
      <c r="R289" s="42">
        <f t="shared" si="25"/>
        <v>6117125</v>
      </c>
      <c r="S289" s="42">
        <f t="shared" si="26"/>
        <v>19963</v>
      </c>
    </row>
    <row r="290" spans="1:19" s="18" customFormat="1">
      <c r="A290" s="18">
        <f t="shared" si="27"/>
        <v>2032</v>
      </c>
      <c r="B290" s="18">
        <f t="shared" si="28"/>
        <v>7</v>
      </c>
      <c r="F290" s="42">
        <f>SUMIF('Cust MB Ind'!$X$8:$AH$8,$B$29,'Cust MB Ind'!$X250:$AH250)</f>
        <v>170</v>
      </c>
      <c r="G290" s="42">
        <f>'Avg Bill Days'!C247</f>
        <v>30.713999999999999</v>
      </c>
      <c r="H290" s="42"/>
      <c r="I290" s="42"/>
      <c r="J290" s="42">
        <f t="shared" si="24"/>
        <v>0</v>
      </c>
      <c r="K290" s="42">
        <f t="shared" si="24"/>
        <v>34</v>
      </c>
      <c r="L290" s="42"/>
      <c r="M290" s="42"/>
      <c r="N290" s="42"/>
      <c r="O290" s="42"/>
      <c r="P290" s="42"/>
      <c r="Q290" s="42"/>
      <c r="R290" s="42">
        <f t="shared" si="25"/>
        <v>6535213</v>
      </c>
      <c r="S290" s="42">
        <f t="shared" si="26"/>
        <v>20180</v>
      </c>
    </row>
    <row r="291" spans="1:19" s="18" customFormat="1">
      <c r="A291" s="18">
        <f t="shared" si="27"/>
        <v>2032</v>
      </c>
      <c r="B291" s="18">
        <f t="shared" si="28"/>
        <v>8</v>
      </c>
      <c r="F291" s="42">
        <f>SUMIF('Cust MB Ind'!$X$8:$AH$8,$B$29,'Cust MB Ind'!$X251:$AH251)</f>
        <v>170</v>
      </c>
      <c r="G291" s="42">
        <f>'Avg Bill Days'!C248</f>
        <v>30.475999999999999</v>
      </c>
      <c r="H291" s="42"/>
      <c r="I291" s="42"/>
      <c r="J291" s="42">
        <f t="shared" si="24"/>
        <v>0</v>
      </c>
      <c r="K291" s="42">
        <f t="shared" si="24"/>
        <v>67</v>
      </c>
      <c r="L291" s="42"/>
      <c r="M291" s="42"/>
      <c r="N291" s="42"/>
      <c r="O291" s="42"/>
      <c r="P291" s="42"/>
      <c r="Q291" s="42"/>
      <c r="R291" s="42">
        <f t="shared" si="25"/>
        <v>6528491</v>
      </c>
      <c r="S291" s="42">
        <f t="shared" si="26"/>
        <v>20150</v>
      </c>
    </row>
    <row r="292" spans="1:19" s="18" customFormat="1">
      <c r="A292" s="18">
        <f t="shared" si="27"/>
        <v>2032</v>
      </c>
      <c r="B292" s="18">
        <f t="shared" si="28"/>
        <v>9</v>
      </c>
      <c r="F292" s="42">
        <f>SUMIF('Cust MB Ind'!$X$8:$AH$8,$B$29,'Cust MB Ind'!$X252:$AH252)</f>
        <v>170</v>
      </c>
      <c r="G292" s="42">
        <f>'Avg Bill Days'!C249</f>
        <v>31.143000000000001</v>
      </c>
      <c r="H292" s="42"/>
      <c r="I292" s="42"/>
      <c r="J292" s="42">
        <f t="shared" si="24"/>
        <v>0</v>
      </c>
      <c r="K292" s="42">
        <f t="shared" si="24"/>
        <v>60</v>
      </c>
      <c r="L292" s="42"/>
      <c r="M292" s="42"/>
      <c r="N292" s="42"/>
      <c r="O292" s="42"/>
      <c r="P292" s="42"/>
      <c r="Q292" s="42"/>
      <c r="R292" s="42">
        <f t="shared" si="25"/>
        <v>6330780</v>
      </c>
      <c r="S292" s="42">
        <f t="shared" si="26"/>
        <v>20212</v>
      </c>
    </row>
    <row r="293" spans="1:19" s="18" customFormat="1">
      <c r="A293" s="18">
        <f t="shared" si="27"/>
        <v>2032</v>
      </c>
      <c r="B293" s="18">
        <f t="shared" si="28"/>
        <v>10</v>
      </c>
      <c r="F293" s="42">
        <f>SUMIF('Cust MB Ind'!$X$8:$AH$8,$B$29,'Cust MB Ind'!$X253:$AH253)</f>
        <v>171</v>
      </c>
      <c r="G293" s="42">
        <f>'Avg Bill Days'!C250</f>
        <v>30.762</v>
      </c>
      <c r="H293" s="42"/>
      <c r="I293" s="42"/>
      <c r="J293" s="42">
        <f t="shared" si="24"/>
        <v>0</v>
      </c>
      <c r="K293" s="42">
        <f t="shared" si="24"/>
        <v>55</v>
      </c>
      <c r="L293" s="42"/>
      <c r="M293" s="42"/>
      <c r="N293" s="42"/>
      <c r="O293" s="42"/>
      <c r="P293" s="42"/>
      <c r="Q293" s="42"/>
      <c r="R293" s="42">
        <f t="shared" si="25"/>
        <v>5824035</v>
      </c>
      <c r="S293" s="42">
        <f t="shared" si="26"/>
        <v>19208</v>
      </c>
    </row>
    <row r="294" spans="1:19" s="18" customFormat="1">
      <c r="A294" s="18">
        <f t="shared" si="27"/>
        <v>2032</v>
      </c>
      <c r="B294" s="18">
        <f t="shared" si="28"/>
        <v>11</v>
      </c>
      <c r="F294" s="42">
        <f>SUMIF('Cust MB Ind'!$X$8:$AH$8,$B$29,'Cust MB Ind'!$X254:$AH254)</f>
        <v>171</v>
      </c>
      <c r="G294" s="42">
        <f>'Avg Bill Days'!C251</f>
        <v>28.619</v>
      </c>
      <c r="H294" s="42"/>
      <c r="I294" s="42"/>
      <c r="J294" s="42">
        <f t="shared" si="24"/>
        <v>0</v>
      </c>
      <c r="K294" s="42">
        <f t="shared" si="24"/>
        <v>57</v>
      </c>
      <c r="L294" s="42"/>
      <c r="M294" s="42"/>
      <c r="N294" s="42"/>
      <c r="O294" s="42"/>
      <c r="P294" s="42"/>
      <c r="Q294" s="42"/>
      <c r="R294" s="42">
        <f t="shared" si="25"/>
        <v>4830220</v>
      </c>
      <c r="S294" s="42">
        <f t="shared" si="26"/>
        <v>18509</v>
      </c>
    </row>
    <row r="295" spans="1:19" s="18" customFormat="1">
      <c r="A295" s="18">
        <f t="shared" si="27"/>
        <v>2032</v>
      </c>
      <c r="B295" s="18">
        <f t="shared" si="28"/>
        <v>12</v>
      </c>
      <c r="F295" s="42">
        <f>SUMIF('Cust MB Ind'!$X$8:$AH$8,$B$29,'Cust MB Ind'!$X255:$AH255)</f>
        <v>171</v>
      </c>
      <c r="G295" s="42">
        <f>'Avg Bill Days'!C252</f>
        <v>31.238</v>
      </c>
      <c r="H295" s="42"/>
      <c r="I295" s="42"/>
      <c r="J295" s="42">
        <f t="shared" si="24"/>
        <v>0</v>
      </c>
      <c r="K295" s="42">
        <f t="shared" si="24"/>
        <v>58</v>
      </c>
      <c r="L295" s="42"/>
      <c r="M295" s="42"/>
      <c r="N295" s="42"/>
      <c r="O295" s="42"/>
      <c r="P295" s="42"/>
      <c r="Q295" s="42"/>
      <c r="R295" s="42">
        <f t="shared" si="25"/>
        <v>5108039</v>
      </c>
      <c r="S295" s="42">
        <f t="shared" si="26"/>
        <v>18706</v>
      </c>
    </row>
    <row r="296" spans="1:19" s="18" customFormat="1">
      <c r="A296" s="18">
        <f t="shared" si="27"/>
        <v>2033</v>
      </c>
      <c r="B296" s="18">
        <f t="shared" si="28"/>
        <v>1</v>
      </c>
      <c r="F296" s="42">
        <f>SUMIF('Cust MB Ind'!$X$8:$AH$8,$B$29,'Cust MB Ind'!$X256:$AH256)</f>
        <v>171</v>
      </c>
      <c r="G296" s="42">
        <f>'Avg Bill Days'!C253</f>
        <v>32.286000000000001</v>
      </c>
      <c r="H296" s="42"/>
      <c r="I296" s="42"/>
      <c r="J296" s="42">
        <f t="shared" si="24"/>
        <v>0</v>
      </c>
      <c r="K296" s="42">
        <f t="shared" si="24"/>
        <v>29</v>
      </c>
      <c r="L296" s="42"/>
      <c r="M296" s="42"/>
      <c r="N296" s="42"/>
      <c r="O296" s="42"/>
      <c r="P296" s="42"/>
      <c r="Q296" s="42"/>
      <c r="R296" s="42">
        <f t="shared" si="25"/>
        <v>5241269</v>
      </c>
      <c r="S296" s="42">
        <f t="shared" si="26"/>
        <v>18713</v>
      </c>
    </row>
    <row r="297" spans="1:19" s="18" customFormat="1">
      <c r="A297" s="18">
        <f t="shared" si="27"/>
        <v>2033</v>
      </c>
      <c r="B297" s="18">
        <f t="shared" si="28"/>
        <v>2</v>
      </c>
      <c r="F297" s="42">
        <f>SUMIF('Cust MB Ind'!$X$8:$AH$8,$B$29,'Cust MB Ind'!$X257:$AH257)</f>
        <v>171</v>
      </c>
      <c r="G297" s="42">
        <f>'Avg Bill Days'!C254</f>
        <v>29.81</v>
      </c>
      <c r="H297" s="42"/>
      <c r="I297" s="42"/>
      <c r="J297" s="42">
        <f t="shared" si="24"/>
        <v>0</v>
      </c>
      <c r="K297" s="42">
        <f t="shared" si="24"/>
        <v>31</v>
      </c>
      <c r="L297" s="42"/>
      <c r="M297" s="42"/>
      <c r="N297" s="42"/>
      <c r="O297" s="42"/>
      <c r="P297" s="42"/>
      <c r="Q297" s="42"/>
      <c r="R297" s="42">
        <f t="shared" si="25"/>
        <v>5034576</v>
      </c>
      <c r="S297" s="42">
        <f t="shared" si="26"/>
        <v>18470</v>
      </c>
    </row>
    <row r="298" spans="1:19" s="18" customFormat="1">
      <c r="A298" s="18">
        <f t="shared" si="27"/>
        <v>2033</v>
      </c>
      <c r="B298" s="18">
        <f t="shared" si="28"/>
        <v>3</v>
      </c>
      <c r="F298" s="42">
        <f>SUMIF('Cust MB Ind'!$X$8:$AH$8,$B$29,'Cust MB Ind'!$X258:$AH258)</f>
        <v>171</v>
      </c>
      <c r="G298" s="42">
        <f>'Avg Bill Days'!C255</f>
        <v>29.524000000000001</v>
      </c>
      <c r="H298" s="42"/>
      <c r="I298" s="42"/>
      <c r="J298" s="42">
        <f t="shared" si="24"/>
        <v>0</v>
      </c>
      <c r="K298" s="42">
        <f t="shared" si="24"/>
        <v>30</v>
      </c>
      <c r="L298" s="42"/>
      <c r="M298" s="42"/>
      <c r="N298" s="42"/>
      <c r="O298" s="42"/>
      <c r="P298" s="42"/>
      <c r="Q298" s="42"/>
      <c r="R298" s="42">
        <f t="shared" si="25"/>
        <v>5044803</v>
      </c>
      <c r="S298" s="42">
        <f t="shared" si="26"/>
        <v>18386</v>
      </c>
    </row>
    <row r="299" spans="1:19" s="18" customFormat="1">
      <c r="A299" s="18">
        <f t="shared" si="27"/>
        <v>2033</v>
      </c>
      <c r="B299" s="18">
        <f t="shared" si="28"/>
        <v>4</v>
      </c>
      <c r="F299" s="42">
        <f>SUMIF('Cust MB Ind'!$X$8:$AH$8,$B$29,'Cust MB Ind'!$X259:$AH259)</f>
        <v>171</v>
      </c>
      <c r="G299" s="42">
        <f>'Avg Bill Days'!C256</f>
        <v>30.713999999999999</v>
      </c>
      <c r="H299" s="42"/>
      <c r="I299" s="42"/>
      <c r="J299" s="42">
        <f t="shared" si="24"/>
        <v>0</v>
      </c>
      <c r="K299" s="42">
        <f t="shared" si="24"/>
        <v>28</v>
      </c>
      <c r="L299" s="42"/>
      <c r="M299" s="42"/>
      <c r="N299" s="42"/>
      <c r="O299" s="42"/>
      <c r="P299" s="42"/>
      <c r="Q299" s="42"/>
      <c r="R299" s="42">
        <f t="shared" si="25"/>
        <v>5336441</v>
      </c>
      <c r="S299" s="42">
        <f t="shared" si="26"/>
        <v>18386</v>
      </c>
    </row>
    <row r="300" spans="1:19" s="18" customFormat="1">
      <c r="A300" s="18">
        <f t="shared" si="27"/>
        <v>2033</v>
      </c>
      <c r="B300" s="18">
        <f t="shared" si="28"/>
        <v>5</v>
      </c>
      <c r="F300" s="42">
        <f>SUMIF('Cust MB Ind'!$X$8:$AH$8,$B$29,'Cust MB Ind'!$X260:$AH260)</f>
        <v>171</v>
      </c>
      <c r="G300" s="42">
        <f>'Avg Bill Days'!C257</f>
        <v>29.524000000000001</v>
      </c>
      <c r="H300" s="42"/>
      <c r="I300" s="42"/>
      <c r="J300" s="42">
        <f t="shared" si="24"/>
        <v>0</v>
      </c>
      <c r="K300" s="42">
        <f t="shared" si="24"/>
        <v>76</v>
      </c>
      <c r="L300" s="42"/>
      <c r="M300" s="42"/>
      <c r="N300" s="42"/>
      <c r="O300" s="42"/>
      <c r="P300" s="42"/>
      <c r="Q300" s="42"/>
      <c r="R300" s="42">
        <f t="shared" si="25"/>
        <v>5467603</v>
      </c>
      <c r="S300" s="42">
        <f t="shared" si="26"/>
        <v>19543</v>
      </c>
    </row>
    <row r="301" spans="1:19" s="18" customFormat="1">
      <c r="A301" s="18">
        <f t="shared" si="27"/>
        <v>2033</v>
      </c>
      <c r="B301" s="18">
        <f t="shared" si="28"/>
        <v>6</v>
      </c>
      <c r="F301" s="42">
        <f>SUMIF('Cust MB Ind'!$X$8:$AH$8,$B$29,'Cust MB Ind'!$X261:$AH261)</f>
        <v>171</v>
      </c>
      <c r="G301" s="42">
        <f>'Avg Bill Days'!C258</f>
        <v>30.619</v>
      </c>
      <c r="H301" s="42"/>
      <c r="I301" s="42"/>
      <c r="J301" s="42">
        <f t="shared" si="24"/>
        <v>0</v>
      </c>
      <c r="K301" s="42">
        <f t="shared" si="24"/>
        <v>74</v>
      </c>
      <c r="L301" s="42"/>
      <c r="M301" s="42"/>
      <c r="N301" s="42"/>
      <c r="O301" s="42"/>
      <c r="P301" s="42"/>
      <c r="Q301" s="42"/>
      <c r="R301" s="42">
        <f t="shared" si="25"/>
        <v>6153109</v>
      </c>
      <c r="S301" s="42">
        <f t="shared" si="26"/>
        <v>20080</v>
      </c>
    </row>
    <row r="302" spans="1:19" s="18" customFormat="1">
      <c r="A302" s="18">
        <f t="shared" si="27"/>
        <v>2033</v>
      </c>
      <c r="B302" s="18">
        <f t="shared" si="28"/>
        <v>7</v>
      </c>
      <c r="F302" s="42">
        <f>SUMIF('Cust MB Ind'!$X$8:$AH$8,$B$29,'Cust MB Ind'!$X262:$AH262)</f>
        <v>171</v>
      </c>
      <c r="G302" s="42">
        <f>'Avg Bill Days'!C259</f>
        <v>30.713999999999999</v>
      </c>
      <c r="H302" s="42"/>
      <c r="I302" s="42"/>
      <c r="J302" s="42">
        <f t="shared" si="24"/>
        <v>0</v>
      </c>
      <c r="K302" s="42">
        <f t="shared" si="24"/>
        <v>34</v>
      </c>
      <c r="L302" s="42"/>
      <c r="M302" s="42"/>
      <c r="N302" s="42"/>
      <c r="O302" s="42"/>
      <c r="P302" s="42"/>
      <c r="Q302" s="42"/>
      <c r="R302" s="42">
        <f t="shared" si="25"/>
        <v>6573656</v>
      </c>
      <c r="S302" s="42">
        <f t="shared" si="26"/>
        <v>20298</v>
      </c>
    </row>
    <row r="303" spans="1:19" s="18" customFormat="1">
      <c r="A303" s="18">
        <f t="shared" si="27"/>
        <v>2033</v>
      </c>
      <c r="B303" s="18">
        <f t="shared" si="28"/>
        <v>8</v>
      </c>
      <c r="F303" s="42">
        <f>SUMIF('Cust MB Ind'!$X$8:$AH$8,$B$29,'Cust MB Ind'!$X263:$AH263)</f>
        <v>172</v>
      </c>
      <c r="G303" s="42">
        <f>'Avg Bill Days'!C260</f>
        <v>30.475999999999999</v>
      </c>
      <c r="H303" s="42"/>
      <c r="I303" s="42"/>
      <c r="J303" s="42">
        <f t="shared" si="24"/>
        <v>0</v>
      </c>
      <c r="K303" s="42">
        <f t="shared" si="24"/>
        <v>67</v>
      </c>
      <c r="L303" s="42"/>
      <c r="M303" s="42"/>
      <c r="N303" s="42"/>
      <c r="O303" s="42"/>
      <c r="P303" s="42"/>
      <c r="Q303" s="42"/>
      <c r="R303" s="42">
        <f t="shared" si="25"/>
        <v>6605296</v>
      </c>
      <c r="S303" s="42">
        <f t="shared" si="26"/>
        <v>20387</v>
      </c>
    </row>
    <row r="304" spans="1:19" s="18" customFormat="1">
      <c r="A304" s="18">
        <f t="shared" si="27"/>
        <v>2033</v>
      </c>
      <c r="B304" s="18">
        <f t="shared" si="28"/>
        <v>9</v>
      </c>
      <c r="F304" s="42">
        <f>SUMIF('Cust MB Ind'!$X$8:$AH$8,$B$29,'Cust MB Ind'!$X264:$AH264)</f>
        <v>172</v>
      </c>
      <c r="G304" s="42">
        <f>'Avg Bill Days'!C261</f>
        <v>31.143000000000001</v>
      </c>
      <c r="H304" s="42"/>
      <c r="I304" s="42"/>
      <c r="J304" s="42">
        <f t="shared" si="24"/>
        <v>0</v>
      </c>
      <c r="K304" s="42">
        <f t="shared" si="24"/>
        <v>61</v>
      </c>
      <c r="L304" s="42"/>
      <c r="M304" s="42"/>
      <c r="N304" s="42"/>
      <c r="O304" s="42"/>
      <c r="P304" s="42"/>
      <c r="Q304" s="42"/>
      <c r="R304" s="42">
        <f t="shared" si="25"/>
        <v>6405260</v>
      </c>
      <c r="S304" s="42">
        <f t="shared" si="26"/>
        <v>20450</v>
      </c>
    </row>
    <row r="305" spans="1:19" s="18" customFormat="1">
      <c r="A305" s="18">
        <f t="shared" si="27"/>
        <v>2033</v>
      </c>
      <c r="B305" s="18">
        <f t="shared" si="28"/>
        <v>10</v>
      </c>
      <c r="F305" s="42">
        <f>SUMIF('Cust MB Ind'!$X$8:$AH$8,$B$29,'Cust MB Ind'!$X265:$AH265)</f>
        <v>172</v>
      </c>
      <c r="G305" s="42">
        <f>'Avg Bill Days'!C262</f>
        <v>30.762</v>
      </c>
      <c r="H305" s="42"/>
      <c r="I305" s="42"/>
      <c r="J305" s="42">
        <f t="shared" si="24"/>
        <v>0</v>
      </c>
      <c r="K305" s="42">
        <f t="shared" si="24"/>
        <v>56</v>
      </c>
      <c r="L305" s="42"/>
      <c r="M305" s="42"/>
      <c r="N305" s="42"/>
      <c r="O305" s="42"/>
      <c r="P305" s="42"/>
      <c r="Q305" s="42"/>
      <c r="R305" s="42">
        <f t="shared" si="25"/>
        <v>5858094</v>
      </c>
      <c r="S305" s="42">
        <f t="shared" si="26"/>
        <v>19320</v>
      </c>
    </row>
    <row r="306" spans="1:19" s="18" customFormat="1">
      <c r="A306" s="18">
        <f t="shared" si="27"/>
        <v>2033</v>
      </c>
      <c r="B306" s="18">
        <f t="shared" si="28"/>
        <v>11</v>
      </c>
      <c r="F306" s="42">
        <f>SUMIF('Cust MB Ind'!$X$8:$AH$8,$B$29,'Cust MB Ind'!$X266:$AH266)</f>
        <v>172</v>
      </c>
      <c r="G306" s="42">
        <f>'Avg Bill Days'!C263</f>
        <v>28.619</v>
      </c>
      <c r="H306" s="42"/>
      <c r="I306" s="42"/>
      <c r="J306" s="42">
        <f t="shared" ref="J306:K355" si="29">ROUND(SUMIF($B$32:$B$45,$B306,J$32:J$45)*$F306,0)</f>
        <v>0</v>
      </c>
      <c r="K306" s="42">
        <f t="shared" si="29"/>
        <v>57</v>
      </c>
      <c r="L306" s="42"/>
      <c r="M306" s="42"/>
      <c r="N306" s="42"/>
      <c r="O306" s="42"/>
      <c r="P306" s="42"/>
      <c r="Q306" s="42"/>
      <c r="R306" s="42">
        <f t="shared" ref="R306:R355" si="30">ROUND(SUMIF($B$32:$B$45,$B306,R$32:R$45)*$F306*$G306,0)</f>
        <v>4858466</v>
      </c>
      <c r="S306" s="42">
        <f t="shared" ref="S306:S355" si="31">ROUND(SUMIF($B$32:$B$45,$B306,S$32:S$45)*$F306,0)</f>
        <v>18618</v>
      </c>
    </row>
    <row r="307" spans="1:19" s="18" customFormat="1">
      <c r="A307" s="18">
        <f t="shared" si="27"/>
        <v>2033</v>
      </c>
      <c r="B307" s="18">
        <f t="shared" si="28"/>
        <v>12</v>
      </c>
      <c r="F307" s="42">
        <f>SUMIF('Cust MB Ind'!$X$8:$AH$8,$B$29,'Cust MB Ind'!$X267:$AH267)</f>
        <v>172</v>
      </c>
      <c r="G307" s="42">
        <f>'Avg Bill Days'!C264</f>
        <v>31.238</v>
      </c>
      <c r="H307" s="42"/>
      <c r="I307" s="42"/>
      <c r="J307" s="42">
        <f t="shared" si="29"/>
        <v>0</v>
      </c>
      <c r="K307" s="42">
        <f t="shared" si="29"/>
        <v>59</v>
      </c>
      <c r="L307" s="42"/>
      <c r="M307" s="42"/>
      <c r="N307" s="42"/>
      <c r="O307" s="42"/>
      <c r="P307" s="42"/>
      <c r="Q307" s="42"/>
      <c r="R307" s="42">
        <f t="shared" si="30"/>
        <v>5137910</v>
      </c>
      <c r="S307" s="42">
        <f t="shared" si="31"/>
        <v>18816</v>
      </c>
    </row>
    <row r="308" spans="1:19" s="18" customFormat="1">
      <c r="A308" s="18">
        <f t="shared" si="27"/>
        <v>2034</v>
      </c>
      <c r="B308" s="18">
        <f t="shared" si="28"/>
        <v>1</v>
      </c>
      <c r="F308" s="42">
        <f>SUMIF('Cust MB Ind'!$X$8:$AH$8,$B$29,'Cust MB Ind'!$X268:$AH268)</f>
        <v>172</v>
      </c>
      <c r="G308" s="42">
        <f>'Avg Bill Days'!C265</f>
        <v>32.286000000000001</v>
      </c>
      <c r="H308" s="42"/>
      <c r="I308" s="42"/>
      <c r="J308" s="42">
        <f t="shared" si="29"/>
        <v>0</v>
      </c>
      <c r="K308" s="42">
        <f t="shared" si="29"/>
        <v>30</v>
      </c>
      <c r="L308" s="42"/>
      <c r="M308" s="42"/>
      <c r="N308" s="42"/>
      <c r="O308" s="42"/>
      <c r="P308" s="42"/>
      <c r="Q308" s="42"/>
      <c r="R308" s="42">
        <f t="shared" si="30"/>
        <v>5271920</v>
      </c>
      <c r="S308" s="42">
        <f t="shared" si="31"/>
        <v>18823</v>
      </c>
    </row>
    <row r="309" spans="1:19" s="18" customFormat="1">
      <c r="A309" s="18">
        <f t="shared" si="27"/>
        <v>2034</v>
      </c>
      <c r="B309" s="18">
        <f t="shared" si="28"/>
        <v>2</v>
      </c>
      <c r="F309" s="42">
        <f>SUMIF('Cust MB Ind'!$X$8:$AH$8,$B$29,'Cust MB Ind'!$X269:$AH269)</f>
        <v>172</v>
      </c>
      <c r="G309" s="42">
        <f>'Avg Bill Days'!C266</f>
        <v>29.81</v>
      </c>
      <c r="H309" s="42"/>
      <c r="I309" s="42"/>
      <c r="J309" s="42">
        <f t="shared" si="29"/>
        <v>0</v>
      </c>
      <c r="K309" s="42">
        <f t="shared" si="29"/>
        <v>31</v>
      </c>
      <c r="L309" s="42"/>
      <c r="M309" s="42"/>
      <c r="N309" s="42"/>
      <c r="O309" s="42"/>
      <c r="P309" s="42"/>
      <c r="Q309" s="42"/>
      <c r="R309" s="42">
        <f t="shared" si="30"/>
        <v>5064018</v>
      </c>
      <c r="S309" s="42">
        <f t="shared" si="31"/>
        <v>18578</v>
      </c>
    </row>
    <row r="310" spans="1:19" s="18" customFormat="1">
      <c r="A310" s="18">
        <f t="shared" si="27"/>
        <v>2034</v>
      </c>
      <c r="B310" s="18">
        <f t="shared" si="28"/>
        <v>3</v>
      </c>
      <c r="F310" s="42">
        <f>SUMIF('Cust MB Ind'!$X$8:$AH$8,$B$29,'Cust MB Ind'!$X270:$AH270)</f>
        <v>172</v>
      </c>
      <c r="G310" s="42">
        <f>'Avg Bill Days'!C267</f>
        <v>29.524000000000001</v>
      </c>
      <c r="H310" s="42"/>
      <c r="I310" s="42"/>
      <c r="J310" s="42">
        <f t="shared" si="29"/>
        <v>0</v>
      </c>
      <c r="K310" s="42">
        <f t="shared" si="29"/>
        <v>30</v>
      </c>
      <c r="L310" s="42"/>
      <c r="M310" s="42"/>
      <c r="N310" s="42"/>
      <c r="O310" s="42"/>
      <c r="P310" s="42"/>
      <c r="Q310" s="42"/>
      <c r="R310" s="42">
        <f t="shared" si="30"/>
        <v>5074305</v>
      </c>
      <c r="S310" s="42">
        <f t="shared" si="31"/>
        <v>18494</v>
      </c>
    </row>
    <row r="311" spans="1:19" s="18" customFormat="1">
      <c r="A311" s="18">
        <f t="shared" si="27"/>
        <v>2034</v>
      </c>
      <c r="B311" s="18">
        <f t="shared" si="28"/>
        <v>4</v>
      </c>
      <c r="F311" s="42">
        <f>SUMIF('Cust MB Ind'!$X$8:$AH$8,$B$29,'Cust MB Ind'!$X271:$AH271)</f>
        <v>173</v>
      </c>
      <c r="G311" s="42">
        <f>'Avg Bill Days'!C268</f>
        <v>30.713999999999999</v>
      </c>
      <c r="H311" s="42"/>
      <c r="I311" s="42"/>
      <c r="J311" s="42">
        <f t="shared" si="29"/>
        <v>0</v>
      </c>
      <c r="K311" s="42">
        <f t="shared" si="29"/>
        <v>29</v>
      </c>
      <c r="L311" s="42"/>
      <c r="M311" s="42"/>
      <c r="N311" s="42"/>
      <c r="O311" s="42"/>
      <c r="P311" s="42"/>
      <c r="Q311" s="42"/>
      <c r="R311" s="42">
        <f t="shared" si="30"/>
        <v>5398856</v>
      </c>
      <c r="S311" s="42">
        <f t="shared" si="31"/>
        <v>18601</v>
      </c>
    </row>
    <row r="312" spans="1:19" s="18" customFormat="1">
      <c r="A312" s="18">
        <f t="shared" si="27"/>
        <v>2034</v>
      </c>
      <c r="B312" s="18">
        <f t="shared" si="28"/>
        <v>5</v>
      </c>
      <c r="F312" s="42">
        <f>SUMIF('Cust MB Ind'!$X$8:$AH$8,$B$29,'Cust MB Ind'!$X272:$AH272)</f>
        <v>173</v>
      </c>
      <c r="G312" s="42">
        <f>'Avg Bill Days'!C269</f>
        <v>29.524000000000001</v>
      </c>
      <c r="H312" s="42"/>
      <c r="I312" s="42"/>
      <c r="J312" s="42">
        <f t="shared" si="29"/>
        <v>0</v>
      </c>
      <c r="K312" s="42">
        <f t="shared" si="29"/>
        <v>77</v>
      </c>
      <c r="L312" s="42"/>
      <c r="M312" s="42"/>
      <c r="N312" s="42"/>
      <c r="O312" s="42"/>
      <c r="P312" s="42"/>
      <c r="Q312" s="42"/>
      <c r="R312" s="42">
        <f t="shared" si="30"/>
        <v>5531552</v>
      </c>
      <c r="S312" s="42">
        <f t="shared" si="31"/>
        <v>19771</v>
      </c>
    </row>
    <row r="313" spans="1:19" s="18" customFormat="1">
      <c r="A313" s="18">
        <f t="shared" si="27"/>
        <v>2034</v>
      </c>
      <c r="B313" s="18">
        <f t="shared" si="28"/>
        <v>6</v>
      </c>
      <c r="F313" s="42">
        <f>SUMIF('Cust MB Ind'!$X$8:$AH$8,$B$29,'Cust MB Ind'!$X273:$AH273)</f>
        <v>173</v>
      </c>
      <c r="G313" s="42">
        <f>'Avg Bill Days'!C270</f>
        <v>30.619</v>
      </c>
      <c r="H313" s="42"/>
      <c r="I313" s="42"/>
      <c r="J313" s="42">
        <f t="shared" si="29"/>
        <v>0</v>
      </c>
      <c r="K313" s="42">
        <f t="shared" si="29"/>
        <v>75</v>
      </c>
      <c r="L313" s="42"/>
      <c r="M313" s="42"/>
      <c r="N313" s="42"/>
      <c r="O313" s="42"/>
      <c r="P313" s="42"/>
      <c r="Q313" s="42"/>
      <c r="R313" s="42">
        <f t="shared" si="30"/>
        <v>6225075</v>
      </c>
      <c r="S313" s="42">
        <f t="shared" si="31"/>
        <v>20315</v>
      </c>
    </row>
    <row r="314" spans="1:19" s="18" customFormat="1">
      <c r="A314" s="18">
        <f t="shared" si="27"/>
        <v>2034</v>
      </c>
      <c r="B314" s="18">
        <f t="shared" si="28"/>
        <v>7</v>
      </c>
      <c r="F314" s="42">
        <f>SUMIF('Cust MB Ind'!$X$8:$AH$8,$B$29,'Cust MB Ind'!$X274:$AH274)</f>
        <v>173</v>
      </c>
      <c r="G314" s="42">
        <f>'Avg Bill Days'!C271</f>
        <v>30.713999999999999</v>
      </c>
      <c r="H314" s="42"/>
      <c r="I314" s="42"/>
      <c r="J314" s="42">
        <f t="shared" si="29"/>
        <v>0</v>
      </c>
      <c r="K314" s="42">
        <f t="shared" si="29"/>
        <v>35</v>
      </c>
      <c r="L314" s="42"/>
      <c r="M314" s="42"/>
      <c r="N314" s="42"/>
      <c r="O314" s="42"/>
      <c r="P314" s="42"/>
      <c r="Q314" s="42"/>
      <c r="R314" s="42">
        <f t="shared" si="30"/>
        <v>6650540</v>
      </c>
      <c r="S314" s="42">
        <f t="shared" si="31"/>
        <v>20536</v>
      </c>
    </row>
    <row r="315" spans="1:19" s="18" customFormat="1">
      <c r="A315" s="18">
        <f t="shared" si="27"/>
        <v>2034</v>
      </c>
      <c r="B315" s="18">
        <f t="shared" si="28"/>
        <v>8</v>
      </c>
      <c r="F315" s="42">
        <f>SUMIF('Cust MB Ind'!$X$8:$AH$8,$B$29,'Cust MB Ind'!$X275:$AH275)</f>
        <v>173</v>
      </c>
      <c r="G315" s="42">
        <f>'Avg Bill Days'!C272</f>
        <v>30.475999999999999</v>
      </c>
      <c r="H315" s="42"/>
      <c r="I315" s="42"/>
      <c r="J315" s="42">
        <f t="shared" si="29"/>
        <v>0</v>
      </c>
      <c r="K315" s="42">
        <f t="shared" si="29"/>
        <v>68</v>
      </c>
      <c r="L315" s="42"/>
      <c r="M315" s="42"/>
      <c r="N315" s="42"/>
      <c r="O315" s="42"/>
      <c r="P315" s="42"/>
      <c r="Q315" s="42"/>
      <c r="R315" s="42">
        <f t="shared" si="30"/>
        <v>6643699</v>
      </c>
      <c r="S315" s="42">
        <f t="shared" si="31"/>
        <v>20505</v>
      </c>
    </row>
    <row r="316" spans="1:19" s="18" customFormat="1">
      <c r="A316" s="18">
        <f t="shared" si="27"/>
        <v>2034</v>
      </c>
      <c r="B316" s="18">
        <f t="shared" si="28"/>
        <v>9</v>
      </c>
      <c r="F316" s="42">
        <f>SUMIF('Cust MB Ind'!$X$8:$AH$8,$B$29,'Cust MB Ind'!$X276:$AH276)</f>
        <v>173</v>
      </c>
      <c r="G316" s="42">
        <f>'Avg Bill Days'!C273</f>
        <v>31.143000000000001</v>
      </c>
      <c r="H316" s="42"/>
      <c r="I316" s="42"/>
      <c r="J316" s="42">
        <f t="shared" si="29"/>
        <v>0</v>
      </c>
      <c r="K316" s="42">
        <f t="shared" si="29"/>
        <v>61</v>
      </c>
      <c r="L316" s="42"/>
      <c r="M316" s="42"/>
      <c r="N316" s="42"/>
      <c r="O316" s="42"/>
      <c r="P316" s="42"/>
      <c r="Q316" s="42"/>
      <c r="R316" s="42">
        <f t="shared" si="30"/>
        <v>6442500</v>
      </c>
      <c r="S316" s="42">
        <f t="shared" si="31"/>
        <v>20569</v>
      </c>
    </row>
    <row r="317" spans="1:19" s="18" customFormat="1">
      <c r="A317" s="18">
        <f t="shared" si="27"/>
        <v>2034</v>
      </c>
      <c r="B317" s="18">
        <f t="shared" si="28"/>
        <v>10</v>
      </c>
      <c r="F317" s="42">
        <f>SUMIF('Cust MB Ind'!$X$8:$AH$8,$B$29,'Cust MB Ind'!$X277:$AH277)</f>
        <v>173</v>
      </c>
      <c r="G317" s="42">
        <f>'Avg Bill Days'!C274</f>
        <v>30.762</v>
      </c>
      <c r="H317" s="42"/>
      <c r="I317" s="42"/>
      <c r="J317" s="42">
        <f t="shared" si="29"/>
        <v>0</v>
      </c>
      <c r="K317" s="42">
        <f t="shared" si="29"/>
        <v>56</v>
      </c>
      <c r="L317" s="42"/>
      <c r="M317" s="42"/>
      <c r="N317" s="42"/>
      <c r="O317" s="42"/>
      <c r="P317" s="42"/>
      <c r="Q317" s="42"/>
      <c r="R317" s="42">
        <f t="shared" si="30"/>
        <v>5892153</v>
      </c>
      <c r="S317" s="42">
        <f t="shared" si="31"/>
        <v>19433</v>
      </c>
    </row>
    <row r="318" spans="1:19" s="18" customFormat="1">
      <c r="A318" s="18">
        <f t="shared" si="27"/>
        <v>2034</v>
      </c>
      <c r="B318" s="18">
        <f t="shared" si="28"/>
        <v>11</v>
      </c>
      <c r="F318" s="42">
        <f>SUMIF('Cust MB Ind'!$X$8:$AH$8,$B$29,'Cust MB Ind'!$X278:$AH278)</f>
        <v>173</v>
      </c>
      <c r="G318" s="42">
        <f>'Avg Bill Days'!C275</f>
        <v>28.619</v>
      </c>
      <c r="H318" s="42"/>
      <c r="I318" s="42"/>
      <c r="J318" s="42">
        <f t="shared" si="29"/>
        <v>0</v>
      </c>
      <c r="K318" s="42">
        <f t="shared" si="29"/>
        <v>58</v>
      </c>
      <c r="L318" s="42"/>
      <c r="M318" s="42"/>
      <c r="N318" s="42"/>
      <c r="O318" s="42"/>
      <c r="P318" s="42"/>
      <c r="Q318" s="42"/>
      <c r="R318" s="42">
        <f t="shared" si="30"/>
        <v>4886713</v>
      </c>
      <c r="S318" s="42">
        <f t="shared" si="31"/>
        <v>18726</v>
      </c>
    </row>
    <row r="319" spans="1:19" s="18" customFormat="1">
      <c r="A319" s="18">
        <f t="shared" si="27"/>
        <v>2034</v>
      </c>
      <c r="B319" s="18">
        <f t="shared" si="28"/>
        <v>12</v>
      </c>
      <c r="F319" s="42">
        <f>SUMIF('Cust MB Ind'!$X$8:$AH$8,$B$29,'Cust MB Ind'!$X279:$AH279)</f>
        <v>173</v>
      </c>
      <c r="G319" s="42">
        <f>'Avg Bill Days'!C276</f>
        <v>31.238</v>
      </c>
      <c r="H319" s="42"/>
      <c r="I319" s="42"/>
      <c r="J319" s="42">
        <f t="shared" si="29"/>
        <v>0</v>
      </c>
      <c r="K319" s="42">
        <f t="shared" si="29"/>
        <v>59</v>
      </c>
      <c r="L319" s="42"/>
      <c r="M319" s="42"/>
      <c r="N319" s="42"/>
      <c r="O319" s="42"/>
      <c r="P319" s="42"/>
      <c r="Q319" s="42"/>
      <c r="R319" s="42">
        <f t="shared" si="30"/>
        <v>5167782</v>
      </c>
      <c r="S319" s="42">
        <f t="shared" si="31"/>
        <v>18925</v>
      </c>
    </row>
    <row r="320" spans="1:19" s="18" customFormat="1">
      <c r="A320" s="18">
        <f t="shared" si="27"/>
        <v>2035</v>
      </c>
      <c r="B320" s="18">
        <f t="shared" si="28"/>
        <v>1</v>
      </c>
      <c r="F320" s="42">
        <f>SUMIF('Cust MB Ind'!$X$8:$AH$8,$B$29,'Cust MB Ind'!$X280:$AH280)</f>
        <v>173</v>
      </c>
      <c r="G320" s="42">
        <f>'Avg Bill Days'!C277</f>
        <v>32.286000000000001</v>
      </c>
      <c r="H320" s="42"/>
      <c r="I320" s="42"/>
      <c r="J320" s="42">
        <f t="shared" si="29"/>
        <v>0</v>
      </c>
      <c r="K320" s="42">
        <f t="shared" si="29"/>
        <v>30</v>
      </c>
      <c r="L320" s="42"/>
      <c r="M320" s="42"/>
      <c r="N320" s="42"/>
      <c r="O320" s="42"/>
      <c r="P320" s="42"/>
      <c r="Q320" s="42"/>
      <c r="R320" s="42">
        <f t="shared" si="30"/>
        <v>5302570</v>
      </c>
      <c r="S320" s="42">
        <f t="shared" si="31"/>
        <v>18932</v>
      </c>
    </row>
    <row r="321" spans="1:19" s="18" customFormat="1">
      <c r="A321" s="18">
        <f t="shared" si="27"/>
        <v>2035</v>
      </c>
      <c r="B321" s="18">
        <f t="shared" si="28"/>
        <v>2</v>
      </c>
      <c r="F321" s="42">
        <f>SUMIF('Cust MB Ind'!$X$8:$AH$8,$B$29,'Cust MB Ind'!$X281:$AH281)</f>
        <v>173</v>
      </c>
      <c r="G321" s="42">
        <f>'Avg Bill Days'!C278</f>
        <v>29.81</v>
      </c>
      <c r="H321" s="42"/>
      <c r="I321" s="42"/>
      <c r="J321" s="42">
        <f t="shared" si="29"/>
        <v>0</v>
      </c>
      <c r="K321" s="42">
        <f t="shared" si="29"/>
        <v>31</v>
      </c>
      <c r="L321" s="42"/>
      <c r="M321" s="42"/>
      <c r="N321" s="42"/>
      <c r="O321" s="42"/>
      <c r="P321" s="42"/>
      <c r="Q321" s="42"/>
      <c r="R321" s="42">
        <f t="shared" si="30"/>
        <v>5093460</v>
      </c>
      <c r="S321" s="42">
        <f t="shared" si="31"/>
        <v>18686</v>
      </c>
    </row>
    <row r="322" spans="1:19" s="18" customFormat="1">
      <c r="A322" s="18">
        <f t="shared" si="27"/>
        <v>2035</v>
      </c>
      <c r="B322" s="18">
        <f t="shared" si="28"/>
        <v>3</v>
      </c>
      <c r="F322" s="42">
        <f>SUMIF('Cust MB Ind'!$X$8:$AH$8,$B$29,'Cust MB Ind'!$X282:$AH282)</f>
        <v>173</v>
      </c>
      <c r="G322" s="42">
        <f>'Avg Bill Days'!C279</f>
        <v>29.524000000000001</v>
      </c>
      <c r="H322" s="42"/>
      <c r="I322" s="42"/>
      <c r="J322" s="42">
        <f t="shared" si="29"/>
        <v>0</v>
      </c>
      <c r="K322" s="42">
        <f t="shared" si="29"/>
        <v>30</v>
      </c>
      <c r="L322" s="42"/>
      <c r="M322" s="42"/>
      <c r="N322" s="42"/>
      <c r="O322" s="42"/>
      <c r="P322" s="42"/>
      <c r="Q322" s="42"/>
      <c r="R322" s="42">
        <f t="shared" si="30"/>
        <v>5103807</v>
      </c>
      <c r="S322" s="42">
        <f t="shared" si="31"/>
        <v>18601</v>
      </c>
    </row>
    <row r="323" spans="1:19" s="18" customFormat="1">
      <c r="A323" s="18">
        <f t="shared" si="27"/>
        <v>2035</v>
      </c>
      <c r="B323" s="18">
        <f t="shared" si="28"/>
        <v>4</v>
      </c>
      <c r="F323" s="42">
        <f>SUMIF('Cust MB Ind'!$X$8:$AH$8,$B$29,'Cust MB Ind'!$X283:$AH283)</f>
        <v>173</v>
      </c>
      <c r="G323" s="42">
        <f>'Avg Bill Days'!C280</f>
        <v>30.713999999999999</v>
      </c>
      <c r="H323" s="42"/>
      <c r="I323" s="42"/>
      <c r="J323" s="42">
        <f t="shared" si="29"/>
        <v>0</v>
      </c>
      <c r="K323" s="42">
        <f t="shared" si="29"/>
        <v>29</v>
      </c>
      <c r="L323" s="42"/>
      <c r="M323" s="42"/>
      <c r="N323" s="42"/>
      <c r="O323" s="42"/>
      <c r="P323" s="42"/>
      <c r="Q323" s="42"/>
      <c r="R323" s="42">
        <f t="shared" si="30"/>
        <v>5398856</v>
      </c>
      <c r="S323" s="42">
        <f t="shared" si="31"/>
        <v>18601</v>
      </c>
    </row>
    <row r="324" spans="1:19" s="18" customFormat="1">
      <c r="A324" s="18">
        <f t="shared" ref="A324:A355" si="32">A312+1</f>
        <v>2035</v>
      </c>
      <c r="B324" s="18">
        <f t="shared" si="28"/>
        <v>5</v>
      </c>
      <c r="F324" s="42">
        <f>SUMIF('Cust MB Ind'!$X$8:$AH$8,$B$29,'Cust MB Ind'!$X284:$AH284)</f>
        <v>173</v>
      </c>
      <c r="G324" s="42">
        <f>'Avg Bill Days'!C281</f>
        <v>29.524000000000001</v>
      </c>
      <c r="H324" s="42"/>
      <c r="I324" s="42"/>
      <c r="J324" s="42">
        <f t="shared" si="29"/>
        <v>0</v>
      </c>
      <c r="K324" s="42">
        <f t="shared" si="29"/>
        <v>77</v>
      </c>
      <c r="L324" s="42"/>
      <c r="M324" s="42"/>
      <c r="N324" s="42"/>
      <c r="O324" s="42"/>
      <c r="P324" s="42"/>
      <c r="Q324" s="42"/>
      <c r="R324" s="42">
        <f t="shared" si="30"/>
        <v>5531552</v>
      </c>
      <c r="S324" s="42">
        <f t="shared" si="31"/>
        <v>19771</v>
      </c>
    </row>
    <row r="325" spans="1:19" s="18" customFormat="1">
      <c r="A325" s="18">
        <f t="shared" si="32"/>
        <v>2035</v>
      </c>
      <c r="B325" s="18">
        <f t="shared" ref="B325:B355" si="33">B313</f>
        <v>6</v>
      </c>
      <c r="F325" s="42">
        <f>SUMIF('Cust MB Ind'!$X$8:$AH$8,$B$29,'Cust MB Ind'!$X285:$AH285)</f>
        <v>173</v>
      </c>
      <c r="G325" s="42">
        <f>'Avg Bill Days'!C282</f>
        <v>30.619</v>
      </c>
      <c r="H325" s="42"/>
      <c r="I325" s="42"/>
      <c r="J325" s="42">
        <f t="shared" si="29"/>
        <v>0</v>
      </c>
      <c r="K325" s="42">
        <f t="shared" si="29"/>
        <v>75</v>
      </c>
      <c r="L325" s="42"/>
      <c r="M325" s="42"/>
      <c r="N325" s="42"/>
      <c r="O325" s="42"/>
      <c r="P325" s="42"/>
      <c r="Q325" s="42"/>
      <c r="R325" s="42">
        <f t="shared" si="30"/>
        <v>6225075</v>
      </c>
      <c r="S325" s="42">
        <f t="shared" si="31"/>
        <v>20315</v>
      </c>
    </row>
    <row r="326" spans="1:19" s="18" customFormat="1">
      <c r="A326" s="18">
        <f t="shared" si="32"/>
        <v>2035</v>
      </c>
      <c r="B326" s="18">
        <f t="shared" si="33"/>
        <v>7</v>
      </c>
      <c r="F326" s="42">
        <f>SUMIF('Cust MB Ind'!$X$8:$AH$8,$B$29,'Cust MB Ind'!$X286:$AH286)</f>
        <v>174</v>
      </c>
      <c r="G326" s="42">
        <f>'Avg Bill Days'!C283</f>
        <v>30.713999999999999</v>
      </c>
      <c r="H326" s="42"/>
      <c r="I326" s="42"/>
      <c r="J326" s="42">
        <f t="shared" si="29"/>
        <v>0</v>
      </c>
      <c r="K326" s="42">
        <f t="shared" si="29"/>
        <v>35</v>
      </c>
      <c r="L326" s="42"/>
      <c r="M326" s="42"/>
      <c r="N326" s="42"/>
      <c r="O326" s="42"/>
      <c r="P326" s="42"/>
      <c r="Q326" s="42"/>
      <c r="R326" s="42">
        <f t="shared" si="30"/>
        <v>6688983</v>
      </c>
      <c r="S326" s="42">
        <f t="shared" si="31"/>
        <v>20655</v>
      </c>
    </row>
    <row r="327" spans="1:19" s="18" customFormat="1">
      <c r="A327" s="18">
        <f t="shared" si="32"/>
        <v>2035</v>
      </c>
      <c r="B327" s="18">
        <f t="shared" si="33"/>
        <v>8</v>
      </c>
      <c r="F327" s="42">
        <f>SUMIF('Cust MB Ind'!$X$8:$AH$8,$B$29,'Cust MB Ind'!$X287:$AH287)</f>
        <v>174</v>
      </c>
      <c r="G327" s="42">
        <f>'Avg Bill Days'!C284</f>
        <v>30.475999999999999</v>
      </c>
      <c r="H327" s="42"/>
      <c r="I327" s="42"/>
      <c r="J327" s="42">
        <f t="shared" si="29"/>
        <v>0</v>
      </c>
      <c r="K327" s="42">
        <f t="shared" si="29"/>
        <v>68</v>
      </c>
      <c r="L327" s="42"/>
      <c r="M327" s="42"/>
      <c r="N327" s="42"/>
      <c r="O327" s="42"/>
      <c r="P327" s="42"/>
      <c r="Q327" s="42"/>
      <c r="R327" s="42">
        <f t="shared" si="30"/>
        <v>6682102</v>
      </c>
      <c r="S327" s="42">
        <f t="shared" si="31"/>
        <v>20624</v>
      </c>
    </row>
    <row r="328" spans="1:19" s="18" customFormat="1">
      <c r="A328" s="18">
        <f t="shared" si="32"/>
        <v>2035</v>
      </c>
      <c r="B328" s="18">
        <f t="shared" si="33"/>
        <v>9</v>
      </c>
      <c r="F328" s="42">
        <f>SUMIF('Cust MB Ind'!$X$8:$AH$8,$B$29,'Cust MB Ind'!$X288:$AH288)</f>
        <v>174</v>
      </c>
      <c r="G328" s="42">
        <f>'Avg Bill Days'!C285</f>
        <v>31.143000000000001</v>
      </c>
      <c r="H328" s="42"/>
      <c r="I328" s="42"/>
      <c r="J328" s="42">
        <f t="shared" si="29"/>
        <v>0</v>
      </c>
      <c r="K328" s="42">
        <f t="shared" si="29"/>
        <v>62</v>
      </c>
      <c r="L328" s="42"/>
      <c r="M328" s="42"/>
      <c r="N328" s="42"/>
      <c r="O328" s="42"/>
      <c r="P328" s="42"/>
      <c r="Q328" s="42"/>
      <c r="R328" s="42">
        <f t="shared" si="30"/>
        <v>6479740</v>
      </c>
      <c r="S328" s="42">
        <f t="shared" si="31"/>
        <v>20688</v>
      </c>
    </row>
    <row r="329" spans="1:19" s="18" customFormat="1">
      <c r="A329" s="18">
        <f t="shared" si="32"/>
        <v>2035</v>
      </c>
      <c r="B329" s="18">
        <f t="shared" si="33"/>
        <v>10</v>
      </c>
      <c r="F329" s="42">
        <f>SUMIF('Cust MB Ind'!$X$8:$AH$8,$B$29,'Cust MB Ind'!$X289:$AH289)</f>
        <v>174</v>
      </c>
      <c r="G329" s="42">
        <f>'Avg Bill Days'!C286</f>
        <v>30.762</v>
      </c>
      <c r="H329" s="42"/>
      <c r="I329" s="42"/>
      <c r="J329" s="42">
        <f t="shared" si="29"/>
        <v>0</v>
      </c>
      <c r="K329" s="42">
        <f t="shared" si="29"/>
        <v>56</v>
      </c>
      <c r="L329" s="42"/>
      <c r="M329" s="42"/>
      <c r="N329" s="42"/>
      <c r="O329" s="42"/>
      <c r="P329" s="42"/>
      <c r="Q329" s="42"/>
      <c r="R329" s="42">
        <f t="shared" si="30"/>
        <v>5926211</v>
      </c>
      <c r="S329" s="42">
        <f t="shared" si="31"/>
        <v>19545</v>
      </c>
    </row>
    <row r="330" spans="1:19" s="18" customFormat="1">
      <c r="A330" s="18">
        <f t="shared" si="32"/>
        <v>2035</v>
      </c>
      <c r="B330" s="18">
        <f t="shared" si="33"/>
        <v>11</v>
      </c>
      <c r="F330" s="42">
        <f>SUMIF('Cust MB Ind'!$X$8:$AH$8,$B$29,'Cust MB Ind'!$X290:$AH290)</f>
        <v>174</v>
      </c>
      <c r="G330" s="42">
        <f>'Avg Bill Days'!C287</f>
        <v>28.619</v>
      </c>
      <c r="H330" s="42"/>
      <c r="I330" s="42"/>
      <c r="J330" s="42">
        <f t="shared" si="29"/>
        <v>0</v>
      </c>
      <c r="K330" s="42">
        <f t="shared" si="29"/>
        <v>58</v>
      </c>
      <c r="L330" s="42"/>
      <c r="M330" s="42"/>
      <c r="N330" s="42"/>
      <c r="O330" s="42"/>
      <c r="P330" s="42"/>
      <c r="Q330" s="42"/>
      <c r="R330" s="42">
        <f t="shared" si="30"/>
        <v>4914960</v>
      </c>
      <c r="S330" s="42">
        <f t="shared" si="31"/>
        <v>18834</v>
      </c>
    </row>
    <row r="331" spans="1:19" s="18" customFormat="1">
      <c r="A331" s="18">
        <f t="shared" si="32"/>
        <v>2035</v>
      </c>
      <c r="B331" s="18">
        <f t="shared" si="33"/>
        <v>12</v>
      </c>
      <c r="F331" s="42">
        <f>SUMIF('Cust MB Ind'!$X$8:$AH$8,$B$29,'Cust MB Ind'!$X291:$AH291)</f>
        <v>174</v>
      </c>
      <c r="G331" s="42">
        <f>'Avg Bill Days'!C288</f>
        <v>31.238</v>
      </c>
      <c r="H331" s="42"/>
      <c r="I331" s="42"/>
      <c r="J331" s="42">
        <f t="shared" si="29"/>
        <v>0</v>
      </c>
      <c r="K331" s="42">
        <f t="shared" si="29"/>
        <v>59</v>
      </c>
      <c r="L331" s="42"/>
      <c r="M331" s="42"/>
      <c r="N331" s="42"/>
      <c r="O331" s="42"/>
      <c r="P331" s="42"/>
      <c r="Q331" s="42"/>
      <c r="R331" s="42">
        <f t="shared" si="30"/>
        <v>5197653</v>
      </c>
      <c r="S331" s="42">
        <f t="shared" si="31"/>
        <v>19035</v>
      </c>
    </row>
    <row r="332" spans="1:19" s="18" customFormat="1">
      <c r="A332" s="18">
        <f t="shared" si="32"/>
        <v>2036</v>
      </c>
      <c r="B332" s="18">
        <f t="shared" si="33"/>
        <v>1</v>
      </c>
      <c r="F332" s="42">
        <f>SUMIF('Cust MB Ind'!$X$8:$AH$8,$B$29,'Cust MB Ind'!$X292:$AH292)</f>
        <v>174</v>
      </c>
      <c r="G332" s="42">
        <f>'Avg Bill Days'!C289</f>
        <v>32.286000000000001</v>
      </c>
      <c r="H332" s="42"/>
      <c r="I332" s="42"/>
      <c r="J332" s="42">
        <f t="shared" si="29"/>
        <v>0</v>
      </c>
      <c r="K332" s="42">
        <f t="shared" si="29"/>
        <v>30</v>
      </c>
      <c r="L332" s="42"/>
      <c r="M332" s="42"/>
      <c r="N332" s="42"/>
      <c r="O332" s="42"/>
      <c r="P332" s="42"/>
      <c r="Q332" s="42"/>
      <c r="R332" s="42">
        <f t="shared" si="30"/>
        <v>5333221</v>
      </c>
      <c r="S332" s="42">
        <f t="shared" si="31"/>
        <v>19042</v>
      </c>
    </row>
    <row r="333" spans="1:19" s="18" customFormat="1">
      <c r="A333" s="18">
        <f t="shared" si="32"/>
        <v>2036</v>
      </c>
      <c r="B333" s="18">
        <f t="shared" si="33"/>
        <v>2</v>
      </c>
      <c r="F333" s="42">
        <f>SUMIF('Cust MB Ind'!$X$8:$AH$8,$B$29,'Cust MB Ind'!$X293:$AH293)</f>
        <v>174</v>
      </c>
      <c r="G333" s="42">
        <f>'Avg Bill Days'!C290</f>
        <v>30.31</v>
      </c>
      <c r="H333" s="42"/>
      <c r="I333" s="42"/>
      <c r="J333" s="42">
        <f t="shared" si="29"/>
        <v>0</v>
      </c>
      <c r="K333" s="42">
        <f t="shared" si="29"/>
        <v>31</v>
      </c>
      <c r="L333" s="42"/>
      <c r="M333" s="42"/>
      <c r="N333" s="42"/>
      <c r="O333" s="42"/>
      <c r="P333" s="42"/>
      <c r="Q333" s="42"/>
      <c r="R333" s="42">
        <f t="shared" si="30"/>
        <v>5208828</v>
      </c>
      <c r="S333" s="42">
        <f t="shared" si="31"/>
        <v>18794</v>
      </c>
    </row>
    <row r="334" spans="1:19" s="18" customFormat="1">
      <c r="A334" s="18">
        <f t="shared" si="32"/>
        <v>2036</v>
      </c>
      <c r="B334" s="18">
        <f t="shared" si="33"/>
        <v>3</v>
      </c>
      <c r="F334" s="42">
        <f>SUMIF('Cust MB Ind'!$X$8:$AH$8,$B$29,'Cust MB Ind'!$X294:$AH294)</f>
        <v>174</v>
      </c>
      <c r="G334" s="42">
        <f>'Avg Bill Days'!C291</f>
        <v>30.024000000000001</v>
      </c>
      <c r="H334" s="42"/>
      <c r="I334" s="42"/>
      <c r="J334" s="42">
        <f t="shared" si="29"/>
        <v>0</v>
      </c>
      <c r="K334" s="42">
        <f t="shared" si="29"/>
        <v>31</v>
      </c>
      <c r="L334" s="42"/>
      <c r="M334" s="42"/>
      <c r="N334" s="42"/>
      <c r="O334" s="42"/>
      <c r="P334" s="42"/>
      <c r="Q334" s="42"/>
      <c r="R334" s="42">
        <f t="shared" si="30"/>
        <v>5220243</v>
      </c>
      <c r="S334" s="42">
        <f t="shared" si="31"/>
        <v>18709</v>
      </c>
    </row>
    <row r="335" spans="1:19" s="18" customFormat="1">
      <c r="A335" s="18">
        <f t="shared" si="32"/>
        <v>2036</v>
      </c>
      <c r="B335" s="18">
        <f t="shared" si="33"/>
        <v>4</v>
      </c>
      <c r="F335" s="42">
        <f>SUMIF('Cust MB Ind'!$X$8:$AH$8,$B$29,'Cust MB Ind'!$X295:$AH295)</f>
        <v>174</v>
      </c>
      <c r="G335" s="42">
        <f>'Avg Bill Days'!C292</f>
        <v>30.713999999999999</v>
      </c>
      <c r="H335" s="42"/>
      <c r="I335" s="42"/>
      <c r="J335" s="42">
        <f t="shared" si="29"/>
        <v>0</v>
      </c>
      <c r="K335" s="42">
        <f t="shared" si="29"/>
        <v>29</v>
      </c>
      <c r="L335" s="42"/>
      <c r="M335" s="42"/>
      <c r="N335" s="42"/>
      <c r="O335" s="42"/>
      <c r="P335" s="42"/>
      <c r="Q335" s="42"/>
      <c r="R335" s="42">
        <f t="shared" si="30"/>
        <v>5430063</v>
      </c>
      <c r="S335" s="42">
        <f t="shared" si="31"/>
        <v>18709</v>
      </c>
    </row>
    <row r="336" spans="1:19" s="18" customFormat="1">
      <c r="A336" s="18">
        <f t="shared" si="32"/>
        <v>2036</v>
      </c>
      <c r="B336" s="18">
        <f t="shared" si="33"/>
        <v>5</v>
      </c>
      <c r="F336" s="42">
        <f>SUMIF('Cust MB Ind'!$X$8:$AH$8,$B$29,'Cust MB Ind'!$X296:$AH296)</f>
        <v>174</v>
      </c>
      <c r="G336" s="42">
        <f>'Avg Bill Days'!C293</f>
        <v>29.524000000000001</v>
      </c>
      <c r="H336" s="42"/>
      <c r="I336" s="42"/>
      <c r="J336" s="42">
        <f t="shared" si="29"/>
        <v>0</v>
      </c>
      <c r="K336" s="42">
        <f t="shared" si="29"/>
        <v>78</v>
      </c>
      <c r="L336" s="42"/>
      <c r="M336" s="42"/>
      <c r="N336" s="42"/>
      <c r="O336" s="42"/>
      <c r="P336" s="42"/>
      <c r="Q336" s="42"/>
      <c r="R336" s="42">
        <f t="shared" si="30"/>
        <v>5563526</v>
      </c>
      <c r="S336" s="42">
        <f t="shared" si="31"/>
        <v>19886</v>
      </c>
    </row>
    <row r="337" spans="1:19" s="18" customFormat="1">
      <c r="A337" s="18">
        <f t="shared" si="32"/>
        <v>2036</v>
      </c>
      <c r="B337" s="18">
        <f t="shared" si="33"/>
        <v>6</v>
      </c>
      <c r="F337" s="42">
        <f>SUMIF('Cust MB Ind'!$X$8:$AH$8,$B$29,'Cust MB Ind'!$X297:$AH297)</f>
        <v>174</v>
      </c>
      <c r="G337" s="42">
        <f>'Avg Bill Days'!C294</f>
        <v>30.619</v>
      </c>
      <c r="H337" s="42"/>
      <c r="I337" s="42"/>
      <c r="J337" s="42">
        <f t="shared" si="29"/>
        <v>0</v>
      </c>
      <c r="K337" s="42">
        <f t="shared" si="29"/>
        <v>76</v>
      </c>
      <c r="L337" s="42"/>
      <c r="M337" s="42"/>
      <c r="N337" s="42"/>
      <c r="O337" s="42"/>
      <c r="P337" s="42"/>
      <c r="Q337" s="42"/>
      <c r="R337" s="42">
        <f t="shared" si="30"/>
        <v>6261058</v>
      </c>
      <c r="S337" s="42">
        <f t="shared" si="31"/>
        <v>20433</v>
      </c>
    </row>
    <row r="338" spans="1:19" s="18" customFormat="1">
      <c r="A338" s="18">
        <f t="shared" si="32"/>
        <v>2036</v>
      </c>
      <c r="B338" s="18">
        <f t="shared" si="33"/>
        <v>7</v>
      </c>
      <c r="F338" s="42">
        <f>SUMIF('Cust MB Ind'!$X$8:$AH$8,$B$29,'Cust MB Ind'!$X298:$AH298)</f>
        <v>174</v>
      </c>
      <c r="G338" s="42">
        <f>'Avg Bill Days'!C295</f>
        <v>30.713999999999999</v>
      </c>
      <c r="H338" s="42"/>
      <c r="I338" s="42"/>
      <c r="J338" s="42">
        <f t="shared" si="29"/>
        <v>0</v>
      </c>
      <c r="K338" s="42">
        <f t="shared" si="29"/>
        <v>35</v>
      </c>
      <c r="L338" s="42"/>
      <c r="M338" s="42"/>
      <c r="N338" s="42"/>
      <c r="O338" s="42"/>
      <c r="P338" s="42"/>
      <c r="Q338" s="42"/>
      <c r="R338" s="42">
        <f t="shared" si="30"/>
        <v>6688983</v>
      </c>
      <c r="S338" s="42">
        <f t="shared" si="31"/>
        <v>20655</v>
      </c>
    </row>
    <row r="339" spans="1:19" s="18" customFormat="1">
      <c r="A339" s="18">
        <f t="shared" si="32"/>
        <v>2036</v>
      </c>
      <c r="B339" s="18">
        <f t="shared" si="33"/>
        <v>8</v>
      </c>
      <c r="F339" s="42">
        <f>SUMIF('Cust MB Ind'!$X$8:$AH$8,$B$29,'Cust MB Ind'!$X299:$AH299)</f>
        <v>174</v>
      </c>
      <c r="G339" s="42">
        <f>'Avg Bill Days'!C296</f>
        <v>30.475999999999999</v>
      </c>
      <c r="H339" s="42"/>
      <c r="I339" s="42"/>
      <c r="J339" s="42">
        <f t="shared" si="29"/>
        <v>0</v>
      </c>
      <c r="K339" s="42">
        <f t="shared" si="29"/>
        <v>68</v>
      </c>
      <c r="L339" s="42"/>
      <c r="M339" s="42"/>
      <c r="N339" s="42"/>
      <c r="O339" s="42"/>
      <c r="P339" s="42"/>
      <c r="Q339" s="42"/>
      <c r="R339" s="42">
        <f t="shared" si="30"/>
        <v>6682102</v>
      </c>
      <c r="S339" s="42">
        <f t="shared" si="31"/>
        <v>20624</v>
      </c>
    </row>
    <row r="340" spans="1:19" s="18" customFormat="1">
      <c r="A340" s="18">
        <f t="shared" si="32"/>
        <v>2036</v>
      </c>
      <c r="B340" s="18">
        <f t="shared" si="33"/>
        <v>9</v>
      </c>
      <c r="F340" s="42">
        <f>SUMIF('Cust MB Ind'!$X$8:$AH$8,$B$29,'Cust MB Ind'!$X300:$AH300)</f>
        <v>174</v>
      </c>
      <c r="G340" s="42">
        <f>'Avg Bill Days'!C297</f>
        <v>31.143000000000001</v>
      </c>
      <c r="H340" s="42"/>
      <c r="I340" s="42"/>
      <c r="J340" s="42">
        <f t="shared" si="29"/>
        <v>0</v>
      </c>
      <c r="K340" s="42">
        <f t="shared" si="29"/>
        <v>62</v>
      </c>
      <c r="L340" s="42"/>
      <c r="M340" s="42"/>
      <c r="N340" s="42"/>
      <c r="O340" s="42"/>
      <c r="P340" s="42"/>
      <c r="Q340" s="42"/>
      <c r="R340" s="42">
        <f t="shared" si="30"/>
        <v>6479740</v>
      </c>
      <c r="S340" s="42">
        <f t="shared" si="31"/>
        <v>20688</v>
      </c>
    </row>
    <row r="341" spans="1:19" s="18" customFormat="1">
      <c r="A341" s="18">
        <f t="shared" si="32"/>
        <v>2036</v>
      </c>
      <c r="B341" s="18">
        <f t="shared" si="33"/>
        <v>10</v>
      </c>
      <c r="F341" s="42">
        <f>SUMIF('Cust MB Ind'!$X$8:$AH$8,$B$29,'Cust MB Ind'!$X301:$AH301)</f>
        <v>174</v>
      </c>
      <c r="G341" s="42">
        <f>'Avg Bill Days'!C298</f>
        <v>30.762</v>
      </c>
      <c r="H341" s="42"/>
      <c r="I341" s="42"/>
      <c r="J341" s="42">
        <f t="shared" si="29"/>
        <v>0</v>
      </c>
      <c r="K341" s="42">
        <f t="shared" si="29"/>
        <v>56</v>
      </c>
      <c r="L341" s="42"/>
      <c r="M341" s="42"/>
      <c r="N341" s="42"/>
      <c r="O341" s="42"/>
      <c r="P341" s="42"/>
      <c r="Q341" s="42"/>
      <c r="R341" s="42">
        <f t="shared" si="30"/>
        <v>5926211</v>
      </c>
      <c r="S341" s="42">
        <f t="shared" si="31"/>
        <v>19545</v>
      </c>
    </row>
    <row r="342" spans="1:19" s="18" customFormat="1">
      <c r="A342" s="18">
        <f t="shared" si="32"/>
        <v>2036</v>
      </c>
      <c r="B342" s="18">
        <f t="shared" si="33"/>
        <v>11</v>
      </c>
      <c r="F342" s="42">
        <f>SUMIF('Cust MB Ind'!$X$8:$AH$8,$B$29,'Cust MB Ind'!$X302:$AH302)</f>
        <v>174</v>
      </c>
      <c r="G342" s="42">
        <f>'Avg Bill Days'!C299</f>
        <v>28.619</v>
      </c>
      <c r="H342" s="42"/>
      <c r="I342" s="42"/>
      <c r="J342" s="42">
        <f t="shared" si="29"/>
        <v>0</v>
      </c>
      <c r="K342" s="42">
        <f t="shared" si="29"/>
        <v>58</v>
      </c>
      <c r="L342" s="42"/>
      <c r="M342" s="42"/>
      <c r="N342" s="42"/>
      <c r="O342" s="42"/>
      <c r="P342" s="42"/>
      <c r="Q342" s="42"/>
      <c r="R342" s="42">
        <f t="shared" si="30"/>
        <v>4914960</v>
      </c>
      <c r="S342" s="42">
        <f t="shared" si="31"/>
        <v>18834</v>
      </c>
    </row>
    <row r="343" spans="1:19" s="18" customFormat="1">
      <c r="A343" s="18">
        <f t="shared" si="32"/>
        <v>2036</v>
      </c>
      <c r="B343" s="18">
        <f t="shared" si="33"/>
        <v>12</v>
      </c>
      <c r="F343" s="42">
        <f>SUMIF('Cust MB Ind'!$X$8:$AH$8,$B$29,'Cust MB Ind'!$X303:$AH303)</f>
        <v>174</v>
      </c>
      <c r="G343" s="42">
        <f>'Avg Bill Days'!C300</f>
        <v>31.238</v>
      </c>
      <c r="H343" s="42"/>
      <c r="I343" s="42"/>
      <c r="J343" s="42">
        <f t="shared" si="29"/>
        <v>0</v>
      </c>
      <c r="K343" s="42">
        <f t="shared" si="29"/>
        <v>59</v>
      </c>
      <c r="L343" s="42"/>
      <c r="M343" s="42"/>
      <c r="N343" s="42"/>
      <c r="O343" s="42"/>
      <c r="P343" s="42"/>
      <c r="Q343" s="42"/>
      <c r="R343" s="42">
        <f t="shared" si="30"/>
        <v>5197653</v>
      </c>
      <c r="S343" s="42">
        <f t="shared" si="31"/>
        <v>19035</v>
      </c>
    </row>
    <row r="344" spans="1:19" s="18" customFormat="1">
      <c r="A344" s="18">
        <f t="shared" si="32"/>
        <v>2037</v>
      </c>
      <c r="B344" s="18">
        <f t="shared" si="33"/>
        <v>1</v>
      </c>
      <c r="F344" s="42">
        <f>SUMIF('Cust MB Ind'!$X$8:$AH$8,$B$29,'Cust MB Ind'!$X304:$AH304)</f>
        <v>174</v>
      </c>
      <c r="G344" s="42">
        <f>'Avg Bill Days'!C301</f>
        <v>32.286000000000001</v>
      </c>
      <c r="H344" s="42"/>
      <c r="I344" s="42"/>
      <c r="J344" s="42">
        <f t="shared" si="29"/>
        <v>0</v>
      </c>
      <c r="K344" s="42">
        <f t="shared" si="29"/>
        <v>30</v>
      </c>
      <c r="L344" s="42"/>
      <c r="M344" s="42"/>
      <c r="N344" s="42"/>
      <c r="O344" s="42"/>
      <c r="P344" s="42"/>
      <c r="Q344" s="42"/>
      <c r="R344" s="42">
        <f t="shared" si="30"/>
        <v>5333221</v>
      </c>
      <c r="S344" s="42">
        <f t="shared" si="31"/>
        <v>19042</v>
      </c>
    </row>
    <row r="345" spans="1:19" s="18" customFormat="1">
      <c r="A345" s="18">
        <f t="shared" si="32"/>
        <v>2037</v>
      </c>
      <c r="B345" s="18">
        <f t="shared" si="33"/>
        <v>2</v>
      </c>
      <c r="F345" s="42">
        <f>SUMIF('Cust MB Ind'!$X$8:$AH$8,$B$29,'Cust MB Ind'!$X305:$AH305)</f>
        <v>174</v>
      </c>
      <c r="G345" s="42">
        <f>'Avg Bill Days'!C302</f>
        <v>29.81</v>
      </c>
      <c r="H345" s="42"/>
      <c r="I345" s="42"/>
      <c r="J345" s="42">
        <f t="shared" si="29"/>
        <v>0</v>
      </c>
      <c r="K345" s="42">
        <f t="shared" si="29"/>
        <v>31</v>
      </c>
      <c r="L345" s="42"/>
      <c r="M345" s="42"/>
      <c r="N345" s="42"/>
      <c r="O345" s="42"/>
      <c r="P345" s="42"/>
      <c r="Q345" s="42"/>
      <c r="R345" s="42">
        <f t="shared" si="30"/>
        <v>5122902</v>
      </c>
      <c r="S345" s="42">
        <f t="shared" si="31"/>
        <v>18794</v>
      </c>
    </row>
    <row r="346" spans="1:19" s="18" customFormat="1">
      <c r="A346" s="18">
        <f t="shared" si="32"/>
        <v>2037</v>
      </c>
      <c r="B346" s="18">
        <f t="shared" si="33"/>
        <v>3</v>
      </c>
      <c r="F346" s="42">
        <f>SUMIF('Cust MB Ind'!$X$8:$AH$8,$B$29,'Cust MB Ind'!$X306:$AH306)</f>
        <v>175</v>
      </c>
      <c r="G346" s="42">
        <f>'Avg Bill Days'!C303</f>
        <v>29.524000000000001</v>
      </c>
      <c r="H346" s="42"/>
      <c r="I346" s="42"/>
      <c r="J346" s="42">
        <f t="shared" si="29"/>
        <v>0</v>
      </c>
      <c r="K346" s="42">
        <f t="shared" si="29"/>
        <v>31</v>
      </c>
      <c r="L346" s="42"/>
      <c r="M346" s="42"/>
      <c r="N346" s="42"/>
      <c r="O346" s="42"/>
      <c r="P346" s="42"/>
      <c r="Q346" s="42"/>
      <c r="R346" s="42">
        <f t="shared" si="30"/>
        <v>5162810</v>
      </c>
      <c r="S346" s="42">
        <f t="shared" si="31"/>
        <v>18816</v>
      </c>
    </row>
    <row r="347" spans="1:19" s="18" customFormat="1">
      <c r="A347" s="18">
        <f t="shared" si="32"/>
        <v>2037</v>
      </c>
      <c r="B347" s="18">
        <f t="shared" si="33"/>
        <v>4</v>
      </c>
      <c r="F347" s="42">
        <f>SUMIF('Cust MB Ind'!$X$8:$AH$8,$B$29,'Cust MB Ind'!$X307:$AH307)</f>
        <v>175</v>
      </c>
      <c r="G347" s="42">
        <f>'Avg Bill Days'!C304</f>
        <v>30.713999999999999</v>
      </c>
      <c r="H347" s="42"/>
      <c r="I347" s="42"/>
      <c r="J347" s="42">
        <f t="shared" si="29"/>
        <v>0</v>
      </c>
      <c r="K347" s="42">
        <f t="shared" si="29"/>
        <v>29</v>
      </c>
      <c r="L347" s="42"/>
      <c r="M347" s="42"/>
      <c r="N347" s="42"/>
      <c r="O347" s="42"/>
      <c r="P347" s="42"/>
      <c r="Q347" s="42"/>
      <c r="R347" s="42">
        <f t="shared" si="30"/>
        <v>5461270</v>
      </c>
      <c r="S347" s="42">
        <f t="shared" si="31"/>
        <v>18816</v>
      </c>
    </row>
    <row r="348" spans="1:19" s="18" customFormat="1">
      <c r="A348" s="18">
        <f t="shared" si="32"/>
        <v>2037</v>
      </c>
      <c r="B348" s="18">
        <f t="shared" si="33"/>
        <v>5</v>
      </c>
      <c r="F348" s="42">
        <f>SUMIF('Cust MB Ind'!$X$8:$AH$8,$B$29,'Cust MB Ind'!$X308:$AH308)</f>
        <v>175</v>
      </c>
      <c r="G348" s="42">
        <f>'Avg Bill Days'!C305</f>
        <v>29.524000000000001</v>
      </c>
      <c r="H348" s="42"/>
      <c r="I348" s="42"/>
      <c r="J348" s="42">
        <f t="shared" si="29"/>
        <v>0</v>
      </c>
      <c r="K348" s="42">
        <f t="shared" si="29"/>
        <v>78</v>
      </c>
      <c r="L348" s="42"/>
      <c r="M348" s="42"/>
      <c r="N348" s="42"/>
      <c r="O348" s="42"/>
      <c r="P348" s="42"/>
      <c r="Q348" s="42"/>
      <c r="R348" s="42">
        <f t="shared" si="30"/>
        <v>5595501</v>
      </c>
      <c r="S348" s="42">
        <f t="shared" si="31"/>
        <v>20000</v>
      </c>
    </row>
    <row r="349" spans="1:19" s="18" customFormat="1">
      <c r="A349" s="18">
        <f t="shared" si="32"/>
        <v>2037</v>
      </c>
      <c r="B349" s="18">
        <f t="shared" si="33"/>
        <v>6</v>
      </c>
      <c r="F349" s="42">
        <f>SUMIF('Cust MB Ind'!$X$8:$AH$8,$B$29,'Cust MB Ind'!$X309:$AH309)</f>
        <v>175</v>
      </c>
      <c r="G349" s="42">
        <f>'Avg Bill Days'!C306</f>
        <v>30.619</v>
      </c>
      <c r="H349" s="42"/>
      <c r="I349" s="42"/>
      <c r="J349" s="42">
        <f t="shared" si="29"/>
        <v>0</v>
      </c>
      <c r="K349" s="42">
        <f t="shared" si="29"/>
        <v>76</v>
      </c>
      <c r="L349" s="42"/>
      <c r="M349" s="42"/>
      <c r="N349" s="42"/>
      <c r="O349" s="42"/>
      <c r="P349" s="42"/>
      <c r="Q349" s="42"/>
      <c r="R349" s="42">
        <f t="shared" si="30"/>
        <v>6297041</v>
      </c>
      <c r="S349" s="42">
        <f t="shared" si="31"/>
        <v>20550</v>
      </c>
    </row>
    <row r="350" spans="1:19" s="18" customFormat="1">
      <c r="A350" s="18">
        <f t="shared" si="32"/>
        <v>2037</v>
      </c>
      <c r="B350" s="18">
        <f t="shared" si="33"/>
        <v>7</v>
      </c>
      <c r="F350" s="42">
        <f>SUMIF('Cust MB Ind'!$X$8:$AH$8,$B$29,'Cust MB Ind'!$X310:$AH310)</f>
        <v>175</v>
      </c>
      <c r="G350" s="42">
        <f>'Avg Bill Days'!C307</f>
        <v>30.713999999999999</v>
      </c>
      <c r="H350" s="42"/>
      <c r="I350" s="42"/>
      <c r="J350" s="42">
        <f t="shared" si="29"/>
        <v>0</v>
      </c>
      <c r="K350" s="42">
        <f t="shared" si="29"/>
        <v>35</v>
      </c>
      <c r="L350" s="42"/>
      <c r="M350" s="42"/>
      <c r="N350" s="42"/>
      <c r="O350" s="42"/>
      <c r="P350" s="42"/>
      <c r="Q350" s="42"/>
      <c r="R350" s="42">
        <f t="shared" si="30"/>
        <v>6727425</v>
      </c>
      <c r="S350" s="42">
        <f t="shared" si="31"/>
        <v>20773</v>
      </c>
    </row>
    <row r="351" spans="1:19" s="18" customFormat="1">
      <c r="A351" s="18">
        <f t="shared" si="32"/>
        <v>2037</v>
      </c>
      <c r="B351" s="18">
        <f t="shared" si="33"/>
        <v>8</v>
      </c>
      <c r="F351" s="42">
        <f>SUMIF('Cust MB Ind'!$X$8:$AH$8,$B$29,'Cust MB Ind'!$X311:$AH311)</f>
        <v>175</v>
      </c>
      <c r="G351" s="42">
        <f>'Avg Bill Days'!C308</f>
        <v>30.475999999999999</v>
      </c>
      <c r="H351" s="42"/>
      <c r="I351" s="42"/>
      <c r="J351" s="42">
        <f t="shared" si="29"/>
        <v>0</v>
      </c>
      <c r="K351" s="42">
        <f t="shared" si="29"/>
        <v>69</v>
      </c>
      <c r="L351" s="42"/>
      <c r="M351" s="42"/>
      <c r="N351" s="42"/>
      <c r="O351" s="42"/>
      <c r="P351" s="42"/>
      <c r="Q351" s="42"/>
      <c r="R351" s="42">
        <f t="shared" si="30"/>
        <v>6720505</v>
      </c>
      <c r="S351" s="42">
        <f t="shared" si="31"/>
        <v>20742</v>
      </c>
    </row>
    <row r="352" spans="1:19" s="18" customFormat="1">
      <c r="A352" s="18">
        <f t="shared" si="32"/>
        <v>2037</v>
      </c>
      <c r="B352" s="18">
        <f t="shared" si="33"/>
        <v>9</v>
      </c>
      <c r="F352" s="42">
        <f>SUMIF('Cust MB Ind'!$X$8:$AH$8,$B$29,'Cust MB Ind'!$X312:$AH312)</f>
        <v>175</v>
      </c>
      <c r="G352" s="42">
        <f>'Avg Bill Days'!C309</f>
        <v>31.143000000000001</v>
      </c>
      <c r="H352" s="42"/>
      <c r="I352" s="42"/>
      <c r="J352" s="42">
        <f t="shared" si="29"/>
        <v>0</v>
      </c>
      <c r="K352" s="42">
        <f t="shared" si="29"/>
        <v>62</v>
      </c>
      <c r="L352" s="42"/>
      <c r="M352" s="42"/>
      <c r="N352" s="42"/>
      <c r="O352" s="42"/>
      <c r="P352" s="42"/>
      <c r="Q352" s="42"/>
      <c r="R352" s="42">
        <f t="shared" si="30"/>
        <v>6516980</v>
      </c>
      <c r="S352" s="42">
        <f t="shared" si="31"/>
        <v>20806</v>
      </c>
    </row>
    <row r="353" spans="1:19" s="18" customFormat="1">
      <c r="A353" s="18">
        <f t="shared" si="32"/>
        <v>2037</v>
      </c>
      <c r="B353" s="18">
        <f t="shared" si="33"/>
        <v>10</v>
      </c>
      <c r="F353" s="42">
        <f>SUMIF('Cust MB Ind'!$X$8:$AH$8,$B$29,'Cust MB Ind'!$X313:$AH313)</f>
        <v>175</v>
      </c>
      <c r="G353" s="42">
        <f>'Avg Bill Days'!C310</f>
        <v>30.762</v>
      </c>
      <c r="H353" s="42"/>
      <c r="I353" s="42"/>
      <c r="J353" s="42">
        <f t="shared" si="29"/>
        <v>0</v>
      </c>
      <c r="K353" s="42">
        <f t="shared" si="29"/>
        <v>57</v>
      </c>
      <c r="L353" s="42"/>
      <c r="M353" s="42"/>
      <c r="N353" s="42"/>
      <c r="O353" s="42"/>
      <c r="P353" s="42"/>
      <c r="Q353" s="42"/>
      <c r="R353" s="42">
        <f t="shared" si="30"/>
        <v>5960270</v>
      </c>
      <c r="S353" s="42">
        <f t="shared" si="31"/>
        <v>19657</v>
      </c>
    </row>
    <row r="354" spans="1:19" s="18" customFormat="1">
      <c r="A354" s="18">
        <f t="shared" si="32"/>
        <v>2037</v>
      </c>
      <c r="B354" s="18">
        <f t="shared" si="33"/>
        <v>11</v>
      </c>
      <c r="F354" s="42">
        <f>SUMIF('Cust MB Ind'!$X$8:$AH$8,$B$29,'Cust MB Ind'!$X314:$AH314)</f>
        <v>175</v>
      </c>
      <c r="G354" s="42">
        <f>'Avg Bill Days'!C311</f>
        <v>28.619</v>
      </c>
      <c r="H354" s="42"/>
      <c r="I354" s="42"/>
      <c r="J354" s="42">
        <f t="shared" si="29"/>
        <v>0</v>
      </c>
      <c r="K354" s="42">
        <f t="shared" si="29"/>
        <v>58</v>
      </c>
      <c r="L354" s="42"/>
      <c r="M354" s="42"/>
      <c r="N354" s="42"/>
      <c r="O354" s="42"/>
      <c r="P354" s="42"/>
      <c r="Q354" s="42"/>
      <c r="R354" s="42">
        <f t="shared" si="30"/>
        <v>4943207</v>
      </c>
      <c r="S354" s="42">
        <f t="shared" si="31"/>
        <v>18942</v>
      </c>
    </row>
    <row r="355" spans="1:19" s="18" customFormat="1">
      <c r="A355" s="18">
        <f t="shared" si="32"/>
        <v>2037</v>
      </c>
      <c r="B355" s="18">
        <f t="shared" si="33"/>
        <v>12</v>
      </c>
      <c r="F355" s="42">
        <f>SUMIF('Cust MB Ind'!$X$8:$AH$8,$B$29,'Cust MB Ind'!$X315:$AH315)</f>
        <v>175</v>
      </c>
      <c r="G355" s="42">
        <f>'Avg Bill Days'!C312</f>
        <v>31.238</v>
      </c>
      <c r="H355" s="42"/>
      <c r="I355" s="42"/>
      <c r="J355" s="42">
        <f t="shared" si="29"/>
        <v>0</v>
      </c>
      <c r="K355" s="42">
        <f t="shared" si="29"/>
        <v>60</v>
      </c>
      <c r="L355" s="42"/>
      <c r="M355" s="42"/>
      <c r="N355" s="42"/>
      <c r="O355" s="42"/>
      <c r="P355" s="42"/>
      <c r="Q355" s="42"/>
      <c r="R355" s="42">
        <f t="shared" si="30"/>
        <v>5227525</v>
      </c>
      <c r="S355" s="42">
        <f t="shared" si="31"/>
        <v>19144</v>
      </c>
    </row>
  </sheetData>
  <phoneticPr fontId="4" type="noConversion"/>
  <pageMargins left="0.75" right="0.75" top="1" bottom="1" header="0.5" footer="0.5"/>
  <headerFooter alignWithMargins="0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T355"/>
  <sheetViews>
    <sheetView zoomScale="90" zoomScaleNormal="90" workbookViewId="0">
      <pane ySplit="2" topLeftCell="A3" activePane="bottomLeft" state="frozen"/>
      <selection pane="bottomLeft" activeCell="A3" sqref="A3"/>
    </sheetView>
  </sheetViews>
  <sheetFormatPr defaultRowHeight="15"/>
  <cols>
    <col min="1" max="5" width="7.7109375" style="3" customWidth="1"/>
    <col min="6" max="7" width="11.5703125" style="3" customWidth="1"/>
    <col min="8" max="8" width="15" style="3" customWidth="1"/>
    <col min="9" max="15" width="11.5703125" style="3" customWidth="1"/>
    <col min="16" max="17" width="12.85546875" style="3" customWidth="1"/>
    <col min="18" max="19" width="11.5703125" style="3" customWidth="1"/>
    <col min="20" max="16384" width="9.140625" style="3"/>
  </cols>
  <sheetData>
    <row r="1" spans="1:19" ht="29.25" customHeight="1">
      <c r="A1" s="6" t="s">
        <v>12</v>
      </c>
      <c r="B1" s="6" t="s">
        <v>13</v>
      </c>
      <c r="C1" s="6" t="s">
        <v>14</v>
      </c>
      <c r="D1" s="6" t="s">
        <v>15</v>
      </c>
      <c r="E1" s="6" t="s">
        <v>16</v>
      </c>
      <c r="F1" s="7" t="s">
        <v>17</v>
      </c>
      <c r="G1" s="7" t="s">
        <v>18</v>
      </c>
      <c r="H1" s="7" t="s">
        <v>19</v>
      </c>
      <c r="I1" s="7" t="s">
        <v>88</v>
      </c>
      <c r="J1" s="7" t="s">
        <v>89</v>
      </c>
      <c r="K1" s="7" t="s">
        <v>90</v>
      </c>
      <c r="L1" s="7" t="s">
        <v>20</v>
      </c>
      <c r="M1" s="7" t="s">
        <v>91</v>
      </c>
      <c r="N1" s="7" t="s">
        <v>92</v>
      </c>
      <c r="O1" s="7"/>
      <c r="P1" s="8" t="s">
        <v>21</v>
      </c>
      <c r="Q1" s="8" t="s">
        <v>22</v>
      </c>
      <c r="R1" s="9" t="s">
        <v>74</v>
      </c>
      <c r="S1" s="7" t="s">
        <v>23</v>
      </c>
    </row>
    <row r="2" spans="1:19">
      <c r="A2" s="10" t="s">
        <v>93</v>
      </c>
      <c r="B2" s="10" t="s">
        <v>94</v>
      </c>
      <c r="C2" s="10" t="s">
        <v>95</v>
      </c>
      <c r="D2" s="10" t="s">
        <v>96</v>
      </c>
      <c r="E2" s="10" t="s">
        <v>97</v>
      </c>
      <c r="F2" s="10" t="s">
        <v>98</v>
      </c>
      <c r="G2" s="10" t="s">
        <v>99</v>
      </c>
      <c r="H2" s="11">
        <v>30</v>
      </c>
      <c r="I2" s="12">
        <v>590</v>
      </c>
      <c r="J2" s="13">
        <v>588</v>
      </c>
      <c r="K2" s="13">
        <v>508</v>
      </c>
      <c r="L2" s="13">
        <v>608</v>
      </c>
      <c r="M2" s="13">
        <v>580</v>
      </c>
      <c r="N2" s="13">
        <v>969</v>
      </c>
      <c r="O2" s="13"/>
      <c r="P2" s="14" t="s">
        <v>100</v>
      </c>
      <c r="Q2" s="14" t="s">
        <v>101</v>
      </c>
      <c r="R2" s="14" t="s">
        <v>102</v>
      </c>
      <c r="S2" s="10" t="s">
        <v>103</v>
      </c>
    </row>
    <row r="3" spans="1:19">
      <c r="A3" s="3">
        <v>2010</v>
      </c>
      <c r="B3" s="3">
        <v>5</v>
      </c>
      <c r="C3" s="3" t="s">
        <v>10</v>
      </c>
      <c r="D3" s="3" t="s">
        <v>6</v>
      </c>
      <c r="E3" s="3" t="s">
        <v>68</v>
      </c>
      <c r="F3" s="36">
        <v>4</v>
      </c>
      <c r="G3" s="36">
        <v>120</v>
      </c>
      <c r="H3" s="36"/>
      <c r="I3" s="36">
        <v>208</v>
      </c>
      <c r="J3" s="36"/>
      <c r="K3" s="36"/>
      <c r="L3" s="36"/>
      <c r="M3" s="36"/>
      <c r="N3" s="36"/>
      <c r="O3" s="36"/>
      <c r="P3" s="36">
        <v>6721.57</v>
      </c>
      <c r="Q3" s="36">
        <v>3128.1600000000003</v>
      </c>
      <c r="R3" s="36">
        <v>57080</v>
      </c>
      <c r="S3" s="36">
        <v>208</v>
      </c>
    </row>
    <row r="4" spans="1:19">
      <c r="A4" s="3">
        <v>2010</v>
      </c>
      <c r="B4" s="3">
        <v>6</v>
      </c>
      <c r="C4" s="3" t="s">
        <v>10</v>
      </c>
      <c r="D4" s="3" t="s">
        <v>6</v>
      </c>
      <c r="E4" s="3" t="s">
        <v>68</v>
      </c>
      <c r="F4" s="36">
        <v>4</v>
      </c>
      <c r="G4" s="36">
        <v>122</v>
      </c>
      <c r="H4" s="36"/>
      <c r="I4" s="36">
        <v>210</v>
      </c>
      <c r="J4" s="36"/>
      <c r="K4" s="36"/>
      <c r="L4" s="36"/>
      <c r="M4" s="36"/>
      <c r="N4" s="36"/>
      <c r="O4" s="36"/>
      <c r="P4" s="36">
        <v>7274.98</v>
      </c>
      <c r="Q4" s="36">
        <v>3345.6899999999996</v>
      </c>
      <c r="R4" s="36">
        <v>63420</v>
      </c>
      <c r="S4" s="36">
        <v>210</v>
      </c>
    </row>
    <row r="5" spans="1:19">
      <c r="A5" s="3">
        <v>2010</v>
      </c>
      <c r="B5" s="3">
        <v>7</v>
      </c>
      <c r="C5" s="3" t="s">
        <v>10</v>
      </c>
      <c r="D5" s="3" t="s">
        <v>6</v>
      </c>
      <c r="E5" s="3" t="s">
        <v>68</v>
      </c>
      <c r="F5" s="36">
        <v>4</v>
      </c>
      <c r="G5" s="36">
        <v>117</v>
      </c>
      <c r="H5" s="36"/>
      <c r="I5" s="36">
        <v>211</v>
      </c>
      <c r="J5" s="36"/>
      <c r="K5" s="36"/>
      <c r="L5" s="36"/>
      <c r="M5" s="36"/>
      <c r="N5" s="36"/>
      <c r="O5" s="36"/>
      <c r="P5" s="36">
        <v>7015.35</v>
      </c>
      <c r="Q5" s="36">
        <v>3257.87</v>
      </c>
      <c r="R5" s="36">
        <v>60560</v>
      </c>
      <c r="S5" s="36">
        <v>211</v>
      </c>
    </row>
    <row r="6" spans="1:19">
      <c r="A6" s="3">
        <v>2010</v>
      </c>
      <c r="B6" s="3">
        <v>8</v>
      </c>
      <c r="C6" s="3" t="s">
        <v>10</v>
      </c>
      <c r="D6" s="3" t="s">
        <v>6</v>
      </c>
      <c r="E6" s="3" t="s">
        <v>68</v>
      </c>
      <c r="F6" s="36">
        <v>4</v>
      </c>
      <c r="G6" s="36">
        <v>121</v>
      </c>
      <c r="H6" s="36"/>
      <c r="I6" s="36">
        <v>218</v>
      </c>
      <c r="J6" s="36"/>
      <c r="K6" s="36"/>
      <c r="L6" s="36"/>
      <c r="M6" s="36"/>
      <c r="N6" s="36"/>
      <c r="O6" s="36"/>
      <c r="P6" s="36">
        <v>7776.59</v>
      </c>
      <c r="Q6" s="36">
        <v>3531.84</v>
      </c>
      <c r="R6" s="36">
        <v>67800</v>
      </c>
      <c r="S6" s="36">
        <v>218</v>
      </c>
    </row>
    <row r="7" spans="1:19">
      <c r="A7" s="3">
        <v>2010</v>
      </c>
      <c r="B7" s="3">
        <v>9</v>
      </c>
      <c r="C7" s="3" t="s">
        <v>10</v>
      </c>
      <c r="D7" s="3" t="s">
        <v>6</v>
      </c>
      <c r="E7" s="3" t="s">
        <v>68</v>
      </c>
      <c r="F7" s="36">
        <v>4</v>
      </c>
      <c r="G7" s="36">
        <v>128</v>
      </c>
      <c r="H7" s="36"/>
      <c r="I7" s="36">
        <v>218</v>
      </c>
      <c r="J7" s="36"/>
      <c r="K7" s="36"/>
      <c r="L7" s="36"/>
      <c r="M7" s="36"/>
      <c r="N7" s="36"/>
      <c r="O7" s="36"/>
      <c r="P7" s="36">
        <v>8097.67</v>
      </c>
      <c r="Q7" s="36">
        <v>3653.1099999999997</v>
      </c>
      <c r="R7" s="36">
        <v>71520</v>
      </c>
      <c r="S7" s="36">
        <v>218</v>
      </c>
    </row>
    <row r="8" spans="1:19">
      <c r="A8" s="3">
        <v>2010</v>
      </c>
      <c r="B8" s="3">
        <v>10</v>
      </c>
      <c r="C8" s="3" t="s">
        <v>10</v>
      </c>
      <c r="D8" s="3" t="s">
        <v>6</v>
      </c>
      <c r="E8" s="3" t="s">
        <v>68</v>
      </c>
      <c r="F8" s="36">
        <v>4</v>
      </c>
      <c r="G8" s="36">
        <v>116</v>
      </c>
      <c r="H8" s="36"/>
      <c r="I8" s="36">
        <v>182</v>
      </c>
      <c r="J8" s="36"/>
      <c r="K8" s="36"/>
      <c r="L8" s="36"/>
      <c r="M8" s="36"/>
      <c r="N8" s="36"/>
      <c r="O8" s="36"/>
      <c r="P8" s="36">
        <v>6033.8399999999992</v>
      </c>
      <c r="Q8" s="36">
        <v>2785.78</v>
      </c>
      <c r="R8" s="36">
        <v>50900</v>
      </c>
      <c r="S8" s="36">
        <v>182</v>
      </c>
    </row>
    <row r="9" spans="1:19">
      <c r="A9" s="3">
        <v>2010</v>
      </c>
      <c r="B9" s="3">
        <v>11</v>
      </c>
      <c r="C9" s="3" t="s">
        <v>10</v>
      </c>
      <c r="D9" s="3" t="s">
        <v>6</v>
      </c>
      <c r="E9" s="3" t="s">
        <v>68</v>
      </c>
      <c r="F9" s="36">
        <v>4</v>
      </c>
      <c r="G9" s="36">
        <v>126</v>
      </c>
      <c r="H9" s="36"/>
      <c r="I9" s="36">
        <v>188</v>
      </c>
      <c r="J9" s="36"/>
      <c r="K9" s="36"/>
      <c r="L9" s="36"/>
      <c r="M9" s="36"/>
      <c r="N9" s="36"/>
      <c r="O9" s="36"/>
      <c r="P9" s="36">
        <v>6087.73</v>
      </c>
      <c r="Q9" s="36">
        <v>2822.22</v>
      </c>
      <c r="R9" s="36">
        <v>51020</v>
      </c>
      <c r="S9" s="36">
        <v>188</v>
      </c>
    </row>
    <row r="10" spans="1:19">
      <c r="A10" s="3">
        <v>2010</v>
      </c>
      <c r="B10" s="3">
        <v>12</v>
      </c>
      <c r="C10" s="3" t="s">
        <v>10</v>
      </c>
      <c r="D10" s="3" t="s">
        <v>6</v>
      </c>
      <c r="E10" s="3" t="s">
        <v>68</v>
      </c>
      <c r="F10" s="36">
        <v>4</v>
      </c>
      <c r="G10" s="36">
        <v>120</v>
      </c>
      <c r="H10" s="36"/>
      <c r="I10" s="36">
        <v>221</v>
      </c>
      <c r="J10" s="36"/>
      <c r="K10" s="36"/>
      <c r="L10" s="36"/>
      <c r="M10" s="36"/>
      <c r="N10" s="36"/>
      <c r="O10" s="36"/>
      <c r="P10" s="36">
        <v>6277.44</v>
      </c>
      <c r="Q10" s="36">
        <v>2983.47</v>
      </c>
      <c r="R10" s="36">
        <v>50480</v>
      </c>
      <c r="S10" s="36">
        <v>221</v>
      </c>
    </row>
    <row r="11" spans="1:19">
      <c r="A11" s="3">
        <v>2011</v>
      </c>
      <c r="B11" s="3">
        <v>1</v>
      </c>
      <c r="C11" s="3" t="s">
        <v>10</v>
      </c>
      <c r="D11" s="3" t="s">
        <v>6</v>
      </c>
      <c r="E11" s="3" t="s">
        <v>68</v>
      </c>
      <c r="F11" s="36">
        <v>4</v>
      </c>
      <c r="G11" s="36">
        <v>126</v>
      </c>
      <c r="H11" s="36"/>
      <c r="I11" s="36">
        <v>254</v>
      </c>
      <c r="J11" s="36"/>
      <c r="K11" s="36"/>
      <c r="L11" s="36"/>
      <c r="M11" s="36"/>
      <c r="N11" s="36"/>
      <c r="O11" s="36"/>
      <c r="P11" s="36">
        <v>7338.619999999999</v>
      </c>
      <c r="Q11" s="36">
        <v>3490.32</v>
      </c>
      <c r="R11" s="36">
        <v>62260</v>
      </c>
      <c r="S11" s="36">
        <v>254</v>
      </c>
    </row>
    <row r="12" spans="1:19">
      <c r="A12" s="3">
        <v>2011</v>
      </c>
      <c r="B12" s="3">
        <v>2</v>
      </c>
      <c r="C12" s="3" t="s">
        <v>10</v>
      </c>
      <c r="D12" s="3" t="s">
        <v>6</v>
      </c>
      <c r="E12" s="3" t="s">
        <v>68</v>
      </c>
      <c r="F12" s="36">
        <v>4</v>
      </c>
      <c r="G12" s="36">
        <v>126</v>
      </c>
      <c r="H12" s="36"/>
      <c r="I12" s="36">
        <v>246</v>
      </c>
      <c r="J12" s="36"/>
      <c r="K12" s="36"/>
      <c r="L12" s="36"/>
      <c r="M12" s="36"/>
      <c r="N12" s="36"/>
      <c r="O12" s="36"/>
      <c r="P12" s="36">
        <v>7760.4599999999991</v>
      </c>
      <c r="Q12" s="36">
        <v>3597.21</v>
      </c>
      <c r="R12" s="36">
        <v>67000</v>
      </c>
      <c r="S12" s="36">
        <v>246</v>
      </c>
    </row>
    <row r="13" spans="1:19">
      <c r="A13" s="3">
        <v>2011</v>
      </c>
      <c r="B13" s="3">
        <v>3</v>
      </c>
      <c r="C13" s="3" t="s">
        <v>10</v>
      </c>
      <c r="D13" s="3" t="s">
        <v>6</v>
      </c>
      <c r="E13" s="3" t="s">
        <v>68</v>
      </c>
      <c r="F13" s="36">
        <v>4</v>
      </c>
      <c r="G13" s="36">
        <v>109</v>
      </c>
      <c r="H13" s="36"/>
      <c r="I13" s="36">
        <v>204</v>
      </c>
      <c r="J13" s="36"/>
      <c r="K13" s="36"/>
      <c r="L13" s="36"/>
      <c r="M13" s="36"/>
      <c r="N13" s="36"/>
      <c r="O13" s="36"/>
      <c r="P13" s="36">
        <v>5741.76</v>
      </c>
      <c r="Q13" s="36">
        <v>2781.87</v>
      </c>
      <c r="R13" s="36">
        <v>48460</v>
      </c>
      <c r="S13" s="36">
        <v>204</v>
      </c>
    </row>
    <row r="14" spans="1:19" s="18" customFormat="1">
      <c r="A14" s="3">
        <v>2011</v>
      </c>
      <c r="B14" s="3">
        <v>4</v>
      </c>
      <c r="C14" s="3" t="s">
        <v>10</v>
      </c>
      <c r="D14" s="3" t="s">
        <v>6</v>
      </c>
      <c r="E14" s="3" t="s">
        <v>68</v>
      </c>
      <c r="F14" s="36">
        <v>4</v>
      </c>
      <c r="G14" s="36">
        <v>121</v>
      </c>
      <c r="H14" s="36"/>
      <c r="I14" s="36">
        <v>234</v>
      </c>
      <c r="J14" s="36"/>
      <c r="K14" s="36"/>
      <c r="L14" s="36"/>
      <c r="M14" s="36"/>
      <c r="N14" s="36"/>
      <c r="O14" s="36"/>
      <c r="P14" s="36">
        <v>6436.49</v>
      </c>
      <c r="Q14" s="36">
        <v>3129.5899999999997</v>
      </c>
      <c r="R14" s="36">
        <v>54300</v>
      </c>
      <c r="S14" s="36">
        <v>234</v>
      </c>
    </row>
    <row r="15" spans="1:19">
      <c r="A15" s="3">
        <v>2011</v>
      </c>
      <c r="B15" s="3">
        <v>5</v>
      </c>
      <c r="C15" s="3" t="s">
        <v>10</v>
      </c>
      <c r="D15" s="3" t="s">
        <v>6</v>
      </c>
      <c r="E15" s="3" t="s">
        <v>68</v>
      </c>
      <c r="F15" s="36">
        <v>4</v>
      </c>
      <c r="G15" s="36">
        <v>122</v>
      </c>
      <c r="H15" s="36"/>
      <c r="I15" s="36">
        <v>211</v>
      </c>
      <c r="J15" s="36"/>
      <c r="K15" s="36"/>
      <c r="L15" s="36"/>
      <c r="M15" s="36"/>
      <c r="N15" s="36"/>
      <c r="O15" s="36"/>
      <c r="P15" s="36">
        <v>6723.0499999999993</v>
      </c>
      <c r="Q15" s="36">
        <v>3143.14</v>
      </c>
      <c r="R15" s="36">
        <v>58660</v>
      </c>
      <c r="S15" s="36">
        <v>211</v>
      </c>
    </row>
    <row r="16" spans="1:19">
      <c r="A16" s="3">
        <v>2011</v>
      </c>
      <c r="B16" s="3">
        <v>6</v>
      </c>
      <c r="C16" s="3" t="s">
        <v>10</v>
      </c>
      <c r="D16" s="3" t="s">
        <v>6</v>
      </c>
      <c r="E16" s="3" t="s">
        <v>68</v>
      </c>
      <c r="F16" s="36">
        <v>4</v>
      </c>
      <c r="G16" s="36">
        <v>125</v>
      </c>
      <c r="H16" s="36"/>
      <c r="I16" s="36">
        <v>252</v>
      </c>
      <c r="J16" s="36"/>
      <c r="K16" s="36"/>
      <c r="L16" s="36"/>
      <c r="M16" s="36"/>
      <c r="N16" s="36"/>
      <c r="O16" s="36"/>
      <c r="P16" s="36">
        <v>8082.65</v>
      </c>
      <c r="Q16" s="36">
        <v>3769.22</v>
      </c>
      <c r="R16" s="36">
        <v>71400</v>
      </c>
      <c r="S16" s="36">
        <v>252</v>
      </c>
    </row>
    <row r="17" spans="1:20">
      <c r="A17" s="3">
        <v>2011</v>
      </c>
      <c r="B17" s="3">
        <v>7</v>
      </c>
      <c r="C17" s="3" t="s">
        <v>10</v>
      </c>
      <c r="D17" s="3" t="s">
        <v>6</v>
      </c>
      <c r="E17" s="3" t="s">
        <v>68</v>
      </c>
      <c r="F17" s="36">
        <v>4</v>
      </c>
      <c r="G17" s="36">
        <v>122</v>
      </c>
      <c r="H17" s="36"/>
      <c r="I17" s="36">
        <v>252</v>
      </c>
      <c r="J17" s="36"/>
      <c r="K17" s="36"/>
      <c r="L17" s="36"/>
      <c r="M17" s="36"/>
      <c r="N17" s="36"/>
      <c r="O17" s="36"/>
      <c r="P17" s="36">
        <v>7839.27</v>
      </c>
      <c r="Q17" s="36">
        <v>3662.08</v>
      </c>
      <c r="R17" s="36">
        <v>68020</v>
      </c>
      <c r="S17" s="36">
        <v>252</v>
      </c>
    </row>
    <row r="18" spans="1:20">
      <c r="A18" s="3">
        <v>2011</v>
      </c>
      <c r="B18" s="3">
        <v>8</v>
      </c>
      <c r="C18" s="3" t="s">
        <v>10</v>
      </c>
      <c r="D18" s="3" t="s">
        <v>6</v>
      </c>
      <c r="E18" s="3" t="s">
        <v>68</v>
      </c>
      <c r="F18" s="36">
        <v>4</v>
      </c>
      <c r="G18" s="36">
        <v>127</v>
      </c>
      <c r="H18" s="36"/>
      <c r="I18" s="36">
        <v>240</v>
      </c>
      <c r="J18" s="36"/>
      <c r="K18" s="36"/>
      <c r="L18" s="36"/>
      <c r="M18" s="36"/>
      <c r="N18" s="36"/>
      <c r="O18" s="36"/>
      <c r="P18" s="36">
        <v>7598.87</v>
      </c>
      <c r="Q18" s="36">
        <v>3555.8300000000004</v>
      </c>
      <c r="R18" s="36">
        <v>66720</v>
      </c>
      <c r="S18" s="36">
        <v>240</v>
      </c>
    </row>
    <row r="19" spans="1:20">
      <c r="A19" s="3">
        <v>2011</v>
      </c>
      <c r="B19" s="3">
        <v>9</v>
      </c>
      <c r="C19" s="3" t="s">
        <v>10</v>
      </c>
      <c r="D19" s="3" t="s">
        <v>6</v>
      </c>
      <c r="E19" s="3" t="s">
        <v>68</v>
      </c>
      <c r="F19" s="36">
        <v>4</v>
      </c>
      <c r="G19" s="36">
        <v>120</v>
      </c>
      <c r="H19" s="36"/>
      <c r="I19" s="36">
        <v>238</v>
      </c>
      <c r="J19" s="36"/>
      <c r="K19" s="36"/>
      <c r="L19" s="36"/>
      <c r="M19" s="36"/>
      <c r="N19" s="36"/>
      <c r="O19" s="36"/>
      <c r="P19" s="36">
        <v>6990.9900000000007</v>
      </c>
      <c r="Q19" s="36">
        <v>3404.0200000000004</v>
      </c>
      <c r="R19" s="36">
        <v>58100</v>
      </c>
      <c r="S19" s="36">
        <v>238</v>
      </c>
    </row>
    <row r="20" spans="1:20">
      <c r="A20" s="3">
        <v>2011</v>
      </c>
      <c r="B20" s="3">
        <v>10</v>
      </c>
      <c r="C20" s="3" t="s">
        <v>10</v>
      </c>
      <c r="D20" s="3" t="s">
        <v>6</v>
      </c>
      <c r="E20" s="3" t="s">
        <v>68</v>
      </c>
      <c r="F20" s="36">
        <v>4</v>
      </c>
      <c r="G20" s="36">
        <v>120</v>
      </c>
      <c r="H20" s="36"/>
      <c r="I20" s="36">
        <v>218</v>
      </c>
      <c r="J20" s="36"/>
      <c r="K20" s="36"/>
      <c r="L20" s="36"/>
      <c r="M20" s="36"/>
      <c r="N20" s="36"/>
      <c r="O20" s="36"/>
      <c r="P20" s="36">
        <v>6271.05</v>
      </c>
      <c r="Q20" s="36">
        <v>3107.3799999999997</v>
      </c>
      <c r="R20" s="36">
        <v>50660</v>
      </c>
      <c r="S20" s="36">
        <v>218</v>
      </c>
    </row>
    <row r="21" spans="1:20">
      <c r="A21" s="3">
        <v>2011</v>
      </c>
      <c r="B21" s="3">
        <v>11</v>
      </c>
      <c r="C21" s="3" t="s">
        <v>10</v>
      </c>
      <c r="D21" s="3" t="s">
        <v>6</v>
      </c>
      <c r="E21" s="3" t="s">
        <v>68</v>
      </c>
      <c r="F21" s="36">
        <v>4</v>
      </c>
      <c r="G21" s="36">
        <v>118</v>
      </c>
      <c r="H21" s="36"/>
      <c r="I21" s="36">
        <v>230</v>
      </c>
      <c r="J21" s="36"/>
      <c r="K21" s="36"/>
      <c r="L21" s="36"/>
      <c r="M21" s="36"/>
      <c r="N21" s="36"/>
      <c r="O21" s="36"/>
      <c r="P21" s="36">
        <v>6782.52</v>
      </c>
      <c r="Q21" s="36">
        <v>3345.08</v>
      </c>
      <c r="R21" s="36">
        <v>56080</v>
      </c>
      <c r="S21" s="36">
        <v>230</v>
      </c>
    </row>
    <row r="22" spans="1:20">
      <c r="A22" s="3">
        <v>2011</v>
      </c>
      <c r="B22" s="3">
        <v>12</v>
      </c>
      <c r="C22" s="3" t="s">
        <v>10</v>
      </c>
      <c r="D22" s="3" t="s">
        <v>6</v>
      </c>
      <c r="E22" s="3" t="s">
        <v>68</v>
      </c>
      <c r="F22" s="36">
        <v>4</v>
      </c>
      <c r="G22" s="36">
        <v>124</v>
      </c>
      <c r="H22" s="36"/>
      <c r="I22" s="36">
        <v>212</v>
      </c>
      <c r="J22" s="36"/>
      <c r="K22" s="36"/>
      <c r="L22" s="36"/>
      <c r="M22" s="36"/>
      <c r="N22" s="36"/>
      <c r="O22" s="36"/>
      <c r="P22" s="36">
        <v>6401.65</v>
      </c>
      <c r="Q22" s="36">
        <v>3117.44</v>
      </c>
      <c r="R22" s="36">
        <v>52040</v>
      </c>
      <c r="S22" s="36">
        <v>212</v>
      </c>
    </row>
    <row r="23" spans="1:20">
      <c r="A23" s="3">
        <v>2012</v>
      </c>
      <c r="B23" s="3">
        <v>1</v>
      </c>
      <c r="C23" s="3" t="s">
        <v>10</v>
      </c>
      <c r="D23" s="3" t="s">
        <v>6</v>
      </c>
      <c r="E23" s="3" t="s">
        <v>68</v>
      </c>
      <c r="F23" s="36">
        <v>4</v>
      </c>
      <c r="G23" s="36">
        <v>127</v>
      </c>
      <c r="H23" s="36"/>
      <c r="I23" s="36">
        <v>233</v>
      </c>
      <c r="J23" s="36"/>
      <c r="K23" s="36"/>
      <c r="L23" s="36"/>
      <c r="M23" s="36"/>
      <c r="N23" s="36"/>
      <c r="O23" s="36"/>
      <c r="P23" s="36">
        <v>6616.14</v>
      </c>
      <c r="Q23" s="36">
        <v>3326.99</v>
      </c>
      <c r="R23" s="36">
        <v>53920</v>
      </c>
      <c r="S23" s="36">
        <v>233</v>
      </c>
    </row>
    <row r="24" spans="1:20">
      <c r="A24" s="3">
        <v>2012</v>
      </c>
      <c r="B24" s="3">
        <v>2</v>
      </c>
      <c r="C24" s="3" t="s">
        <v>10</v>
      </c>
      <c r="D24" s="3" t="s">
        <v>6</v>
      </c>
      <c r="E24" s="3" t="s">
        <v>68</v>
      </c>
      <c r="F24" s="36">
        <v>4</v>
      </c>
      <c r="G24" s="36">
        <v>122</v>
      </c>
      <c r="H24" s="36"/>
      <c r="I24" s="36">
        <v>223</v>
      </c>
      <c r="J24" s="36"/>
      <c r="K24" s="36"/>
      <c r="L24" s="36"/>
      <c r="M24" s="36"/>
      <c r="N24" s="36"/>
      <c r="O24" s="36"/>
      <c r="P24" s="36">
        <v>6350.7</v>
      </c>
      <c r="Q24" s="36">
        <v>3187.88</v>
      </c>
      <c r="R24" s="36">
        <v>51520</v>
      </c>
      <c r="S24" s="36">
        <v>223</v>
      </c>
    </row>
    <row r="25" spans="1:20">
      <c r="A25" s="3">
        <v>2012</v>
      </c>
      <c r="B25" s="3">
        <v>3</v>
      </c>
      <c r="C25" s="3" t="s">
        <v>10</v>
      </c>
      <c r="D25" s="3" t="s">
        <v>6</v>
      </c>
      <c r="E25" s="3" t="s">
        <v>68</v>
      </c>
      <c r="F25" s="36">
        <v>4</v>
      </c>
      <c r="G25" s="36">
        <v>117</v>
      </c>
      <c r="H25" s="36"/>
      <c r="I25" s="36">
        <v>233</v>
      </c>
      <c r="J25" s="36"/>
      <c r="K25" s="36"/>
      <c r="L25" s="36"/>
      <c r="M25" s="36"/>
      <c r="N25" s="36"/>
      <c r="O25" s="36"/>
      <c r="P25" s="36">
        <v>6222.1200000000008</v>
      </c>
      <c r="Q25" s="36">
        <v>3258.8900000000003</v>
      </c>
      <c r="R25" s="36">
        <v>51880</v>
      </c>
      <c r="S25" s="36">
        <v>233</v>
      </c>
    </row>
    <row r="26" spans="1:20">
      <c r="A26" s="3">
        <v>2012</v>
      </c>
      <c r="B26" s="3">
        <v>4</v>
      </c>
      <c r="C26" s="3" t="s">
        <v>10</v>
      </c>
      <c r="D26" s="3" t="s">
        <v>6</v>
      </c>
      <c r="E26" s="3" t="s">
        <v>68</v>
      </c>
      <c r="F26" s="36">
        <v>4</v>
      </c>
      <c r="G26" s="36">
        <v>122</v>
      </c>
      <c r="H26" s="36"/>
      <c r="I26" s="36">
        <v>227</v>
      </c>
      <c r="J26" s="36"/>
      <c r="K26" s="36"/>
      <c r="L26" s="36"/>
      <c r="M26" s="36"/>
      <c r="N26" s="36"/>
      <c r="O26" s="36"/>
      <c r="P26" s="36">
        <v>6411.23</v>
      </c>
      <c r="Q26" s="36">
        <v>3302.33</v>
      </c>
      <c r="R26" s="36">
        <v>53500</v>
      </c>
      <c r="S26" s="36">
        <v>227</v>
      </c>
    </row>
    <row r="27" spans="1:20">
      <c r="A27" s="39" t="s">
        <v>25</v>
      </c>
      <c r="B27" s="39" t="s">
        <v>25</v>
      </c>
      <c r="C27" s="39" t="s">
        <v>25</v>
      </c>
      <c r="D27" s="39" t="s">
        <v>25</v>
      </c>
      <c r="E27" s="39" t="s">
        <v>25</v>
      </c>
      <c r="F27" s="39" t="s">
        <v>25</v>
      </c>
      <c r="G27" s="39" t="s">
        <v>25</v>
      </c>
      <c r="H27" s="39" t="s">
        <v>25</v>
      </c>
      <c r="I27" s="39" t="s">
        <v>25</v>
      </c>
      <c r="J27" s="39" t="s">
        <v>25</v>
      </c>
      <c r="K27" s="39" t="s">
        <v>25</v>
      </c>
      <c r="L27" s="39" t="s">
        <v>25</v>
      </c>
      <c r="M27" s="39" t="s">
        <v>25</v>
      </c>
      <c r="N27" s="39" t="s">
        <v>25</v>
      </c>
      <c r="O27" s="39" t="s">
        <v>25</v>
      </c>
      <c r="P27" s="39" t="s">
        <v>25</v>
      </c>
      <c r="Q27" s="39" t="s">
        <v>25</v>
      </c>
      <c r="R27" s="39" t="s">
        <v>25</v>
      </c>
      <c r="S27" s="39" t="s">
        <v>25</v>
      </c>
    </row>
    <row r="29" spans="1:20">
      <c r="A29" s="15" t="s">
        <v>24</v>
      </c>
      <c r="B29" s="15" t="s">
        <v>6</v>
      </c>
    </row>
    <row r="31" spans="1:20">
      <c r="A31" s="16" t="s">
        <v>54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20">
      <c r="A32" s="17" t="s">
        <v>52</v>
      </c>
      <c r="B32" s="17" t="s">
        <v>13</v>
      </c>
      <c r="C32" s="17"/>
      <c r="D32" s="17"/>
      <c r="E32" s="17"/>
      <c r="F32" s="17" t="s">
        <v>123</v>
      </c>
      <c r="G32" s="17" t="s">
        <v>124</v>
      </c>
      <c r="H32" s="17"/>
      <c r="I32" s="17"/>
      <c r="J32" s="17" t="s">
        <v>125</v>
      </c>
      <c r="K32" s="17" t="s">
        <v>126</v>
      </c>
      <c r="L32" s="17"/>
      <c r="M32" s="17"/>
      <c r="N32" s="17"/>
      <c r="O32" s="17"/>
      <c r="P32" s="17"/>
      <c r="Q32" s="17"/>
      <c r="R32" s="17" t="s">
        <v>127</v>
      </c>
      <c r="S32" s="17" t="s">
        <v>128</v>
      </c>
      <c r="T32" s="18"/>
    </row>
    <row r="33" spans="1:19" s="18" customFormat="1">
      <c r="A33" s="18">
        <f t="shared" ref="A33:A44" si="0">COUNTIF($B$2:$B$27,$B33)</f>
        <v>2</v>
      </c>
      <c r="B33" s="18">
        <v>1</v>
      </c>
      <c r="F33" s="42">
        <f>SUMIF($B$3:$B$27,$B33,F$3:F$27)/$A33</f>
        <v>4</v>
      </c>
      <c r="G33" s="42">
        <f t="shared" ref="G33:G44" si="1">SUMIF($B$3:$B$27,$B33,G$3:G$27)/$A33/F33</f>
        <v>31.625</v>
      </c>
      <c r="H33" s="42"/>
      <c r="I33" s="42"/>
      <c r="J33" s="42">
        <f>SUMIF($B$3:$B$27,$B33,J$3:J$27)/$A33/$F33</f>
        <v>0</v>
      </c>
      <c r="K33" s="42">
        <f>SUMIF($B$3:$B$27,$B33,K$3:K$27)/$A33/$F33</f>
        <v>0</v>
      </c>
      <c r="L33" s="42"/>
      <c r="M33" s="42"/>
      <c r="N33" s="42"/>
      <c r="O33" s="42"/>
      <c r="P33" s="42"/>
      <c r="Q33" s="42"/>
      <c r="R33" s="42">
        <f>SUMIF($B$3:$B$27,$B33,R$3:R$27)/$A33/$F33/$G33</f>
        <v>459.20948616600788</v>
      </c>
      <c r="S33" s="42">
        <f t="shared" ref="S33:S44" si="2">SUMIF($B$3:$B$27,$B33,S$3:S$27)/$A33/$F33</f>
        <v>60.875</v>
      </c>
    </row>
    <row r="34" spans="1:19" s="18" customFormat="1">
      <c r="A34" s="18">
        <f t="shared" si="0"/>
        <v>2</v>
      </c>
      <c r="B34" s="18">
        <v>2</v>
      </c>
      <c r="F34" s="42">
        <f t="shared" ref="F34:F44" si="3">SUMIF($B$3:$B$27,$B34,F$3:F$27)/$A34</f>
        <v>4</v>
      </c>
      <c r="G34" s="42">
        <f t="shared" si="1"/>
        <v>31</v>
      </c>
      <c r="H34" s="42"/>
      <c r="I34" s="42"/>
      <c r="J34" s="42">
        <f t="shared" ref="J34:K44" si="4">SUMIF($B$3:$B$27,$B34,J$3:J$27)/$A34/$F34</f>
        <v>0</v>
      </c>
      <c r="K34" s="42">
        <f t="shared" si="4"/>
        <v>0</v>
      </c>
      <c r="L34" s="42"/>
      <c r="M34" s="42"/>
      <c r="N34" s="42"/>
      <c r="O34" s="42"/>
      <c r="P34" s="42"/>
      <c r="Q34" s="42"/>
      <c r="R34" s="42">
        <f t="shared" ref="R34:R44" si="5">SUMIF($B$3:$B$27,$B34,R$3:R$27)/$A34/$F34/$G34</f>
        <v>477.90322580645159</v>
      </c>
      <c r="S34" s="42">
        <f t="shared" si="2"/>
        <v>58.625</v>
      </c>
    </row>
    <row r="35" spans="1:19" s="18" customFormat="1">
      <c r="A35" s="18">
        <f t="shared" si="0"/>
        <v>2</v>
      </c>
      <c r="B35" s="18">
        <v>3</v>
      </c>
      <c r="F35" s="42">
        <f t="shared" si="3"/>
        <v>4</v>
      </c>
      <c r="G35" s="42">
        <f t="shared" si="1"/>
        <v>28.25</v>
      </c>
      <c r="H35" s="42"/>
      <c r="I35" s="42"/>
      <c r="J35" s="42">
        <f t="shared" si="4"/>
        <v>0</v>
      </c>
      <c r="K35" s="42">
        <f t="shared" si="4"/>
        <v>0</v>
      </c>
      <c r="L35" s="42"/>
      <c r="M35" s="42"/>
      <c r="N35" s="42"/>
      <c r="O35" s="42"/>
      <c r="P35" s="42"/>
      <c r="Q35" s="42"/>
      <c r="R35" s="42">
        <f t="shared" si="5"/>
        <v>443.98230088495575</v>
      </c>
      <c r="S35" s="42">
        <f t="shared" si="2"/>
        <v>54.625</v>
      </c>
    </row>
    <row r="36" spans="1:19" s="18" customFormat="1">
      <c r="A36" s="18">
        <f>COUNTIF($B$2:$B$27,$B36)</f>
        <v>2</v>
      </c>
      <c r="B36" s="18">
        <v>4</v>
      </c>
      <c r="F36" s="42">
        <f t="shared" si="3"/>
        <v>4</v>
      </c>
      <c r="G36" s="42">
        <f t="shared" si="1"/>
        <v>30.375</v>
      </c>
      <c r="H36" s="42"/>
      <c r="I36" s="42"/>
      <c r="J36" s="42">
        <f t="shared" si="4"/>
        <v>0</v>
      </c>
      <c r="K36" s="42">
        <f t="shared" si="4"/>
        <v>0</v>
      </c>
      <c r="L36" s="42"/>
      <c r="M36" s="42"/>
      <c r="N36" s="42"/>
      <c r="O36" s="42"/>
      <c r="P36" s="42"/>
      <c r="Q36" s="42"/>
      <c r="R36" s="42">
        <f t="shared" si="5"/>
        <v>443.62139917695475</v>
      </c>
      <c r="S36" s="42">
        <f t="shared" si="2"/>
        <v>57.625</v>
      </c>
    </row>
    <row r="37" spans="1:19" s="18" customFormat="1">
      <c r="A37" s="18">
        <f t="shared" si="0"/>
        <v>2</v>
      </c>
      <c r="B37" s="18">
        <v>5</v>
      </c>
      <c r="F37" s="42">
        <f t="shared" si="3"/>
        <v>4</v>
      </c>
      <c r="G37" s="42">
        <f t="shared" si="1"/>
        <v>30.25</v>
      </c>
      <c r="H37" s="42"/>
      <c r="I37" s="42"/>
      <c r="J37" s="42">
        <f t="shared" si="4"/>
        <v>0</v>
      </c>
      <c r="K37" s="42">
        <f t="shared" si="4"/>
        <v>0</v>
      </c>
      <c r="L37" s="42"/>
      <c r="M37" s="42"/>
      <c r="N37" s="42"/>
      <c r="O37" s="42"/>
      <c r="P37" s="42"/>
      <c r="Q37" s="42"/>
      <c r="R37" s="42">
        <f t="shared" si="5"/>
        <v>478.26446280991735</v>
      </c>
      <c r="S37" s="42">
        <f t="shared" si="2"/>
        <v>52.375</v>
      </c>
    </row>
    <row r="38" spans="1:19" s="18" customFormat="1">
      <c r="A38" s="18">
        <f t="shared" si="0"/>
        <v>2</v>
      </c>
      <c r="B38" s="18">
        <v>6</v>
      </c>
      <c r="F38" s="42">
        <f t="shared" si="3"/>
        <v>4</v>
      </c>
      <c r="G38" s="42">
        <f t="shared" si="1"/>
        <v>30.875</v>
      </c>
      <c r="H38" s="42"/>
      <c r="I38" s="42"/>
      <c r="J38" s="42">
        <f t="shared" si="4"/>
        <v>0</v>
      </c>
      <c r="K38" s="42">
        <f t="shared" si="4"/>
        <v>0</v>
      </c>
      <c r="L38" s="42"/>
      <c r="M38" s="42"/>
      <c r="N38" s="42"/>
      <c r="O38" s="42"/>
      <c r="P38" s="42"/>
      <c r="Q38" s="42"/>
      <c r="R38" s="42">
        <f t="shared" si="5"/>
        <v>545.82995951417001</v>
      </c>
      <c r="S38" s="42">
        <f t="shared" si="2"/>
        <v>57.75</v>
      </c>
    </row>
    <row r="39" spans="1:19" s="18" customFormat="1">
      <c r="A39" s="18">
        <f t="shared" si="0"/>
        <v>2</v>
      </c>
      <c r="B39" s="18">
        <v>7</v>
      </c>
      <c r="F39" s="42">
        <f t="shared" si="3"/>
        <v>4</v>
      </c>
      <c r="G39" s="42">
        <f t="shared" si="1"/>
        <v>29.875</v>
      </c>
      <c r="H39" s="42"/>
      <c r="I39" s="42"/>
      <c r="J39" s="42">
        <f t="shared" si="4"/>
        <v>0</v>
      </c>
      <c r="K39" s="42">
        <f t="shared" si="4"/>
        <v>0</v>
      </c>
      <c r="L39" s="42"/>
      <c r="M39" s="42"/>
      <c r="N39" s="42"/>
      <c r="O39" s="42"/>
      <c r="P39" s="42"/>
      <c r="Q39" s="42"/>
      <c r="R39" s="42">
        <f t="shared" si="5"/>
        <v>537.9916317991632</v>
      </c>
      <c r="S39" s="42">
        <f t="shared" si="2"/>
        <v>57.875</v>
      </c>
    </row>
    <row r="40" spans="1:19" s="18" customFormat="1">
      <c r="A40" s="18">
        <f t="shared" si="0"/>
        <v>2</v>
      </c>
      <c r="B40" s="18">
        <v>8</v>
      </c>
      <c r="F40" s="42">
        <f t="shared" si="3"/>
        <v>4</v>
      </c>
      <c r="G40" s="42">
        <f t="shared" si="1"/>
        <v>31</v>
      </c>
      <c r="H40" s="42"/>
      <c r="I40" s="42"/>
      <c r="J40" s="42">
        <f t="shared" si="4"/>
        <v>0</v>
      </c>
      <c r="K40" s="42">
        <f t="shared" si="4"/>
        <v>0</v>
      </c>
      <c r="L40" s="42"/>
      <c r="M40" s="42"/>
      <c r="N40" s="42"/>
      <c r="O40" s="42"/>
      <c r="P40" s="42"/>
      <c r="Q40" s="42"/>
      <c r="R40" s="42">
        <f t="shared" si="5"/>
        <v>542.41935483870964</v>
      </c>
      <c r="S40" s="42">
        <f t="shared" si="2"/>
        <v>57.25</v>
      </c>
    </row>
    <row r="41" spans="1:19" s="18" customFormat="1">
      <c r="A41" s="18">
        <f t="shared" si="0"/>
        <v>2</v>
      </c>
      <c r="B41" s="18">
        <v>9</v>
      </c>
      <c r="F41" s="42">
        <f t="shared" si="3"/>
        <v>4</v>
      </c>
      <c r="G41" s="42">
        <f t="shared" si="1"/>
        <v>31</v>
      </c>
      <c r="H41" s="42"/>
      <c r="I41" s="42"/>
      <c r="J41" s="42">
        <f t="shared" si="4"/>
        <v>0</v>
      </c>
      <c r="K41" s="42">
        <f t="shared" si="4"/>
        <v>0</v>
      </c>
      <c r="L41" s="42"/>
      <c r="M41" s="42"/>
      <c r="N41" s="42"/>
      <c r="O41" s="42"/>
      <c r="P41" s="42"/>
      <c r="Q41" s="42"/>
      <c r="R41" s="42">
        <f t="shared" si="5"/>
        <v>522.66129032258061</v>
      </c>
      <c r="S41" s="42">
        <f t="shared" si="2"/>
        <v>57</v>
      </c>
    </row>
    <row r="42" spans="1:19" s="18" customFormat="1">
      <c r="A42" s="18">
        <f t="shared" si="0"/>
        <v>2</v>
      </c>
      <c r="B42" s="18">
        <v>10</v>
      </c>
      <c r="F42" s="42">
        <f t="shared" si="3"/>
        <v>4</v>
      </c>
      <c r="G42" s="42">
        <f t="shared" si="1"/>
        <v>29.5</v>
      </c>
      <c r="H42" s="42"/>
      <c r="I42" s="42"/>
      <c r="J42" s="42">
        <f t="shared" si="4"/>
        <v>0</v>
      </c>
      <c r="K42" s="42">
        <f t="shared" si="4"/>
        <v>0</v>
      </c>
      <c r="L42" s="42"/>
      <c r="M42" s="42"/>
      <c r="N42" s="42"/>
      <c r="O42" s="42"/>
      <c r="P42" s="42"/>
      <c r="Q42" s="42"/>
      <c r="R42" s="42">
        <f t="shared" si="5"/>
        <v>430.33898305084745</v>
      </c>
      <c r="S42" s="42">
        <f t="shared" si="2"/>
        <v>50</v>
      </c>
    </row>
    <row r="43" spans="1:19" s="18" customFormat="1">
      <c r="A43" s="18">
        <f t="shared" si="0"/>
        <v>2</v>
      </c>
      <c r="B43" s="18">
        <v>11</v>
      </c>
      <c r="F43" s="42">
        <f t="shared" si="3"/>
        <v>4</v>
      </c>
      <c r="G43" s="42">
        <f t="shared" si="1"/>
        <v>30.5</v>
      </c>
      <c r="H43" s="42"/>
      <c r="I43" s="42"/>
      <c r="J43" s="42">
        <f t="shared" si="4"/>
        <v>0</v>
      </c>
      <c r="K43" s="42">
        <f t="shared" si="4"/>
        <v>0</v>
      </c>
      <c r="L43" s="42"/>
      <c r="M43" s="42"/>
      <c r="N43" s="42"/>
      <c r="O43" s="42"/>
      <c r="P43" s="42"/>
      <c r="Q43" s="42"/>
      <c r="R43" s="42">
        <f t="shared" si="5"/>
        <v>438.93442622950818</v>
      </c>
      <c r="S43" s="42">
        <f t="shared" si="2"/>
        <v>52.25</v>
      </c>
    </row>
    <row r="44" spans="1:19" s="18" customFormat="1">
      <c r="A44" s="18">
        <f t="shared" si="0"/>
        <v>2</v>
      </c>
      <c r="B44" s="18">
        <v>12</v>
      </c>
      <c r="F44" s="42">
        <f t="shared" si="3"/>
        <v>4</v>
      </c>
      <c r="G44" s="42">
        <f t="shared" si="1"/>
        <v>30.5</v>
      </c>
      <c r="H44" s="42"/>
      <c r="I44" s="42"/>
      <c r="J44" s="42">
        <f t="shared" si="4"/>
        <v>0</v>
      </c>
      <c r="K44" s="42">
        <f t="shared" si="4"/>
        <v>0</v>
      </c>
      <c r="L44" s="42"/>
      <c r="M44" s="42"/>
      <c r="N44" s="42"/>
      <c r="O44" s="42"/>
      <c r="P44" s="42"/>
      <c r="Q44" s="42"/>
      <c r="R44" s="42">
        <f t="shared" si="5"/>
        <v>420.1639344262295</v>
      </c>
      <c r="S44" s="42">
        <f t="shared" si="2"/>
        <v>54.125</v>
      </c>
    </row>
    <row r="45" spans="1:19">
      <c r="A45" s="38" t="s">
        <v>25</v>
      </c>
      <c r="B45" s="38" t="s">
        <v>25</v>
      </c>
      <c r="C45" s="38" t="s">
        <v>25</v>
      </c>
      <c r="D45" s="38" t="s">
        <v>25</v>
      </c>
      <c r="E45" s="38" t="s">
        <v>25</v>
      </c>
      <c r="F45" s="38" t="s">
        <v>25</v>
      </c>
      <c r="G45" s="38" t="s">
        <v>25</v>
      </c>
      <c r="H45" s="38" t="s">
        <v>25</v>
      </c>
      <c r="I45" s="38" t="s">
        <v>25</v>
      </c>
      <c r="J45" s="38" t="s">
        <v>25</v>
      </c>
      <c r="K45" s="38" t="s">
        <v>25</v>
      </c>
      <c r="L45" s="38" t="s">
        <v>25</v>
      </c>
      <c r="M45" s="38" t="s">
        <v>25</v>
      </c>
      <c r="N45" s="38" t="s">
        <v>25</v>
      </c>
      <c r="O45" s="38" t="s">
        <v>25</v>
      </c>
      <c r="P45" s="38" t="s">
        <v>25</v>
      </c>
      <c r="Q45" s="38" t="s">
        <v>25</v>
      </c>
      <c r="R45" s="38" t="s">
        <v>25</v>
      </c>
      <c r="S45" s="38" t="s">
        <v>25</v>
      </c>
    </row>
    <row r="47" spans="1:19">
      <c r="A47" s="16" t="s">
        <v>56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1:19">
      <c r="A48" s="17"/>
      <c r="B48" s="17" t="str">
        <f>B32</f>
        <v>Month</v>
      </c>
      <c r="C48" s="17"/>
      <c r="D48" s="17"/>
      <c r="E48" s="17"/>
      <c r="F48" s="17" t="s">
        <v>118</v>
      </c>
      <c r="G48" s="17" t="s">
        <v>122</v>
      </c>
      <c r="H48" s="17"/>
      <c r="I48" s="17"/>
      <c r="J48" s="17" t="s">
        <v>119</v>
      </c>
      <c r="K48" s="17" t="s">
        <v>120</v>
      </c>
      <c r="L48" s="17"/>
      <c r="M48" s="17"/>
      <c r="N48" s="17"/>
      <c r="O48" s="17"/>
      <c r="P48" s="17"/>
      <c r="Q48" s="17"/>
      <c r="R48" s="17" t="s">
        <v>74</v>
      </c>
      <c r="S48" s="17" t="s">
        <v>121</v>
      </c>
    </row>
    <row r="49" spans="1:19" s="18" customFormat="1">
      <c r="A49" s="18">
        <f>'Inputs &amp; Notes'!B1-1</f>
        <v>2012</v>
      </c>
      <c r="B49" s="18">
        <v>6</v>
      </c>
      <c r="F49" s="42">
        <f>SUMIF('Cust MB Ind'!$X$8:$AH$8,$B$29,'Cust MB Ind'!$X9:$AH9)</f>
        <v>4</v>
      </c>
      <c r="G49" s="42">
        <f>'Avg Bill Days'!C6</f>
        <v>31.67</v>
      </c>
      <c r="H49" s="42"/>
      <c r="I49" s="42"/>
      <c r="J49" s="42">
        <f>ROUND(SUMIF($B$32:$B$45,$B49,J$32:J$45)*$F49,0)</f>
        <v>0</v>
      </c>
      <c r="K49" s="42">
        <f>ROUND(SUMIF($B$32:$B$45,$B49,K$32:K$45)*$F49,0)</f>
        <v>0</v>
      </c>
      <c r="L49" s="42"/>
      <c r="M49" s="42"/>
      <c r="N49" s="42"/>
      <c r="O49" s="42"/>
      <c r="P49" s="42"/>
      <c r="Q49" s="42"/>
      <c r="R49" s="42">
        <f>ROUND(SUMIF($B$32:$B$45,$B49,R$32:R$45)*$F49*$G49,0)</f>
        <v>69146</v>
      </c>
      <c r="S49" s="42">
        <f>ROUND(SUMIF($B$32:$B$45,$B49,S$32:S$45)*$F49,0)</f>
        <v>231</v>
      </c>
    </row>
    <row r="50" spans="1:19" s="18" customFormat="1">
      <c r="A50" s="18">
        <f t="shared" ref="A50:A55" si="6">A49</f>
        <v>2012</v>
      </c>
      <c r="B50" s="18">
        <f t="shared" ref="B50:B55" si="7">B49+1</f>
        <v>7</v>
      </c>
      <c r="F50" s="42">
        <f>SUMIF('Cust MB Ind'!$X$8:$AH$8,$B$29,'Cust MB Ind'!$X10:$AH10)</f>
        <v>4</v>
      </c>
      <c r="G50" s="42">
        <f>'Avg Bill Days'!C7</f>
        <v>31.14</v>
      </c>
      <c r="H50" s="42"/>
      <c r="I50" s="42"/>
      <c r="J50" s="42">
        <f t="shared" ref="J50:K113" si="8">ROUND(SUMIF($B$32:$B$45,$B50,J$32:J$45)*$F50,0)</f>
        <v>0</v>
      </c>
      <c r="K50" s="42">
        <f t="shared" si="8"/>
        <v>0</v>
      </c>
      <c r="L50" s="42"/>
      <c r="M50" s="42"/>
      <c r="N50" s="42"/>
      <c r="O50" s="42"/>
      <c r="P50" s="42"/>
      <c r="Q50" s="42"/>
      <c r="R50" s="42">
        <f t="shared" ref="R50:R113" si="9">ROUND(SUMIF($B$32:$B$45,$B50,R$32:R$45)*$F50*$G50,0)</f>
        <v>67012</v>
      </c>
      <c r="S50" s="42">
        <f t="shared" ref="S50:S113" si="10">ROUND(SUMIF($B$32:$B$45,$B50,S$32:S$45)*$F50,0)</f>
        <v>232</v>
      </c>
    </row>
    <row r="51" spans="1:19" s="18" customFormat="1">
      <c r="A51" s="18">
        <f t="shared" si="6"/>
        <v>2012</v>
      </c>
      <c r="B51" s="18">
        <f t="shared" si="7"/>
        <v>8</v>
      </c>
      <c r="F51" s="42">
        <f>SUMIF('Cust MB Ind'!$X$8:$AH$8,$B$29,'Cust MB Ind'!$X11:$AH11)</f>
        <v>4</v>
      </c>
      <c r="G51" s="42">
        <f>'Avg Bill Days'!C8</f>
        <v>30.43</v>
      </c>
      <c r="H51" s="42"/>
      <c r="I51" s="42"/>
      <c r="J51" s="42">
        <f t="shared" si="8"/>
        <v>0</v>
      </c>
      <c r="K51" s="42">
        <f t="shared" si="8"/>
        <v>0</v>
      </c>
      <c r="L51" s="42"/>
      <c r="M51" s="42"/>
      <c r="N51" s="42"/>
      <c r="O51" s="42"/>
      <c r="P51" s="42"/>
      <c r="Q51" s="42"/>
      <c r="R51" s="42">
        <f t="shared" si="9"/>
        <v>66023</v>
      </c>
      <c r="S51" s="42">
        <f t="shared" si="10"/>
        <v>229</v>
      </c>
    </row>
    <row r="52" spans="1:19" s="18" customFormat="1">
      <c r="A52" s="18">
        <f t="shared" si="6"/>
        <v>2012</v>
      </c>
      <c r="B52" s="18">
        <f t="shared" si="7"/>
        <v>9</v>
      </c>
      <c r="F52" s="42">
        <f>SUMIF('Cust MB Ind'!$X$8:$AH$8,$B$29,'Cust MB Ind'!$X12:$AH12)</f>
        <v>4</v>
      </c>
      <c r="G52" s="42">
        <f>'Avg Bill Days'!C9</f>
        <v>31.14</v>
      </c>
      <c r="H52" s="42"/>
      <c r="I52" s="42"/>
      <c r="J52" s="42">
        <f t="shared" si="8"/>
        <v>0</v>
      </c>
      <c r="K52" s="42">
        <f t="shared" si="8"/>
        <v>0</v>
      </c>
      <c r="L52" s="42"/>
      <c r="M52" s="42"/>
      <c r="N52" s="42"/>
      <c r="O52" s="42"/>
      <c r="P52" s="42"/>
      <c r="Q52" s="42"/>
      <c r="R52" s="42">
        <f t="shared" si="9"/>
        <v>65103</v>
      </c>
      <c r="S52" s="42">
        <f t="shared" si="10"/>
        <v>228</v>
      </c>
    </row>
    <row r="53" spans="1:19" s="18" customFormat="1">
      <c r="A53" s="18">
        <f t="shared" si="6"/>
        <v>2012</v>
      </c>
      <c r="B53" s="18">
        <f t="shared" si="7"/>
        <v>10</v>
      </c>
      <c r="F53" s="42">
        <f>SUMIF('Cust MB Ind'!$X$8:$AH$8,$B$29,'Cust MB Ind'!$X13:$AH13)</f>
        <v>4</v>
      </c>
      <c r="G53" s="42">
        <f>'Avg Bill Days'!C10</f>
        <v>29.52</v>
      </c>
      <c r="H53" s="42"/>
      <c r="I53" s="42"/>
      <c r="J53" s="42">
        <f t="shared" si="8"/>
        <v>0</v>
      </c>
      <c r="K53" s="42">
        <f t="shared" si="8"/>
        <v>0</v>
      </c>
      <c r="L53" s="42"/>
      <c r="M53" s="42"/>
      <c r="N53" s="42"/>
      <c r="O53" s="42"/>
      <c r="P53" s="42"/>
      <c r="Q53" s="42"/>
      <c r="R53" s="42">
        <f t="shared" si="9"/>
        <v>50814</v>
      </c>
      <c r="S53" s="42">
        <f t="shared" si="10"/>
        <v>200</v>
      </c>
    </row>
    <row r="54" spans="1:19" s="18" customFormat="1">
      <c r="A54" s="18">
        <f t="shared" si="6"/>
        <v>2012</v>
      </c>
      <c r="B54" s="18">
        <f t="shared" si="7"/>
        <v>11</v>
      </c>
      <c r="F54" s="42">
        <f>SUMIF('Cust MB Ind'!$X$8:$AH$8,$B$29,'Cust MB Ind'!$X14:$AH14)</f>
        <v>4</v>
      </c>
      <c r="G54" s="42">
        <f>'Avg Bill Days'!C11</f>
        <v>28.762</v>
      </c>
      <c r="H54" s="42"/>
      <c r="I54" s="42"/>
      <c r="J54" s="42">
        <f t="shared" si="8"/>
        <v>0</v>
      </c>
      <c r="K54" s="42">
        <f t="shared" si="8"/>
        <v>0</v>
      </c>
      <c r="L54" s="42"/>
      <c r="M54" s="42"/>
      <c r="N54" s="42"/>
      <c r="O54" s="42"/>
      <c r="P54" s="42"/>
      <c r="Q54" s="42"/>
      <c r="R54" s="42">
        <f t="shared" si="9"/>
        <v>50499</v>
      </c>
      <c r="S54" s="42">
        <f t="shared" si="10"/>
        <v>209</v>
      </c>
    </row>
    <row r="55" spans="1:19" s="18" customFormat="1">
      <c r="A55" s="18">
        <f t="shared" si="6"/>
        <v>2012</v>
      </c>
      <c r="B55" s="18">
        <f t="shared" si="7"/>
        <v>12</v>
      </c>
      <c r="F55" s="42">
        <f>SUMIF('Cust MB Ind'!$X$8:$AH$8,$B$29,'Cust MB Ind'!$X15:$AH15)</f>
        <v>4</v>
      </c>
      <c r="G55" s="42">
        <f>'Avg Bill Days'!C12</f>
        <v>30.905000000000001</v>
      </c>
      <c r="H55" s="42"/>
      <c r="I55" s="42"/>
      <c r="J55" s="42">
        <f t="shared" si="8"/>
        <v>0</v>
      </c>
      <c r="K55" s="42">
        <f t="shared" si="8"/>
        <v>0</v>
      </c>
      <c r="L55" s="42"/>
      <c r="M55" s="42"/>
      <c r="N55" s="42"/>
      <c r="O55" s="42"/>
      <c r="P55" s="42"/>
      <c r="Q55" s="42"/>
      <c r="R55" s="42">
        <f t="shared" si="9"/>
        <v>51941</v>
      </c>
      <c r="S55" s="42">
        <f t="shared" si="10"/>
        <v>217</v>
      </c>
    </row>
    <row r="56" spans="1:19" s="18" customFormat="1">
      <c r="A56" s="18">
        <f>'Inputs &amp; Notes'!B1</f>
        <v>2013</v>
      </c>
      <c r="B56" s="18">
        <v>1</v>
      </c>
      <c r="F56" s="42">
        <f>SUMIF('Cust MB Ind'!$X$8:$AH$8,$B$29,'Cust MB Ind'!$X16:$AH16)</f>
        <v>4</v>
      </c>
      <c r="G56" s="42">
        <f>'Avg Bill Days'!C13</f>
        <v>32.286000000000001</v>
      </c>
      <c r="H56" s="42"/>
      <c r="I56" s="42"/>
      <c r="J56" s="42">
        <f t="shared" si="8"/>
        <v>0</v>
      </c>
      <c r="K56" s="42">
        <f t="shared" si="8"/>
        <v>0</v>
      </c>
      <c r="L56" s="42"/>
      <c r="M56" s="42"/>
      <c r="N56" s="42"/>
      <c r="O56" s="42"/>
      <c r="P56" s="42"/>
      <c r="Q56" s="42"/>
      <c r="R56" s="42">
        <f t="shared" si="9"/>
        <v>59304</v>
      </c>
      <c r="S56" s="42">
        <f t="shared" si="10"/>
        <v>244</v>
      </c>
    </row>
    <row r="57" spans="1:19" s="18" customFormat="1">
      <c r="A57" s="18">
        <f>A56</f>
        <v>2013</v>
      </c>
      <c r="B57" s="18">
        <v>2</v>
      </c>
      <c r="F57" s="42">
        <f>SUMIF('Cust MB Ind'!$X$8:$AH$8,$B$29,'Cust MB Ind'!$X17:$AH17)</f>
        <v>4</v>
      </c>
      <c r="G57" s="42">
        <f>'Avg Bill Days'!C14</f>
        <v>29.81</v>
      </c>
      <c r="H57" s="42"/>
      <c r="I57" s="42"/>
      <c r="J57" s="42">
        <f t="shared" si="8"/>
        <v>0</v>
      </c>
      <c r="K57" s="42">
        <f t="shared" si="8"/>
        <v>0</v>
      </c>
      <c r="L57" s="42"/>
      <c r="M57" s="42"/>
      <c r="N57" s="42"/>
      <c r="O57" s="42"/>
      <c r="P57" s="42"/>
      <c r="Q57" s="42"/>
      <c r="R57" s="42">
        <f t="shared" si="9"/>
        <v>56985</v>
      </c>
      <c r="S57" s="42">
        <f t="shared" si="10"/>
        <v>235</v>
      </c>
    </row>
    <row r="58" spans="1:19" s="18" customFormat="1">
      <c r="A58" s="18">
        <f t="shared" ref="A58:A67" si="11">A57</f>
        <v>2013</v>
      </c>
      <c r="B58" s="18">
        <v>3</v>
      </c>
      <c r="F58" s="42">
        <f>SUMIF('Cust MB Ind'!$X$8:$AH$8,$B$29,'Cust MB Ind'!$X18:$AH18)</f>
        <v>4</v>
      </c>
      <c r="G58" s="42">
        <f>'Avg Bill Days'!C15</f>
        <v>29.524000000000001</v>
      </c>
      <c r="H58" s="42"/>
      <c r="I58" s="42"/>
      <c r="J58" s="42">
        <f t="shared" si="8"/>
        <v>0</v>
      </c>
      <c r="K58" s="42">
        <f t="shared" si="8"/>
        <v>0</v>
      </c>
      <c r="L58" s="42"/>
      <c r="M58" s="42"/>
      <c r="N58" s="42"/>
      <c r="O58" s="42"/>
      <c r="P58" s="42"/>
      <c r="Q58" s="42"/>
      <c r="R58" s="42">
        <f t="shared" si="9"/>
        <v>52433</v>
      </c>
      <c r="S58" s="42">
        <f t="shared" si="10"/>
        <v>219</v>
      </c>
    </row>
    <row r="59" spans="1:19" s="18" customFormat="1">
      <c r="A59" s="18">
        <f t="shared" si="11"/>
        <v>2013</v>
      </c>
      <c r="B59" s="18">
        <v>4</v>
      </c>
      <c r="F59" s="42">
        <f>SUMIF('Cust MB Ind'!$X$8:$AH$8,$B$29,'Cust MB Ind'!$X19:$AH19)</f>
        <v>4</v>
      </c>
      <c r="G59" s="42">
        <f>'Avg Bill Days'!C16</f>
        <v>30.713999999999999</v>
      </c>
      <c r="H59" s="42"/>
      <c r="I59" s="42"/>
      <c r="J59" s="42">
        <f t="shared" si="8"/>
        <v>0</v>
      </c>
      <c r="K59" s="42">
        <f t="shared" si="8"/>
        <v>0</v>
      </c>
      <c r="L59" s="42"/>
      <c r="M59" s="42"/>
      <c r="N59" s="42"/>
      <c r="O59" s="42"/>
      <c r="P59" s="42"/>
      <c r="Q59" s="42"/>
      <c r="R59" s="42">
        <f t="shared" si="9"/>
        <v>54502</v>
      </c>
      <c r="S59" s="42">
        <f t="shared" si="10"/>
        <v>231</v>
      </c>
    </row>
    <row r="60" spans="1:19" s="18" customFormat="1">
      <c r="A60" s="18">
        <f t="shared" si="11"/>
        <v>2013</v>
      </c>
      <c r="B60" s="18">
        <v>5</v>
      </c>
      <c r="F60" s="42">
        <f>SUMIF('Cust MB Ind'!$X$8:$AH$8,$B$29,'Cust MB Ind'!$X20:$AH20)</f>
        <v>4</v>
      </c>
      <c r="G60" s="42">
        <f>'Avg Bill Days'!C17</f>
        <v>29.524000000000001</v>
      </c>
      <c r="H60" s="42"/>
      <c r="I60" s="42"/>
      <c r="J60" s="42">
        <f t="shared" si="8"/>
        <v>0</v>
      </c>
      <c r="K60" s="42">
        <f t="shared" si="8"/>
        <v>0</v>
      </c>
      <c r="L60" s="42"/>
      <c r="M60" s="42"/>
      <c r="N60" s="42"/>
      <c r="O60" s="42"/>
      <c r="P60" s="42"/>
      <c r="Q60" s="42"/>
      <c r="R60" s="42">
        <f t="shared" si="9"/>
        <v>56481</v>
      </c>
      <c r="S60" s="42">
        <f t="shared" si="10"/>
        <v>210</v>
      </c>
    </row>
    <row r="61" spans="1:19" s="18" customFormat="1">
      <c r="A61" s="18">
        <f t="shared" si="11"/>
        <v>2013</v>
      </c>
      <c r="B61" s="18">
        <v>6</v>
      </c>
      <c r="F61" s="42">
        <f>SUMIF('Cust MB Ind'!$X$8:$AH$8,$B$29,'Cust MB Ind'!$X21:$AH21)</f>
        <v>4</v>
      </c>
      <c r="G61" s="42">
        <f>'Avg Bill Days'!C18</f>
        <v>30.619</v>
      </c>
      <c r="H61" s="42"/>
      <c r="I61" s="42"/>
      <c r="J61" s="42">
        <f t="shared" si="8"/>
        <v>0</v>
      </c>
      <c r="K61" s="42">
        <f t="shared" si="8"/>
        <v>0</v>
      </c>
      <c r="L61" s="42"/>
      <c r="M61" s="42"/>
      <c r="N61" s="42"/>
      <c r="O61" s="42"/>
      <c r="P61" s="42"/>
      <c r="Q61" s="42"/>
      <c r="R61" s="42">
        <f t="shared" si="9"/>
        <v>66851</v>
      </c>
      <c r="S61" s="42">
        <f t="shared" si="10"/>
        <v>231</v>
      </c>
    </row>
    <row r="62" spans="1:19" s="18" customFormat="1">
      <c r="A62" s="18">
        <f t="shared" si="11"/>
        <v>2013</v>
      </c>
      <c r="B62" s="18">
        <v>7</v>
      </c>
      <c r="F62" s="42">
        <f>SUMIF('Cust MB Ind'!$X$8:$AH$8,$B$29,'Cust MB Ind'!$X22:$AH22)</f>
        <v>4</v>
      </c>
      <c r="G62" s="42">
        <f>'Avg Bill Days'!C19</f>
        <v>30.713999999999999</v>
      </c>
      <c r="H62" s="42"/>
      <c r="I62" s="42"/>
      <c r="J62" s="42">
        <f t="shared" si="8"/>
        <v>0</v>
      </c>
      <c r="K62" s="42">
        <f t="shared" si="8"/>
        <v>0</v>
      </c>
      <c r="L62" s="42"/>
      <c r="M62" s="42"/>
      <c r="N62" s="42"/>
      <c r="O62" s="42"/>
      <c r="P62" s="42"/>
      <c r="Q62" s="42"/>
      <c r="R62" s="42">
        <f t="shared" si="9"/>
        <v>66095</v>
      </c>
      <c r="S62" s="42">
        <f t="shared" si="10"/>
        <v>232</v>
      </c>
    </row>
    <row r="63" spans="1:19" s="18" customFormat="1">
      <c r="A63" s="18">
        <f t="shared" si="11"/>
        <v>2013</v>
      </c>
      <c r="B63" s="18">
        <v>8</v>
      </c>
      <c r="F63" s="42">
        <f>SUMIF('Cust MB Ind'!$X$8:$AH$8,$B$29,'Cust MB Ind'!$X23:$AH23)</f>
        <v>4</v>
      </c>
      <c r="G63" s="42">
        <f>'Avg Bill Days'!C20</f>
        <v>30.475999999999999</v>
      </c>
      <c r="H63" s="42"/>
      <c r="I63" s="42"/>
      <c r="J63" s="42">
        <f t="shared" si="8"/>
        <v>0</v>
      </c>
      <c r="K63" s="42">
        <f t="shared" si="8"/>
        <v>0</v>
      </c>
      <c r="L63" s="42"/>
      <c r="M63" s="42"/>
      <c r="N63" s="42"/>
      <c r="O63" s="42"/>
      <c r="P63" s="42"/>
      <c r="Q63" s="42"/>
      <c r="R63" s="42">
        <f t="shared" si="9"/>
        <v>66123</v>
      </c>
      <c r="S63" s="42">
        <f t="shared" si="10"/>
        <v>229</v>
      </c>
    </row>
    <row r="64" spans="1:19" s="18" customFormat="1">
      <c r="A64" s="18">
        <f t="shared" si="11"/>
        <v>2013</v>
      </c>
      <c r="B64" s="18">
        <v>9</v>
      </c>
      <c r="F64" s="42">
        <f>SUMIF('Cust MB Ind'!$X$8:$AH$8,$B$29,'Cust MB Ind'!$X24:$AH24)</f>
        <v>4</v>
      </c>
      <c r="G64" s="42">
        <f>'Avg Bill Days'!C21</f>
        <v>31.143000000000001</v>
      </c>
      <c r="H64" s="42"/>
      <c r="I64" s="42"/>
      <c r="J64" s="42">
        <f t="shared" si="8"/>
        <v>0</v>
      </c>
      <c r="K64" s="42">
        <f t="shared" si="8"/>
        <v>0</v>
      </c>
      <c r="L64" s="42"/>
      <c r="M64" s="42"/>
      <c r="N64" s="42"/>
      <c r="O64" s="42"/>
      <c r="P64" s="42"/>
      <c r="Q64" s="42"/>
      <c r="R64" s="42">
        <f t="shared" si="9"/>
        <v>65109</v>
      </c>
      <c r="S64" s="42">
        <f t="shared" si="10"/>
        <v>228</v>
      </c>
    </row>
    <row r="65" spans="1:19" s="18" customFormat="1">
      <c r="A65" s="18">
        <f t="shared" si="11"/>
        <v>2013</v>
      </c>
      <c r="B65" s="18">
        <v>10</v>
      </c>
      <c r="F65" s="42">
        <f>SUMIF('Cust MB Ind'!$X$8:$AH$8,$B$29,'Cust MB Ind'!$X25:$AH25)</f>
        <v>4</v>
      </c>
      <c r="G65" s="42">
        <f>'Avg Bill Days'!C22</f>
        <v>30.762</v>
      </c>
      <c r="H65" s="42"/>
      <c r="I65" s="42"/>
      <c r="J65" s="42">
        <f t="shared" si="8"/>
        <v>0</v>
      </c>
      <c r="K65" s="42">
        <f t="shared" si="8"/>
        <v>0</v>
      </c>
      <c r="L65" s="42"/>
      <c r="M65" s="42"/>
      <c r="N65" s="42"/>
      <c r="O65" s="42"/>
      <c r="P65" s="42"/>
      <c r="Q65" s="42"/>
      <c r="R65" s="42">
        <f t="shared" si="9"/>
        <v>52952</v>
      </c>
      <c r="S65" s="42">
        <f t="shared" si="10"/>
        <v>200</v>
      </c>
    </row>
    <row r="66" spans="1:19" s="18" customFormat="1">
      <c r="A66" s="18">
        <f t="shared" si="11"/>
        <v>2013</v>
      </c>
      <c r="B66" s="18">
        <v>11</v>
      </c>
      <c r="F66" s="42">
        <f>SUMIF('Cust MB Ind'!$X$8:$AH$8,$B$29,'Cust MB Ind'!$X26:$AH26)</f>
        <v>4</v>
      </c>
      <c r="G66" s="42">
        <f>'Avg Bill Days'!C23</f>
        <v>28.619</v>
      </c>
      <c r="H66" s="42"/>
      <c r="I66" s="42"/>
      <c r="J66" s="42">
        <f t="shared" si="8"/>
        <v>0</v>
      </c>
      <c r="K66" s="42">
        <f t="shared" si="8"/>
        <v>0</v>
      </c>
      <c r="L66" s="42"/>
      <c r="M66" s="42"/>
      <c r="N66" s="42"/>
      <c r="O66" s="42"/>
      <c r="P66" s="42"/>
      <c r="Q66" s="42"/>
      <c r="R66" s="42">
        <f t="shared" si="9"/>
        <v>50247</v>
      </c>
      <c r="S66" s="42">
        <f t="shared" si="10"/>
        <v>209</v>
      </c>
    </row>
    <row r="67" spans="1:19" s="18" customFormat="1">
      <c r="A67" s="18">
        <f t="shared" si="11"/>
        <v>2013</v>
      </c>
      <c r="B67" s="18">
        <v>12</v>
      </c>
      <c r="F67" s="42">
        <f>SUMIF('Cust MB Ind'!$X$8:$AH$8,$B$29,'Cust MB Ind'!$X27:$AH27)</f>
        <v>4</v>
      </c>
      <c r="G67" s="42">
        <f>'Avg Bill Days'!C24</f>
        <v>31.238</v>
      </c>
      <c r="H67" s="42"/>
      <c r="I67" s="42"/>
      <c r="J67" s="42">
        <f t="shared" si="8"/>
        <v>0</v>
      </c>
      <c r="K67" s="42">
        <f t="shared" si="8"/>
        <v>0</v>
      </c>
      <c r="L67" s="42"/>
      <c r="M67" s="42"/>
      <c r="N67" s="42"/>
      <c r="O67" s="42"/>
      <c r="P67" s="42"/>
      <c r="Q67" s="42"/>
      <c r="R67" s="42">
        <f t="shared" si="9"/>
        <v>52500</v>
      </c>
      <c r="S67" s="42">
        <f t="shared" si="10"/>
        <v>217</v>
      </c>
    </row>
    <row r="68" spans="1:19" s="18" customFormat="1">
      <c r="A68" s="18">
        <f t="shared" ref="A68:A131" si="12">A56+1</f>
        <v>2014</v>
      </c>
      <c r="B68" s="18">
        <f>B56</f>
        <v>1</v>
      </c>
      <c r="F68" s="42">
        <f>SUMIF('Cust MB Ind'!$X$8:$AH$8,$B$29,'Cust MB Ind'!$X28:$AH28)</f>
        <v>4</v>
      </c>
      <c r="G68" s="42">
        <f>'Avg Bill Days'!C25</f>
        <v>32.286000000000001</v>
      </c>
      <c r="H68" s="42"/>
      <c r="I68" s="42"/>
      <c r="J68" s="42">
        <f t="shared" si="8"/>
        <v>0</v>
      </c>
      <c r="K68" s="42">
        <f t="shared" si="8"/>
        <v>0</v>
      </c>
      <c r="L68" s="42"/>
      <c r="M68" s="42"/>
      <c r="N68" s="42"/>
      <c r="O68" s="42"/>
      <c r="P68" s="42"/>
      <c r="Q68" s="42"/>
      <c r="R68" s="42">
        <f t="shared" si="9"/>
        <v>59304</v>
      </c>
      <c r="S68" s="42">
        <f t="shared" si="10"/>
        <v>244</v>
      </c>
    </row>
    <row r="69" spans="1:19" s="18" customFormat="1">
      <c r="A69" s="18">
        <f t="shared" si="12"/>
        <v>2014</v>
      </c>
      <c r="B69" s="18">
        <f t="shared" ref="B69:B132" si="13">B57</f>
        <v>2</v>
      </c>
      <c r="F69" s="42">
        <f>SUMIF('Cust MB Ind'!$X$8:$AH$8,$B$29,'Cust MB Ind'!$X29:$AH29)</f>
        <v>4</v>
      </c>
      <c r="G69" s="42">
        <f>'Avg Bill Days'!C26</f>
        <v>29.81</v>
      </c>
      <c r="H69" s="42"/>
      <c r="I69" s="42"/>
      <c r="J69" s="42">
        <f t="shared" si="8"/>
        <v>0</v>
      </c>
      <c r="K69" s="42">
        <f t="shared" si="8"/>
        <v>0</v>
      </c>
      <c r="L69" s="42"/>
      <c r="M69" s="42"/>
      <c r="N69" s="42"/>
      <c r="O69" s="42"/>
      <c r="P69" s="42"/>
      <c r="Q69" s="42"/>
      <c r="R69" s="42">
        <f t="shared" si="9"/>
        <v>56985</v>
      </c>
      <c r="S69" s="42">
        <f t="shared" si="10"/>
        <v>235</v>
      </c>
    </row>
    <row r="70" spans="1:19" s="18" customFormat="1">
      <c r="A70" s="18">
        <f t="shared" si="12"/>
        <v>2014</v>
      </c>
      <c r="B70" s="18">
        <f t="shared" si="13"/>
        <v>3</v>
      </c>
      <c r="F70" s="42">
        <f>SUMIF('Cust MB Ind'!$X$8:$AH$8,$B$29,'Cust MB Ind'!$X30:$AH30)</f>
        <v>4</v>
      </c>
      <c r="G70" s="42">
        <f>'Avg Bill Days'!C27</f>
        <v>29.524000000000001</v>
      </c>
      <c r="H70" s="42"/>
      <c r="I70" s="42"/>
      <c r="J70" s="42">
        <f t="shared" si="8"/>
        <v>0</v>
      </c>
      <c r="K70" s="42">
        <f t="shared" si="8"/>
        <v>0</v>
      </c>
      <c r="L70" s="42"/>
      <c r="M70" s="42"/>
      <c r="N70" s="42"/>
      <c r="O70" s="42"/>
      <c r="P70" s="42"/>
      <c r="Q70" s="42"/>
      <c r="R70" s="42">
        <f t="shared" si="9"/>
        <v>52433</v>
      </c>
      <c r="S70" s="42">
        <f t="shared" si="10"/>
        <v>219</v>
      </c>
    </row>
    <row r="71" spans="1:19" s="18" customFormat="1">
      <c r="A71" s="18">
        <f t="shared" si="12"/>
        <v>2014</v>
      </c>
      <c r="B71" s="18">
        <f t="shared" si="13"/>
        <v>4</v>
      </c>
      <c r="F71" s="42">
        <f>SUMIF('Cust MB Ind'!$X$8:$AH$8,$B$29,'Cust MB Ind'!$X31:$AH31)</f>
        <v>4</v>
      </c>
      <c r="G71" s="42">
        <f>'Avg Bill Days'!C28</f>
        <v>30.713999999999999</v>
      </c>
      <c r="H71" s="42"/>
      <c r="I71" s="42"/>
      <c r="J71" s="42">
        <f t="shared" si="8"/>
        <v>0</v>
      </c>
      <c r="K71" s="42">
        <f t="shared" si="8"/>
        <v>0</v>
      </c>
      <c r="L71" s="42"/>
      <c r="M71" s="42"/>
      <c r="N71" s="42"/>
      <c r="O71" s="42"/>
      <c r="P71" s="42"/>
      <c r="Q71" s="42"/>
      <c r="R71" s="42">
        <f t="shared" si="9"/>
        <v>54502</v>
      </c>
      <c r="S71" s="42">
        <f t="shared" si="10"/>
        <v>231</v>
      </c>
    </row>
    <row r="72" spans="1:19" s="18" customFormat="1">
      <c r="A72" s="18">
        <f t="shared" si="12"/>
        <v>2014</v>
      </c>
      <c r="B72" s="18">
        <f t="shared" si="13"/>
        <v>5</v>
      </c>
      <c r="F72" s="42">
        <f>SUMIF('Cust MB Ind'!$X$8:$AH$8,$B$29,'Cust MB Ind'!$X32:$AH32)</f>
        <v>4</v>
      </c>
      <c r="G72" s="42">
        <f>'Avg Bill Days'!C29</f>
        <v>29.524000000000001</v>
      </c>
      <c r="H72" s="42"/>
      <c r="I72" s="42"/>
      <c r="J72" s="42">
        <f t="shared" si="8"/>
        <v>0</v>
      </c>
      <c r="K72" s="42">
        <f t="shared" si="8"/>
        <v>0</v>
      </c>
      <c r="L72" s="42"/>
      <c r="M72" s="42"/>
      <c r="N72" s="42"/>
      <c r="O72" s="42"/>
      <c r="P72" s="42"/>
      <c r="Q72" s="42"/>
      <c r="R72" s="42">
        <f t="shared" si="9"/>
        <v>56481</v>
      </c>
      <c r="S72" s="42">
        <f t="shared" si="10"/>
        <v>210</v>
      </c>
    </row>
    <row r="73" spans="1:19" s="18" customFormat="1">
      <c r="A73" s="18">
        <f t="shared" si="12"/>
        <v>2014</v>
      </c>
      <c r="B73" s="18">
        <f t="shared" si="13"/>
        <v>6</v>
      </c>
      <c r="F73" s="42">
        <f>SUMIF('Cust MB Ind'!$X$8:$AH$8,$B$29,'Cust MB Ind'!$X33:$AH33)</f>
        <v>4</v>
      </c>
      <c r="G73" s="42">
        <f>'Avg Bill Days'!C30</f>
        <v>30.619</v>
      </c>
      <c r="H73" s="42"/>
      <c r="I73" s="42"/>
      <c r="J73" s="42">
        <f t="shared" si="8"/>
        <v>0</v>
      </c>
      <c r="K73" s="42">
        <f t="shared" si="8"/>
        <v>0</v>
      </c>
      <c r="L73" s="42"/>
      <c r="M73" s="42"/>
      <c r="N73" s="42"/>
      <c r="O73" s="42"/>
      <c r="P73" s="42"/>
      <c r="Q73" s="42"/>
      <c r="R73" s="42">
        <f t="shared" si="9"/>
        <v>66851</v>
      </c>
      <c r="S73" s="42">
        <f t="shared" si="10"/>
        <v>231</v>
      </c>
    </row>
    <row r="74" spans="1:19" s="18" customFormat="1">
      <c r="A74" s="18">
        <f t="shared" si="12"/>
        <v>2014</v>
      </c>
      <c r="B74" s="18">
        <f t="shared" si="13"/>
        <v>7</v>
      </c>
      <c r="F74" s="42">
        <f>SUMIF('Cust MB Ind'!$X$8:$AH$8,$B$29,'Cust MB Ind'!$X34:$AH34)</f>
        <v>4</v>
      </c>
      <c r="G74" s="42">
        <f>'Avg Bill Days'!C31</f>
        <v>30.713999999999999</v>
      </c>
      <c r="H74" s="42"/>
      <c r="I74" s="42"/>
      <c r="J74" s="42">
        <f t="shared" si="8"/>
        <v>0</v>
      </c>
      <c r="K74" s="42">
        <f t="shared" si="8"/>
        <v>0</v>
      </c>
      <c r="L74" s="42"/>
      <c r="M74" s="42"/>
      <c r="N74" s="42"/>
      <c r="O74" s="42"/>
      <c r="P74" s="42"/>
      <c r="Q74" s="42"/>
      <c r="R74" s="42">
        <f t="shared" si="9"/>
        <v>66095</v>
      </c>
      <c r="S74" s="42">
        <f t="shared" si="10"/>
        <v>232</v>
      </c>
    </row>
    <row r="75" spans="1:19" s="18" customFormat="1">
      <c r="A75" s="18">
        <f t="shared" si="12"/>
        <v>2014</v>
      </c>
      <c r="B75" s="18">
        <f t="shared" si="13"/>
        <v>8</v>
      </c>
      <c r="F75" s="42">
        <f>SUMIF('Cust MB Ind'!$X$8:$AH$8,$B$29,'Cust MB Ind'!$X35:$AH35)</f>
        <v>4</v>
      </c>
      <c r="G75" s="42">
        <f>'Avg Bill Days'!C32</f>
        <v>30.475999999999999</v>
      </c>
      <c r="H75" s="42"/>
      <c r="I75" s="42"/>
      <c r="J75" s="42">
        <f t="shared" si="8"/>
        <v>0</v>
      </c>
      <c r="K75" s="42">
        <f t="shared" si="8"/>
        <v>0</v>
      </c>
      <c r="L75" s="42"/>
      <c r="M75" s="42"/>
      <c r="N75" s="42"/>
      <c r="O75" s="42"/>
      <c r="P75" s="42"/>
      <c r="Q75" s="42"/>
      <c r="R75" s="42">
        <f t="shared" si="9"/>
        <v>66123</v>
      </c>
      <c r="S75" s="42">
        <f t="shared" si="10"/>
        <v>229</v>
      </c>
    </row>
    <row r="76" spans="1:19" s="18" customFormat="1">
      <c r="A76" s="18">
        <f t="shared" si="12"/>
        <v>2014</v>
      </c>
      <c r="B76" s="18">
        <f t="shared" si="13"/>
        <v>9</v>
      </c>
      <c r="F76" s="42">
        <f>SUMIF('Cust MB Ind'!$X$8:$AH$8,$B$29,'Cust MB Ind'!$X36:$AH36)</f>
        <v>4</v>
      </c>
      <c r="G76" s="42">
        <f>'Avg Bill Days'!C33</f>
        <v>31.143000000000001</v>
      </c>
      <c r="H76" s="42"/>
      <c r="I76" s="42"/>
      <c r="J76" s="42">
        <f t="shared" si="8"/>
        <v>0</v>
      </c>
      <c r="K76" s="42">
        <f t="shared" si="8"/>
        <v>0</v>
      </c>
      <c r="L76" s="42"/>
      <c r="M76" s="42"/>
      <c r="N76" s="42"/>
      <c r="O76" s="42"/>
      <c r="P76" s="42"/>
      <c r="Q76" s="42"/>
      <c r="R76" s="42">
        <f t="shared" si="9"/>
        <v>65109</v>
      </c>
      <c r="S76" s="42">
        <f t="shared" si="10"/>
        <v>228</v>
      </c>
    </row>
    <row r="77" spans="1:19" s="18" customFormat="1">
      <c r="A77" s="18">
        <f t="shared" si="12"/>
        <v>2014</v>
      </c>
      <c r="B77" s="18">
        <f t="shared" si="13"/>
        <v>10</v>
      </c>
      <c r="F77" s="42">
        <f>SUMIF('Cust MB Ind'!$X$8:$AH$8,$B$29,'Cust MB Ind'!$X37:$AH37)</f>
        <v>4</v>
      </c>
      <c r="G77" s="42">
        <f>'Avg Bill Days'!C34</f>
        <v>30.762</v>
      </c>
      <c r="H77" s="42"/>
      <c r="I77" s="42"/>
      <c r="J77" s="42">
        <f t="shared" si="8"/>
        <v>0</v>
      </c>
      <c r="K77" s="42">
        <f t="shared" si="8"/>
        <v>0</v>
      </c>
      <c r="L77" s="42"/>
      <c r="M77" s="42"/>
      <c r="N77" s="42"/>
      <c r="O77" s="42"/>
      <c r="P77" s="42"/>
      <c r="Q77" s="42"/>
      <c r="R77" s="42">
        <f t="shared" si="9"/>
        <v>52952</v>
      </c>
      <c r="S77" s="42">
        <f t="shared" si="10"/>
        <v>200</v>
      </c>
    </row>
    <row r="78" spans="1:19" s="18" customFormat="1">
      <c r="A78" s="18">
        <f t="shared" si="12"/>
        <v>2014</v>
      </c>
      <c r="B78" s="18">
        <f t="shared" si="13"/>
        <v>11</v>
      </c>
      <c r="F78" s="42">
        <f>SUMIF('Cust MB Ind'!$X$8:$AH$8,$B$29,'Cust MB Ind'!$X38:$AH38)</f>
        <v>4</v>
      </c>
      <c r="G78" s="42">
        <f>'Avg Bill Days'!C35</f>
        <v>28.619</v>
      </c>
      <c r="H78" s="42"/>
      <c r="I78" s="42"/>
      <c r="J78" s="42">
        <f t="shared" si="8"/>
        <v>0</v>
      </c>
      <c r="K78" s="42">
        <f t="shared" si="8"/>
        <v>0</v>
      </c>
      <c r="L78" s="42"/>
      <c r="M78" s="42"/>
      <c r="N78" s="42"/>
      <c r="O78" s="42"/>
      <c r="P78" s="42"/>
      <c r="Q78" s="42"/>
      <c r="R78" s="42">
        <f t="shared" si="9"/>
        <v>50247</v>
      </c>
      <c r="S78" s="42">
        <f t="shared" si="10"/>
        <v>209</v>
      </c>
    </row>
    <row r="79" spans="1:19" s="18" customFormat="1">
      <c r="A79" s="18">
        <f t="shared" si="12"/>
        <v>2014</v>
      </c>
      <c r="B79" s="18">
        <f t="shared" si="13"/>
        <v>12</v>
      </c>
      <c r="F79" s="42">
        <f>SUMIF('Cust MB Ind'!$X$8:$AH$8,$B$29,'Cust MB Ind'!$X39:$AH39)</f>
        <v>4</v>
      </c>
      <c r="G79" s="42">
        <f>'Avg Bill Days'!C36</f>
        <v>31.238</v>
      </c>
      <c r="H79" s="42"/>
      <c r="I79" s="42"/>
      <c r="J79" s="42">
        <f t="shared" si="8"/>
        <v>0</v>
      </c>
      <c r="K79" s="42">
        <f t="shared" si="8"/>
        <v>0</v>
      </c>
      <c r="L79" s="42"/>
      <c r="M79" s="42"/>
      <c r="N79" s="42"/>
      <c r="O79" s="42"/>
      <c r="P79" s="42"/>
      <c r="Q79" s="42"/>
      <c r="R79" s="42">
        <f t="shared" si="9"/>
        <v>52500</v>
      </c>
      <c r="S79" s="42">
        <f t="shared" si="10"/>
        <v>217</v>
      </c>
    </row>
    <row r="80" spans="1:19" s="18" customFormat="1">
      <c r="A80" s="18">
        <f t="shared" si="12"/>
        <v>2015</v>
      </c>
      <c r="B80" s="18">
        <f t="shared" si="13"/>
        <v>1</v>
      </c>
      <c r="F80" s="42">
        <f>SUMIF('Cust MB Ind'!$X$8:$AH$8,$B$29,'Cust MB Ind'!$X40:$AH40)</f>
        <v>4</v>
      </c>
      <c r="G80" s="42">
        <f>'Avg Bill Days'!C37</f>
        <v>32.286000000000001</v>
      </c>
      <c r="H80" s="42"/>
      <c r="I80" s="42"/>
      <c r="J80" s="42">
        <f t="shared" si="8"/>
        <v>0</v>
      </c>
      <c r="K80" s="42">
        <f t="shared" si="8"/>
        <v>0</v>
      </c>
      <c r="L80" s="42"/>
      <c r="M80" s="42"/>
      <c r="N80" s="42"/>
      <c r="O80" s="42"/>
      <c r="P80" s="42"/>
      <c r="Q80" s="42"/>
      <c r="R80" s="42">
        <f t="shared" si="9"/>
        <v>59304</v>
      </c>
      <c r="S80" s="42">
        <f t="shared" si="10"/>
        <v>244</v>
      </c>
    </row>
    <row r="81" spans="1:19" s="18" customFormat="1">
      <c r="A81" s="18">
        <f t="shared" si="12"/>
        <v>2015</v>
      </c>
      <c r="B81" s="18">
        <f t="shared" si="13"/>
        <v>2</v>
      </c>
      <c r="F81" s="42">
        <f>SUMIF('Cust MB Ind'!$X$8:$AH$8,$B$29,'Cust MB Ind'!$X41:$AH41)</f>
        <v>4</v>
      </c>
      <c r="G81" s="42">
        <f>'Avg Bill Days'!C38</f>
        <v>29.81</v>
      </c>
      <c r="H81" s="42"/>
      <c r="I81" s="42"/>
      <c r="J81" s="42">
        <f t="shared" si="8"/>
        <v>0</v>
      </c>
      <c r="K81" s="42">
        <f t="shared" si="8"/>
        <v>0</v>
      </c>
      <c r="L81" s="42"/>
      <c r="M81" s="42"/>
      <c r="N81" s="42"/>
      <c r="O81" s="42"/>
      <c r="P81" s="42"/>
      <c r="Q81" s="42"/>
      <c r="R81" s="42">
        <f t="shared" si="9"/>
        <v>56985</v>
      </c>
      <c r="S81" s="42">
        <f t="shared" si="10"/>
        <v>235</v>
      </c>
    </row>
    <row r="82" spans="1:19" s="18" customFormat="1">
      <c r="A82" s="18">
        <f t="shared" si="12"/>
        <v>2015</v>
      </c>
      <c r="B82" s="18">
        <f t="shared" si="13"/>
        <v>3</v>
      </c>
      <c r="F82" s="42">
        <f>SUMIF('Cust MB Ind'!$X$8:$AH$8,$B$29,'Cust MB Ind'!$X42:$AH42)</f>
        <v>4</v>
      </c>
      <c r="G82" s="42">
        <f>'Avg Bill Days'!C39</f>
        <v>29.524000000000001</v>
      </c>
      <c r="H82" s="42"/>
      <c r="I82" s="42"/>
      <c r="J82" s="42">
        <f t="shared" si="8"/>
        <v>0</v>
      </c>
      <c r="K82" s="42">
        <f t="shared" si="8"/>
        <v>0</v>
      </c>
      <c r="L82" s="42"/>
      <c r="M82" s="42"/>
      <c r="N82" s="42"/>
      <c r="O82" s="42"/>
      <c r="P82" s="42"/>
      <c r="Q82" s="42"/>
      <c r="R82" s="42">
        <f t="shared" si="9"/>
        <v>52433</v>
      </c>
      <c r="S82" s="42">
        <f t="shared" si="10"/>
        <v>219</v>
      </c>
    </row>
    <row r="83" spans="1:19" s="18" customFormat="1">
      <c r="A83" s="18">
        <f t="shared" si="12"/>
        <v>2015</v>
      </c>
      <c r="B83" s="18">
        <f t="shared" si="13"/>
        <v>4</v>
      </c>
      <c r="F83" s="42">
        <f>SUMIF('Cust MB Ind'!$X$8:$AH$8,$B$29,'Cust MB Ind'!$X43:$AH43)</f>
        <v>4</v>
      </c>
      <c r="G83" s="42">
        <f>'Avg Bill Days'!C40</f>
        <v>30.713999999999999</v>
      </c>
      <c r="H83" s="42"/>
      <c r="I83" s="42"/>
      <c r="J83" s="42">
        <f t="shared" si="8"/>
        <v>0</v>
      </c>
      <c r="K83" s="42">
        <f t="shared" si="8"/>
        <v>0</v>
      </c>
      <c r="L83" s="42"/>
      <c r="M83" s="42"/>
      <c r="N83" s="42"/>
      <c r="O83" s="42"/>
      <c r="P83" s="42"/>
      <c r="Q83" s="42"/>
      <c r="R83" s="42">
        <f t="shared" si="9"/>
        <v>54502</v>
      </c>
      <c r="S83" s="42">
        <f t="shared" si="10"/>
        <v>231</v>
      </c>
    </row>
    <row r="84" spans="1:19" s="18" customFormat="1">
      <c r="A84" s="18">
        <f t="shared" si="12"/>
        <v>2015</v>
      </c>
      <c r="B84" s="18">
        <f t="shared" si="13"/>
        <v>5</v>
      </c>
      <c r="F84" s="42">
        <f>SUMIF('Cust MB Ind'!$X$8:$AH$8,$B$29,'Cust MB Ind'!$X44:$AH44)</f>
        <v>4</v>
      </c>
      <c r="G84" s="42">
        <f>'Avg Bill Days'!C41</f>
        <v>29.524000000000001</v>
      </c>
      <c r="H84" s="42"/>
      <c r="I84" s="42"/>
      <c r="J84" s="42">
        <f t="shared" si="8"/>
        <v>0</v>
      </c>
      <c r="K84" s="42">
        <f t="shared" si="8"/>
        <v>0</v>
      </c>
      <c r="L84" s="42"/>
      <c r="M84" s="42"/>
      <c r="N84" s="42"/>
      <c r="O84" s="42"/>
      <c r="P84" s="42"/>
      <c r="Q84" s="42"/>
      <c r="R84" s="42">
        <f t="shared" si="9"/>
        <v>56481</v>
      </c>
      <c r="S84" s="42">
        <f t="shared" si="10"/>
        <v>210</v>
      </c>
    </row>
    <row r="85" spans="1:19" s="18" customFormat="1">
      <c r="A85" s="18">
        <f t="shared" si="12"/>
        <v>2015</v>
      </c>
      <c r="B85" s="18">
        <f t="shared" si="13"/>
        <v>6</v>
      </c>
      <c r="F85" s="42">
        <f>SUMIF('Cust MB Ind'!$X$8:$AH$8,$B$29,'Cust MB Ind'!$X45:$AH45)</f>
        <v>4</v>
      </c>
      <c r="G85" s="42">
        <f>'Avg Bill Days'!C42</f>
        <v>30.619</v>
      </c>
      <c r="H85" s="42"/>
      <c r="I85" s="42"/>
      <c r="J85" s="42">
        <f t="shared" si="8"/>
        <v>0</v>
      </c>
      <c r="K85" s="42">
        <f t="shared" si="8"/>
        <v>0</v>
      </c>
      <c r="L85" s="42"/>
      <c r="M85" s="42"/>
      <c r="N85" s="42"/>
      <c r="O85" s="42"/>
      <c r="P85" s="42"/>
      <c r="Q85" s="42"/>
      <c r="R85" s="42">
        <f t="shared" si="9"/>
        <v>66851</v>
      </c>
      <c r="S85" s="42">
        <f t="shared" si="10"/>
        <v>231</v>
      </c>
    </row>
    <row r="86" spans="1:19" s="18" customFormat="1">
      <c r="A86" s="18">
        <f t="shared" si="12"/>
        <v>2015</v>
      </c>
      <c r="B86" s="18">
        <f t="shared" si="13"/>
        <v>7</v>
      </c>
      <c r="F86" s="42">
        <f>SUMIF('Cust MB Ind'!$X$8:$AH$8,$B$29,'Cust MB Ind'!$X46:$AH46)</f>
        <v>4</v>
      </c>
      <c r="G86" s="42">
        <f>'Avg Bill Days'!C43</f>
        <v>30.713999999999999</v>
      </c>
      <c r="H86" s="42"/>
      <c r="I86" s="42"/>
      <c r="J86" s="42">
        <f t="shared" si="8"/>
        <v>0</v>
      </c>
      <c r="K86" s="42">
        <f t="shared" si="8"/>
        <v>0</v>
      </c>
      <c r="L86" s="42"/>
      <c r="M86" s="42"/>
      <c r="N86" s="42"/>
      <c r="O86" s="42"/>
      <c r="P86" s="42"/>
      <c r="Q86" s="42"/>
      <c r="R86" s="42">
        <f t="shared" si="9"/>
        <v>66095</v>
      </c>
      <c r="S86" s="42">
        <f t="shared" si="10"/>
        <v>232</v>
      </c>
    </row>
    <row r="87" spans="1:19" s="18" customFormat="1">
      <c r="A87" s="18">
        <f t="shared" si="12"/>
        <v>2015</v>
      </c>
      <c r="B87" s="18">
        <f t="shared" si="13"/>
        <v>8</v>
      </c>
      <c r="F87" s="42">
        <f>SUMIF('Cust MB Ind'!$X$8:$AH$8,$B$29,'Cust MB Ind'!$X47:$AH47)</f>
        <v>4</v>
      </c>
      <c r="G87" s="42">
        <f>'Avg Bill Days'!C44</f>
        <v>30.475999999999999</v>
      </c>
      <c r="H87" s="42"/>
      <c r="I87" s="42"/>
      <c r="J87" s="42">
        <f t="shared" si="8"/>
        <v>0</v>
      </c>
      <c r="K87" s="42">
        <f t="shared" si="8"/>
        <v>0</v>
      </c>
      <c r="L87" s="42"/>
      <c r="M87" s="42"/>
      <c r="N87" s="42"/>
      <c r="O87" s="42"/>
      <c r="P87" s="42"/>
      <c r="Q87" s="42"/>
      <c r="R87" s="42">
        <f t="shared" si="9"/>
        <v>66123</v>
      </c>
      <c r="S87" s="42">
        <f t="shared" si="10"/>
        <v>229</v>
      </c>
    </row>
    <row r="88" spans="1:19" s="18" customFormat="1">
      <c r="A88" s="18">
        <f t="shared" si="12"/>
        <v>2015</v>
      </c>
      <c r="B88" s="18">
        <f t="shared" si="13"/>
        <v>9</v>
      </c>
      <c r="F88" s="42">
        <f>SUMIF('Cust MB Ind'!$X$8:$AH$8,$B$29,'Cust MB Ind'!$X48:$AH48)</f>
        <v>4</v>
      </c>
      <c r="G88" s="42">
        <f>'Avg Bill Days'!C45</f>
        <v>31.143000000000001</v>
      </c>
      <c r="H88" s="42"/>
      <c r="I88" s="42"/>
      <c r="J88" s="42">
        <f t="shared" si="8"/>
        <v>0</v>
      </c>
      <c r="K88" s="42">
        <f t="shared" si="8"/>
        <v>0</v>
      </c>
      <c r="L88" s="42"/>
      <c r="M88" s="42"/>
      <c r="N88" s="42"/>
      <c r="O88" s="42"/>
      <c r="P88" s="42"/>
      <c r="Q88" s="42"/>
      <c r="R88" s="42">
        <f t="shared" si="9"/>
        <v>65109</v>
      </c>
      <c r="S88" s="42">
        <f t="shared" si="10"/>
        <v>228</v>
      </c>
    </row>
    <row r="89" spans="1:19" s="18" customFormat="1">
      <c r="A89" s="18">
        <f t="shared" si="12"/>
        <v>2015</v>
      </c>
      <c r="B89" s="18">
        <f t="shared" si="13"/>
        <v>10</v>
      </c>
      <c r="F89" s="42">
        <f>SUMIF('Cust MB Ind'!$X$8:$AH$8,$B$29,'Cust MB Ind'!$X49:$AH49)</f>
        <v>4</v>
      </c>
      <c r="G89" s="42">
        <f>'Avg Bill Days'!C46</f>
        <v>30.762</v>
      </c>
      <c r="H89" s="42"/>
      <c r="I89" s="42"/>
      <c r="J89" s="42">
        <f t="shared" si="8"/>
        <v>0</v>
      </c>
      <c r="K89" s="42">
        <f t="shared" si="8"/>
        <v>0</v>
      </c>
      <c r="L89" s="42"/>
      <c r="M89" s="42"/>
      <c r="N89" s="42"/>
      <c r="O89" s="42"/>
      <c r="P89" s="42"/>
      <c r="Q89" s="42"/>
      <c r="R89" s="42">
        <f t="shared" si="9"/>
        <v>52952</v>
      </c>
      <c r="S89" s="42">
        <f t="shared" si="10"/>
        <v>200</v>
      </c>
    </row>
    <row r="90" spans="1:19" s="18" customFormat="1">
      <c r="A90" s="18">
        <f t="shared" si="12"/>
        <v>2015</v>
      </c>
      <c r="B90" s="18">
        <f t="shared" si="13"/>
        <v>11</v>
      </c>
      <c r="F90" s="42">
        <f>SUMIF('Cust MB Ind'!$X$8:$AH$8,$B$29,'Cust MB Ind'!$X50:$AH50)</f>
        <v>4</v>
      </c>
      <c r="G90" s="42">
        <f>'Avg Bill Days'!C47</f>
        <v>28.619</v>
      </c>
      <c r="H90" s="42"/>
      <c r="I90" s="42"/>
      <c r="J90" s="42">
        <f t="shared" si="8"/>
        <v>0</v>
      </c>
      <c r="K90" s="42">
        <f t="shared" si="8"/>
        <v>0</v>
      </c>
      <c r="L90" s="42"/>
      <c r="M90" s="42"/>
      <c r="N90" s="42"/>
      <c r="O90" s="42"/>
      <c r="P90" s="42"/>
      <c r="Q90" s="42"/>
      <c r="R90" s="42">
        <f t="shared" si="9"/>
        <v>50247</v>
      </c>
      <c r="S90" s="42">
        <f t="shared" si="10"/>
        <v>209</v>
      </c>
    </row>
    <row r="91" spans="1:19" s="18" customFormat="1">
      <c r="A91" s="18">
        <f t="shared" si="12"/>
        <v>2015</v>
      </c>
      <c r="B91" s="18">
        <f t="shared" si="13"/>
        <v>12</v>
      </c>
      <c r="F91" s="42">
        <f>SUMIF('Cust MB Ind'!$X$8:$AH$8,$B$29,'Cust MB Ind'!$X51:$AH51)</f>
        <v>4</v>
      </c>
      <c r="G91" s="42">
        <f>'Avg Bill Days'!C48</f>
        <v>31.238</v>
      </c>
      <c r="H91" s="42"/>
      <c r="I91" s="42"/>
      <c r="J91" s="42">
        <f t="shared" si="8"/>
        <v>0</v>
      </c>
      <c r="K91" s="42">
        <f t="shared" si="8"/>
        <v>0</v>
      </c>
      <c r="L91" s="42"/>
      <c r="M91" s="42"/>
      <c r="N91" s="42"/>
      <c r="O91" s="42"/>
      <c r="P91" s="42"/>
      <c r="Q91" s="42"/>
      <c r="R91" s="42">
        <f t="shared" si="9"/>
        <v>52500</v>
      </c>
      <c r="S91" s="42">
        <f t="shared" si="10"/>
        <v>217</v>
      </c>
    </row>
    <row r="92" spans="1:19" s="18" customFormat="1">
      <c r="A92" s="18">
        <f t="shared" si="12"/>
        <v>2016</v>
      </c>
      <c r="B92" s="18">
        <f t="shared" si="13"/>
        <v>1</v>
      </c>
      <c r="F92" s="42">
        <f>SUMIF('Cust MB Ind'!$X$8:$AH$8,$B$29,'Cust MB Ind'!$X52:$AH52)</f>
        <v>4</v>
      </c>
      <c r="G92" s="42">
        <f>'Avg Bill Days'!C49</f>
        <v>32.286000000000001</v>
      </c>
      <c r="H92" s="42"/>
      <c r="I92" s="42"/>
      <c r="J92" s="42">
        <f t="shared" si="8"/>
        <v>0</v>
      </c>
      <c r="K92" s="42">
        <f t="shared" si="8"/>
        <v>0</v>
      </c>
      <c r="L92" s="42"/>
      <c r="M92" s="42"/>
      <c r="N92" s="42"/>
      <c r="O92" s="42"/>
      <c r="P92" s="42"/>
      <c r="Q92" s="42"/>
      <c r="R92" s="42">
        <f t="shared" si="9"/>
        <v>59304</v>
      </c>
      <c r="S92" s="42">
        <f t="shared" si="10"/>
        <v>244</v>
      </c>
    </row>
    <row r="93" spans="1:19" s="18" customFormat="1">
      <c r="A93" s="18">
        <f t="shared" si="12"/>
        <v>2016</v>
      </c>
      <c r="B93" s="18">
        <f t="shared" si="13"/>
        <v>2</v>
      </c>
      <c r="F93" s="42">
        <f>SUMIF('Cust MB Ind'!$X$8:$AH$8,$B$29,'Cust MB Ind'!$X53:$AH53)</f>
        <v>4</v>
      </c>
      <c r="G93" s="42">
        <f>'Avg Bill Days'!C50</f>
        <v>30.31</v>
      </c>
      <c r="H93" s="42"/>
      <c r="I93" s="42"/>
      <c r="J93" s="42">
        <f t="shared" si="8"/>
        <v>0</v>
      </c>
      <c r="K93" s="42">
        <f t="shared" si="8"/>
        <v>0</v>
      </c>
      <c r="L93" s="42"/>
      <c r="M93" s="42"/>
      <c r="N93" s="42"/>
      <c r="O93" s="42"/>
      <c r="P93" s="42"/>
      <c r="Q93" s="42"/>
      <c r="R93" s="42">
        <f t="shared" si="9"/>
        <v>57941</v>
      </c>
      <c r="S93" s="42">
        <f t="shared" si="10"/>
        <v>235</v>
      </c>
    </row>
    <row r="94" spans="1:19" s="18" customFormat="1">
      <c r="A94" s="18">
        <f t="shared" si="12"/>
        <v>2016</v>
      </c>
      <c r="B94" s="18">
        <f t="shared" si="13"/>
        <v>3</v>
      </c>
      <c r="F94" s="42">
        <f>SUMIF('Cust MB Ind'!$X$8:$AH$8,$B$29,'Cust MB Ind'!$X54:$AH54)</f>
        <v>4</v>
      </c>
      <c r="G94" s="42">
        <f>'Avg Bill Days'!C51</f>
        <v>30.024000000000001</v>
      </c>
      <c r="H94" s="42"/>
      <c r="I94" s="42"/>
      <c r="J94" s="42">
        <f t="shared" si="8"/>
        <v>0</v>
      </c>
      <c r="K94" s="42">
        <f t="shared" si="8"/>
        <v>0</v>
      </c>
      <c r="L94" s="42"/>
      <c r="M94" s="42"/>
      <c r="N94" s="42"/>
      <c r="O94" s="42"/>
      <c r="P94" s="42"/>
      <c r="Q94" s="42"/>
      <c r="R94" s="42">
        <f t="shared" si="9"/>
        <v>53320</v>
      </c>
      <c r="S94" s="42">
        <f t="shared" si="10"/>
        <v>219</v>
      </c>
    </row>
    <row r="95" spans="1:19" s="18" customFormat="1">
      <c r="A95" s="18">
        <f t="shared" si="12"/>
        <v>2016</v>
      </c>
      <c r="B95" s="18">
        <f t="shared" si="13"/>
        <v>4</v>
      </c>
      <c r="F95" s="42">
        <f>SUMIF('Cust MB Ind'!$X$8:$AH$8,$B$29,'Cust MB Ind'!$X55:$AH55)</f>
        <v>4</v>
      </c>
      <c r="G95" s="42">
        <f>'Avg Bill Days'!C52</f>
        <v>30.713999999999999</v>
      </c>
      <c r="H95" s="42"/>
      <c r="I95" s="42"/>
      <c r="J95" s="42">
        <f t="shared" si="8"/>
        <v>0</v>
      </c>
      <c r="K95" s="42">
        <f t="shared" si="8"/>
        <v>0</v>
      </c>
      <c r="L95" s="42"/>
      <c r="M95" s="42"/>
      <c r="N95" s="42"/>
      <c r="O95" s="42"/>
      <c r="P95" s="42"/>
      <c r="Q95" s="42"/>
      <c r="R95" s="42">
        <f t="shared" si="9"/>
        <v>54502</v>
      </c>
      <c r="S95" s="42">
        <f t="shared" si="10"/>
        <v>231</v>
      </c>
    </row>
    <row r="96" spans="1:19" s="18" customFormat="1">
      <c r="A96" s="18">
        <f t="shared" si="12"/>
        <v>2016</v>
      </c>
      <c r="B96" s="18">
        <f t="shared" si="13"/>
        <v>5</v>
      </c>
      <c r="F96" s="42">
        <f>SUMIF('Cust MB Ind'!$X$8:$AH$8,$B$29,'Cust MB Ind'!$X56:$AH56)</f>
        <v>4</v>
      </c>
      <c r="G96" s="42">
        <f>'Avg Bill Days'!C53</f>
        <v>29.524000000000001</v>
      </c>
      <c r="H96" s="42"/>
      <c r="I96" s="42"/>
      <c r="J96" s="42">
        <f t="shared" si="8"/>
        <v>0</v>
      </c>
      <c r="K96" s="42">
        <f t="shared" si="8"/>
        <v>0</v>
      </c>
      <c r="L96" s="42"/>
      <c r="M96" s="42"/>
      <c r="N96" s="42"/>
      <c r="O96" s="42"/>
      <c r="P96" s="42"/>
      <c r="Q96" s="42"/>
      <c r="R96" s="42">
        <f t="shared" si="9"/>
        <v>56481</v>
      </c>
      <c r="S96" s="42">
        <f t="shared" si="10"/>
        <v>210</v>
      </c>
    </row>
    <row r="97" spans="1:19" s="18" customFormat="1">
      <c r="A97" s="18">
        <f t="shared" si="12"/>
        <v>2016</v>
      </c>
      <c r="B97" s="18">
        <f t="shared" si="13"/>
        <v>6</v>
      </c>
      <c r="F97" s="42">
        <f>SUMIF('Cust MB Ind'!$X$8:$AH$8,$B$29,'Cust MB Ind'!$X57:$AH57)</f>
        <v>4</v>
      </c>
      <c r="G97" s="42">
        <f>'Avg Bill Days'!C54</f>
        <v>30.619</v>
      </c>
      <c r="H97" s="42"/>
      <c r="I97" s="42"/>
      <c r="J97" s="42">
        <f t="shared" si="8"/>
        <v>0</v>
      </c>
      <c r="K97" s="42">
        <f t="shared" si="8"/>
        <v>0</v>
      </c>
      <c r="L97" s="42"/>
      <c r="M97" s="42"/>
      <c r="N97" s="42"/>
      <c r="O97" s="42"/>
      <c r="P97" s="42"/>
      <c r="Q97" s="42"/>
      <c r="R97" s="42">
        <f t="shared" si="9"/>
        <v>66851</v>
      </c>
      <c r="S97" s="42">
        <f t="shared" si="10"/>
        <v>231</v>
      </c>
    </row>
    <row r="98" spans="1:19" s="18" customFormat="1">
      <c r="A98" s="18">
        <f t="shared" si="12"/>
        <v>2016</v>
      </c>
      <c r="B98" s="18">
        <f t="shared" si="13"/>
        <v>7</v>
      </c>
      <c r="F98" s="42">
        <f>SUMIF('Cust MB Ind'!$X$8:$AH$8,$B$29,'Cust MB Ind'!$X58:$AH58)</f>
        <v>4</v>
      </c>
      <c r="G98" s="42">
        <f>'Avg Bill Days'!C55</f>
        <v>30.713999999999999</v>
      </c>
      <c r="H98" s="42"/>
      <c r="I98" s="42"/>
      <c r="J98" s="42">
        <f t="shared" si="8"/>
        <v>0</v>
      </c>
      <c r="K98" s="42">
        <f t="shared" si="8"/>
        <v>0</v>
      </c>
      <c r="L98" s="42"/>
      <c r="M98" s="42"/>
      <c r="N98" s="42"/>
      <c r="O98" s="42"/>
      <c r="P98" s="42"/>
      <c r="Q98" s="42"/>
      <c r="R98" s="42">
        <f t="shared" si="9"/>
        <v>66095</v>
      </c>
      <c r="S98" s="42">
        <f t="shared" si="10"/>
        <v>232</v>
      </c>
    </row>
    <row r="99" spans="1:19" s="18" customFormat="1">
      <c r="A99" s="18">
        <f t="shared" si="12"/>
        <v>2016</v>
      </c>
      <c r="B99" s="18">
        <f t="shared" si="13"/>
        <v>8</v>
      </c>
      <c r="F99" s="42">
        <f>SUMIF('Cust MB Ind'!$X$8:$AH$8,$B$29,'Cust MB Ind'!$X59:$AH59)</f>
        <v>4</v>
      </c>
      <c r="G99" s="42">
        <f>'Avg Bill Days'!C56</f>
        <v>30.475999999999999</v>
      </c>
      <c r="H99" s="42"/>
      <c r="I99" s="42"/>
      <c r="J99" s="42">
        <f t="shared" si="8"/>
        <v>0</v>
      </c>
      <c r="K99" s="42">
        <f t="shared" si="8"/>
        <v>0</v>
      </c>
      <c r="L99" s="42"/>
      <c r="M99" s="42"/>
      <c r="N99" s="42"/>
      <c r="O99" s="42"/>
      <c r="P99" s="42"/>
      <c r="Q99" s="42"/>
      <c r="R99" s="42">
        <f t="shared" si="9"/>
        <v>66123</v>
      </c>
      <c r="S99" s="42">
        <f t="shared" si="10"/>
        <v>229</v>
      </c>
    </row>
    <row r="100" spans="1:19" s="18" customFormat="1">
      <c r="A100" s="18">
        <f t="shared" si="12"/>
        <v>2016</v>
      </c>
      <c r="B100" s="18">
        <f t="shared" si="13"/>
        <v>9</v>
      </c>
      <c r="F100" s="42">
        <f>SUMIF('Cust MB Ind'!$X$8:$AH$8,$B$29,'Cust MB Ind'!$X60:$AH60)</f>
        <v>4</v>
      </c>
      <c r="G100" s="42">
        <f>'Avg Bill Days'!C57</f>
        <v>31.143000000000001</v>
      </c>
      <c r="H100" s="42"/>
      <c r="I100" s="42"/>
      <c r="J100" s="42">
        <f t="shared" si="8"/>
        <v>0</v>
      </c>
      <c r="K100" s="42">
        <f t="shared" si="8"/>
        <v>0</v>
      </c>
      <c r="L100" s="42"/>
      <c r="M100" s="42"/>
      <c r="N100" s="42"/>
      <c r="O100" s="42"/>
      <c r="P100" s="42"/>
      <c r="Q100" s="42"/>
      <c r="R100" s="42">
        <f t="shared" si="9"/>
        <v>65109</v>
      </c>
      <c r="S100" s="42">
        <f t="shared" si="10"/>
        <v>228</v>
      </c>
    </row>
    <row r="101" spans="1:19" s="18" customFormat="1">
      <c r="A101" s="18">
        <f t="shared" si="12"/>
        <v>2016</v>
      </c>
      <c r="B101" s="18">
        <f t="shared" si="13"/>
        <v>10</v>
      </c>
      <c r="F101" s="42">
        <f>SUMIF('Cust MB Ind'!$X$8:$AH$8,$B$29,'Cust MB Ind'!$X61:$AH61)</f>
        <v>4</v>
      </c>
      <c r="G101" s="42">
        <f>'Avg Bill Days'!C58</f>
        <v>30.762</v>
      </c>
      <c r="H101" s="42"/>
      <c r="I101" s="42"/>
      <c r="J101" s="42">
        <f t="shared" si="8"/>
        <v>0</v>
      </c>
      <c r="K101" s="42">
        <f t="shared" si="8"/>
        <v>0</v>
      </c>
      <c r="L101" s="42"/>
      <c r="M101" s="42"/>
      <c r="N101" s="42"/>
      <c r="O101" s="42"/>
      <c r="P101" s="42"/>
      <c r="Q101" s="42"/>
      <c r="R101" s="42">
        <f t="shared" si="9"/>
        <v>52952</v>
      </c>
      <c r="S101" s="42">
        <f t="shared" si="10"/>
        <v>200</v>
      </c>
    </row>
    <row r="102" spans="1:19" s="18" customFormat="1">
      <c r="A102" s="18">
        <f t="shared" si="12"/>
        <v>2016</v>
      </c>
      <c r="B102" s="18">
        <f t="shared" si="13"/>
        <v>11</v>
      </c>
      <c r="F102" s="42">
        <f>SUMIF('Cust MB Ind'!$X$8:$AH$8,$B$29,'Cust MB Ind'!$X62:$AH62)</f>
        <v>4</v>
      </c>
      <c r="G102" s="42">
        <f>'Avg Bill Days'!C59</f>
        <v>28.619</v>
      </c>
      <c r="H102" s="42"/>
      <c r="I102" s="42"/>
      <c r="J102" s="42">
        <f t="shared" si="8"/>
        <v>0</v>
      </c>
      <c r="K102" s="42">
        <f t="shared" si="8"/>
        <v>0</v>
      </c>
      <c r="L102" s="42"/>
      <c r="M102" s="42"/>
      <c r="N102" s="42"/>
      <c r="O102" s="42"/>
      <c r="P102" s="42"/>
      <c r="Q102" s="42"/>
      <c r="R102" s="42">
        <f t="shared" si="9"/>
        <v>50247</v>
      </c>
      <c r="S102" s="42">
        <f t="shared" si="10"/>
        <v>209</v>
      </c>
    </row>
    <row r="103" spans="1:19" s="18" customFormat="1">
      <c r="A103" s="18">
        <f t="shared" si="12"/>
        <v>2016</v>
      </c>
      <c r="B103" s="18">
        <f t="shared" si="13"/>
        <v>12</v>
      </c>
      <c r="F103" s="42">
        <f>SUMIF('Cust MB Ind'!$X$8:$AH$8,$B$29,'Cust MB Ind'!$X63:$AH63)</f>
        <v>4</v>
      </c>
      <c r="G103" s="42">
        <f>'Avg Bill Days'!C60</f>
        <v>31.238</v>
      </c>
      <c r="H103" s="42"/>
      <c r="I103" s="42"/>
      <c r="J103" s="42">
        <f t="shared" si="8"/>
        <v>0</v>
      </c>
      <c r="K103" s="42">
        <f t="shared" si="8"/>
        <v>0</v>
      </c>
      <c r="L103" s="42"/>
      <c r="M103" s="42"/>
      <c r="N103" s="42"/>
      <c r="O103" s="42"/>
      <c r="P103" s="42"/>
      <c r="Q103" s="42"/>
      <c r="R103" s="42">
        <f t="shared" si="9"/>
        <v>52500</v>
      </c>
      <c r="S103" s="42">
        <f t="shared" si="10"/>
        <v>217</v>
      </c>
    </row>
    <row r="104" spans="1:19" s="18" customFormat="1">
      <c r="A104" s="18">
        <f t="shared" si="12"/>
        <v>2017</v>
      </c>
      <c r="B104" s="18">
        <f t="shared" si="13"/>
        <v>1</v>
      </c>
      <c r="F104" s="42">
        <f>SUMIF('Cust MB Ind'!$X$8:$AH$8,$B$29,'Cust MB Ind'!$X64:$AH64)</f>
        <v>4</v>
      </c>
      <c r="G104" s="42">
        <f>'Avg Bill Days'!C61</f>
        <v>32.286000000000001</v>
      </c>
      <c r="H104" s="42"/>
      <c r="I104" s="42"/>
      <c r="J104" s="42">
        <f t="shared" si="8"/>
        <v>0</v>
      </c>
      <c r="K104" s="42">
        <f t="shared" si="8"/>
        <v>0</v>
      </c>
      <c r="L104" s="42"/>
      <c r="M104" s="42"/>
      <c r="N104" s="42"/>
      <c r="O104" s="42"/>
      <c r="P104" s="42"/>
      <c r="Q104" s="42"/>
      <c r="R104" s="42">
        <f t="shared" si="9"/>
        <v>59304</v>
      </c>
      <c r="S104" s="42">
        <f t="shared" si="10"/>
        <v>244</v>
      </c>
    </row>
    <row r="105" spans="1:19" s="18" customFormat="1">
      <c r="A105" s="18">
        <f t="shared" si="12"/>
        <v>2017</v>
      </c>
      <c r="B105" s="18">
        <f t="shared" si="13"/>
        <v>2</v>
      </c>
      <c r="F105" s="42">
        <f>SUMIF('Cust MB Ind'!$X$8:$AH$8,$B$29,'Cust MB Ind'!$X65:$AH65)</f>
        <v>4</v>
      </c>
      <c r="G105" s="42">
        <f>'Avg Bill Days'!C62</f>
        <v>29.81</v>
      </c>
      <c r="H105" s="42"/>
      <c r="I105" s="42"/>
      <c r="J105" s="42">
        <f t="shared" si="8"/>
        <v>0</v>
      </c>
      <c r="K105" s="42">
        <f t="shared" si="8"/>
        <v>0</v>
      </c>
      <c r="L105" s="42"/>
      <c r="M105" s="42"/>
      <c r="N105" s="42"/>
      <c r="O105" s="42"/>
      <c r="P105" s="42"/>
      <c r="Q105" s="42"/>
      <c r="R105" s="42">
        <f t="shared" si="9"/>
        <v>56985</v>
      </c>
      <c r="S105" s="42">
        <f t="shared" si="10"/>
        <v>235</v>
      </c>
    </row>
    <row r="106" spans="1:19" s="18" customFormat="1">
      <c r="A106" s="18">
        <f t="shared" si="12"/>
        <v>2017</v>
      </c>
      <c r="B106" s="18">
        <f t="shared" si="13"/>
        <v>3</v>
      </c>
      <c r="F106" s="42">
        <f>SUMIF('Cust MB Ind'!$X$8:$AH$8,$B$29,'Cust MB Ind'!$X66:$AH66)</f>
        <v>4</v>
      </c>
      <c r="G106" s="42">
        <f>'Avg Bill Days'!C63</f>
        <v>29.524000000000001</v>
      </c>
      <c r="H106" s="42"/>
      <c r="I106" s="42"/>
      <c r="J106" s="42">
        <f t="shared" si="8"/>
        <v>0</v>
      </c>
      <c r="K106" s="42">
        <f t="shared" si="8"/>
        <v>0</v>
      </c>
      <c r="L106" s="42"/>
      <c r="M106" s="42"/>
      <c r="N106" s="42"/>
      <c r="O106" s="42"/>
      <c r="P106" s="42"/>
      <c r="Q106" s="42"/>
      <c r="R106" s="42">
        <f t="shared" si="9"/>
        <v>52433</v>
      </c>
      <c r="S106" s="42">
        <f t="shared" si="10"/>
        <v>219</v>
      </c>
    </row>
    <row r="107" spans="1:19" s="18" customFormat="1">
      <c r="A107" s="18">
        <f t="shared" si="12"/>
        <v>2017</v>
      </c>
      <c r="B107" s="18">
        <f t="shared" si="13"/>
        <v>4</v>
      </c>
      <c r="F107" s="42">
        <f>SUMIF('Cust MB Ind'!$X$8:$AH$8,$B$29,'Cust MB Ind'!$X67:$AH67)</f>
        <v>4</v>
      </c>
      <c r="G107" s="42">
        <f>'Avg Bill Days'!C64</f>
        <v>30.713999999999999</v>
      </c>
      <c r="H107" s="42"/>
      <c r="I107" s="42"/>
      <c r="J107" s="42">
        <f t="shared" si="8"/>
        <v>0</v>
      </c>
      <c r="K107" s="42">
        <f t="shared" si="8"/>
        <v>0</v>
      </c>
      <c r="L107" s="42"/>
      <c r="M107" s="42"/>
      <c r="N107" s="42"/>
      <c r="O107" s="42"/>
      <c r="P107" s="42"/>
      <c r="Q107" s="42"/>
      <c r="R107" s="42">
        <f t="shared" si="9"/>
        <v>54502</v>
      </c>
      <c r="S107" s="42">
        <f t="shared" si="10"/>
        <v>231</v>
      </c>
    </row>
    <row r="108" spans="1:19" s="18" customFormat="1">
      <c r="A108" s="18">
        <f t="shared" si="12"/>
        <v>2017</v>
      </c>
      <c r="B108" s="18">
        <f t="shared" si="13"/>
        <v>5</v>
      </c>
      <c r="F108" s="42">
        <f>SUMIF('Cust MB Ind'!$X$8:$AH$8,$B$29,'Cust MB Ind'!$X68:$AH68)</f>
        <v>4</v>
      </c>
      <c r="G108" s="42">
        <f>'Avg Bill Days'!C65</f>
        <v>29.524000000000001</v>
      </c>
      <c r="H108" s="42"/>
      <c r="I108" s="42"/>
      <c r="J108" s="42">
        <f t="shared" si="8"/>
        <v>0</v>
      </c>
      <c r="K108" s="42">
        <f t="shared" si="8"/>
        <v>0</v>
      </c>
      <c r="L108" s="42"/>
      <c r="M108" s="42"/>
      <c r="N108" s="42"/>
      <c r="O108" s="42"/>
      <c r="P108" s="42"/>
      <c r="Q108" s="42"/>
      <c r="R108" s="42">
        <f t="shared" si="9"/>
        <v>56481</v>
      </c>
      <c r="S108" s="42">
        <f t="shared" si="10"/>
        <v>210</v>
      </c>
    </row>
    <row r="109" spans="1:19" s="18" customFormat="1">
      <c r="A109" s="18">
        <f t="shared" si="12"/>
        <v>2017</v>
      </c>
      <c r="B109" s="18">
        <f t="shared" si="13"/>
        <v>6</v>
      </c>
      <c r="F109" s="42">
        <f>SUMIF('Cust MB Ind'!$X$8:$AH$8,$B$29,'Cust MB Ind'!$X69:$AH69)</f>
        <v>4</v>
      </c>
      <c r="G109" s="42">
        <f>'Avg Bill Days'!C66</f>
        <v>30.619</v>
      </c>
      <c r="H109" s="42"/>
      <c r="I109" s="42"/>
      <c r="J109" s="42">
        <f t="shared" si="8"/>
        <v>0</v>
      </c>
      <c r="K109" s="42">
        <f t="shared" si="8"/>
        <v>0</v>
      </c>
      <c r="L109" s="42"/>
      <c r="M109" s="42"/>
      <c r="N109" s="42"/>
      <c r="O109" s="42"/>
      <c r="P109" s="42"/>
      <c r="Q109" s="42"/>
      <c r="R109" s="42">
        <f t="shared" si="9"/>
        <v>66851</v>
      </c>
      <c r="S109" s="42">
        <f t="shared" si="10"/>
        <v>231</v>
      </c>
    </row>
    <row r="110" spans="1:19" s="18" customFormat="1">
      <c r="A110" s="18">
        <f t="shared" si="12"/>
        <v>2017</v>
      </c>
      <c r="B110" s="18">
        <f t="shared" si="13"/>
        <v>7</v>
      </c>
      <c r="F110" s="42">
        <f>SUMIF('Cust MB Ind'!$X$8:$AH$8,$B$29,'Cust MB Ind'!$X70:$AH70)</f>
        <v>4</v>
      </c>
      <c r="G110" s="42">
        <f>'Avg Bill Days'!C67</f>
        <v>30.713999999999999</v>
      </c>
      <c r="H110" s="42"/>
      <c r="I110" s="42"/>
      <c r="J110" s="42">
        <f t="shared" si="8"/>
        <v>0</v>
      </c>
      <c r="K110" s="42">
        <f t="shared" si="8"/>
        <v>0</v>
      </c>
      <c r="L110" s="42"/>
      <c r="M110" s="42"/>
      <c r="N110" s="42"/>
      <c r="O110" s="42"/>
      <c r="P110" s="42"/>
      <c r="Q110" s="42"/>
      <c r="R110" s="42">
        <f t="shared" si="9"/>
        <v>66095</v>
      </c>
      <c r="S110" s="42">
        <f t="shared" si="10"/>
        <v>232</v>
      </c>
    </row>
    <row r="111" spans="1:19" s="18" customFormat="1">
      <c r="A111" s="18">
        <f t="shared" si="12"/>
        <v>2017</v>
      </c>
      <c r="B111" s="18">
        <f t="shared" si="13"/>
        <v>8</v>
      </c>
      <c r="F111" s="42">
        <f>SUMIF('Cust MB Ind'!$X$8:$AH$8,$B$29,'Cust MB Ind'!$X71:$AH71)</f>
        <v>4</v>
      </c>
      <c r="G111" s="42">
        <f>'Avg Bill Days'!C68</f>
        <v>30.475999999999999</v>
      </c>
      <c r="H111" s="42"/>
      <c r="I111" s="42"/>
      <c r="J111" s="42">
        <f t="shared" si="8"/>
        <v>0</v>
      </c>
      <c r="K111" s="42">
        <f t="shared" si="8"/>
        <v>0</v>
      </c>
      <c r="L111" s="42"/>
      <c r="M111" s="42"/>
      <c r="N111" s="42"/>
      <c r="O111" s="42"/>
      <c r="P111" s="42"/>
      <c r="Q111" s="42"/>
      <c r="R111" s="42">
        <f t="shared" si="9"/>
        <v>66123</v>
      </c>
      <c r="S111" s="42">
        <f t="shared" si="10"/>
        <v>229</v>
      </c>
    </row>
    <row r="112" spans="1:19" s="18" customFormat="1">
      <c r="A112" s="18">
        <f t="shared" si="12"/>
        <v>2017</v>
      </c>
      <c r="B112" s="18">
        <f t="shared" si="13"/>
        <v>9</v>
      </c>
      <c r="F112" s="42">
        <f>SUMIF('Cust MB Ind'!$X$8:$AH$8,$B$29,'Cust MB Ind'!$X72:$AH72)</f>
        <v>4</v>
      </c>
      <c r="G112" s="42">
        <f>'Avg Bill Days'!C69</f>
        <v>31.143000000000001</v>
      </c>
      <c r="H112" s="42"/>
      <c r="I112" s="42"/>
      <c r="J112" s="42">
        <f t="shared" si="8"/>
        <v>0</v>
      </c>
      <c r="K112" s="42">
        <f t="shared" si="8"/>
        <v>0</v>
      </c>
      <c r="L112" s="42"/>
      <c r="M112" s="42"/>
      <c r="N112" s="42"/>
      <c r="O112" s="42"/>
      <c r="P112" s="42"/>
      <c r="Q112" s="42"/>
      <c r="R112" s="42">
        <f t="shared" si="9"/>
        <v>65109</v>
      </c>
      <c r="S112" s="42">
        <f t="shared" si="10"/>
        <v>228</v>
      </c>
    </row>
    <row r="113" spans="1:19" s="18" customFormat="1">
      <c r="A113" s="18">
        <f t="shared" si="12"/>
        <v>2017</v>
      </c>
      <c r="B113" s="18">
        <f t="shared" si="13"/>
        <v>10</v>
      </c>
      <c r="F113" s="42">
        <f>SUMIF('Cust MB Ind'!$X$8:$AH$8,$B$29,'Cust MB Ind'!$X73:$AH73)</f>
        <v>4</v>
      </c>
      <c r="G113" s="42">
        <f>'Avg Bill Days'!C70</f>
        <v>30.762</v>
      </c>
      <c r="H113" s="42"/>
      <c r="I113" s="42"/>
      <c r="J113" s="42">
        <f t="shared" si="8"/>
        <v>0</v>
      </c>
      <c r="K113" s="42">
        <f t="shared" si="8"/>
        <v>0</v>
      </c>
      <c r="L113" s="42"/>
      <c r="M113" s="42"/>
      <c r="N113" s="42"/>
      <c r="O113" s="42"/>
      <c r="P113" s="42"/>
      <c r="Q113" s="42"/>
      <c r="R113" s="42">
        <f t="shared" si="9"/>
        <v>52952</v>
      </c>
      <c r="S113" s="42">
        <f t="shared" si="10"/>
        <v>200</v>
      </c>
    </row>
    <row r="114" spans="1:19" s="18" customFormat="1">
      <c r="A114" s="18">
        <f t="shared" si="12"/>
        <v>2017</v>
      </c>
      <c r="B114" s="18">
        <f t="shared" si="13"/>
        <v>11</v>
      </c>
      <c r="F114" s="42">
        <f>SUMIF('Cust MB Ind'!$X$8:$AH$8,$B$29,'Cust MB Ind'!$X74:$AH74)</f>
        <v>4</v>
      </c>
      <c r="G114" s="42">
        <f>'Avg Bill Days'!C71</f>
        <v>28.619</v>
      </c>
      <c r="H114" s="42"/>
      <c r="I114" s="42"/>
      <c r="J114" s="42">
        <f t="shared" ref="J114:K177" si="14">ROUND(SUMIF($B$32:$B$45,$B114,J$32:J$45)*$F114,0)</f>
        <v>0</v>
      </c>
      <c r="K114" s="42">
        <f t="shared" si="14"/>
        <v>0</v>
      </c>
      <c r="L114" s="42"/>
      <c r="M114" s="42"/>
      <c r="N114" s="42"/>
      <c r="O114" s="42"/>
      <c r="P114" s="42"/>
      <c r="Q114" s="42"/>
      <c r="R114" s="42">
        <f t="shared" ref="R114:R177" si="15">ROUND(SUMIF($B$32:$B$45,$B114,R$32:R$45)*$F114*$G114,0)</f>
        <v>50247</v>
      </c>
      <c r="S114" s="42">
        <f t="shared" ref="S114:S177" si="16">ROUND(SUMIF($B$32:$B$45,$B114,S$32:S$45)*$F114,0)</f>
        <v>209</v>
      </c>
    </row>
    <row r="115" spans="1:19" s="18" customFormat="1">
      <c r="A115" s="18">
        <f t="shared" si="12"/>
        <v>2017</v>
      </c>
      <c r="B115" s="18">
        <f t="shared" si="13"/>
        <v>12</v>
      </c>
      <c r="F115" s="42">
        <f>SUMIF('Cust MB Ind'!$X$8:$AH$8,$B$29,'Cust MB Ind'!$X75:$AH75)</f>
        <v>4</v>
      </c>
      <c r="G115" s="42">
        <f>'Avg Bill Days'!C72</f>
        <v>31.238</v>
      </c>
      <c r="H115" s="42"/>
      <c r="I115" s="42"/>
      <c r="J115" s="42">
        <f t="shared" si="14"/>
        <v>0</v>
      </c>
      <c r="K115" s="42">
        <f t="shared" si="14"/>
        <v>0</v>
      </c>
      <c r="L115" s="42"/>
      <c r="M115" s="42"/>
      <c r="N115" s="42"/>
      <c r="O115" s="42"/>
      <c r="P115" s="42"/>
      <c r="Q115" s="42"/>
      <c r="R115" s="42">
        <f t="shared" si="15"/>
        <v>52500</v>
      </c>
      <c r="S115" s="42">
        <f t="shared" si="16"/>
        <v>217</v>
      </c>
    </row>
    <row r="116" spans="1:19" s="18" customFormat="1">
      <c r="A116" s="18">
        <f t="shared" si="12"/>
        <v>2018</v>
      </c>
      <c r="B116" s="18">
        <f t="shared" si="13"/>
        <v>1</v>
      </c>
      <c r="F116" s="42">
        <f>SUMIF('Cust MB Ind'!$X$8:$AH$8,$B$29,'Cust MB Ind'!$X76:$AH76)</f>
        <v>4</v>
      </c>
      <c r="G116" s="42">
        <f>'Avg Bill Days'!C73</f>
        <v>32.286000000000001</v>
      </c>
      <c r="H116" s="42"/>
      <c r="I116" s="42"/>
      <c r="J116" s="42">
        <f t="shared" si="14"/>
        <v>0</v>
      </c>
      <c r="K116" s="42">
        <f t="shared" si="14"/>
        <v>0</v>
      </c>
      <c r="L116" s="42"/>
      <c r="M116" s="42"/>
      <c r="N116" s="42"/>
      <c r="O116" s="42"/>
      <c r="P116" s="42"/>
      <c r="Q116" s="42"/>
      <c r="R116" s="42">
        <f t="shared" si="15"/>
        <v>59304</v>
      </c>
      <c r="S116" s="42">
        <f t="shared" si="16"/>
        <v>244</v>
      </c>
    </row>
    <row r="117" spans="1:19" s="18" customFormat="1">
      <c r="A117" s="18">
        <f t="shared" si="12"/>
        <v>2018</v>
      </c>
      <c r="B117" s="18">
        <f t="shared" si="13"/>
        <v>2</v>
      </c>
      <c r="F117" s="42">
        <f>SUMIF('Cust MB Ind'!$X$8:$AH$8,$B$29,'Cust MB Ind'!$X77:$AH77)</f>
        <v>4</v>
      </c>
      <c r="G117" s="42">
        <f>'Avg Bill Days'!C74</f>
        <v>29.81</v>
      </c>
      <c r="H117" s="42"/>
      <c r="I117" s="42"/>
      <c r="J117" s="42">
        <f t="shared" si="14"/>
        <v>0</v>
      </c>
      <c r="K117" s="42">
        <f t="shared" si="14"/>
        <v>0</v>
      </c>
      <c r="L117" s="42"/>
      <c r="M117" s="42"/>
      <c r="N117" s="42"/>
      <c r="O117" s="42"/>
      <c r="P117" s="42"/>
      <c r="Q117" s="42"/>
      <c r="R117" s="42">
        <f t="shared" si="15"/>
        <v>56985</v>
      </c>
      <c r="S117" s="42">
        <f t="shared" si="16"/>
        <v>235</v>
      </c>
    </row>
    <row r="118" spans="1:19" s="18" customFormat="1">
      <c r="A118" s="18">
        <f t="shared" si="12"/>
        <v>2018</v>
      </c>
      <c r="B118" s="18">
        <f t="shared" si="13"/>
        <v>3</v>
      </c>
      <c r="F118" s="42">
        <f>SUMIF('Cust MB Ind'!$X$8:$AH$8,$B$29,'Cust MB Ind'!$X78:$AH78)</f>
        <v>4</v>
      </c>
      <c r="G118" s="42">
        <f>'Avg Bill Days'!C75</f>
        <v>29.524000000000001</v>
      </c>
      <c r="H118" s="42"/>
      <c r="I118" s="42"/>
      <c r="J118" s="42">
        <f t="shared" si="14"/>
        <v>0</v>
      </c>
      <c r="K118" s="42">
        <f t="shared" si="14"/>
        <v>0</v>
      </c>
      <c r="L118" s="42"/>
      <c r="M118" s="42"/>
      <c r="N118" s="42"/>
      <c r="O118" s="42"/>
      <c r="P118" s="42"/>
      <c r="Q118" s="42"/>
      <c r="R118" s="42">
        <f t="shared" si="15"/>
        <v>52433</v>
      </c>
      <c r="S118" s="42">
        <f t="shared" si="16"/>
        <v>219</v>
      </c>
    </row>
    <row r="119" spans="1:19" s="18" customFormat="1">
      <c r="A119" s="18">
        <f t="shared" si="12"/>
        <v>2018</v>
      </c>
      <c r="B119" s="18">
        <f t="shared" si="13"/>
        <v>4</v>
      </c>
      <c r="F119" s="42">
        <f>SUMIF('Cust MB Ind'!$X$8:$AH$8,$B$29,'Cust MB Ind'!$X79:$AH79)</f>
        <v>4</v>
      </c>
      <c r="G119" s="42">
        <f>'Avg Bill Days'!C76</f>
        <v>30.713999999999999</v>
      </c>
      <c r="H119" s="42"/>
      <c r="I119" s="42"/>
      <c r="J119" s="42">
        <f t="shared" si="14"/>
        <v>0</v>
      </c>
      <c r="K119" s="42">
        <f t="shared" si="14"/>
        <v>0</v>
      </c>
      <c r="L119" s="42"/>
      <c r="M119" s="42"/>
      <c r="N119" s="42"/>
      <c r="O119" s="42"/>
      <c r="P119" s="42"/>
      <c r="Q119" s="42"/>
      <c r="R119" s="42">
        <f t="shared" si="15"/>
        <v>54502</v>
      </c>
      <c r="S119" s="42">
        <f t="shared" si="16"/>
        <v>231</v>
      </c>
    </row>
    <row r="120" spans="1:19" s="18" customFormat="1">
      <c r="A120" s="18">
        <f t="shared" si="12"/>
        <v>2018</v>
      </c>
      <c r="B120" s="18">
        <f t="shared" si="13"/>
        <v>5</v>
      </c>
      <c r="F120" s="42">
        <f>SUMIF('Cust MB Ind'!$X$8:$AH$8,$B$29,'Cust MB Ind'!$X80:$AH80)</f>
        <v>4</v>
      </c>
      <c r="G120" s="42">
        <f>'Avg Bill Days'!C77</f>
        <v>29.524000000000001</v>
      </c>
      <c r="H120" s="42"/>
      <c r="I120" s="42"/>
      <c r="J120" s="42">
        <f t="shared" si="14"/>
        <v>0</v>
      </c>
      <c r="K120" s="42">
        <f t="shared" si="14"/>
        <v>0</v>
      </c>
      <c r="L120" s="42"/>
      <c r="M120" s="42"/>
      <c r="N120" s="42"/>
      <c r="O120" s="42"/>
      <c r="P120" s="42"/>
      <c r="Q120" s="42"/>
      <c r="R120" s="42">
        <f t="shared" si="15"/>
        <v>56481</v>
      </c>
      <c r="S120" s="42">
        <f t="shared" si="16"/>
        <v>210</v>
      </c>
    </row>
    <row r="121" spans="1:19" s="18" customFormat="1">
      <c r="A121" s="18">
        <f t="shared" si="12"/>
        <v>2018</v>
      </c>
      <c r="B121" s="18">
        <f t="shared" si="13"/>
        <v>6</v>
      </c>
      <c r="F121" s="42">
        <f>SUMIF('Cust MB Ind'!$X$8:$AH$8,$B$29,'Cust MB Ind'!$X81:$AH81)</f>
        <v>4</v>
      </c>
      <c r="G121" s="42">
        <f>'Avg Bill Days'!C78</f>
        <v>30.619</v>
      </c>
      <c r="H121" s="42"/>
      <c r="I121" s="42"/>
      <c r="J121" s="42">
        <f t="shared" si="14"/>
        <v>0</v>
      </c>
      <c r="K121" s="42">
        <f t="shared" si="14"/>
        <v>0</v>
      </c>
      <c r="L121" s="42"/>
      <c r="M121" s="42"/>
      <c r="N121" s="42"/>
      <c r="O121" s="42"/>
      <c r="P121" s="42"/>
      <c r="Q121" s="42"/>
      <c r="R121" s="42">
        <f t="shared" si="15"/>
        <v>66851</v>
      </c>
      <c r="S121" s="42">
        <f t="shared" si="16"/>
        <v>231</v>
      </c>
    </row>
    <row r="122" spans="1:19" s="18" customFormat="1">
      <c r="A122" s="18">
        <f t="shared" si="12"/>
        <v>2018</v>
      </c>
      <c r="B122" s="18">
        <f t="shared" si="13"/>
        <v>7</v>
      </c>
      <c r="F122" s="42">
        <f>SUMIF('Cust MB Ind'!$X$8:$AH$8,$B$29,'Cust MB Ind'!$X82:$AH82)</f>
        <v>4</v>
      </c>
      <c r="G122" s="42">
        <f>'Avg Bill Days'!C79</f>
        <v>30.713999999999999</v>
      </c>
      <c r="H122" s="42"/>
      <c r="I122" s="42"/>
      <c r="J122" s="42">
        <f t="shared" si="14"/>
        <v>0</v>
      </c>
      <c r="K122" s="42">
        <f t="shared" si="14"/>
        <v>0</v>
      </c>
      <c r="L122" s="42"/>
      <c r="M122" s="42"/>
      <c r="N122" s="42"/>
      <c r="O122" s="42"/>
      <c r="P122" s="42"/>
      <c r="Q122" s="42"/>
      <c r="R122" s="42">
        <f t="shared" si="15"/>
        <v>66095</v>
      </c>
      <c r="S122" s="42">
        <f t="shared" si="16"/>
        <v>232</v>
      </c>
    </row>
    <row r="123" spans="1:19" s="18" customFormat="1">
      <c r="A123" s="18">
        <f t="shared" si="12"/>
        <v>2018</v>
      </c>
      <c r="B123" s="18">
        <f t="shared" si="13"/>
        <v>8</v>
      </c>
      <c r="F123" s="42">
        <f>SUMIF('Cust MB Ind'!$X$8:$AH$8,$B$29,'Cust MB Ind'!$X83:$AH83)</f>
        <v>4</v>
      </c>
      <c r="G123" s="42">
        <f>'Avg Bill Days'!C80</f>
        <v>30.475999999999999</v>
      </c>
      <c r="H123" s="42"/>
      <c r="I123" s="42"/>
      <c r="J123" s="42">
        <f t="shared" si="14"/>
        <v>0</v>
      </c>
      <c r="K123" s="42">
        <f t="shared" si="14"/>
        <v>0</v>
      </c>
      <c r="L123" s="42"/>
      <c r="M123" s="42"/>
      <c r="N123" s="42"/>
      <c r="O123" s="42"/>
      <c r="P123" s="42"/>
      <c r="Q123" s="42"/>
      <c r="R123" s="42">
        <f t="shared" si="15"/>
        <v>66123</v>
      </c>
      <c r="S123" s="42">
        <f t="shared" si="16"/>
        <v>229</v>
      </c>
    </row>
    <row r="124" spans="1:19" s="18" customFormat="1">
      <c r="A124" s="18">
        <f t="shared" si="12"/>
        <v>2018</v>
      </c>
      <c r="B124" s="18">
        <f t="shared" si="13"/>
        <v>9</v>
      </c>
      <c r="F124" s="42">
        <f>SUMIF('Cust MB Ind'!$X$8:$AH$8,$B$29,'Cust MB Ind'!$X84:$AH84)</f>
        <v>4</v>
      </c>
      <c r="G124" s="42">
        <f>'Avg Bill Days'!C81</f>
        <v>31.143000000000001</v>
      </c>
      <c r="H124" s="42"/>
      <c r="I124" s="42"/>
      <c r="J124" s="42">
        <f t="shared" si="14"/>
        <v>0</v>
      </c>
      <c r="K124" s="42">
        <f t="shared" si="14"/>
        <v>0</v>
      </c>
      <c r="L124" s="42"/>
      <c r="M124" s="42"/>
      <c r="N124" s="42"/>
      <c r="O124" s="42"/>
      <c r="P124" s="42"/>
      <c r="Q124" s="42"/>
      <c r="R124" s="42">
        <f t="shared" si="15"/>
        <v>65109</v>
      </c>
      <c r="S124" s="42">
        <f t="shared" si="16"/>
        <v>228</v>
      </c>
    </row>
    <row r="125" spans="1:19" s="18" customFormat="1">
      <c r="A125" s="18">
        <f t="shared" si="12"/>
        <v>2018</v>
      </c>
      <c r="B125" s="18">
        <f t="shared" si="13"/>
        <v>10</v>
      </c>
      <c r="F125" s="42">
        <f>SUMIF('Cust MB Ind'!$X$8:$AH$8,$B$29,'Cust MB Ind'!$X85:$AH85)</f>
        <v>4</v>
      </c>
      <c r="G125" s="42">
        <f>'Avg Bill Days'!C82</f>
        <v>30.762</v>
      </c>
      <c r="H125" s="42"/>
      <c r="I125" s="42"/>
      <c r="J125" s="42">
        <f t="shared" si="14"/>
        <v>0</v>
      </c>
      <c r="K125" s="42">
        <f t="shared" si="14"/>
        <v>0</v>
      </c>
      <c r="L125" s="42"/>
      <c r="M125" s="42"/>
      <c r="N125" s="42"/>
      <c r="O125" s="42"/>
      <c r="P125" s="42"/>
      <c r="Q125" s="42"/>
      <c r="R125" s="42">
        <f t="shared" si="15"/>
        <v>52952</v>
      </c>
      <c r="S125" s="42">
        <f t="shared" si="16"/>
        <v>200</v>
      </c>
    </row>
    <row r="126" spans="1:19" s="18" customFormat="1">
      <c r="A126" s="18">
        <f t="shared" si="12"/>
        <v>2018</v>
      </c>
      <c r="B126" s="18">
        <f t="shared" si="13"/>
        <v>11</v>
      </c>
      <c r="F126" s="42">
        <f>SUMIF('Cust MB Ind'!$X$8:$AH$8,$B$29,'Cust MB Ind'!$X86:$AH86)</f>
        <v>4</v>
      </c>
      <c r="G126" s="42">
        <f>'Avg Bill Days'!C83</f>
        <v>28.619</v>
      </c>
      <c r="H126" s="42"/>
      <c r="I126" s="42"/>
      <c r="J126" s="42">
        <f t="shared" si="14"/>
        <v>0</v>
      </c>
      <c r="K126" s="42">
        <f t="shared" si="14"/>
        <v>0</v>
      </c>
      <c r="L126" s="42"/>
      <c r="M126" s="42"/>
      <c r="N126" s="42"/>
      <c r="O126" s="42"/>
      <c r="P126" s="42"/>
      <c r="Q126" s="42"/>
      <c r="R126" s="42">
        <f t="shared" si="15"/>
        <v>50247</v>
      </c>
      <c r="S126" s="42">
        <f t="shared" si="16"/>
        <v>209</v>
      </c>
    </row>
    <row r="127" spans="1:19" s="18" customFormat="1">
      <c r="A127" s="18">
        <f t="shared" si="12"/>
        <v>2018</v>
      </c>
      <c r="B127" s="18">
        <f t="shared" si="13"/>
        <v>12</v>
      </c>
      <c r="F127" s="42">
        <f>SUMIF('Cust MB Ind'!$X$8:$AH$8,$B$29,'Cust MB Ind'!$X87:$AH87)</f>
        <v>4</v>
      </c>
      <c r="G127" s="42">
        <f>'Avg Bill Days'!C84</f>
        <v>31.238</v>
      </c>
      <c r="H127" s="42"/>
      <c r="I127" s="42"/>
      <c r="J127" s="42">
        <f t="shared" si="14"/>
        <v>0</v>
      </c>
      <c r="K127" s="42">
        <f t="shared" si="14"/>
        <v>0</v>
      </c>
      <c r="L127" s="42"/>
      <c r="M127" s="42"/>
      <c r="N127" s="42"/>
      <c r="O127" s="42"/>
      <c r="P127" s="42"/>
      <c r="Q127" s="42"/>
      <c r="R127" s="42">
        <f t="shared" si="15"/>
        <v>52500</v>
      </c>
      <c r="S127" s="42">
        <f t="shared" si="16"/>
        <v>217</v>
      </c>
    </row>
    <row r="128" spans="1:19" s="18" customFormat="1">
      <c r="A128" s="18">
        <f t="shared" si="12"/>
        <v>2019</v>
      </c>
      <c r="B128" s="18">
        <f t="shared" si="13"/>
        <v>1</v>
      </c>
      <c r="F128" s="42">
        <f>SUMIF('Cust MB Ind'!$X$8:$AH$8,$B$29,'Cust MB Ind'!$X88:$AH88)</f>
        <v>4</v>
      </c>
      <c r="G128" s="42">
        <f>'Avg Bill Days'!C85</f>
        <v>32.286000000000001</v>
      </c>
      <c r="H128" s="42"/>
      <c r="I128" s="42"/>
      <c r="J128" s="42">
        <f t="shared" si="14"/>
        <v>0</v>
      </c>
      <c r="K128" s="42">
        <f t="shared" si="14"/>
        <v>0</v>
      </c>
      <c r="L128" s="42"/>
      <c r="M128" s="42"/>
      <c r="N128" s="42"/>
      <c r="O128" s="42"/>
      <c r="P128" s="42"/>
      <c r="Q128" s="42"/>
      <c r="R128" s="42">
        <f t="shared" si="15"/>
        <v>59304</v>
      </c>
      <c r="S128" s="42">
        <f t="shared" si="16"/>
        <v>244</v>
      </c>
    </row>
    <row r="129" spans="1:19" s="18" customFormat="1">
      <c r="A129" s="18">
        <f t="shared" si="12"/>
        <v>2019</v>
      </c>
      <c r="B129" s="18">
        <f t="shared" si="13"/>
        <v>2</v>
      </c>
      <c r="F129" s="42">
        <f>SUMIF('Cust MB Ind'!$X$8:$AH$8,$B$29,'Cust MB Ind'!$X89:$AH89)</f>
        <v>4</v>
      </c>
      <c r="G129" s="42">
        <f>'Avg Bill Days'!C86</f>
        <v>29.81</v>
      </c>
      <c r="H129" s="42"/>
      <c r="I129" s="42"/>
      <c r="J129" s="42">
        <f t="shared" si="14"/>
        <v>0</v>
      </c>
      <c r="K129" s="42">
        <f t="shared" si="14"/>
        <v>0</v>
      </c>
      <c r="L129" s="42"/>
      <c r="M129" s="42"/>
      <c r="N129" s="42"/>
      <c r="O129" s="42"/>
      <c r="P129" s="42"/>
      <c r="Q129" s="42"/>
      <c r="R129" s="42">
        <f t="shared" si="15"/>
        <v>56985</v>
      </c>
      <c r="S129" s="42">
        <f t="shared" si="16"/>
        <v>235</v>
      </c>
    </row>
    <row r="130" spans="1:19" s="18" customFormat="1">
      <c r="A130" s="18">
        <f t="shared" si="12"/>
        <v>2019</v>
      </c>
      <c r="B130" s="18">
        <f t="shared" si="13"/>
        <v>3</v>
      </c>
      <c r="F130" s="42">
        <f>SUMIF('Cust MB Ind'!$X$8:$AH$8,$B$29,'Cust MB Ind'!$X90:$AH90)</f>
        <v>4</v>
      </c>
      <c r="G130" s="42">
        <f>'Avg Bill Days'!C87</f>
        <v>29.524000000000001</v>
      </c>
      <c r="H130" s="42"/>
      <c r="I130" s="42"/>
      <c r="J130" s="42">
        <f t="shared" si="14"/>
        <v>0</v>
      </c>
      <c r="K130" s="42">
        <f t="shared" si="14"/>
        <v>0</v>
      </c>
      <c r="L130" s="42"/>
      <c r="M130" s="42"/>
      <c r="N130" s="42"/>
      <c r="O130" s="42"/>
      <c r="P130" s="42"/>
      <c r="Q130" s="42"/>
      <c r="R130" s="42">
        <f t="shared" si="15"/>
        <v>52433</v>
      </c>
      <c r="S130" s="42">
        <f t="shared" si="16"/>
        <v>219</v>
      </c>
    </row>
    <row r="131" spans="1:19" s="18" customFormat="1">
      <c r="A131" s="18">
        <f t="shared" si="12"/>
        <v>2019</v>
      </c>
      <c r="B131" s="18">
        <f t="shared" si="13"/>
        <v>4</v>
      </c>
      <c r="F131" s="42">
        <f>SUMIF('Cust MB Ind'!$X$8:$AH$8,$B$29,'Cust MB Ind'!$X91:$AH91)</f>
        <v>4</v>
      </c>
      <c r="G131" s="42">
        <f>'Avg Bill Days'!C88</f>
        <v>30.713999999999999</v>
      </c>
      <c r="H131" s="42"/>
      <c r="I131" s="42"/>
      <c r="J131" s="42">
        <f t="shared" si="14"/>
        <v>0</v>
      </c>
      <c r="K131" s="42">
        <f t="shared" si="14"/>
        <v>0</v>
      </c>
      <c r="L131" s="42"/>
      <c r="M131" s="42"/>
      <c r="N131" s="42"/>
      <c r="O131" s="42"/>
      <c r="P131" s="42"/>
      <c r="Q131" s="42"/>
      <c r="R131" s="42">
        <f t="shared" si="15"/>
        <v>54502</v>
      </c>
      <c r="S131" s="42">
        <f t="shared" si="16"/>
        <v>231</v>
      </c>
    </row>
    <row r="132" spans="1:19" s="18" customFormat="1">
      <c r="A132" s="18">
        <f t="shared" ref="A132:A195" si="17">A120+1</f>
        <v>2019</v>
      </c>
      <c r="B132" s="18">
        <f t="shared" si="13"/>
        <v>5</v>
      </c>
      <c r="F132" s="42">
        <f>SUMIF('Cust MB Ind'!$X$8:$AH$8,$B$29,'Cust MB Ind'!$X92:$AH92)</f>
        <v>4</v>
      </c>
      <c r="G132" s="42">
        <f>'Avg Bill Days'!C89</f>
        <v>29.524000000000001</v>
      </c>
      <c r="H132" s="42"/>
      <c r="I132" s="42"/>
      <c r="J132" s="42">
        <f t="shared" si="14"/>
        <v>0</v>
      </c>
      <c r="K132" s="42">
        <f t="shared" si="14"/>
        <v>0</v>
      </c>
      <c r="L132" s="42"/>
      <c r="M132" s="42"/>
      <c r="N132" s="42"/>
      <c r="O132" s="42"/>
      <c r="P132" s="42"/>
      <c r="Q132" s="42"/>
      <c r="R132" s="42">
        <f t="shared" si="15"/>
        <v>56481</v>
      </c>
      <c r="S132" s="42">
        <f t="shared" si="16"/>
        <v>210</v>
      </c>
    </row>
    <row r="133" spans="1:19" s="18" customFormat="1">
      <c r="A133" s="18">
        <f t="shared" si="17"/>
        <v>2019</v>
      </c>
      <c r="B133" s="18">
        <f t="shared" ref="B133:B196" si="18">B121</f>
        <v>6</v>
      </c>
      <c r="F133" s="42">
        <f>SUMIF('Cust MB Ind'!$X$8:$AH$8,$B$29,'Cust MB Ind'!$X93:$AH93)</f>
        <v>4</v>
      </c>
      <c r="G133" s="42">
        <f>'Avg Bill Days'!C90</f>
        <v>30.619</v>
      </c>
      <c r="H133" s="42"/>
      <c r="I133" s="42"/>
      <c r="J133" s="42">
        <f t="shared" si="14"/>
        <v>0</v>
      </c>
      <c r="K133" s="42">
        <f t="shared" si="14"/>
        <v>0</v>
      </c>
      <c r="L133" s="42"/>
      <c r="M133" s="42"/>
      <c r="N133" s="42"/>
      <c r="O133" s="42"/>
      <c r="P133" s="42"/>
      <c r="Q133" s="42"/>
      <c r="R133" s="42">
        <f t="shared" si="15"/>
        <v>66851</v>
      </c>
      <c r="S133" s="42">
        <f t="shared" si="16"/>
        <v>231</v>
      </c>
    </row>
    <row r="134" spans="1:19" s="18" customFormat="1">
      <c r="A134" s="18">
        <f t="shared" si="17"/>
        <v>2019</v>
      </c>
      <c r="B134" s="18">
        <f t="shared" si="18"/>
        <v>7</v>
      </c>
      <c r="F134" s="42">
        <f>SUMIF('Cust MB Ind'!$X$8:$AH$8,$B$29,'Cust MB Ind'!$X94:$AH94)</f>
        <v>4</v>
      </c>
      <c r="G134" s="42">
        <f>'Avg Bill Days'!C91</f>
        <v>30.713999999999999</v>
      </c>
      <c r="H134" s="42"/>
      <c r="I134" s="42"/>
      <c r="J134" s="42">
        <f t="shared" si="14"/>
        <v>0</v>
      </c>
      <c r="K134" s="42">
        <f t="shared" si="14"/>
        <v>0</v>
      </c>
      <c r="L134" s="42"/>
      <c r="M134" s="42"/>
      <c r="N134" s="42"/>
      <c r="O134" s="42"/>
      <c r="P134" s="42"/>
      <c r="Q134" s="42"/>
      <c r="R134" s="42">
        <f t="shared" si="15"/>
        <v>66095</v>
      </c>
      <c r="S134" s="42">
        <f t="shared" si="16"/>
        <v>232</v>
      </c>
    </row>
    <row r="135" spans="1:19" s="18" customFormat="1">
      <c r="A135" s="18">
        <f t="shared" si="17"/>
        <v>2019</v>
      </c>
      <c r="B135" s="18">
        <f t="shared" si="18"/>
        <v>8</v>
      </c>
      <c r="F135" s="42">
        <f>SUMIF('Cust MB Ind'!$X$8:$AH$8,$B$29,'Cust MB Ind'!$X95:$AH95)</f>
        <v>4</v>
      </c>
      <c r="G135" s="42">
        <f>'Avg Bill Days'!C92</f>
        <v>30.475999999999999</v>
      </c>
      <c r="H135" s="42"/>
      <c r="I135" s="42"/>
      <c r="J135" s="42">
        <f t="shared" si="14"/>
        <v>0</v>
      </c>
      <c r="K135" s="42">
        <f t="shared" si="14"/>
        <v>0</v>
      </c>
      <c r="L135" s="42"/>
      <c r="M135" s="42"/>
      <c r="N135" s="42"/>
      <c r="O135" s="42"/>
      <c r="P135" s="42"/>
      <c r="Q135" s="42"/>
      <c r="R135" s="42">
        <f t="shared" si="15"/>
        <v>66123</v>
      </c>
      <c r="S135" s="42">
        <f t="shared" si="16"/>
        <v>229</v>
      </c>
    </row>
    <row r="136" spans="1:19" s="18" customFormat="1">
      <c r="A136" s="18">
        <f t="shared" si="17"/>
        <v>2019</v>
      </c>
      <c r="B136" s="18">
        <f t="shared" si="18"/>
        <v>9</v>
      </c>
      <c r="F136" s="42">
        <f>SUMIF('Cust MB Ind'!$X$8:$AH$8,$B$29,'Cust MB Ind'!$X96:$AH96)</f>
        <v>4</v>
      </c>
      <c r="G136" s="42">
        <f>'Avg Bill Days'!C93</f>
        <v>31.143000000000001</v>
      </c>
      <c r="H136" s="42"/>
      <c r="I136" s="42"/>
      <c r="J136" s="42">
        <f t="shared" si="14"/>
        <v>0</v>
      </c>
      <c r="K136" s="42">
        <f t="shared" si="14"/>
        <v>0</v>
      </c>
      <c r="L136" s="42"/>
      <c r="M136" s="42"/>
      <c r="N136" s="42"/>
      <c r="O136" s="42"/>
      <c r="P136" s="42"/>
      <c r="Q136" s="42"/>
      <c r="R136" s="42">
        <f t="shared" si="15"/>
        <v>65109</v>
      </c>
      <c r="S136" s="42">
        <f t="shared" si="16"/>
        <v>228</v>
      </c>
    </row>
    <row r="137" spans="1:19" s="18" customFormat="1">
      <c r="A137" s="18">
        <f t="shared" si="17"/>
        <v>2019</v>
      </c>
      <c r="B137" s="18">
        <f t="shared" si="18"/>
        <v>10</v>
      </c>
      <c r="F137" s="42">
        <f>SUMIF('Cust MB Ind'!$X$8:$AH$8,$B$29,'Cust MB Ind'!$X97:$AH97)</f>
        <v>4</v>
      </c>
      <c r="G137" s="42">
        <f>'Avg Bill Days'!C94</f>
        <v>30.762</v>
      </c>
      <c r="H137" s="42"/>
      <c r="I137" s="42"/>
      <c r="J137" s="42">
        <f t="shared" si="14"/>
        <v>0</v>
      </c>
      <c r="K137" s="42">
        <f t="shared" si="14"/>
        <v>0</v>
      </c>
      <c r="L137" s="42"/>
      <c r="M137" s="42"/>
      <c r="N137" s="42"/>
      <c r="O137" s="42"/>
      <c r="P137" s="42"/>
      <c r="Q137" s="42"/>
      <c r="R137" s="42">
        <f t="shared" si="15"/>
        <v>52952</v>
      </c>
      <c r="S137" s="42">
        <f t="shared" si="16"/>
        <v>200</v>
      </c>
    </row>
    <row r="138" spans="1:19" s="18" customFormat="1">
      <c r="A138" s="18">
        <f t="shared" si="17"/>
        <v>2019</v>
      </c>
      <c r="B138" s="18">
        <f t="shared" si="18"/>
        <v>11</v>
      </c>
      <c r="F138" s="42">
        <f>SUMIF('Cust MB Ind'!$X$8:$AH$8,$B$29,'Cust MB Ind'!$X98:$AH98)</f>
        <v>4</v>
      </c>
      <c r="G138" s="42">
        <f>'Avg Bill Days'!C95</f>
        <v>28.619</v>
      </c>
      <c r="H138" s="42"/>
      <c r="I138" s="42"/>
      <c r="J138" s="42">
        <f t="shared" si="14"/>
        <v>0</v>
      </c>
      <c r="K138" s="42">
        <f t="shared" si="14"/>
        <v>0</v>
      </c>
      <c r="L138" s="42"/>
      <c r="M138" s="42"/>
      <c r="N138" s="42"/>
      <c r="O138" s="42"/>
      <c r="P138" s="42"/>
      <c r="Q138" s="42"/>
      <c r="R138" s="42">
        <f t="shared" si="15"/>
        <v>50247</v>
      </c>
      <c r="S138" s="42">
        <f t="shared" si="16"/>
        <v>209</v>
      </c>
    </row>
    <row r="139" spans="1:19" s="18" customFormat="1">
      <c r="A139" s="18">
        <f t="shared" si="17"/>
        <v>2019</v>
      </c>
      <c r="B139" s="18">
        <f t="shared" si="18"/>
        <v>12</v>
      </c>
      <c r="F139" s="42">
        <f>SUMIF('Cust MB Ind'!$X$8:$AH$8,$B$29,'Cust MB Ind'!$X99:$AH99)</f>
        <v>4</v>
      </c>
      <c r="G139" s="42">
        <f>'Avg Bill Days'!C96</f>
        <v>31.238</v>
      </c>
      <c r="H139" s="42"/>
      <c r="I139" s="42"/>
      <c r="J139" s="42">
        <f t="shared" si="14"/>
        <v>0</v>
      </c>
      <c r="K139" s="42">
        <f t="shared" si="14"/>
        <v>0</v>
      </c>
      <c r="L139" s="42"/>
      <c r="M139" s="42"/>
      <c r="N139" s="42"/>
      <c r="O139" s="42"/>
      <c r="P139" s="42"/>
      <c r="Q139" s="42"/>
      <c r="R139" s="42">
        <f t="shared" si="15"/>
        <v>52500</v>
      </c>
      <c r="S139" s="42">
        <f t="shared" si="16"/>
        <v>217</v>
      </c>
    </row>
    <row r="140" spans="1:19" s="18" customFormat="1">
      <c r="A140" s="18">
        <f t="shared" si="17"/>
        <v>2020</v>
      </c>
      <c r="B140" s="18">
        <f t="shared" si="18"/>
        <v>1</v>
      </c>
      <c r="F140" s="42">
        <f>SUMIF('Cust MB Ind'!$X$8:$AH$8,$B$29,'Cust MB Ind'!$X100:$AH100)</f>
        <v>4</v>
      </c>
      <c r="G140" s="42">
        <f>'Avg Bill Days'!C97</f>
        <v>32.286000000000001</v>
      </c>
      <c r="H140" s="42"/>
      <c r="I140" s="42"/>
      <c r="J140" s="42">
        <f t="shared" si="14"/>
        <v>0</v>
      </c>
      <c r="K140" s="42">
        <f t="shared" si="14"/>
        <v>0</v>
      </c>
      <c r="L140" s="42"/>
      <c r="M140" s="42"/>
      <c r="N140" s="42"/>
      <c r="O140" s="42"/>
      <c r="P140" s="42"/>
      <c r="Q140" s="42"/>
      <c r="R140" s="42">
        <f t="shared" si="15"/>
        <v>59304</v>
      </c>
      <c r="S140" s="42">
        <f t="shared" si="16"/>
        <v>244</v>
      </c>
    </row>
    <row r="141" spans="1:19" s="18" customFormat="1">
      <c r="A141" s="18">
        <f t="shared" si="17"/>
        <v>2020</v>
      </c>
      <c r="B141" s="18">
        <f t="shared" si="18"/>
        <v>2</v>
      </c>
      <c r="F141" s="42">
        <f>SUMIF('Cust MB Ind'!$X$8:$AH$8,$B$29,'Cust MB Ind'!$X101:$AH101)</f>
        <v>4</v>
      </c>
      <c r="G141" s="42">
        <f>'Avg Bill Days'!C98</f>
        <v>30.31</v>
      </c>
      <c r="H141" s="42"/>
      <c r="I141" s="42"/>
      <c r="J141" s="42">
        <f t="shared" si="14"/>
        <v>0</v>
      </c>
      <c r="K141" s="42">
        <f t="shared" si="14"/>
        <v>0</v>
      </c>
      <c r="L141" s="42"/>
      <c r="M141" s="42"/>
      <c r="N141" s="42"/>
      <c r="O141" s="42"/>
      <c r="P141" s="42"/>
      <c r="Q141" s="42"/>
      <c r="R141" s="42">
        <f t="shared" si="15"/>
        <v>57941</v>
      </c>
      <c r="S141" s="42">
        <f t="shared" si="16"/>
        <v>235</v>
      </c>
    </row>
    <row r="142" spans="1:19" s="18" customFormat="1">
      <c r="A142" s="18">
        <f t="shared" si="17"/>
        <v>2020</v>
      </c>
      <c r="B142" s="18">
        <f t="shared" si="18"/>
        <v>3</v>
      </c>
      <c r="F142" s="42">
        <f>SUMIF('Cust MB Ind'!$X$8:$AH$8,$B$29,'Cust MB Ind'!$X102:$AH102)</f>
        <v>4</v>
      </c>
      <c r="G142" s="42">
        <f>'Avg Bill Days'!C99</f>
        <v>30.024000000000001</v>
      </c>
      <c r="H142" s="42"/>
      <c r="I142" s="42"/>
      <c r="J142" s="42">
        <f t="shared" si="14"/>
        <v>0</v>
      </c>
      <c r="K142" s="42">
        <f t="shared" si="14"/>
        <v>0</v>
      </c>
      <c r="L142" s="42"/>
      <c r="M142" s="42"/>
      <c r="N142" s="42"/>
      <c r="O142" s="42"/>
      <c r="P142" s="42"/>
      <c r="Q142" s="42"/>
      <c r="R142" s="42">
        <f t="shared" si="15"/>
        <v>53320</v>
      </c>
      <c r="S142" s="42">
        <f t="shared" si="16"/>
        <v>219</v>
      </c>
    </row>
    <row r="143" spans="1:19" s="18" customFormat="1">
      <c r="A143" s="18">
        <f t="shared" si="17"/>
        <v>2020</v>
      </c>
      <c r="B143" s="18">
        <f t="shared" si="18"/>
        <v>4</v>
      </c>
      <c r="F143" s="42">
        <f>SUMIF('Cust MB Ind'!$X$8:$AH$8,$B$29,'Cust MB Ind'!$X103:$AH103)</f>
        <v>4</v>
      </c>
      <c r="G143" s="42">
        <f>'Avg Bill Days'!C100</f>
        <v>30.713999999999999</v>
      </c>
      <c r="H143" s="42"/>
      <c r="I143" s="42"/>
      <c r="J143" s="42">
        <f t="shared" si="14"/>
        <v>0</v>
      </c>
      <c r="K143" s="42">
        <f t="shared" si="14"/>
        <v>0</v>
      </c>
      <c r="L143" s="42"/>
      <c r="M143" s="42"/>
      <c r="N143" s="42"/>
      <c r="O143" s="42"/>
      <c r="P143" s="42"/>
      <c r="Q143" s="42"/>
      <c r="R143" s="42">
        <f t="shared" si="15"/>
        <v>54502</v>
      </c>
      <c r="S143" s="42">
        <f t="shared" si="16"/>
        <v>231</v>
      </c>
    </row>
    <row r="144" spans="1:19" s="18" customFormat="1">
      <c r="A144" s="18">
        <f t="shared" si="17"/>
        <v>2020</v>
      </c>
      <c r="B144" s="18">
        <f t="shared" si="18"/>
        <v>5</v>
      </c>
      <c r="F144" s="42">
        <f>SUMIF('Cust MB Ind'!$X$8:$AH$8,$B$29,'Cust MB Ind'!$X104:$AH104)</f>
        <v>4</v>
      </c>
      <c r="G144" s="42">
        <f>'Avg Bill Days'!C101</f>
        <v>29.524000000000001</v>
      </c>
      <c r="H144" s="42"/>
      <c r="I144" s="42"/>
      <c r="J144" s="42">
        <f t="shared" si="14"/>
        <v>0</v>
      </c>
      <c r="K144" s="42">
        <f t="shared" si="14"/>
        <v>0</v>
      </c>
      <c r="L144" s="42"/>
      <c r="M144" s="42"/>
      <c r="N144" s="42"/>
      <c r="O144" s="42"/>
      <c r="P144" s="42"/>
      <c r="Q144" s="42"/>
      <c r="R144" s="42">
        <f t="shared" si="15"/>
        <v>56481</v>
      </c>
      <c r="S144" s="42">
        <f t="shared" si="16"/>
        <v>210</v>
      </c>
    </row>
    <row r="145" spans="1:19" s="18" customFormat="1">
      <c r="A145" s="18">
        <f t="shared" si="17"/>
        <v>2020</v>
      </c>
      <c r="B145" s="18">
        <f t="shared" si="18"/>
        <v>6</v>
      </c>
      <c r="F145" s="42">
        <f>SUMIF('Cust MB Ind'!$X$8:$AH$8,$B$29,'Cust MB Ind'!$X105:$AH105)</f>
        <v>4</v>
      </c>
      <c r="G145" s="42">
        <f>'Avg Bill Days'!C102</f>
        <v>30.619</v>
      </c>
      <c r="H145" s="42"/>
      <c r="I145" s="42"/>
      <c r="J145" s="42">
        <f t="shared" si="14"/>
        <v>0</v>
      </c>
      <c r="K145" s="42">
        <f t="shared" si="14"/>
        <v>0</v>
      </c>
      <c r="L145" s="42"/>
      <c r="M145" s="42"/>
      <c r="N145" s="42"/>
      <c r="O145" s="42"/>
      <c r="P145" s="42"/>
      <c r="Q145" s="42"/>
      <c r="R145" s="42">
        <f t="shared" si="15"/>
        <v>66851</v>
      </c>
      <c r="S145" s="42">
        <f t="shared" si="16"/>
        <v>231</v>
      </c>
    </row>
    <row r="146" spans="1:19" s="18" customFormat="1">
      <c r="A146" s="18">
        <f t="shared" si="17"/>
        <v>2020</v>
      </c>
      <c r="B146" s="18">
        <f t="shared" si="18"/>
        <v>7</v>
      </c>
      <c r="F146" s="42">
        <f>SUMIF('Cust MB Ind'!$X$8:$AH$8,$B$29,'Cust MB Ind'!$X106:$AH106)</f>
        <v>4</v>
      </c>
      <c r="G146" s="42">
        <f>'Avg Bill Days'!C103</f>
        <v>30.713999999999999</v>
      </c>
      <c r="H146" s="42"/>
      <c r="I146" s="42"/>
      <c r="J146" s="42">
        <f t="shared" si="14"/>
        <v>0</v>
      </c>
      <c r="K146" s="42">
        <f t="shared" si="14"/>
        <v>0</v>
      </c>
      <c r="L146" s="42"/>
      <c r="M146" s="42"/>
      <c r="N146" s="42"/>
      <c r="O146" s="42"/>
      <c r="P146" s="42"/>
      <c r="Q146" s="42"/>
      <c r="R146" s="42">
        <f t="shared" si="15"/>
        <v>66095</v>
      </c>
      <c r="S146" s="42">
        <f t="shared" si="16"/>
        <v>232</v>
      </c>
    </row>
    <row r="147" spans="1:19" s="18" customFormat="1">
      <c r="A147" s="18">
        <f t="shared" si="17"/>
        <v>2020</v>
      </c>
      <c r="B147" s="18">
        <f t="shared" si="18"/>
        <v>8</v>
      </c>
      <c r="F147" s="42">
        <f>SUMIF('Cust MB Ind'!$X$8:$AH$8,$B$29,'Cust MB Ind'!$X107:$AH107)</f>
        <v>4</v>
      </c>
      <c r="G147" s="42">
        <f>'Avg Bill Days'!C104</f>
        <v>30.475999999999999</v>
      </c>
      <c r="H147" s="42"/>
      <c r="I147" s="42"/>
      <c r="J147" s="42">
        <f t="shared" si="14"/>
        <v>0</v>
      </c>
      <c r="K147" s="42">
        <f t="shared" si="14"/>
        <v>0</v>
      </c>
      <c r="L147" s="42"/>
      <c r="M147" s="42"/>
      <c r="N147" s="42"/>
      <c r="O147" s="42"/>
      <c r="P147" s="42"/>
      <c r="Q147" s="42"/>
      <c r="R147" s="42">
        <f t="shared" si="15"/>
        <v>66123</v>
      </c>
      <c r="S147" s="42">
        <f t="shared" si="16"/>
        <v>229</v>
      </c>
    </row>
    <row r="148" spans="1:19" s="18" customFormat="1">
      <c r="A148" s="18">
        <f t="shared" si="17"/>
        <v>2020</v>
      </c>
      <c r="B148" s="18">
        <f t="shared" si="18"/>
        <v>9</v>
      </c>
      <c r="F148" s="42">
        <f>SUMIF('Cust MB Ind'!$X$8:$AH$8,$B$29,'Cust MB Ind'!$X108:$AH108)</f>
        <v>4</v>
      </c>
      <c r="G148" s="42">
        <f>'Avg Bill Days'!C105</f>
        <v>31.143000000000001</v>
      </c>
      <c r="H148" s="42"/>
      <c r="I148" s="42"/>
      <c r="J148" s="42">
        <f t="shared" si="14"/>
        <v>0</v>
      </c>
      <c r="K148" s="42">
        <f t="shared" si="14"/>
        <v>0</v>
      </c>
      <c r="L148" s="42"/>
      <c r="M148" s="42"/>
      <c r="N148" s="42"/>
      <c r="O148" s="42"/>
      <c r="P148" s="42"/>
      <c r="Q148" s="42"/>
      <c r="R148" s="42">
        <f t="shared" si="15"/>
        <v>65109</v>
      </c>
      <c r="S148" s="42">
        <f t="shared" si="16"/>
        <v>228</v>
      </c>
    </row>
    <row r="149" spans="1:19" s="18" customFormat="1">
      <c r="A149" s="18">
        <f t="shared" si="17"/>
        <v>2020</v>
      </c>
      <c r="B149" s="18">
        <f t="shared" si="18"/>
        <v>10</v>
      </c>
      <c r="F149" s="42">
        <f>SUMIF('Cust MB Ind'!$X$8:$AH$8,$B$29,'Cust MB Ind'!$X109:$AH109)</f>
        <v>4</v>
      </c>
      <c r="G149" s="42">
        <f>'Avg Bill Days'!C106</f>
        <v>30.762</v>
      </c>
      <c r="H149" s="42"/>
      <c r="I149" s="42"/>
      <c r="J149" s="42">
        <f t="shared" si="14"/>
        <v>0</v>
      </c>
      <c r="K149" s="42">
        <f t="shared" si="14"/>
        <v>0</v>
      </c>
      <c r="L149" s="42"/>
      <c r="M149" s="42"/>
      <c r="N149" s="42"/>
      <c r="O149" s="42"/>
      <c r="P149" s="42"/>
      <c r="Q149" s="42"/>
      <c r="R149" s="42">
        <f t="shared" si="15"/>
        <v>52952</v>
      </c>
      <c r="S149" s="42">
        <f t="shared" si="16"/>
        <v>200</v>
      </c>
    </row>
    <row r="150" spans="1:19" s="18" customFormat="1">
      <c r="A150" s="18">
        <f t="shared" si="17"/>
        <v>2020</v>
      </c>
      <c r="B150" s="18">
        <f t="shared" si="18"/>
        <v>11</v>
      </c>
      <c r="F150" s="42">
        <f>SUMIF('Cust MB Ind'!$X$8:$AH$8,$B$29,'Cust MB Ind'!$X110:$AH110)</f>
        <v>4</v>
      </c>
      <c r="G150" s="42">
        <f>'Avg Bill Days'!C107</f>
        <v>28.619</v>
      </c>
      <c r="H150" s="42"/>
      <c r="I150" s="42"/>
      <c r="J150" s="42">
        <f t="shared" si="14"/>
        <v>0</v>
      </c>
      <c r="K150" s="42">
        <f t="shared" si="14"/>
        <v>0</v>
      </c>
      <c r="L150" s="42"/>
      <c r="M150" s="42"/>
      <c r="N150" s="42"/>
      <c r="O150" s="42"/>
      <c r="P150" s="42"/>
      <c r="Q150" s="42"/>
      <c r="R150" s="42">
        <f t="shared" si="15"/>
        <v>50247</v>
      </c>
      <c r="S150" s="42">
        <f t="shared" si="16"/>
        <v>209</v>
      </c>
    </row>
    <row r="151" spans="1:19" s="18" customFormat="1">
      <c r="A151" s="18">
        <f t="shared" si="17"/>
        <v>2020</v>
      </c>
      <c r="B151" s="18">
        <f t="shared" si="18"/>
        <v>12</v>
      </c>
      <c r="F151" s="42">
        <f>SUMIF('Cust MB Ind'!$X$8:$AH$8,$B$29,'Cust MB Ind'!$X111:$AH111)</f>
        <v>4</v>
      </c>
      <c r="G151" s="42">
        <f>'Avg Bill Days'!C108</f>
        <v>31.238</v>
      </c>
      <c r="H151" s="42"/>
      <c r="I151" s="42"/>
      <c r="J151" s="42">
        <f t="shared" si="14"/>
        <v>0</v>
      </c>
      <c r="K151" s="42">
        <f t="shared" si="14"/>
        <v>0</v>
      </c>
      <c r="L151" s="42"/>
      <c r="M151" s="42"/>
      <c r="N151" s="42"/>
      <c r="O151" s="42"/>
      <c r="P151" s="42"/>
      <c r="Q151" s="42"/>
      <c r="R151" s="42">
        <f t="shared" si="15"/>
        <v>52500</v>
      </c>
      <c r="S151" s="42">
        <f t="shared" si="16"/>
        <v>217</v>
      </c>
    </row>
    <row r="152" spans="1:19" s="18" customFormat="1">
      <c r="A152" s="18">
        <f t="shared" si="17"/>
        <v>2021</v>
      </c>
      <c r="B152" s="18">
        <f t="shared" si="18"/>
        <v>1</v>
      </c>
      <c r="F152" s="42">
        <f>SUMIF('Cust MB Ind'!$X$8:$AH$8,$B$29,'Cust MB Ind'!$X112:$AH112)</f>
        <v>4</v>
      </c>
      <c r="G152" s="42">
        <f>'Avg Bill Days'!C109</f>
        <v>32.286000000000001</v>
      </c>
      <c r="H152" s="42"/>
      <c r="I152" s="42"/>
      <c r="J152" s="42">
        <f t="shared" si="14"/>
        <v>0</v>
      </c>
      <c r="K152" s="42">
        <f t="shared" si="14"/>
        <v>0</v>
      </c>
      <c r="L152" s="42"/>
      <c r="M152" s="42"/>
      <c r="N152" s="42"/>
      <c r="O152" s="42"/>
      <c r="P152" s="42"/>
      <c r="Q152" s="42"/>
      <c r="R152" s="42">
        <f t="shared" si="15"/>
        <v>59304</v>
      </c>
      <c r="S152" s="42">
        <f t="shared" si="16"/>
        <v>244</v>
      </c>
    </row>
    <row r="153" spans="1:19" s="18" customFormat="1">
      <c r="A153" s="18">
        <f t="shared" si="17"/>
        <v>2021</v>
      </c>
      <c r="B153" s="18">
        <f t="shared" si="18"/>
        <v>2</v>
      </c>
      <c r="F153" s="42">
        <f>SUMIF('Cust MB Ind'!$X$8:$AH$8,$B$29,'Cust MB Ind'!$X113:$AH113)</f>
        <v>4</v>
      </c>
      <c r="G153" s="42">
        <f>'Avg Bill Days'!C110</f>
        <v>29.81</v>
      </c>
      <c r="H153" s="42"/>
      <c r="I153" s="42"/>
      <c r="J153" s="42">
        <f t="shared" si="14"/>
        <v>0</v>
      </c>
      <c r="K153" s="42">
        <f t="shared" si="14"/>
        <v>0</v>
      </c>
      <c r="L153" s="42"/>
      <c r="M153" s="42"/>
      <c r="N153" s="42"/>
      <c r="O153" s="42"/>
      <c r="P153" s="42"/>
      <c r="Q153" s="42"/>
      <c r="R153" s="42">
        <f t="shared" si="15"/>
        <v>56985</v>
      </c>
      <c r="S153" s="42">
        <f t="shared" si="16"/>
        <v>235</v>
      </c>
    </row>
    <row r="154" spans="1:19" s="18" customFormat="1">
      <c r="A154" s="18">
        <f t="shared" si="17"/>
        <v>2021</v>
      </c>
      <c r="B154" s="18">
        <f t="shared" si="18"/>
        <v>3</v>
      </c>
      <c r="F154" s="42">
        <f>SUMIF('Cust MB Ind'!$X$8:$AH$8,$B$29,'Cust MB Ind'!$X114:$AH114)</f>
        <v>4</v>
      </c>
      <c r="G154" s="42">
        <f>'Avg Bill Days'!C111</f>
        <v>29.524000000000001</v>
      </c>
      <c r="H154" s="42"/>
      <c r="I154" s="42"/>
      <c r="J154" s="42">
        <f t="shared" si="14"/>
        <v>0</v>
      </c>
      <c r="K154" s="42">
        <f t="shared" si="14"/>
        <v>0</v>
      </c>
      <c r="L154" s="42"/>
      <c r="M154" s="42"/>
      <c r="N154" s="42"/>
      <c r="O154" s="42"/>
      <c r="P154" s="42"/>
      <c r="Q154" s="42"/>
      <c r="R154" s="42">
        <f t="shared" si="15"/>
        <v>52433</v>
      </c>
      <c r="S154" s="42">
        <f t="shared" si="16"/>
        <v>219</v>
      </c>
    </row>
    <row r="155" spans="1:19" s="18" customFormat="1">
      <c r="A155" s="18">
        <f t="shared" si="17"/>
        <v>2021</v>
      </c>
      <c r="B155" s="18">
        <f t="shared" si="18"/>
        <v>4</v>
      </c>
      <c r="F155" s="42">
        <f>SUMIF('Cust MB Ind'!$X$8:$AH$8,$B$29,'Cust MB Ind'!$X115:$AH115)</f>
        <v>4</v>
      </c>
      <c r="G155" s="42">
        <f>'Avg Bill Days'!C112</f>
        <v>30.713999999999999</v>
      </c>
      <c r="H155" s="42"/>
      <c r="I155" s="42"/>
      <c r="J155" s="42">
        <f t="shared" si="14"/>
        <v>0</v>
      </c>
      <c r="K155" s="42">
        <f t="shared" si="14"/>
        <v>0</v>
      </c>
      <c r="L155" s="42"/>
      <c r="M155" s="42"/>
      <c r="N155" s="42"/>
      <c r="O155" s="42"/>
      <c r="P155" s="42"/>
      <c r="Q155" s="42"/>
      <c r="R155" s="42">
        <f t="shared" si="15"/>
        <v>54502</v>
      </c>
      <c r="S155" s="42">
        <f t="shared" si="16"/>
        <v>231</v>
      </c>
    </row>
    <row r="156" spans="1:19" s="18" customFormat="1">
      <c r="A156" s="18">
        <f t="shared" si="17"/>
        <v>2021</v>
      </c>
      <c r="B156" s="18">
        <f t="shared" si="18"/>
        <v>5</v>
      </c>
      <c r="F156" s="42">
        <f>SUMIF('Cust MB Ind'!$X$8:$AH$8,$B$29,'Cust MB Ind'!$X116:$AH116)</f>
        <v>4</v>
      </c>
      <c r="G156" s="42">
        <f>'Avg Bill Days'!C113</f>
        <v>29.524000000000001</v>
      </c>
      <c r="H156" s="42"/>
      <c r="I156" s="42"/>
      <c r="J156" s="42">
        <f t="shared" si="14"/>
        <v>0</v>
      </c>
      <c r="K156" s="42">
        <f t="shared" si="14"/>
        <v>0</v>
      </c>
      <c r="L156" s="42"/>
      <c r="M156" s="42"/>
      <c r="N156" s="42"/>
      <c r="O156" s="42"/>
      <c r="P156" s="42"/>
      <c r="Q156" s="42"/>
      <c r="R156" s="42">
        <f t="shared" si="15"/>
        <v>56481</v>
      </c>
      <c r="S156" s="42">
        <f t="shared" si="16"/>
        <v>210</v>
      </c>
    </row>
    <row r="157" spans="1:19" s="18" customFormat="1">
      <c r="A157" s="18">
        <f t="shared" si="17"/>
        <v>2021</v>
      </c>
      <c r="B157" s="18">
        <f t="shared" si="18"/>
        <v>6</v>
      </c>
      <c r="F157" s="42">
        <f>SUMIF('Cust MB Ind'!$X$8:$AH$8,$B$29,'Cust MB Ind'!$X117:$AH117)</f>
        <v>4</v>
      </c>
      <c r="G157" s="42">
        <f>'Avg Bill Days'!C114</f>
        <v>30.619</v>
      </c>
      <c r="H157" s="42"/>
      <c r="I157" s="42"/>
      <c r="J157" s="42">
        <f t="shared" si="14"/>
        <v>0</v>
      </c>
      <c r="K157" s="42">
        <f t="shared" si="14"/>
        <v>0</v>
      </c>
      <c r="L157" s="42"/>
      <c r="M157" s="42"/>
      <c r="N157" s="42"/>
      <c r="O157" s="42"/>
      <c r="P157" s="42"/>
      <c r="Q157" s="42"/>
      <c r="R157" s="42">
        <f t="shared" si="15"/>
        <v>66851</v>
      </c>
      <c r="S157" s="42">
        <f t="shared" si="16"/>
        <v>231</v>
      </c>
    </row>
    <row r="158" spans="1:19" s="18" customFormat="1">
      <c r="A158" s="18">
        <f t="shared" si="17"/>
        <v>2021</v>
      </c>
      <c r="B158" s="18">
        <f t="shared" si="18"/>
        <v>7</v>
      </c>
      <c r="F158" s="42">
        <f>SUMIF('Cust MB Ind'!$X$8:$AH$8,$B$29,'Cust MB Ind'!$X118:$AH118)</f>
        <v>4</v>
      </c>
      <c r="G158" s="42">
        <f>'Avg Bill Days'!C115</f>
        <v>30.713999999999999</v>
      </c>
      <c r="H158" s="42"/>
      <c r="I158" s="42"/>
      <c r="J158" s="42">
        <f t="shared" si="14"/>
        <v>0</v>
      </c>
      <c r="K158" s="42">
        <f t="shared" si="14"/>
        <v>0</v>
      </c>
      <c r="L158" s="42"/>
      <c r="M158" s="42"/>
      <c r="N158" s="42"/>
      <c r="O158" s="42"/>
      <c r="P158" s="42"/>
      <c r="Q158" s="42"/>
      <c r="R158" s="42">
        <f t="shared" si="15"/>
        <v>66095</v>
      </c>
      <c r="S158" s="42">
        <f t="shared" si="16"/>
        <v>232</v>
      </c>
    </row>
    <row r="159" spans="1:19" s="18" customFormat="1">
      <c r="A159" s="18">
        <f t="shared" si="17"/>
        <v>2021</v>
      </c>
      <c r="B159" s="18">
        <f t="shared" si="18"/>
        <v>8</v>
      </c>
      <c r="F159" s="42">
        <f>SUMIF('Cust MB Ind'!$X$8:$AH$8,$B$29,'Cust MB Ind'!$X119:$AH119)</f>
        <v>4</v>
      </c>
      <c r="G159" s="42">
        <f>'Avg Bill Days'!C116</f>
        <v>30.475999999999999</v>
      </c>
      <c r="H159" s="42"/>
      <c r="I159" s="42"/>
      <c r="J159" s="42">
        <f t="shared" si="14"/>
        <v>0</v>
      </c>
      <c r="K159" s="42">
        <f t="shared" si="14"/>
        <v>0</v>
      </c>
      <c r="L159" s="42"/>
      <c r="M159" s="42"/>
      <c r="N159" s="42"/>
      <c r="O159" s="42"/>
      <c r="P159" s="42"/>
      <c r="Q159" s="42"/>
      <c r="R159" s="42">
        <f t="shared" si="15"/>
        <v>66123</v>
      </c>
      <c r="S159" s="42">
        <f t="shared" si="16"/>
        <v>229</v>
      </c>
    </row>
    <row r="160" spans="1:19" s="18" customFormat="1">
      <c r="A160" s="18">
        <f t="shared" si="17"/>
        <v>2021</v>
      </c>
      <c r="B160" s="18">
        <f t="shared" si="18"/>
        <v>9</v>
      </c>
      <c r="F160" s="42">
        <f>SUMIF('Cust MB Ind'!$X$8:$AH$8,$B$29,'Cust MB Ind'!$X120:$AH120)</f>
        <v>4</v>
      </c>
      <c r="G160" s="42">
        <f>'Avg Bill Days'!C117</f>
        <v>31.143000000000001</v>
      </c>
      <c r="H160" s="42"/>
      <c r="I160" s="42"/>
      <c r="J160" s="42">
        <f t="shared" si="14"/>
        <v>0</v>
      </c>
      <c r="K160" s="42">
        <f t="shared" si="14"/>
        <v>0</v>
      </c>
      <c r="L160" s="42"/>
      <c r="M160" s="42"/>
      <c r="N160" s="42"/>
      <c r="O160" s="42"/>
      <c r="P160" s="42"/>
      <c r="Q160" s="42"/>
      <c r="R160" s="42">
        <f t="shared" si="15"/>
        <v>65109</v>
      </c>
      <c r="S160" s="42">
        <f t="shared" si="16"/>
        <v>228</v>
      </c>
    </row>
    <row r="161" spans="1:19" s="18" customFormat="1">
      <c r="A161" s="18">
        <f t="shared" si="17"/>
        <v>2021</v>
      </c>
      <c r="B161" s="18">
        <f t="shared" si="18"/>
        <v>10</v>
      </c>
      <c r="F161" s="42">
        <f>SUMIF('Cust MB Ind'!$X$8:$AH$8,$B$29,'Cust MB Ind'!$X121:$AH121)</f>
        <v>4</v>
      </c>
      <c r="G161" s="42">
        <f>'Avg Bill Days'!C118</f>
        <v>30.762</v>
      </c>
      <c r="H161" s="42"/>
      <c r="I161" s="42"/>
      <c r="J161" s="42">
        <f t="shared" si="14"/>
        <v>0</v>
      </c>
      <c r="K161" s="42">
        <f t="shared" si="14"/>
        <v>0</v>
      </c>
      <c r="L161" s="42"/>
      <c r="M161" s="42"/>
      <c r="N161" s="42"/>
      <c r="O161" s="42"/>
      <c r="P161" s="42"/>
      <c r="Q161" s="42"/>
      <c r="R161" s="42">
        <f t="shared" si="15"/>
        <v>52952</v>
      </c>
      <c r="S161" s="42">
        <f t="shared" si="16"/>
        <v>200</v>
      </c>
    </row>
    <row r="162" spans="1:19" s="18" customFormat="1">
      <c r="A162" s="18">
        <f t="shared" si="17"/>
        <v>2021</v>
      </c>
      <c r="B162" s="18">
        <f t="shared" si="18"/>
        <v>11</v>
      </c>
      <c r="F162" s="42">
        <f>SUMIF('Cust MB Ind'!$X$8:$AH$8,$B$29,'Cust MB Ind'!$X122:$AH122)</f>
        <v>4</v>
      </c>
      <c r="G162" s="42">
        <f>'Avg Bill Days'!C119</f>
        <v>28.619</v>
      </c>
      <c r="H162" s="42"/>
      <c r="I162" s="42"/>
      <c r="J162" s="42">
        <f t="shared" si="14"/>
        <v>0</v>
      </c>
      <c r="K162" s="42">
        <f t="shared" si="14"/>
        <v>0</v>
      </c>
      <c r="L162" s="42"/>
      <c r="M162" s="42"/>
      <c r="N162" s="42"/>
      <c r="O162" s="42"/>
      <c r="P162" s="42"/>
      <c r="Q162" s="42"/>
      <c r="R162" s="42">
        <f t="shared" si="15"/>
        <v>50247</v>
      </c>
      <c r="S162" s="42">
        <f t="shared" si="16"/>
        <v>209</v>
      </c>
    </row>
    <row r="163" spans="1:19" s="18" customFormat="1">
      <c r="A163" s="18">
        <f t="shared" si="17"/>
        <v>2021</v>
      </c>
      <c r="B163" s="18">
        <f t="shared" si="18"/>
        <v>12</v>
      </c>
      <c r="F163" s="42">
        <f>SUMIF('Cust MB Ind'!$X$8:$AH$8,$B$29,'Cust MB Ind'!$X123:$AH123)</f>
        <v>4</v>
      </c>
      <c r="G163" s="42">
        <f>'Avg Bill Days'!C120</f>
        <v>31.238</v>
      </c>
      <c r="H163" s="42"/>
      <c r="I163" s="42"/>
      <c r="J163" s="42">
        <f t="shared" si="14"/>
        <v>0</v>
      </c>
      <c r="K163" s="42">
        <f t="shared" si="14"/>
        <v>0</v>
      </c>
      <c r="L163" s="42"/>
      <c r="M163" s="42"/>
      <c r="N163" s="42"/>
      <c r="O163" s="42"/>
      <c r="P163" s="42"/>
      <c r="Q163" s="42"/>
      <c r="R163" s="42">
        <f t="shared" si="15"/>
        <v>52500</v>
      </c>
      <c r="S163" s="42">
        <f t="shared" si="16"/>
        <v>217</v>
      </c>
    </row>
    <row r="164" spans="1:19" s="18" customFormat="1">
      <c r="A164" s="18">
        <f t="shared" si="17"/>
        <v>2022</v>
      </c>
      <c r="B164" s="18">
        <f t="shared" si="18"/>
        <v>1</v>
      </c>
      <c r="F164" s="42">
        <f>SUMIF('Cust MB Ind'!$X$8:$AH$8,$B$29,'Cust MB Ind'!$X124:$AH124)</f>
        <v>4</v>
      </c>
      <c r="G164" s="42">
        <f>'Avg Bill Days'!C121</f>
        <v>32.286000000000001</v>
      </c>
      <c r="H164" s="42"/>
      <c r="I164" s="42"/>
      <c r="J164" s="42">
        <f t="shared" si="14"/>
        <v>0</v>
      </c>
      <c r="K164" s="42">
        <f t="shared" si="14"/>
        <v>0</v>
      </c>
      <c r="L164" s="42"/>
      <c r="M164" s="42"/>
      <c r="N164" s="42"/>
      <c r="O164" s="42"/>
      <c r="P164" s="42"/>
      <c r="Q164" s="42"/>
      <c r="R164" s="42">
        <f t="shared" si="15"/>
        <v>59304</v>
      </c>
      <c r="S164" s="42">
        <f t="shared" si="16"/>
        <v>244</v>
      </c>
    </row>
    <row r="165" spans="1:19" s="18" customFormat="1">
      <c r="A165" s="18">
        <f t="shared" si="17"/>
        <v>2022</v>
      </c>
      <c r="B165" s="18">
        <f t="shared" si="18"/>
        <v>2</v>
      </c>
      <c r="F165" s="42">
        <f>SUMIF('Cust MB Ind'!$X$8:$AH$8,$B$29,'Cust MB Ind'!$X125:$AH125)</f>
        <v>4</v>
      </c>
      <c r="G165" s="42">
        <f>'Avg Bill Days'!C122</f>
        <v>29.81</v>
      </c>
      <c r="H165" s="42"/>
      <c r="I165" s="42"/>
      <c r="J165" s="42">
        <f t="shared" si="14"/>
        <v>0</v>
      </c>
      <c r="K165" s="42">
        <f t="shared" si="14"/>
        <v>0</v>
      </c>
      <c r="L165" s="42"/>
      <c r="M165" s="42"/>
      <c r="N165" s="42"/>
      <c r="O165" s="42"/>
      <c r="P165" s="42"/>
      <c r="Q165" s="42"/>
      <c r="R165" s="42">
        <f t="shared" si="15"/>
        <v>56985</v>
      </c>
      <c r="S165" s="42">
        <f t="shared" si="16"/>
        <v>235</v>
      </c>
    </row>
    <row r="166" spans="1:19" s="18" customFormat="1">
      <c r="A166" s="18">
        <f t="shared" si="17"/>
        <v>2022</v>
      </c>
      <c r="B166" s="18">
        <f t="shared" si="18"/>
        <v>3</v>
      </c>
      <c r="F166" s="42">
        <f>SUMIF('Cust MB Ind'!$X$8:$AH$8,$B$29,'Cust MB Ind'!$X126:$AH126)</f>
        <v>4</v>
      </c>
      <c r="G166" s="42">
        <f>'Avg Bill Days'!C123</f>
        <v>29.524000000000001</v>
      </c>
      <c r="H166" s="42"/>
      <c r="I166" s="42"/>
      <c r="J166" s="42">
        <f t="shared" si="14"/>
        <v>0</v>
      </c>
      <c r="K166" s="42">
        <f t="shared" si="14"/>
        <v>0</v>
      </c>
      <c r="L166" s="42"/>
      <c r="M166" s="42"/>
      <c r="N166" s="42"/>
      <c r="O166" s="42"/>
      <c r="P166" s="42"/>
      <c r="Q166" s="42"/>
      <c r="R166" s="42">
        <f t="shared" si="15"/>
        <v>52433</v>
      </c>
      <c r="S166" s="42">
        <f t="shared" si="16"/>
        <v>219</v>
      </c>
    </row>
    <row r="167" spans="1:19" s="18" customFormat="1">
      <c r="A167" s="18">
        <f t="shared" si="17"/>
        <v>2022</v>
      </c>
      <c r="B167" s="18">
        <f t="shared" si="18"/>
        <v>4</v>
      </c>
      <c r="F167" s="42">
        <f>SUMIF('Cust MB Ind'!$X$8:$AH$8,$B$29,'Cust MB Ind'!$X127:$AH127)</f>
        <v>4</v>
      </c>
      <c r="G167" s="42">
        <f>'Avg Bill Days'!C124</f>
        <v>30.713999999999999</v>
      </c>
      <c r="H167" s="42"/>
      <c r="I167" s="42"/>
      <c r="J167" s="42">
        <f t="shared" si="14"/>
        <v>0</v>
      </c>
      <c r="K167" s="42">
        <f t="shared" si="14"/>
        <v>0</v>
      </c>
      <c r="L167" s="42"/>
      <c r="M167" s="42"/>
      <c r="N167" s="42"/>
      <c r="O167" s="42"/>
      <c r="P167" s="42"/>
      <c r="Q167" s="42"/>
      <c r="R167" s="42">
        <f t="shared" si="15"/>
        <v>54502</v>
      </c>
      <c r="S167" s="42">
        <f t="shared" si="16"/>
        <v>231</v>
      </c>
    </row>
    <row r="168" spans="1:19" s="18" customFormat="1">
      <c r="A168" s="18">
        <f t="shared" si="17"/>
        <v>2022</v>
      </c>
      <c r="B168" s="18">
        <f t="shared" si="18"/>
        <v>5</v>
      </c>
      <c r="F168" s="42">
        <f>SUMIF('Cust MB Ind'!$X$8:$AH$8,$B$29,'Cust MB Ind'!$X128:$AH128)</f>
        <v>4</v>
      </c>
      <c r="G168" s="42">
        <f>'Avg Bill Days'!C125</f>
        <v>29.524000000000001</v>
      </c>
      <c r="H168" s="42"/>
      <c r="I168" s="42"/>
      <c r="J168" s="42">
        <f t="shared" si="14"/>
        <v>0</v>
      </c>
      <c r="K168" s="42">
        <f t="shared" si="14"/>
        <v>0</v>
      </c>
      <c r="L168" s="42"/>
      <c r="M168" s="42"/>
      <c r="N168" s="42"/>
      <c r="O168" s="42"/>
      <c r="P168" s="42"/>
      <c r="Q168" s="42"/>
      <c r="R168" s="42">
        <f t="shared" si="15"/>
        <v>56481</v>
      </c>
      <c r="S168" s="42">
        <f t="shared" si="16"/>
        <v>210</v>
      </c>
    </row>
    <row r="169" spans="1:19" s="18" customFormat="1">
      <c r="A169" s="18">
        <f t="shared" si="17"/>
        <v>2022</v>
      </c>
      <c r="B169" s="18">
        <f t="shared" si="18"/>
        <v>6</v>
      </c>
      <c r="F169" s="42">
        <f>SUMIF('Cust MB Ind'!$X$8:$AH$8,$B$29,'Cust MB Ind'!$X129:$AH129)</f>
        <v>4</v>
      </c>
      <c r="G169" s="42">
        <f>'Avg Bill Days'!C126</f>
        <v>30.619</v>
      </c>
      <c r="H169" s="42"/>
      <c r="I169" s="42"/>
      <c r="J169" s="42">
        <f t="shared" si="14"/>
        <v>0</v>
      </c>
      <c r="K169" s="42">
        <f t="shared" si="14"/>
        <v>0</v>
      </c>
      <c r="L169" s="42"/>
      <c r="M169" s="42"/>
      <c r="N169" s="42"/>
      <c r="O169" s="42"/>
      <c r="P169" s="42"/>
      <c r="Q169" s="42"/>
      <c r="R169" s="42">
        <f t="shared" si="15"/>
        <v>66851</v>
      </c>
      <c r="S169" s="42">
        <f t="shared" si="16"/>
        <v>231</v>
      </c>
    </row>
    <row r="170" spans="1:19" s="18" customFormat="1">
      <c r="A170" s="18">
        <f t="shared" si="17"/>
        <v>2022</v>
      </c>
      <c r="B170" s="18">
        <f t="shared" si="18"/>
        <v>7</v>
      </c>
      <c r="F170" s="42">
        <f>SUMIF('Cust MB Ind'!$X$8:$AH$8,$B$29,'Cust MB Ind'!$X130:$AH130)</f>
        <v>4</v>
      </c>
      <c r="G170" s="42">
        <f>'Avg Bill Days'!C127</f>
        <v>30.713999999999999</v>
      </c>
      <c r="H170" s="42"/>
      <c r="I170" s="42"/>
      <c r="J170" s="42">
        <f t="shared" si="14"/>
        <v>0</v>
      </c>
      <c r="K170" s="42">
        <f t="shared" si="14"/>
        <v>0</v>
      </c>
      <c r="L170" s="42"/>
      <c r="M170" s="42"/>
      <c r="N170" s="42"/>
      <c r="O170" s="42"/>
      <c r="P170" s="42"/>
      <c r="Q170" s="42"/>
      <c r="R170" s="42">
        <f t="shared" si="15"/>
        <v>66095</v>
      </c>
      <c r="S170" s="42">
        <f t="shared" si="16"/>
        <v>232</v>
      </c>
    </row>
    <row r="171" spans="1:19" s="18" customFormat="1">
      <c r="A171" s="18">
        <f t="shared" si="17"/>
        <v>2022</v>
      </c>
      <c r="B171" s="18">
        <f t="shared" si="18"/>
        <v>8</v>
      </c>
      <c r="F171" s="42">
        <f>SUMIF('Cust MB Ind'!$X$8:$AH$8,$B$29,'Cust MB Ind'!$X131:$AH131)</f>
        <v>5</v>
      </c>
      <c r="G171" s="42">
        <f>'Avg Bill Days'!C128</f>
        <v>30.475999999999999</v>
      </c>
      <c r="H171" s="42"/>
      <c r="I171" s="42"/>
      <c r="J171" s="42">
        <f t="shared" si="14"/>
        <v>0</v>
      </c>
      <c r="K171" s="42">
        <f t="shared" si="14"/>
        <v>0</v>
      </c>
      <c r="L171" s="42"/>
      <c r="M171" s="42"/>
      <c r="N171" s="42"/>
      <c r="O171" s="42"/>
      <c r="P171" s="42"/>
      <c r="Q171" s="42"/>
      <c r="R171" s="42">
        <f t="shared" si="15"/>
        <v>82654</v>
      </c>
      <c r="S171" s="42">
        <f t="shared" si="16"/>
        <v>286</v>
      </c>
    </row>
    <row r="172" spans="1:19" s="18" customFormat="1">
      <c r="A172" s="18">
        <f t="shared" si="17"/>
        <v>2022</v>
      </c>
      <c r="B172" s="18">
        <f t="shared" si="18"/>
        <v>9</v>
      </c>
      <c r="F172" s="42">
        <f>SUMIF('Cust MB Ind'!$X$8:$AH$8,$B$29,'Cust MB Ind'!$X132:$AH132)</f>
        <v>5</v>
      </c>
      <c r="G172" s="42">
        <f>'Avg Bill Days'!C129</f>
        <v>31.143000000000001</v>
      </c>
      <c r="H172" s="42"/>
      <c r="I172" s="42"/>
      <c r="J172" s="42">
        <f t="shared" si="14"/>
        <v>0</v>
      </c>
      <c r="K172" s="42">
        <f t="shared" si="14"/>
        <v>0</v>
      </c>
      <c r="L172" s="42"/>
      <c r="M172" s="42"/>
      <c r="N172" s="42"/>
      <c r="O172" s="42"/>
      <c r="P172" s="42"/>
      <c r="Q172" s="42"/>
      <c r="R172" s="42">
        <f t="shared" si="15"/>
        <v>81386</v>
      </c>
      <c r="S172" s="42">
        <f t="shared" si="16"/>
        <v>285</v>
      </c>
    </row>
    <row r="173" spans="1:19" s="18" customFormat="1">
      <c r="A173" s="18">
        <f t="shared" si="17"/>
        <v>2022</v>
      </c>
      <c r="B173" s="18">
        <f t="shared" si="18"/>
        <v>10</v>
      </c>
      <c r="F173" s="42">
        <f>SUMIF('Cust MB Ind'!$X$8:$AH$8,$B$29,'Cust MB Ind'!$X133:$AH133)</f>
        <v>5</v>
      </c>
      <c r="G173" s="42">
        <f>'Avg Bill Days'!C130</f>
        <v>30.762</v>
      </c>
      <c r="H173" s="42"/>
      <c r="I173" s="42"/>
      <c r="J173" s="42">
        <f t="shared" si="14"/>
        <v>0</v>
      </c>
      <c r="K173" s="42">
        <f t="shared" si="14"/>
        <v>0</v>
      </c>
      <c r="L173" s="42"/>
      <c r="M173" s="42"/>
      <c r="N173" s="42"/>
      <c r="O173" s="42"/>
      <c r="P173" s="42"/>
      <c r="Q173" s="42"/>
      <c r="R173" s="42">
        <f t="shared" si="15"/>
        <v>66190</v>
      </c>
      <c r="S173" s="42">
        <f t="shared" si="16"/>
        <v>250</v>
      </c>
    </row>
    <row r="174" spans="1:19" s="18" customFormat="1">
      <c r="A174" s="18">
        <f t="shared" si="17"/>
        <v>2022</v>
      </c>
      <c r="B174" s="18">
        <f t="shared" si="18"/>
        <v>11</v>
      </c>
      <c r="F174" s="42">
        <f>SUMIF('Cust MB Ind'!$X$8:$AH$8,$B$29,'Cust MB Ind'!$X134:$AH134)</f>
        <v>5</v>
      </c>
      <c r="G174" s="42">
        <f>'Avg Bill Days'!C131</f>
        <v>28.619</v>
      </c>
      <c r="H174" s="42"/>
      <c r="I174" s="42"/>
      <c r="J174" s="42">
        <f t="shared" si="14"/>
        <v>0</v>
      </c>
      <c r="K174" s="42">
        <f t="shared" si="14"/>
        <v>0</v>
      </c>
      <c r="L174" s="42"/>
      <c r="M174" s="42"/>
      <c r="N174" s="42"/>
      <c r="O174" s="42"/>
      <c r="P174" s="42"/>
      <c r="Q174" s="42"/>
      <c r="R174" s="42">
        <f t="shared" si="15"/>
        <v>62809</v>
      </c>
      <c r="S174" s="42">
        <f t="shared" si="16"/>
        <v>261</v>
      </c>
    </row>
    <row r="175" spans="1:19" s="18" customFormat="1">
      <c r="A175" s="18">
        <f t="shared" si="17"/>
        <v>2022</v>
      </c>
      <c r="B175" s="18">
        <f t="shared" si="18"/>
        <v>12</v>
      </c>
      <c r="F175" s="42">
        <f>SUMIF('Cust MB Ind'!$X$8:$AH$8,$B$29,'Cust MB Ind'!$X135:$AH135)</f>
        <v>5</v>
      </c>
      <c r="G175" s="42">
        <f>'Avg Bill Days'!C132</f>
        <v>31.238</v>
      </c>
      <c r="H175" s="42"/>
      <c r="I175" s="42"/>
      <c r="J175" s="42">
        <f t="shared" si="14"/>
        <v>0</v>
      </c>
      <c r="K175" s="42">
        <f t="shared" si="14"/>
        <v>0</v>
      </c>
      <c r="L175" s="42"/>
      <c r="M175" s="42"/>
      <c r="N175" s="42"/>
      <c r="O175" s="42"/>
      <c r="P175" s="42"/>
      <c r="Q175" s="42"/>
      <c r="R175" s="42">
        <f t="shared" si="15"/>
        <v>65625</v>
      </c>
      <c r="S175" s="42">
        <f t="shared" si="16"/>
        <v>271</v>
      </c>
    </row>
    <row r="176" spans="1:19" s="18" customFormat="1">
      <c r="A176" s="18">
        <f t="shared" si="17"/>
        <v>2023</v>
      </c>
      <c r="B176" s="18">
        <f t="shared" si="18"/>
        <v>1</v>
      </c>
      <c r="F176" s="42">
        <f>SUMIF('Cust MB Ind'!$X$8:$AH$8,$B$29,'Cust MB Ind'!$X136:$AH136)</f>
        <v>5</v>
      </c>
      <c r="G176" s="42">
        <f>'Avg Bill Days'!C133</f>
        <v>32.286000000000001</v>
      </c>
      <c r="H176" s="42"/>
      <c r="I176" s="42"/>
      <c r="J176" s="42">
        <f t="shared" si="14"/>
        <v>0</v>
      </c>
      <c r="K176" s="42">
        <f t="shared" si="14"/>
        <v>0</v>
      </c>
      <c r="L176" s="42"/>
      <c r="M176" s="42"/>
      <c r="N176" s="42"/>
      <c r="O176" s="42"/>
      <c r="P176" s="42"/>
      <c r="Q176" s="42"/>
      <c r="R176" s="42">
        <f t="shared" si="15"/>
        <v>74130</v>
      </c>
      <c r="S176" s="42">
        <f t="shared" si="16"/>
        <v>304</v>
      </c>
    </row>
    <row r="177" spans="1:19" s="18" customFormat="1">
      <c r="A177" s="18">
        <f t="shared" si="17"/>
        <v>2023</v>
      </c>
      <c r="B177" s="18">
        <f t="shared" si="18"/>
        <v>2</v>
      </c>
      <c r="F177" s="42">
        <f>SUMIF('Cust MB Ind'!$X$8:$AH$8,$B$29,'Cust MB Ind'!$X137:$AH137)</f>
        <v>5</v>
      </c>
      <c r="G177" s="42">
        <f>'Avg Bill Days'!C134</f>
        <v>29.81</v>
      </c>
      <c r="H177" s="42"/>
      <c r="I177" s="42"/>
      <c r="J177" s="42">
        <f t="shared" si="14"/>
        <v>0</v>
      </c>
      <c r="K177" s="42">
        <f t="shared" si="14"/>
        <v>0</v>
      </c>
      <c r="L177" s="42"/>
      <c r="M177" s="42"/>
      <c r="N177" s="42"/>
      <c r="O177" s="42"/>
      <c r="P177" s="42"/>
      <c r="Q177" s="42"/>
      <c r="R177" s="42">
        <f t="shared" si="15"/>
        <v>71231</v>
      </c>
      <c r="S177" s="42">
        <f t="shared" si="16"/>
        <v>293</v>
      </c>
    </row>
    <row r="178" spans="1:19" s="18" customFormat="1">
      <c r="A178" s="18">
        <f t="shared" si="17"/>
        <v>2023</v>
      </c>
      <c r="B178" s="18">
        <f t="shared" si="18"/>
        <v>3</v>
      </c>
      <c r="F178" s="42">
        <f>SUMIF('Cust MB Ind'!$X$8:$AH$8,$B$29,'Cust MB Ind'!$X138:$AH138)</f>
        <v>5</v>
      </c>
      <c r="G178" s="42">
        <f>'Avg Bill Days'!C135</f>
        <v>29.524000000000001</v>
      </c>
      <c r="H178" s="42"/>
      <c r="I178" s="42"/>
      <c r="J178" s="42">
        <f t="shared" ref="J178:K241" si="19">ROUND(SUMIF($B$32:$B$45,$B178,J$32:J$45)*$F178,0)</f>
        <v>0</v>
      </c>
      <c r="K178" s="42">
        <f t="shared" si="19"/>
        <v>0</v>
      </c>
      <c r="L178" s="42"/>
      <c r="M178" s="42"/>
      <c r="N178" s="42"/>
      <c r="O178" s="42"/>
      <c r="P178" s="42"/>
      <c r="Q178" s="42"/>
      <c r="R178" s="42">
        <f t="shared" ref="R178:R241" si="20">ROUND(SUMIF($B$32:$B$45,$B178,R$32:R$45)*$F178*$G178,0)</f>
        <v>65541</v>
      </c>
      <c r="S178" s="42">
        <f t="shared" ref="S178:S241" si="21">ROUND(SUMIF($B$32:$B$45,$B178,S$32:S$45)*$F178,0)</f>
        <v>273</v>
      </c>
    </row>
    <row r="179" spans="1:19" s="18" customFormat="1">
      <c r="A179" s="18">
        <f t="shared" si="17"/>
        <v>2023</v>
      </c>
      <c r="B179" s="18">
        <f t="shared" si="18"/>
        <v>4</v>
      </c>
      <c r="F179" s="42">
        <f>SUMIF('Cust MB Ind'!$X$8:$AH$8,$B$29,'Cust MB Ind'!$X139:$AH139)</f>
        <v>5</v>
      </c>
      <c r="G179" s="42">
        <f>'Avg Bill Days'!C136</f>
        <v>30.713999999999999</v>
      </c>
      <c r="H179" s="42"/>
      <c r="I179" s="42"/>
      <c r="J179" s="42">
        <f t="shared" si="19"/>
        <v>0</v>
      </c>
      <c r="K179" s="42">
        <f t="shared" si="19"/>
        <v>0</v>
      </c>
      <c r="L179" s="42"/>
      <c r="M179" s="42"/>
      <c r="N179" s="42"/>
      <c r="O179" s="42"/>
      <c r="P179" s="42"/>
      <c r="Q179" s="42"/>
      <c r="R179" s="42">
        <f t="shared" si="20"/>
        <v>68127</v>
      </c>
      <c r="S179" s="42">
        <f t="shared" si="21"/>
        <v>288</v>
      </c>
    </row>
    <row r="180" spans="1:19" s="18" customFormat="1">
      <c r="A180" s="18">
        <f t="shared" si="17"/>
        <v>2023</v>
      </c>
      <c r="B180" s="18">
        <f t="shared" si="18"/>
        <v>5</v>
      </c>
      <c r="F180" s="42">
        <f>SUMIF('Cust MB Ind'!$X$8:$AH$8,$B$29,'Cust MB Ind'!$X140:$AH140)</f>
        <v>5</v>
      </c>
      <c r="G180" s="42">
        <f>'Avg Bill Days'!C137</f>
        <v>29.524000000000001</v>
      </c>
      <c r="H180" s="42"/>
      <c r="I180" s="42"/>
      <c r="J180" s="42">
        <f t="shared" si="19"/>
        <v>0</v>
      </c>
      <c r="K180" s="42">
        <f t="shared" si="19"/>
        <v>0</v>
      </c>
      <c r="L180" s="42"/>
      <c r="M180" s="42"/>
      <c r="N180" s="42"/>
      <c r="O180" s="42"/>
      <c r="P180" s="42"/>
      <c r="Q180" s="42"/>
      <c r="R180" s="42">
        <f t="shared" si="20"/>
        <v>70601</v>
      </c>
      <c r="S180" s="42">
        <f t="shared" si="21"/>
        <v>262</v>
      </c>
    </row>
    <row r="181" spans="1:19" s="18" customFormat="1">
      <c r="A181" s="18">
        <f t="shared" si="17"/>
        <v>2023</v>
      </c>
      <c r="B181" s="18">
        <f t="shared" si="18"/>
        <v>6</v>
      </c>
      <c r="F181" s="42">
        <f>SUMIF('Cust MB Ind'!$X$8:$AH$8,$B$29,'Cust MB Ind'!$X141:$AH141)</f>
        <v>5</v>
      </c>
      <c r="G181" s="42">
        <f>'Avg Bill Days'!C138</f>
        <v>30.619</v>
      </c>
      <c r="H181" s="42"/>
      <c r="I181" s="42"/>
      <c r="J181" s="42">
        <f t="shared" si="19"/>
        <v>0</v>
      </c>
      <c r="K181" s="42">
        <f t="shared" si="19"/>
        <v>0</v>
      </c>
      <c r="L181" s="42"/>
      <c r="M181" s="42"/>
      <c r="N181" s="42"/>
      <c r="O181" s="42"/>
      <c r="P181" s="42"/>
      <c r="Q181" s="42"/>
      <c r="R181" s="42">
        <f t="shared" si="20"/>
        <v>83564</v>
      </c>
      <c r="S181" s="42">
        <f t="shared" si="21"/>
        <v>289</v>
      </c>
    </row>
    <row r="182" spans="1:19" s="18" customFormat="1">
      <c r="A182" s="18">
        <f t="shared" si="17"/>
        <v>2023</v>
      </c>
      <c r="B182" s="18">
        <f t="shared" si="18"/>
        <v>7</v>
      </c>
      <c r="F182" s="42">
        <f>SUMIF('Cust MB Ind'!$X$8:$AH$8,$B$29,'Cust MB Ind'!$X142:$AH142)</f>
        <v>5</v>
      </c>
      <c r="G182" s="42">
        <f>'Avg Bill Days'!C139</f>
        <v>30.713999999999999</v>
      </c>
      <c r="H182" s="42"/>
      <c r="I182" s="42"/>
      <c r="J182" s="42">
        <f t="shared" si="19"/>
        <v>0</v>
      </c>
      <c r="K182" s="42">
        <f t="shared" si="19"/>
        <v>0</v>
      </c>
      <c r="L182" s="42"/>
      <c r="M182" s="42"/>
      <c r="N182" s="42"/>
      <c r="O182" s="42"/>
      <c r="P182" s="42"/>
      <c r="Q182" s="42"/>
      <c r="R182" s="42">
        <f t="shared" si="20"/>
        <v>82619</v>
      </c>
      <c r="S182" s="42">
        <f t="shared" si="21"/>
        <v>289</v>
      </c>
    </row>
    <row r="183" spans="1:19" s="18" customFormat="1">
      <c r="A183" s="18">
        <f t="shared" si="17"/>
        <v>2023</v>
      </c>
      <c r="B183" s="18">
        <f t="shared" si="18"/>
        <v>8</v>
      </c>
      <c r="F183" s="42">
        <f>SUMIF('Cust MB Ind'!$X$8:$AH$8,$B$29,'Cust MB Ind'!$X143:$AH143)</f>
        <v>5</v>
      </c>
      <c r="G183" s="42">
        <f>'Avg Bill Days'!C140</f>
        <v>30.475999999999999</v>
      </c>
      <c r="H183" s="42"/>
      <c r="I183" s="42"/>
      <c r="J183" s="42">
        <f t="shared" si="19"/>
        <v>0</v>
      </c>
      <c r="K183" s="42">
        <f t="shared" si="19"/>
        <v>0</v>
      </c>
      <c r="L183" s="42"/>
      <c r="M183" s="42"/>
      <c r="N183" s="42"/>
      <c r="O183" s="42"/>
      <c r="P183" s="42"/>
      <c r="Q183" s="42"/>
      <c r="R183" s="42">
        <f t="shared" si="20"/>
        <v>82654</v>
      </c>
      <c r="S183" s="42">
        <f t="shared" si="21"/>
        <v>286</v>
      </c>
    </row>
    <row r="184" spans="1:19" s="18" customFormat="1">
      <c r="A184" s="18">
        <f t="shared" si="17"/>
        <v>2023</v>
      </c>
      <c r="B184" s="18">
        <f t="shared" si="18"/>
        <v>9</v>
      </c>
      <c r="F184" s="42">
        <f>SUMIF('Cust MB Ind'!$X$8:$AH$8,$B$29,'Cust MB Ind'!$X144:$AH144)</f>
        <v>5</v>
      </c>
      <c r="G184" s="42">
        <f>'Avg Bill Days'!C141</f>
        <v>31.143000000000001</v>
      </c>
      <c r="H184" s="42"/>
      <c r="I184" s="42"/>
      <c r="J184" s="42">
        <f t="shared" si="19"/>
        <v>0</v>
      </c>
      <c r="K184" s="42">
        <f t="shared" si="19"/>
        <v>0</v>
      </c>
      <c r="L184" s="42"/>
      <c r="M184" s="42"/>
      <c r="N184" s="42"/>
      <c r="O184" s="42"/>
      <c r="P184" s="42"/>
      <c r="Q184" s="42"/>
      <c r="R184" s="42">
        <f t="shared" si="20"/>
        <v>81386</v>
      </c>
      <c r="S184" s="42">
        <f t="shared" si="21"/>
        <v>285</v>
      </c>
    </row>
    <row r="185" spans="1:19" s="18" customFormat="1">
      <c r="A185" s="18">
        <f t="shared" si="17"/>
        <v>2023</v>
      </c>
      <c r="B185" s="18">
        <f t="shared" si="18"/>
        <v>10</v>
      </c>
      <c r="F185" s="42">
        <f>SUMIF('Cust MB Ind'!$X$8:$AH$8,$B$29,'Cust MB Ind'!$X145:$AH145)</f>
        <v>5</v>
      </c>
      <c r="G185" s="42">
        <f>'Avg Bill Days'!C142</f>
        <v>30.762</v>
      </c>
      <c r="H185" s="42"/>
      <c r="I185" s="42"/>
      <c r="J185" s="42">
        <f t="shared" si="19"/>
        <v>0</v>
      </c>
      <c r="K185" s="42">
        <f t="shared" si="19"/>
        <v>0</v>
      </c>
      <c r="L185" s="42"/>
      <c r="M185" s="42"/>
      <c r="N185" s="42"/>
      <c r="O185" s="42"/>
      <c r="P185" s="42"/>
      <c r="Q185" s="42"/>
      <c r="R185" s="42">
        <f t="shared" si="20"/>
        <v>66190</v>
      </c>
      <c r="S185" s="42">
        <f t="shared" si="21"/>
        <v>250</v>
      </c>
    </row>
    <row r="186" spans="1:19" s="18" customFormat="1">
      <c r="A186" s="18">
        <f t="shared" si="17"/>
        <v>2023</v>
      </c>
      <c r="B186" s="18">
        <f t="shared" si="18"/>
        <v>11</v>
      </c>
      <c r="F186" s="42">
        <f>SUMIF('Cust MB Ind'!$X$8:$AH$8,$B$29,'Cust MB Ind'!$X146:$AH146)</f>
        <v>5</v>
      </c>
      <c r="G186" s="42">
        <f>'Avg Bill Days'!C143</f>
        <v>28.619</v>
      </c>
      <c r="H186" s="42"/>
      <c r="I186" s="42"/>
      <c r="J186" s="42">
        <f t="shared" si="19"/>
        <v>0</v>
      </c>
      <c r="K186" s="42">
        <f t="shared" si="19"/>
        <v>0</v>
      </c>
      <c r="L186" s="42"/>
      <c r="M186" s="42"/>
      <c r="N186" s="42"/>
      <c r="O186" s="42"/>
      <c r="P186" s="42"/>
      <c r="Q186" s="42"/>
      <c r="R186" s="42">
        <f t="shared" si="20"/>
        <v>62809</v>
      </c>
      <c r="S186" s="42">
        <f t="shared" si="21"/>
        <v>261</v>
      </c>
    </row>
    <row r="187" spans="1:19" s="18" customFormat="1">
      <c r="A187" s="18">
        <f t="shared" si="17"/>
        <v>2023</v>
      </c>
      <c r="B187" s="18">
        <f t="shared" si="18"/>
        <v>12</v>
      </c>
      <c r="F187" s="42">
        <f>SUMIF('Cust MB Ind'!$X$8:$AH$8,$B$29,'Cust MB Ind'!$X147:$AH147)</f>
        <v>5</v>
      </c>
      <c r="G187" s="42">
        <f>'Avg Bill Days'!C144</f>
        <v>31.238</v>
      </c>
      <c r="H187" s="42"/>
      <c r="I187" s="42"/>
      <c r="J187" s="42">
        <f t="shared" si="19"/>
        <v>0</v>
      </c>
      <c r="K187" s="42">
        <f t="shared" si="19"/>
        <v>0</v>
      </c>
      <c r="L187" s="42"/>
      <c r="M187" s="42"/>
      <c r="N187" s="42"/>
      <c r="O187" s="42"/>
      <c r="P187" s="42"/>
      <c r="Q187" s="42"/>
      <c r="R187" s="42">
        <f t="shared" si="20"/>
        <v>65625</v>
      </c>
      <c r="S187" s="42">
        <f t="shared" si="21"/>
        <v>271</v>
      </c>
    </row>
    <row r="188" spans="1:19" s="18" customFormat="1">
      <c r="A188" s="18">
        <f t="shared" si="17"/>
        <v>2024</v>
      </c>
      <c r="B188" s="18">
        <f t="shared" si="18"/>
        <v>1</v>
      </c>
      <c r="F188" s="42">
        <f>SUMIF('Cust MB Ind'!$X$8:$AH$8,$B$29,'Cust MB Ind'!$X148:$AH148)</f>
        <v>5</v>
      </c>
      <c r="G188" s="42">
        <f>'Avg Bill Days'!C145</f>
        <v>32.286000000000001</v>
      </c>
      <c r="H188" s="42"/>
      <c r="I188" s="42"/>
      <c r="J188" s="42">
        <f t="shared" si="19"/>
        <v>0</v>
      </c>
      <c r="K188" s="42">
        <f t="shared" si="19"/>
        <v>0</v>
      </c>
      <c r="L188" s="42"/>
      <c r="M188" s="42"/>
      <c r="N188" s="42"/>
      <c r="O188" s="42"/>
      <c r="P188" s="42"/>
      <c r="Q188" s="42"/>
      <c r="R188" s="42">
        <f t="shared" si="20"/>
        <v>74130</v>
      </c>
      <c r="S188" s="42">
        <f t="shared" si="21"/>
        <v>304</v>
      </c>
    </row>
    <row r="189" spans="1:19" s="18" customFormat="1">
      <c r="A189" s="18">
        <f t="shared" si="17"/>
        <v>2024</v>
      </c>
      <c r="B189" s="18">
        <f t="shared" si="18"/>
        <v>2</v>
      </c>
      <c r="F189" s="42">
        <f>SUMIF('Cust MB Ind'!$X$8:$AH$8,$B$29,'Cust MB Ind'!$X149:$AH149)</f>
        <v>5</v>
      </c>
      <c r="G189" s="42">
        <f>'Avg Bill Days'!C146</f>
        <v>30.31</v>
      </c>
      <c r="H189" s="42"/>
      <c r="I189" s="42"/>
      <c r="J189" s="42">
        <f t="shared" si="19"/>
        <v>0</v>
      </c>
      <c r="K189" s="42">
        <f t="shared" si="19"/>
        <v>0</v>
      </c>
      <c r="L189" s="42"/>
      <c r="M189" s="42"/>
      <c r="N189" s="42"/>
      <c r="O189" s="42"/>
      <c r="P189" s="42"/>
      <c r="Q189" s="42"/>
      <c r="R189" s="42">
        <f t="shared" si="20"/>
        <v>72426</v>
      </c>
      <c r="S189" s="42">
        <f t="shared" si="21"/>
        <v>293</v>
      </c>
    </row>
    <row r="190" spans="1:19" s="18" customFormat="1">
      <c r="A190" s="18">
        <f t="shared" si="17"/>
        <v>2024</v>
      </c>
      <c r="B190" s="18">
        <f t="shared" si="18"/>
        <v>3</v>
      </c>
      <c r="F190" s="42">
        <f>SUMIF('Cust MB Ind'!$X$8:$AH$8,$B$29,'Cust MB Ind'!$X150:$AH150)</f>
        <v>5</v>
      </c>
      <c r="G190" s="42">
        <f>'Avg Bill Days'!C147</f>
        <v>30.024000000000001</v>
      </c>
      <c r="H190" s="42"/>
      <c r="I190" s="42"/>
      <c r="J190" s="42">
        <f t="shared" si="19"/>
        <v>0</v>
      </c>
      <c r="K190" s="42">
        <f t="shared" si="19"/>
        <v>0</v>
      </c>
      <c r="L190" s="42"/>
      <c r="M190" s="42"/>
      <c r="N190" s="42"/>
      <c r="O190" s="42"/>
      <c r="P190" s="42"/>
      <c r="Q190" s="42"/>
      <c r="R190" s="42">
        <f t="shared" si="20"/>
        <v>66651</v>
      </c>
      <c r="S190" s="42">
        <f t="shared" si="21"/>
        <v>273</v>
      </c>
    </row>
    <row r="191" spans="1:19" s="18" customFormat="1">
      <c r="A191" s="18">
        <f t="shared" si="17"/>
        <v>2024</v>
      </c>
      <c r="B191" s="18">
        <f t="shared" si="18"/>
        <v>4</v>
      </c>
      <c r="F191" s="42">
        <f>SUMIF('Cust MB Ind'!$X$8:$AH$8,$B$29,'Cust MB Ind'!$X151:$AH151)</f>
        <v>5</v>
      </c>
      <c r="G191" s="42">
        <f>'Avg Bill Days'!C148</f>
        <v>30.713999999999999</v>
      </c>
      <c r="H191" s="42"/>
      <c r="I191" s="42"/>
      <c r="J191" s="42">
        <f t="shared" si="19"/>
        <v>0</v>
      </c>
      <c r="K191" s="42">
        <f t="shared" si="19"/>
        <v>0</v>
      </c>
      <c r="L191" s="42"/>
      <c r="M191" s="42"/>
      <c r="N191" s="42"/>
      <c r="O191" s="42"/>
      <c r="P191" s="42"/>
      <c r="Q191" s="42"/>
      <c r="R191" s="42">
        <f t="shared" si="20"/>
        <v>68127</v>
      </c>
      <c r="S191" s="42">
        <f t="shared" si="21"/>
        <v>288</v>
      </c>
    </row>
    <row r="192" spans="1:19" s="18" customFormat="1">
      <c r="A192" s="18">
        <f t="shared" si="17"/>
        <v>2024</v>
      </c>
      <c r="B192" s="18">
        <f t="shared" si="18"/>
        <v>5</v>
      </c>
      <c r="F192" s="42">
        <f>SUMIF('Cust MB Ind'!$X$8:$AH$8,$B$29,'Cust MB Ind'!$X152:$AH152)</f>
        <v>5</v>
      </c>
      <c r="G192" s="42">
        <f>'Avg Bill Days'!C149</f>
        <v>29.524000000000001</v>
      </c>
      <c r="H192" s="42"/>
      <c r="I192" s="42"/>
      <c r="J192" s="42">
        <f t="shared" si="19"/>
        <v>0</v>
      </c>
      <c r="K192" s="42">
        <f t="shared" si="19"/>
        <v>0</v>
      </c>
      <c r="L192" s="42"/>
      <c r="M192" s="42"/>
      <c r="N192" s="42"/>
      <c r="O192" s="42"/>
      <c r="P192" s="42"/>
      <c r="Q192" s="42"/>
      <c r="R192" s="42">
        <f t="shared" si="20"/>
        <v>70601</v>
      </c>
      <c r="S192" s="42">
        <f t="shared" si="21"/>
        <v>262</v>
      </c>
    </row>
    <row r="193" spans="1:19" s="18" customFormat="1">
      <c r="A193" s="18">
        <f t="shared" si="17"/>
        <v>2024</v>
      </c>
      <c r="B193" s="18">
        <f t="shared" si="18"/>
        <v>6</v>
      </c>
      <c r="F193" s="42">
        <f>SUMIF('Cust MB Ind'!$X$8:$AH$8,$B$29,'Cust MB Ind'!$X153:$AH153)</f>
        <v>5</v>
      </c>
      <c r="G193" s="42">
        <f>'Avg Bill Days'!C150</f>
        <v>30.619</v>
      </c>
      <c r="H193" s="42"/>
      <c r="I193" s="42"/>
      <c r="J193" s="42">
        <f t="shared" si="19"/>
        <v>0</v>
      </c>
      <c r="K193" s="42">
        <f t="shared" si="19"/>
        <v>0</v>
      </c>
      <c r="L193" s="42"/>
      <c r="M193" s="42"/>
      <c r="N193" s="42"/>
      <c r="O193" s="42"/>
      <c r="P193" s="42"/>
      <c r="Q193" s="42"/>
      <c r="R193" s="42">
        <f t="shared" si="20"/>
        <v>83564</v>
      </c>
      <c r="S193" s="42">
        <f t="shared" si="21"/>
        <v>289</v>
      </c>
    </row>
    <row r="194" spans="1:19" s="18" customFormat="1">
      <c r="A194" s="18">
        <f t="shared" si="17"/>
        <v>2024</v>
      </c>
      <c r="B194" s="18">
        <f t="shared" si="18"/>
        <v>7</v>
      </c>
      <c r="F194" s="42">
        <f>SUMIF('Cust MB Ind'!$X$8:$AH$8,$B$29,'Cust MB Ind'!$X154:$AH154)</f>
        <v>5</v>
      </c>
      <c r="G194" s="42">
        <f>'Avg Bill Days'!C151</f>
        <v>30.713999999999999</v>
      </c>
      <c r="H194" s="42"/>
      <c r="I194" s="42"/>
      <c r="J194" s="42">
        <f t="shared" si="19"/>
        <v>0</v>
      </c>
      <c r="K194" s="42">
        <f t="shared" si="19"/>
        <v>0</v>
      </c>
      <c r="L194" s="42"/>
      <c r="M194" s="42"/>
      <c r="N194" s="42"/>
      <c r="O194" s="42"/>
      <c r="P194" s="42"/>
      <c r="Q194" s="42"/>
      <c r="R194" s="42">
        <f t="shared" si="20"/>
        <v>82619</v>
      </c>
      <c r="S194" s="42">
        <f t="shared" si="21"/>
        <v>289</v>
      </c>
    </row>
    <row r="195" spans="1:19" s="18" customFormat="1">
      <c r="A195" s="18">
        <f t="shared" si="17"/>
        <v>2024</v>
      </c>
      <c r="B195" s="18">
        <f t="shared" si="18"/>
        <v>8</v>
      </c>
      <c r="F195" s="42">
        <f>SUMIF('Cust MB Ind'!$X$8:$AH$8,$B$29,'Cust MB Ind'!$X155:$AH155)</f>
        <v>5</v>
      </c>
      <c r="G195" s="42">
        <f>'Avg Bill Days'!C152</f>
        <v>30.475999999999999</v>
      </c>
      <c r="H195" s="42"/>
      <c r="I195" s="42"/>
      <c r="J195" s="42">
        <f t="shared" si="19"/>
        <v>0</v>
      </c>
      <c r="K195" s="42">
        <f t="shared" si="19"/>
        <v>0</v>
      </c>
      <c r="L195" s="42"/>
      <c r="M195" s="42"/>
      <c r="N195" s="42"/>
      <c r="O195" s="42"/>
      <c r="P195" s="42"/>
      <c r="Q195" s="42"/>
      <c r="R195" s="42">
        <f t="shared" si="20"/>
        <v>82654</v>
      </c>
      <c r="S195" s="42">
        <f t="shared" si="21"/>
        <v>286</v>
      </c>
    </row>
    <row r="196" spans="1:19" s="18" customFormat="1">
      <c r="A196" s="18">
        <f t="shared" ref="A196:A259" si="22">A184+1</f>
        <v>2024</v>
      </c>
      <c r="B196" s="18">
        <f t="shared" si="18"/>
        <v>9</v>
      </c>
      <c r="F196" s="42">
        <f>SUMIF('Cust MB Ind'!$X$8:$AH$8,$B$29,'Cust MB Ind'!$X156:$AH156)</f>
        <v>5</v>
      </c>
      <c r="G196" s="42">
        <f>'Avg Bill Days'!C153</f>
        <v>31.143000000000001</v>
      </c>
      <c r="H196" s="42"/>
      <c r="I196" s="42"/>
      <c r="J196" s="42">
        <f t="shared" si="19"/>
        <v>0</v>
      </c>
      <c r="K196" s="42">
        <f t="shared" si="19"/>
        <v>0</v>
      </c>
      <c r="L196" s="42"/>
      <c r="M196" s="42"/>
      <c r="N196" s="42"/>
      <c r="O196" s="42"/>
      <c r="P196" s="42"/>
      <c r="Q196" s="42"/>
      <c r="R196" s="42">
        <f t="shared" si="20"/>
        <v>81386</v>
      </c>
      <c r="S196" s="42">
        <f t="shared" si="21"/>
        <v>285</v>
      </c>
    </row>
    <row r="197" spans="1:19" s="18" customFormat="1">
      <c r="A197" s="18">
        <f t="shared" si="22"/>
        <v>2024</v>
      </c>
      <c r="B197" s="18">
        <f t="shared" ref="B197:B260" si="23">B185</f>
        <v>10</v>
      </c>
      <c r="F197" s="42">
        <f>SUMIF('Cust MB Ind'!$X$8:$AH$8,$B$29,'Cust MB Ind'!$X157:$AH157)</f>
        <v>5</v>
      </c>
      <c r="G197" s="42">
        <f>'Avg Bill Days'!C154</f>
        <v>30.762</v>
      </c>
      <c r="H197" s="42"/>
      <c r="I197" s="42"/>
      <c r="J197" s="42">
        <f t="shared" si="19"/>
        <v>0</v>
      </c>
      <c r="K197" s="42">
        <f t="shared" si="19"/>
        <v>0</v>
      </c>
      <c r="L197" s="42"/>
      <c r="M197" s="42"/>
      <c r="N197" s="42"/>
      <c r="O197" s="42"/>
      <c r="P197" s="42"/>
      <c r="Q197" s="42"/>
      <c r="R197" s="42">
        <f t="shared" si="20"/>
        <v>66190</v>
      </c>
      <c r="S197" s="42">
        <f t="shared" si="21"/>
        <v>250</v>
      </c>
    </row>
    <row r="198" spans="1:19" s="18" customFormat="1">
      <c r="A198" s="18">
        <f t="shared" si="22"/>
        <v>2024</v>
      </c>
      <c r="B198" s="18">
        <f t="shared" si="23"/>
        <v>11</v>
      </c>
      <c r="F198" s="42">
        <f>SUMIF('Cust MB Ind'!$X$8:$AH$8,$B$29,'Cust MB Ind'!$X158:$AH158)</f>
        <v>5</v>
      </c>
      <c r="G198" s="42">
        <f>'Avg Bill Days'!C155</f>
        <v>28.619</v>
      </c>
      <c r="H198" s="42"/>
      <c r="I198" s="42"/>
      <c r="J198" s="42">
        <f t="shared" si="19"/>
        <v>0</v>
      </c>
      <c r="K198" s="42">
        <f t="shared" si="19"/>
        <v>0</v>
      </c>
      <c r="L198" s="42"/>
      <c r="M198" s="42"/>
      <c r="N198" s="42"/>
      <c r="O198" s="42"/>
      <c r="P198" s="42"/>
      <c r="Q198" s="42"/>
      <c r="R198" s="42">
        <f t="shared" si="20"/>
        <v>62809</v>
      </c>
      <c r="S198" s="42">
        <f t="shared" si="21"/>
        <v>261</v>
      </c>
    </row>
    <row r="199" spans="1:19" s="18" customFormat="1">
      <c r="A199" s="18">
        <f t="shared" si="22"/>
        <v>2024</v>
      </c>
      <c r="B199" s="18">
        <f t="shared" si="23"/>
        <v>12</v>
      </c>
      <c r="F199" s="42">
        <f>SUMIF('Cust MB Ind'!$X$8:$AH$8,$B$29,'Cust MB Ind'!$X159:$AH159)</f>
        <v>5</v>
      </c>
      <c r="G199" s="42">
        <f>'Avg Bill Days'!C156</f>
        <v>31.238</v>
      </c>
      <c r="H199" s="42"/>
      <c r="I199" s="42"/>
      <c r="J199" s="42">
        <f t="shared" si="19"/>
        <v>0</v>
      </c>
      <c r="K199" s="42">
        <f t="shared" si="19"/>
        <v>0</v>
      </c>
      <c r="L199" s="42"/>
      <c r="M199" s="42"/>
      <c r="N199" s="42"/>
      <c r="O199" s="42"/>
      <c r="P199" s="42"/>
      <c r="Q199" s="42"/>
      <c r="R199" s="42">
        <f t="shared" si="20"/>
        <v>65625</v>
      </c>
      <c r="S199" s="42">
        <f t="shared" si="21"/>
        <v>271</v>
      </c>
    </row>
    <row r="200" spans="1:19" s="18" customFormat="1">
      <c r="A200" s="18">
        <f t="shared" si="22"/>
        <v>2025</v>
      </c>
      <c r="B200" s="18">
        <f t="shared" si="23"/>
        <v>1</v>
      </c>
      <c r="F200" s="42">
        <f>SUMIF('Cust MB Ind'!$X$8:$AH$8,$B$29,'Cust MB Ind'!$X160:$AH160)</f>
        <v>5</v>
      </c>
      <c r="G200" s="42">
        <f>'Avg Bill Days'!C157</f>
        <v>32.286000000000001</v>
      </c>
      <c r="H200" s="42"/>
      <c r="I200" s="42"/>
      <c r="J200" s="42">
        <f t="shared" si="19"/>
        <v>0</v>
      </c>
      <c r="K200" s="42">
        <f t="shared" si="19"/>
        <v>0</v>
      </c>
      <c r="L200" s="42"/>
      <c r="M200" s="42"/>
      <c r="N200" s="42"/>
      <c r="O200" s="42"/>
      <c r="P200" s="42"/>
      <c r="Q200" s="42"/>
      <c r="R200" s="42">
        <f t="shared" si="20"/>
        <v>74130</v>
      </c>
      <c r="S200" s="42">
        <f t="shared" si="21"/>
        <v>304</v>
      </c>
    </row>
    <row r="201" spans="1:19" s="18" customFormat="1">
      <c r="A201" s="18">
        <f t="shared" si="22"/>
        <v>2025</v>
      </c>
      <c r="B201" s="18">
        <f t="shared" si="23"/>
        <v>2</v>
      </c>
      <c r="F201" s="42">
        <f>SUMIF('Cust MB Ind'!$X$8:$AH$8,$B$29,'Cust MB Ind'!$X161:$AH161)</f>
        <v>5</v>
      </c>
      <c r="G201" s="42">
        <f>'Avg Bill Days'!C158</f>
        <v>29.81</v>
      </c>
      <c r="H201" s="42"/>
      <c r="I201" s="42"/>
      <c r="J201" s="42">
        <f t="shared" si="19"/>
        <v>0</v>
      </c>
      <c r="K201" s="42">
        <f t="shared" si="19"/>
        <v>0</v>
      </c>
      <c r="L201" s="42"/>
      <c r="M201" s="42"/>
      <c r="N201" s="42"/>
      <c r="O201" s="42"/>
      <c r="P201" s="42"/>
      <c r="Q201" s="42"/>
      <c r="R201" s="42">
        <f t="shared" si="20"/>
        <v>71231</v>
      </c>
      <c r="S201" s="42">
        <f t="shared" si="21"/>
        <v>293</v>
      </c>
    </row>
    <row r="202" spans="1:19" s="18" customFormat="1">
      <c r="A202" s="18">
        <f t="shared" si="22"/>
        <v>2025</v>
      </c>
      <c r="B202" s="18">
        <f t="shared" si="23"/>
        <v>3</v>
      </c>
      <c r="F202" s="42">
        <f>SUMIF('Cust MB Ind'!$X$8:$AH$8,$B$29,'Cust MB Ind'!$X162:$AH162)</f>
        <v>5</v>
      </c>
      <c r="G202" s="42">
        <f>'Avg Bill Days'!C159</f>
        <v>29.524000000000001</v>
      </c>
      <c r="H202" s="42"/>
      <c r="I202" s="42"/>
      <c r="J202" s="42">
        <f t="shared" si="19"/>
        <v>0</v>
      </c>
      <c r="K202" s="42">
        <f t="shared" si="19"/>
        <v>0</v>
      </c>
      <c r="L202" s="42"/>
      <c r="M202" s="42"/>
      <c r="N202" s="42"/>
      <c r="O202" s="42"/>
      <c r="P202" s="42"/>
      <c r="Q202" s="42"/>
      <c r="R202" s="42">
        <f t="shared" si="20"/>
        <v>65541</v>
      </c>
      <c r="S202" s="42">
        <f t="shared" si="21"/>
        <v>273</v>
      </c>
    </row>
    <row r="203" spans="1:19" s="18" customFormat="1">
      <c r="A203" s="18">
        <f t="shared" si="22"/>
        <v>2025</v>
      </c>
      <c r="B203" s="18">
        <f t="shared" si="23"/>
        <v>4</v>
      </c>
      <c r="F203" s="42">
        <f>SUMIF('Cust MB Ind'!$X$8:$AH$8,$B$29,'Cust MB Ind'!$X163:$AH163)</f>
        <v>5</v>
      </c>
      <c r="G203" s="42">
        <f>'Avg Bill Days'!C160</f>
        <v>30.713999999999999</v>
      </c>
      <c r="H203" s="42"/>
      <c r="I203" s="42"/>
      <c r="J203" s="42">
        <f t="shared" si="19"/>
        <v>0</v>
      </c>
      <c r="K203" s="42">
        <f t="shared" si="19"/>
        <v>0</v>
      </c>
      <c r="L203" s="42"/>
      <c r="M203" s="42"/>
      <c r="N203" s="42"/>
      <c r="O203" s="42"/>
      <c r="P203" s="42"/>
      <c r="Q203" s="42"/>
      <c r="R203" s="42">
        <f t="shared" si="20"/>
        <v>68127</v>
      </c>
      <c r="S203" s="42">
        <f t="shared" si="21"/>
        <v>288</v>
      </c>
    </row>
    <row r="204" spans="1:19" s="18" customFormat="1">
      <c r="A204" s="18">
        <f t="shared" si="22"/>
        <v>2025</v>
      </c>
      <c r="B204" s="18">
        <f t="shared" si="23"/>
        <v>5</v>
      </c>
      <c r="F204" s="42">
        <f>SUMIF('Cust MB Ind'!$X$8:$AH$8,$B$29,'Cust MB Ind'!$X164:$AH164)</f>
        <v>5</v>
      </c>
      <c r="G204" s="42">
        <f>'Avg Bill Days'!C161</f>
        <v>29.524000000000001</v>
      </c>
      <c r="H204" s="42"/>
      <c r="I204" s="42"/>
      <c r="J204" s="42">
        <f t="shared" si="19"/>
        <v>0</v>
      </c>
      <c r="K204" s="42">
        <f t="shared" si="19"/>
        <v>0</v>
      </c>
      <c r="L204" s="42"/>
      <c r="M204" s="42"/>
      <c r="N204" s="42"/>
      <c r="O204" s="42"/>
      <c r="P204" s="42"/>
      <c r="Q204" s="42"/>
      <c r="R204" s="42">
        <f t="shared" si="20"/>
        <v>70601</v>
      </c>
      <c r="S204" s="42">
        <f t="shared" si="21"/>
        <v>262</v>
      </c>
    </row>
    <row r="205" spans="1:19" s="18" customFormat="1">
      <c r="A205" s="18">
        <f t="shared" si="22"/>
        <v>2025</v>
      </c>
      <c r="B205" s="18">
        <f t="shared" si="23"/>
        <v>6</v>
      </c>
      <c r="F205" s="42">
        <f>SUMIF('Cust MB Ind'!$X$8:$AH$8,$B$29,'Cust MB Ind'!$X165:$AH165)</f>
        <v>5</v>
      </c>
      <c r="G205" s="42">
        <f>'Avg Bill Days'!C162</f>
        <v>30.619</v>
      </c>
      <c r="H205" s="42"/>
      <c r="I205" s="42"/>
      <c r="J205" s="42">
        <f t="shared" si="19"/>
        <v>0</v>
      </c>
      <c r="K205" s="42">
        <f t="shared" si="19"/>
        <v>0</v>
      </c>
      <c r="L205" s="42"/>
      <c r="M205" s="42"/>
      <c r="N205" s="42"/>
      <c r="O205" s="42"/>
      <c r="P205" s="42"/>
      <c r="Q205" s="42"/>
      <c r="R205" s="42">
        <f t="shared" si="20"/>
        <v>83564</v>
      </c>
      <c r="S205" s="42">
        <f t="shared" si="21"/>
        <v>289</v>
      </c>
    </row>
    <row r="206" spans="1:19" s="18" customFormat="1">
      <c r="A206" s="18">
        <f t="shared" si="22"/>
        <v>2025</v>
      </c>
      <c r="B206" s="18">
        <f t="shared" si="23"/>
        <v>7</v>
      </c>
      <c r="F206" s="42">
        <f>SUMIF('Cust MB Ind'!$X$8:$AH$8,$B$29,'Cust MB Ind'!$X166:$AH166)</f>
        <v>5</v>
      </c>
      <c r="G206" s="42">
        <f>'Avg Bill Days'!C163</f>
        <v>30.713999999999999</v>
      </c>
      <c r="H206" s="42"/>
      <c r="I206" s="42"/>
      <c r="J206" s="42">
        <f t="shared" si="19"/>
        <v>0</v>
      </c>
      <c r="K206" s="42">
        <f t="shared" si="19"/>
        <v>0</v>
      </c>
      <c r="L206" s="42"/>
      <c r="M206" s="42"/>
      <c r="N206" s="42"/>
      <c r="O206" s="42"/>
      <c r="P206" s="42"/>
      <c r="Q206" s="42"/>
      <c r="R206" s="42">
        <f t="shared" si="20"/>
        <v>82619</v>
      </c>
      <c r="S206" s="42">
        <f t="shared" si="21"/>
        <v>289</v>
      </c>
    </row>
    <row r="207" spans="1:19" s="18" customFormat="1">
      <c r="A207" s="18">
        <f t="shared" si="22"/>
        <v>2025</v>
      </c>
      <c r="B207" s="18">
        <f t="shared" si="23"/>
        <v>8</v>
      </c>
      <c r="F207" s="42">
        <f>SUMIF('Cust MB Ind'!$X$8:$AH$8,$B$29,'Cust MB Ind'!$X167:$AH167)</f>
        <v>5</v>
      </c>
      <c r="G207" s="42">
        <f>'Avg Bill Days'!C164</f>
        <v>30.475999999999999</v>
      </c>
      <c r="H207" s="42"/>
      <c r="I207" s="42"/>
      <c r="J207" s="42">
        <f t="shared" si="19"/>
        <v>0</v>
      </c>
      <c r="K207" s="42">
        <f t="shared" si="19"/>
        <v>0</v>
      </c>
      <c r="L207" s="42"/>
      <c r="M207" s="42"/>
      <c r="N207" s="42"/>
      <c r="O207" s="42"/>
      <c r="P207" s="42"/>
      <c r="Q207" s="42"/>
      <c r="R207" s="42">
        <f t="shared" si="20"/>
        <v>82654</v>
      </c>
      <c r="S207" s="42">
        <f t="shared" si="21"/>
        <v>286</v>
      </c>
    </row>
    <row r="208" spans="1:19" s="18" customFormat="1">
      <c r="A208" s="18">
        <f t="shared" si="22"/>
        <v>2025</v>
      </c>
      <c r="B208" s="18">
        <f t="shared" si="23"/>
        <v>9</v>
      </c>
      <c r="F208" s="42">
        <f>SUMIF('Cust MB Ind'!$X$8:$AH$8,$B$29,'Cust MB Ind'!$X168:$AH168)</f>
        <v>5</v>
      </c>
      <c r="G208" s="42">
        <f>'Avg Bill Days'!C165</f>
        <v>31.143000000000001</v>
      </c>
      <c r="H208" s="42"/>
      <c r="I208" s="42"/>
      <c r="J208" s="42">
        <f t="shared" si="19"/>
        <v>0</v>
      </c>
      <c r="K208" s="42">
        <f t="shared" si="19"/>
        <v>0</v>
      </c>
      <c r="L208" s="42"/>
      <c r="M208" s="42"/>
      <c r="N208" s="42"/>
      <c r="O208" s="42"/>
      <c r="P208" s="42"/>
      <c r="Q208" s="42"/>
      <c r="R208" s="42">
        <f t="shared" si="20"/>
        <v>81386</v>
      </c>
      <c r="S208" s="42">
        <f t="shared" si="21"/>
        <v>285</v>
      </c>
    </row>
    <row r="209" spans="1:19" s="18" customFormat="1">
      <c r="A209" s="18">
        <f t="shared" si="22"/>
        <v>2025</v>
      </c>
      <c r="B209" s="18">
        <f t="shared" si="23"/>
        <v>10</v>
      </c>
      <c r="F209" s="42">
        <f>SUMIF('Cust MB Ind'!$X$8:$AH$8,$B$29,'Cust MB Ind'!$X169:$AH169)</f>
        <v>5</v>
      </c>
      <c r="G209" s="42">
        <f>'Avg Bill Days'!C166</f>
        <v>30.762</v>
      </c>
      <c r="H209" s="42"/>
      <c r="I209" s="42"/>
      <c r="J209" s="42">
        <f t="shared" si="19"/>
        <v>0</v>
      </c>
      <c r="K209" s="42">
        <f t="shared" si="19"/>
        <v>0</v>
      </c>
      <c r="L209" s="42"/>
      <c r="M209" s="42"/>
      <c r="N209" s="42"/>
      <c r="O209" s="42"/>
      <c r="P209" s="42"/>
      <c r="Q209" s="42"/>
      <c r="R209" s="42">
        <f t="shared" si="20"/>
        <v>66190</v>
      </c>
      <c r="S209" s="42">
        <f t="shared" si="21"/>
        <v>250</v>
      </c>
    </row>
    <row r="210" spans="1:19" s="18" customFormat="1">
      <c r="A210" s="18">
        <f t="shared" si="22"/>
        <v>2025</v>
      </c>
      <c r="B210" s="18">
        <f t="shared" si="23"/>
        <v>11</v>
      </c>
      <c r="F210" s="42">
        <f>SUMIF('Cust MB Ind'!$X$8:$AH$8,$B$29,'Cust MB Ind'!$X170:$AH170)</f>
        <v>5</v>
      </c>
      <c r="G210" s="42">
        <f>'Avg Bill Days'!C167</f>
        <v>28.619</v>
      </c>
      <c r="H210" s="42"/>
      <c r="I210" s="42"/>
      <c r="J210" s="42">
        <f t="shared" si="19"/>
        <v>0</v>
      </c>
      <c r="K210" s="42">
        <f t="shared" si="19"/>
        <v>0</v>
      </c>
      <c r="L210" s="42"/>
      <c r="M210" s="42"/>
      <c r="N210" s="42"/>
      <c r="O210" s="42"/>
      <c r="P210" s="42"/>
      <c r="Q210" s="42"/>
      <c r="R210" s="42">
        <f t="shared" si="20"/>
        <v>62809</v>
      </c>
      <c r="S210" s="42">
        <f t="shared" si="21"/>
        <v>261</v>
      </c>
    </row>
    <row r="211" spans="1:19" s="18" customFormat="1">
      <c r="A211" s="18">
        <f t="shared" si="22"/>
        <v>2025</v>
      </c>
      <c r="B211" s="18">
        <f t="shared" si="23"/>
        <v>12</v>
      </c>
      <c r="F211" s="42">
        <f>SUMIF('Cust MB Ind'!$X$8:$AH$8,$B$29,'Cust MB Ind'!$X171:$AH171)</f>
        <v>5</v>
      </c>
      <c r="G211" s="42">
        <f>'Avg Bill Days'!C168</f>
        <v>31.238</v>
      </c>
      <c r="H211" s="42"/>
      <c r="I211" s="42"/>
      <c r="J211" s="42">
        <f t="shared" si="19"/>
        <v>0</v>
      </c>
      <c r="K211" s="42">
        <f t="shared" si="19"/>
        <v>0</v>
      </c>
      <c r="L211" s="42"/>
      <c r="M211" s="42"/>
      <c r="N211" s="42"/>
      <c r="O211" s="42"/>
      <c r="P211" s="42"/>
      <c r="Q211" s="42"/>
      <c r="R211" s="42">
        <f t="shared" si="20"/>
        <v>65625</v>
      </c>
      <c r="S211" s="42">
        <f t="shared" si="21"/>
        <v>271</v>
      </c>
    </row>
    <row r="212" spans="1:19" s="18" customFormat="1">
      <c r="A212" s="18">
        <f t="shared" si="22"/>
        <v>2026</v>
      </c>
      <c r="B212" s="18">
        <f t="shared" si="23"/>
        <v>1</v>
      </c>
      <c r="F212" s="42">
        <f>SUMIF('Cust MB Ind'!$X$8:$AH$8,$B$29,'Cust MB Ind'!$X172:$AH172)</f>
        <v>5</v>
      </c>
      <c r="G212" s="42">
        <f>'Avg Bill Days'!C169</f>
        <v>32.286000000000001</v>
      </c>
      <c r="H212" s="42"/>
      <c r="I212" s="42"/>
      <c r="J212" s="42">
        <f t="shared" si="19"/>
        <v>0</v>
      </c>
      <c r="K212" s="42">
        <f t="shared" si="19"/>
        <v>0</v>
      </c>
      <c r="L212" s="42"/>
      <c r="M212" s="42"/>
      <c r="N212" s="42"/>
      <c r="O212" s="42"/>
      <c r="P212" s="42"/>
      <c r="Q212" s="42"/>
      <c r="R212" s="42">
        <f t="shared" si="20"/>
        <v>74130</v>
      </c>
      <c r="S212" s="42">
        <f t="shared" si="21"/>
        <v>304</v>
      </c>
    </row>
    <row r="213" spans="1:19" s="18" customFormat="1">
      <c r="A213" s="18">
        <f t="shared" si="22"/>
        <v>2026</v>
      </c>
      <c r="B213" s="18">
        <f t="shared" si="23"/>
        <v>2</v>
      </c>
      <c r="F213" s="42">
        <f>SUMIF('Cust MB Ind'!$X$8:$AH$8,$B$29,'Cust MB Ind'!$X173:$AH173)</f>
        <v>5</v>
      </c>
      <c r="G213" s="42">
        <f>'Avg Bill Days'!C170</f>
        <v>29.81</v>
      </c>
      <c r="H213" s="42"/>
      <c r="I213" s="42"/>
      <c r="J213" s="42">
        <f t="shared" si="19"/>
        <v>0</v>
      </c>
      <c r="K213" s="42">
        <f t="shared" si="19"/>
        <v>0</v>
      </c>
      <c r="L213" s="42"/>
      <c r="M213" s="42"/>
      <c r="N213" s="42"/>
      <c r="O213" s="42"/>
      <c r="P213" s="42"/>
      <c r="Q213" s="42"/>
      <c r="R213" s="42">
        <f t="shared" si="20"/>
        <v>71231</v>
      </c>
      <c r="S213" s="42">
        <f t="shared" si="21"/>
        <v>293</v>
      </c>
    </row>
    <row r="214" spans="1:19" s="18" customFormat="1">
      <c r="A214" s="18">
        <f t="shared" si="22"/>
        <v>2026</v>
      </c>
      <c r="B214" s="18">
        <f t="shared" si="23"/>
        <v>3</v>
      </c>
      <c r="F214" s="42">
        <f>SUMIF('Cust MB Ind'!$X$8:$AH$8,$B$29,'Cust MB Ind'!$X174:$AH174)</f>
        <v>5</v>
      </c>
      <c r="G214" s="42">
        <f>'Avg Bill Days'!C171</f>
        <v>29.524000000000001</v>
      </c>
      <c r="H214" s="42"/>
      <c r="I214" s="42"/>
      <c r="J214" s="42">
        <f t="shared" si="19"/>
        <v>0</v>
      </c>
      <c r="K214" s="42">
        <f t="shared" si="19"/>
        <v>0</v>
      </c>
      <c r="L214" s="42"/>
      <c r="M214" s="42"/>
      <c r="N214" s="42"/>
      <c r="O214" s="42"/>
      <c r="P214" s="42"/>
      <c r="Q214" s="42"/>
      <c r="R214" s="42">
        <f t="shared" si="20"/>
        <v>65541</v>
      </c>
      <c r="S214" s="42">
        <f t="shared" si="21"/>
        <v>273</v>
      </c>
    </row>
    <row r="215" spans="1:19" s="18" customFormat="1">
      <c r="A215" s="18">
        <f t="shared" si="22"/>
        <v>2026</v>
      </c>
      <c r="B215" s="18">
        <f t="shared" si="23"/>
        <v>4</v>
      </c>
      <c r="F215" s="42">
        <f>SUMIF('Cust MB Ind'!$X$8:$AH$8,$B$29,'Cust MB Ind'!$X175:$AH175)</f>
        <v>5</v>
      </c>
      <c r="G215" s="42">
        <f>'Avg Bill Days'!C172</f>
        <v>30.713999999999999</v>
      </c>
      <c r="H215" s="42"/>
      <c r="I215" s="42"/>
      <c r="J215" s="42">
        <f t="shared" si="19"/>
        <v>0</v>
      </c>
      <c r="K215" s="42">
        <f t="shared" si="19"/>
        <v>0</v>
      </c>
      <c r="L215" s="42"/>
      <c r="M215" s="42"/>
      <c r="N215" s="42"/>
      <c r="O215" s="42"/>
      <c r="P215" s="42"/>
      <c r="Q215" s="42"/>
      <c r="R215" s="42">
        <f t="shared" si="20"/>
        <v>68127</v>
      </c>
      <c r="S215" s="42">
        <f t="shared" si="21"/>
        <v>288</v>
      </c>
    </row>
    <row r="216" spans="1:19" s="18" customFormat="1">
      <c r="A216" s="18">
        <f t="shared" si="22"/>
        <v>2026</v>
      </c>
      <c r="B216" s="18">
        <f t="shared" si="23"/>
        <v>5</v>
      </c>
      <c r="F216" s="42">
        <f>SUMIF('Cust MB Ind'!$X$8:$AH$8,$B$29,'Cust MB Ind'!$X176:$AH176)</f>
        <v>5</v>
      </c>
      <c r="G216" s="42">
        <f>'Avg Bill Days'!C173</f>
        <v>29.524000000000001</v>
      </c>
      <c r="H216" s="42"/>
      <c r="I216" s="42"/>
      <c r="J216" s="42">
        <f t="shared" si="19"/>
        <v>0</v>
      </c>
      <c r="K216" s="42">
        <f t="shared" si="19"/>
        <v>0</v>
      </c>
      <c r="L216" s="42"/>
      <c r="M216" s="42"/>
      <c r="N216" s="42"/>
      <c r="O216" s="42"/>
      <c r="P216" s="42"/>
      <c r="Q216" s="42"/>
      <c r="R216" s="42">
        <f t="shared" si="20"/>
        <v>70601</v>
      </c>
      <c r="S216" s="42">
        <f t="shared" si="21"/>
        <v>262</v>
      </c>
    </row>
    <row r="217" spans="1:19" s="18" customFormat="1">
      <c r="A217" s="18">
        <f t="shared" si="22"/>
        <v>2026</v>
      </c>
      <c r="B217" s="18">
        <f t="shared" si="23"/>
        <v>6</v>
      </c>
      <c r="F217" s="42">
        <f>SUMIF('Cust MB Ind'!$X$8:$AH$8,$B$29,'Cust MB Ind'!$X177:$AH177)</f>
        <v>5</v>
      </c>
      <c r="G217" s="42">
        <f>'Avg Bill Days'!C174</f>
        <v>30.619</v>
      </c>
      <c r="H217" s="42"/>
      <c r="I217" s="42"/>
      <c r="J217" s="42">
        <f t="shared" si="19"/>
        <v>0</v>
      </c>
      <c r="K217" s="42">
        <f t="shared" si="19"/>
        <v>0</v>
      </c>
      <c r="L217" s="42"/>
      <c r="M217" s="42"/>
      <c r="N217" s="42"/>
      <c r="O217" s="42"/>
      <c r="P217" s="42"/>
      <c r="Q217" s="42"/>
      <c r="R217" s="42">
        <f t="shared" si="20"/>
        <v>83564</v>
      </c>
      <c r="S217" s="42">
        <f t="shared" si="21"/>
        <v>289</v>
      </c>
    </row>
    <row r="218" spans="1:19" s="18" customFormat="1">
      <c r="A218" s="18">
        <f t="shared" si="22"/>
        <v>2026</v>
      </c>
      <c r="B218" s="18">
        <f t="shared" si="23"/>
        <v>7</v>
      </c>
      <c r="F218" s="42">
        <f>SUMIF('Cust MB Ind'!$X$8:$AH$8,$B$29,'Cust MB Ind'!$X178:$AH178)</f>
        <v>5</v>
      </c>
      <c r="G218" s="42">
        <f>'Avg Bill Days'!C175</f>
        <v>30.713999999999999</v>
      </c>
      <c r="H218" s="42"/>
      <c r="I218" s="42"/>
      <c r="J218" s="42">
        <f t="shared" si="19"/>
        <v>0</v>
      </c>
      <c r="K218" s="42">
        <f t="shared" si="19"/>
        <v>0</v>
      </c>
      <c r="L218" s="42"/>
      <c r="M218" s="42"/>
      <c r="N218" s="42"/>
      <c r="O218" s="42"/>
      <c r="P218" s="42"/>
      <c r="Q218" s="42"/>
      <c r="R218" s="42">
        <f t="shared" si="20"/>
        <v>82619</v>
      </c>
      <c r="S218" s="42">
        <f t="shared" si="21"/>
        <v>289</v>
      </c>
    </row>
    <row r="219" spans="1:19" s="18" customFormat="1">
      <c r="A219" s="18">
        <f t="shared" si="22"/>
        <v>2026</v>
      </c>
      <c r="B219" s="18">
        <f t="shared" si="23"/>
        <v>8</v>
      </c>
      <c r="F219" s="42">
        <f>SUMIF('Cust MB Ind'!$X$8:$AH$8,$B$29,'Cust MB Ind'!$X179:$AH179)</f>
        <v>5</v>
      </c>
      <c r="G219" s="42">
        <f>'Avg Bill Days'!C176</f>
        <v>30.475999999999999</v>
      </c>
      <c r="H219" s="42"/>
      <c r="I219" s="42"/>
      <c r="J219" s="42">
        <f t="shared" si="19"/>
        <v>0</v>
      </c>
      <c r="K219" s="42">
        <f t="shared" si="19"/>
        <v>0</v>
      </c>
      <c r="L219" s="42"/>
      <c r="M219" s="42"/>
      <c r="N219" s="42"/>
      <c r="O219" s="42"/>
      <c r="P219" s="42"/>
      <c r="Q219" s="42"/>
      <c r="R219" s="42">
        <f t="shared" si="20"/>
        <v>82654</v>
      </c>
      <c r="S219" s="42">
        <f t="shared" si="21"/>
        <v>286</v>
      </c>
    </row>
    <row r="220" spans="1:19" s="18" customFormat="1">
      <c r="A220" s="18">
        <f t="shared" si="22"/>
        <v>2026</v>
      </c>
      <c r="B220" s="18">
        <f t="shared" si="23"/>
        <v>9</v>
      </c>
      <c r="F220" s="42">
        <f>SUMIF('Cust MB Ind'!$X$8:$AH$8,$B$29,'Cust MB Ind'!$X180:$AH180)</f>
        <v>5</v>
      </c>
      <c r="G220" s="42">
        <f>'Avg Bill Days'!C177</f>
        <v>31.143000000000001</v>
      </c>
      <c r="H220" s="42"/>
      <c r="I220" s="42"/>
      <c r="J220" s="42">
        <f t="shared" si="19"/>
        <v>0</v>
      </c>
      <c r="K220" s="42">
        <f t="shared" si="19"/>
        <v>0</v>
      </c>
      <c r="L220" s="42"/>
      <c r="M220" s="42"/>
      <c r="N220" s="42"/>
      <c r="O220" s="42"/>
      <c r="P220" s="42"/>
      <c r="Q220" s="42"/>
      <c r="R220" s="42">
        <f t="shared" si="20"/>
        <v>81386</v>
      </c>
      <c r="S220" s="42">
        <f t="shared" si="21"/>
        <v>285</v>
      </c>
    </row>
    <row r="221" spans="1:19" s="18" customFormat="1">
      <c r="A221" s="18">
        <f t="shared" si="22"/>
        <v>2026</v>
      </c>
      <c r="B221" s="18">
        <f t="shared" si="23"/>
        <v>10</v>
      </c>
      <c r="F221" s="42">
        <f>SUMIF('Cust MB Ind'!$X$8:$AH$8,$B$29,'Cust MB Ind'!$X181:$AH181)</f>
        <v>5</v>
      </c>
      <c r="G221" s="42">
        <f>'Avg Bill Days'!C178</f>
        <v>30.762</v>
      </c>
      <c r="H221" s="42"/>
      <c r="I221" s="42"/>
      <c r="J221" s="42">
        <f t="shared" si="19"/>
        <v>0</v>
      </c>
      <c r="K221" s="42">
        <f t="shared" si="19"/>
        <v>0</v>
      </c>
      <c r="L221" s="42"/>
      <c r="M221" s="42"/>
      <c r="N221" s="42"/>
      <c r="O221" s="42"/>
      <c r="P221" s="42"/>
      <c r="Q221" s="42"/>
      <c r="R221" s="42">
        <f t="shared" si="20"/>
        <v>66190</v>
      </c>
      <c r="S221" s="42">
        <f t="shared" si="21"/>
        <v>250</v>
      </c>
    </row>
    <row r="222" spans="1:19" s="18" customFormat="1">
      <c r="A222" s="18">
        <f t="shared" si="22"/>
        <v>2026</v>
      </c>
      <c r="B222" s="18">
        <f t="shared" si="23"/>
        <v>11</v>
      </c>
      <c r="F222" s="42">
        <f>SUMIF('Cust MB Ind'!$X$8:$AH$8,$B$29,'Cust MB Ind'!$X182:$AH182)</f>
        <v>5</v>
      </c>
      <c r="G222" s="42">
        <f>'Avg Bill Days'!C179</f>
        <v>28.619</v>
      </c>
      <c r="H222" s="42"/>
      <c r="I222" s="42"/>
      <c r="J222" s="42">
        <f t="shared" si="19"/>
        <v>0</v>
      </c>
      <c r="K222" s="42">
        <f t="shared" si="19"/>
        <v>0</v>
      </c>
      <c r="L222" s="42"/>
      <c r="M222" s="42"/>
      <c r="N222" s="42"/>
      <c r="O222" s="42"/>
      <c r="P222" s="42"/>
      <c r="Q222" s="42"/>
      <c r="R222" s="42">
        <f t="shared" si="20"/>
        <v>62809</v>
      </c>
      <c r="S222" s="42">
        <f t="shared" si="21"/>
        <v>261</v>
      </c>
    </row>
    <row r="223" spans="1:19" s="18" customFormat="1">
      <c r="A223" s="18">
        <f t="shared" si="22"/>
        <v>2026</v>
      </c>
      <c r="B223" s="18">
        <f t="shared" si="23"/>
        <v>12</v>
      </c>
      <c r="F223" s="42">
        <f>SUMIF('Cust MB Ind'!$X$8:$AH$8,$B$29,'Cust MB Ind'!$X183:$AH183)</f>
        <v>5</v>
      </c>
      <c r="G223" s="42">
        <f>'Avg Bill Days'!C180</f>
        <v>31.238</v>
      </c>
      <c r="H223" s="42"/>
      <c r="I223" s="42"/>
      <c r="J223" s="42">
        <f t="shared" si="19"/>
        <v>0</v>
      </c>
      <c r="K223" s="42">
        <f t="shared" si="19"/>
        <v>0</v>
      </c>
      <c r="L223" s="42"/>
      <c r="M223" s="42"/>
      <c r="N223" s="42"/>
      <c r="O223" s="42"/>
      <c r="P223" s="42"/>
      <c r="Q223" s="42"/>
      <c r="R223" s="42">
        <f t="shared" si="20"/>
        <v>65625</v>
      </c>
      <c r="S223" s="42">
        <f t="shared" si="21"/>
        <v>271</v>
      </c>
    </row>
    <row r="224" spans="1:19" s="18" customFormat="1">
      <c r="A224" s="18">
        <f t="shared" si="22"/>
        <v>2027</v>
      </c>
      <c r="B224" s="18">
        <f t="shared" si="23"/>
        <v>1</v>
      </c>
      <c r="F224" s="42">
        <f>SUMIF('Cust MB Ind'!$X$8:$AH$8,$B$29,'Cust MB Ind'!$X184:$AH184)</f>
        <v>5</v>
      </c>
      <c r="G224" s="42">
        <f>'Avg Bill Days'!C181</f>
        <v>32.286000000000001</v>
      </c>
      <c r="H224" s="42"/>
      <c r="I224" s="42"/>
      <c r="J224" s="42">
        <f t="shared" si="19"/>
        <v>0</v>
      </c>
      <c r="K224" s="42">
        <f t="shared" si="19"/>
        <v>0</v>
      </c>
      <c r="L224" s="42"/>
      <c r="M224" s="42"/>
      <c r="N224" s="42"/>
      <c r="O224" s="42"/>
      <c r="P224" s="42"/>
      <c r="Q224" s="42"/>
      <c r="R224" s="42">
        <f t="shared" si="20"/>
        <v>74130</v>
      </c>
      <c r="S224" s="42">
        <f t="shared" si="21"/>
        <v>304</v>
      </c>
    </row>
    <row r="225" spans="1:19" s="18" customFormat="1">
      <c r="A225" s="18">
        <f t="shared" si="22"/>
        <v>2027</v>
      </c>
      <c r="B225" s="18">
        <f t="shared" si="23"/>
        <v>2</v>
      </c>
      <c r="F225" s="42">
        <f>SUMIF('Cust MB Ind'!$X$8:$AH$8,$B$29,'Cust MB Ind'!$X185:$AH185)</f>
        <v>5</v>
      </c>
      <c r="G225" s="42">
        <f>'Avg Bill Days'!C182</f>
        <v>29.81</v>
      </c>
      <c r="H225" s="42"/>
      <c r="I225" s="42"/>
      <c r="J225" s="42">
        <f t="shared" si="19"/>
        <v>0</v>
      </c>
      <c r="K225" s="42">
        <f t="shared" si="19"/>
        <v>0</v>
      </c>
      <c r="L225" s="42"/>
      <c r="M225" s="42"/>
      <c r="N225" s="42"/>
      <c r="O225" s="42"/>
      <c r="P225" s="42"/>
      <c r="Q225" s="42"/>
      <c r="R225" s="42">
        <f t="shared" si="20"/>
        <v>71231</v>
      </c>
      <c r="S225" s="42">
        <f t="shared" si="21"/>
        <v>293</v>
      </c>
    </row>
    <row r="226" spans="1:19" s="18" customFormat="1">
      <c r="A226" s="18">
        <f t="shared" si="22"/>
        <v>2027</v>
      </c>
      <c r="B226" s="18">
        <f t="shared" si="23"/>
        <v>3</v>
      </c>
      <c r="F226" s="42">
        <f>SUMIF('Cust MB Ind'!$X$8:$AH$8,$B$29,'Cust MB Ind'!$X186:$AH186)</f>
        <v>5</v>
      </c>
      <c r="G226" s="42">
        <f>'Avg Bill Days'!C183</f>
        <v>29.524000000000001</v>
      </c>
      <c r="H226" s="42"/>
      <c r="I226" s="42"/>
      <c r="J226" s="42">
        <f t="shared" si="19"/>
        <v>0</v>
      </c>
      <c r="K226" s="42">
        <f t="shared" si="19"/>
        <v>0</v>
      </c>
      <c r="L226" s="42"/>
      <c r="M226" s="42"/>
      <c r="N226" s="42"/>
      <c r="O226" s="42"/>
      <c r="P226" s="42"/>
      <c r="Q226" s="42"/>
      <c r="R226" s="42">
        <f t="shared" si="20"/>
        <v>65541</v>
      </c>
      <c r="S226" s="42">
        <f t="shared" si="21"/>
        <v>273</v>
      </c>
    </row>
    <row r="227" spans="1:19" s="18" customFormat="1">
      <c r="A227" s="18">
        <f t="shared" si="22"/>
        <v>2027</v>
      </c>
      <c r="B227" s="18">
        <f t="shared" si="23"/>
        <v>4</v>
      </c>
      <c r="F227" s="42">
        <f>SUMIF('Cust MB Ind'!$X$8:$AH$8,$B$29,'Cust MB Ind'!$X187:$AH187)</f>
        <v>5</v>
      </c>
      <c r="G227" s="42">
        <f>'Avg Bill Days'!C184</f>
        <v>30.713999999999999</v>
      </c>
      <c r="H227" s="42"/>
      <c r="I227" s="42"/>
      <c r="J227" s="42">
        <f t="shared" si="19"/>
        <v>0</v>
      </c>
      <c r="K227" s="42">
        <f t="shared" si="19"/>
        <v>0</v>
      </c>
      <c r="L227" s="42"/>
      <c r="M227" s="42"/>
      <c r="N227" s="42"/>
      <c r="O227" s="42"/>
      <c r="P227" s="42"/>
      <c r="Q227" s="42"/>
      <c r="R227" s="42">
        <f t="shared" si="20"/>
        <v>68127</v>
      </c>
      <c r="S227" s="42">
        <f t="shared" si="21"/>
        <v>288</v>
      </c>
    </row>
    <row r="228" spans="1:19" s="18" customFormat="1">
      <c r="A228" s="18">
        <f t="shared" si="22"/>
        <v>2027</v>
      </c>
      <c r="B228" s="18">
        <f t="shared" si="23"/>
        <v>5</v>
      </c>
      <c r="F228" s="42">
        <f>SUMIF('Cust MB Ind'!$X$8:$AH$8,$B$29,'Cust MB Ind'!$X188:$AH188)</f>
        <v>5</v>
      </c>
      <c r="G228" s="42">
        <f>'Avg Bill Days'!C185</f>
        <v>29.524000000000001</v>
      </c>
      <c r="H228" s="42"/>
      <c r="I228" s="42"/>
      <c r="J228" s="42">
        <f t="shared" si="19"/>
        <v>0</v>
      </c>
      <c r="K228" s="42">
        <f t="shared" si="19"/>
        <v>0</v>
      </c>
      <c r="L228" s="42"/>
      <c r="M228" s="42"/>
      <c r="N228" s="42"/>
      <c r="O228" s="42"/>
      <c r="P228" s="42"/>
      <c r="Q228" s="42"/>
      <c r="R228" s="42">
        <f t="shared" si="20"/>
        <v>70601</v>
      </c>
      <c r="S228" s="42">
        <f t="shared" si="21"/>
        <v>262</v>
      </c>
    </row>
    <row r="229" spans="1:19" s="18" customFormat="1">
      <c r="A229" s="18">
        <f t="shared" si="22"/>
        <v>2027</v>
      </c>
      <c r="B229" s="18">
        <f t="shared" si="23"/>
        <v>6</v>
      </c>
      <c r="F229" s="42">
        <f>SUMIF('Cust MB Ind'!$X$8:$AH$8,$B$29,'Cust MB Ind'!$X189:$AH189)</f>
        <v>5</v>
      </c>
      <c r="G229" s="42">
        <f>'Avg Bill Days'!C186</f>
        <v>30.619</v>
      </c>
      <c r="H229" s="42"/>
      <c r="I229" s="42"/>
      <c r="J229" s="42">
        <f t="shared" si="19"/>
        <v>0</v>
      </c>
      <c r="K229" s="42">
        <f t="shared" si="19"/>
        <v>0</v>
      </c>
      <c r="L229" s="42"/>
      <c r="M229" s="42"/>
      <c r="N229" s="42"/>
      <c r="O229" s="42"/>
      <c r="P229" s="42"/>
      <c r="Q229" s="42"/>
      <c r="R229" s="42">
        <f t="shared" si="20"/>
        <v>83564</v>
      </c>
      <c r="S229" s="42">
        <f t="shared" si="21"/>
        <v>289</v>
      </c>
    </row>
    <row r="230" spans="1:19" s="18" customFormat="1">
      <c r="A230" s="18">
        <f t="shared" si="22"/>
        <v>2027</v>
      </c>
      <c r="B230" s="18">
        <f t="shared" si="23"/>
        <v>7</v>
      </c>
      <c r="F230" s="42">
        <f>SUMIF('Cust MB Ind'!$X$8:$AH$8,$B$29,'Cust MB Ind'!$X190:$AH190)</f>
        <v>5</v>
      </c>
      <c r="G230" s="42">
        <f>'Avg Bill Days'!C187</f>
        <v>30.713999999999999</v>
      </c>
      <c r="H230" s="42"/>
      <c r="I230" s="42"/>
      <c r="J230" s="42">
        <f t="shared" si="19"/>
        <v>0</v>
      </c>
      <c r="K230" s="42">
        <f t="shared" si="19"/>
        <v>0</v>
      </c>
      <c r="L230" s="42"/>
      <c r="M230" s="42"/>
      <c r="N230" s="42"/>
      <c r="O230" s="42"/>
      <c r="P230" s="42"/>
      <c r="Q230" s="42"/>
      <c r="R230" s="42">
        <f t="shared" si="20"/>
        <v>82619</v>
      </c>
      <c r="S230" s="42">
        <f t="shared" si="21"/>
        <v>289</v>
      </c>
    </row>
    <row r="231" spans="1:19" s="18" customFormat="1">
      <c r="A231" s="18">
        <f t="shared" si="22"/>
        <v>2027</v>
      </c>
      <c r="B231" s="18">
        <f t="shared" si="23"/>
        <v>8</v>
      </c>
      <c r="F231" s="42">
        <f>SUMIF('Cust MB Ind'!$X$8:$AH$8,$B$29,'Cust MB Ind'!$X191:$AH191)</f>
        <v>5</v>
      </c>
      <c r="G231" s="42">
        <f>'Avg Bill Days'!C188</f>
        <v>30.475999999999999</v>
      </c>
      <c r="H231" s="42"/>
      <c r="I231" s="42"/>
      <c r="J231" s="42">
        <f t="shared" si="19"/>
        <v>0</v>
      </c>
      <c r="K231" s="42">
        <f t="shared" si="19"/>
        <v>0</v>
      </c>
      <c r="L231" s="42"/>
      <c r="M231" s="42"/>
      <c r="N231" s="42"/>
      <c r="O231" s="42"/>
      <c r="P231" s="42"/>
      <c r="Q231" s="42"/>
      <c r="R231" s="42">
        <f t="shared" si="20"/>
        <v>82654</v>
      </c>
      <c r="S231" s="42">
        <f t="shared" si="21"/>
        <v>286</v>
      </c>
    </row>
    <row r="232" spans="1:19" s="18" customFormat="1">
      <c r="A232" s="18">
        <f t="shared" si="22"/>
        <v>2027</v>
      </c>
      <c r="B232" s="18">
        <f t="shared" si="23"/>
        <v>9</v>
      </c>
      <c r="F232" s="42">
        <f>SUMIF('Cust MB Ind'!$X$8:$AH$8,$B$29,'Cust MB Ind'!$X192:$AH192)</f>
        <v>5</v>
      </c>
      <c r="G232" s="42">
        <f>'Avg Bill Days'!C189</f>
        <v>31.143000000000001</v>
      </c>
      <c r="H232" s="42"/>
      <c r="I232" s="42"/>
      <c r="J232" s="42">
        <f t="shared" si="19"/>
        <v>0</v>
      </c>
      <c r="K232" s="42">
        <f t="shared" si="19"/>
        <v>0</v>
      </c>
      <c r="L232" s="42"/>
      <c r="M232" s="42"/>
      <c r="N232" s="42"/>
      <c r="O232" s="42"/>
      <c r="P232" s="42"/>
      <c r="Q232" s="42"/>
      <c r="R232" s="42">
        <f t="shared" si="20"/>
        <v>81386</v>
      </c>
      <c r="S232" s="42">
        <f t="shared" si="21"/>
        <v>285</v>
      </c>
    </row>
    <row r="233" spans="1:19" s="18" customFormat="1">
      <c r="A233" s="18">
        <f t="shared" si="22"/>
        <v>2027</v>
      </c>
      <c r="B233" s="18">
        <f t="shared" si="23"/>
        <v>10</v>
      </c>
      <c r="F233" s="42">
        <f>SUMIF('Cust MB Ind'!$X$8:$AH$8,$B$29,'Cust MB Ind'!$X193:$AH193)</f>
        <v>5</v>
      </c>
      <c r="G233" s="42">
        <f>'Avg Bill Days'!C190</f>
        <v>30.762</v>
      </c>
      <c r="H233" s="42"/>
      <c r="I233" s="42"/>
      <c r="J233" s="42">
        <f t="shared" si="19"/>
        <v>0</v>
      </c>
      <c r="K233" s="42">
        <f t="shared" si="19"/>
        <v>0</v>
      </c>
      <c r="L233" s="42"/>
      <c r="M233" s="42"/>
      <c r="N233" s="42"/>
      <c r="O233" s="42"/>
      <c r="P233" s="42"/>
      <c r="Q233" s="42"/>
      <c r="R233" s="42">
        <f t="shared" si="20"/>
        <v>66190</v>
      </c>
      <c r="S233" s="42">
        <f t="shared" si="21"/>
        <v>250</v>
      </c>
    </row>
    <row r="234" spans="1:19" s="18" customFormat="1">
      <c r="A234" s="18">
        <f t="shared" si="22"/>
        <v>2027</v>
      </c>
      <c r="B234" s="18">
        <f t="shared" si="23"/>
        <v>11</v>
      </c>
      <c r="F234" s="42">
        <f>SUMIF('Cust MB Ind'!$X$8:$AH$8,$B$29,'Cust MB Ind'!$X194:$AH194)</f>
        <v>5</v>
      </c>
      <c r="G234" s="42">
        <f>'Avg Bill Days'!C191</f>
        <v>28.619</v>
      </c>
      <c r="H234" s="42"/>
      <c r="I234" s="42"/>
      <c r="J234" s="42">
        <f t="shared" si="19"/>
        <v>0</v>
      </c>
      <c r="K234" s="42">
        <f t="shared" si="19"/>
        <v>0</v>
      </c>
      <c r="L234" s="42"/>
      <c r="M234" s="42"/>
      <c r="N234" s="42"/>
      <c r="O234" s="42"/>
      <c r="P234" s="42"/>
      <c r="Q234" s="42"/>
      <c r="R234" s="42">
        <f t="shared" si="20"/>
        <v>62809</v>
      </c>
      <c r="S234" s="42">
        <f t="shared" si="21"/>
        <v>261</v>
      </c>
    </row>
    <row r="235" spans="1:19" s="18" customFormat="1">
      <c r="A235" s="18">
        <f t="shared" si="22"/>
        <v>2027</v>
      </c>
      <c r="B235" s="18">
        <f t="shared" si="23"/>
        <v>12</v>
      </c>
      <c r="F235" s="42">
        <f>SUMIF('Cust MB Ind'!$X$8:$AH$8,$B$29,'Cust MB Ind'!$X195:$AH195)</f>
        <v>5</v>
      </c>
      <c r="G235" s="42">
        <f>'Avg Bill Days'!C192</f>
        <v>31.238</v>
      </c>
      <c r="H235" s="42"/>
      <c r="I235" s="42"/>
      <c r="J235" s="42">
        <f t="shared" si="19"/>
        <v>0</v>
      </c>
      <c r="K235" s="42">
        <f t="shared" si="19"/>
        <v>0</v>
      </c>
      <c r="L235" s="42"/>
      <c r="M235" s="42"/>
      <c r="N235" s="42"/>
      <c r="O235" s="42"/>
      <c r="P235" s="42"/>
      <c r="Q235" s="42"/>
      <c r="R235" s="42">
        <f t="shared" si="20"/>
        <v>65625</v>
      </c>
      <c r="S235" s="42">
        <f t="shared" si="21"/>
        <v>271</v>
      </c>
    </row>
    <row r="236" spans="1:19" s="18" customFormat="1">
      <c r="A236" s="18">
        <f t="shared" si="22"/>
        <v>2028</v>
      </c>
      <c r="B236" s="18">
        <f t="shared" si="23"/>
        <v>1</v>
      </c>
      <c r="F236" s="42">
        <f>SUMIF('Cust MB Ind'!$X$8:$AH$8,$B$29,'Cust MB Ind'!$X196:$AH196)</f>
        <v>5</v>
      </c>
      <c r="G236" s="42">
        <f>'Avg Bill Days'!C193</f>
        <v>32.286000000000001</v>
      </c>
      <c r="H236" s="42"/>
      <c r="I236" s="42"/>
      <c r="J236" s="42">
        <f t="shared" si="19"/>
        <v>0</v>
      </c>
      <c r="K236" s="42">
        <f t="shared" si="19"/>
        <v>0</v>
      </c>
      <c r="L236" s="42"/>
      <c r="M236" s="42"/>
      <c r="N236" s="42"/>
      <c r="O236" s="42"/>
      <c r="P236" s="42"/>
      <c r="Q236" s="42"/>
      <c r="R236" s="42">
        <f t="shared" si="20"/>
        <v>74130</v>
      </c>
      <c r="S236" s="42">
        <f t="shared" si="21"/>
        <v>304</v>
      </c>
    </row>
    <row r="237" spans="1:19" s="18" customFormat="1">
      <c r="A237" s="18">
        <f t="shared" si="22"/>
        <v>2028</v>
      </c>
      <c r="B237" s="18">
        <f t="shared" si="23"/>
        <v>2</v>
      </c>
      <c r="F237" s="42">
        <f>SUMIF('Cust MB Ind'!$X$8:$AH$8,$B$29,'Cust MB Ind'!$X197:$AH197)</f>
        <v>5</v>
      </c>
      <c r="G237" s="42">
        <f>'Avg Bill Days'!C194</f>
        <v>30.31</v>
      </c>
      <c r="H237" s="42"/>
      <c r="I237" s="42"/>
      <c r="J237" s="42">
        <f t="shared" si="19"/>
        <v>0</v>
      </c>
      <c r="K237" s="42">
        <f t="shared" si="19"/>
        <v>0</v>
      </c>
      <c r="L237" s="42"/>
      <c r="M237" s="42"/>
      <c r="N237" s="42"/>
      <c r="O237" s="42"/>
      <c r="P237" s="42"/>
      <c r="Q237" s="42"/>
      <c r="R237" s="42">
        <f t="shared" si="20"/>
        <v>72426</v>
      </c>
      <c r="S237" s="42">
        <f t="shared" si="21"/>
        <v>293</v>
      </c>
    </row>
    <row r="238" spans="1:19" s="18" customFormat="1">
      <c r="A238" s="18">
        <f t="shared" si="22"/>
        <v>2028</v>
      </c>
      <c r="B238" s="18">
        <f t="shared" si="23"/>
        <v>3</v>
      </c>
      <c r="F238" s="42">
        <f>SUMIF('Cust MB Ind'!$X$8:$AH$8,$B$29,'Cust MB Ind'!$X198:$AH198)</f>
        <v>5</v>
      </c>
      <c r="G238" s="42">
        <f>'Avg Bill Days'!C195</f>
        <v>30.024000000000001</v>
      </c>
      <c r="H238" s="42"/>
      <c r="I238" s="42"/>
      <c r="J238" s="42">
        <f t="shared" si="19"/>
        <v>0</v>
      </c>
      <c r="K238" s="42">
        <f t="shared" si="19"/>
        <v>0</v>
      </c>
      <c r="L238" s="42"/>
      <c r="M238" s="42"/>
      <c r="N238" s="42"/>
      <c r="O238" s="42"/>
      <c r="P238" s="42"/>
      <c r="Q238" s="42"/>
      <c r="R238" s="42">
        <f t="shared" si="20"/>
        <v>66651</v>
      </c>
      <c r="S238" s="42">
        <f t="shared" si="21"/>
        <v>273</v>
      </c>
    </row>
    <row r="239" spans="1:19" s="18" customFormat="1">
      <c r="A239" s="18">
        <f t="shared" si="22"/>
        <v>2028</v>
      </c>
      <c r="B239" s="18">
        <f t="shared" si="23"/>
        <v>4</v>
      </c>
      <c r="F239" s="42">
        <f>SUMIF('Cust MB Ind'!$X$8:$AH$8,$B$29,'Cust MB Ind'!$X199:$AH199)</f>
        <v>5</v>
      </c>
      <c r="G239" s="42">
        <f>'Avg Bill Days'!C196</f>
        <v>30.713999999999999</v>
      </c>
      <c r="H239" s="42"/>
      <c r="I239" s="42"/>
      <c r="J239" s="42">
        <f t="shared" si="19"/>
        <v>0</v>
      </c>
      <c r="K239" s="42">
        <f t="shared" si="19"/>
        <v>0</v>
      </c>
      <c r="L239" s="42"/>
      <c r="M239" s="42"/>
      <c r="N239" s="42"/>
      <c r="O239" s="42"/>
      <c r="P239" s="42"/>
      <c r="Q239" s="42"/>
      <c r="R239" s="42">
        <f t="shared" si="20"/>
        <v>68127</v>
      </c>
      <c r="S239" s="42">
        <f t="shared" si="21"/>
        <v>288</v>
      </c>
    </row>
    <row r="240" spans="1:19" s="18" customFormat="1">
      <c r="A240" s="18">
        <f t="shared" si="22"/>
        <v>2028</v>
      </c>
      <c r="B240" s="18">
        <f t="shared" si="23"/>
        <v>5</v>
      </c>
      <c r="F240" s="42">
        <f>SUMIF('Cust MB Ind'!$X$8:$AH$8,$B$29,'Cust MB Ind'!$X200:$AH200)</f>
        <v>5</v>
      </c>
      <c r="G240" s="42">
        <f>'Avg Bill Days'!C197</f>
        <v>29.524000000000001</v>
      </c>
      <c r="H240" s="42"/>
      <c r="I240" s="42"/>
      <c r="J240" s="42">
        <f t="shared" si="19"/>
        <v>0</v>
      </c>
      <c r="K240" s="42">
        <f t="shared" si="19"/>
        <v>0</v>
      </c>
      <c r="L240" s="42"/>
      <c r="M240" s="42"/>
      <c r="N240" s="42"/>
      <c r="O240" s="42"/>
      <c r="P240" s="42"/>
      <c r="Q240" s="42"/>
      <c r="R240" s="42">
        <f t="shared" si="20"/>
        <v>70601</v>
      </c>
      <c r="S240" s="42">
        <f t="shared" si="21"/>
        <v>262</v>
      </c>
    </row>
    <row r="241" spans="1:19" s="18" customFormat="1">
      <c r="A241" s="18">
        <f t="shared" si="22"/>
        <v>2028</v>
      </c>
      <c r="B241" s="18">
        <f t="shared" si="23"/>
        <v>6</v>
      </c>
      <c r="F241" s="42">
        <f>SUMIF('Cust MB Ind'!$X$8:$AH$8,$B$29,'Cust MB Ind'!$X201:$AH201)</f>
        <v>5</v>
      </c>
      <c r="G241" s="42">
        <f>'Avg Bill Days'!C198</f>
        <v>30.619</v>
      </c>
      <c r="H241" s="42"/>
      <c r="I241" s="42"/>
      <c r="J241" s="42">
        <f t="shared" si="19"/>
        <v>0</v>
      </c>
      <c r="K241" s="42">
        <f t="shared" si="19"/>
        <v>0</v>
      </c>
      <c r="L241" s="42"/>
      <c r="M241" s="42"/>
      <c r="N241" s="42"/>
      <c r="O241" s="42"/>
      <c r="P241" s="42"/>
      <c r="Q241" s="42"/>
      <c r="R241" s="42">
        <f t="shared" si="20"/>
        <v>83564</v>
      </c>
      <c r="S241" s="42">
        <f t="shared" si="21"/>
        <v>289</v>
      </c>
    </row>
    <row r="242" spans="1:19" s="18" customFormat="1">
      <c r="A242" s="18">
        <f t="shared" si="22"/>
        <v>2028</v>
      </c>
      <c r="B242" s="18">
        <f t="shared" si="23"/>
        <v>7</v>
      </c>
      <c r="F242" s="42">
        <f>SUMIF('Cust MB Ind'!$X$8:$AH$8,$B$29,'Cust MB Ind'!$X202:$AH202)</f>
        <v>5</v>
      </c>
      <c r="G242" s="42">
        <f>'Avg Bill Days'!C199</f>
        <v>30.713999999999999</v>
      </c>
      <c r="H242" s="42"/>
      <c r="I242" s="42"/>
      <c r="J242" s="42">
        <f t="shared" ref="J242:K305" si="24">ROUND(SUMIF($B$32:$B$45,$B242,J$32:J$45)*$F242,0)</f>
        <v>0</v>
      </c>
      <c r="K242" s="42">
        <f t="shared" si="24"/>
        <v>0</v>
      </c>
      <c r="L242" s="42"/>
      <c r="M242" s="42"/>
      <c r="N242" s="42"/>
      <c r="O242" s="42"/>
      <c r="P242" s="42"/>
      <c r="Q242" s="42"/>
      <c r="R242" s="42">
        <f t="shared" ref="R242:R305" si="25">ROUND(SUMIF($B$32:$B$45,$B242,R$32:R$45)*$F242*$G242,0)</f>
        <v>82619</v>
      </c>
      <c r="S242" s="42">
        <f t="shared" ref="S242:S305" si="26">ROUND(SUMIF($B$32:$B$45,$B242,S$32:S$45)*$F242,0)</f>
        <v>289</v>
      </c>
    </row>
    <row r="243" spans="1:19" s="18" customFormat="1">
      <c r="A243" s="18">
        <f t="shared" si="22"/>
        <v>2028</v>
      </c>
      <c r="B243" s="18">
        <f t="shared" si="23"/>
        <v>8</v>
      </c>
      <c r="F243" s="42">
        <f>SUMIF('Cust MB Ind'!$X$8:$AH$8,$B$29,'Cust MB Ind'!$X203:$AH203)</f>
        <v>5</v>
      </c>
      <c r="G243" s="42">
        <f>'Avg Bill Days'!C200</f>
        <v>30.475999999999999</v>
      </c>
      <c r="H243" s="42"/>
      <c r="I243" s="42"/>
      <c r="J243" s="42">
        <f t="shared" si="24"/>
        <v>0</v>
      </c>
      <c r="K243" s="42">
        <f t="shared" si="24"/>
        <v>0</v>
      </c>
      <c r="L243" s="42"/>
      <c r="M243" s="42"/>
      <c r="N243" s="42"/>
      <c r="O243" s="42"/>
      <c r="P243" s="42"/>
      <c r="Q243" s="42"/>
      <c r="R243" s="42">
        <f t="shared" si="25"/>
        <v>82654</v>
      </c>
      <c r="S243" s="42">
        <f t="shared" si="26"/>
        <v>286</v>
      </c>
    </row>
    <row r="244" spans="1:19" s="18" customFormat="1">
      <c r="A244" s="18">
        <f t="shared" si="22"/>
        <v>2028</v>
      </c>
      <c r="B244" s="18">
        <f t="shared" si="23"/>
        <v>9</v>
      </c>
      <c r="F244" s="42">
        <f>SUMIF('Cust MB Ind'!$X$8:$AH$8,$B$29,'Cust MB Ind'!$X204:$AH204)</f>
        <v>5</v>
      </c>
      <c r="G244" s="42">
        <f>'Avg Bill Days'!C201</f>
        <v>31.143000000000001</v>
      </c>
      <c r="H244" s="42"/>
      <c r="I244" s="42"/>
      <c r="J244" s="42">
        <f t="shared" si="24"/>
        <v>0</v>
      </c>
      <c r="K244" s="42">
        <f t="shared" si="24"/>
        <v>0</v>
      </c>
      <c r="L244" s="42"/>
      <c r="M244" s="42"/>
      <c r="N244" s="42"/>
      <c r="O244" s="42"/>
      <c r="P244" s="42"/>
      <c r="Q244" s="42"/>
      <c r="R244" s="42">
        <f t="shared" si="25"/>
        <v>81386</v>
      </c>
      <c r="S244" s="42">
        <f t="shared" si="26"/>
        <v>285</v>
      </c>
    </row>
    <row r="245" spans="1:19" s="18" customFormat="1">
      <c r="A245" s="18">
        <f t="shared" si="22"/>
        <v>2028</v>
      </c>
      <c r="B245" s="18">
        <f t="shared" si="23"/>
        <v>10</v>
      </c>
      <c r="F245" s="42">
        <f>SUMIF('Cust MB Ind'!$X$8:$AH$8,$B$29,'Cust MB Ind'!$X205:$AH205)</f>
        <v>5</v>
      </c>
      <c r="G245" s="42">
        <f>'Avg Bill Days'!C202</f>
        <v>30.762</v>
      </c>
      <c r="H245" s="42"/>
      <c r="I245" s="42"/>
      <c r="J245" s="42">
        <f t="shared" si="24"/>
        <v>0</v>
      </c>
      <c r="K245" s="42">
        <f t="shared" si="24"/>
        <v>0</v>
      </c>
      <c r="L245" s="42"/>
      <c r="M245" s="42"/>
      <c r="N245" s="42"/>
      <c r="O245" s="42"/>
      <c r="P245" s="42"/>
      <c r="Q245" s="42"/>
      <c r="R245" s="42">
        <f t="shared" si="25"/>
        <v>66190</v>
      </c>
      <c r="S245" s="42">
        <f t="shared" si="26"/>
        <v>250</v>
      </c>
    </row>
    <row r="246" spans="1:19" s="18" customFormat="1">
      <c r="A246" s="18">
        <f t="shared" si="22"/>
        <v>2028</v>
      </c>
      <c r="B246" s="18">
        <f t="shared" si="23"/>
        <v>11</v>
      </c>
      <c r="F246" s="42">
        <f>SUMIF('Cust MB Ind'!$X$8:$AH$8,$B$29,'Cust MB Ind'!$X206:$AH206)</f>
        <v>5</v>
      </c>
      <c r="G246" s="42">
        <f>'Avg Bill Days'!C203</f>
        <v>28.619</v>
      </c>
      <c r="H246" s="42"/>
      <c r="I246" s="42"/>
      <c r="J246" s="42">
        <f t="shared" si="24"/>
        <v>0</v>
      </c>
      <c r="K246" s="42">
        <f t="shared" si="24"/>
        <v>0</v>
      </c>
      <c r="L246" s="42"/>
      <c r="M246" s="42"/>
      <c r="N246" s="42"/>
      <c r="O246" s="42"/>
      <c r="P246" s="42"/>
      <c r="Q246" s="42"/>
      <c r="R246" s="42">
        <f t="shared" si="25"/>
        <v>62809</v>
      </c>
      <c r="S246" s="42">
        <f t="shared" si="26"/>
        <v>261</v>
      </c>
    </row>
    <row r="247" spans="1:19" s="18" customFormat="1">
      <c r="A247" s="18">
        <f t="shared" si="22"/>
        <v>2028</v>
      </c>
      <c r="B247" s="18">
        <f t="shared" si="23"/>
        <v>12</v>
      </c>
      <c r="F247" s="42">
        <f>SUMIF('Cust MB Ind'!$X$8:$AH$8,$B$29,'Cust MB Ind'!$X207:$AH207)</f>
        <v>5</v>
      </c>
      <c r="G247" s="42">
        <f>'Avg Bill Days'!C204</f>
        <v>31.238</v>
      </c>
      <c r="H247" s="42"/>
      <c r="I247" s="42"/>
      <c r="J247" s="42">
        <f t="shared" si="24"/>
        <v>0</v>
      </c>
      <c r="K247" s="42">
        <f t="shared" si="24"/>
        <v>0</v>
      </c>
      <c r="L247" s="42"/>
      <c r="M247" s="42"/>
      <c r="N247" s="42"/>
      <c r="O247" s="42"/>
      <c r="P247" s="42"/>
      <c r="Q247" s="42"/>
      <c r="R247" s="42">
        <f t="shared" si="25"/>
        <v>65625</v>
      </c>
      <c r="S247" s="42">
        <f t="shared" si="26"/>
        <v>271</v>
      </c>
    </row>
    <row r="248" spans="1:19" s="18" customFormat="1">
      <c r="A248" s="18">
        <f t="shared" si="22"/>
        <v>2029</v>
      </c>
      <c r="B248" s="18">
        <f t="shared" si="23"/>
        <v>1</v>
      </c>
      <c r="F248" s="42">
        <f>SUMIF('Cust MB Ind'!$X$8:$AH$8,$B$29,'Cust MB Ind'!$X208:$AH208)</f>
        <v>5</v>
      </c>
      <c r="G248" s="42">
        <f>'Avg Bill Days'!C205</f>
        <v>32.286000000000001</v>
      </c>
      <c r="H248" s="42"/>
      <c r="I248" s="42"/>
      <c r="J248" s="42">
        <f t="shared" si="24"/>
        <v>0</v>
      </c>
      <c r="K248" s="42">
        <f t="shared" si="24"/>
        <v>0</v>
      </c>
      <c r="L248" s="42"/>
      <c r="M248" s="42"/>
      <c r="N248" s="42"/>
      <c r="O248" s="42"/>
      <c r="P248" s="42"/>
      <c r="Q248" s="42"/>
      <c r="R248" s="42">
        <f t="shared" si="25"/>
        <v>74130</v>
      </c>
      <c r="S248" s="42">
        <f t="shared" si="26"/>
        <v>304</v>
      </c>
    </row>
    <row r="249" spans="1:19" s="18" customFormat="1">
      <c r="A249" s="18">
        <f t="shared" si="22"/>
        <v>2029</v>
      </c>
      <c r="B249" s="18">
        <f t="shared" si="23"/>
        <v>2</v>
      </c>
      <c r="F249" s="42">
        <f>SUMIF('Cust MB Ind'!$X$8:$AH$8,$B$29,'Cust MB Ind'!$X209:$AH209)</f>
        <v>5</v>
      </c>
      <c r="G249" s="42">
        <f>'Avg Bill Days'!C206</f>
        <v>29.81</v>
      </c>
      <c r="H249" s="42"/>
      <c r="I249" s="42"/>
      <c r="J249" s="42">
        <f t="shared" si="24"/>
        <v>0</v>
      </c>
      <c r="K249" s="42">
        <f t="shared" si="24"/>
        <v>0</v>
      </c>
      <c r="L249" s="42"/>
      <c r="M249" s="42"/>
      <c r="N249" s="42"/>
      <c r="O249" s="42"/>
      <c r="P249" s="42"/>
      <c r="Q249" s="42"/>
      <c r="R249" s="42">
        <f t="shared" si="25"/>
        <v>71231</v>
      </c>
      <c r="S249" s="42">
        <f t="shared" si="26"/>
        <v>293</v>
      </c>
    </row>
    <row r="250" spans="1:19" s="18" customFormat="1">
      <c r="A250" s="18">
        <f t="shared" si="22"/>
        <v>2029</v>
      </c>
      <c r="B250" s="18">
        <f t="shared" si="23"/>
        <v>3</v>
      </c>
      <c r="F250" s="42">
        <f>SUMIF('Cust MB Ind'!$X$8:$AH$8,$B$29,'Cust MB Ind'!$X210:$AH210)</f>
        <v>5</v>
      </c>
      <c r="G250" s="42">
        <f>'Avg Bill Days'!C207</f>
        <v>29.524000000000001</v>
      </c>
      <c r="H250" s="42"/>
      <c r="I250" s="42"/>
      <c r="J250" s="42">
        <f t="shared" si="24"/>
        <v>0</v>
      </c>
      <c r="K250" s="42">
        <f t="shared" si="24"/>
        <v>0</v>
      </c>
      <c r="L250" s="42"/>
      <c r="M250" s="42"/>
      <c r="N250" s="42"/>
      <c r="O250" s="42"/>
      <c r="P250" s="42"/>
      <c r="Q250" s="42"/>
      <c r="R250" s="42">
        <f t="shared" si="25"/>
        <v>65541</v>
      </c>
      <c r="S250" s="42">
        <f t="shared" si="26"/>
        <v>273</v>
      </c>
    </row>
    <row r="251" spans="1:19" s="18" customFormat="1">
      <c r="A251" s="18">
        <f t="shared" si="22"/>
        <v>2029</v>
      </c>
      <c r="B251" s="18">
        <f t="shared" si="23"/>
        <v>4</v>
      </c>
      <c r="F251" s="42">
        <f>SUMIF('Cust MB Ind'!$X$8:$AH$8,$B$29,'Cust MB Ind'!$X211:$AH211)</f>
        <v>5</v>
      </c>
      <c r="G251" s="42">
        <f>'Avg Bill Days'!C208</f>
        <v>30.713999999999999</v>
      </c>
      <c r="H251" s="42"/>
      <c r="I251" s="42"/>
      <c r="J251" s="42">
        <f t="shared" si="24"/>
        <v>0</v>
      </c>
      <c r="K251" s="42">
        <f t="shared" si="24"/>
        <v>0</v>
      </c>
      <c r="L251" s="42"/>
      <c r="M251" s="42"/>
      <c r="N251" s="42"/>
      <c r="O251" s="42"/>
      <c r="P251" s="42"/>
      <c r="Q251" s="42"/>
      <c r="R251" s="42">
        <f t="shared" si="25"/>
        <v>68127</v>
      </c>
      <c r="S251" s="42">
        <f t="shared" si="26"/>
        <v>288</v>
      </c>
    </row>
    <row r="252" spans="1:19" s="18" customFormat="1">
      <c r="A252" s="18">
        <f t="shared" si="22"/>
        <v>2029</v>
      </c>
      <c r="B252" s="18">
        <f t="shared" si="23"/>
        <v>5</v>
      </c>
      <c r="F252" s="42">
        <f>SUMIF('Cust MB Ind'!$X$8:$AH$8,$B$29,'Cust MB Ind'!$X212:$AH212)</f>
        <v>5</v>
      </c>
      <c r="G252" s="42">
        <f>'Avg Bill Days'!C209</f>
        <v>29.524000000000001</v>
      </c>
      <c r="H252" s="42"/>
      <c r="I252" s="42"/>
      <c r="J252" s="42">
        <f t="shared" si="24"/>
        <v>0</v>
      </c>
      <c r="K252" s="42">
        <f t="shared" si="24"/>
        <v>0</v>
      </c>
      <c r="L252" s="42"/>
      <c r="M252" s="42"/>
      <c r="N252" s="42"/>
      <c r="O252" s="42"/>
      <c r="P252" s="42"/>
      <c r="Q252" s="42"/>
      <c r="R252" s="42">
        <f t="shared" si="25"/>
        <v>70601</v>
      </c>
      <c r="S252" s="42">
        <f t="shared" si="26"/>
        <v>262</v>
      </c>
    </row>
    <row r="253" spans="1:19" s="18" customFormat="1">
      <c r="A253" s="18">
        <f t="shared" si="22"/>
        <v>2029</v>
      </c>
      <c r="B253" s="18">
        <f t="shared" si="23"/>
        <v>6</v>
      </c>
      <c r="F253" s="42">
        <f>SUMIF('Cust MB Ind'!$X$8:$AH$8,$B$29,'Cust MB Ind'!$X213:$AH213)</f>
        <v>5</v>
      </c>
      <c r="G253" s="42">
        <f>'Avg Bill Days'!C210</f>
        <v>30.619</v>
      </c>
      <c r="H253" s="42"/>
      <c r="I253" s="42"/>
      <c r="J253" s="42">
        <f t="shared" si="24"/>
        <v>0</v>
      </c>
      <c r="K253" s="42">
        <f t="shared" si="24"/>
        <v>0</v>
      </c>
      <c r="L253" s="42"/>
      <c r="M253" s="42"/>
      <c r="N253" s="42"/>
      <c r="O253" s="42"/>
      <c r="P253" s="42"/>
      <c r="Q253" s="42"/>
      <c r="R253" s="42">
        <f t="shared" si="25"/>
        <v>83564</v>
      </c>
      <c r="S253" s="42">
        <f t="shared" si="26"/>
        <v>289</v>
      </c>
    </row>
    <row r="254" spans="1:19" s="18" customFormat="1">
      <c r="A254" s="18">
        <f t="shared" si="22"/>
        <v>2029</v>
      </c>
      <c r="B254" s="18">
        <f t="shared" si="23"/>
        <v>7</v>
      </c>
      <c r="F254" s="42">
        <f>SUMIF('Cust MB Ind'!$X$8:$AH$8,$B$29,'Cust MB Ind'!$X214:$AH214)</f>
        <v>5</v>
      </c>
      <c r="G254" s="42">
        <f>'Avg Bill Days'!C211</f>
        <v>30.713999999999999</v>
      </c>
      <c r="H254" s="42"/>
      <c r="I254" s="42"/>
      <c r="J254" s="42">
        <f t="shared" si="24"/>
        <v>0</v>
      </c>
      <c r="K254" s="42">
        <f t="shared" si="24"/>
        <v>0</v>
      </c>
      <c r="L254" s="42"/>
      <c r="M254" s="42"/>
      <c r="N254" s="42"/>
      <c r="O254" s="42"/>
      <c r="P254" s="42"/>
      <c r="Q254" s="42"/>
      <c r="R254" s="42">
        <f t="shared" si="25"/>
        <v>82619</v>
      </c>
      <c r="S254" s="42">
        <f t="shared" si="26"/>
        <v>289</v>
      </c>
    </row>
    <row r="255" spans="1:19" s="18" customFormat="1">
      <c r="A255" s="18">
        <f t="shared" si="22"/>
        <v>2029</v>
      </c>
      <c r="B255" s="18">
        <f t="shared" si="23"/>
        <v>8</v>
      </c>
      <c r="F255" s="42">
        <f>SUMIF('Cust MB Ind'!$X$8:$AH$8,$B$29,'Cust MB Ind'!$X215:$AH215)</f>
        <v>5</v>
      </c>
      <c r="G255" s="42">
        <f>'Avg Bill Days'!C212</f>
        <v>30.475999999999999</v>
      </c>
      <c r="H255" s="42"/>
      <c r="I255" s="42"/>
      <c r="J255" s="42">
        <f t="shared" si="24"/>
        <v>0</v>
      </c>
      <c r="K255" s="42">
        <f t="shared" si="24"/>
        <v>0</v>
      </c>
      <c r="L255" s="42"/>
      <c r="M255" s="42"/>
      <c r="N255" s="42"/>
      <c r="O255" s="42"/>
      <c r="P255" s="42"/>
      <c r="Q255" s="42"/>
      <c r="R255" s="42">
        <f t="shared" si="25"/>
        <v>82654</v>
      </c>
      <c r="S255" s="42">
        <f t="shared" si="26"/>
        <v>286</v>
      </c>
    </row>
    <row r="256" spans="1:19" s="18" customFormat="1">
      <c r="A256" s="18">
        <f t="shared" si="22"/>
        <v>2029</v>
      </c>
      <c r="B256" s="18">
        <f t="shared" si="23"/>
        <v>9</v>
      </c>
      <c r="F256" s="42">
        <f>SUMIF('Cust MB Ind'!$X$8:$AH$8,$B$29,'Cust MB Ind'!$X216:$AH216)</f>
        <v>5</v>
      </c>
      <c r="G256" s="42">
        <f>'Avg Bill Days'!C213</f>
        <v>31.143000000000001</v>
      </c>
      <c r="H256" s="42"/>
      <c r="I256" s="42"/>
      <c r="J256" s="42">
        <f t="shared" si="24"/>
        <v>0</v>
      </c>
      <c r="K256" s="42">
        <f t="shared" si="24"/>
        <v>0</v>
      </c>
      <c r="L256" s="42"/>
      <c r="M256" s="42"/>
      <c r="N256" s="42"/>
      <c r="O256" s="42"/>
      <c r="P256" s="42"/>
      <c r="Q256" s="42"/>
      <c r="R256" s="42">
        <f t="shared" si="25"/>
        <v>81386</v>
      </c>
      <c r="S256" s="42">
        <f t="shared" si="26"/>
        <v>285</v>
      </c>
    </row>
    <row r="257" spans="1:19" s="18" customFormat="1">
      <c r="A257" s="18">
        <f t="shared" si="22"/>
        <v>2029</v>
      </c>
      <c r="B257" s="18">
        <f t="shared" si="23"/>
        <v>10</v>
      </c>
      <c r="F257" s="42">
        <f>SUMIF('Cust MB Ind'!$X$8:$AH$8,$B$29,'Cust MB Ind'!$X217:$AH217)</f>
        <v>5</v>
      </c>
      <c r="G257" s="42">
        <f>'Avg Bill Days'!C214</f>
        <v>30.762</v>
      </c>
      <c r="H257" s="42"/>
      <c r="I257" s="42"/>
      <c r="J257" s="42">
        <f t="shared" si="24"/>
        <v>0</v>
      </c>
      <c r="K257" s="42">
        <f t="shared" si="24"/>
        <v>0</v>
      </c>
      <c r="L257" s="42"/>
      <c r="M257" s="42"/>
      <c r="N257" s="42"/>
      <c r="O257" s="42"/>
      <c r="P257" s="42"/>
      <c r="Q257" s="42"/>
      <c r="R257" s="42">
        <f t="shared" si="25"/>
        <v>66190</v>
      </c>
      <c r="S257" s="42">
        <f t="shared" si="26"/>
        <v>250</v>
      </c>
    </row>
    <row r="258" spans="1:19" s="18" customFormat="1">
      <c r="A258" s="18">
        <f t="shared" si="22"/>
        <v>2029</v>
      </c>
      <c r="B258" s="18">
        <f t="shared" si="23"/>
        <v>11</v>
      </c>
      <c r="F258" s="42">
        <f>SUMIF('Cust MB Ind'!$X$8:$AH$8,$B$29,'Cust MB Ind'!$X218:$AH218)</f>
        <v>5</v>
      </c>
      <c r="G258" s="42">
        <f>'Avg Bill Days'!C215</f>
        <v>28.619</v>
      </c>
      <c r="H258" s="42"/>
      <c r="I258" s="42"/>
      <c r="J258" s="42">
        <f t="shared" si="24"/>
        <v>0</v>
      </c>
      <c r="K258" s="42">
        <f t="shared" si="24"/>
        <v>0</v>
      </c>
      <c r="L258" s="42"/>
      <c r="M258" s="42"/>
      <c r="N258" s="42"/>
      <c r="O258" s="42"/>
      <c r="P258" s="42"/>
      <c r="Q258" s="42"/>
      <c r="R258" s="42">
        <f t="shared" si="25"/>
        <v>62809</v>
      </c>
      <c r="S258" s="42">
        <f t="shared" si="26"/>
        <v>261</v>
      </c>
    </row>
    <row r="259" spans="1:19" s="18" customFormat="1">
      <c r="A259" s="18">
        <f t="shared" si="22"/>
        <v>2029</v>
      </c>
      <c r="B259" s="18">
        <f t="shared" si="23"/>
        <v>12</v>
      </c>
      <c r="F259" s="42">
        <f>SUMIF('Cust MB Ind'!$X$8:$AH$8,$B$29,'Cust MB Ind'!$X219:$AH219)</f>
        <v>5</v>
      </c>
      <c r="G259" s="42">
        <f>'Avg Bill Days'!C216</f>
        <v>31.238</v>
      </c>
      <c r="H259" s="42"/>
      <c r="I259" s="42"/>
      <c r="J259" s="42">
        <f t="shared" si="24"/>
        <v>0</v>
      </c>
      <c r="K259" s="42">
        <f t="shared" si="24"/>
        <v>0</v>
      </c>
      <c r="L259" s="42"/>
      <c r="M259" s="42"/>
      <c r="N259" s="42"/>
      <c r="O259" s="42"/>
      <c r="P259" s="42"/>
      <c r="Q259" s="42"/>
      <c r="R259" s="42">
        <f t="shared" si="25"/>
        <v>65625</v>
      </c>
      <c r="S259" s="42">
        <f t="shared" si="26"/>
        <v>271</v>
      </c>
    </row>
    <row r="260" spans="1:19" s="18" customFormat="1">
      <c r="A260" s="18">
        <f t="shared" ref="A260:A323" si="27">A248+1</f>
        <v>2030</v>
      </c>
      <c r="B260" s="18">
        <f t="shared" si="23"/>
        <v>1</v>
      </c>
      <c r="F260" s="42">
        <f>SUMIF('Cust MB Ind'!$X$8:$AH$8,$B$29,'Cust MB Ind'!$X220:$AH220)</f>
        <v>5</v>
      </c>
      <c r="G260" s="42">
        <f>'Avg Bill Days'!C217</f>
        <v>32.286000000000001</v>
      </c>
      <c r="H260" s="42"/>
      <c r="I260" s="42"/>
      <c r="J260" s="42">
        <f t="shared" si="24"/>
        <v>0</v>
      </c>
      <c r="K260" s="42">
        <f t="shared" si="24"/>
        <v>0</v>
      </c>
      <c r="L260" s="42"/>
      <c r="M260" s="42"/>
      <c r="N260" s="42"/>
      <c r="O260" s="42"/>
      <c r="P260" s="42"/>
      <c r="Q260" s="42"/>
      <c r="R260" s="42">
        <f t="shared" si="25"/>
        <v>74130</v>
      </c>
      <c r="S260" s="42">
        <f t="shared" si="26"/>
        <v>304</v>
      </c>
    </row>
    <row r="261" spans="1:19" s="18" customFormat="1">
      <c r="A261" s="18">
        <f t="shared" si="27"/>
        <v>2030</v>
      </c>
      <c r="B261" s="18">
        <f t="shared" ref="B261:B324" si="28">B249</f>
        <v>2</v>
      </c>
      <c r="F261" s="42">
        <f>SUMIF('Cust MB Ind'!$X$8:$AH$8,$B$29,'Cust MB Ind'!$X221:$AH221)</f>
        <v>5</v>
      </c>
      <c r="G261" s="42">
        <f>'Avg Bill Days'!C218</f>
        <v>29.81</v>
      </c>
      <c r="H261" s="42"/>
      <c r="I261" s="42"/>
      <c r="J261" s="42">
        <f t="shared" si="24"/>
        <v>0</v>
      </c>
      <c r="K261" s="42">
        <f t="shared" si="24"/>
        <v>0</v>
      </c>
      <c r="L261" s="42"/>
      <c r="M261" s="42"/>
      <c r="N261" s="42"/>
      <c r="O261" s="42"/>
      <c r="P261" s="42"/>
      <c r="Q261" s="42"/>
      <c r="R261" s="42">
        <f t="shared" si="25"/>
        <v>71231</v>
      </c>
      <c r="S261" s="42">
        <f t="shared" si="26"/>
        <v>293</v>
      </c>
    </row>
    <row r="262" spans="1:19" s="18" customFormat="1">
      <c r="A262" s="18">
        <f t="shared" si="27"/>
        <v>2030</v>
      </c>
      <c r="B262" s="18">
        <f t="shared" si="28"/>
        <v>3</v>
      </c>
      <c r="F262" s="42">
        <f>SUMIF('Cust MB Ind'!$X$8:$AH$8,$B$29,'Cust MB Ind'!$X222:$AH222)</f>
        <v>5</v>
      </c>
      <c r="G262" s="42">
        <f>'Avg Bill Days'!C219</f>
        <v>29.524000000000001</v>
      </c>
      <c r="H262" s="42"/>
      <c r="I262" s="42"/>
      <c r="J262" s="42">
        <f t="shared" si="24"/>
        <v>0</v>
      </c>
      <c r="K262" s="42">
        <f t="shared" si="24"/>
        <v>0</v>
      </c>
      <c r="L262" s="42"/>
      <c r="M262" s="42"/>
      <c r="N262" s="42"/>
      <c r="O262" s="42"/>
      <c r="P262" s="42"/>
      <c r="Q262" s="42"/>
      <c r="R262" s="42">
        <f t="shared" si="25"/>
        <v>65541</v>
      </c>
      <c r="S262" s="42">
        <f t="shared" si="26"/>
        <v>273</v>
      </c>
    </row>
    <row r="263" spans="1:19" s="18" customFormat="1">
      <c r="A263" s="18">
        <f t="shared" si="27"/>
        <v>2030</v>
      </c>
      <c r="B263" s="18">
        <f t="shared" si="28"/>
        <v>4</v>
      </c>
      <c r="F263" s="42">
        <f>SUMIF('Cust MB Ind'!$X$8:$AH$8,$B$29,'Cust MB Ind'!$X223:$AH223)</f>
        <v>5</v>
      </c>
      <c r="G263" s="42">
        <f>'Avg Bill Days'!C220</f>
        <v>30.713999999999999</v>
      </c>
      <c r="H263" s="42"/>
      <c r="I263" s="42"/>
      <c r="J263" s="42">
        <f t="shared" si="24"/>
        <v>0</v>
      </c>
      <c r="K263" s="42">
        <f t="shared" si="24"/>
        <v>0</v>
      </c>
      <c r="L263" s="42"/>
      <c r="M263" s="42"/>
      <c r="N263" s="42"/>
      <c r="O263" s="42"/>
      <c r="P263" s="42"/>
      <c r="Q263" s="42"/>
      <c r="R263" s="42">
        <f t="shared" si="25"/>
        <v>68127</v>
      </c>
      <c r="S263" s="42">
        <f t="shared" si="26"/>
        <v>288</v>
      </c>
    </row>
    <row r="264" spans="1:19" s="18" customFormat="1">
      <c r="A264" s="18">
        <f t="shared" si="27"/>
        <v>2030</v>
      </c>
      <c r="B264" s="18">
        <f t="shared" si="28"/>
        <v>5</v>
      </c>
      <c r="F264" s="42">
        <f>SUMIF('Cust MB Ind'!$X$8:$AH$8,$B$29,'Cust MB Ind'!$X224:$AH224)</f>
        <v>5</v>
      </c>
      <c r="G264" s="42">
        <f>'Avg Bill Days'!C221</f>
        <v>29.524000000000001</v>
      </c>
      <c r="H264" s="42"/>
      <c r="I264" s="42"/>
      <c r="J264" s="42">
        <f t="shared" si="24"/>
        <v>0</v>
      </c>
      <c r="K264" s="42">
        <f t="shared" si="24"/>
        <v>0</v>
      </c>
      <c r="L264" s="42"/>
      <c r="M264" s="42"/>
      <c r="N264" s="42"/>
      <c r="O264" s="42"/>
      <c r="P264" s="42"/>
      <c r="Q264" s="42"/>
      <c r="R264" s="42">
        <f t="shared" si="25"/>
        <v>70601</v>
      </c>
      <c r="S264" s="42">
        <f t="shared" si="26"/>
        <v>262</v>
      </c>
    </row>
    <row r="265" spans="1:19" s="18" customFormat="1">
      <c r="A265" s="18">
        <f t="shared" si="27"/>
        <v>2030</v>
      </c>
      <c r="B265" s="18">
        <f t="shared" si="28"/>
        <v>6</v>
      </c>
      <c r="F265" s="42">
        <f>SUMIF('Cust MB Ind'!$X$8:$AH$8,$B$29,'Cust MB Ind'!$X225:$AH225)</f>
        <v>5</v>
      </c>
      <c r="G265" s="42">
        <f>'Avg Bill Days'!C222</f>
        <v>30.619</v>
      </c>
      <c r="H265" s="42"/>
      <c r="I265" s="42"/>
      <c r="J265" s="42">
        <f t="shared" si="24"/>
        <v>0</v>
      </c>
      <c r="K265" s="42">
        <f t="shared" si="24"/>
        <v>0</v>
      </c>
      <c r="L265" s="42"/>
      <c r="M265" s="42"/>
      <c r="N265" s="42"/>
      <c r="O265" s="42"/>
      <c r="P265" s="42"/>
      <c r="Q265" s="42"/>
      <c r="R265" s="42">
        <f t="shared" si="25"/>
        <v>83564</v>
      </c>
      <c r="S265" s="42">
        <f t="shared" si="26"/>
        <v>289</v>
      </c>
    </row>
    <row r="266" spans="1:19" s="18" customFormat="1">
      <c r="A266" s="18">
        <f t="shared" si="27"/>
        <v>2030</v>
      </c>
      <c r="B266" s="18">
        <f t="shared" si="28"/>
        <v>7</v>
      </c>
      <c r="F266" s="42">
        <f>SUMIF('Cust MB Ind'!$X$8:$AH$8,$B$29,'Cust MB Ind'!$X226:$AH226)</f>
        <v>5</v>
      </c>
      <c r="G266" s="42">
        <f>'Avg Bill Days'!C223</f>
        <v>30.713999999999999</v>
      </c>
      <c r="H266" s="42"/>
      <c r="I266" s="42"/>
      <c r="J266" s="42">
        <f t="shared" si="24"/>
        <v>0</v>
      </c>
      <c r="K266" s="42">
        <f t="shared" si="24"/>
        <v>0</v>
      </c>
      <c r="L266" s="42"/>
      <c r="M266" s="42"/>
      <c r="N266" s="42"/>
      <c r="O266" s="42"/>
      <c r="P266" s="42"/>
      <c r="Q266" s="42"/>
      <c r="R266" s="42">
        <f t="shared" si="25"/>
        <v>82619</v>
      </c>
      <c r="S266" s="42">
        <f t="shared" si="26"/>
        <v>289</v>
      </c>
    </row>
    <row r="267" spans="1:19" s="18" customFormat="1">
      <c r="A267" s="18">
        <f t="shared" si="27"/>
        <v>2030</v>
      </c>
      <c r="B267" s="18">
        <f t="shared" si="28"/>
        <v>8</v>
      </c>
      <c r="F267" s="42">
        <f>SUMIF('Cust MB Ind'!$X$8:$AH$8,$B$29,'Cust MB Ind'!$X227:$AH227)</f>
        <v>5</v>
      </c>
      <c r="G267" s="42">
        <f>'Avg Bill Days'!C224</f>
        <v>30.475999999999999</v>
      </c>
      <c r="H267" s="42"/>
      <c r="I267" s="42"/>
      <c r="J267" s="42">
        <f t="shared" si="24"/>
        <v>0</v>
      </c>
      <c r="K267" s="42">
        <f t="shared" si="24"/>
        <v>0</v>
      </c>
      <c r="L267" s="42"/>
      <c r="M267" s="42"/>
      <c r="N267" s="42"/>
      <c r="O267" s="42"/>
      <c r="P267" s="42"/>
      <c r="Q267" s="42"/>
      <c r="R267" s="42">
        <f t="shared" si="25"/>
        <v>82654</v>
      </c>
      <c r="S267" s="42">
        <f t="shared" si="26"/>
        <v>286</v>
      </c>
    </row>
    <row r="268" spans="1:19" s="18" customFormat="1">
      <c r="A268" s="18">
        <f t="shared" si="27"/>
        <v>2030</v>
      </c>
      <c r="B268" s="18">
        <f t="shared" si="28"/>
        <v>9</v>
      </c>
      <c r="F268" s="42">
        <f>SUMIF('Cust MB Ind'!$X$8:$AH$8,$B$29,'Cust MB Ind'!$X228:$AH228)</f>
        <v>5</v>
      </c>
      <c r="G268" s="42">
        <f>'Avg Bill Days'!C225</f>
        <v>31.143000000000001</v>
      </c>
      <c r="H268" s="42"/>
      <c r="I268" s="42"/>
      <c r="J268" s="42">
        <f t="shared" si="24"/>
        <v>0</v>
      </c>
      <c r="K268" s="42">
        <f t="shared" si="24"/>
        <v>0</v>
      </c>
      <c r="L268" s="42"/>
      <c r="M268" s="42"/>
      <c r="N268" s="42"/>
      <c r="O268" s="42"/>
      <c r="P268" s="42"/>
      <c r="Q268" s="42"/>
      <c r="R268" s="42">
        <f t="shared" si="25"/>
        <v>81386</v>
      </c>
      <c r="S268" s="42">
        <f t="shared" si="26"/>
        <v>285</v>
      </c>
    </row>
    <row r="269" spans="1:19" s="18" customFormat="1">
      <c r="A269" s="18">
        <f t="shared" si="27"/>
        <v>2030</v>
      </c>
      <c r="B269" s="18">
        <f t="shared" si="28"/>
        <v>10</v>
      </c>
      <c r="F269" s="42">
        <f>SUMIF('Cust MB Ind'!$X$8:$AH$8,$B$29,'Cust MB Ind'!$X229:$AH229)</f>
        <v>5</v>
      </c>
      <c r="G269" s="42">
        <f>'Avg Bill Days'!C226</f>
        <v>30.762</v>
      </c>
      <c r="H269" s="42"/>
      <c r="I269" s="42"/>
      <c r="J269" s="42">
        <f t="shared" si="24"/>
        <v>0</v>
      </c>
      <c r="K269" s="42">
        <f t="shared" si="24"/>
        <v>0</v>
      </c>
      <c r="L269" s="42"/>
      <c r="M269" s="42"/>
      <c r="N269" s="42"/>
      <c r="O269" s="42"/>
      <c r="P269" s="42"/>
      <c r="Q269" s="42"/>
      <c r="R269" s="42">
        <f t="shared" si="25"/>
        <v>66190</v>
      </c>
      <c r="S269" s="42">
        <f t="shared" si="26"/>
        <v>250</v>
      </c>
    </row>
    <row r="270" spans="1:19" s="18" customFormat="1">
      <c r="A270" s="18">
        <f t="shared" si="27"/>
        <v>2030</v>
      </c>
      <c r="B270" s="18">
        <f t="shared" si="28"/>
        <v>11</v>
      </c>
      <c r="F270" s="42">
        <f>SUMIF('Cust MB Ind'!$X$8:$AH$8,$B$29,'Cust MB Ind'!$X230:$AH230)</f>
        <v>5</v>
      </c>
      <c r="G270" s="42">
        <f>'Avg Bill Days'!C227</f>
        <v>28.619</v>
      </c>
      <c r="H270" s="42"/>
      <c r="I270" s="42"/>
      <c r="J270" s="42">
        <f t="shared" si="24"/>
        <v>0</v>
      </c>
      <c r="K270" s="42">
        <f t="shared" si="24"/>
        <v>0</v>
      </c>
      <c r="L270" s="42"/>
      <c r="M270" s="42"/>
      <c r="N270" s="42"/>
      <c r="O270" s="42"/>
      <c r="P270" s="42"/>
      <c r="Q270" s="42"/>
      <c r="R270" s="42">
        <f t="shared" si="25"/>
        <v>62809</v>
      </c>
      <c r="S270" s="42">
        <f t="shared" si="26"/>
        <v>261</v>
      </c>
    </row>
    <row r="271" spans="1:19" s="18" customFormat="1">
      <c r="A271" s="18">
        <f t="shared" si="27"/>
        <v>2030</v>
      </c>
      <c r="B271" s="18">
        <f t="shared" si="28"/>
        <v>12</v>
      </c>
      <c r="F271" s="42">
        <f>SUMIF('Cust MB Ind'!$X$8:$AH$8,$B$29,'Cust MB Ind'!$X231:$AH231)</f>
        <v>5</v>
      </c>
      <c r="G271" s="42">
        <f>'Avg Bill Days'!C228</f>
        <v>31.238</v>
      </c>
      <c r="H271" s="42"/>
      <c r="I271" s="42"/>
      <c r="J271" s="42">
        <f t="shared" si="24"/>
        <v>0</v>
      </c>
      <c r="K271" s="42">
        <f t="shared" si="24"/>
        <v>0</v>
      </c>
      <c r="L271" s="42"/>
      <c r="M271" s="42"/>
      <c r="N271" s="42"/>
      <c r="O271" s="42"/>
      <c r="P271" s="42"/>
      <c r="Q271" s="42"/>
      <c r="R271" s="42">
        <f t="shared" si="25"/>
        <v>65625</v>
      </c>
      <c r="S271" s="42">
        <f t="shared" si="26"/>
        <v>271</v>
      </c>
    </row>
    <row r="272" spans="1:19" s="18" customFormat="1">
      <c r="A272" s="18">
        <f t="shared" si="27"/>
        <v>2031</v>
      </c>
      <c r="B272" s="18">
        <f t="shared" si="28"/>
        <v>1</v>
      </c>
      <c r="F272" s="42">
        <f>SUMIF('Cust MB Ind'!$X$8:$AH$8,$B$29,'Cust MB Ind'!$X232:$AH232)</f>
        <v>5</v>
      </c>
      <c r="G272" s="42">
        <f>'Avg Bill Days'!C229</f>
        <v>32.286000000000001</v>
      </c>
      <c r="H272" s="42"/>
      <c r="I272" s="42"/>
      <c r="J272" s="42">
        <f t="shared" si="24"/>
        <v>0</v>
      </c>
      <c r="K272" s="42">
        <f t="shared" si="24"/>
        <v>0</v>
      </c>
      <c r="L272" s="42"/>
      <c r="M272" s="42"/>
      <c r="N272" s="42"/>
      <c r="O272" s="42"/>
      <c r="P272" s="42"/>
      <c r="Q272" s="42"/>
      <c r="R272" s="42">
        <f t="shared" si="25"/>
        <v>74130</v>
      </c>
      <c r="S272" s="42">
        <f t="shared" si="26"/>
        <v>304</v>
      </c>
    </row>
    <row r="273" spans="1:19" s="18" customFormat="1">
      <c r="A273" s="18">
        <f t="shared" si="27"/>
        <v>2031</v>
      </c>
      <c r="B273" s="18">
        <f t="shared" si="28"/>
        <v>2</v>
      </c>
      <c r="F273" s="42">
        <f>SUMIF('Cust MB Ind'!$X$8:$AH$8,$B$29,'Cust MB Ind'!$X233:$AH233)</f>
        <v>5</v>
      </c>
      <c r="G273" s="42">
        <f>'Avg Bill Days'!C230</f>
        <v>29.81</v>
      </c>
      <c r="H273" s="42"/>
      <c r="I273" s="42"/>
      <c r="J273" s="42">
        <f t="shared" si="24"/>
        <v>0</v>
      </c>
      <c r="K273" s="42">
        <f t="shared" si="24"/>
        <v>0</v>
      </c>
      <c r="L273" s="42"/>
      <c r="M273" s="42"/>
      <c r="N273" s="42"/>
      <c r="O273" s="42"/>
      <c r="P273" s="42"/>
      <c r="Q273" s="42"/>
      <c r="R273" s="42">
        <f t="shared" si="25"/>
        <v>71231</v>
      </c>
      <c r="S273" s="42">
        <f t="shared" si="26"/>
        <v>293</v>
      </c>
    </row>
    <row r="274" spans="1:19" s="18" customFormat="1">
      <c r="A274" s="18">
        <f t="shared" si="27"/>
        <v>2031</v>
      </c>
      <c r="B274" s="18">
        <f t="shared" si="28"/>
        <v>3</v>
      </c>
      <c r="F274" s="42">
        <f>SUMIF('Cust MB Ind'!$X$8:$AH$8,$B$29,'Cust MB Ind'!$X234:$AH234)</f>
        <v>5</v>
      </c>
      <c r="G274" s="42">
        <f>'Avg Bill Days'!C231</f>
        <v>29.524000000000001</v>
      </c>
      <c r="H274" s="42"/>
      <c r="I274" s="42"/>
      <c r="J274" s="42">
        <f t="shared" si="24"/>
        <v>0</v>
      </c>
      <c r="K274" s="42">
        <f t="shared" si="24"/>
        <v>0</v>
      </c>
      <c r="L274" s="42"/>
      <c r="M274" s="42"/>
      <c r="N274" s="42"/>
      <c r="O274" s="42"/>
      <c r="P274" s="42"/>
      <c r="Q274" s="42"/>
      <c r="R274" s="42">
        <f t="shared" si="25"/>
        <v>65541</v>
      </c>
      <c r="S274" s="42">
        <f t="shared" si="26"/>
        <v>273</v>
      </c>
    </row>
    <row r="275" spans="1:19" s="18" customFormat="1">
      <c r="A275" s="18">
        <f t="shared" si="27"/>
        <v>2031</v>
      </c>
      <c r="B275" s="18">
        <f t="shared" si="28"/>
        <v>4</v>
      </c>
      <c r="F275" s="42">
        <f>SUMIF('Cust MB Ind'!$X$8:$AH$8,$B$29,'Cust MB Ind'!$X235:$AH235)</f>
        <v>5</v>
      </c>
      <c r="G275" s="42">
        <f>'Avg Bill Days'!C232</f>
        <v>30.713999999999999</v>
      </c>
      <c r="H275" s="42"/>
      <c r="I275" s="42"/>
      <c r="J275" s="42">
        <f t="shared" si="24"/>
        <v>0</v>
      </c>
      <c r="K275" s="42">
        <f t="shared" si="24"/>
        <v>0</v>
      </c>
      <c r="L275" s="42"/>
      <c r="M275" s="42"/>
      <c r="N275" s="42"/>
      <c r="O275" s="42"/>
      <c r="P275" s="42"/>
      <c r="Q275" s="42"/>
      <c r="R275" s="42">
        <f t="shared" si="25"/>
        <v>68127</v>
      </c>
      <c r="S275" s="42">
        <f t="shared" si="26"/>
        <v>288</v>
      </c>
    </row>
    <row r="276" spans="1:19" s="18" customFormat="1">
      <c r="A276" s="18">
        <f t="shared" si="27"/>
        <v>2031</v>
      </c>
      <c r="B276" s="18">
        <f t="shared" si="28"/>
        <v>5</v>
      </c>
      <c r="F276" s="42">
        <f>SUMIF('Cust MB Ind'!$X$8:$AH$8,$B$29,'Cust MB Ind'!$X236:$AH236)</f>
        <v>5</v>
      </c>
      <c r="G276" s="42">
        <f>'Avg Bill Days'!C233</f>
        <v>29.524000000000001</v>
      </c>
      <c r="H276" s="42"/>
      <c r="I276" s="42"/>
      <c r="J276" s="42">
        <f t="shared" si="24"/>
        <v>0</v>
      </c>
      <c r="K276" s="42">
        <f t="shared" si="24"/>
        <v>0</v>
      </c>
      <c r="L276" s="42"/>
      <c r="M276" s="42"/>
      <c r="N276" s="42"/>
      <c r="O276" s="42"/>
      <c r="P276" s="42"/>
      <c r="Q276" s="42"/>
      <c r="R276" s="42">
        <f t="shared" si="25"/>
        <v>70601</v>
      </c>
      <c r="S276" s="42">
        <f t="shared" si="26"/>
        <v>262</v>
      </c>
    </row>
    <row r="277" spans="1:19" s="18" customFormat="1">
      <c r="A277" s="18">
        <f t="shared" si="27"/>
        <v>2031</v>
      </c>
      <c r="B277" s="18">
        <f t="shared" si="28"/>
        <v>6</v>
      </c>
      <c r="F277" s="42">
        <f>SUMIF('Cust MB Ind'!$X$8:$AH$8,$B$29,'Cust MB Ind'!$X237:$AH237)</f>
        <v>5</v>
      </c>
      <c r="G277" s="42">
        <f>'Avg Bill Days'!C234</f>
        <v>30.619</v>
      </c>
      <c r="H277" s="42"/>
      <c r="I277" s="42"/>
      <c r="J277" s="42">
        <f t="shared" si="24"/>
        <v>0</v>
      </c>
      <c r="K277" s="42">
        <f t="shared" si="24"/>
        <v>0</v>
      </c>
      <c r="L277" s="42"/>
      <c r="M277" s="42"/>
      <c r="N277" s="42"/>
      <c r="O277" s="42"/>
      <c r="P277" s="42"/>
      <c r="Q277" s="42"/>
      <c r="R277" s="42">
        <f t="shared" si="25"/>
        <v>83564</v>
      </c>
      <c r="S277" s="42">
        <f t="shared" si="26"/>
        <v>289</v>
      </c>
    </row>
    <row r="278" spans="1:19" s="18" customFormat="1">
      <c r="A278" s="18">
        <f t="shared" si="27"/>
        <v>2031</v>
      </c>
      <c r="B278" s="18">
        <f t="shared" si="28"/>
        <v>7</v>
      </c>
      <c r="F278" s="42">
        <f>SUMIF('Cust MB Ind'!$X$8:$AH$8,$B$29,'Cust MB Ind'!$X238:$AH238)</f>
        <v>5</v>
      </c>
      <c r="G278" s="42">
        <f>'Avg Bill Days'!C235</f>
        <v>30.713999999999999</v>
      </c>
      <c r="H278" s="42"/>
      <c r="I278" s="42"/>
      <c r="J278" s="42">
        <f t="shared" si="24"/>
        <v>0</v>
      </c>
      <c r="K278" s="42">
        <f t="shared" si="24"/>
        <v>0</v>
      </c>
      <c r="L278" s="42"/>
      <c r="M278" s="42"/>
      <c r="N278" s="42"/>
      <c r="O278" s="42"/>
      <c r="P278" s="42"/>
      <c r="Q278" s="42"/>
      <c r="R278" s="42">
        <f t="shared" si="25"/>
        <v>82619</v>
      </c>
      <c r="S278" s="42">
        <f t="shared" si="26"/>
        <v>289</v>
      </c>
    </row>
    <row r="279" spans="1:19" s="18" customFormat="1">
      <c r="A279" s="18">
        <f t="shared" si="27"/>
        <v>2031</v>
      </c>
      <c r="B279" s="18">
        <f t="shared" si="28"/>
        <v>8</v>
      </c>
      <c r="F279" s="42">
        <f>SUMIF('Cust MB Ind'!$X$8:$AH$8,$B$29,'Cust MB Ind'!$X239:$AH239)</f>
        <v>5</v>
      </c>
      <c r="G279" s="42">
        <f>'Avg Bill Days'!C236</f>
        <v>30.475999999999999</v>
      </c>
      <c r="H279" s="42"/>
      <c r="I279" s="42"/>
      <c r="J279" s="42">
        <f t="shared" si="24"/>
        <v>0</v>
      </c>
      <c r="K279" s="42">
        <f t="shared" si="24"/>
        <v>0</v>
      </c>
      <c r="L279" s="42"/>
      <c r="M279" s="42"/>
      <c r="N279" s="42"/>
      <c r="O279" s="42"/>
      <c r="P279" s="42"/>
      <c r="Q279" s="42"/>
      <c r="R279" s="42">
        <f t="shared" si="25"/>
        <v>82654</v>
      </c>
      <c r="S279" s="42">
        <f t="shared" si="26"/>
        <v>286</v>
      </c>
    </row>
    <row r="280" spans="1:19" s="18" customFormat="1">
      <c r="A280" s="18">
        <f t="shared" si="27"/>
        <v>2031</v>
      </c>
      <c r="B280" s="18">
        <f t="shared" si="28"/>
        <v>9</v>
      </c>
      <c r="F280" s="42">
        <f>SUMIF('Cust MB Ind'!$X$8:$AH$8,$B$29,'Cust MB Ind'!$X240:$AH240)</f>
        <v>5</v>
      </c>
      <c r="G280" s="42">
        <f>'Avg Bill Days'!C237</f>
        <v>31.143000000000001</v>
      </c>
      <c r="H280" s="42"/>
      <c r="I280" s="42"/>
      <c r="J280" s="42">
        <f t="shared" si="24"/>
        <v>0</v>
      </c>
      <c r="K280" s="42">
        <f t="shared" si="24"/>
        <v>0</v>
      </c>
      <c r="L280" s="42"/>
      <c r="M280" s="42"/>
      <c r="N280" s="42"/>
      <c r="O280" s="42"/>
      <c r="P280" s="42"/>
      <c r="Q280" s="42"/>
      <c r="R280" s="42">
        <f t="shared" si="25"/>
        <v>81386</v>
      </c>
      <c r="S280" s="42">
        <f t="shared" si="26"/>
        <v>285</v>
      </c>
    </row>
    <row r="281" spans="1:19" s="18" customFormat="1">
      <c r="A281" s="18">
        <f t="shared" si="27"/>
        <v>2031</v>
      </c>
      <c r="B281" s="18">
        <f t="shared" si="28"/>
        <v>10</v>
      </c>
      <c r="F281" s="42">
        <f>SUMIF('Cust MB Ind'!$X$8:$AH$8,$B$29,'Cust MB Ind'!$X241:$AH241)</f>
        <v>5</v>
      </c>
      <c r="G281" s="42">
        <f>'Avg Bill Days'!C238</f>
        <v>30.762</v>
      </c>
      <c r="H281" s="42"/>
      <c r="I281" s="42"/>
      <c r="J281" s="42">
        <f t="shared" si="24"/>
        <v>0</v>
      </c>
      <c r="K281" s="42">
        <f t="shared" si="24"/>
        <v>0</v>
      </c>
      <c r="L281" s="42"/>
      <c r="M281" s="42"/>
      <c r="N281" s="42"/>
      <c r="O281" s="42"/>
      <c r="P281" s="42"/>
      <c r="Q281" s="42"/>
      <c r="R281" s="42">
        <f t="shared" si="25"/>
        <v>66190</v>
      </c>
      <c r="S281" s="42">
        <f t="shared" si="26"/>
        <v>250</v>
      </c>
    </row>
    <row r="282" spans="1:19" s="18" customFormat="1">
      <c r="A282" s="18">
        <f t="shared" si="27"/>
        <v>2031</v>
      </c>
      <c r="B282" s="18">
        <f t="shared" si="28"/>
        <v>11</v>
      </c>
      <c r="F282" s="42">
        <f>SUMIF('Cust MB Ind'!$X$8:$AH$8,$B$29,'Cust MB Ind'!$X242:$AH242)</f>
        <v>5</v>
      </c>
      <c r="G282" s="42">
        <f>'Avg Bill Days'!C239</f>
        <v>28.619</v>
      </c>
      <c r="H282" s="42"/>
      <c r="I282" s="42"/>
      <c r="J282" s="42">
        <f t="shared" si="24"/>
        <v>0</v>
      </c>
      <c r="K282" s="42">
        <f t="shared" si="24"/>
        <v>0</v>
      </c>
      <c r="L282" s="42"/>
      <c r="M282" s="42"/>
      <c r="N282" s="42"/>
      <c r="O282" s="42"/>
      <c r="P282" s="42"/>
      <c r="Q282" s="42"/>
      <c r="R282" s="42">
        <f t="shared" si="25"/>
        <v>62809</v>
      </c>
      <c r="S282" s="42">
        <f t="shared" si="26"/>
        <v>261</v>
      </c>
    </row>
    <row r="283" spans="1:19" s="18" customFormat="1">
      <c r="A283" s="18">
        <f t="shared" si="27"/>
        <v>2031</v>
      </c>
      <c r="B283" s="18">
        <f t="shared" si="28"/>
        <v>12</v>
      </c>
      <c r="F283" s="42">
        <f>SUMIF('Cust MB Ind'!$X$8:$AH$8,$B$29,'Cust MB Ind'!$X243:$AH243)</f>
        <v>5</v>
      </c>
      <c r="G283" s="42">
        <f>'Avg Bill Days'!C240</f>
        <v>31.238</v>
      </c>
      <c r="H283" s="42"/>
      <c r="I283" s="42"/>
      <c r="J283" s="42">
        <f t="shared" si="24"/>
        <v>0</v>
      </c>
      <c r="K283" s="42">
        <f t="shared" si="24"/>
        <v>0</v>
      </c>
      <c r="L283" s="42"/>
      <c r="M283" s="42"/>
      <c r="N283" s="42"/>
      <c r="O283" s="42"/>
      <c r="P283" s="42"/>
      <c r="Q283" s="42"/>
      <c r="R283" s="42">
        <f t="shared" si="25"/>
        <v>65625</v>
      </c>
      <c r="S283" s="42">
        <f t="shared" si="26"/>
        <v>271</v>
      </c>
    </row>
    <row r="284" spans="1:19" s="18" customFormat="1">
      <c r="A284" s="18">
        <f t="shared" si="27"/>
        <v>2032</v>
      </c>
      <c r="B284" s="18">
        <f t="shared" si="28"/>
        <v>1</v>
      </c>
      <c r="F284" s="42">
        <f>SUMIF('Cust MB Ind'!$X$8:$AH$8,$B$29,'Cust MB Ind'!$X244:$AH244)</f>
        <v>5</v>
      </c>
      <c r="G284" s="42">
        <f>'Avg Bill Days'!C241</f>
        <v>32.286000000000001</v>
      </c>
      <c r="H284" s="42"/>
      <c r="I284" s="42"/>
      <c r="J284" s="42">
        <f t="shared" si="24"/>
        <v>0</v>
      </c>
      <c r="K284" s="42">
        <f t="shared" si="24"/>
        <v>0</v>
      </c>
      <c r="L284" s="42"/>
      <c r="M284" s="42"/>
      <c r="N284" s="42"/>
      <c r="O284" s="42"/>
      <c r="P284" s="42"/>
      <c r="Q284" s="42"/>
      <c r="R284" s="42">
        <f t="shared" si="25"/>
        <v>74130</v>
      </c>
      <c r="S284" s="42">
        <f t="shared" si="26"/>
        <v>304</v>
      </c>
    </row>
    <row r="285" spans="1:19" s="18" customFormat="1">
      <c r="A285" s="18">
        <f t="shared" si="27"/>
        <v>2032</v>
      </c>
      <c r="B285" s="18">
        <f t="shared" si="28"/>
        <v>2</v>
      </c>
      <c r="F285" s="42">
        <f>SUMIF('Cust MB Ind'!$X$8:$AH$8,$B$29,'Cust MB Ind'!$X245:$AH245)</f>
        <v>5</v>
      </c>
      <c r="G285" s="42">
        <f>'Avg Bill Days'!C242</f>
        <v>30.31</v>
      </c>
      <c r="H285" s="42"/>
      <c r="I285" s="42"/>
      <c r="J285" s="42">
        <f t="shared" si="24"/>
        <v>0</v>
      </c>
      <c r="K285" s="42">
        <f t="shared" si="24"/>
        <v>0</v>
      </c>
      <c r="L285" s="42"/>
      <c r="M285" s="42"/>
      <c r="N285" s="42"/>
      <c r="O285" s="42"/>
      <c r="P285" s="42"/>
      <c r="Q285" s="42"/>
      <c r="R285" s="42">
        <f t="shared" si="25"/>
        <v>72426</v>
      </c>
      <c r="S285" s="42">
        <f t="shared" si="26"/>
        <v>293</v>
      </c>
    </row>
    <row r="286" spans="1:19" s="18" customFormat="1">
      <c r="A286" s="18">
        <f t="shared" si="27"/>
        <v>2032</v>
      </c>
      <c r="B286" s="18">
        <f t="shared" si="28"/>
        <v>3</v>
      </c>
      <c r="F286" s="42">
        <f>SUMIF('Cust MB Ind'!$X$8:$AH$8,$B$29,'Cust MB Ind'!$X246:$AH246)</f>
        <v>5</v>
      </c>
      <c r="G286" s="42">
        <f>'Avg Bill Days'!C243</f>
        <v>30.024000000000001</v>
      </c>
      <c r="H286" s="42"/>
      <c r="I286" s="42"/>
      <c r="J286" s="42">
        <f t="shared" si="24"/>
        <v>0</v>
      </c>
      <c r="K286" s="42">
        <f t="shared" si="24"/>
        <v>0</v>
      </c>
      <c r="L286" s="42"/>
      <c r="M286" s="42"/>
      <c r="N286" s="42"/>
      <c r="O286" s="42"/>
      <c r="P286" s="42"/>
      <c r="Q286" s="42"/>
      <c r="R286" s="42">
        <f t="shared" si="25"/>
        <v>66651</v>
      </c>
      <c r="S286" s="42">
        <f t="shared" si="26"/>
        <v>273</v>
      </c>
    </row>
    <row r="287" spans="1:19" s="18" customFormat="1">
      <c r="A287" s="18">
        <f t="shared" si="27"/>
        <v>2032</v>
      </c>
      <c r="B287" s="18">
        <f t="shared" si="28"/>
        <v>4</v>
      </c>
      <c r="F287" s="42">
        <f>SUMIF('Cust MB Ind'!$X$8:$AH$8,$B$29,'Cust MB Ind'!$X247:$AH247)</f>
        <v>5</v>
      </c>
      <c r="G287" s="42">
        <f>'Avg Bill Days'!C244</f>
        <v>30.713999999999999</v>
      </c>
      <c r="H287" s="42"/>
      <c r="I287" s="42"/>
      <c r="J287" s="42">
        <f t="shared" si="24"/>
        <v>0</v>
      </c>
      <c r="K287" s="42">
        <f t="shared" si="24"/>
        <v>0</v>
      </c>
      <c r="L287" s="42"/>
      <c r="M287" s="42"/>
      <c r="N287" s="42"/>
      <c r="O287" s="42"/>
      <c r="P287" s="42"/>
      <c r="Q287" s="42"/>
      <c r="R287" s="42">
        <f t="shared" si="25"/>
        <v>68127</v>
      </c>
      <c r="S287" s="42">
        <f t="shared" si="26"/>
        <v>288</v>
      </c>
    </row>
    <row r="288" spans="1:19" s="18" customFormat="1">
      <c r="A288" s="18">
        <f t="shared" si="27"/>
        <v>2032</v>
      </c>
      <c r="B288" s="18">
        <f t="shared" si="28"/>
        <v>5</v>
      </c>
      <c r="F288" s="42">
        <f>SUMIF('Cust MB Ind'!$X$8:$AH$8,$B$29,'Cust MB Ind'!$X248:$AH248)</f>
        <v>5</v>
      </c>
      <c r="G288" s="42">
        <f>'Avg Bill Days'!C245</f>
        <v>29.524000000000001</v>
      </c>
      <c r="H288" s="42"/>
      <c r="I288" s="42"/>
      <c r="J288" s="42">
        <f t="shared" si="24"/>
        <v>0</v>
      </c>
      <c r="K288" s="42">
        <f t="shared" si="24"/>
        <v>0</v>
      </c>
      <c r="L288" s="42"/>
      <c r="M288" s="42"/>
      <c r="N288" s="42"/>
      <c r="O288" s="42"/>
      <c r="P288" s="42"/>
      <c r="Q288" s="42"/>
      <c r="R288" s="42">
        <f t="shared" si="25"/>
        <v>70601</v>
      </c>
      <c r="S288" s="42">
        <f t="shared" si="26"/>
        <v>262</v>
      </c>
    </row>
    <row r="289" spans="1:19" s="18" customFormat="1">
      <c r="A289" s="18">
        <f t="shared" si="27"/>
        <v>2032</v>
      </c>
      <c r="B289" s="18">
        <f t="shared" si="28"/>
        <v>6</v>
      </c>
      <c r="F289" s="42">
        <f>SUMIF('Cust MB Ind'!$X$8:$AH$8,$B$29,'Cust MB Ind'!$X249:$AH249)</f>
        <v>5</v>
      </c>
      <c r="G289" s="42">
        <f>'Avg Bill Days'!C246</f>
        <v>30.619</v>
      </c>
      <c r="H289" s="42"/>
      <c r="I289" s="42"/>
      <c r="J289" s="42">
        <f t="shared" si="24"/>
        <v>0</v>
      </c>
      <c r="K289" s="42">
        <f t="shared" si="24"/>
        <v>0</v>
      </c>
      <c r="L289" s="42"/>
      <c r="M289" s="42"/>
      <c r="N289" s="42"/>
      <c r="O289" s="42"/>
      <c r="P289" s="42"/>
      <c r="Q289" s="42"/>
      <c r="R289" s="42">
        <f t="shared" si="25"/>
        <v>83564</v>
      </c>
      <c r="S289" s="42">
        <f t="shared" si="26"/>
        <v>289</v>
      </c>
    </row>
    <row r="290" spans="1:19" s="18" customFormat="1">
      <c r="A290" s="18">
        <f t="shared" si="27"/>
        <v>2032</v>
      </c>
      <c r="B290" s="18">
        <f t="shared" si="28"/>
        <v>7</v>
      </c>
      <c r="F290" s="42">
        <f>SUMIF('Cust MB Ind'!$X$8:$AH$8,$B$29,'Cust MB Ind'!$X250:$AH250)</f>
        <v>5</v>
      </c>
      <c r="G290" s="42">
        <f>'Avg Bill Days'!C247</f>
        <v>30.713999999999999</v>
      </c>
      <c r="H290" s="42"/>
      <c r="I290" s="42"/>
      <c r="J290" s="42">
        <f t="shared" si="24"/>
        <v>0</v>
      </c>
      <c r="K290" s="42">
        <f t="shared" si="24"/>
        <v>0</v>
      </c>
      <c r="L290" s="42"/>
      <c r="M290" s="42"/>
      <c r="N290" s="42"/>
      <c r="O290" s="42"/>
      <c r="P290" s="42"/>
      <c r="Q290" s="42"/>
      <c r="R290" s="42">
        <f t="shared" si="25"/>
        <v>82619</v>
      </c>
      <c r="S290" s="42">
        <f t="shared" si="26"/>
        <v>289</v>
      </c>
    </row>
    <row r="291" spans="1:19" s="18" customFormat="1">
      <c r="A291" s="18">
        <f t="shared" si="27"/>
        <v>2032</v>
      </c>
      <c r="B291" s="18">
        <f t="shared" si="28"/>
        <v>8</v>
      </c>
      <c r="F291" s="42">
        <f>SUMIF('Cust MB Ind'!$X$8:$AH$8,$B$29,'Cust MB Ind'!$X251:$AH251)</f>
        <v>5</v>
      </c>
      <c r="G291" s="42">
        <f>'Avg Bill Days'!C248</f>
        <v>30.475999999999999</v>
      </c>
      <c r="H291" s="42"/>
      <c r="I291" s="42"/>
      <c r="J291" s="42">
        <f t="shared" si="24"/>
        <v>0</v>
      </c>
      <c r="K291" s="42">
        <f t="shared" si="24"/>
        <v>0</v>
      </c>
      <c r="L291" s="42"/>
      <c r="M291" s="42"/>
      <c r="N291" s="42"/>
      <c r="O291" s="42"/>
      <c r="P291" s="42"/>
      <c r="Q291" s="42"/>
      <c r="R291" s="42">
        <f t="shared" si="25"/>
        <v>82654</v>
      </c>
      <c r="S291" s="42">
        <f t="shared" si="26"/>
        <v>286</v>
      </c>
    </row>
    <row r="292" spans="1:19" s="18" customFormat="1">
      <c r="A292" s="18">
        <f t="shared" si="27"/>
        <v>2032</v>
      </c>
      <c r="B292" s="18">
        <f t="shared" si="28"/>
        <v>9</v>
      </c>
      <c r="F292" s="42">
        <f>SUMIF('Cust MB Ind'!$X$8:$AH$8,$B$29,'Cust MB Ind'!$X252:$AH252)</f>
        <v>5</v>
      </c>
      <c r="G292" s="42">
        <f>'Avg Bill Days'!C249</f>
        <v>31.143000000000001</v>
      </c>
      <c r="H292" s="42"/>
      <c r="I292" s="42"/>
      <c r="J292" s="42">
        <f t="shared" si="24"/>
        <v>0</v>
      </c>
      <c r="K292" s="42">
        <f t="shared" si="24"/>
        <v>0</v>
      </c>
      <c r="L292" s="42"/>
      <c r="M292" s="42"/>
      <c r="N292" s="42"/>
      <c r="O292" s="42"/>
      <c r="P292" s="42"/>
      <c r="Q292" s="42"/>
      <c r="R292" s="42">
        <f t="shared" si="25"/>
        <v>81386</v>
      </c>
      <c r="S292" s="42">
        <f t="shared" si="26"/>
        <v>285</v>
      </c>
    </row>
    <row r="293" spans="1:19" s="18" customFormat="1">
      <c r="A293" s="18">
        <f t="shared" si="27"/>
        <v>2032</v>
      </c>
      <c r="B293" s="18">
        <f t="shared" si="28"/>
        <v>10</v>
      </c>
      <c r="F293" s="42">
        <f>SUMIF('Cust MB Ind'!$X$8:$AH$8,$B$29,'Cust MB Ind'!$X253:$AH253)</f>
        <v>5</v>
      </c>
      <c r="G293" s="42">
        <f>'Avg Bill Days'!C250</f>
        <v>30.762</v>
      </c>
      <c r="H293" s="42"/>
      <c r="I293" s="42"/>
      <c r="J293" s="42">
        <f t="shared" si="24"/>
        <v>0</v>
      </c>
      <c r="K293" s="42">
        <f t="shared" si="24"/>
        <v>0</v>
      </c>
      <c r="L293" s="42"/>
      <c r="M293" s="42"/>
      <c r="N293" s="42"/>
      <c r="O293" s="42"/>
      <c r="P293" s="42"/>
      <c r="Q293" s="42"/>
      <c r="R293" s="42">
        <f t="shared" si="25"/>
        <v>66190</v>
      </c>
      <c r="S293" s="42">
        <f t="shared" si="26"/>
        <v>250</v>
      </c>
    </row>
    <row r="294" spans="1:19" s="18" customFormat="1">
      <c r="A294" s="18">
        <f t="shared" si="27"/>
        <v>2032</v>
      </c>
      <c r="B294" s="18">
        <f t="shared" si="28"/>
        <v>11</v>
      </c>
      <c r="F294" s="42">
        <f>SUMIF('Cust MB Ind'!$X$8:$AH$8,$B$29,'Cust MB Ind'!$X254:$AH254)</f>
        <v>5</v>
      </c>
      <c r="G294" s="42">
        <f>'Avg Bill Days'!C251</f>
        <v>28.619</v>
      </c>
      <c r="H294" s="42"/>
      <c r="I294" s="42"/>
      <c r="J294" s="42">
        <f t="shared" si="24"/>
        <v>0</v>
      </c>
      <c r="K294" s="42">
        <f t="shared" si="24"/>
        <v>0</v>
      </c>
      <c r="L294" s="42"/>
      <c r="M294" s="42"/>
      <c r="N294" s="42"/>
      <c r="O294" s="42"/>
      <c r="P294" s="42"/>
      <c r="Q294" s="42"/>
      <c r="R294" s="42">
        <f t="shared" si="25"/>
        <v>62809</v>
      </c>
      <c r="S294" s="42">
        <f t="shared" si="26"/>
        <v>261</v>
      </c>
    </row>
    <row r="295" spans="1:19" s="18" customFormat="1">
      <c r="A295" s="18">
        <f t="shared" si="27"/>
        <v>2032</v>
      </c>
      <c r="B295" s="18">
        <f t="shared" si="28"/>
        <v>12</v>
      </c>
      <c r="F295" s="42">
        <f>SUMIF('Cust MB Ind'!$X$8:$AH$8,$B$29,'Cust MB Ind'!$X255:$AH255)</f>
        <v>5</v>
      </c>
      <c r="G295" s="42">
        <f>'Avg Bill Days'!C252</f>
        <v>31.238</v>
      </c>
      <c r="H295" s="42"/>
      <c r="I295" s="42"/>
      <c r="J295" s="42">
        <f t="shared" si="24"/>
        <v>0</v>
      </c>
      <c r="K295" s="42">
        <f t="shared" si="24"/>
        <v>0</v>
      </c>
      <c r="L295" s="42"/>
      <c r="M295" s="42"/>
      <c r="N295" s="42"/>
      <c r="O295" s="42"/>
      <c r="P295" s="42"/>
      <c r="Q295" s="42"/>
      <c r="R295" s="42">
        <f t="shared" si="25"/>
        <v>65625</v>
      </c>
      <c r="S295" s="42">
        <f t="shared" si="26"/>
        <v>271</v>
      </c>
    </row>
    <row r="296" spans="1:19" s="18" customFormat="1">
      <c r="A296" s="18">
        <f t="shared" si="27"/>
        <v>2033</v>
      </c>
      <c r="B296" s="18">
        <f t="shared" si="28"/>
        <v>1</v>
      </c>
      <c r="F296" s="42">
        <f>SUMIF('Cust MB Ind'!$X$8:$AH$8,$B$29,'Cust MB Ind'!$X256:$AH256)</f>
        <v>5</v>
      </c>
      <c r="G296" s="42">
        <f>'Avg Bill Days'!C253</f>
        <v>32.286000000000001</v>
      </c>
      <c r="H296" s="42"/>
      <c r="I296" s="42"/>
      <c r="J296" s="42">
        <f t="shared" si="24"/>
        <v>0</v>
      </c>
      <c r="K296" s="42">
        <f t="shared" si="24"/>
        <v>0</v>
      </c>
      <c r="L296" s="42"/>
      <c r="M296" s="42"/>
      <c r="N296" s="42"/>
      <c r="O296" s="42"/>
      <c r="P296" s="42"/>
      <c r="Q296" s="42"/>
      <c r="R296" s="42">
        <f t="shared" si="25"/>
        <v>74130</v>
      </c>
      <c r="S296" s="42">
        <f t="shared" si="26"/>
        <v>304</v>
      </c>
    </row>
    <row r="297" spans="1:19" s="18" customFormat="1">
      <c r="A297" s="18">
        <f t="shared" si="27"/>
        <v>2033</v>
      </c>
      <c r="B297" s="18">
        <f t="shared" si="28"/>
        <v>2</v>
      </c>
      <c r="F297" s="42">
        <f>SUMIF('Cust MB Ind'!$X$8:$AH$8,$B$29,'Cust MB Ind'!$X257:$AH257)</f>
        <v>5</v>
      </c>
      <c r="G297" s="42">
        <f>'Avg Bill Days'!C254</f>
        <v>29.81</v>
      </c>
      <c r="H297" s="42"/>
      <c r="I297" s="42"/>
      <c r="J297" s="42">
        <f t="shared" si="24"/>
        <v>0</v>
      </c>
      <c r="K297" s="42">
        <f t="shared" si="24"/>
        <v>0</v>
      </c>
      <c r="L297" s="42"/>
      <c r="M297" s="42"/>
      <c r="N297" s="42"/>
      <c r="O297" s="42"/>
      <c r="P297" s="42"/>
      <c r="Q297" s="42"/>
      <c r="R297" s="42">
        <f t="shared" si="25"/>
        <v>71231</v>
      </c>
      <c r="S297" s="42">
        <f t="shared" si="26"/>
        <v>293</v>
      </c>
    </row>
    <row r="298" spans="1:19" s="18" customFormat="1">
      <c r="A298" s="18">
        <f t="shared" si="27"/>
        <v>2033</v>
      </c>
      <c r="B298" s="18">
        <f t="shared" si="28"/>
        <v>3</v>
      </c>
      <c r="F298" s="42">
        <f>SUMIF('Cust MB Ind'!$X$8:$AH$8,$B$29,'Cust MB Ind'!$X258:$AH258)</f>
        <v>5</v>
      </c>
      <c r="G298" s="42">
        <f>'Avg Bill Days'!C255</f>
        <v>29.524000000000001</v>
      </c>
      <c r="H298" s="42"/>
      <c r="I298" s="42"/>
      <c r="J298" s="42">
        <f t="shared" si="24"/>
        <v>0</v>
      </c>
      <c r="K298" s="42">
        <f t="shared" si="24"/>
        <v>0</v>
      </c>
      <c r="L298" s="42"/>
      <c r="M298" s="42"/>
      <c r="N298" s="42"/>
      <c r="O298" s="42"/>
      <c r="P298" s="42"/>
      <c r="Q298" s="42"/>
      <c r="R298" s="42">
        <f t="shared" si="25"/>
        <v>65541</v>
      </c>
      <c r="S298" s="42">
        <f t="shared" si="26"/>
        <v>273</v>
      </c>
    </row>
    <row r="299" spans="1:19" s="18" customFormat="1">
      <c r="A299" s="18">
        <f t="shared" si="27"/>
        <v>2033</v>
      </c>
      <c r="B299" s="18">
        <f t="shared" si="28"/>
        <v>4</v>
      </c>
      <c r="F299" s="42">
        <f>SUMIF('Cust MB Ind'!$X$8:$AH$8,$B$29,'Cust MB Ind'!$X259:$AH259)</f>
        <v>5</v>
      </c>
      <c r="G299" s="42">
        <f>'Avg Bill Days'!C256</f>
        <v>30.713999999999999</v>
      </c>
      <c r="H299" s="42"/>
      <c r="I299" s="42"/>
      <c r="J299" s="42">
        <f t="shared" si="24"/>
        <v>0</v>
      </c>
      <c r="K299" s="42">
        <f t="shared" si="24"/>
        <v>0</v>
      </c>
      <c r="L299" s="42"/>
      <c r="M299" s="42"/>
      <c r="N299" s="42"/>
      <c r="O299" s="42"/>
      <c r="P299" s="42"/>
      <c r="Q299" s="42"/>
      <c r="R299" s="42">
        <f t="shared" si="25"/>
        <v>68127</v>
      </c>
      <c r="S299" s="42">
        <f t="shared" si="26"/>
        <v>288</v>
      </c>
    </row>
    <row r="300" spans="1:19" s="18" customFormat="1">
      <c r="A300" s="18">
        <f t="shared" si="27"/>
        <v>2033</v>
      </c>
      <c r="B300" s="18">
        <f t="shared" si="28"/>
        <v>5</v>
      </c>
      <c r="F300" s="42">
        <f>SUMIF('Cust MB Ind'!$X$8:$AH$8,$B$29,'Cust MB Ind'!$X260:$AH260)</f>
        <v>5</v>
      </c>
      <c r="G300" s="42">
        <f>'Avg Bill Days'!C257</f>
        <v>29.524000000000001</v>
      </c>
      <c r="H300" s="42"/>
      <c r="I300" s="42"/>
      <c r="J300" s="42">
        <f t="shared" si="24"/>
        <v>0</v>
      </c>
      <c r="K300" s="42">
        <f t="shared" si="24"/>
        <v>0</v>
      </c>
      <c r="L300" s="42"/>
      <c r="M300" s="42"/>
      <c r="N300" s="42"/>
      <c r="O300" s="42"/>
      <c r="P300" s="42"/>
      <c r="Q300" s="42"/>
      <c r="R300" s="42">
        <f t="shared" si="25"/>
        <v>70601</v>
      </c>
      <c r="S300" s="42">
        <f t="shared" si="26"/>
        <v>262</v>
      </c>
    </row>
    <row r="301" spans="1:19" s="18" customFormat="1">
      <c r="A301" s="18">
        <f t="shared" si="27"/>
        <v>2033</v>
      </c>
      <c r="B301" s="18">
        <f t="shared" si="28"/>
        <v>6</v>
      </c>
      <c r="F301" s="42">
        <f>SUMIF('Cust MB Ind'!$X$8:$AH$8,$B$29,'Cust MB Ind'!$X261:$AH261)</f>
        <v>5</v>
      </c>
      <c r="G301" s="42">
        <f>'Avg Bill Days'!C258</f>
        <v>30.619</v>
      </c>
      <c r="H301" s="42"/>
      <c r="I301" s="42"/>
      <c r="J301" s="42">
        <f t="shared" si="24"/>
        <v>0</v>
      </c>
      <c r="K301" s="42">
        <f t="shared" si="24"/>
        <v>0</v>
      </c>
      <c r="L301" s="42"/>
      <c r="M301" s="42"/>
      <c r="N301" s="42"/>
      <c r="O301" s="42"/>
      <c r="P301" s="42"/>
      <c r="Q301" s="42"/>
      <c r="R301" s="42">
        <f t="shared" si="25"/>
        <v>83564</v>
      </c>
      <c r="S301" s="42">
        <f t="shared" si="26"/>
        <v>289</v>
      </c>
    </row>
    <row r="302" spans="1:19" s="18" customFormat="1">
      <c r="A302" s="18">
        <f t="shared" si="27"/>
        <v>2033</v>
      </c>
      <c r="B302" s="18">
        <f t="shared" si="28"/>
        <v>7</v>
      </c>
      <c r="F302" s="42">
        <f>SUMIF('Cust MB Ind'!$X$8:$AH$8,$B$29,'Cust MB Ind'!$X262:$AH262)</f>
        <v>5</v>
      </c>
      <c r="G302" s="42">
        <f>'Avg Bill Days'!C259</f>
        <v>30.713999999999999</v>
      </c>
      <c r="H302" s="42"/>
      <c r="I302" s="42"/>
      <c r="J302" s="42">
        <f t="shared" si="24"/>
        <v>0</v>
      </c>
      <c r="K302" s="42">
        <f t="shared" si="24"/>
        <v>0</v>
      </c>
      <c r="L302" s="42"/>
      <c r="M302" s="42"/>
      <c r="N302" s="42"/>
      <c r="O302" s="42"/>
      <c r="P302" s="42"/>
      <c r="Q302" s="42"/>
      <c r="R302" s="42">
        <f t="shared" si="25"/>
        <v>82619</v>
      </c>
      <c r="S302" s="42">
        <f t="shared" si="26"/>
        <v>289</v>
      </c>
    </row>
    <row r="303" spans="1:19" s="18" customFormat="1">
      <c r="A303" s="18">
        <f t="shared" si="27"/>
        <v>2033</v>
      </c>
      <c r="B303" s="18">
        <f t="shared" si="28"/>
        <v>8</v>
      </c>
      <c r="F303" s="42">
        <f>SUMIF('Cust MB Ind'!$X$8:$AH$8,$B$29,'Cust MB Ind'!$X263:$AH263)</f>
        <v>5</v>
      </c>
      <c r="G303" s="42">
        <f>'Avg Bill Days'!C260</f>
        <v>30.475999999999999</v>
      </c>
      <c r="H303" s="42"/>
      <c r="I303" s="42"/>
      <c r="J303" s="42">
        <f t="shared" si="24"/>
        <v>0</v>
      </c>
      <c r="K303" s="42">
        <f t="shared" si="24"/>
        <v>0</v>
      </c>
      <c r="L303" s="42"/>
      <c r="M303" s="42"/>
      <c r="N303" s="42"/>
      <c r="O303" s="42"/>
      <c r="P303" s="42"/>
      <c r="Q303" s="42"/>
      <c r="R303" s="42">
        <f t="shared" si="25"/>
        <v>82654</v>
      </c>
      <c r="S303" s="42">
        <f t="shared" si="26"/>
        <v>286</v>
      </c>
    </row>
    <row r="304" spans="1:19" s="18" customFormat="1">
      <c r="A304" s="18">
        <f t="shared" si="27"/>
        <v>2033</v>
      </c>
      <c r="B304" s="18">
        <f t="shared" si="28"/>
        <v>9</v>
      </c>
      <c r="F304" s="42">
        <f>SUMIF('Cust MB Ind'!$X$8:$AH$8,$B$29,'Cust MB Ind'!$X264:$AH264)</f>
        <v>5</v>
      </c>
      <c r="G304" s="42">
        <f>'Avg Bill Days'!C261</f>
        <v>31.143000000000001</v>
      </c>
      <c r="H304" s="42"/>
      <c r="I304" s="42"/>
      <c r="J304" s="42">
        <f t="shared" si="24"/>
        <v>0</v>
      </c>
      <c r="K304" s="42">
        <f t="shared" si="24"/>
        <v>0</v>
      </c>
      <c r="L304" s="42"/>
      <c r="M304" s="42"/>
      <c r="N304" s="42"/>
      <c r="O304" s="42"/>
      <c r="P304" s="42"/>
      <c r="Q304" s="42"/>
      <c r="R304" s="42">
        <f t="shared" si="25"/>
        <v>81386</v>
      </c>
      <c r="S304" s="42">
        <f t="shared" si="26"/>
        <v>285</v>
      </c>
    </row>
    <row r="305" spans="1:19" s="18" customFormat="1">
      <c r="A305" s="18">
        <f t="shared" si="27"/>
        <v>2033</v>
      </c>
      <c r="B305" s="18">
        <f t="shared" si="28"/>
        <v>10</v>
      </c>
      <c r="F305" s="42">
        <f>SUMIF('Cust MB Ind'!$X$8:$AH$8,$B$29,'Cust MB Ind'!$X265:$AH265)</f>
        <v>5</v>
      </c>
      <c r="G305" s="42">
        <f>'Avg Bill Days'!C262</f>
        <v>30.762</v>
      </c>
      <c r="H305" s="42"/>
      <c r="I305" s="42"/>
      <c r="J305" s="42">
        <f t="shared" si="24"/>
        <v>0</v>
      </c>
      <c r="K305" s="42">
        <f t="shared" si="24"/>
        <v>0</v>
      </c>
      <c r="L305" s="42"/>
      <c r="M305" s="42"/>
      <c r="N305" s="42"/>
      <c r="O305" s="42"/>
      <c r="P305" s="42"/>
      <c r="Q305" s="42"/>
      <c r="R305" s="42">
        <f t="shared" si="25"/>
        <v>66190</v>
      </c>
      <c r="S305" s="42">
        <f t="shared" si="26"/>
        <v>250</v>
      </c>
    </row>
    <row r="306" spans="1:19" s="18" customFormat="1">
      <c r="A306" s="18">
        <f t="shared" si="27"/>
        <v>2033</v>
      </c>
      <c r="B306" s="18">
        <f t="shared" si="28"/>
        <v>11</v>
      </c>
      <c r="F306" s="42">
        <f>SUMIF('Cust MB Ind'!$X$8:$AH$8,$B$29,'Cust MB Ind'!$X266:$AH266)</f>
        <v>5</v>
      </c>
      <c r="G306" s="42">
        <f>'Avg Bill Days'!C263</f>
        <v>28.619</v>
      </c>
      <c r="H306" s="42"/>
      <c r="I306" s="42"/>
      <c r="J306" s="42">
        <f t="shared" ref="J306:K355" si="29">ROUND(SUMIF($B$32:$B$45,$B306,J$32:J$45)*$F306,0)</f>
        <v>0</v>
      </c>
      <c r="K306" s="42">
        <f t="shared" si="29"/>
        <v>0</v>
      </c>
      <c r="L306" s="42"/>
      <c r="M306" s="42"/>
      <c r="N306" s="42"/>
      <c r="O306" s="42"/>
      <c r="P306" s="42"/>
      <c r="Q306" s="42"/>
      <c r="R306" s="42">
        <f t="shared" ref="R306:R355" si="30">ROUND(SUMIF($B$32:$B$45,$B306,R$32:R$45)*$F306*$G306,0)</f>
        <v>62809</v>
      </c>
      <c r="S306" s="42">
        <f t="shared" ref="S306:S355" si="31">ROUND(SUMIF($B$32:$B$45,$B306,S$32:S$45)*$F306,0)</f>
        <v>261</v>
      </c>
    </row>
    <row r="307" spans="1:19" s="18" customFormat="1">
      <c r="A307" s="18">
        <f t="shared" si="27"/>
        <v>2033</v>
      </c>
      <c r="B307" s="18">
        <f t="shared" si="28"/>
        <v>12</v>
      </c>
      <c r="F307" s="42">
        <f>SUMIF('Cust MB Ind'!$X$8:$AH$8,$B$29,'Cust MB Ind'!$X267:$AH267)</f>
        <v>5</v>
      </c>
      <c r="G307" s="42">
        <f>'Avg Bill Days'!C264</f>
        <v>31.238</v>
      </c>
      <c r="H307" s="42"/>
      <c r="I307" s="42"/>
      <c r="J307" s="42">
        <f t="shared" si="29"/>
        <v>0</v>
      </c>
      <c r="K307" s="42">
        <f t="shared" si="29"/>
        <v>0</v>
      </c>
      <c r="L307" s="42"/>
      <c r="M307" s="42"/>
      <c r="N307" s="42"/>
      <c r="O307" s="42"/>
      <c r="P307" s="42"/>
      <c r="Q307" s="42"/>
      <c r="R307" s="42">
        <f t="shared" si="30"/>
        <v>65625</v>
      </c>
      <c r="S307" s="42">
        <f t="shared" si="31"/>
        <v>271</v>
      </c>
    </row>
    <row r="308" spans="1:19" s="18" customFormat="1">
      <c r="A308" s="18">
        <f t="shared" si="27"/>
        <v>2034</v>
      </c>
      <c r="B308" s="18">
        <f t="shared" si="28"/>
        <v>1</v>
      </c>
      <c r="F308" s="42">
        <f>SUMIF('Cust MB Ind'!$X$8:$AH$8,$B$29,'Cust MB Ind'!$X268:$AH268)</f>
        <v>5</v>
      </c>
      <c r="G308" s="42">
        <f>'Avg Bill Days'!C265</f>
        <v>32.286000000000001</v>
      </c>
      <c r="H308" s="42"/>
      <c r="I308" s="42"/>
      <c r="J308" s="42">
        <f t="shared" si="29"/>
        <v>0</v>
      </c>
      <c r="K308" s="42">
        <f t="shared" si="29"/>
        <v>0</v>
      </c>
      <c r="L308" s="42"/>
      <c r="M308" s="42"/>
      <c r="N308" s="42"/>
      <c r="O308" s="42"/>
      <c r="P308" s="42"/>
      <c r="Q308" s="42"/>
      <c r="R308" s="42">
        <f t="shared" si="30"/>
        <v>74130</v>
      </c>
      <c r="S308" s="42">
        <f t="shared" si="31"/>
        <v>304</v>
      </c>
    </row>
    <row r="309" spans="1:19" s="18" customFormat="1">
      <c r="A309" s="18">
        <f t="shared" si="27"/>
        <v>2034</v>
      </c>
      <c r="B309" s="18">
        <f t="shared" si="28"/>
        <v>2</v>
      </c>
      <c r="F309" s="42">
        <f>SUMIF('Cust MB Ind'!$X$8:$AH$8,$B$29,'Cust MB Ind'!$X269:$AH269)</f>
        <v>5</v>
      </c>
      <c r="G309" s="42">
        <f>'Avg Bill Days'!C266</f>
        <v>29.81</v>
      </c>
      <c r="H309" s="42"/>
      <c r="I309" s="42"/>
      <c r="J309" s="42">
        <f t="shared" si="29"/>
        <v>0</v>
      </c>
      <c r="K309" s="42">
        <f t="shared" si="29"/>
        <v>0</v>
      </c>
      <c r="L309" s="42"/>
      <c r="M309" s="42"/>
      <c r="N309" s="42"/>
      <c r="O309" s="42"/>
      <c r="P309" s="42"/>
      <c r="Q309" s="42"/>
      <c r="R309" s="42">
        <f t="shared" si="30"/>
        <v>71231</v>
      </c>
      <c r="S309" s="42">
        <f t="shared" si="31"/>
        <v>293</v>
      </c>
    </row>
    <row r="310" spans="1:19" s="18" customFormat="1">
      <c r="A310" s="18">
        <f t="shared" si="27"/>
        <v>2034</v>
      </c>
      <c r="B310" s="18">
        <f t="shared" si="28"/>
        <v>3</v>
      </c>
      <c r="F310" s="42">
        <f>SUMIF('Cust MB Ind'!$X$8:$AH$8,$B$29,'Cust MB Ind'!$X270:$AH270)</f>
        <v>5</v>
      </c>
      <c r="G310" s="42">
        <f>'Avg Bill Days'!C267</f>
        <v>29.524000000000001</v>
      </c>
      <c r="H310" s="42"/>
      <c r="I310" s="42"/>
      <c r="J310" s="42">
        <f t="shared" si="29"/>
        <v>0</v>
      </c>
      <c r="K310" s="42">
        <f t="shared" si="29"/>
        <v>0</v>
      </c>
      <c r="L310" s="42"/>
      <c r="M310" s="42"/>
      <c r="N310" s="42"/>
      <c r="O310" s="42"/>
      <c r="P310" s="42"/>
      <c r="Q310" s="42"/>
      <c r="R310" s="42">
        <f t="shared" si="30"/>
        <v>65541</v>
      </c>
      <c r="S310" s="42">
        <f t="shared" si="31"/>
        <v>273</v>
      </c>
    </row>
    <row r="311" spans="1:19" s="18" customFormat="1">
      <c r="A311" s="18">
        <f t="shared" si="27"/>
        <v>2034</v>
      </c>
      <c r="B311" s="18">
        <f t="shared" si="28"/>
        <v>4</v>
      </c>
      <c r="F311" s="42">
        <f>SUMIF('Cust MB Ind'!$X$8:$AH$8,$B$29,'Cust MB Ind'!$X271:$AH271)</f>
        <v>5</v>
      </c>
      <c r="G311" s="42">
        <f>'Avg Bill Days'!C268</f>
        <v>30.713999999999999</v>
      </c>
      <c r="H311" s="42"/>
      <c r="I311" s="42"/>
      <c r="J311" s="42">
        <f t="shared" si="29"/>
        <v>0</v>
      </c>
      <c r="K311" s="42">
        <f t="shared" si="29"/>
        <v>0</v>
      </c>
      <c r="L311" s="42"/>
      <c r="M311" s="42"/>
      <c r="N311" s="42"/>
      <c r="O311" s="42"/>
      <c r="P311" s="42"/>
      <c r="Q311" s="42"/>
      <c r="R311" s="42">
        <f t="shared" si="30"/>
        <v>68127</v>
      </c>
      <c r="S311" s="42">
        <f t="shared" si="31"/>
        <v>288</v>
      </c>
    </row>
    <row r="312" spans="1:19" s="18" customFormat="1">
      <c r="A312" s="18">
        <f t="shared" si="27"/>
        <v>2034</v>
      </c>
      <c r="B312" s="18">
        <f t="shared" si="28"/>
        <v>5</v>
      </c>
      <c r="F312" s="42">
        <f>SUMIF('Cust MB Ind'!$X$8:$AH$8,$B$29,'Cust MB Ind'!$X272:$AH272)</f>
        <v>5</v>
      </c>
      <c r="G312" s="42">
        <f>'Avg Bill Days'!C269</f>
        <v>29.524000000000001</v>
      </c>
      <c r="H312" s="42"/>
      <c r="I312" s="42"/>
      <c r="J312" s="42">
        <f t="shared" si="29"/>
        <v>0</v>
      </c>
      <c r="K312" s="42">
        <f t="shared" si="29"/>
        <v>0</v>
      </c>
      <c r="L312" s="42"/>
      <c r="M312" s="42"/>
      <c r="N312" s="42"/>
      <c r="O312" s="42"/>
      <c r="P312" s="42"/>
      <c r="Q312" s="42"/>
      <c r="R312" s="42">
        <f t="shared" si="30"/>
        <v>70601</v>
      </c>
      <c r="S312" s="42">
        <f t="shared" si="31"/>
        <v>262</v>
      </c>
    </row>
    <row r="313" spans="1:19" s="18" customFormat="1">
      <c r="A313" s="18">
        <f t="shared" si="27"/>
        <v>2034</v>
      </c>
      <c r="B313" s="18">
        <f t="shared" si="28"/>
        <v>6</v>
      </c>
      <c r="F313" s="42">
        <f>SUMIF('Cust MB Ind'!$X$8:$AH$8,$B$29,'Cust MB Ind'!$X273:$AH273)</f>
        <v>5</v>
      </c>
      <c r="G313" s="42">
        <f>'Avg Bill Days'!C270</f>
        <v>30.619</v>
      </c>
      <c r="H313" s="42"/>
      <c r="I313" s="42"/>
      <c r="J313" s="42">
        <f t="shared" si="29"/>
        <v>0</v>
      </c>
      <c r="K313" s="42">
        <f t="shared" si="29"/>
        <v>0</v>
      </c>
      <c r="L313" s="42"/>
      <c r="M313" s="42"/>
      <c r="N313" s="42"/>
      <c r="O313" s="42"/>
      <c r="P313" s="42"/>
      <c r="Q313" s="42"/>
      <c r="R313" s="42">
        <f t="shared" si="30"/>
        <v>83564</v>
      </c>
      <c r="S313" s="42">
        <f t="shared" si="31"/>
        <v>289</v>
      </c>
    </row>
    <row r="314" spans="1:19" s="18" customFormat="1">
      <c r="A314" s="18">
        <f t="shared" si="27"/>
        <v>2034</v>
      </c>
      <c r="B314" s="18">
        <f t="shared" si="28"/>
        <v>7</v>
      </c>
      <c r="F314" s="42">
        <f>SUMIF('Cust MB Ind'!$X$8:$AH$8,$B$29,'Cust MB Ind'!$X274:$AH274)</f>
        <v>5</v>
      </c>
      <c r="G314" s="42">
        <f>'Avg Bill Days'!C271</f>
        <v>30.713999999999999</v>
      </c>
      <c r="H314" s="42"/>
      <c r="I314" s="42"/>
      <c r="J314" s="42">
        <f t="shared" si="29"/>
        <v>0</v>
      </c>
      <c r="K314" s="42">
        <f t="shared" si="29"/>
        <v>0</v>
      </c>
      <c r="L314" s="42"/>
      <c r="M314" s="42"/>
      <c r="N314" s="42"/>
      <c r="O314" s="42"/>
      <c r="P314" s="42"/>
      <c r="Q314" s="42"/>
      <c r="R314" s="42">
        <f t="shared" si="30"/>
        <v>82619</v>
      </c>
      <c r="S314" s="42">
        <f t="shared" si="31"/>
        <v>289</v>
      </c>
    </row>
    <row r="315" spans="1:19" s="18" customFormat="1">
      <c r="A315" s="18">
        <f t="shared" si="27"/>
        <v>2034</v>
      </c>
      <c r="B315" s="18">
        <f t="shared" si="28"/>
        <v>8</v>
      </c>
      <c r="F315" s="42">
        <f>SUMIF('Cust MB Ind'!$X$8:$AH$8,$B$29,'Cust MB Ind'!$X275:$AH275)</f>
        <v>5</v>
      </c>
      <c r="G315" s="42">
        <f>'Avg Bill Days'!C272</f>
        <v>30.475999999999999</v>
      </c>
      <c r="H315" s="42"/>
      <c r="I315" s="42"/>
      <c r="J315" s="42">
        <f t="shared" si="29"/>
        <v>0</v>
      </c>
      <c r="K315" s="42">
        <f t="shared" si="29"/>
        <v>0</v>
      </c>
      <c r="L315" s="42"/>
      <c r="M315" s="42"/>
      <c r="N315" s="42"/>
      <c r="O315" s="42"/>
      <c r="P315" s="42"/>
      <c r="Q315" s="42"/>
      <c r="R315" s="42">
        <f t="shared" si="30"/>
        <v>82654</v>
      </c>
      <c r="S315" s="42">
        <f t="shared" si="31"/>
        <v>286</v>
      </c>
    </row>
    <row r="316" spans="1:19" s="18" customFormat="1">
      <c r="A316" s="18">
        <f t="shared" si="27"/>
        <v>2034</v>
      </c>
      <c r="B316" s="18">
        <f t="shared" si="28"/>
        <v>9</v>
      </c>
      <c r="F316" s="42">
        <f>SUMIF('Cust MB Ind'!$X$8:$AH$8,$B$29,'Cust MB Ind'!$X276:$AH276)</f>
        <v>5</v>
      </c>
      <c r="G316" s="42">
        <f>'Avg Bill Days'!C273</f>
        <v>31.143000000000001</v>
      </c>
      <c r="H316" s="42"/>
      <c r="I316" s="42"/>
      <c r="J316" s="42">
        <f t="shared" si="29"/>
        <v>0</v>
      </c>
      <c r="K316" s="42">
        <f t="shared" si="29"/>
        <v>0</v>
      </c>
      <c r="L316" s="42"/>
      <c r="M316" s="42"/>
      <c r="N316" s="42"/>
      <c r="O316" s="42"/>
      <c r="P316" s="42"/>
      <c r="Q316" s="42"/>
      <c r="R316" s="42">
        <f t="shared" si="30"/>
        <v>81386</v>
      </c>
      <c r="S316" s="42">
        <f t="shared" si="31"/>
        <v>285</v>
      </c>
    </row>
    <row r="317" spans="1:19" s="18" customFormat="1">
      <c r="A317" s="18">
        <f t="shared" si="27"/>
        <v>2034</v>
      </c>
      <c r="B317" s="18">
        <f t="shared" si="28"/>
        <v>10</v>
      </c>
      <c r="F317" s="42">
        <f>SUMIF('Cust MB Ind'!$X$8:$AH$8,$B$29,'Cust MB Ind'!$X277:$AH277)</f>
        <v>5</v>
      </c>
      <c r="G317" s="42">
        <f>'Avg Bill Days'!C274</f>
        <v>30.762</v>
      </c>
      <c r="H317" s="42"/>
      <c r="I317" s="42"/>
      <c r="J317" s="42">
        <f t="shared" si="29"/>
        <v>0</v>
      </c>
      <c r="K317" s="42">
        <f t="shared" si="29"/>
        <v>0</v>
      </c>
      <c r="L317" s="42"/>
      <c r="M317" s="42"/>
      <c r="N317" s="42"/>
      <c r="O317" s="42"/>
      <c r="P317" s="42"/>
      <c r="Q317" s="42"/>
      <c r="R317" s="42">
        <f t="shared" si="30"/>
        <v>66190</v>
      </c>
      <c r="S317" s="42">
        <f t="shared" si="31"/>
        <v>250</v>
      </c>
    </row>
    <row r="318" spans="1:19" s="18" customFormat="1">
      <c r="A318" s="18">
        <f t="shared" si="27"/>
        <v>2034</v>
      </c>
      <c r="B318" s="18">
        <f t="shared" si="28"/>
        <v>11</v>
      </c>
      <c r="F318" s="42">
        <f>SUMIF('Cust MB Ind'!$X$8:$AH$8,$B$29,'Cust MB Ind'!$X278:$AH278)</f>
        <v>5</v>
      </c>
      <c r="G318" s="42">
        <f>'Avg Bill Days'!C275</f>
        <v>28.619</v>
      </c>
      <c r="H318" s="42"/>
      <c r="I318" s="42"/>
      <c r="J318" s="42">
        <f t="shared" si="29"/>
        <v>0</v>
      </c>
      <c r="K318" s="42">
        <f t="shared" si="29"/>
        <v>0</v>
      </c>
      <c r="L318" s="42"/>
      <c r="M318" s="42"/>
      <c r="N318" s="42"/>
      <c r="O318" s="42"/>
      <c r="P318" s="42"/>
      <c r="Q318" s="42"/>
      <c r="R318" s="42">
        <f t="shared" si="30"/>
        <v>62809</v>
      </c>
      <c r="S318" s="42">
        <f t="shared" si="31"/>
        <v>261</v>
      </c>
    </row>
    <row r="319" spans="1:19" s="18" customFormat="1">
      <c r="A319" s="18">
        <f t="shared" si="27"/>
        <v>2034</v>
      </c>
      <c r="B319" s="18">
        <f t="shared" si="28"/>
        <v>12</v>
      </c>
      <c r="F319" s="42">
        <f>SUMIF('Cust MB Ind'!$X$8:$AH$8,$B$29,'Cust MB Ind'!$X279:$AH279)</f>
        <v>5</v>
      </c>
      <c r="G319" s="42">
        <f>'Avg Bill Days'!C276</f>
        <v>31.238</v>
      </c>
      <c r="H319" s="42"/>
      <c r="I319" s="42"/>
      <c r="J319" s="42">
        <f t="shared" si="29"/>
        <v>0</v>
      </c>
      <c r="K319" s="42">
        <f t="shared" si="29"/>
        <v>0</v>
      </c>
      <c r="L319" s="42"/>
      <c r="M319" s="42"/>
      <c r="N319" s="42"/>
      <c r="O319" s="42"/>
      <c r="P319" s="42"/>
      <c r="Q319" s="42"/>
      <c r="R319" s="42">
        <f t="shared" si="30"/>
        <v>65625</v>
      </c>
      <c r="S319" s="42">
        <f t="shared" si="31"/>
        <v>271</v>
      </c>
    </row>
    <row r="320" spans="1:19" s="18" customFormat="1">
      <c r="A320" s="18">
        <f t="shared" si="27"/>
        <v>2035</v>
      </c>
      <c r="B320" s="18">
        <f t="shared" si="28"/>
        <v>1</v>
      </c>
      <c r="F320" s="42">
        <f>SUMIF('Cust MB Ind'!$X$8:$AH$8,$B$29,'Cust MB Ind'!$X280:$AH280)</f>
        <v>5</v>
      </c>
      <c r="G320" s="42">
        <f>'Avg Bill Days'!C277</f>
        <v>32.286000000000001</v>
      </c>
      <c r="H320" s="42"/>
      <c r="I320" s="42"/>
      <c r="J320" s="42">
        <f t="shared" si="29"/>
        <v>0</v>
      </c>
      <c r="K320" s="42">
        <f t="shared" si="29"/>
        <v>0</v>
      </c>
      <c r="L320" s="42"/>
      <c r="M320" s="42"/>
      <c r="N320" s="42"/>
      <c r="O320" s="42"/>
      <c r="P320" s="42"/>
      <c r="Q320" s="42"/>
      <c r="R320" s="42">
        <f t="shared" si="30"/>
        <v>74130</v>
      </c>
      <c r="S320" s="42">
        <f t="shared" si="31"/>
        <v>304</v>
      </c>
    </row>
    <row r="321" spans="1:19" s="18" customFormat="1">
      <c r="A321" s="18">
        <f t="shared" si="27"/>
        <v>2035</v>
      </c>
      <c r="B321" s="18">
        <f t="shared" si="28"/>
        <v>2</v>
      </c>
      <c r="F321" s="42">
        <f>SUMIF('Cust MB Ind'!$X$8:$AH$8,$B$29,'Cust MB Ind'!$X281:$AH281)</f>
        <v>5</v>
      </c>
      <c r="G321" s="42">
        <f>'Avg Bill Days'!C278</f>
        <v>29.81</v>
      </c>
      <c r="H321" s="42"/>
      <c r="I321" s="42"/>
      <c r="J321" s="42">
        <f t="shared" si="29"/>
        <v>0</v>
      </c>
      <c r="K321" s="42">
        <f t="shared" si="29"/>
        <v>0</v>
      </c>
      <c r="L321" s="42"/>
      <c r="M321" s="42"/>
      <c r="N321" s="42"/>
      <c r="O321" s="42"/>
      <c r="P321" s="42"/>
      <c r="Q321" s="42"/>
      <c r="R321" s="42">
        <f t="shared" si="30"/>
        <v>71231</v>
      </c>
      <c r="S321" s="42">
        <f t="shared" si="31"/>
        <v>293</v>
      </c>
    </row>
    <row r="322" spans="1:19" s="18" customFormat="1">
      <c r="A322" s="18">
        <f t="shared" si="27"/>
        <v>2035</v>
      </c>
      <c r="B322" s="18">
        <f t="shared" si="28"/>
        <v>3</v>
      </c>
      <c r="F322" s="42">
        <f>SUMIF('Cust MB Ind'!$X$8:$AH$8,$B$29,'Cust MB Ind'!$X282:$AH282)</f>
        <v>5</v>
      </c>
      <c r="G322" s="42">
        <f>'Avg Bill Days'!C279</f>
        <v>29.524000000000001</v>
      </c>
      <c r="H322" s="42"/>
      <c r="I322" s="42"/>
      <c r="J322" s="42">
        <f t="shared" si="29"/>
        <v>0</v>
      </c>
      <c r="K322" s="42">
        <f t="shared" si="29"/>
        <v>0</v>
      </c>
      <c r="L322" s="42"/>
      <c r="M322" s="42"/>
      <c r="N322" s="42"/>
      <c r="O322" s="42"/>
      <c r="P322" s="42"/>
      <c r="Q322" s="42"/>
      <c r="R322" s="42">
        <f t="shared" si="30"/>
        <v>65541</v>
      </c>
      <c r="S322" s="42">
        <f t="shared" si="31"/>
        <v>273</v>
      </c>
    </row>
    <row r="323" spans="1:19" s="18" customFormat="1">
      <c r="A323" s="18">
        <f t="shared" si="27"/>
        <v>2035</v>
      </c>
      <c r="B323" s="18">
        <f t="shared" si="28"/>
        <v>4</v>
      </c>
      <c r="F323" s="42">
        <f>SUMIF('Cust MB Ind'!$X$8:$AH$8,$B$29,'Cust MB Ind'!$X283:$AH283)</f>
        <v>5</v>
      </c>
      <c r="G323" s="42">
        <f>'Avg Bill Days'!C280</f>
        <v>30.713999999999999</v>
      </c>
      <c r="H323" s="42"/>
      <c r="I323" s="42"/>
      <c r="J323" s="42">
        <f t="shared" si="29"/>
        <v>0</v>
      </c>
      <c r="K323" s="42">
        <f t="shared" si="29"/>
        <v>0</v>
      </c>
      <c r="L323" s="42"/>
      <c r="M323" s="42"/>
      <c r="N323" s="42"/>
      <c r="O323" s="42"/>
      <c r="P323" s="42"/>
      <c r="Q323" s="42"/>
      <c r="R323" s="42">
        <f t="shared" si="30"/>
        <v>68127</v>
      </c>
      <c r="S323" s="42">
        <f t="shared" si="31"/>
        <v>288</v>
      </c>
    </row>
    <row r="324" spans="1:19" s="18" customFormat="1">
      <c r="A324" s="18">
        <f t="shared" ref="A324:A355" si="32">A312+1</f>
        <v>2035</v>
      </c>
      <c r="B324" s="18">
        <f t="shared" si="28"/>
        <v>5</v>
      </c>
      <c r="F324" s="42">
        <f>SUMIF('Cust MB Ind'!$X$8:$AH$8,$B$29,'Cust MB Ind'!$X284:$AH284)</f>
        <v>5</v>
      </c>
      <c r="G324" s="42">
        <f>'Avg Bill Days'!C281</f>
        <v>29.524000000000001</v>
      </c>
      <c r="H324" s="42"/>
      <c r="I324" s="42"/>
      <c r="J324" s="42">
        <f t="shared" si="29"/>
        <v>0</v>
      </c>
      <c r="K324" s="42">
        <f t="shared" si="29"/>
        <v>0</v>
      </c>
      <c r="L324" s="42"/>
      <c r="M324" s="42"/>
      <c r="N324" s="42"/>
      <c r="O324" s="42"/>
      <c r="P324" s="42"/>
      <c r="Q324" s="42"/>
      <c r="R324" s="42">
        <f t="shared" si="30"/>
        <v>70601</v>
      </c>
      <c r="S324" s="42">
        <f t="shared" si="31"/>
        <v>262</v>
      </c>
    </row>
    <row r="325" spans="1:19" s="18" customFormat="1">
      <c r="A325" s="18">
        <f t="shared" si="32"/>
        <v>2035</v>
      </c>
      <c r="B325" s="18">
        <f t="shared" ref="B325:B355" si="33">B313</f>
        <v>6</v>
      </c>
      <c r="F325" s="42">
        <f>SUMIF('Cust MB Ind'!$X$8:$AH$8,$B$29,'Cust MB Ind'!$X285:$AH285)</f>
        <v>5</v>
      </c>
      <c r="G325" s="42">
        <f>'Avg Bill Days'!C282</f>
        <v>30.619</v>
      </c>
      <c r="H325" s="42"/>
      <c r="I325" s="42"/>
      <c r="J325" s="42">
        <f t="shared" si="29"/>
        <v>0</v>
      </c>
      <c r="K325" s="42">
        <f t="shared" si="29"/>
        <v>0</v>
      </c>
      <c r="L325" s="42"/>
      <c r="M325" s="42"/>
      <c r="N325" s="42"/>
      <c r="O325" s="42"/>
      <c r="P325" s="42"/>
      <c r="Q325" s="42"/>
      <c r="R325" s="42">
        <f t="shared" si="30"/>
        <v>83564</v>
      </c>
      <c r="S325" s="42">
        <f t="shared" si="31"/>
        <v>289</v>
      </c>
    </row>
    <row r="326" spans="1:19" s="18" customFormat="1">
      <c r="A326" s="18">
        <f t="shared" si="32"/>
        <v>2035</v>
      </c>
      <c r="B326" s="18">
        <f t="shared" si="33"/>
        <v>7</v>
      </c>
      <c r="F326" s="42">
        <f>SUMIF('Cust MB Ind'!$X$8:$AH$8,$B$29,'Cust MB Ind'!$X286:$AH286)</f>
        <v>5</v>
      </c>
      <c r="G326" s="42">
        <f>'Avg Bill Days'!C283</f>
        <v>30.713999999999999</v>
      </c>
      <c r="H326" s="42"/>
      <c r="I326" s="42"/>
      <c r="J326" s="42">
        <f t="shared" si="29"/>
        <v>0</v>
      </c>
      <c r="K326" s="42">
        <f t="shared" si="29"/>
        <v>0</v>
      </c>
      <c r="L326" s="42"/>
      <c r="M326" s="42"/>
      <c r="N326" s="42"/>
      <c r="O326" s="42"/>
      <c r="P326" s="42"/>
      <c r="Q326" s="42"/>
      <c r="R326" s="42">
        <f t="shared" si="30"/>
        <v>82619</v>
      </c>
      <c r="S326" s="42">
        <f t="shared" si="31"/>
        <v>289</v>
      </c>
    </row>
    <row r="327" spans="1:19" s="18" customFormat="1">
      <c r="A327" s="18">
        <f t="shared" si="32"/>
        <v>2035</v>
      </c>
      <c r="B327" s="18">
        <f t="shared" si="33"/>
        <v>8</v>
      </c>
      <c r="F327" s="42">
        <f>SUMIF('Cust MB Ind'!$X$8:$AH$8,$B$29,'Cust MB Ind'!$X287:$AH287)</f>
        <v>5</v>
      </c>
      <c r="G327" s="42">
        <f>'Avg Bill Days'!C284</f>
        <v>30.475999999999999</v>
      </c>
      <c r="H327" s="42"/>
      <c r="I327" s="42"/>
      <c r="J327" s="42">
        <f t="shared" si="29"/>
        <v>0</v>
      </c>
      <c r="K327" s="42">
        <f t="shared" si="29"/>
        <v>0</v>
      </c>
      <c r="L327" s="42"/>
      <c r="M327" s="42"/>
      <c r="N327" s="42"/>
      <c r="O327" s="42"/>
      <c r="P327" s="42"/>
      <c r="Q327" s="42"/>
      <c r="R327" s="42">
        <f t="shared" si="30"/>
        <v>82654</v>
      </c>
      <c r="S327" s="42">
        <f t="shared" si="31"/>
        <v>286</v>
      </c>
    </row>
    <row r="328" spans="1:19" s="18" customFormat="1">
      <c r="A328" s="18">
        <f t="shared" si="32"/>
        <v>2035</v>
      </c>
      <c r="B328" s="18">
        <f t="shared" si="33"/>
        <v>9</v>
      </c>
      <c r="F328" s="42">
        <f>SUMIF('Cust MB Ind'!$X$8:$AH$8,$B$29,'Cust MB Ind'!$X288:$AH288)</f>
        <v>5</v>
      </c>
      <c r="G328" s="42">
        <f>'Avg Bill Days'!C285</f>
        <v>31.143000000000001</v>
      </c>
      <c r="H328" s="42"/>
      <c r="I328" s="42"/>
      <c r="J328" s="42">
        <f t="shared" si="29"/>
        <v>0</v>
      </c>
      <c r="K328" s="42">
        <f t="shared" si="29"/>
        <v>0</v>
      </c>
      <c r="L328" s="42"/>
      <c r="M328" s="42"/>
      <c r="N328" s="42"/>
      <c r="O328" s="42"/>
      <c r="P328" s="42"/>
      <c r="Q328" s="42"/>
      <c r="R328" s="42">
        <f t="shared" si="30"/>
        <v>81386</v>
      </c>
      <c r="S328" s="42">
        <f t="shared" si="31"/>
        <v>285</v>
      </c>
    </row>
    <row r="329" spans="1:19" s="18" customFormat="1">
      <c r="A329" s="18">
        <f t="shared" si="32"/>
        <v>2035</v>
      </c>
      <c r="B329" s="18">
        <f t="shared" si="33"/>
        <v>10</v>
      </c>
      <c r="F329" s="42">
        <f>SUMIF('Cust MB Ind'!$X$8:$AH$8,$B$29,'Cust MB Ind'!$X289:$AH289)</f>
        <v>5</v>
      </c>
      <c r="G329" s="42">
        <f>'Avg Bill Days'!C286</f>
        <v>30.762</v>
      </c>
      <c r="H329" s="42"/>
      <c r="I329" s="42"/>
      <c r="J329" s="42">
        <f t="shared" si="29"/>
        <v>0</v>
      </c>
      <c r="K329" s="42">
        <f t="shared" si="29"/>
        <v>0</v>
      </c>
      <c r="L329" s="42"/>
      <c r="M329" s="42"/>
      <c r="N329" s="42"/>
      <c r="O329" s="42"/>
      <c r="P329" s="42"/>
      <c r="Q329" s="42"/>
      <c r="R329" s="42">
        <f t="shared" si="30"/>
        <v>66190</v>
      </c>
      <c r="S329" s="42">
        <f t="shared" si="31"/>
        <v>250</v>
      </c>
    </row>
    <row r="330" spans="1:19" s="18" customFormat="1">
      <c r="A330" s="18">
        <f t="shared" si="32"/>
        <v>2035</v>
      </c>
      <c r="B330" s="18">
        <f t="shared" si="33"/>
        <v>11</v>
      </c>
      <c r="F330" s="42">
        <f>SUMIF('Cust MB Ind'!$X$8:$AH$8,$B$29,'Cust MB Ind'!$X290:$AH290)</f>
        <v>5</v>
      </c>
      <c r="G330" s="42">
        <f>'Avg Bill Days'!C287</f>
        <v>28.619</v>
      </c>
      <c r="H330" s="42"/>
      <c r="I330" s="42"/>
      <c r="J330" s="42">
        <f t="shared" si="29"/>
        <v>0</v>
      </c>
      <c r="K330" s="42">
        <f t="shared" si="29"/>
        <v>0</v>
      </c>
      <c r="L330" s="42"/>
      <c r="M330" s="42"/>
      <c r="N330" s="42"/>
      <c r="O330" s="42"/>
      <c r="P330" s="42"/>
      <c r="Q330" s="42"/>
      <c r="R330" s="42">
        <f t="shared" si="30"/>
        <v>62809</v>
      </c>
      <c r="S330" s="42">
        <f t="shared" si="31"/>
        <v>261</v>
      </c>
    </row>
    <row r="331" spans="1:19" s="18" customFormat="1">
      <c r="A331" s="18">
        <f t="shared" si="32"/>
        <v>2035</v>
      </c>
      <c r="B331" s="18">
        <f t="shared" si="33"/>
        <v>12</v>
      </c>
      <c r="F331" s="42">
        <f>SUMIF('Cust MB Ind'!$X$8:$AH$8,$B$29,'Cust MB Ind'!$X291:$AH291)</f>
        <v>5</v>
      </c>
      <c r="G331" s="42">
        <f>'Avg Bill Days'!C288</f>
        <v>31.238</v>
      </c>
      <c r="H331" s="42"/>
      <c r="I331" s="42"/>
      <c r="J331" s="42">
        <f t="shared" si="29"/>
        <v>0</v>
      </c>
      <c r="K331" s="42">
        <f t="shared" si="29"/>
        <v>0</v>
      </c>
      <c r="L331" s="42"/>
      <c r="M331" s="42"/>
      <c r="N331" s="42"/>
      <c r="O331" s="42"/>
      <c r="P331" s="42"/>
      <c r="Q331" s="42"/>
      <c r="R331" s="42">
        <f t="shared" si="30"/>
        <v>65625</v>
      </c>
      <c r="S331" s="42">
        <f t="shared" si="31"/>
        <v>271</v>
      </c>
    </row>
    <row r="332" spans="1:19" s="18" customFormat="1">
      <c r="A332" s="18">
        <f t="shared" si="32"/>
        <v>2036</v>
      </c>
      <c r="B332" s="18">
        <f t="shared" si="33"/>
        <v>1</v>
      </c>
      <c r="F332" s="42">
        <f>SUMIF('Cust MB Ind'!$X$8:$AH$8,$B$29,'Cust MB Ind'!$X292:$AH292)</f>
        <v>5</v>
      </c>
      <c r="G332" s="42">
        <f>'Avg Bill Days'!C289</f>
        <v>32.286000000000001</v>
      </c>
      <c r="H332" s="42"/>
      <c r="I332" s="42"/>
      <c r="J332" s="42">
        <f t="shared" si="29"/>
        <v>0</v>
      </c>
      <c r="K332" s="42">
        <f t="shared" si="29"/>
        <v>0</v>
      </c>
      <c r="L332" s="42"/>
      <c r="M332" s="42"/>
      <c r="N332" s="42"/>
      <c r="O332" s="42"/>
      <c r="P332" s="42"/>
      <c r="Q332" s="42"/>
      <c r="R332" s="42">
        <f t="shared" si="30"/>
        <v>74130</v>
      </c>
      <c r="S332" s="42">
        <f t="shared" si="31"/>
        <v>304</v>
      </c>
    </row>
    <row r="333" spans="1:19" s="18" customFormat="1">
      <c r="A333" s="18">
        <f t="shared" si="32"/>
        <v>2036</v>
      </c>
      <c r="B333" s="18">
        <f t="shared" si="33"/>
        <v>2</v>
      </c>
      <c r="F333" s="42">
        <f>SUMIF('Cust MB Ind'!$X$8:$AH$8,$B$29,'Cust MB Ind'!$X293:$AH293)</f>
        <v>5</v>
      </c>
      <c r="G333" s="42">
        <f>'Avg Bill Days'!C290</f>
        <v>30.31</v>
      </c>
      <c r="H333" s="42"/>
      <c r="I333" s="42"/>
      <c r="J333" s="42">
        <f t="shared" si="29"/>
        <v>0</v>
      </c>
      <c r="K333" s="42">
        <f t="shared" si="29"/>
        <v>0</v>
      </c>
      <c r="L333" s="42"/>
      <c r="M333" s="42"/>
      <c r="N333" s="42"/>
      <c r="O333" s="42"/>
      <c r="P333" s="42"/>
      <c r="Q333" s="42"/>
      <c r="R333" s="42">
        <f t="shared" si="30"/>
        <v>72426</v>
      </c>
      <c r="S333" s="42">
        <f t="shared" si="31"/>
        <v>293</v>
      </c>
    </row>
    <row r="334" spans="1:19" s="18" customFormat="1">
      <c r="A334" s="18">
        <f t="shared" si="32"/>
        <v>2036</v>
      </c>
      <c r="B334" s="18">
        <f t="shared" si="33"/>
        <v>3</v>
      </c>
      <c r="F334" s="42">
        <f>SUMIF('Cust MB Ind'!$X$8:$AH$8,$B$29,'Cust MB Ind'!$X294:$AH294)</f>
        <v>5</v>
      </c>
      <c r="G334" s="42">
        <f>'Avg Bill Days'!C291</f>
        <v>30.024000000000001</v>
      </c>
      <c r="H334" s="42"/>
      <c r="I334" s="42"/>
      <c r="J334" s="42">
        <f t="shared" si="29"/>
        <v>0</v>
      </c>
      <c r="K334" s="42">
        <f t="shared" si="29"/>
        <v>0</v>
      </c>
      <c r="L334" s="42"/>
      <c r="M334" s="42"/>
      <c r="N334" s="42"/>
      <c r="O334" s="42"/>
      <c r="P334" s="42"/>
      <c r="Q334" s="42"/>
      <c r="R334" s="42">
        <f t="shared" si="30"/>
        <v>66651</v>
      </c>
      <c r="S334" s="42">
        <f t="shared" si="31"/>
        <v>273</v>
      </c>
    </row>
    <row r="335" spans="1:19" s="18" customFormat="1">
      <c r="A335" s="18">
        <f t="shared" si="32"/>
        <v>2036</v>
      </c>
      <c r="B335" s="18">
        <f t="shared" si="33"/>
        <v>4</v>
      </c>
      <c r="F335" s="42">
        <f>SUMIF('Cust MB Ind'!$X$8:$AH$8,$B$29,'Cust MB Ind'!$X295:$AH295)</f>
        <v>5</v>
      </c>
      <c r="G335" s="42">
        <f>'Avg Bill Days'!C292</f>
        <v>30.713999999999999</v>
      </c>
      <c r="H335" s="42"/>
      <c r="I335" s="42"/>
      <c r="J335" s="42">
        <f t="shared" si="29"/>
        <v>0</v>
      </c>
      <c r="K335" s="42">
        <f t="shared" si="29"/>
        <v>0</v>
      </c>
      <c r="L335" s="42"/>
      <c r="M335" s="42"/>
      <c r="N335" s="42"/>
      <c r="O335" s="42"/>
      <c r="P335" s="42"/>
      <c r="Q335" s="42"/>
      <c r="R335" s="42">
        <f t="shared" si="30"/>
        <v>68127</v>
      </c>
      <c r="S335" s="42">
        <f t="shared" si="31"/>
        <v>288</v>
      </c>
    </row>
    <row r="336" spans="1:19" s="18" customFormat="1">
      <c r="A336" s="18">
        <f t="shared" si="32"/>
        <v>2036</v>
      </c>
      <c r="B336" s="18">
        <f t="shared" si="33"/>
        <v>5</v>
      </c>
      <c r="F336" s="42">
        <f>SUMIF('Cust MB Ind'!$X$8:$AH$8,$B$29,'Cust MB Ind'!$X296:$AH296)</f>
        <v>5</v>
      </c>
      <c r="G336" s="42">
        <f>'Avg Bill Days'!C293</f>
        <v>29.524000000000001</v>
      </c>
      <c r="H336" s="42"/>
      <c r="I336" s="42"/>
      <c r="J336" s="42">
        <f t="shared" si="29"/>
        <v>0</v>
      </c>
      <c r="K336" s="42">
        <f t="shared" si="29"/>
        <v>0</v>
      </c>
      <c r="L336" s="42"/>
      <c r="M336" s="42"/>
      <c r="N336" s="42"/>
      <c r="O336" s="42"/>
      <c r="P336" s="42"/>
      <c r="Q336" s="42"/>
      <c r="R336" s="42">
        <f t="shared" si="30"/>
        <v>70601</v>
      </c>
      <c r="S336" s="42">
        <f t="shared" si="31"/>
        <v>262</v>
      </c>
    </row>
    <row r="337" spans="1:19" s="18" customFormat="1">
      <c r="A337" s="18">
        <f t="shared" si="32"/>
        <v>2036</v>
      </c>
      <c r="B337" s="18">
        <f t="shared" si="33"/>
        <v>6</v>
      </c>
      <c r="F337" s="42">
        <f>SUMIF('Cust MB Ind'!$X$8:$AH$8,$B$29,'Cust MB Ind'!$X297:$AH297)</f>
        <v>5</v>
      </c>
      <c r="G337" s="42">
        <f>'Avg Bill Days'!C294</f>
        <v>30.619</v>
      </c>
      <c r="H337" s="42"/>
      <c r="I337" s="42"/>
      <c r="J337" s="42">
        <f t="shared" si="29"/>
        <v>0</v>
      </c>
      <c r="K337" s="42">
        <f t="shared" si="29"/>
        <v>0</v>
      </c>
      <c r="L337" s="42"/>
      <c r="M337" s="42"/>
      <c r="N337" s="42"/>
      <c r="O337" s="42"/>
      <c r="P337" s="42"/>
      <c r="Q337" s="42"/>
      <c r="R337" s="42">
        <f t="shared" si="30"/>
        <v>83564</v>
      </c>
      <c r="S337" s="42">
        <f t="shared" si="31"/>
        <v>289</v>
      </c>
    </row>
    <row r="338" spans="1:19" s="18" customFormat="1">
      <c r="A338" s="18">
        <f t="shared" si="32"/>
        <v>2036</v>
      </c>
      <c r="B338" s="18">
        <f t="shared" si="33"/>
        <v>7</v>
      </c>
      <c r="F338" s="42">
        <f>SUMIF('Cust MB Ind'!$X$8:$AH$8,$B$29,'Cust MB Ind'!$X298:$AH298)</f>
        <v>5</v>
      </c>
      <c r="G338" s="42">
        <f>'Avg Bill Days'!C295</f>
        <v>30.713999999999999</v>
      </c>
      <c r="H338" s="42"/>
      <c r="I338" s="42"/>
      <c r="J338" s="42">
        <f t="shared" si="29"/>
        <v>0</v>
      </c>
      <c r="K338" s="42">
        <f t="shared" si="29"/>
        <v>0</v>
      </c>
      <c r="L338" s="42"/>
      <c r="M338" s="42"/>
      <c r="N338" s="42"/>
      <c r="O338" s="42"/>
      <c r="P338" s="42"/>
      <c r="Q338" s="42"/>
      <c r="R338" s="42">
        <f t="shared" si="30"/>
        <v>82619</v>
      </c>
      <c r="S338" s="42">
        <f t="shared" si="31"/>
        <v>289</v>
      </c>
    </row>
    <row r="339" spans="1:19" s="18" customFormat="1">
      <c r="A339" s="18">
        <f t="shared" si="32"/>
        <v>2036</v>
      </c>
      <c r="B339" s="18">
        <f t="shared" si="33"/>
        <v>8</v>
      </c>
      <c r="F339" s="42">
        <f>SUMIF('Cust MB Ind'!$X$8:$AH$8,$B$29,'Cust MB Ind'!$X299:$AH299)</f>
        <v>5</v>
      </c>
      <c r="G339" s="42">
        <f>'Avg Bill Days'!C296</f>
        <v>30.475999999999999</v>
      </c>
      <c r="H339" s="42"/>
      <c r="I339" s="42"/>
      <c r="J339" s="42">
        <f t="shared" si="29"/>
        <v>0</v>
      </c>
      <c r="K339" s="42">
        <f t="shared" si="29"/>
        <v>0</v>
      </c>
      <c r="L339" s="42"/>
      <c r="M339" s="42"/>
      <c r="N339" s="42"/>
      <c r="O339" s="42"/>
      <c r="P339" s="42"/>
      <c r="Q339" s="42"/>
      <c r="R339" s="42">
        <f t="shared" si="30"/>
        <v>82654</v>
      </c>
      <c r="S339" s="42">
        <f t="shared" si="31"/>
        <v>286</v>
      </c>
    </row>
    <row r="340" spans="1:19" s="18" customFormat="1">
      <c r="A340" s="18">
        <f t="shared" si="32"/>
        <v>2036</v>
      </c>
      <c r="B340" s="18">
        <f t="shared" si="33"/>
        <v>9</v>
      </c>
      <c r="F340" s="42">
        <f>SUMIF('Cust MB Ind'!$X$8:$AH$8,$B$29,'Cust MB Ind'!$X300:$AH300)</f>
        <v>5</v>
      </c>
      <c r="G340" s="42">
        <f>'Avg Bill Days'!C297</f>
        <v>31.143000000000001</v>
      </c>
      <c r="H340" s="42"/>
      <c r="I340" s="42"/>
      <c r="J340" s="42">
        <f t="shared" si="29"/>
        <v>0</v>
      </c>
      <c r="K340" s="42">
        <f t="shared" si="29"/>
        <v>0</v>
      </c>
      <c r="L340" s="42"/>
      <c r="M340" s="42"/>
      <c r="N340" s="42"/>
      <c r="O340" s="42"/>
      <c r="P340" s="42"/>
      <c r="Q340" s="42"/>
      <c r="R340" s="42">
        <f t="shared" si="30"/>
        <v>81386</v>
      </c>
      <c r="S340" s="42">
        <f t="shared" si="31"/>
        <v>285</v>
      </c>
    </row>
    <row r="341" spans="1:19" s="18" customFormat="1">
      <c r="A341" s="18">
        <f t="shared" si="32"/>
        <v>2036</v>
      </c>
      <c r="B341" s="18">
        <f t="shared" si="33"/>
        <v>10</v>
      </c>
      <c r="F341" s="42">
        <f>SUMIF('Cust MB Ind'!$X$8:$AH$8,$B$29,'Cust MB Ind'!$X301:$AH301)</f>
        <v>5</v>
      </c>
      <c r="G341" s="42">
        <f>'Avg Bill Days'!C298</f>
        <v>30.762</v>
      </c>
      <c r="H341" s="42"/>
      <c r="I341" s="42"/>
      <c r="J341" s="42">
        <f t="shared" si="29"/>
        <v>0</v>
      </c>
      <c r="K341" s="42">
        <f t="shared" si="29"/>
        <v>0</v>
      </c>
      <c r="L341" s="42"/>
      <c r="M341" s="42"/>
      <c r="N341" s="42"/>
      <c r="O341" s="42"/>
      <c r="P341" s="42"/>
      <c r="Q341" s="42"/>
      <c r="R341" s="42">
        <f t="shared" si="30"/>
        <v>66190</v>
      </c>
      <c r="S341" s="42">
        <f t="shared" si="31"/>
        <v>250</v>
      </c>
    </row>
    <row r="342" spans="1:19" s="18" customFormat="1">
      <c r="A342" s="18">
        <f t="shared" si="32"/>
        <v>2036</v>
      </c>
      <c r="B342" s="18">
        <f t="shared" si="33"/>
        <v>11</v>
      </c>
      <c r="F342" s="42">
        <f>SUMIF('Cust MB Ind'!$X$8:$AH$8,$B$29,'Cust MB Ind'!$X302:$AH302)</f>
        <v>5</v>
      </c>
      <c r="G342" s="42">
        <f>'Avg Bill Days'!C299</f>
        <v>28.619</v>
      </c>
      <c r="H342" s="42"/>
      <c r="I342" s="42"/>
      <c r="J342" s="42">
        <f t="shared" si="29"/>
        <v>0</v>
      </c>
      <c r="K342" s="42">
        <f t="shared" si="29"/>
        <v>0</v>
      </c>
      <c r="L342" s="42"/>
      <c r="M342" s="42"/>
      <c r="N342" s="42"/>
      <c r="O342" s="42"/>
      <c r="P342" s="42"/>
      <c r="Q342" s="42"/>
      <c r="R342" s="42">
        <f t="shared" si="30"/>
        <v>62809</v>
      </c>
      <c r="S342" s="42">
        <f t="shared" si="31"/>
        <v>261</v>
      </c>
    </row>
    <row r="343" spans="1:19" s="18" customFormat="1">
      <c r="A343" s="18">
        <f t="shared" si="32"/>
        <v>2036</v>
      </c>
      <c r="B343" s="18">
        <f t="shared" si="33"/>
        <v>12</v>
      </c>
      <c r="F343" s="42">
        <f>SUMIF('Cust MB Ind'!$X$8:$AH$8,$B$29,'Cust MB Ind'!$X303:$AH303)</f>
        <v>5</v>
      </c>
      <c r="G343" s="42">
        <f>'Avg Bill Days'!C300</f>
        <v>31.238</v>
      </c>
      <c r="H343" s="42"/>
      <c r="I343" s="42"/>
      <c r="J343" s="42">
        <f t="shared" si="29"/>
        <v>0</v>
      </c>
      <c r="K343" s="42">
        <f t="shared" si="29"/>
        <v>0</v>
      </c>
      <c r="L343" s="42"/>
      <c r="M343" s="42"/>
      <c r="N343" s="42"/>
      <c r="O343" s="42"/>
      <c r="P343" s="42"/>
      <c r="Q343" s="42"/>
      <c r="R343" s="42">
        <f t="shared" si="30"/>
        <v>65625</v>
      </c>
      <c r="S343" s="42">
        <f t="shared" si="31"/>
        <v>271</v>
      </c>
    </row>
    <row r="344" spans="1:19" s="18" customFormat="1">
      <c r="A344" s="18">
        <f t="shared" si="32"/>
        <v>2037</v>
      </c>
      <c r="B344" s="18">
        <f t="shared" si="33"/>
        <v>1</v>
      </c>
      <c r="F344" s="42">
        <f>SUMIF('Cust MB Ind'!$X$8:$AH$8,$B$29,'Cust MB Ind'!$X304:$AH304)</f>
        <v>5</v>
      </c>
      <c r="G344" s="42">
        <f>'Avg Bill Days'!C301</f>
        <v>32.286000000000001</v>
      </c>
      <c r="H344" s="42"/>
      <c r="I344" s="42"/>
      <c r="J344" s="42">
        <f t="shared" si="29"/>
        <v>0</v>
      </c>
      <c r="K344" s="42">
        <f t="shared" si="29"/>
        <v>0</v>
      </c>
      <c r="L344" s="42"/>
      <c r="M344" s="42"/>
      <c r="N344" s="42"/>
      <c r="O344" s="42"/>
      <c r="P344" s="42"/>
      <c r="Q344" s="42"/>
      <c r="R344" s="42">
        <f t="shared" si="30"/>
        <v>74130</v>
      </c>
      <c r="S344" s="42">
        <f t="shared" si="31"/>
        <v>304</v>
      </c>
    </row>
    <row r="345" spans="1:19" s="18" customFormat="1">
      <c r="A345" s="18">
        <f t="shared" si="32"/>
        <v>2037</v>
      </c>
      <c r="B345" s="18">
        <f t="shared" si="33"/>
        <v>2</v>
      </c>
      <c r="F345" s="42">
        <f>SUMIF('Cust MB Ind'!$X$8:$AH$8,$B$29,'Cust MB Ind'!$X305:$AH305)</f>
        <v>5</v>
      </c>
      <c r="G345" s="42">
        <f>'Avg Bill Days'!C302</f>
        <v>29.81</v>
      </c>
      <c r="H345" s="42"/>
      <c r="I345" s="42"/>
      <c r="J345" s="42">
        <f t="shared" si="29"/>
        <v>0</v>
      </c>
      <c r="K345" s="42">
        <f t="shared" si="29"/>
        <v>0</v>
      </c>
      <c r="L345" s="42"/>
      <c r="M345" s="42"/>
      <c r="N345" s="42"/>
      <c r="O345" s="42"/>
      <c r="P345" s="42"/>
      <c r="Q345" s="42"/>
      <c r="R345" s="42">
        <f t="shared" si="30"/>
        <v>71231</v>
      </c>
      <c r="S345" s="42">
        <f t="shared" si="31"/>
        <v>293</v>
      </c>
    </row>
    <row r="346" spans="1:19" s="18" customFormat="1">
      <c r="A346" s="18">
        <f t="shared" si="32"/>
        <v>2037</v>
      </c>
      <c r="B346" s="18">
        <f t="shared" si="33"/>
        <v>3</v>
      </c>
      <c r="F346" s="42">
        <f>SUMIF('Cust MB Ind'!$X$8:$AH$8,$B$29,'Cust MB Ind'!$X306:$AH306)</f>
        <v>5</v>
      </c>
      <c r="G346" s="42">
        <f>'Avg Bill Days'!C303</f>
        <v>29.524000000000001</v>
      </c>
      <c r="H346" s="42"/>
      <c r="I346" s="42"/>
      <c r="J346" s="42">
        <f t="shared" si="29"/>
        <v>0</v>
      </c>
      <c r="K346" s="42">
        <f t="shared" si="29"/>
        <v>0</v>
      </c>
      <c r="L346" s="42"/>
      <c r="M346" s="42"/>
      <c r="N346" s="42"/>
      <c r="O346" s="42"/>
      <c r="P346" s="42"/>
      <c r="Q346" s="42"/>
      <c r="R346" s="42">
        <f t="shared" si="30"/>
        <v>65541</v>
      </c>
      <c r="S346" s="42">
        <f t="shared" si="31"/>
        <v>273</v>
      </c>
    </row>
    <row r="347" spans="1:19" s="18" customFormat="1">
      <c r="A347" s="18">
        <f t="shared" si="32"/>
        <v>2037</v>
      </c>
      <c r="B347" s="18">
        <f t="shared" si="33"/>
        <v>4</v>
      </c>
      <c r="F347" s="42">
        <f>SUMIF('Cust MB Ind'!$X$8:$AH$8,$B$29,'Cust MB Ind'!$X307:$AH307)</f>
        <v>5</v>
      </c>
      <c r="G347" s="42">
        <f>'Avg Bill Days'!C304</f>
        <v>30.713999999999999</v>
      </c>
      <c r="H347" s="42"/>
      <c r="I347" s="42"/>
      <c r="J347" s="42">
        <f t="shared" si="29"/>
        <v>0</v>
      </c>
      <c r="K347" s="42">
        <f t="shared" si="29"/>
        <v>0</v>
      </c>
      <c r="L347" s="42"/>
      <c r="M347" s="42"/>
      <c r="N347" s="42"/>
      <c r="O347" s="42"/>
      <c r="P347" s="42"/>
      <c r="Q347" s="42"/>
      <c r="R347" s="42">
        <f t="shared" si="30"/>
        <v>68127</v>
      </c>
      <c r="S347" s="42">
        <f t="shared" si="31"/>
        <v>288</v>
      </c>
    </row>
    <row r="348" spans="1:19" s="18" customFormat="1">
      <c r="A348" s="18">
        <f t="shared" si="32"/>
        <v>2037</v>
      </c>
      <c r="B348" s="18">
        <f t="shared" si="33"/>
        <v>5</v>
      </c>
      <c r="F348" s="42">
        <f>SUMIF('Cust MB Ind'!$X$8:$AH$8,$B$29,'Cust MB Ind'!$X308:$AH308)</f>
        <v>5</v>
      </c>
      <c r="G348" s="42">
        <f>'Avg Bill Days'!C305</f>
        <v>29.524000000000001</v>
      </c>
      <c r="H348" s="42"/>
      <c r="I348" s="42"/>
      <c r="J348" s="42">
        <f t="shared" si="29"/>
        <v>0</v>
      </c>
      <c r="K348" s="42">
        <f t="shared" si="29"/>
        <v>0</v>
      </c>
      <c r="L348" s="42"/>
      <c r="M348" s="42"/>
      <c r="N348" s="42"/>
      <c r="O348" s="42"/>
      <c r="P348" s="42"/>
      <c r="Q348" s="42"/>
      <c r="R348" s="42">
        <f t="shared" si="30"/>
        <v>70601</v>
      </c>
      <c r="S348" s="42">
        <f t="shared" si="31"/>
        <v>262</v>
      </c>
    </row>
    <row r="349" spans="1:19" s="18" customFormat="1">
      <c r="A349" s="18">
        <f t="shared" si="32"/>
        <v>2037</v>
      </c>
      <c r="B349" s="18">
        <f t="shared" si="33"/>
        <v>6</v>
      </c>
      <c r="F349" s="42">
        <f>SUMIF('Cust MB Ind'!$X$8:$AH$8,$B$29,'Cust MB Ind'!$X309:$AH309)</f>
        <v>5</v>
      </c>
      <c r="G349" s="42">
        <f>'Avg Bill Days'!C306</f>
        <v>30.619</v>
      </c>
      <c r="H349" s="42"/>
      <c r="I349" s="42"/>
      <c r="J349" s="42">
        <f t="shared" si="29"/>
        <v>0</v>
      </c>
      <c r="K349" s="42">
        <f t="shared" si="29"/>
        <v>0</v>
      </c>
      <c r="L349" s="42"/>
      <c r="M349" s="42"/>
      <c r="N349" s="42"/>
      <c r="O349" s="42"/>
      <c r="P349" s="42"/>
      <c r="Q349" s="42"/>
      <c r="R349" s="42">
        <f t="shared" si="30"/>
        <v>83564</v>
      </c>
      <c r="S349" s="42">
        <f t="shared" si="31"/>
        <v>289</v>
      </c>
    </row>
    <row r="350" spans="1:19" s="18" customFormat="1">
      <c r="A350" s="18">
        <f t="shared" si="32"/>
        <v>2037</v>
      </c>
      <c r="B350" s="18">
        <f t="shared" si="33"/>
        <v>7</v>
      </c>
      <c r="F350" s="42">
        <f>SUMIF('Cust MB Ind'!$X$8:$AH$8,$B$29,'Cust MB Ind'!$X310:$AH310)</f>
        <v>5</v>
      </c>
      <c r="G350" s="42">
        <f>'Avg Bill Days'!C307</f>
        <v>30.713999999999999</v>
      </c>
      <c r="H350" s="42"/>
      <c r="I350" s="42"/>
      <c r="J350" s="42">
        <f t="shared" si="29"/>
        <v>0</v>
      </c>
      <c r="K350" s="42">
        <f t="shared" si="29"/>
        <v>0</v>
      </c>
      <c r="L350" s="42"/>
      <c r="M350" s="42"/>
      <c r="N350" s="42"/>
      <c r="O350" s="42"/>
      <c r="P350" s="42"/>
      <c r="Q350" s="42"/>
      <c r="R350" s="42">
        <f t="shared" si="30"/>
        <v>82619</v>
      </c>
      <c r="S350" s="42">
        <f t="shared" si="31"/>
        <v>289</v>
      </c>
    </row>
    <row r="351" spans="1:19" s="18" customFormat="1">
      <c r="A351" s="18">
        <f t="shared" si="32"/>
        <v>2037</v>
      </c>
      <c r="B351" s="18">
        <f t="shared" si="33"/>
        <v>8</v>
      </c>
      <c r="F351" s="42">
        <f>SUMIF('Cust MB Ind'!$X$8:$AH$8,$B$29,'Cust MB Ind'!$X311:$AH311)</f>
        <v>5</v>
      </c>
      <c r="G351" s="42">
        <f>'Avg Bill Days'!C308</f>
        <v>30.475999999999999</v>
      </c>
      <c r="H351" s="42"/>
      <c r="I351" s="42"/>
      <c r="J351" s="42">
        <f t="shared" si="29"/>
        <v>0</v>
      </c>
      <c r="K351" s="42">
        <f t="shared" si="29"/>
        <v>0</v>
      </c>
      <c r="L351" s="42"/>
      <c r="M351" s="42"/>
      <c r="N351" s="42"/>
      <c r="O351" s="42"/>
      <c r="P351" s="42"/>
      <c r="Q351" s="42"/>
      <c r="R351" s="42">
        <f t="shared" si="30"/>
        <v>82654</v>
      </c>
      <c r="S351" s="42">
        <f t="shared" si="31"/>
        <v>286</v>
      </c>
    </row>
    <row r="352" spans="1:19" s="18" customFormat="1">
      <c r="A352" s="18">
        <f t="shared" si="32"/>
        <v>2037</v>
      </c>
      <c r="B352" s="18">
        <f t="shared" si="33"/>
        <v>9</v>
      </c>
      <c r="F352" s="42">
        <f>SUMIF('Cust MB Ind'!$X$8:$AH$8,$B$29,'Cust MB Ind'!$X312:$AH312)</f>
        <v>5</v>
      </c>
      <c r="G352" s="42">
        <f>'Avg Bill Days'!C309</f>
        <v>31.143000000000001</v>
      </c>
      <c r="H352" s="42"/>
      <c r="I352" s="42"/>
      <c r="J352" s="42">
        <f t="shared" si="29"/>
        <v>0</v>
      </c>
      <c r="K352" s="42">
        <f t="shared" si="29"/>
        <v>0</v>
      </c>
      <c r="L352" s="42"/>
      <c r="M352" s="42"/>
      <c r="N352" s="42"/>
      <c r="O352" s="42"/>
      <c r="P352" s="42"/>
      <c r="Q352" s="42"/>
      <c r="R352" s="42">
        <f t="shared" si="30"/>
        <v>81386</v>
      </c>
      <c r="S352" s="42">
        <f t="shared" si="31"/>
        <v>285</v>
      </c>
    </row>
    <row r="353" spans="1:19" s="18" customFormat="1">
      <c r="A353" s="18">
        <f t="shared" si="32"/>
        <v>2037</v>
      </c>
      <c r="B353" s="18">
        <f t="shared" si="33"/>
        <v>10</v>
      </c>
      <c r="F353" s="42">
        <f>SUMIF('Cust MB Ind'!$X$8:$AH$8,$B$29,'Cust MB Ind'!$X313:$AH313)</f>
        <v>5</v>
      </c>
      <c r="G353" s="42">
        <f>'Avg Bill Days'!C310</f>
        <v>30.762</v>
      </c>
      <c r="H353" s="42"/>
      <c r="I353" s="42"/>
      <c r="J353" s="42">
        <f t="shared" si="29"/>
        <v>0</v>
      </c>
      <c r="K353" s="42">
        <f t="shared" si="29"/>
        <v>0</v>
      </c>
      <c r="L353" s="42"/>
      <c r="M353" s="42"/>
      <c r="N353" s="42"/>
      <c r="O353" s="42"/>
      <c r="P353" s="42"/>
      <c r="Q353" s="42"/>
      <c r="R353" s="42">
        <f t="shared" si="30"/>
        <v>66190</v>
      </c>
      <c r="S353" s="42">
        <f t="shared" si="31"/>
        <v>250</v>
      </c>
    </row>
    <row r="354" spans="1:19" s="18" customFormat="1">
      <c r="A354" s="18">
        <f t="shared" si="32"/>
        <v>2037</v>
      </c>
      <c r="B354" s="18">
        <f t="shared" si="33"/>
        <v>11</v>
      </c>
      <c r="F354" s="42">
        <f>SUMIF('Cust MB Ind'!$X$8:$AH$8,$B$29,'Cust MB Ind'!$X314:$AH314)</f>
        <v>5</v>
      </c>
      <c r="G354" s="42">
        <f>'Avg Bill Days'!C311</f>
        <v>28.619</v>
      </c>
      <c r="H354" s="42"/>
      <c r="I354" s="42"/>
      <c r="J354" s="42">
        <f t="shared" si="29"/>
        <v>0</v>
      </c>
      <c r="K354" s="42">
        <f t="shared" si="29"/>
        <v>0</v>
      </c>
      <c r="L354" s="42"/>
      <c r="M354" s="42"/>
      <c r="N354" s="42"/>
      <c r="O354" s="42"/>
      <c r="P354" s="42"/>
      <c r="Q354" s="42"/>
      <c r="R354" s="42">
        <f t="shared" si="30"/>
        <v>62809</v>
      </c>
      <c r="S354" s="42">
        <f t="shared" si="31"/>
        <v>261</v>
      </c>
    </row>
    <row r="355" spans="1:19" s="18" customFormat="1">
      <c r="A355" s="18">
        <f t="shared" si="32"/>
        <v>2037</v>
      </c>
      <c r="B355" s="18">
        <f t="shared" si="33"/>
        <v>12</v>
      </c>
      <c r="F355" s="42">
        <f>SUMIF('Cust MB Ind'!$X$8:$AH$8,$B$29,'Cust MB Ind'!$X315:$AH315)</f>
        <v>5</v>
      </c>
      <c r="G355" s="42">
        <f>'Avg Bill Days'!C312</f>
        <v>31.238</v>
      </c>
      <c r="H355" s="42"/>
      <c r="I355" s="42"/>
      <c r="J355" s="42">
        <f t="shared" si="29"/>
        <v>0</v>
      </c>
      <c r="K355" s="42">
        <f t="shared" si="29"/>
        <v>0</v>
      </c>
      <c r="L355" s="42"/>
      <c r="M355" s="42"/>
      <c r="N355" s="42"/>
      <c r="O355" s="42"/>
      <c r="P355" s="42"/>
      <c r="Q355" s="42"/>
      <c r="R355" s="42">
        <f t="shared" si="30"/>
        <v>65625</v>
      </c>
      <c r="S355" s="42">
        <f t="shared" si="31"/>
        <v>271</v>
      </c>
    </row>
  </sheetData>
  <phoneticPr fontId="4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T355"/>
  <sheetViews>
    <sheetView zoomScale="90" zoomScaleNormal="90" workbookViewId="0">
      <pane ySplit="2" topLeftCell="A3" activePane="bottomLeft" state="frozen"/>
      <selection pane="bottomLeft" activeCell="A3" sqref="A3"/>
    </sheetView>
  </sheetViews>
  <sheetFormatPr defaultRowHeight="15"/>
  <cols>
    <col min="1" max="3" width="7.7109375" style="3" customWidth="1"/>
    <col min="4" max="4" width="9" style="3" customWidth="1"/>
    <col min="5" max="5" width="7.7109375" style="3" customWidth="1"/>
    <col min="6" max="7" width="11.5703125" style="3" customWidth="1"/>
    <col min="8" max="8" width="14.42578125" style="3" customWidth="1"/>
    <col min="9" max="15" width="11.5703125" style="3" customWidth="1"/>
    <col min="16" max="17" width="12.85546875" style="3" customWidth="1"/>
    <col min="18" max="19" width="11.5703125" style="3" customWidth="1"/>
    <col min="20" max="16384" width="9.140625" style="3"/>
  </cols>
  <sheetData>
    <row r="1" spans="1:19" ht="30" customHeight="1">
      <c r="A1" s="6" t="s">
        <v>12</v>
      </c>
      <c r="B1" s="6" t="s">
        <v>13</v>
      </c>
      <c r="C1" s="6" t="s">
        <v>14</v>
      </c>
      <c r="D1" s="6" t="s">
        <v>15</v>
      </c>
      <c r="E1" s="6" t="s">
        <v>16</v>
      </c>
      <c r="F1" s="7" t="s">
        <v>17</v>
      </c>
      <c r="G1" s="7" t="s">
        <v>18</v>
      </c>
      <c r="H1" s="7" t="s">
        <v>19</v>
      </c>
      <c r="I1" s="7" t="s">
        <v>88</v>
      </c>
      <c r="J1" s="7" t="s">
        <v>89</v>
      </c>
      <c r="K1" s="7" t="s">
        <v>90</v>
      </c>
      <c r="L1" s="7" t="s">
        <v>20</v>
      </c>
      <c r="M1" s="7" t="s">
        <v>91</v>
      </c>
      <c r="N1" s="7" t="s">
        <v>92</v>
      </c>
      <c r="O1" s="7"/>
      <c r="P1" s="8" t="s">
        <v>21</v>
      </c>
      <c r="Q1" s="8" t="s">
        <v>22</v>
      </c>
      <c r="R1" s="9" t="s">
        <v>74</v>
      </c>
      <c r="S1" s="7" t="s">
        <v>23</v>
      </c>
    </row>
    <row r="2" spans="1:19">
      <c r="A2" s="10" t="s">
        <v>93</v>
      </c>
      <c r="B2" s="10" t="s">
        <v>94</v>
      </c>
      <c r="C2" s="10" t="s">
        <v>95</v>
      </c>
      <c r="D2" s="10" t="s">
        <v>96</v>
      </c>
      <c r="E2" s="10" t="s">
        <v>97</v>
      </c>
      <c r="F2" s="10" t="s">
        <v>98</v>
      </c>
      <c r="G2" s="10" t="s">
        <v>99</v>
      </c>
      <c r="H2" s="11">
        <v>30</v>
      </c>
      <c r="I2" s="12">
        <v>590</v>
      </c>
      <c r="J2" s="13">
        <v>588</v>
      </c>
      <c r="K2" s="13">
        <v>508</v>
      </c>
      <c r="L2" s="13">
        <v>608</v>
      </c>
      <c r="M2" s="13">
        <v>580</v>
      </c>
      <c r="N2" s="13">
        <v>969</v>
      </c>
      <c r="O2" s="13"/>
      <c r="P2" s="14" t="s">
        <v>100</v>
      </c>
      <c r="Q2" s="14" t="s">
        <v>101</v>
      </c>
      <c r="R2" s="14" t="s">
        <v>102</v>
      </c>
      <c r="S2" s="10" t="s">
        <v>103</v>
      </c>
    </row>
    <row r="3" spans="1:19">
      <c r="A3" s="3">
        <v>2010</v>
      </c>
      <c r="B3" s="3">
        <v>5</v>
      </c>
      <c r="C3" s="3" t="s">
        <v>10</v>
      </c>
      <c r="D3" s="3" t="s">
        <v>5</v>
      </c>
      <c r="E3" s="3" t="s">
        <v>67</v>
      </c>
      <c r="F3" s="36">
        <v>3</v>
      </c>
      <c r="G3" s="36">
        <v>94</v>
      </c>
      <c r="H3" s="36">
        <v>83920</v>
      </c>
      <c r="I3" s="36">
        <v>604</v>
      </c>
      <c r="J3" s="36">
        <v>570</v>
      </c>
      <c r="K3" s="36"/>
      <c r="L3" s="36"/>
      <c r="M3" s="36"/>
      <c r="N3" s="36"/>
      <c r="O3" s="36"/>
      <c r="P3" s="36">
        <v>25649.11</v>
      </c>
      <c r="Q3" s="36">
        <v>10112.290000000001</v>
      </c>
      <c r="R3" s="36">
        <v>236760</v>
      </c>
      <c r="S3" s="36">
        <v>604</v>
      </c>
    </row>
    <row r="4" spans="1:19">
      <c r="A4" s="3">
        <v>2010</v>
      </c>
      <c r="B4" s="3">
        <v>6</v>
      </c>
      <c r="C4" s="3" t="s">
        <v>10</v>
      </c>
      <c r="D4" s="3" t="s">
        <v>5</v>
      </c>
      <c r="E4" s="3" t="s">
        <v>67</v>
      </c>
      <c r="F4" s="36">
        <v>3</v>
      </c>
      <c r="G4" s="36">
        <v>90</v>
      </c>
      <c r="H4" s="36">
        <v>78960</v>
      </c>
      <c r="I4" s="36">
        <v>578</v>
      </c>
      <c r="J4" s="36">
        <v>577</v>
      </c>
      <c r="K4" s="36"/>
      <c r="L4" s="36"/>
      <c r="M4" s="36"/>
      <c r="N4" s="36"/>
      <c r="O4" s="36"/>
      <c r="P4" s="36">
        <v>26184.43</v>
      </c>
      <c r="Q4" s="36">
        <v>10281.26</v>
      </c>
      <c r="R4" s="36">
        <v>244280</v>
      </c>
      <c r="S4" s="36">
        <v>578</v>
      </c>
    </row>
    <row r="5" spans="1:19">
      <c r="A5" s="3">
        <v>2010</v>
      </c>
      <c r="B5" s="3">
        <v>7</v>
      </c>
      <c r="C5" s="3" t="s">
        <v>10</v>
      </c>
      <c r="D5" s="3" t="s">
        <v>5</v>
      </c>
      <c r="E5" s="3" t="s">
        <v>67</v>
      </c>
      <c r="F5" s="36">
        <v>3</v>
      </c>
      <c r="G5" s="36">
        <v>94</v>
      </c>
      <c r="H5" s="36">
        <v>80440</v>
      </c>
      <c r="I5" s="36">
        <v>593</v>
      </c>
      <c r="J5" s="36">
        <v>591</v>
      </c>
      <c r="K5" s="36"/>
      <c r="L5" s="36"/>
      <c r="M5" s="36"/>
      <c r="N5" s="36"/>
      <c r="O5" s="36"/>
      <c r="P5" s="36">
        <v>26985.119999999999</v>
      </c>
      <c r="Q5" s="36">
        <v>10583.27</v>
      </c>
      <c r="R5" s="36">
        <v>252040</v>
      </c>
      <c r="S5" s="36">
        <v>593</v>
      </c>
    </row>
    <row r="6" spans="1:19">
      <c r="A6" s="3">
        <v>2010</v>
      </c>
      <c r="B6" s="3">
        <v>8</v>
      </c>
      <c r="C6" s="3" t="s">
        <v>10</v>
      </c>
      <c r="D6" s="3" t="s">
        <v>5</v>
      </c>
      <c r="E6" s="3" t="s">
        <v>67</v>
      </c>
      <c r="F6" s="36">
        <v>3</v>
      </c>
      <c r="G6" s="36">
        <v>88</v>
      </c>
      <c r="H6" s="36">
        <v>80840</v>
      </c>
      <c r="I6" s="36">
        <v>580</v>
      </c>
      <c r="J6" s="36">
        <v>578</v>
      </c>
      <c r="K6" s="36"/>
      <c r="L6" s="36"/>
      <c r="M6" s="36"/>
      <c r="N6" s="36"/>
      <c r="O6" s="36"/>
      <c r="P6" s="36">
        <v>24782.12</v>
      </c>
      <c r="Q6" s="36">
        <v>9841.92</v>
      </c>
      <c r="R6" s="36">
        <v>228680</v>
      </c>
      <c r="S6" s="36">
        <v>580</v>
      </c>
    </row>
    <row r="7" spans="1:19">
      <c r="A7" s="3">
        <v>2010</v>
      </c>
      <c r="B7" s="3">
        <v>9</v>
      </c>
      <c r="C7" s="3" t="s">
        <v>10</v>
      </c>
      <c r="D7" s="3" t="s">
        <v>5</v>
      </c>
      <c r="E7" s="3" t="s">
        <v>67</v>
      </c>
      <c r="F7" s="36">
        <v>3</v>
      </c>
      <c r="G7" s="36">
        <v>94</v>
      </c>
      <c r="H7" s="36">
        <v>87800</v>
      </c>
      <c r="I7" s="36">
        <v>569</v>
      </c>
      <c r="J7" s="36">
        <v>566</v>
      </c>
      <c r="K7" s="36"/>
      <c r="L7" s="36"/>
      <c r="M7" s="36"/>
      <c r="N7" s="36"/>
      <c r="O7" s="36"/>
      <c r="P7" s="36">
        <v>25011.51</v>
      </c>
      <c r="Q7" s="36">
        <v>9844.010000000002</v>
      </c>
      <c r="R7" s="36">
        <v>230960</v>
      </c>
      <c r="S7" s="36">
        <v>569</v>
      </c>
    </row>
    <row r="8" spans="1:19">
      <c r="A8" s="3">
        <v>2010</v>
      </c>
      <c r="B8" s="3">
        <v>10</v>
      </c>
      <c r="C8" s="3" t="s">
        <v>10</v>
      </c>
      <c r="D8" s="3" t="s">
        <v>5</v>
      </c>
      <c r="E8" s="3" t="s">
        <v>67</v>
      </c>
      <c r="F8" s="36">
        <v>3</v>
      </c>
      <c r="G8" s="36">
        <v>85</v>
      </c>
      <c r="H8" s="36">
        <v>78960</v>
      </c>
      <c r="I8" s="36">
        <v>577</v>
      </c>
      <c r="J8" s="36">
        <v>577</v>
      </c>
      <c r="K8" s="36"/>
      <c r="L8" s="36"/>
      <c r="M8" s="36"/>
      <c r="N8" s="36"/>
      <c r="O8" s="36"/>
      <c r="P8" s="36">
        <v>23272.370000000003</v>
      </c>
      <c r="Q8" s="36">
        <v>9297.82</v>
      </c>
      <c r="R8" s="36">
        <v>210080</v>
      </c>
      <c r="S8" s="36">
        <v>577</v>
      </c>
    </row>
    <row r="9" spans="1:19">
      <c r="A9" s="3">
        <v>2010</v>
      </c>
      <c r="B9" s="3">
        <v>11</v>
      </c>
      <c r="C9" s="3" t="s">
        <v>10</v>
      </c>
      <c r="D9" s="3" t="s">
        <v>5</v>
      </c>
      <c r="E9" s="3" t="s">
        <v>67</v>
      </c>
      <c r="F9" s="36">
        <v>3</v>
      </c>
      <c r="G9" s="36">
        <v>91</v>
      </c>
      <c r="H9" s="36">
        <v>76080</v>
      </c>
      <c r="I9" s="36">
        <v>548</v>
      </c>
      <c r="J9" s="36">
        <v>546</v>
      </c>
      <c r="K9" s="36"/>
      <c r="L9" s="36"/>
      <c r="M9" s="36"/>
      <c r="N9" s="36"/>
      <c r="O9" s="36"/>
      <c r="P9" s="36">
        <v>22300.13</v>
      </c>
      <c r="Q9" s="36">
        <v>8913.68</v>
      </c>
      <c r="R9" s="36">
        <v>202440</v>
      </c>
      <c r="S9" s="36">
        <v>548</v>
      </c>
    </row>
    <row r="10" spans="1:19">
      <c r="A10" s="3">
        <v>2010</v>
      </c>
      <c r="B10" s="3">
        <v>12</v>
      </c>
      <c r="C10" s="3" t="s">
        <v>10</v>
      </c>
      <c r="D10" s="3" t="s">
        <v>5</v>
      </c>
      <c r="E10" s="3" t="s">
        <v>67</v>
      </c>
      <c r="F10" s="36">
        <v>3</v>
      </c>
      <c r="G10" s="36">
        <v>95</v>
      </c>
      <c r="H10" s="36">
        <v>52880</v>
      </c>
      <c r="I10" s="36">
        <v>523</v>
      </c>
      <c r="J10" s="36">
        <v>508</v>
      </c>
      <c r="K10" s="36"/>
      <c r="L10" s="36"/>
      <c r="M10" s="36"/>
      <c r="N10" s="36"/>
      <c r="O10" s="36"/>
      <c r="P10" s="36">
        <v>20997.23</v>
      </c>
      <c r="Q10" s="36">
        <v>8404.75</v>
      </c>
      <c r="R10" s="36">
        <v>190800</v>
      </c>
      <c r="S10" s="36">
        <v>523</v>
      </c>
    </row>
    <row r="11" spans="1:19">
      <c r="A11" s="3">
        <v>2011</v>
      </c>
      <c r="B11" s="3">
        <v>1</v>
      </c>
      <c r="C11" s="3" t="s">
        <v>10</v>
      </c>
      <c r="D11" s="3" t="s">
        <v>5</v>
      </c>
      <c r="E11" s="3" t="s">
        <v>67</v>
      </c>
      <c r="F11" s="36">
        <v>3</v>
      </c>
      <c r="G11" s="36">
        <v>92</v>
      </c>
      <c r="H11" s="36">
        <v>43840</v>
      </c>
      <c r="I11" s="36">
        <v>526</v>
      </c>
      <c r="J11" s="36">
        <v>512</v>
      </c>
      <c r="K11" s="36"/>
      <c r="L11" s="36"/>
      <c r="M11" s="36"/>
      <c r="N11" s="36"/>
      <c r="O11" s="36"/>
      <c r="P11" s="36">
        <v>19350.04</v>
      </c>
      <c r="Q11" s="36">
        <v>7918.6099999999988</v>
      </c>
      <c r="R11" s="36">
        <v>177760</v>
      </c>
      <c r="S11" s="36">
        <v>526</v>
      </c>
    </row>
    <row r="12" spans="1:19">
      <c r="A12" s="3">
        <v>2011</v>
      </c>
      <c r="B12" s="3">
        <v>2</v>
      </c>
      <c r="C12" s="3" t="s">
        <v>10</v>
      </c>
      <c r="D12" s="3" t="s">
        <v>5</v>
      </c>
      <c r="E12" s="3" t="s">
        <v>67</v>
      </c>
      <c r="F12" s="36">
        <v>3</v>
      </c>
      <c r="G12" s="36">
        <v>95</v>
      </c>
      <c r="H12" s="36">
        <v>33200</v>
      </c>
      <c r="I12" s="36">
        <v>541</v>
      </c>
      <c r="J12" s="36">
        <v>536</v>
      </c>
      <c r="K12" s="36"/>
      <c r="L12" s="36"/>
      <c r="M12" s="36"/>
      <c r="N12" s="36"/>
      <c r="O12" s="36"/>
      <c r="P12" s="36">
        <v>20313.18</v>
      </c>
      <c r="Q12" s="36">
        <v>8353.4900000000016</v>
      </c>
      <c r="R12" s="36">
        <v>189440</v>
      </c>
      <c r="S12" s="36">
        <v>541</v>
      </c>
    </row>
    <row r="13" spans="1:19">
      <c r="A13" s="3">
        <v>2011</v>
      </c>
      <c r="B13" s="3">
        <v>3</v>
      </c>
      <c r="C13" s="3" t="s">
        <v>10</v>
      </c>
      <c r="D13" s="3" t="s">
        <v>5</v>
      </c>
      <c r="E13" s="3" t="s">
        <v>67</v>
      </c>
      <c r="F13" s="36">
        <v>3</v>
      </c>
      <c r="G13" s="36">
        <v>87</v>
      </c>
      <c r="H13" s="36">
        <v>44200</v>
      </c>
      <c r="I13" s="36">
        <v>568</v>
      </c>
      <c r="J13" s="36">
        <v>566</v>
      </c>
      <c r="K13" s="36"/>
      <c r="L13" s="36"/>
      <c r="M13" s="36"/>
      <c r="N13" s="36"/>
      <c r="O13" s="36"/>
      <c r="P13" s="36">
        <v>18382.230000000003</v>
      </c>
      <c r="Q13" s="36">
        <v>7790.74</v>
      </c>
      <c r="R13" s="36">
        <v>163680</v>
      </c>
      <c r="S13" s="36">
        <v>568</v>
      </c>
    </row>
    <row r="14" spans="1:19">
      <c r="A14" s="3">
        <v>2011</v>
      </c>
      <c r="B14" s="3">
        <v>4</v>
      </c>
      <c r="C14" s="3" t="s">
        <v>10</v>
      </c>
      <c r="D14" s="3" t="s">
        <v>5</v>
      </c>
      <c r="E14" s="3" t="s">
        <v>67</v>
      </c>
      <c r="F14" s="36">
        <v>3</v>
      </c>
      <c r="G14" s="36">
        <v>86</v>
      </c>
      <c r="H14" s="36">
        <v>46000</v>
      </c>
      <c r="I14" s="36">
        <v>579</v>
      </c>
      <c r="J14" s="36">
        <v>536</v>
      </c>
      <c r="K14" s="36"/>
      <c r="L14" s="36"/>
      <c r="M14" s="36"/>
      <c r="N14" s="36"/>
      <c r="O14" s="36"/>
      <c r="P14" s="36">
        <v>18315.940000000002</v>
      </c>
      <c r="Q14" s="36">
        <v>7731.79</v>
      </c>
      <c r="R14" s="36">
        <v>163680</v>
      </c>
      <c r="S14" s="36">
        <v>579</v>
      </c>
    </row>
    <row r="15" spans="1:19">
      <c r="A15" s="3">
        <v>2011</v>
      </c>
      <c r="B15" s="3">
        <v>5</v>
      </c>
      <c r="C15" s="3" t="s">
        <v>10</v>
      </c>
      <c r="D15" s="3" t="s">
        <v>5</v>
      </c>
      <c r="E15" s="3" t="s">
        <v>67</v>
      </c>
      <c r="F15" s="36">
        <v>3</v>
      </c>
      <c r="G15" s="36">
        <v>96</v>
      </c>
      <c r="H15" s="36">
        <v>61080</v>
      </c>
      <c r="I15" s="36">
        <v>596</v>
      </c>
      <c r="J15" s="36">
        <v>581</v>
      </c>
      <c r="K15" s="36"/>
      <c r="L15" s="36"/>
      <c r="M15" s="36"/>
      <c r="N15" s="36"/>
      <c r="O15" s="36"/>
      <c r="P15" s="36">
        <v>20444.900000000001</v>
      </c>
      <c r="Q15" s="36">
        <v>8470.9900000000016</v>
      </c>
      <c r="R15" s="36">
        <v>183880</v>
      </c>
      <c r="S15" s="36">
        <v>596</v>
      </c>
    </row>
    <row r="16" spans="1:19">
      <c r="A16" s="3">
        <v>2011</v>
      </c>
      <c r="B16" s="3">
        <v>6</v>
      </c>
      <c r="C16" s="3" t="s">
        <v>10</v>
      </c>
      <c r="D16" s="3" t="s">
        <v>5</v>
      </c>
      <c r="E16" s="3" t="s">
        <v>67</v>
      </c>
      <c r="F16" s="36">
        <v>3</v>
      </c>
      <c r="G16" s="36">
        <v>91</v>
      </c>
      <c r="H16" s="36">
        <v>60040</v>
      </c>
      <c r="I16" s="36">
        <v>566</v>
      </c>
      <c r="J16" s="36">
        <v>503</v>
      </c>
      <c r="K16" s="36"/>
      <c r="L16" s="36"/>
      <c r="M16" s="36"/>
      <c r="N16" s="36"/>
      <c r="O16" s="36"/>
      <c r="P16" s="36">
        <v>19671.32</v>
      </c>
      <c r="Q16" s="36">
        <v>8042.5700000000006</v>
      </c>
      <c r="R16" s="36">
        <v>179440</v>
      </c>
      <c r="S16" s="36">
        <v>566</v>
      </c>
    </row>
    <row r="17" spans="1:20">
      <c r="A17" s="3">
        <v>2011</v>
      </c>
      <c r="B17" s="3">
        <v>7</v>
      </c>
      <c r="C17" s="3" t="s">
        <v>10</v>
      </c>
      <c r="D17" s="3" t="s">
        <v>5</v>
      </c>
      <c r="E17" s="3" t="s">
        <v>67</v>
      </c>
      <c r="F17" s="36">
        <v>3</v>
      </c>
      <c r="G17" s="36">
        <v>93</v>
      </c>
      <c r="H17" s="36">
        <v>78960</v>
      </c>
      <c r="I17" s="36">
        <v>542</v>
      </c>
      <c r="J17" s="36">
        <v>519</v>
      </c>
      <c r="K17" s="36"/>
      <c r="L17" s="36"/>
      <c r="M17" s="36"/>
      <c r="N17" s="36"/>
      <c r="O17" s="36"/>
      <c r="P17" s="36">
        <v>22437.1</v>
      </c>
      <c r="Q17" s="36">
        <v>8889.99</v>
      </c>
      <c r="R17" s="36">
        <v>210320</v>
      </c>
      <c r="S17" s="36">
        <v>542</v>
      </c>
    </row>
    <row r="18" spans="1:20">
      <c r="A18" s="3">
        <v>2011</v>
      </c>
      <c r="B18" s="3">
        <v>8</v>
      </c>
      <c r="C18" s="3" t="s">
        <v>10</v>
      </c>
      <c r="D18" s="3" t="s">
        <v>5</v>
      </c>
      <c r="E18" s="3" t="s">
        <v>67</v>
      </c>
      <c r="F18" s="36">
        <v>3</v>
      </c>
      <c r="G18" s="36">
        <v>93</v>
      </c>
      <c r="H18" s="36">
        <v>74880</v>
      </c>
      <c r="I18" s="36">
        <v>579</v>
      </c>
      <c r="J18" s="36">
        <v>564</v>
      </c>
      <c r="K18" s="36"/>
      <c r="L18" s="36"/>
      <c r="M18" s="36"/>
      <c r="N18" s="36"/>
      <c r="O18" s="36"/>
      <c r="P18" s="36">
        <v>22372.21</v>
      </c>
      <c r="Q18" s="36">
        <v>9019.14</v>
      </c>
      <c r="R18" s="36">
        <v>206840</v>
      </c>
      <c r="S18" s="36">
        <v>579</v>
      </c>
    </row>
    <row r="19" spans="1:20">
      <c r="A19" s="3">
        <v>2011</v>
      </c>
      <c r="B19" s="3">
        <v>9</v>
      </c>
      <c r="C19" s="3" t="s">
        <v>10</v>
      </c>
      <c r="D19" s="3" t="s">
        <v>5</v>
      </c>
      <c r="E19" s="3" t="s">
        <v>67</v>
      </c>
      <c r="F19" s="36">
        <v>3</v>
      </c>
      <c r="G19" s="36">
        <v>90</v>
      </c>
      <c r="H19" s="36">
        <v>72400</v>
      </c>
      <c r="I19" s="36">
        <v>537</v>
      </c>
      <c r="J19" s="36">
        <v>522</v>
      </c>
      <c r="K19" s="36"/>
      <c r="L19" s="36"/>
      <c r="M19" s="36"/>
      <c r="N19" s="36"/>
      <c r="O19" s="36"/>
      <c r="P19" s="36">
        <v>21412.28</v>
      </c>
      <c r="Q19" s="36">
        <v>8582.9500000000007</v>
      </c>
      <c r="R19" s="36">
        <v>199480</v>
      </c>
      <c r="S19" s="36">
        <v>537</v>
      </c>
    </row>
    <row r="20" spans="1:20">
      <c r="A20" s="3">
        <v>2011</v>
      </c>
      <c r="B20" s="3">
        <v>10</v>
      </c>
      <c r="C20" s="3" t="s">
        <v>10</v>
      </c>
      <c r="D20" s="3" t="s">
        <v>5</v>
      </c>
      <c r="E20" s="3" t="s">
        <v>67</v>
      </c>
      <c r="F20" s="36">
        <v>3</v>
      </c>
      <c r="G20" s="36">
        <v>87</v>
      </c>
      <c r="H20" s="36">
        <v>40120</v>
      </c>
      <c r="I20" s="36">
        <v>547</v>
      </c>
      <c r="J20" s="36">
        <v>492</v>
      </c>
      <c r="K20" s="36"/>
      <c r="L20" s="36"/>
      <c r="M20" s="36"/>
      <c r="N20" s="36"/>
      <c r="O20" s="36"/>
      <c r="P20" s="36">
        <v>20311.330000000002</v>
      </c>
      <c r="Q20" s="36">
        <v>8608.1600000000017</v>
      </c>
      <c r="R20" s="36">
        <v>184960</v>
      </c>
      <c r="S20" s="36">
        <v>547</v>
      </c>
    </row>
    <row r="21" spans="1:20">
      <c r="A21" s="3">
        <v>2011</v>
      </c>
      <c r="B21" s="3">
        <v>11</v>
      </c>
      <c r="C21" s="3" t="s">
        <v>10</v>
      </c>
      <c r="D21" s="3" t="s">
        <v>5</v>
      </c>
      <c r="E21" s="3" t="s">
        <v>67</v>
      </c>
      <c r="F21" s="36">
        <v>3</v>
      </c>
      <c r="G21" s="36">
        <v>89</v>
      </c>
      <c r="H21" s="36">
        <v>68960</v>
      </c>
      <c r="I21" s="36">
        <v>533</v>
      </c>
      <c r="J21" s="36">
        <v>528</v>
      </c>
      <c r="K21" s="36"/>
      <c r="L21" s="36"/>
      <c r="M21" s="36"/>
      <c r="N21" s="36"/>
      <c r="O21" s="36"/>
      <c r="P21" s="36">
        <v>21680.39</v>
      </c>
      <c r="Q21" s="36">
        <v>9008.619999999999</v>
      </c>
      <c r="R21" s="36">
        <v>196120</v>
      </c>
      <c r="S21" s="36">
        <v>533</v>
      </c>
    </row>
    <row r="22" spans="1:20">
      <c r="A22" s="3">
        <v>2011</v>
      </c>
      <c r="B22" s="3">
        <v>12</v>
      </c>
      <c r="C22" s="3" t="s">
        <v>10</v>
      </c>
      <c r="D22" s="3" t="s">
        <v>5</v>
      </c>
      <c r="E22" s="3" t="s">
        <v>67</v>
      </c>
      <c r="F22" s="36">
        <v>3</v>
      </c>
      <c r="G22" s="36">
        <v>91</v>
      </c>
      <c r="H22" s="36">
        <v>48760</v>
      </c>
      <c r="I22" s="36">
        <v>564</v>
      </c>
      <c r="J22" s="36">
        <v>556</v>
      </c>
      <c r="K22" s="36"/>
      <c r="L22" s="36"/>
      <c r="M22" s="36"/>
      <c r="N22" s="36"/>
      <c r="O22" s="36"/>
      <c r="P22" s="36">
        <v>19466.39</v>
      </c>
      <c r="Q22" s="36">
        <v>8411.7999999999993</v>
      </c>
      <c r="R22" s="36">
        <v>169640</v>
      </c>
      <c r="S22" s="36">
        <v>564</v>
      </c>
    </row>
    <row r="23" spans="1:20" s="18" customFormat="1">
      <c r="A23" s="3">
        <v>2012</v>
      </c>
      <c r="B23" s="3">
        <v>1</v>
      </c>
      <c r="C23" s="3" t="s">
        <v>10</v>
      </c>
      <c r="D23" s="3" t="s">
        <v>5</v>
      </c>
      <c r="E23" s="3" t="s">
        <v>67</v>
      </c>
      <c r="F23" s="36">
        <v>3</v>
      </c>
      <c r="G23" s="36">
        <v>99</v>
      </c>
      <c r="H23" s="36">
        <v>42080</v>
      </c>
      <c r="I23" s="36">
        <v>535</v>
      </c>
      <c r="J23" s="36">
        <v>528</v>
      </c>
      <c r="K23" s="36"/>
      <c r="L23" s="36"/>
      <c r="M23" s="36"/>
      <c r="N23" s="36"/>
      <c r="O23" s="36"/>
      <c r="P23" s="36">
        <v>19613.77</v>
      </c>
      <c r="Q23" s="36">
        <v>8611.4199999999983</v>
      </c>
      <c r="R23" s="36">
        <v>175000</v>
      </c>
      <c r="S23" s="36">
        <v>535</v>
      </c>
    </row>
    <row r="24" spans="1:20">
      <c r="A24" s="3">
        <v>2012</v>
      </c>
      <c r="B24" s="3">
        <v>2</v>
      </c>
      <c r="C24" s="3" t="s">
        <v>10</v>
      </c>
      <c r="D24" s="3" t="s">
        <v>5</v>
      </c>
      <c r="E24" s="3" t="s">
        <v>67</v>
      </c>
      <c r="F24" s="36">
        <v>3</v>
      </c>
      <c r="G24" s="36">
        <v>89</v>
      </c>
      <c r="H24" s="36">
        <v>41960</v>
      </c>
      <c r="I24" s="36">
        <v>520</v>
      </c>
      <c r="J24" s="36">
        <v>488</v>
      </c>
      <c r="K24" s="36"/>
      <c r="L24" s="36"/>
      <c r="M24" s="36"/>
      <c r="N24" s="36"/>
      <c r="O24" s="36"/>
      <c r="P24" s="36">
        <v>17841.16</v>
      </c>
      <c r="Q24" s="36">
        <v>7923.2599999999984</v>
      </c>
      <c r="R24" s="36">
        <v>157920</v>
      </c>
      <c r="S24" s="36">
        <v>520</v>
      </c>
    </row>
    <row r="25" spans="1:20">
      <c r="A25" s="3">
        <v>2012</v>
      </c>
      <c r="B25" s="3">
        <v>3</v>
      </c>
      <c r="C25" s="3" t="s">
        <v>10</v>
      </c>
      <c r="D25" s="3" t="s">
        <v>5</v>
      </c>
      <c r="E25" s="3" t="s">
        <v>67</v>
      </c>
      <c r="F25" s="36">
        <v>3</v>
      </c>
      <c r="G25" s="36">
        <v>87</v>
      </c>
      <c r="H25" s="36">
        <v>45640</v>
      </c>
      <c r="I25" s="36">
        <v>563</v>
      </c>
      <c r="J25" s="36">
        <v>553</v>
      </c>
      <c r="K25" s="36"/>
      <c r="L25" s="36"/>
      <c r="M25" s="36"/>
      <c r="N25" s="36"/>
      <c r="O25" s="36"/>
      <c r="P25" s="36">
        <v>18549.940000000002</v>
      </c>
      <c r="Q25" s="36">
        <v>8585.76</v>
      </c>
      <c r="R25" s="36">
        <v>168960</v>
      </c>
      <c r="S25" s="36">
        <v>563</v>
      </c>
    </row>
    <row r="26" spans="1:20">
      <c r="A26" s="3">
        <v>2012</v>
      </c>
      <c r="B26" s="3">
        <v>4</v>
      </c>
      <c r="C26" s="3" t="s">
        <v>10</v>
      </c>
      <c r="D26" s="3" t="s">
        <v>5</v>
      </c>
      <c r="E26" s="3" t="s">
        <v>67</v>
      </c>
      <c r="F26" s="36">
        <v>3</v>
      </c>
      <c r="G26" s="36">
        <v>95</v>
      </c>
      <c r="H26" s="36">
        <v>51400</v>
      </c>
      <c r="I26" s="36">
        <v>583</v>
      </c>
      <c r="J26" s="36">
        <v>531</v>
      </c>
      <c r="K26" s="36"/>
      <c r="L26" s="36"/>
      <c r="M26" s="36"/>
      <c r="N26" s="36"/>
      <c r="O26" s="36"/>
      <c r="P26" s="36">
        <v>19928.02</v>
      </c>
      <c r="Q26" s="36">
        <v>9042.119999999999</v>
      </c>
      <c r="R26" s="36">
        <v>184400</v>
      </c>
      <c r="S26" s="36">
        <v>583</v>
      </c>
    </row>
    <row r="27" spans="1:20">
      <c r="A27" s="39" t="s">
        <v>25</v>
      </c>
      <c r="B27" s="39" t="s">
        <v>25</v>
      </c>
      <c r="C27" s="39" t="s">
        <v>25</v>
      </c>
      <c r="D27" s="39" t="s">
        <v>25</v>
      </c>
      <c r="E27" s="39" t="s">
        <v>25</v>
      </c>
      <c r="F27" s="39" t="s">
        <v>25</v>
      </c>
      <c r="G27" s="39" t="s">
        <v>25</v>
      </c>
      <c r="H27" s="39" t="s">
        <v>25</v>
      </c>
      <c r="I27" s="39" t="s">
        <v>25</v>
      </c>
      <c r="J27" s="39" t="s">
        <v>25</v>
      </c>
      <c r="K27" s="39" t="s">
        <v>25</v>
      </c>
      <c r="L27" s="39" t="s">
        <v>25</v>
      </c>
      <c r="M27" s="39" t="s">
        <v>25</v>
      </c>
      <c r="N27" s="39" t="s">
        <v>25</v>
      </c>
      <c r="O27" s="39" t="s">
        <v>25</v>
      </c>
      <c r="P27" s="39" t="s">
        <v>25</v>
      </c>
      <c r="Q27" s="39" t="s">
        <v>25</v>
      </c>
      <c r="R27" s="39" t="s">
        <v>25</v>
      </c>
      <c r="S27" s="39" t="s">
        <v>25</v>
      </c>
    </row>
    <row r="29" spans="1:20">
      <c r="A29" s="15" t="s">
        <v>24</v>
      </c>
      <c r="B29" s="15" t="s">
        <v>5</v>
      </c>
    </row>
    <row r="31" spans="1:20">
      <c r="A31" s="16" t="s">
        <v>54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20">
      <c r="A32" s="17" t="s">
        <v>52</v>
      </c>
      <c r="B32" s="17" t="s">
        <v>13</v>
      </c>
      <c r="C32" s="17"/>
      <c r="D32" s="17"/>
      <c r="E32" s="17"/>
      <c r="F32" s="17" t="s">
        <v>123</v>
      </c>
      <c r="G32" s="17" t="s">
        <v>124</v>
      </c>
      <c r="H32" s="17"/>
      <c r="I32" s="17"/>
      <c r="J32" s="17" t="s">
        <v>125</v>
      </c>
      <c r="K32" s="17" t="s">
        <v>126</v>
      </c>
      <c r="L32" s="17"/>
      <c r="M32" s="17"/>
      <c r="N32" s="17"/>
      <c r="O32" s="17"/>
      <c r="P32" s="17"/>
      <c r="Q32" s="17"/>
      <c r="R32" s="17" t="s">
        <v>127</v>
      </c>
      <c r="S32" s="17" t="s">
        <v>128</v>
      </c>
      <c r="T32" s="18"/>
    </row>
    <row r="33" spans="1:19" s="18" customFormat="1">
      <c r="A33" s="18">
        <f t="shared" ref="A33:A44" si="0">COUNTIF($B$2:$B$27,$B33)</f>
        <v>2</v>
      </c>
      <c r="B33" s="18">
        <v>1</v>
      </c>
      <c r="F33" s="42">
        <f>SUMIF($B$3:$B$27,$B33,F$3:F$27)/$A33</f>
        <v>3</v>
      </c>
      <c r="G33" s="42">
        <f t="shared" ref="G33:G44" si="1">SUMIF($B$3:$B$27,$B33,G$3:G$27)/$A33/F33</f>
        <v>31.833333333333332</v>
      </c>
      <c r="H33" s="42"/>
      <c r="I33" s="42"/>
      <c r="J33" s="42">
        <f>SUMIF($B$3:$B$27,$B33,J$3:J$27)/$A33/$F33</f>
        <v>173.33333333333334</v>
      </c>
      <c r="K33" s="42">
        <f>SUMIF($B$3:$B$27,$B33,K$3:K$27)/$A33/$F33</f>
        <v>0</v>
      </c>
      <c r="L33" s="42"/>
      <c r="M33" s="42"/>
      <c r="N33" s="42"/>
      <c r="O33" s="42"/>
      <c r="P33" s="42"/>
      <c r="Q33" s="42"/>
      <c r="R33" s="42">
        <f>SUMIF($B$3:$B$27,$B33,R$3:R$27)/$A33/$F33/$G33</f>
        <v>1846.9109947643981</v>
      </c>
      <c r="S33" s="42">
        <f t="shared" ref="S33:S44" si="2">SUMIF($B$3:$B$27,$B33,S$3:S$27)/$A33/$F33</f>
        <v>176.83333333333334</v>
      </c>
    </row>
    <row r="34" spans="1:19" s="18" customFormat="1">
      <c r="A34" s="18">
        <f t="shared" si="0"/>
        <v>2</v>
      </c>
      <c r="B34" s="18">
        <v>2</v>
      </c>
      <c r="F34" s="42">
        <f t="shared" ref="F34:F44" si="3">SUMIF($B$3:$B$27,$B34,F$3:F$27)/$A34</f>
        <v>3</v>
      </c>
      <c r="G34" s="42">
        <f t="shared" si="1"/>
        <v>30.666666666666668</v>
      </c>
      <c r="H34" s="42"/>
      <c r="I34" s="42"/>
      <c r="J34" s="42">
        <f t="shared" ref="J34:K44" si="4">SUMIF($B$3:$B$27,$B34,J$3:J$27)/$A34/$F34</f>
        <v>170.66666666666666</v>
      </c>
      <c r="K34" s="42">
        <f t="shared" si="4"/>
        <v>0</v>
      </c>
      <c r="L34" s="42"/>
      <c r="M34" s="42"/>
      <c r="N34" s="42"/>
      <c r="O34" s="42"/>
      <c r="P34" s="42"/>
      <c r="Q34" s="42"/>
      <c r="R34" s="42">
        <f t="shared" ref="R34:R44" si="5">SUMIF($B$3:$B$27,$B34,R$3:R$27)/$A34/$F34/$G34</f>
        <v>1887.8260869565217</v>
      </c>
      <c r="S34" s="42">
        <f t="shared" si="2"/>
        <v>176.83333333333334</v>
      </c>
    </row>
    <row r="35" spans="1:19" s="18" customFormat="1">
      <c r="A35" s="18">
        <f t="shared" si="0"/>
        <v>2</v>
      </c>
      <c r="B35" s="18">
        <v>3</v>
      </c>
      <c r="F35" s="42">
        <f t="shared" si="3"/>
        <v>3</v>
      </c>
      <c r="G35" s="42">
        <f t="shared" si="1"/>
        <v>29</v>
      </c>
      <c r="H35" s="42"/>
      <c r="I35" s="42"/>
      <c r="J35" s="42">
        <f t="shared" si="4"/>
        <v>186.5</v>
      </c>
      <c r="K35" s="42">
        <f t="shared" si="4"/>
        <v>0</v>
      </c>
      <c r="L35" s="42"/>
      <c r="M35" s="42"/>
      <c r="N35" s="42"/>
      <c r="O35" s="42"/>
      <c r="P35" s="42"/>
      <c r="Q35" s="42"/>
      <c r="R35" s="42">
        <f t="shared" si="5"/>
        <v>1911.7241379310344</v>
      </c>
      <c r="S35" s="42">
        <f t="shared" si="2"/>
        <v>188.5</v>
      </c>
    </row>
    <row r="36" spans="1:19" s="18" customFormat="1">
      <c r="A36" s="18">
        <f>COUNTIF($B$2:$B$27,$B36)</f>
        <v>2</v>
      </c>
      <c r="B36" s="18">
        <v>4</v>
      </c>
      <c r="F36" s="42">
        <f t="shared" si="3"/>
        <v>3</v>
      </c>
      <c r="G36" s="42">
        <f t="shared" si="1"/>
        <v>30.166666666666668</v>
      </c>
      <c r="H36" s="42"/>
      <c r="I36" s="42"/>
      <c r="J36" s="42">
        <f t="shared" si="4"/>
        <v>177.83333333333334</v>
      </c>
      <c r="K36" s="42">
        <f t="shared" si="4"/>
        <v>0</v>
      </c>
      <c r="L36" s="42"/>
      <c r="M36" s="42"/>
      <c r="N36" s="42"/>
      <c r="O36" s="42"/>
      <c r="P36" s="42"/>
      <c r="Q36" s="42"/>
      <c r="R36" s="42">
        <f t="shared" si="5"/>
        <v>1923.0939226519338</v>
      </c>
      <c r="S36" s="42">
        <f t="shared" si="2"/>
        <v>193.66666666666666</v>
      </c>
    </row>
    <row r="37" spans="1:19" s="18" customFormat="1">
      <c r="A37" s="18">
        <f t="shared" si="0"/>
        <v>2</v>
      </c>
      <c r="B37" s="18">
        <v>5</v>
      </c>
      <c r="F37" s="42">
        <f t="shared" si="3"/>
        <v>3</v>
      </c>
      <c r="G37" s="42">
        <f t="shared" si="1"/>
        <v>31.666666666666668</v>
      </c>
      <c r="H37" s="42"/>
      <c r="I37" s="42"/>
      <c r="J37" s="42">
        <f t="shared" si="4"/>
        <v>191.83333333333334</v>
      </c>
      <c r="K37" s="42">
        <f t="shared" si="4"/>
        <v>0</v>
      </c>
      <c r="L37" s="42"/>
      <c r="M37" s="42"/>
      <c r="N37" s="42"/>
      <c r="O37" s="42"/>
      <c r="P37" s="42"/>
      <c r="Q37" s="42"/>
      <c r="R37" s="42">
        <f t="shared" si="5"/>
        <v>2213.8947368421054</v>
      </c>
      <c r="S37" s="42">
        <f t="shared" si="2"/>
        <v>200</v>
      </c>
    </row>
    <row r="38" spans="1:19" s="18" customFormat="1">
      <c r="A38" s="18">
        <f t="shared" si="0"/>
        <v>2</v>
      </c>
      <c r="B38" s="18">
        <v>6</v>
      </c>
      <c r="F38" s="42">
        <f t="shared" si="3"/>
        <v>3</v>
      </c>
      <c r="G38" s="42">
        <f t="shared" si="1"/>
        <v>30.166666666666668</v>
      </c>
      <c r="H38" s="42"/>
      <c r="I38" s="42"/>
      <c r="J38" s="42">
        <f t="shared" si="4"/>
        <v>180</v>
      </c>
      <c r="K38" s="42">
        <f t="shared" si="4"/>
        <v>0</v>
      </c>
      <c r="L38" s="42"/>
      <c r="M38" s="42"/>
      <c r="N38" s="42"/>
      <c r="O38" s="42"/>
      <c r="P38" s="42"/>
      <c r="Q38" s="42"/>
      <c r="R38" s="42">
        <f t="shared" si="5"/>
        <v>2340.9944751381213</v>
      </c>
      <c r="S38" s="42">
        <f t="shared" si="2"/>
        <v>190.66666666666666</v>
      </c>
    </row>
    <row r="39" spans="1:19" s="18" customFormat="1">
      <c r="A39" s="18">
        <f t="shared" si="0"/>
        <v>2</v>
      </c>
      <c r="B39" s="18">
        <v>7</v>
      </c>
      <c r="F39" s="42">
        <f t="shared" si="3"/>
        <v>3</v>
      </c>
      <c r="G39" s="42">
        <f t="shared" si="1"/>
        <v>31.166666666666668</v>
      </c>
      <c r="H39" s="42"/>
      <c r="I39" s="42"/>
      <c r="J39" s="42">
        <f t="shared" si="4"/>
        <v>185</v>
      </c>
      <c r="K39" s="42">
        <f t="shared" si="4"/>
        <v>0</v>
      </c>
      <c r="L39" s="42"/>
      <c r="M39" s="42"/>
      <c r="N39" s="42"/>
      <c r="O39" s="42"/>
      <c r="P39" s="42"/>
      <c r="Q39" s="42"/>
      <c r="R39" s="42">
        <f t="shared" si="5"/>
        <v>2472.5133689839572</v>
      </c>
      <c r="S39" s="42">
        <f t="shared" si="2"/>
        <v>189.16666666666666</v>
      </c>
    </row>
    <row r="40" spans="1:19" s="18" customFormat="1">
      <c r="A40" s="18">
        <f t="shared" si="0"/>
        <v>2</v>
      </c>
      <c r="B40" s="18">
        <v>8</v>
      </c>
      <c r="F40" s="42">
        <f t="shared" si="3"/>
        <v>3</v>
      </c>
      <c r="G40" s="42">
        <f t="shared" si="1"/>
        <v>30.166666666666668</v>
      </c>
      <c r="H40" s="42"/>
      <c r="I40" s="42"/>
      <c r="J40" s="42">
        <f t="shared" si="4"/>
        <v>190.33333333333334</v>
      </c>
      <c r="K40" s="42">
        <f t="shared" si="4"/>
        <v>0</v>
      </c>
      <c r="L40" s="42"/>
      <c r="M40" s="42"/>
      <c r="N40" s="42"/>
      <c r="O40" s="42"/>
      <c r="P40" s="42"/>
      <c r="Q40" s="42"/>
      <c r="R40" s="42">
        <f t="shared" si="5"/>
        <v>2406.1878453038676</v>
      </c>
      <c r="S40" s="42">
        <f t="shared" si="2"/>
        <v>193.16666666666666</v>
      </c>
    </row>
    <row r="41" spans="1:19" s="18" customFormat="1">
      <c r="A41" s="18">
        <f t="shared" si="0"/>
        <v>2</v>
      </c>
      <c r="B41" s="18">
        <v>9</v>
      </c>
      <c r="F41" s="42">
        <f t="shared" si="3"/>
        <v>3</v>
      </c>
      <c r="G41" s="42">
        <f t="shared" si="1"/>
        <v>30.666666666666668</v>
      </c>
      <c r="H41" s="42"/>
      <c r="I41" s="42"/>
      <c r="J41" s="42">
        <f t="shared" si="4"/>
        <v>181.33333333333334</v>
      </c>
      <c r="K41" s="42">
        <f t="shared" si="4"/>
        <v>0</v>
      </c>
      <c r="L41" s="42"/>
      <c r="M41" s="42"/>
      <c r="N41" s="42"/>
      <c r="O41" s="42"/>
      <c r="P41" s="42"/>
      <c r="Q41" s="42"/>
      <c r="R41" s="42">
        <f t="shared" si="5"/>
        <v>2339.3478260869565</v>
      </c>
      <c r="S41" s="42">
        <f t="shared" si="2"/>
        <v>184.33333333333334</v>
      </c>
    </row>
    <row r="42" spans="1:19" s="18" customFormat="1">
      <c r="A42" s="18">
        <f t="shared" si="0"/>
        <v>2</v>
      </c>
      <c r="B42" s="18">
        <v>10</v>
      </c>
      <c r="F42" s="42">
        <f t="shared" si="3"/>
        <v>3</v>
      </c>
      <c r="G42" s="42">
        <f t="shared" si="1"/>
        <v>28.666666666666668</v>
      </c>
      <c r="H42" s="42"/>
      <c r="I42" s="42"/>
      <c r="J42" s="42">
        <f t="shared" si="4"/>
        <v>178.16666666666666</v>
      </c>
      <c r="K42" s="42">
        <f t="shared" si="4"/>
        <v>0</v>
      </c>
      <c r="L42" s="42"/>
      <c r="M42" s="42"/>
      <c r="N42" s="42"/>
      <c r="O42" s="42"/>
      <c r="P42" s="42"/>
      <c r="Q42" s="42"/>
      <c r="R42" s="42">
        <f t="shared" si="5"/>
        <v>2296.7441860465115</v>
      </c>
      <c r="S42" s="42">
        <f t="shared" si="2"/>
        <v>187.33333333333334</v>
      </c>
    </row>
    <row r="43" spans="1:19" s="18" customFormat="1">
      <c r="A43" s="18">
        <f t="shared" si="0"/>
        <v>2</v>
      </c>
      <c r="B43" s="18">
        <v>11</v>
      </c>
      <c r="F43" s="42">
        <f t="shared" si="3"/>
        <v>3</v>
      </c>
      <c r="G43" s="42">
        <f t="shared" si="1"/>
        <v>30</v>
      </c>
      <c r="H43" s="42"/>
      <c r="I43" s="42"/>
      <c r="J43" s="42">
        <f t="shared" si="4"/>
        <v>179</v>
      </c>
      <c r="K43" s="42">
        <f t="shared" si="4"/>
        <v>0</v>
      </c>
      <c r="L43" s="42"/>
      <c r="M43" s="42"/>
      <c r="N43" s="42"/>
      <c r="O43" s="42"/>
      <c r="P43" s="42"/>
      <c r="Q43" s="42"/>
      <c r="R43" s="42">
        <f t="shared" si="5"/>
        <v>2214.2222222222222</v>
      </c>
      <c r="S43" s="42">
        <f t="shared" si="2"/>
        <v>180.16666666666666</v>
      </c>
    </row>
    <row r="44" spans="1:19" s="18" customFormat="1">
      <c r="A44" s="18">
        <f t="shared" si="0"/>
        <v>2</v>
      </c>
      <c r="B44" s="18">
        <v>12</v>
      </c>
      <c r="F44" s="42">
        <f t="shared" si="3"/>
        <v>3</v>
      </c>
      <c r="G44" s="42">
        <f t="shared" si="1"/>
        <v>31</v>
      </c>
      <c r="H44" s="42"/>
      <c r="I44" s="42"/>
      <c r="J44" s="42">
        <f t="shared" si="4"/>
        <v>177.33333333333334</v>
      </c>
      <c r="K44" s="42">
        <f t="shared" si="4"/>
        <v>0</v>
      </c>
      <c r="L44" s="42"/>
      <c r="M44" s="42"/>
      <c r="N44" s="42"/>
      <c r="O44" s="42"/>
      <c r="P44" s="42"/>
      <c r="Q44" s="42"/>
      <c r="R44" s="42">
        <f t="shared" si="5"/>
        <v>1937.8494623655915</v>
      </c>
      <c r="S44" s="42">
        <f t="shared" si="2"/>
        <v>181.16666666666666</v>
      </c>
    </row>
    <row r="45" spans="1:19">
      <c r="A45" s="38" t="s">
        <v>25</v>
      </c>
      <c r="B45" s="38" t="s">
        <v>25</v>
      </c>
      <c r="C45" s="38" t="s">
        <v>25</v>
      </c>
      <c r="D45" s="38" t="s">
        <v>25</v>
      </c>
      <c r="E45" s="38" t="s">
        <v>25</v>
      </c>
      <c r="F45" s="38" t="s">
        <v>25</v>
      </c>
      <c r="G45" s="38" t="s">
        <v>25</v>
      </c>
      <c r="H45" s="38" t="s">
        <v>25</v>
      </c>
      <c r="I45" s="38" t="s">
        <v>25</v>
      </c>
      <c r="J45" s="38" t="s">
        <v>25</v>
      </c>
      <c r="K45" s="38" t="s">
        <v>25</v>
      </c>
      <c r="L45" s="38" t="s">
        <v>25</v>
      </c>
      <c r="M45" s="38" t="s">
        <v>25</v>
      </c>
      <c r="N45" s="38" t="s">
        <v>25</v>
      </c>
      <c r="O45" s="38" t="s">
        <v>25</v>
      </c>
      <c r="P45" s="38" t="s">
        <v>25</v>
      </c>
      <c r="Q45" s="38" t="s">
        <v>25</v>
      </c>
      <c r="R45" s="38" t="s">
        <v>25</v>
      </c>
      <c r="S45" s="38" t="s">
        <v>25</v>
      </c>
    </row>
    <row r="47" spans="1:19">
      <c r="A47" s="16" t="s">
        <v>56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1:19">
      <c r="A48" s="17"/>
      <c r="B48" s="17" t="str">
        <f>B32</f>
        <v>Month</v>
      </c>
      <c r="C48" s="17"/>
      <c r="D48" s="17"/>
      <c r="E48" s="17"/>
      <c r="F48" s="17" t="s">
        <v>118</v>
      </c>
      <c r="G48" s="17" t="s">
        <v>122</v>
      </c>
      <c r="H48" s="17"/>
      <c r="I48" s="17"/>
      <c r="J48" s="17" t="s">
        <v>119</v>
      </c>
      <c r="K48" s="17" t="s">
        <v>120</v>
      </c>
      <c r="L48" s="17"/>
      <c r="M48" s="17"/>
      <c r="N48" s="17"/>
      <c r="O48" s="17"/>
      <c r="P48" s="17"/>
      <c r="Q48" s="17"/>
      <c r="R48" s="17" t="s">
        <v>74</v>
      </c>
      <c r="S48" s="17" t="s">
        <v>121</v>
      </c>
    </row>
    <row r="49" spans="1:19" s="18" customFormat="1">
      <c r="A49" s="18">
        <f>'Inputs &amp; Notes'!B1-1</f>
        <v>2012</v>
      </c>
      <c r="B49" s="18">
        <v>6</v>
      </c>
      <c r="F49" s="42">
        <f>SUMIF('Cust MB Ind'!$X$8:$AH$8,$B$29,'Cust MB Ind'!$X9:$AH9)</f>
        <v>3</v>
      </c>
      <c r="G49" s="42">
        <f>'Avg Bill Days'!C6</f>
        <v>31.67</v>
      </c>
      <c r="H49" s="42"/>
      <c r="I49" s="42"/>
      <c r="J49" s="42">
        <f>ROUND(SUMIF($B$32:$B$45,$B49,J$32:J$45)*$F49,0)</f>
        <v>540</v>
      </c>
      <c r="K49" s="42">
        <f>ROUND(SUMIF($B$32:$B$45,$B49,K$32:K$45)*$F49,0)</f>
        <v>0</v>
      </c>
      <c r="L49" s="42"/>
      <c r="M49" s="42"/>
      <c r="N49" s="42"/>
      <c r="O49" s="42"/>
      <c r="P49" s="42"/>
      <c r="Q49" s="42"/>
      <c r="R49" s="42">
        <f>ROUND(SUMIF($B$32:$B$45,$B49,R$32:R$45)*$F49*$G49,0)</f>
        <v>222418</v>
      </c>
      <c r="S49" s="42">
        <f>ROUND(SUMIF($B$32:$B$45,$B49,S$32:S$45)*$F49,0)</f>
        <v>572</v>
      </c>
    </row>
    <row r="50" spans="1:19" s="18" customFormat="1">
      <c r="A50" s="18">
        <f t="shared" ref="A50:A55" si="6">A49</f>
        <v>2012</v>
      </c>
      <c r="B50" s="18">
        <f t="shared" ref="B50:B55" si="7">B49+1</f>
        <v>7</v>
      </c>
      <c r="F50" s="42">
        <f>SUMIF('Cust MB Ind'!$X$8:$AH$8,$B$29,'Cust MB Ind'!$X10:$AH10)</f>
        <v>3</v>
      </c>
      <c r="G50" s="42">
        <f>'Avg Bill Days'!C7</f>
        <v>31.14</v>
      </c>
      <c r="H50" s="42"/>
      <c r="I50" s="42"/>
      <c r="J50" s="42">
        <f t="shared" ref="J50:K113" si="8">ROUND(SUMIF($B$32:$B$45,$B50,J$32:J$45)*$F50,0)</f>
        <v>555</v>
      </c>
      <c r="K50" s="42">
        <f t="shared" si="8"/>
        <v>0</v>
      </c>
      <c r="L50" s="42"/>
      <c r="M50" s="42"/>
      <c r="N50" s="42"/>
      <c r="O50" s="42"/>
      <c r="P50" s="42"/>
      <c r="Q50" s="42"/>
      <c r="R50" s="42">
        <f t="shared" ref="R50:R113" si="9">ROUND(SUMIF($B$32:$B$45,$B50,R$32:R$45)*$F50*$G50,0)</f>
        <v>230982</v>
      </c>
      <c r="S50" s="42">
        <f t="shared" ref="S50:S113" si="10">ROUND(SUMIF($B$32:$B$45,$B50,S$32:S$45)*$F50,0)</f>
        <v>568</v>
      </c>
    </row>
    <row r="51" spans="1:19" s="18" customFormat="1">
      <c r="A51" s="18">
        <f t="shared" si="6"/>
        <v>2012</v>
      </c>
      <c r="B51" s="18">
        <f t="shared" si="7"/>
        <v>8</v>
      </c>
      <c r="F51" s="42">
        <f>SUMIF('Cust MB Ind'!$X$8:$AH$8,$B$29,'Cust MB Ind'!$X11:$AH11)</f>
        <v>3</v>
      </c>
      <c r="G51" s="42">
        <f>'Avg Bill Days'!C8</f>
        <v>30.43</v>
      </c>
      <c r="H51" s="42"/>
      <c r="I51" s="42"/>
      <c r="J51" s="42">
        <f t="shared" si="8"/>
        <v>571</v>
      </c>
      <c r="K51" s="42">
        <f t="shared" si="8"/>
        <v>0</v>
      </c>
      <c r="L51" s="42"/>
      <c r="M51" s="42"/>
      <c r="N51" s="42"/>
      <c r="O51" s="42"/>
      <c r="P51" s="42"/>
      <c r="Q51" s="42"/>
      <c r="R51" s="42">
        <f t="shared" si="9"/>
        <v>219661</v>
      </c>
      <c r="S51" s="42">
        <f t="shared" si="10"/>
        <v>580</v>
      </c>
    </row>
    <row r="52" spans="1:19" s="18" customFormat="1">
      <c r="A52" s="18">
        <f t="shared" si="6"/>
        <v>2012</v>
      </c>
      <c r="B52" s="18">
        <f t="shared" si="7"/>
        <v>9</v>
      </c>
      <c r="F52" s="42">
        <f>SUMIF('Cust MB Ind'!$X$8:$AH$8,$B$29,'Cust MB Ind'!$X12:$AH12)</f>
        <v>3</v>
      </c>
      <c r="G52" s="42">
        <f>'Avg Bill Days'!C9</f>
        <v>31.14</v>
      </c>
      <c r="H52" s="42"/>
      <c r="I52" s="42"/>
      <c r="J52" s="42">
        <f t="shared" si="8"/>
        <v>544</v>
      </c>
      <c r="K52" s="42">
        <f t="shared" si="8"/>
        <v>0</v>
      </c>
      <c r="L52" s="42"/>
      <c r="M52" s="42"/>
      <c r="N52" s="42"/>
      <c r="O52" s="42"/>
      <c r="P52" s="42"/>
      <c r="Q52" s="42"/>
      <c r="R52" s="42">
        <f t="shared" si="9"/>
        <v>218542</v>
      </c>
      <c r="S52" s="42">
        <f t="shared" si="10"/>
        <v>553</v>
      </c>
    </row>
    <row r="53" spans="1:19" s="18" customFormat="1">
      <c r="A53" s="18">
        <f t="shared" si="6"/>
        <v>2012</v>
      </c>
      <c r="B53" s="18">
        <f t="shared" si="7"/>
        <v>10</v>
      </c>
      <c r="F53" s="42">
        <f>SUMIF('Cust MB Ind'!$X$8:$AH$8,$B$29,'Cust MB Ind'!$X13:$AH13)</f>
        <v>3</v>
      </c>
      <c r="G53" s="42">
        <f>'Avg Bill Days'!C10</f>
        <v>29.52</v>
      </c>
      <c r="H53" s="42"/>
      <c r="I53" s="42"/>
      <c r="J53" s="42">
        <f t="shared" si="8"/>
        <v>535</v>
      </c>
      <c r="K53" s="42">
        <f t="shared" si="8"/>
        <v>0</v>
      </c>
      <c r="L53" s="42"/>
      <c r="M53" s="42"/>
      <c r="N53" s="42"/>
      <c r="O53" s="42"/>
      <c r="P53" s="42"/>
      <c r="Q53" s="42"/>
      <c r="R53" s="42">
        <f t="shared" si="9"/>
        <v>203400</v>
      </c>
      <c r="S53" s="42">
        <f t="shared" si="10"/>
        <v>562</v>
      </c>
    </row>
    <row r="54" spans="1:19" s="18" customFormat="1">
      <c r="A54" s="18">
        <f t="shared" si="6"/>
        <v>2012</v>
      </c>
      <c r="B54" s="18">
        <f t="shared" si="7"/>
        <v>11</v>
      </c>
      <c r="F54" s="42">
        <f>SUMIF('Cust MB Ind'!$X$8:$AH$8,$B$29,'Cust MB Ind'!$X14:$AH14)</f>
        <v>3</v>
      </c>
      <c r="G54" s="42">
        <f>'Avg Bill Days'!C11</f>
        <v>28.762</v>
      </c>
      <c r="H54" s="42"/>
      <c r="I54" s="42"/>
      <c r="J54" s="42">
        <f t="shared" si="8"/>
        <v>537</v>
      </c>
      <c r="K54" s="42">
        <f t="shared" si="8"/>
        <v>0</v>
      </c>
      <c r="L54" s="42"/>
      <c r="M54" s="42"/>
      <c r="N54" s="42"/>
      <c r="O54" s="42"/>
      <c r="P54" s="42"/>
      <c r="Q54" s="42"/>
      <c r="R54" s="42">
        <f t="shared" si="9"/>
        <v>191056</v>
      </c>
      <c r="S54" s="42">
        <f t="shared" si="10"/>
        <v>541</v>
      </c>
    </row>
    <row r="55" spans="1:19" s="18" customFormat="1">
      <c r="A55" s="18">
        <f t="shared" si="6"/>
        <v>2012</v>
      </c>
      <c r="B55" s="18">
        <f t="shared" si="7"/>
        <v>12</v>
      </c>
      <c r="F55" s="42">
        <f>SUMIF('Cust MB Ind'!$X$8:$AH$8,$B$29,'Cust MB Ind'!$X15:$AH15)</f>
        <v>3</v>
      </c>
      <c r="G55" s="42">
        <f>'Avg Bill Days'!C12</f>
        <v>30.905000000000001</v>
      </c>
      <c r="H55" s="42"/>
      <c r="I55" s="42"/>
      <c r="J55" s="42">
        <f t="shared" si="8"/>
        <v>532</v>
      </c>
      <c r="K55" s="42">
        <f t="shared" si="8"/>
        <v>0</v>
      </c>
      <c r="L55" s="42"/>
      <c r="M55" s="42"/>
      <c r="N55" s="42"/>
      <c r="O55" s="42"/>
      <c r="P55" s="42"/>
      <c r="Q55" s="42"/>
      <c r="R55" s="42">
        <f t="shared" si="9"/>
        <v>179668</v>
      </c>
      <c r="S55" s="42">
        <f t="shared" si="10"/>
        <v>544</v>
      </c>
    </row>
    <row r="56" spans="1:19" s="18" customFormat="1">
      <c r="A56" s="18">
        <f>'Inputs &amp; Notes'!B1</f>
        <v>2013</v>
      </c>
      <c r="B56" s="18">
        <v>1</v>
      </c>
      <c r="F56" s="42">
        <f>SUMIF('Cust MB Ind'!$X$8:$AH$8,$B$29,'Cust MB Ind'!$X16:$AH16)</f>
        <v>3</v>
      </c>
      <c r="G56" s="42">
        <f>'Avg Bill Days'!C13</f>
        <v>32.286000000000001</v>
      </c>
      <c r="H56" s="42"/>
      <c r="I56" s="42"/>
      <c r="J56" s="42">
        <f t="shared" si="8"/>
        <v>520</v>
      </c>
      <c r="K56" s="42">
        <f t="shared" si="8"/>
        <v>0</v>
      </c>
      <c r="L56" s="42"/>
      <c r="M56" s="42"/>
      <c r="N56" s="42"/>
      <c r="O56" s="42"/>
      <c r="P56" s="42"/>
      <c r="Q56" s="42"/>
      <c r="R56" s="42">
        <f t="shared" si="9"/>
        <v>178888</v>
      </c>
      <c r="S56" s="42">
        <f t="shared" si="10"/>
        <v>531</v>
      </c>
    </row>
    <row r="57" spans="1:19" s="18" customFormat="1">
      <c r="A57" s="18">
        <f>A56</f>
        <v>2013</v>
      </c>
      <c r="B57" s="18">
        <v>2</v>
      </c>
      <c r="F57" s="42">
        <f>SUMIF('Cust MB Ind'!$X$8:$AH$8,$B$29,'Cust MB Ind'!$X17:$AH17)</f>
        <v>3</v>
      </c>
      <c r="G57" s="42">
        <f>'Avg Bill Days'!C14</f>
        <v>29.81</v>
      </c>
      <c r="H57" s="42"/>
      <c r="I57" s="42"/>
      <c r="J57" s="42">
        <f t="shared" si="8"/>
        <v>512</v>
      </c>
      <c r="K57" s="42">
        <f t="shared" si="8"/>
        <v>0</v>
      </c>
      <c r="L57" s="42"/>
      <c r="M57" s="42"/>
      <c r="N57" s="42"/>
      <c r="O57" s="42"/>
      <c r="P57" s="42"/>
      <c r="Q57" s="42"/>
      <c r="R57" s="42">
        <f t="shared" si="9"/>
        <v>168828</v>
      </c>
      <c r="S57" s="42">
        <f t="shared" si="10"/>
        <v>531</v>
      </c>
    </row>
    <row r="58" spans="1:19" s="18" customFormat="1">
      <c r="A58" s="18">
        <f t="shared" ref="A58:A67" si="11">A57</f>
        <v>2013</v>
      </c>
      <c r="B58" s="18">
        <v>3</v>
      </c>
      <c r="F58" s="42">
        <f>SUMIF('Cust MB Ind'!$X$8:$AH$8,$B$29,'Cust MB Ind'!$X18:$AH18)</f>
        <v>3</v>
      </c>
      <c r="G58" s="42">
        <f>'Avg Bill Days'!C15</f>
        <v>29.524000000000001</v>
      </c>
      <c r="H58" s="42"/>
      <c r="I58" s="42"/>
      <c r="J58" s="42">
        <f t="shared" si="8"/>
        <v>560</v>
      </c>
      <c r="K58" s="42">
        <f t="shared" si="8"/>
        <v>0</v>
      </c>
      <c r="L58" s="42"/>
      <c r="M58" s="42"/>
      <c r="N58" s="42"/>
      <c r="O58" s="42"/>
      <c r="P58" s="42"/>
      <c r="Q58" s="42"/>
      <c r="R58" s="42">
        <f t="shared" si="9"/>
        <v>169325</v>
      </c>
      <c r="S58" s="42">
        <f t="shared" si="10"/>
        <v>566</v>
      </c>
    </row>
    <row r="59" spans="1:19" s="18" customFormat="1">
      <c r="A59" s="18">
        <f t="shared" si="11"/>
        <v>2013</v>
      </c>
      <c r="B59" s="18">
        <v>4</v>
      </c>
      <c r="F59" s="42">
        <f>SUMIF('Cust MB Ind'!$X$8:$AH$8,$B$29,'Cust MB Ind'!$X19:$AH19)</f>
        <v>3</v>
      </c>
      <c r="G59" s="42">
        <f>'Avg Bill Days'!C16</f>
        <v>30.713999999999999</v>
      </c>
      <c r="H59" s="42"/>
      <c r="I59" s="42"/>
      <c r="J59" s="42">
        <f t="shared" si="8"/>
        <v>534</v>
      </c>
      <c r="K59" s="42">
        <f t="shared" si="8"/>
        <v>0</v>
      </c>
      <c r="L59" s="42"/>
      <c r="M59" s="42"/>
      <c r="N59" s="42"/>
      <c r="O59" s="42"/>
      <c r="P59" s="42"/>
      <c r="Q59" s="42"/>
      <c r="R59" s="42">
        <f t="shared" si="9"/>
        <v>177198</v>
      </c>
      <c r="S59" s="42">
        <f t="shared" si="10"/>
        <v>581</v>
      </c>
    </row>
    <row r="60" spans="1:19" s="18" customFormat="1">
      <c r="A60" s="18">
        <f t="shared" si="11"/>
        <v>2013</v>
      </c>
      <c r="B60" s="18">
        <v>5</v>
      </c>
      <c r="F60" s="42">
        <f>SUMIF('Cust MB Ind'!$X$8:$AH$8,$B$29,'Cust MB Ind'!$X20:$AH20)</f>
        <v>3</v>
      </c>
      <c r="G60" s="42">
        <f>'Avg Bill Days'!C17</f>
        <v>29.524000000000001</v>
      </c>
      <c r="H60" s="42"/>
      <c r="I60" s="42"/>
      <c r="J60" s="42">
        <f t="shared" si="8"/>
        <v>576</v>
      </c>
      <c r="K60" s="42">
        <f t="shared" si="8"/>
        <v>0</v>
      </c>
      <c r="L60" s="42"/>
      <c r="M60" s="42"/>
      <c r="N60" s="42"/>
      <c r="O60" s="42"/>
      <c r="P60" s="42"/>
      <c r="Q60" s="42"/>
      <c r="R60" s="42">
        <f t="shared" si="9"/>
        <v>196089</v>
      </c>
      <c r="S60" s="42">
        <f t="shared" si="10"/>
        <v>600</v>
      </c>
    </row>
    <row r="61" spans="1:19" s="18" customFormat="1">
      <c r="A61" s="18">
        <f t="shared" si="11"/>
        <v>2013</v>
      </c>
      <c r="B61" s="18">
        <v>6</v>
      </c>
      <c r="F61" s="42">
        <f>SUMIF('Cust MB Ind'!$X$8:$AH$8,$B$29,'Cust MB Ind'!$X21:$AH21)</f>
        <v>3</v>
      </c>
      <c r="G61" s="42">
        <f>'Avg Bill Days'!C18</f>
        <v>30.619</v>
      </c>
      <c r="H61" s="42"/>
      <c r="I61" s="42"/>
      <c r="J61" s="42">
        <f t="shared" si="8"/>
        <v>540</v>
      </c>
      <c r="K61" s="42">
        <f t="shared" si="8"/>
        <v>0</v>
      </c>
      <c r="L61" s="42"/>
      <c r="M61" s="42"/>
      <c r="N61" s="42"/>
      <c r="O61" s="42"/>
      <c r="P61" s="42"/>
      <c r="Q61" s="42"/>
      <c r="R61" s="42">
        <f t="shared" si="9"/>
        <v>215037</v>
      </c>
      <c r="S61" s="42">
        <f t="shared" si="10"/>
        <v>572</v>
      </c>
    </row>
    <row r="62" spans="1:19" s="18" customFormat="1">
      <c r="A62" s="18">
        <f t="shared" si="11"/>
        <v>2013</v>
      </c>
      <c r="B62" s="18">
        <v>7</v>
      </c>
      <c r="F62" s="42">
        <f>SUMIF('Cust MB Ind'!$X$8:$AH$8,$B$29,'Cust MB Ind'!$X22:$AH22)</f>
        <v>3</v>
      </c>
      <c r="G62" s="42">
        <f>'Avg Bill Days'!C19</f>
        <v>30.713999999999999</v>
      </c>
      <c r="H62" s="42"/>
      <c r="I62" s="42"/>
      <c r="J62" s="42">
        <f t="shared" si="8"/>
        <v>555</v>
      </c>
      <c r="K62" s="42">
        <f t="shared" si="8"/>
        <v>0</v>
      </c>
      <c r="L62" s="42"/>
      <c r="M62" s="42"/>
      <c r="N62" s="42"/>
      <c r="O62" s="42"/>
      <c r="P62" s="42"/>
      <c r="Q62" s="42"/>
      <c r="R62" s="42">
        <f t="shared" si="9"/>
        <v>227822</v>
      </c>
      <c r="S62" s="42">
        <f t="shared" si="10"/>
        <v>568</v>
      </c>
    </row>
    <row r="63" spans="1:19" s="18" customFormat="1">
      <c r="A63" s="18">
        <f t="shared" si="11"/>
        <v>2013</v>
      </c>
      <c r="B63" s="18">
        <v>8</v>
      </c>
      <c r="F63" s="42">
        <f>SUMIF('Cust MB Ind'!$X$8:$AH$8,$B$29,'Cust MB Ind'!$X23:$AH23)</f>
        <v>3</v>
      </c>
      <c r="G63" s="42">
        <f>'Avg Bill Days'!C20</f>
        <v>30.475999999999999</v>
      </c>
      <c r="H63" s="42"/>
      <c r="I63" s="42"/>
      <c r="J63" s="42">
        <f t="shared" si="8"/>
        <v>571</v>
      </c>
      <c r="K63" s="42">
        <f t="shared" si="8"/>
        <v>0</v>
      </c>
      <c r="L63" s="42"/>
      <c r="M63" s="42"/>
      <c r="N63" s="42"/>
      <c r="O63" s="42"/>
      <c r="P63" s="42"/>
      <c r="Q63" s="42"/>
      <c r="R63" s="42">
        <f t="shared" si="9"/>
        <v>219993</v>
      </c>
      <c r="S63" s="42">
        <f t="shared" si="10"/>
        <v>580</v>
      </c>
    </row>
    <row r="64" spans="1:19" s="18" customFormat="1">
      <c r="A64" s="18">
        <f t="shared" si="11"/>
        <v>2013</v>
      </c>
      <c r="B64" s="18">
        <v>9</v>
      </c>
      <c r="F64" s="42">
        <f>SUMIF('Cust MB Ind'!$X$8:$AH$8,$B$29,'Cust MB Ind'!$X24:$AH24)</f>
        <v>3</v>
      </c>
      <c r="G64" s="42">
        <f>'Avg Bill Days'!C21</f>
        <v>31.143000000000001</v>
      </c>
      <c r="H64" s="42"/>
      <c r="I64" s="42"/>
      <c r="J64" s="42">
        <f t="shared" si="8"/>
        <v>544</v>
      </c>
      <c r="K64" s="42">
        <f t="shared" si="8"/>
        <v>0</v>
      </c>
      <c r="L64" s="42"/>
      <c r="M64" s="42"/>
      <c r="N64" s="42"/>
      <c r="O64" s="42"/>
      <c r="P64" s="42"/>
      <c r="Q64" s="42"/>
      <c r="R64" s="42">
        <f t="shared" si="9"/>
        <v>218563</v>
      </c>
      <c r="S64" s="42">
        <f t="shared" si="10"/>
        <v>553</v>
      </c>
    </row>
    <row r="65" spans="1:19" s="18" customFormat="1">
      <c r="A65" s="18">
        <f t="shared" si="11"/>
        <v>2013</v>
      </c>
      <c r="B65" s="18">
        <v>10</v>
      </c>
      <c r="F65" s="42">
        <f>SUMIF('Cust MB Ind'!$X$8:$AH$8,$B$29,'Cust MB Ind'!$X25:$AH25)</f>
        <v>3</v>
      </c>
      <c r="G65" s="42">
        <f>'Avg Bill Days'!C22</f>
        <v>30.762</v>
      </c>
      <c r="H65" s="42"/>
      <c r="I65" s="42"/>
      <c r="J65" s="42">
        <f t="shared" si="8"/>
        <v>535</v>
      </c>
      <c r="K65" s="42">
        <f t="shared" si="8"/>
        <v>0</v>
      </c>
      <c r="L65" s="42"/>
      <c r="M65" s="42"/>
      <c r="N65" s="42"/>
      <c r="O65" s="42"/>
      <c r="P65" s="42"/>
      <c r="Q65" s="42"/>
      <c r="R65" s="42">
        <f t="shared" si="9"/>
        <v>211957</v>
      </c>
      <c r="S65" s="42">
        <f t="shared" si="10"/>
        <v>562</v>
      </c>
    </row>
    <row r="66" spans="1:19" s="18" customFormat="1">
      <c r="A66" s="18">
        <f t="shared" si="11"/>
        <v>2013</v>
      </c>
      <c r="B66" s="18">
        <v>11</v>
      </c>
      <c r="F66" s="42">
        <f>SUMIF('Cust MB Ind'!$X$8:$AH$8,$B$29,'Cust MB Ind'!$X26:$AH26)</f>
        <v>3</v>
      </c>
      <c r="G66" s="42">
        <f>'Avg Bill Days'!C23</f>
        <v>28.619</v>
      </c>
      <c r="H66" s="42"/>
      <c r="I66" s="42"/>
      <c r="J66" s="42">
        <f t="shared" si="8"/>
        <v>537</v>
      </c>
      <c r="K66" s="42">
        <f t="shared" si="8"/>
        <v>0</v>
      </c>
      <c r="L66" s="42"/>
      <c r="M66" s="42"/>
      <c r="N66" s="42"/>
      <c r="O66" s="42"/>
      <c r="P66" s="42"/>
      <c r="Q66" s="42"/>
      <c r="R66" s="42">
        <f t="shared" si="9"/>
        <v>190106</v>
      </c>
      <c r="S66" s="42">
        <f t="shared" si="10"/>
        <v>541</v>
      </c>
    </row>
    <row r="67" spans="1:19" s="18" customFormat="1">
      <c r="A67" s="18">
        <f t="shared" si="11"/>
        <v>2013</v>
      </c>
      <c r="B67" s="18">
        <v>12</v>
      </c>
      <c r="F67" s="42">
        <f>SUMIF('Cust MB Ind'!$X$8:$AH$8,$B$29,'Cust MB Ind'!$X27:$AH27)</f>
        <v>3</v>
      </c>
      <c r="G67" s="42">
        <f>'Avg Bill Days'!C24</f>
        <v>31.238</v>
      </c>
      <c r="H67" s="42"/>
      <c r="I67" s="42"/>
      <c r="J67" s="42">
        <f t="shared" si="8"/>
        <v>532</v>
      </c>
      <c r="K67" s="42">
        <f t="shared" si="8"/>
        <v>0</v>
      </c>
      <c r="L67" s="42"/>
      <c r="M67" s="42"/>
      <c r="N67" s="42"/>
      <c r="O67" s="42"/>
      <c r="P67" s="42"/>
      <c r="Q67" s="42"/>
      <c r="R67" s="42">
        <f t="shared" si="9"/>
        <v>181604</v>
      </c>
      <c r="S67" s="42">
        <f t="shared" si="10"/>
        <v>544</v>
      </c>
    </row>
    <row r="68" spans="1:19" s="18" customFormat="1">
      <c r="A68" s="18">
        <f t="shared" ref="A68:A131" si="12">A56+1</f>
        <v>2014</v>
      </c>
      <c r="B68" s="18">
        <f>B56</f>
        <v>1</v>
      </c>
      <c r="F68" s="42">
        <f>SUMIF('Cust MB Ind'!$X$8:$AH$8,$B$29,'Cust MB Ind'!$X28:$AH28)</f>
        <v>3</v>
      </c>
      <c r="G68" s="42">
        <f>'Avg Bill Days'!C25</f>
        <v>32.286000000000001</v>
      </c>
      <c r="H68" s="42"/>
      <c r="I68" s="42"/>
      <c r="J68" s="42">
        <f t="shared" si="8"/>
        <v>520</v>
      </c>
      <c r="K68" s="42">
        <f t="shared" si="8"/>
        <v>0</v>
      </c>
      <c r="L68" s="42"/>
      <c r="M68" s="42"/>
      <c r="N68" s="42"/>
      <c r="O68" s="42"/>
      <c r="P68" s="42"/>
      <c r="Q68" s="42"/>
      <c r="R68" s="42">
        <f t="shared" si="9"/>
        <v>178888</v>
      </c>
      <c r="S68" s="42">
        <f t="shared" si="10"/>
        <v>531</v>
      </c>
    </row>
    <row r="69" spans="1:19" s="18" customFormat="1">
      <c r="A69" s="18">
        <f t="shared" si="12"/>
        <v>2014</v>
      </c>
      <c r="B69" s="18">
        <f t="shared" ref="B69:B132" si="13">B57</f>
        <v>2</v>
      </c>
      <c r="F69" s="42">
        <f>SUMIF('Cust MB Ind'!$X$8:$AH$8,$B$29,'Cust MB Ind'!$X29:$AH29)</f>
        <v>3</v>
      </c>
      <c r="G69" s="42">
        <f>'Avg Bill Days'!C26</f>
        <v>29.81</v>
      </c>
      <c r="H69" s="42"/>
      <c r="I69" s="42"/>
      <c r="J69" s="42">
        <f t="shared" si="8"/>
        <v>512</v>
      </c>
      <c r="K69" s="42">
        <f t="shared" si="8"/>
        <v>0</v>
      </c>
      <c r="L69" s="42"/>
      <c r="M69" s="42"/>
      <c r="N69" s="42"/>
      <c r="O69" s="42"/>
      <c r="P69" s="42"/>
      <c r="Q69" s="42"/>
      <c r="R69" s="42">
        <f t="shared" si="9"/>
        <v>168828</v>
      </c>
      <c r="S69" s="42">
        <f t="shared" si="10"/>
        <v>531</v>
      </c>
    </row>
    <row r="70" spans="1:19" s="18" customFormat="1">
      <c r="A70" s="18">
        <f t="shared" si="12"/>
        <v>2014</v>
      </c>
      <c r="B70" s="18">
        <f t="shared" si="13"/>
        <v>3</v>
      </c>
      <c r="F70" s="42">
        <f>SUMIF('Cust MB Ind'!$X$8:$AH$8,$B$29,'Cust MB Ind'!$X30:$AH30)</f>
        <v>3</v>
      </c>
      <c r="G70" s="42">
        <f>'Avg Bill Days'!C27</f>
        <v>29.524000000000001</v>
      </c>
      <c r="H70" s="42"/>
      <c r="I70" s="42"/>
      <c r="J70" s="42">
        <f t="shared" si="8"/>
        <v>560</v>
      </c>
      <c r="K70" s="42">
        <f t="shared" si="8"/>
        <v>0</v>
      </c>
      <c r="L70" s="42"/>
      <c r="M70" s="42"/>
      <c r="N70" s="42"/>
      <c r="O70" s="42"/>
      <c r="P70" s="42"/>
      <c r="Q70" s="42"/>
      <c r="R70" s="42">
        <f t="shared" si="9"/>
        <v>169325</v>
      </c>
      <c r="S70" s="42">
        <f t="shared" si="10"/>
        <v>566</v>
      </c>
    </row>
    <row r="71" spans="1:19" s="18" customFormat="1">
      <c r="A71" s="18">
        <f t="shared" si="12"/>
        <v>2014</v>
      </c>
      <c r="B71" s="18">
        <f t="shared" si="13"/>
        <v>4</v>
      </c>
      <c r="F71" s="42">
        <f>SUMIF('Cust MB Ind'!$X$8:$AH$8,$B$29,'Cust MB Ind'!$X31:$AH31)</f>
        <v>3</v>
      </c>
      <c r="G71" s="42">
        <f>'Avg Bill Days'!C28</f>
        <v>30.713999999999999</v>
      </c>
      <c r="H71" s="42"/>
      <c r="I71" s="42"/>
      <c r="J71" s="42">
        <f t="shared" si="8"/>
        <v>534</v>
      </c>
      <c r="K71" s="42">
        <f t="shared" si="8"/>
        <v>0</v>
      </c>
      <c r="L71" s="42"/>
      <c r="M71" s="42"/>
      <c r="N71" s="42"/>
      <c r="O71" s="42"/>
      <c r="P71" s="42"/>
      <c r="Q71" s="42"/>
      <c r="R71" s="42">
        <f t="shared" si="9"/>
        <v>177198</v>
      </c>
      <c r="S71" s="42">
        <f t="shared" si="10"/>
        <v>581</v>
      </c>
    </row>
    <row r="72" spans="1:19" s="18" customFormat="1">
      <c r="A72" s="18">
        <f t="shared" si="12"/>
        <v>2014</v>
      </c>
      <c r="B72" s="18">
        <f t="shared" si="13"/>
        <v>5</v>
      </c>
      <c r="F72" s="42">
        <f>SUMIF('Cust MB Ind'!$X$8:$AH$8,$B$29,'Cust MB Ind'!$X32:$AH32)</f>
        <v>3</v>
      </c>
      <c r="G72" s="42">
        <f>'Avg Bill Days'!C29</f>
        <v>29.524000000000001</v>
      </c>
      <c r="H72" s="42"/>
      <c r="I72" s="42"/>
      <c r="J72" s="42">
        <f t="shared" si="8"/>
        <v>576</v>
      </c>
      <c r="K72" s="42">
        <f t="shared" si="8"/>
        <v>0</v>
      </c>
      <c r="L72" s="42"/>
      <c r="M72" s="42"/>
      <c r="N72" s="42"/>
      <c r="O72" s="42"/>
      <c r="P72" s="42"/>
      <c r="Q72" s="42"/>
      <c r="R72" s="42">
        <f t="shared" si="9"/>
        <v>196089</v>
      </c>
      <c r="S72" s="42">
        <f t="shared" si="10"/>
        <v>600</v>
      </c>
    </row>
    <row r="73" spans="1:19" s="18" customFormat="1">
      <c r="A73" s="18">
        <f t="shared" si="12"/>
        <v>2014</v>
      </c>
      <c r="B73" s="18">
        <f t="shared" si="13"/>
        <v>6</v>
      </c>
      <c r="F73" s="42">
        <f>SUMIF('Cust MB Ind'!$X$8:$AH$8,$B$29,'Cust MB Ind'!$X33:$AH33)</f>
        <v>3</v>
      </c>
      <c r="G73" s="42">
        <f>'Avg Bill Days'!C30</f>
        <v>30.619</v>
      </c>
      <c r="H73" s="42"/>
      <c r="I73" s="42"/>
      <c r="J73" s="42">
        <f t="shared" si="8"/>
        <v>540</v>
      </c>
      <c r="K73" s="42">
        <f t="shared" si="8"/>
        <v>0</v>
      </c>
      <c r="L73" s="42"/>
      <c r="M73" s="42"/>
      <c r="N73" s="42"/>
      <c r="O73" s="42"/>
      <c r="P73" s="42"/>
      <c r="Q73" s="42"/>
      <c r="R73" s="42">
        <f t="shared" si="9"/>
        <v>215037</v>
      </c>
      <c r="S73" s="42">
        <f t="shared" si="10"/>
        <v>572</v>
      </c>
    </row>
    <row r="74" spans="1:19" s="18" customFormat="1">
      <c r="A74" s="18">
        <f t="shared" si="12"/>
        <v>2014</v>
      </c>
      <c r="B74" s="18">
        <f t="shared" si="13"/>
        <v>7</v>
      </c>
      <c r="F74" s="42">
        <f>SUMIF('Cust MB Ind'!$X$8:$AH$8,$B$29,'Cust MB Ind'!$X34:$AH34)</f>
        <v>3</v>
      </c>
      <c r="G74" s="42">
        <f>'Avg Bill Days'!C31</f>
        <v>30.713999999999999</v>
      </c>
      <c r="H74" s="42"/>
      <c r="I74" s="42"/>
      <c r="J74" s="42">
        <f t="shared" si="8"/>
        <v>555</v>
      </c>
      <c r="K74" s="42">
        <f t="shared" si="8"/>
        <v>0</v>
      </c>
      <c r="L74" s="42"/>
      <c r="M74" s="42"/>
      <c r="N74" s="42"/>
      <c r="O74" s="42"/>
      <c r="P74" s="42"/>
      <c r="Q74" s="42"/>
      <c r="R74" s="42">
        <f t="shared" si="9"/>
        <v>227822</v>
      </c>
      <c r="S74" s="42">
        <f t="shared" si="10"/>
        <v>568</v>
      </c>
    </row>
    <row r="75" spans="1:19" s="18" customFormat="1">
      <c r="A75" s="18">
        <f t="shared" si="12"/>
        <v>2014</v>
      </c>
      <c r="B75" s="18">
        <f t="shared" si="13"/>
        <v>8</v>
      </c>
      <c r="F75" s="42">
        <f>SUMIF('Cust MB Ind'!$X$8:$AH$8,$B$29,'Cust MB Ind'!$X35:$AH35)</f>
        <v>3</v>
      </c>
      <c r="G75" s="42">
        <f>'Avg Bill Days'!C32</f>
        <v>30.475999999999999</v>
      </c>
      <c r="H75" s="42"/>
      <c r="I75" s="42"/>
      <c r="J75" s="42">
        <f t="shared" si="8"/>
        <v>571</v>
      </c>
      <c r="K75" s="42">
        <f t="shared" si="8"/>
        <v>0</v>
      </c>
      <c r="L75" s="42"/>
      <c r="M75" s="42"/>
      <c r="N75" s="42"/>
      <c r="O75" s="42"/>
      <c r="P75" s="42"/>
      <c r="Q75" s="42"/>
      <c r="R75" s="42">
        <f t="shared" si="9"/>
        <v>219993</v>
      </c>
      <c r="S75" s="42">
        <f t="shared" si="10"/>
        <v>580</v>
      </c>
    </row>
    <row r="76" spans="1:19" s="18" customFormat="1">
      <c r="A76" s="18">
        <f t="shared" si="12"/>
        <v>2014</v>
      </c>
      <c r="B76" s="18">
        <f t="shared" si="13"/>
        <v>9</v>
      </c>
      <c r="F76" s="42">
        <f>SUMIF('Cust MB Ind'!$X$8:$AH$8,$B$29,'Cust MB Ind'!$X36:$AH36)</f>
        <v>3</v>
      </c>
      <c r="G76" s="42">
        <f>'Avg Bill Days'!C33</f>
        <v>31.143000000000001</v>
      </c>
      <c r="H76" s="42"/>
      <c r="I76" s="42"/>
      <c r="J76" s="42">
        <f t="shared" si="8"/>
        <v>544</v>
      </c>
      <c r="K76" s="42">
        <f t="shared" si="8"/>
        <v>0</v>
      </c>
      <c r="L76" s="42"/>
      <c r="M76" s="42"/>
      <c r="N76" s="42"/>
      <c r="O76" s="42"/>
      <c r="P76" s="42"/>
      <c r="Q76" s="42"/>
      <c r="R76" s="42">
        <f t="shared" si="9"/>
        <v>218563</v>
      </c>
      <c r="S76" s="42">
        <f t="shared" si="10"/>
        <v>553</v>
      </c>
    </row>
    <row r="77" spans="1:19" s="18" customFormat="1">
      <c r="A77" s="18">
        <f t="shared" si="12"/>
        <v>2014</v>
      </c>
      <c r="B77" s="18">
        <f t="shared" si="13"/>
        <v>10</v>
      </c>
      <c r="F77" s="42">
        <f>SUMIF('Cust MB Ind'!$X$8:$AH$8,$B$29,'Cust MB Ind'!$X37:$AH37)</f>
        <v>3</v>
      </c>
      <c r="G77" s="42">
        <f>'Avg Bill Days'!C34</f>
        <v>30.762</v>
      </c>
      <c r="H77" s="42"/>
      <c r="I77" s="42"/>
      <c r="J77" s="42">
        <f t="shared" si="8"/>
        <v>535</v>
      </c>
      <c r="K77" s="42">
        <f t="shared" si="8"/>
        <v>0</v>
      </c>
      <c r="L77" s="42"/>
      <c r="M77" s="42"/>
      <c r="N77" s="42"/>
      <c r="O77" s="42"/>
      <c r="P77" s="42"/>
      <c r="Q77" s="42"/>
      <c r="R77" s="42">
        <f t="shared" si="9"/>
        <v>211957</v>
      </c>
      <c r="S77" s="42">
        <f t="shared" si="10"/>
        <v>562</v>
      </c>
    </row>
    <row r="78" spans="1:19" s="18" customFormat="1">
      <c r="A78" s="18">
        <f t="shared" si="12"/>
        <v>2014</v>
      </c>
      <c r="B78" s="18">
        <f t="shared" si="13"/>
        <v>11</v>
      </c>
      <c r="F78" s="42">
        <f>SUMIF('Cust MB Ind'!$X$8:$AH$8,$B$29,'Cust MB Ind'!$X38:$AH38)</f>
        <v>3</v>
      </c>
      <c r="G78" s="42">
        <f>'Avg Bill Days'!C35</f>
        <v>28.619</v>
      </c>
      <c r="H78" s="42"/>
      <c r="I78" s="42"/>
      <c r="J78" s="42">
        <f t="shared" si="8"/>
        <v>537</v>
      </c>
      <c r="K78" s="42">
        <f t="shared" si="8"/>
        <v>0</v>
      </c>
      <c r="L78" s="42"/>
      <c r="M78" s="42"/>
      <c r="N78" s="42"/>
      <c r="O78" s="42"/>
      <c r="P78" s="42"/>
      <c r="Q78" s="42"/>
      <c r="R78" s="42">
        <f t="shared" si="9"/>
        <v>190106</v>
      </c>
      <c r="S78" s="42">
        <f t="shared" si="10"/>
        <v>541</v>
      </c>
    </row>
    <row r="79" spans="1:19" s="18" customFormat="1">
      <c r="A79" s="18">
        <f t="shared" si="12"/>
        <v>2014</v>
      </c>
      <c r="B79" s="18">
        <f t="shared" si="13"/>
        <v>12</v>
      </c>
      <c r="F79" s="42">
        <f>SUMIF('Cust MB Ind'!$X$8:$AH$8,$B$29,'Cust MB Ind'!$X39:$AH39)</f>
        <v>3</v>
      </c>
      <c r="G79" s="42">
        <f>'Avg Bill Days'!C36</f>
        <v>31.238</v>
      </c>
      <c r="H79" s="42"/>
      <c r="I79" s="42"/>
      <c r="J79" s="42">
        <f t="shared" si="8"/>
        <v>532</v>
      </c>
      <c r="K79" s="42">
        <f t="shared" si="8"/>
        <v>0</v>
      </c>
      <c r="L79" s="42"/>
      <c r="M79" s="42"/>
      <c r="N79" s="42"/>
      <c r="O79" s="42"/>
      <c r="P79" s="42"/>
      <c r="Q79" s="42"/>
      <c r="R79" s="42">
        <f t="shared" si="9"/>
        <v>181604</v>
      </c>
      <c r="S79" s="42">
        <f t="shared" si="10"/>
        <v>544</v>
      </c>
    </row>
    <row r="80" spans="1:19" s="18" customFormat="1">
      <c r="A80" s="18">
        <f t="shared" si="12"/>
        <v>2015</v>
      </c>
      <c r="B80" s="18">
        <f t="shared" si="13"/>
        <v>1</v>
      </c>
      <c r="F80" s="42">
        <f>SUMIF('Cust MB Ind'!$X$8:$AH$8,$B$29,'Cust MB Ind'!$X40:$AH40)</f>
        <v>3</v>
      </c>
      <c r="G80" s="42">
        <f>'Avg Bill Days'!C37</f>
        <v>32.286000000000001</v>
      </c>
      <c r="H80" s="42"/>
      <c r="I80" s="42"/>
      <c r="J80" s="42">
        <f t="shared" si="8"/>
        <v>520</v>
      </c>
      <c r="K80" s="42">
        <f t="shared" si="8"/>
        <v>0</v>
      </c>
      <c r="L80" s="42"/>
      <c r="M80" s="42"/>
      <c r="N80" s="42"/>
      <c r="O80" s="42"/>
      <c r="P80" s="42"/>
      <c r="Q80" s="42"/>
      <c r="R80" s="42">
        <f t="shared" si="9"/>
        <v>178888</v>
      </c>
      <c r="S80" s="42">
        <f t="shared" si="10"/>
        <v>531</v>
      </c>
    </row>
    <row r="81" spans="1:19" s="18" customFormat="1">
      <c r="A81" s="18">
        <f t="shared" si="12"/>
        <v>2015</v>
      </c>
      <c r="B81" s="18">
        <f t="shared" si="13"/>
        <v>2</v>
      </c>
      <c r="F81" s="42">
        <f>SUMIF('Cust MB Ind'!$X$8:$AH$8,$B$29,'Cust MB Ind'!$X41:$AH41)</f>
        <v>3</v>
      </c>
      <c r="G81" s="42">
        <f>'Avg Bill Days'!C38</f>
        <v>29.81</v>
      </c>
      <c r="H81" s="42"/>
      <c r="I81" s="42"/>
      <c r="J81" s="42">
        <f t="shared" si="8"/>
        <v>512</v>
      </c>
      <c r="K81" s="42">
        <f t="shared" si="8"/>
        <v>0</v>
      </c>
      <c r="L81" s="42"/>
      <c r="M81" s="42"/>
      <c r="N81" s="42"/>
      <c r="O81" s="42"/>
      <c r="P81" s="42"/>
      <c r="Q81" s="42"/>
      <c r="R81" s="42">
        <f t="shared" si="9"/>
        <v>168828</v>
      </c>
      <c r="S81" s="42">
        <f t="shared" si="10"/>
        <v>531</v>
      </c>
    </row>
    <row r="82" spans="1:19" s="18" customFormat="1">
      <c r="A82" s="18">
        <f t="shared" si="12"/>
        <v>2015</v>
      </c>
      <c r="B82" s="18">
        <f t="shared" si="13"/>
        <v>3</v>
      </c>
      <c r="F82" s="42">
        <f>SUMIF('Cust MB Ind'!$X$8:$AH$8,$B$29,'Cust MB Ind'!$X42:$AH42)</f>
        <v>3</v>
      </c>
      <c r="G82" s="42">
        <f>'Avg Bill Days'!C39</f>
        <v>29.524000000000001</v>
      </c>
      <c r="H82" s="42"/>
      <c r="I82" s="42"/>
      <c r="J82" s="42">
        <f t="shared" si="8"/>
        <v>560</v>
      </c>
      <c r="K82" s="42">
        <f t="shared" si="8"/>
        <v>0</v>
      </c>
      <c r="L82" s="42"/>
      <c r="M82" s="42"/>
      <c r="N82" s="42"/>
      <c r="O82" s="42"/>
      <c r="P82" s="42"/>
      <c r="Q82" s="42"/>
      <c r="R82" s="42">
        <f t="shared" si="9"/>
        <v>169325</v>
      </c>
      <c r="S82" s="42">
        <f t="shared" si="10"/>
        <v>566</v>
      </c>
    </row>
    <row r="83" spans="1:19" s="18" customFormat="1">
      <c r="A83" s="18">
        <f t="shared" si="12"/>
        <v>2015</v>
      </c>
      <c r="B83" s="18">
        <f t="shared" si="13"/>
        <v>4</v>
      </c>
      <c r="F83" s="42">
        <f>SUMIF('Cust MB Ind'!$X$8:$AH$8,$B$29,'Cust MB Ind'!$X43:$AH43)</f>
        <v>3</v>
      </c>
      <c r="G83" s="42">
        <f>'Avg Bill Days'!C40</f>
        <v>30.713999999999999</v>
      </c>
      <c r="H83" s="42"/>
      <c r="I83" s="42"/>
      <c r="J83" s="42">
        <f t="shared" si="8"/>
        <v>534</v>
      </c>
      <c r="K83" s="42">
        <f t="shared" si="8"/>
        <v>0</v>
      </c>
      <c r="L83" s="42"/>
      <c r="M83" s="42"/>
      <c r="N83" s="42"/>
      <c r="O83" s="42"/>
      <c r="P83" s="42"/>
      <c r="Q83" s="42"/>
      <c r="R83" s="42">
        <f t="shared" si="9"/>
        <v>177198</v>
      </c>
      <c r="S83" s="42">
        <f t="shared" si="10"/>
        <v>581</v>
      </c>
    </row>
    <row r="84" spans="1:19" s="18" customFormat="1">
      <c r="A84" s="18">
        <f t="shared" si="12"/>
        <v>2015</v>
      </c>
      <c r="B84" s="18">
        <f t="shared" si="13"/>
        <v>5</v>
      </c>
      <c r="F84" s="42">
        <f>SUMIF('Cust MB Ind'!$X$8:$AH$8,$B$29,'Cust MB Ind'!$X44:$AH44)</f>
        <v>3</v>
      </c>
      <c r="G84" s="42">
        <f>'Avg Bill Days'!C41</f>
        <v>29.524000000000001</v>
      </c>
      <c r="H84" s="42"/>
      <c r="I84" s="42"/>
      <c r="J84" s="42">
        <f t="shared" si="8"/>
        <v>576</v>
      </c>
      <c r="K84" s="42">
        <f t="shared" si="8"/>
        <v>0</v>
      </c>
      <c r="L84" s="42"/>
      <c r="M84" s="42"/>
      <c r="N84" s="42"/>
      <c r="O84" s="42"/>
      <c r="P84" s="42"/>
      <c r="Q84" s="42"/>
      <c r="R84" s="42">
        <f t="shared" si="9"/>
        <v>196089</v>
      </c>
      <c r="S84" s="42">
        <f t="shared" si="10"/>
        <v>600</v>
      </c>
    </row>
    <row r="85" spans="1:19" s="18" customFormat="1">
      <c r="A85" s="18">
        <f t="shared" si="12"/>
        <v>2015</v>
      </c>
      <c r="B85" s="18">
        <f t="shared" si="13"/>
        <v>6</v>
      </c>
      <c r="F85" s="42">
        <f>SUMIF('Cust MB Ind'!$X$8:$AH$8,$B$29,'Cust MB Ind'!$X45:$AH45)</f>
        <v>3</v>
      </c>
      <c r="G85" s="42">
        <f>'Avg Bill Days'!C42</f>
        <v>30.619</v>
      </c>
      <c r="H85" s="42"/>
      <c r="I85" s="42"/>
      <c r="J85" s="42">
        <f t="shared" si="8"/>
        <v>540</v>
      </c>
      <c r="K85" s="42">
        <f t="shared" si="8"/>
        <v>0</v>
      </c>
      <c r="L85" s="42"/>
      <c r="M85" s="42"/>
      <c r="N85" s="42"/>
      <c r="O85" s="42"/>
      <c r="P85" s="42"/>
      <c r="Q85" s="42"/>
      <c r="R85" s="42">
        <f t="shared" si="9"/>
        <v>215037</v>
      </c>
      <c r="S85" s="42">
        <f t="shared" si="10"/>
        <v>572</v>
      </c>
    </row>
    <row r="86" spans="1:19" s="18" customFormat="1">
      <c r="A86" s="18">
        <f t="shared" si="12"/>
        <v>2015</v>
      </c>
      <c r="B86" s="18">
        <f t="shared" si="13"/>
        <v>7</v>
      </c>
      <c r="F86" s="42">
        <f>SUMIF('Cust MB Ind'!$X$8:$AH$8,$B$29,'Cust MB Ind'!$X46:$AH46)</f>
        <v>3</v>
      </c>
      <c r="G86" s="42">
        <f>'Avg Bill Days'!C43</f>
        <v>30.713999999999999</v>
      </c>
      <c r="H86" s="42"/>
      <c r="I86" s="42"/>
      <c r="J86" s="42">
        <f t="shared" si="8"/>
        <v>555</v>
      </c>
      <c r="K86" s="42">
        <f t="shared" si="8"/>
        <v>0</v>
      </c>
      <c r="L86" s="42"/>
      <c r="M86" s="42"/>
      <c r="N86" s="42"/>
      <c r="O86" s="42"/>
      <c r="P86" s="42"/>
      <c r="Q86" s="42"/>
      <c r="R86" s="42">
        <f t="shared" si="9"/>
        <v>227822</v>
      </c>
      <c r="S86" s="42">
        <f t="shared" si="10"/>
        <v>568</v>
      </c>
    </row>
    <row r="87" spans="1:19" s="18" customFormat="1">
      <c r="A87" s="18">
        <f t="shared" si="12"/>
        <v>2015</v>
      </c>
      <c r="B87" s="18">
        <f t="shared" si="13"/>
        <v>8</v>
      </c>
      <c r="F87" s="42">
        <f>SUMIF('Cust MB Ind'!$X$8:$AH$8,$B$29,'Cust MB Ind'!$X47:$AH47)</f>
        <v>3</v>
      </c>
      <c r="G87" s="42">
        <f>'Avg Bill Days'!C44</f>
        <v>30.475999999999999</v>
      </c>
      <c r="H87" s="42"/>
      <c r="I87" s="42"/>
      <c r="J87" s="42">
        <f t="shared" si="8"/>
        <v>571</v>
      </c>
      <c r="K87" s="42">
        <f t="shared" si="8"/>
        <v>0</v>
      </c>
      <c r="L87" s="42"/>
      <c r="M87" s="42"/>
      <c r="N87" s="42"/>
      <c r="O87" s="42"/>
      <c r="P87" s="42"/>
      <c r="Q87" s="42"/>
      <c r="R87" s="42">
        <f t="shared" si="9"/>
        <v>219993</v>
      </c>
      <c r="S87" s="42">
        <f t="shared" si="10"/>
        <v>580</v>
      </c>
    </row>
    <row r="88" spans="1:19" s="18" customFormat="1">
      <c r="A88" s="18">
        <f t="shared" si="12"/>
        <v>2015</v>
      </c>
      <c r="B88" s="18">
        <f t="shared" si="13"/>
        <v>9</v>
      </c>
      <c r="F88" s="42">
        <f>SUMIF('Cust MB Ind'!$X$8:$AH$8,$B$29,'Cust MB Ind'!$X48:$AH48)</f>
        <v>3</v>
      </c>
      <c r="G88" s="42">
        <f>'Avg Bill Days'!C45</f>
        <v>31.143000000000001</v>
      </c>
      <c r="H88" s="42"/>
      <c r="I88" s="42"/>
      <c r="J88" s="42">
        <f t="shared" si="8"/>
        <v>544</v>
      </c>
      <c r="K88" s="42">
        <f t="shared" si="8"/>
        <v>0</v>
      </c>
      <c r="L88" s="42"/>
      <c r="M88" s="42"/>
      <c r="N88" s="42"/>
      <c r="O88" s="42"/>
      <c r="P88" s="42"/>
      <c r="Q88" s="42"/>
      <c r="R88" s="42">
        <f t="shared" si="9"/>
        <v>218563</v>
      </c>
      <c r="S88" s="42">
        <f t="shared" si="10"/>
        <v>553</v>
      </c>
    </row>
    <row r="89" spans="1:19" s="18" customFormat="1">
      <c r="A89" s="18">
        <f t="shared" si="12"/>
        <v>2015</v>
      </c>
      <c r="B89" s="18">
        <f t="shared" si="13"/>
        <v>10</v>
      </c>
      <c r="F89" s="42">
        <f>SUMIF('Cust MB Ind'!$X$8:$AH$8,$B$29,'Cust MB Ind'!$X49:$AH49)</f>
        <v>3</v>
      </c>
      <c r="G89" s="42">
        <f>'Avg Bill Days'!C46</f>
        <v>30.762</v>
      </c>
      <c r="H89" s="42"/>
      <c r="I89" s="42"/>
      <c r="J89" s="42">
        <f t="shared" si="8"/>
        <v>535</v>
      </c>
      <c r="K89" s="42">
        <f t="shared" si="8"/>
        <v>0</v>
      </c>
      <c r="L89" s="42"/>
      <c r="M89" s="42"/>
      <c r="N89" s="42"/>
      <c r="O89" s="42"/>
      <c r="P89" s="42"/>
      <c r="Q89" s="42"/>
      <c r="R89" s="42">
        <f t="shared" si="9"/>
        <v>211957</v>
      </c>
      <c r="S89" s="42">
        <f t="shared" si="10"/>
        <v>562</v>
      </c>
    </row>
    <row r="90" spans="1:19" s="18" customFormat="1">
      <c r="A90" s="18">
        <f t="shared" si="12"/>
        <v>2015</v>
      </c>
      <c r="B90" s="18">
        <f t="shared" si="13"/>
        <v>11</v>
      </c>
      <c r="F90" s="42">
        <f>SUMIF('Cust MB Ind'!$X$8:$AH$8,$B$29,'Cust MB Ind'!$X50:$AH50)</f>
        <v>3</v>
      </c>
      <c r="G90" s="42">
        <f>'Avg Bill Days'!C47</f>
        <v>28.619</v>
      </c>
      <c r="H90" s="42"/>
      <c r="I90" s="42"/>
      <c r="J90" s="42">
        <f t="shared" si="8"/>
        <v>537</v>
      </c>
      <c r="K90" s="42">
        <f t="shared" si="8"/>
        <v>0</v>
      </c>
      <c r="L90" s="42"/>
      <c r="M90" s="42"/>
      <c r="N90" s="42"/>
      <c r="O90" s="42"/>
      <c r="P90" s="42"/>
      <c r="Q90" s="42"/>
      <c r="R90" s="42">
        <f t="shared" si="9"/>
        <v>190106</v>
      </c>
      <c r="S90" s="42">
        <f t="shared" si="10"/>
        <v>541</v>
      </c>
    </row>
    <row r="91" spans="1:19" s="18" customFormat="1">
      <c r="A91" s="18">
        <f t="shared" si="12"/>
        <v>2015</v>
      </c>
      <c r="B91" s="18">
        <f t="shared" si="13"/>
        <v>12</v>
      </c>
      <c r="F91" s="42">
        <f>SUMIF('Cust MB Ind'!$X$8:$AH$8,$B$29,'Cust MB Ind'!$X51:$AH51)</f>
        <v>3</v>
      </c>
      <c r="G91" s="42">
        <f>'Avg Bill Days'!C48</f>
        <v>31.238</v>
      </c>
      <c r="H91" s="42"/>
      <c r="I91" s="42"/>
      <c r="J91" s="42">
        <f t="shared" si="8"/>
        <v>532</v>
      </c>
      <c r="K91" s="42">
        <f t="shared" si="8"/>
        <v>0</v>
      </c>
      <c r="L91" s="42"/>
      <c r="M91" s="42"/>
      <c r="N91" s="42"/>
      <c r="O91" s="42"/>
      <c r="P91" s="42"/>
      <c r="Q91" s="42"/>
      <c r="R91" s="42">
        <f t="shared" si="9"/>
        <v>181604</v>
      </c>
      <c r="S91" s="42">
        <f t="shared" si="10"/>
        <v>544</v>
      </c>
    </row>
    <row r="92" spans="1:19" s="18" customFormat="1">
      <c r="A92" s="18">
        <f t="shared" si="12"/>
        <v>2016</v>
      </c>
      <c r="B92" s="18">
        <f t="shared" si="13"/>
        <v>1</v>
      </c>
      <c r="F92" s="42">
        <f>SUMIF('Cust MB Ind'!$X$8:$AH$8,$B$29,'Cust MB Ind'!$X52:$AH52)</f>
        <v>3</v>
      </c>
      <c r="G92" s="42">
        <f>'Avg Bill Days'!C49</f>
        <v>32.286000000000001</v>
      </c>
      <c r="H92" s="42"/>
      <c r="I92" s="42"/>
      <c r="J92" s="42">
        <f t="shared" si="8"/>
        <v>520</v>
      </c>
      <c r="K92" s="42">
        <f t="shared" si="8"/>
        <v>0</v>
      </c>
      <c r="L92" s="42"/>
      <c r="M92" s="42"/>
      <c r="N92" s="42"/>
      <c r="O92" s="42"/>
      <c r="P92" s="42"/>
      <c r="Q92" s="42"/>
      <c r="R92" s="42">
        <f t="shared" si="9"/>
        <v>178888</v>
      </c>
      <c r="S92" s="42">
        <f t="shared" si="10"/>
        <v>531</v>
      </c>
    </row>
    <row r="93" spans="1:19" s="18" customFormat="1">
      <c r="A93" s="18">
        <f t="shared" si="12"/>
        <v>2016</v>
      </c>
      <c r="B93" s="18">
        <f t="shared" si="13"/>
        <v>2</v>
      </c>
      <c r="F93" s="42">
        <f>SUMIF('Cust MB Ind'!$X$8:$AH$8,$B$29,'Cust MB Ind'!$X53:$AH53)</f>
        <v>3</v>
      </c>
      <c r="G93" s="42">
        <f>'Avg Bill Days'!C50</f>
        <v>30.31</v>
      </c>
      <c r="H93" s="42"/>
      <c r="I93" s="42"/>
      <c r="J93" s="42">
        <f t="shared" si="8"/>
        <v>512</v>
      </c>
      <c r="K93" s="42">
        <f t="shared" si="8"/>
        <v>0</v>
      </c>
      <c r="L93" s="42"/>
      <c r="M93" s="42"/>
      <c r="N93" s="42"/>
      <c r="O93" s="42"/>
      <c r="P93" s="42"/>
      <c r="Q93" s="42"/>
      <c r="R93" s="42">
        <f t="shared" si="9"/>
        <v>171660</v>
      </c>
      <c r="S93" s="42">
        <f t="shared" si="10"/>
        <v>531</v>
      </c>
    </row>
    <row r="94" spans="1:19" s="18" customFormat="1">
      <c r="A94" s="18">
        <f t="shared" si="12"/>
        <v>2016</v>
      </c>
      <c r="B94" s="18">
        <f t="shared" si="13"/>
        <v>3</v>
      </c>
      <c r="F94" s="42">
        <f>SUMIF('Cust MB Ind'!$X$8:$AH$8,$B$29,'Cust MB Ind'!$X54:$AH54)</f>
        <v>3</v>
      </c>
      <c r="G94" s="42">
        <f>'Avg Bill Days'!C51</f>
        <v>30.024000000000001</v>
      </c>
      <c r="H94" s="42"/>
      <c r="I94" s="42"/>
      <c r="J94" s="42">
        <f t="shared" si="8"/>
        <v>560</v>
      </c>
      <c r="K94" s="42">
        <f t="shared" si="8"/>
        <v>0</v>
      </c>
      <c r="L94" s="42"/>
      <c r="M94" s="42"/>
      <c r="N94" s="42"/>
      <c r="O94" s="42"/>
      <c r="P94" s="42"/>
      <c r="Q94" s="42"/>
      <c r="R94" s="42">
        <f t="shared" si="9"/>
        <v>172193</v>
      </c>
      <c r="S94" s="42">
        <f t="shared" si="10"/>
        <v>566</v>
      </c>
    </row>
    <row r="95" spans="1:19" s="18" customFormat="1">
      <c r="A95" s="18">
        <f t="shared" si="12"/>
        <v>2016</v>
      </c>
      <c r="B95" s="18">
        <f t="shared" si="13"/>
        <v>4</v>
      </c>
      <c r="F95" s="42">
        <f>SUMIF('Cust MB Ind'!$X$8:$AH$8,$B$29,'Cust MB Ind'!$X55:$AH55)</f>
        <v>3</v>
      </c>
      <c r="G95" s="42">
        <f>'Avg Bill Days'!C52</f>
        <v>30.713999999999999</v>
      </c>
      <c r="H95" s="42"/>
      <c r="I95" s="42"/>
      <c r="J95" s="42">
        <f t="shared" si="8"/>
        <v>534</v>
      </c>
      <c r="K95" s="42">
        <f t="shared" si="8"/>
        <v>0</v>
      </c>
      <c r="L95" s="42"/>
      <c r="M95" s="42"/>
      <c r="N95" s="42"/>
      <c r="O95" s="42"/>
      <c r="P95" s="42"/>
      <c r="Q95" s="42"/>
      <c r="R95" s="42">
        <f t="shared" si="9"/>
        <v>177198</v>
      </c>
      <c r="S95" s="42">
        <f t="shared" si="10"/>
        <v>581</v>
      </c>
    </row>
    <row r="96" spans="1:19" s="18" customFormat="1">
      <c r="A96" s="18">
        <f t="shared" si="12"/>
        <v>2016</v>
      </c>
      <c r="B96" s="18">
        <f t="shared" si="13"/>
        <v>5</v>
      </c>
      <c r="F96" s="42">
        <f>SUMIF('Cust MB Ind'!$X$8:$AH$8,$B$29,'Cust MB Ind'!$X56:$AH56)</f>
        <v>3</v>
      </c>
      <c r="G96" s="42">
        <f>'Avg Bill Days'!C53</f>
        <v>29.524000000000001</v>
      </c>
      <c r="H96" s="42"/>
      <c r="I96" s="42"/>
      <c r="J96" s="42">
        <f t="shared" si="8"/>
        <v>576</v>
      </c>
      <c r="K96" s="42">
        <f t="shared" si="8"/>
        <v>0</v>
      </c>
      <c r="L96" s="42"/>
      <c r="M96" s="42"/>
      <c r="N96" s="42"/>
      <c r="O96" s="42"/>
      <c r="P96" s="42"/>
      <c r="Q96" s="42"/>
      <c r="R96" s="42">
        <f t="shared" si="9"/>
        <v>196089</v>
      </c>
      <c r="S96" s="42">
        <f t="shared" si="10"/>
        <v>600</v>
      </c>
    </row>
    <row r="97" spans="1:19" s="18" customFormat="1">
      <c r="A97" s="18">
        <f t="shared" si="12"/>
        <v>2016</v>
      </c>
      <c r="B97" s="18">
        <f t="shared" si="13"/>
        <v>6</v>
      </c>
      <c r="F97" s="42">
        <f>SUMIF('Cust MB Ind'!$X$8:$AH$8,$B$29,'Cust MB Ind'!$X57:$AH57)</f>
        <v>3</v>
      </c>
      <c r="G97" s="42">
        <f>'Avg Bill Days'!C54</f>
        <v>30.619</v>
      </c>
      <c r="H97" s="42"/>
      <c r="I97" s="42"/>
      <c r="J97" s="42">
        <f t="shared" si="8"/>
        <v>540</v>
      </c>
      <c r="K97" s="42">
        <f t="shared" si="8"/>
        <v>0</v>
      </c>
      <c r="L97" s="42"/>
      <c r="M97" s="42"/>
      <c r="N97" s="42"/>
      <c r="O97" s="42"/>
      <c r="P97" s="42"/>
      <c r="Q97" s="42"/>
      <c r="R97" s="42">
        <f t="shared" si="9"/>
        <v>215037</v>
      </c>
      <c r="S97" s="42">
        <f t="shared" si="10"/>
        <v>572</v>
      </c>
    </row>
    <row r="98" spans="1:19" s="18" customFormat="1">
      <c r="A98" s="18">
        <f t="shared" si="12"/>
        <v>2016</v>
      </c>
      <c r="B98" s="18">
        <f t="shared" si="13"/>
        <v>7</v>
      </c>
      <c r="F98" s="42">
        <f>SUMIF('Cust MB Ind'!$X$8:$AH$8,$B$29,'Cust MB Ind'!$X58:$AH58)</f>
        <v>3</v>
      </c>
      <c r="G98" s="42">
        <f>'Avg Bill Days'!C55</f>
        <v>30.713999999999999</v>
      </c>
      <c r="H98" s="42"/>
      <c r="I98" s="42"/>
      <c r="J98" s="42">
        <f t="shared" si="8"/>
        <v>555</v>
      </c>
      <c r="K98" s="42">
        <f t="shared" si="8"/>
        <v>0</v>
      </c>
      <c r="L98" s="42"/>
      <c r="M98" s="42"/>
      <c r="N98" s="42"/>
      <c r="O98" s="42"/>
      <c r="P98" s="42"/>
      <c r="Q98" s="42"/>
      <c r="R98" s="42">
        <f t="shared" si="9"/>
        <v>227822</v>
      </c>
      <c r="S98" s="42">
        <f t="shared" si="10"/>
        <v>568</v>
      </c>
    </row>
    <row r="99" spans="1:19" s="18" customFormat="1">
      <c r="A99" s="18">
        <f t="shared" si="12"/>
        <v>2016</v>
      </c>
      <c r="B99" s="18">
        <f t="shared" si="13"/>
        <v>8</v>
      </c>
      <c r="F99" s="42">
        <f>SUMIF('Cust MB Ind'!$X$8:$AH$8,$B$29,'Cust MB Ind'!$X59:$AH59)</f>
        <v>3</v>
      </c>
      <c r="G99" s="42">
        <f>'Avg Bill Days'!C56</f>
        <v>30.475999999999999</v>
      </c>
      <c r="H99" s="42"/>
      <c r="I99" s="42"/>
      <c r="J99" s="42">
        <f t="shared" si="8"/>
        <v>571</v>
      </c>
      <c r="K99" s="42">
        <f t="shared" si="8"/>
        <v>0</v>
      </c>
      <c r="L99" s="42"/>
      <c r="M99" s="42"/>
      <c r="N99" s="42"/>
      <c r="O99" s="42"/>
      <c r="P99" s="42"/>
      <c r="Q99" s="42"/>
      <c r="R99" s="42">
        <f t="shared" si="9"/>
        <v>219993</v>
      </c>
      <c r="S99" s="42">
        <f t="shared" si="10"/>
        <v>580</v>
      </c>
    </row>
    <row r="100" spans="1:19" s="18" customFormat="1">
      <c r="A100" s="18">
        <f t="shared" si="12"/>
        <v>2016</v>
      </c>
      <c r="B100" s="18">
        <f t="shared" si="13"/>
        <v>9</v>
      </c>
      <c r="F100" s="42">
        <f>SUMIF('Cust MB Ind'!$X$8:$AH$8,$B$29,'Cust MB Ind'!$X60:$AH60)</f>
        <v>3</v>
      </c>
      <c r="G100" s="42">
        <f>'Avg Bill Days'!C57</f>
        <v>31.143000000000001</v>
      </c>
      <c r="H100" s="42"/>
      <c r="I100" s="42"/>
      <c r="J100" s="42">
        <f t="shared" si="8"/>
        <v>544</v>
      </c>
      <c r="K100" s="42">
        <f t="shared" si="8"/>
        <v>0</v>
      </c>
      <c r="L100" s="42"/>
      <c r="M100" s="42"/>
      <c r="N100" s="42"/>
      <c r="O100" s="42"/>
      <c r="P100" s="42"/>
      <c r="Q100" s="42"/>
      <c r="R100" s="42">
        <f t="shared" si="9"/>
        <v>218563</v>
      </c>
      <c r="S100" s="42">
        <f t="shared" si="10"/>
        <v>553</v>
      </c>
    </row>
    <row r="101" spans="1:19" s="18" customFormat="1">
      <c r="A101" s="18">
        <f t="shared" si="12"/>
        <v>2016</v>
      </c>
      <c r="B101" s="18">
        <f t="shared" si="13"/>
        <v>10</v>
      </c>
      <c r="F101" s="42">
        <f>SUMIF('Cust MB Ind'!$X$8:$AH$8,$B$29,'Cust MB Ind'!$X61:$AH61)</f>
        <v>3</v>
      </c>
      <c r="G101" s="42">
        <f>'Avg Bill Days'!C58</f>
        <v>30.762</v>
      </c>
      <c r="H101" s="42"/>
      <c r="I101" s="42"/>
      <c r="J101" s="42">
        <f t="shared" si="8"/>
        <v>535</v>
      </c>
      <c r="K101" s="42">
        <f t="shared" si="8"/>
        <v>0</v>
      </c>
      <c r="L101" s="42"/>
      <c r="M101" s="42"/>
      <c r="N101" s="42"/>
      <c r="O101" s="42"/>
      <c r="P101" s="42"/>
      <c r="Q101" s="42"/>
      <c r="R101" s="42">
        <f t="shared" si="9"/>
        <v>211957</v>
      </c>
      <c r="S101" s="42">
        <f t="shared" si="10"/>
        <v>562</v>
      </c>
    </row>
    <row r="102" spans="1:19" s="18" customFormat="1">
      <c r="A102" s="18">
        <f t="shared" si="12"/>
        <v>2016</v>
      </c>
      <c r="B102" s="18">
        <f t="shared" si="13"/>
        <v>11</v>
      </c>
      <c r="F102" s="42">
        <f>SUMIF('Cust MB Ind'!$X$8:$AH$8,$B$29,'Cust MB Ind'!$X62:$AH62)</f>
        <v>3</v>
      </c>
      <c r="G102" s="42">
        <f>'Avg Bill Days'!C59</f>
        <v>28.619</v>
      </c>
      <c r="H102" s="42"/>
      <c r="I102" s="42"/>
      <c r="J102" s="42">
        <f t="shared" si="8"/>
        <v>537</v>
      </c>
      <c r="K102" s="42">
        <f t="shared" si="8"/>
        <v>0</v>
      </c>
      <c r="L102" s="42"/>
      <c r="M102" s="42"/>
      <c r="N102" s="42"/>
      <c r="O102" s="42"/>
      <c r="P102" s="42"/>
      <c r="Q102" s="42"/>
      <c r="R102" s="42">
        <f t="shared" si="9"/>
        <v>190106</v>
      </c>
      <c r="S102" s="42">
        <f t="shared" si="10"/>
        <v>541</v>
      </c>
    </row>
    <row r="103" spans="1:19" s="18" customFormat="1">
      <c r="A103" s="18">
        <f t="shared" si="12"/>
        <v>2016</v>
      </c>
      <c r="B103" s="18">
        <f t="shared" si="13"/>
        <v>12</v>
      </c>
      <c r="F103" s="42">
        <f>SUMIF('Cust MB Ind'!$X$8:$AH$8,$B$29,'Cust MB Ind'!$X63:$AH63)</f>
        <v>3</v>
      </c>
      <c r="G103" s="42">
        <f>'Avg Bill Days'!C60</f>
        <v>31.238</v>
      </c>
      <c r="H103" s="42"/>
      <c r="I103" s="42"/>
      <c r="J103" s="42">
        <f t="shared" si="8"/>
        <v>532</v>
      </c>
      <c r="K103" s="42">
        <f t="shared" si="8"/>
        <v>0</v>
      </c>
      <c r="L103" s="42"/>
      <c r="M103" s="42"/>
      <c r="N103" s="42"/>
      <c r="O103" s="42"/>
      <c r="P103" s="42"/>
      <c r="Q103" s="42"/>
      <c r="R103" s="42">
        <f t="shared" si="9"/>
        <v>181604</v>
      </c>
      <c r="S103" s="42">
        <f t="shared" si="10"/>
        <v>544</v>
      </c>
    </row>
    <row r="104" spans="1:19" s="18" customFormat="1">
      <c r="A104" s="18">
        <f t="shared" si="12"/>
        <v>2017</v>
      </c>
      <c r="B104" s="18">
        <f t="shared" si="13"/>
        <v>1</v>
      </c>
      <c r="F104" s="42">
        <f>SUMIF('Cust MB Ind'!$X$8:$AH$8,$B$29,'Cust MB Ind'!$X64:$AH64)</f>
        <v>3</v>
      </c>
      <c r="G104" s="42">
        <f>'Avg Bill Days'!C61</f>
        <v>32.286000000000001</v>
      </c>
      <c r="H104" s="42"/>
      <c r="I104" s="42"/>
      <c r="J104" s="42">
        <f t="shared" si="8"/>
        <v>520</v>
      </c>
      <c r="K104" s="42">
        <f t="shared" si="8"/>
        <v>0</v>
      </c>
      <c r="L104" s="42"/>
      <c r="M104" s="42"/>
      <c r="N104" s="42"/>
      <c r="O104" s="42"/>
      <c r="P104" s="42"/>
      <c r="Q104" s="42"/>
      <c r="R104" s="42">
        <f t="shared" si="9"/>
        <v>178888</v>
      </c>
      <c r="S104" s="42">
        <f t="shared" si="10"/>
        <v>531</v>
      </c>
    </row>
    <row r="105" spans="1:19" s="18" customFormat="1">
      <c r="A105" s="18">
        <f t="shared" si="12"/>
        <v>2017</v>
      </c>
      <c r="B105" s="18">
        <f t="shared" si="13"/>
        <v>2</v>
      </c>
      <c r="F105" s="42">
        <f>SUMIF('Cust MB Ind'!$X$8:$AH$8,$B$29,'Cust MB Ind'!$X65:$AH65)</f>
        <v>3</v>
      </c>
      <c r="G105" s="42">
        <f>'Avg Bill Days'!C62</f>
        <v>29.81</v>
      </c>
      <c r="H105" s="42"/>
      <c r="I105" s="42"/>
      <c r="J105" s="42">
        <f t="shared" si="8"/>
        <v>512</v>
      </c>
      <c r="K105" s="42">
        <f t="shared" si="8"/>
        <v>0</v>
      </c>
      <c r="L105" s="42"/>
      <c r="M105" s="42"/>
      <c r="N105" s="42"/>
      <c r="O105" s="42"/>
      <c r="P105" s="42"/>
      <c r="Q105" s="42"/>
      <c r="R105" s="42">
        <f t="shared" si="9"/>
        <v>168828</v>
      </c>
      <c r="S105" s="42">
        <f t="shared" si="10"/>
        <v>531</v>
      </c>
    </row>
    <row r="106" spans="1:19" s="18" customFormat="1">
      <c r="A106" s="18">
        <f t="shared" si="12"/>
        <v>2017</v>
      </c>
      <c r="B106" s="18">
        <f t="shared" si="13"/>
        <v>3</v>
      </c>
      <c r="F106" s="42">
        <f>SUMIF('Cust MB Ind'!$X$8:$AH$8,$B$29,'Cust MB Ind'!$X66:$AH66)</f>
        <v>3</v>
      </c>
      <c r="G106" s="42">
        <f>'Avg Bill Days'!C63</f>
        <v>29.524000000000001</v>
      </c>
      <c r="H106" s="42"/>
      <c r="I106" s="42"/>
      <c r="J106" s="42">
        <f t="shared" si="8"/>
        <v>560</v>
      </c>
      <c r="K106" s="42">
        <f t="shared" si="8"/>
        <v>0</v>
      </c>
      <c r="L106" s="42"/>
      <c r="M106" s="42"/>
      <c r="N106" s="42"/>
      <c r="O106" s="42"/>
      <c r="P106" s="42"/>
      <c r="Q106" s="42"/>
      <c r="R106" s="42">
        <f t="shared" si="9"/>
        <v>169325</v>
      </c>
      <c r="S106" s="42">
        <f t="shared" si="10"/>
        <v>566</v>
      </c>
    </row>
    <row r="107" spans="1:19" s="18" customFormat="1">
      <c r="A107" s="18">
        <f t="shared" si="12"/>
        <v>2017</v>
      </c>
      <c r="B107" s="18">
        <f t="shared" si="13"/>
        <v>4</v>
      </c>
      <c r="F107" s="42">
        <f>SUMIF('Cust MB Ind'!$X$8:$AH$8,$B$29,'Cust MB Ind'!$X67:$AH67)</f>
        <v>3</v>
      </c>
      <c r="G107" s="42">
        <f>'Avg Bill Days'!C64</f>
        <v>30.713999999999999</v>
      </c>
      <c r="H107" s="42"/>
      <c r="I107" s="42"/>
      <c r="J107" s="42">
        <f t="shared" si="8"/>
        <v>534</v>
      </c>
      <c r="K107" s="42">
        <f t="shared" si="8"/>
        <v>0</v>
      </c>
      <c r="L107" s="42"/>
      <c r="M107" s="42"/>
      <c r="N107" s="42"/>
      <c r="O107" s="42"/>
      <c r="P107" s="42"/>
      <c r="Q107" s="42"/>
      <c r="R107" s="42">
        <f t="shared" si="9"/>
        <v>177198</v>
      </c>
      <c r="S107" s="42">
        <f t="shared" si="10"/>
        <v>581</v>
      </c>
    </row>
    <row r="108" spans="1:19" s="18" customFormat="1">
      <c r="A108" s="18">
        <f t="shared" si="12"/>
        <v>2017</v>
      </c>
      <c r="B108" s="18">
        <f t="shared" si="13"/>
        <v>5</v>
      </c>
      <c r="F108" s="42">
        <f>SUMIF('Cust MB Ind'!$X$8:$AH$8,$B$29,'Cust MB Ind'!$X68:$AH68)</f>
        <v>3</v>
      </c>
      <c r="G108" s="42">
        <f>'Avg Bill Days'!C65</f>
        <v>29.524000000000001</v>
      </c>
      <c r="H108" s="42"/>
      <c r="I108" s="42"/>
      <c r="J108" s="42">
        <f t="shared" si="8"/>
        <v>576</v>
      </c>
      <c r="K108" s="42">
        <f t="shared" si="8"/>
        <v>0</v>
      </c>
      <c r="L108" s="42"/>
      <c r="M108" s="42"/>
      <c r="N108" s="42"/>
      <c r="O108" s="42"/>
      <c r="P108" s="42"/>
      <c r="Q108" s="42"/>
      <c r="R108" s="42">
        <f t="shared" si="9"/>
        <v>196089</v>
      </c>
      <c r="S108" s="42">
        <f t="shared" si="10"/>
        <v>600</v>
      </c>
    </row>
    <row r="109" spans="1:19" s="18" customFormat="1">
      <c r="A109" s="18">
        <f t="shared" si="12"/>
        <v>2017</v>
      </c>
      <c r="B109" s="18">
        <f t="shared" si="13"/>
        <v>6</v>
      </c>
      <c r="F109" s="42">
        <f>SUMIF('Cust MB Ind'!$X$8:$AH$8,$B$29,'Cust MB Ind'!$X69:$AH69)</f>
        <v>3</v>
      </c>
      <c r="G109" s="42">
        <f>'Avg Bill Days'!C66</f>
        <v>30.619</v>
      </c>
      <c r="H109" s="42"/>
      <c r="I109" s="42"/>
      <c r="J109" s="42">
        <f t="shared" si="8"/>
        <v>540</v>
      </c>
      <c r="K109" s="42">
        <f t="shared" si="8"/>
        <v>0</v>
      </c>
      <c r="L109" s="42"/>
      <c r="M109" s="42"/>
      <c r="N109" s="42"/>
      <c r="O109" s="42"/>
      <c r="P109" s="42"/>
      <c r="Q109" s="42"/>
      <c r="R109" s="42">
        <f t="shared" si="9"/>
        <v>215037</v>
      </c>
      <c r="S109" s="42">
        <f t="shared" si="10"/>
        <v>572</v>
      </c>
    </row>
    <row r="110" spans="1:19" s="18" customFormat="1">
      <c r="A110" s="18">
        <f t="shared" si="12"/>
        <v>2017</v>
      </c>
      <c r="B110" s="18">
        <f t="shared" si="13"/>
        <v>7</v>
      </c>
      <c r="F110" s="42">
        <f>SUMIF('Cust MB Ind'!$X$8:$AH$8,$B$29,'Cust MB Ind'!$X70:$AH70)</f>
        <v>3</v>
      </c>
      <c r="G110" s="42">
        <f>'Avg Bill Days'!C67</f>
        <v>30.713999999999999</v>
      </c>
      <c r="H110" s="42"/>
      <c r="I110" s="42"/>
      <c r="J110" s="42">
        <f t="shared" si="8"/>
        <v>555</v>
      </c>
      <c r="K110" s="42">
        <f t="shared" si="8"/>
        <v>0</v>
      </c>
      <c r="L110" s="42"/>
      <c r="M110" s="42"/>
      <c r="N110" s="42"/>
      <c r="O110" s="42"/>
      <c r="P110" s="42"/>
      <c r="Q110" s="42"/>
      <c r="R110" s="42">
        <f t="shared" si="9"/>
        <v>227822</v>
      </c>
      <c r="S110" s="42">
        <f t="shared" si="10"/>
        <v>568</v>
      </c>
    </row>
    <row r="111" spans="1:19" s="18" customFormat="1">
      <c r="A111" s="18">
        <f t="shared" si="12"/>
        <v>2017</v>
      </c>
      <c r="B111" s="18">
        <f t="shared" si="13"/>
        <v>8</v>
      </c>
      <c r="F111" s="42">
        <f>SUMIF('Cust MB Ind'!$X$8:$AH$8,$B$29,'Cust MB Ind'!$X71:$AH71)</f>
        <v>3</v>
      </c>
      <c r="G111" s="42">
        <f>'Avg Bill Days'!C68</f>
        <v>30.475999999999999</v>
      </c>
      <c r="H111" s="42"/>
      <c r="I111" s="42"/>
      <c r="J111" s="42">
        <f t="shared" si="8"/>
        <v>571</v>
      </c>
      <c r="K111" s="42">
        <f t="shared" si="8"/>
        <v>0</v>
      </c>
      <c r="L111" s="42"/>
      <c r="M111" s="42"/>
      <c r="N111" s="42"/>
      <c r="O111" s="42"/>
      <c r="P111" s="42"/>
      <c r="Q111" s="42"/>
      <c r="R111" s="42">
        <f t="shared" si="9"/>
        <v>219993</v>
      </c>
      <c r="S111" s="42">
        <f t="shared" si="10"/>
        <v>580</v>
      </c>
    </row>
    <row r="112" spans="1:19" s="18" customFormat="1">
      <c r="A112" s="18">
        <f t="shared" si="12"/>
        <v>2017</v>
      </c>
      <c r="B112" s="18">
        <f t="shared" si="13"/>
        <v>9</v>
      </c>
      <c r="F112" s="42">
        <f>SUMIF('Cust MB Ind'!$X$8:$AH$8,$B$29,'Cust MB Ind'!$X72:$AH72)</f>
        <v>3</v>
      </c>
      <c r="G112" s="42">
        <f>'Avg Bill Days'!C69</f>
        <v>31.143000000000001</v>
      </c>
      <c r="H112" s="42"/>
      <c r="I112" s="42"/>
      <c r="J112" s="42">
        <f t="shared" si="8"/>
        <v>544</v>
      </c>
      <c r="K112" s="42">
        <f t="shared" si="8"/>
        <v>0</v>
      </c>
      <c r="L112" s="42"/>
      <c r="M112" s="42"/>
      <c r="N112" s="42"/>
      <c r="O112" s="42"/>
      <c r="P112" s="42"/>
      <c r="Q112" s="42"/>
      <c r="R112" s="42">
        <f t="shared" si="9"/>
        <v>218563</v>
      </c>
      <c r="S112" s="42">
        <f t="shared" si="10"/>
        <v>553</v>
      </c>
    </row>
    <row r="113" spans="1:19" s="18" customFormat="1">
      <c r="A113" s="18">
        <f t="shared" si="12"/>
        <v>2017</v>
      </c>
      <c r="B113" s="18">
        <f t="shared" si="13"/>
        <v>10</v>
      </c>
      <c r="F113" s="42">
        <f>SUMIF('Cust MB Ind'!$X$8:$AH$8,$B$29,'Cust MB Ind'!$X73:$AH73)</f>
        <v>3</v>
      </c>
      <c r="G113" s="42">
        <f>'Avg Bill Days'!C70</f>
        <v>30.762</v>
      </c>
      <c r="H113" s="42"/>
      <c r="I113" s="42"/>
      <c r="J113" s="42">
        <f t="shared" si="8"/>
        <v>535</v>
      </c>
      <c r="K113" s="42">
        <f t="shared" si="8"/>
        <v>0</v>
      </c>
      <c r="L113" s="42"/>
      <c r="M113" s="42"/>
      <c r="N113" s="42"/>
      <c r="O113" s="42"/>
      <c r="P113" s="42"/>
      <c r="Q113" s="42"/>
      <c r="R113" s="42">
        <f t="shared" si="9"/>
        <v>211957</v>
      </c>
      <c r="S113" s="42">
        <f t="shared" si="10"/>
        <v>562</v>
      </c>
    </row>
    <row r="114" spans="1:19" s="18" customFormat="1">
      <c r="A114" s="18">
        <f t="shared" si="12"/>
        <v>2017</v>
      </c>
      <c r="B114" s="18">
        <f t="shared" si="13"/>
        <v>11</v>
      </c>
      <c r="F114" s="42">
        <f>SUMIF('Cust MB Ind'!$X$8:$AH$8,$B$29,'Cust MB Ind'!$X74:$AH74)</f>
        <v>3</v>
      </c>
      <c r="G114" s="42">
        <f>'Avg Bill Days'!C71</f>
        <v>28.619</v>
      </c>
      <c r="H114" s="42"/>
      <c r="I114" s="42"/>
      <c r="J114" s="42">
        <f t="shared" ref="J114:K177" si="14">ROUND(SUMIF($B$32:$B$45,$B114,J$32:J$45)*$F114,0)</f>
        <v>537</v>
      </c>
      <c r="K114" s="42">
        <f t="shared" si="14"/>
        <v>0</v>
      </c>
      <c r="L114" s="42"/>
      <c r="M114" s="42"/>
      <c r="N114" s="42"/>
      <c r="O114" s="42"/>
      <c r="P114" s="42"/>
      <c r="Q114" s="42"/>
      <c r="R114" s="42">
        <f t="shared" ref="R114:R177" si="15">ROUND(SUMIF($B$32:$B$45,$B114,R$32:R$45)*$F114*$G114,0)</f>
        <v>190106</v>
      </c>
      <c r="S114" s="42">
        <f t="shared" ref="S114:S177" si="16">ROUND(SUMIF($B$32:$B$45,$B114,S$32:S$45)*$F114,0)</f>
        <v>541</v>
      </c>
    </row>
    <row r="115" spans="1:19" s="18" customFormat="1">
      <c r="A115" s="18">
        <f t="shared" si="12"/>
        <v>2017</v>
      </c>
      <c r="B115" s="18">
        <f t="shared" si="13"/>
        <v>12</v>
      </c>
      <c r="F115" s="42">
        <f>SUMIF('Cust MB Ind'!$X$8:$AH$8,$B$29,'Cust MB Ind'!$X75:$AH75)</f>
        <v>3</v>
      </c>
      <c r="G115" s="42">
        <f>'Avg Bill Days'!C72</f>
        <v>31.238</v>
      </c>
      <c r="H115" s="42"/>
      <c r="I115" s="42"/>
      <c r="J115" s="42">
        <f t="shared" si="14"/>
        <v>532</v>
      </c>
      <c r="K115" s="42">
        <f t="shared" si="14"/>
        <v>0</v>
      </c>
      <c r="L115" s="42"/>
      <c r="M115" s="42"/>
      <c r="N115" s="42"/>
      <c r="O115" s="42"/>
      <c r="P115" s="42"/>
      <c r="Q115" s="42"/>
      <c r="R115" s="42">
        <f t="shared" si="15"/>
        <v>181604</v>
      </c>
      <c r="S115" s="42">
        <f t="shared" si="16"/>
        <v>544</v>
      </c>
    </row>
    <row r="116" spans="1:19" s="18" customFormat="1">
      <c r="A116" s="18">
        <f t="shared" si="12"/>
        <v>2018</v>
      </c>
      <c r="B116" s="18">
        <f t="shared" si="13"/>
        <v>1</v>
      </c>
      <c r="F116" s="42">
        <f>SUMIF('Cust MB Ind'!$X$8:$AH$8,$B$29,'Cust MB Ind'!$X76:$AH76)</f>
        <v>3</v>
      </c>
      <c r="G116" s="42">
        <f>'Avg Bill Days'!C73</f>
        <v>32.286000000000001</v>
      </c>
      <c r="H116" s="42"/>
      <c r="I116" s="42"/>
      <c r="J116" s="42">
        <f t="shared" si="14"/>
        <v>520</v>
      </c>
      <c r="K116" s="42">
        <f t="shared" si="14"/>
        <v>0</v>
      </c>
      <c r="L116" s="42"/>
      <c r="M116" s="42"/>
      <c r="N116" s="42"/>
      <c r="O116" s="42"/>
      <c r="P116" s="42"/>
      <c r="Q116" s="42"/>
      <c r="R116" s="42">
        <f t="shared" si="15"/>
        <v>178888</v>
      </c>
      <c r="S116" s="42">
        <f t="shared" si="16"/>
        <v>531</v>
      </c>
    </row>
    <row r="117" spans="1:19" s="18" customFormat="1">
      <c r="A117" s="18">
        <f t="shared" si="12"/>
        <v>2018</v>
      </c>
      <c r="B117" s="18">
        <f t="shared" si="13"/>
        <v>2</v>
      </c>
      <c r="F117" s="42">
        <f>SUMIF('Cust MB Ind'!$X$8:$AH$8,$B$29,'Cust MB Ind'!$X77:$AH77)</f>
        <v>3</v>
      </c>
      <c r="G117" s="42">
        <f>'Avg Bill Days'!C74</f>
        <v>29.81</v>
      </c>
      <c r="H117" s="42"/>
      <c r="I117" s="42"/>
      <c r="J117" s="42">
        <f t="shared" si="14"/>
        <v>512</v>
      </c>
      <c r="K117" s="42">
        <f t="shared" si="14"/>
        <v>0</v>
      </c>
      <c r="L117" s="42"/>
      <c r="M117" s="42"/>
      <c r="N117" s="42"/>
      <c r="O117" s="42"/>
      <c r="P117" s="42"/>
      <c r="Q117" s="42"/>
      <c r="R117" s="42">
        <f t="shared" si="15"/>
        <v>168828</v>
      </c>
      <c r="S117" s="42">
        <f t="shared" si="16"/>
        <v>531</v>
      </c>
    </row>
    <row r="118" spans="1:19" s="18" customFormat="1">
      <c r="A118" s="18">
        <f t="shared" si="12"/>
        <v>2018</v>
      </c>
      <c r="B118" s="18">
        <f t="shared" si="13"/>
        <v>3</v>
      </c>
      <c r="F118" s="42">
        <f>SUMIF('Cust MB Ind'!$X$8:$AH$8,$B$29,'Cust MB Ind'!$X78:$AH78)</f>
        <v>3</v>
      </c>
      <c r="G118" s="42">
        <f>'Avg Bill Days'!C75</f>
        <v>29.524000000000001</v>
      </c>
      <c r="H118" s="42"/>
      <c r="I118" s="42"/>
      <c r="J118" s="42">
        <f t="shared" si="14"/>
        <v>560</v>
      </c>
      <c r="K118" s="42">
        <f t="shared" si="14"/>
        <v>0</v>
      </c>
      <c r="L118" s="42"/>
      <c r="M118" s="42"/>
      <c r="N118" s="42"/>
      <c r="O118" s="42"/>
      <c r="P118" s="42"/>
      <c r="Q118" s="42"/>
      <c r="R118" s="42">
        <f t="shared" si="15"/>
        <v>169325</v>
      </c>
      <c r="S118" s="42">
        <f t="shared" si="16"/>
        <v>566</v>
      </c>
    </row>
    <row r="119" spans="1:19" s="18" customFormat="1">
      <c r="A119" s="18">
        <f t="shared" si="12"/>
        <v>2018</v>
      </c>
      <c r="B119" s="18">
        <f t="shared" si="13"/>
        <v>4</v>
      </c>
      <c r="F119" s="42">
        <f>SUMIF('Cust MB Ind'!$X$8:$AH$8,$B$29,'Cust MB Ind'!$X79:$AH79)</f>
        <v>3</v>
      </c>
      <c r="G119" s="42">
        <f>'Avg Bill Days'!C76</f>
        <v>30.713999999999999</v>
      </c>
      <c r="H119" s="42"/>
      <c r="I119" s="42"/>
      <c r="J119" s="42">
        <f t="shared" si="14"/>
        <v>534</v>
      </c>
      <c r="K119" s="42">
        <f t="shared" si="14"/>
        <v>0</v>
      </c>
      <c r="L119" s="42"/>
      <c r="M119" s="42"/>
      <c r="N119" s="42"/>
      <c r="O119" s="42"/>
      <c r="P119" s="42"/>
      <c r="Q119" s="42"/>
      <c r="R119" s="42">
        <f t="shared" si="15"/>
        <v>177198</v>
      </c>
      <c r="S119" s="42">
        <f t="shared" si="16"/>
        <v>581</v>
      </c>
    </row>
    <row r="120" spans="1:19" s="18" customFormat="1">
      <c r="A120" s="18">
        <f t="shared" si="12"/>
        <v>2018</v>
      </c>
      <c r="B120" s="18">
        <f t="shared" si="13"/>
        <v>5</v>
      </c>
      <c r="F120" s="42">
        <f>SUMIF('Cust MB Ind'!$X$8:$AH$8,$B$29,'Cust MB Ind'!$X80:$AH80)</f>
        <v>3</v>
      </c>
      <c r="G120" s="42">
        <f>'Avg Bill Days'!C77</f>
        <v>29.524000000000001</v>
      </c>
      <c r="H120" s="42"/>
      <c r="I120" s="42"/>
      <c r="J120" s="42">
        <f t="shared" si="14"/>
        <v>576</v>
      </c>
      <c r="K120" s="42">
        <f t="shared" si="14"/>
        <v>0</v>
      </c>
      <c r="L120" s="42"/>
      <c r="M120" s="42"/>
      <c r="N120" s="42"/>
      <c r="O120" s="42"/>
      <c r="P120" s="42"/>
      <c r="Q120" s="42"/>
      <c r="R120" s="42">
        <f t="shared" si="15"/>
        <v>196089</v>
      </c>
      <c r="S120" s="42">
        <f t="shared" si="16"/>
        <v>600</v>
      </c>
    </row>
    <row r="121" spans="1:19" s="18" customFormat="1">
      <c r="A121" s="18">
        <f t="shared" si="12"/>
        <v>2018</v>
      </c>
      <c r="B121" s="18">
        <f t="shared" si="13"/>
        <v>6</v>
      </c>
      <c r="F121" s="42">
        <f>SUMIF('Cust MB Ind'!$X$8:$AH$8,$B$29,'Cust MB Ind'!$X81:$AH81)</f>
        <v>3</v>
      </c>
      <c r="G121" s="42">
        <f>'Avg Bill Days'!C78</f>
        <v>30.619</v>
      </c>
      <c r="H121" s="42"/>
      <c r="I121" s="42"/>
      <c r="J121" s="42">
        <f t="shared" si="14"/>
        <v>540</v>
      </c>
      <c r="K121" s="42">
        <f t="shared" si="14"/>
        <v>0</v>
      </c>
      <c r="L121" s="42"/>
      <c r="M121" s="42"/>
      <c r="N121" s="42"/>
      <c r="O121" s="42"/>
      <c r="P121" s="42"/>
      <c r="Q121" s="42"/>
      <c r="R121" s="42">
        <f t="shared" si="15"/>
        <v>215037</v>
      </c>
      <c r="S121" s="42">
        <f t="shared" si="16"/>
        <v>572</v>
      </c>
    </row>
    <row r="122" spans="1:19" s="18" customFormat="1">
      <c r="A122" s="18">
        <f t="shared" si="12"/>
        <v>2018</v>
      </c>
      <c r="B122" s="18">
        <f t="shared" si="13"/>
        <v>7</v>
      </c>
      <c r="F122" s="42">
        <f>SUMIF('Cust MB Ind'!$X$8:$AH$8,$B$29,'Cust MB Ind'!$X82:$AH82)</f>
        <v>3</v>
      </c>
      <c r="G122" s="42">
        <f>'Avg Bill Days'!C79</f>
        <v>30.713999999999999</v>
      </c>
      <c r="H122" s="42"/>
      <c r="I122" s="42"/>
      <c r="J122" s="42">
        <f t="shared" si="14"/>
        <v>555</v>
      </c>
      <c r="K122" s="42">
        <f t="shared" si="14"/>
        <v>0</v>
      </c>
      <c r="L122" s="42"/>
      <c r="M122" s="42"/>
      <c r="N122" s="42"/>
      <c r="O122" s="42"/>
      <c r="P122" s="42"/>
      <c r="Q122" s="42"/>
      <c r="R122" s="42">
        <f t="shared" si="15"/>
        <v>227822</v>
      </c>
      <c r="S122" s="42">
        <f t="shared" si="16"/>
        <v>568</v>
      </c>
    </row>
    <row r="123" spans="1:19" s="18" customFormat="1">
      <c r="A123" s="18">
        <f t="shared" si="12"/>
        <v>2018</v>
      </c>
      <c r="B123" s="18">
        <f t="shared" si="13"/>
        <v>8</v>
      </c>
      <c r="F123" s="42">
        <f>SUMIF('Cust MB Ind'!$X$8:$AH$8,$B$29,'Cust MB Ind'!$X83:$AH83)</f>
        <v>3</v>
      </c>
      <c r="G123" s="42">
        <f>'Avg Bill Days'!C80</f>
        <v>30.475999999999999</v>
      </c>
      <c r="H123" s="42"/>
      <c r="I123" s="42"/>
      <c r="J123" s="42">
        <f t="shared" si="14"/>
        <v>571</v>
      </c>
      <c r="K123" s="42">
        <f t="shared" si="14"/>
        <v>0</v>
      </c>
      <c r="L123" s="42"/>
      <c r="M123" s="42"/>
      <c r="N123" s="42"/>
      <c r="O123" s="42"/>
      <c r="P123" s="42"/>
      <c r="Q123" s="42"/>
      <c r="R123" s="42">
        <f t="shared" si="15"/>
        <v>219993</v>
      </c>
      <c r="S123" s="42">
        <f t="shared" si="16"/>
        <v>580</v>
      </c>
    </row>
    <row r="124" spans="1:19" s="18" customFormat="1">
      <c r="A124" s="18">
        <f t="shared" si="12"/>
        <v>2018</v>
      </c>
      <c r="B124" s="18">
        <f t="shared" si="13"/>
        <v>9</v>
      </c>
      <c r="F124" s="42">
        <f>SUMIF('Cust MB Ind'!$X$8:$AH$8,$B$29,'Cust MB Ind'!$X84:$AH84)</f>
        <v>3</v>
      </c>
      <c r="G124" s="42">
        <f>'Avg Bill Days'!C81</f>
        <v>31.143000000000001</v>
      </c>
      <c r="H124" s="42"/>
      <c r="I124" s="42"/>
      <c r="J124" s="42">
        <f t="shared" si="14"/>
        <v>544</v>
      </c>
      <c r="K124" s="42">
        <f t="shared" si="14"/>
        <v>0</v>
      </c>
      <c r="L124" s="42"/>
      <c r="M124" s="42"/>
      <c r="N124" s="42"/>
      <c r="O124" s="42"/>
      <c r="P124" s="42"/>
      <c r="Q124" s="42"/>
      <c r="R124" s="42">
        <f t="shared" si="15"/>
        <v>218563</v>
      </c>
      <c r="S124" s="42">
        <f t="shared" si="16"/>
        <v>553</v>
      </c>
    </row>
    <row r="125" spans="1:19" s="18" customFormat="1">
      <c r="A125" s="18">
        <f t="shared" si="12"/>
        <v>2018</v>
      </c>
      <c r="B125" s="18">
        <f t="shared" si="13"/>
        <v>10</v>
      </c>
      <c r="F125" s="42">
        <f>SUMIF('Cust MB Ind'!$X$8:$AH$8,$B$29,'Cust MB Ind'!$X85:$AH85)</f>
        <v>3</v>
      </c>
      <c r="G125" s="42">
        <f>'Avg Bill Days'!C82</f>
        <v>30.762</v>
      </c>
      <c r="H125" s="42"/>
      <c r="I125" s="42"/>
      <c r="J125" s="42">
        <f t="shared" si="14"/>
        <v>535</v>
      </c>
      <c r="K125" s="42">
        <f t="shared" si="14"/>
        <v>0</v>
      </c>
      <c r="L125" s="42"/>
      <c r="M125" s="42"/>
      <c r="N125" s="42"/>
      <c r="O125" s="42"/>
      <c r="P125" s="42"/>
      <c r="Q125" s="42"/>
      <c r="R125" s="42">
        <f t="shared" si="15"/>
        <v>211957</v>
      </c>
      <c r="S125" s="42">
        <f t="shared" si="16"/>
        <v>562</v>
      </c>
    </row>
    <row r="126" spans="1:19" s="18" customFormat="1">
      <c r="A126" s="18">
        <f t="shared" si="12"/>
        <v>2018</v>
      </c>
      <c r="B126" s="18">
        <f t="shared" si="13"/>
        <v>11</v>
      </c>
      <c r="F126" s="42">
        <f>SUMIF('Cust MB Ind'!$X$8:$AH$8,$B$29,'Cust MB Ind'!$X86:$AH86)</f>
        <v>3</v>
      </c>
      <c r="G126" s="42">
        <f>'Avg Bill Days'!C83</f>
        <v>28.619</v>
      </c>
      <c r="H126" s="42"/>
      <c r="I126" s="42"/>
      <c r="J126" s="42">
        <f t="shared" si="14"/>
        <v>537</v>
      </c>
      <c r="K126" s="42">
        <f t="shared" si="14"/>
        <v>0</v>
      </c>
      <c r="L126" s="42"/>
      <c r="M126" s="42"/>
      <c r="N126" s="42"/>
      <c r="O126" s="42"/>
      <c r="P126" s="42"/>
      <c r="Q126" s="42"/>
      <c r="R126" s="42">
        <f t="shared" si="15"/>
        <v>190106</v>
      </c>
      <c r="S126" s="42">
        <f t="shared" si="16"/>
        <v>541</v>
      </c>
    </row>
    <row r="127" spans="1:19" s="18" customFormat="1">
      <c r="A127" s="18">
        <f t="shared" si="12"/>
        <v>2018</v>
      </c>
      <c r="B127" s="18">
        <f t="shared" si="13"/>
        <v>12</v>
      </c>
      <c r="F127" s="42">
        <f>SUMIF('Cust MB Ind'!$X$8:$AH$8,$B$29,'Cust MB Ind'!$X87:$AH87)</f>
        <v>3</v>
      </c>
      <c r="G127" s="42">
        <f>'Avg Bill Days'!C84</f>
        <v>31.238</v>
      </c>
      <c r="H127" s="42"/>
      <c r="I127" s="42"/>
      <c r="J127" s="42">
        <f t="shared" si="14"/>
        <v>532</v>
      </c>
      <c r="K127" s="42">
        <f t="shared" si="14"/>
        <v>0</v>
      </c>
      <c r="L127" s="42"/>
      <c r="M127" s="42"/>
      <c r="N127" s="42"/>
      <c r="O127" s="42"/>
      <c r="P127" s="42"/>
      <c r="Q127" s="42"/>
      <c r="R127" s="42">
        <f t="shared" si="15"/>
        <v>181604</v>
      </c>
      <c r="S127" s="42">
        <f t="shared" si="16"/>
        <v>544</v>
      </c>
    </row>
    <row r="128" spans="1:19" s="18" customFormat="1">
      <c r="A128" s="18">
        <f t="shared" si="12"/>
        <v>2019</v>
      </c>
      <c r="B128" s="18">
        <f t="shared" si="13"/>
        <v>1</v>
      </c>
      <c r="F128" s="42">
        <f>SUMIF('Cust MB Ind'!$X$8:$AH$8,$B$29,'Cust MB Ind'!$X88:$AH88)</f>
        <v>3</v>
      </c>
      <c r="G128" s="42">
        <f>'Avg Bill Days'!C85</f>
        <v>32.286000000000001</v>
      </c>
      <c r="H128" s="42"/>
      <c r="I128" s="42"/>
      <c r="J128" s="42">
        <f t="shared" si="14"/>
        <v>520</v>
      </c>
      <c r="K128" s="42">
        <f t="shared" si="14"/>
        <v>0</v>
      </c>
      <c r="L128" s="42"/>
      <c r="M128" s="42"/>
      <c r="N128" s="42"/>
      <c r="O128" s="42"/>
      <c r="P128" s="42"/>
      <c r="Q128" s="42"/>
      <c r="R128" s="42">
        <f t="shared" si="15"/>
        <v>178888</v>
      </c>
      <c r="S128" s="42">
        <f t="shared" si="16"/>
        <v>531</v>
      </c>
    </row>
    <row r="129" spans="1:19" s="18" customFormat="1">
      <c r="A129" s="18">
        <f t="shared" si="12"/>
        <v>2019</v>
      </c>
      <c r="B129" s="18">
        <f t="shared" si="13"/>
        <v>2</v>
      </c>
      <c r="F129" s="42">
        <f>SUMIF('Cust MB Ind'!$X$8:$AH$8,$B$29,'Cust MB Ind'!$X89:$AH89)</f>
        <v>3</v>
      </c>
      <c r="G129" s="42">
        <f>'Avg Bill Days'!C86</f>
        <v>29.81</v>
      </c>
      <c r="H129" s="42"/>
      <c r="I129" s="42"/>
      <c r="J129" s="42">
        <f t="shared" si="14"/>
        <v>512</v>
      </c>
      <c r="K129" s="42">
        <f t="shared" si="14"/>
        <v>0</v>
      </c>
      <c r="L129" s="42"/>
      <c r="M129" s="42"/>
      <c r="N129" s="42"/>
      <c r="O129" s="42"/>
      <c r="P129" s="42"/>
      <c r="Q129" s="42"/>
      <c r="R129" s="42">
        <f t="shared" si="15"/>
        <v>168828</v>
      </c>
      <c r="S129" s="42">
        <f t="shared" si="16"/>
        <v>531</v>
      </c>
    </row>
    <row r="130" spans="1:19" s="18" customFormat="1">
      <c r="A130" s="18">
        <f t="shared" si="12"/>
        <v>2019</v>
      </c>
      <c r="B130" s="18">
        <f t="shared" si="13"/>
        <v>3</v>
      </c>
      <c r="F130" s="42">
        <f>SUMIF('Cust MB Ind'!$X$8:$AH$8,$B$29,'Cust MB Ind'!$X90:$AH90)</f>
        <v>3</v>
      </c>
      <c r="G130" s="42">
        <f>'Avg Bill Days'!C87</f>
        <v>29.524000000000001</v>
      </c>
      <c r="H130" s="42"/>
      <c r="I130" s="42"/>
      <c r="J130" s="42">
        <f t="shared" si="14"/>
        <v>560</v>
      </c>
      <c r="K130" s="42">
        <f t="shared" si="14"/>
        <v>0</v>
      </c>
      <c r="L130" s="42"/>
      <c r="M130" s="42"/>
      <c r="N130" s="42"/>
      <c r="O130" s="42"/>
      <c r="P130" s="42"/>
      <c r="Q130" s="42"/>
      <c r="R130" s="42">
        <f t="shared" si="15"/>
        <v>169325</v>
      </c>
      <c r="S130" s="42">
        <f t="shared" si="16"/>
        <v>566</v>
      </c>
    </row>
    <row r="131" spans="1:19" s="18" customFormat="1">
      <c r="A131" s="18">
        <f t="shared" si="12"/>
        <v>2019</v>
      </c>
      <c r="B131" s="18">
        <f t="shared" si="13"/>
        <v>4</v>
      </c>
      <c r="F131" s="42">
        <f>SUMIF('Cust MB Ind'!$X$8:$AH$8,$B$29,'Cust MB Ind'!$X91:$AH91)</f>
        <v>3</v>
      </c>
      <c r="G131" s="42">
        <f>'Avg Bill Days'!C88</f>
        <v>30.713999999999999</v>
      </c>
      <c r="H131" s="42"/>
      <c r="I131" s="42"/>
      <c r="J131" s="42">
        <f t="shared" si="14"/>
        <v>534</v>
      </c>
      <c r="K131" s="42">
        <f t="shared" si="14"/>
        <v>0</v>
      </c>
      <c r="L131" s="42"/>
      <c r="M131" s="42"/>
      <c r="N131" s="42"/>
      <c r="O131" s="42"/>
      <c r="P131" s="42"/>
      <c r="Q131" s="42"/>
      <c r="R131" s="42">
        <f t="shared" si="15"/>
        <v>177198</v>
      </c>
      <c r="S131" s="42">
        <f t="shared" si="16"/>
        <v>581</v>
      </c>
    </row>
    <row r="132" spans="1:19" s="18" customFormat="1">
      <c r="A132" s="18">
        <f t="shared" ref="A132:A195" si="17">A120+1</f>
        <v>2019</v>
      </c>
      <c r="B132" s="18">
        <f t="shared" si="13"/>
        <v>5</v>
      </c>
      <c r="F132" s="42">
        <f>SUMIF('Cust MB Ind'!$X$8:$AH$8,$B$29,'Cust MB Ind'!$X92:$AH92)</f>
        <v>3</v>
      </c>
      <c r="G132" s="42">
        <f>'Avg Bill Days'!C89</f>
        <v>29.524000000000001</v>
      </c>
      <c r="H132" s="42"/>
      <c r="I132" s="42"/>
      <c r="J132" s="42">
        <f t="shared" si="14"/>
        <v>576</v>
      </c>
      <c r="K132" s="42">
        <f t="shared" si="14"/>
        <v>0</v>
      </c>
      <c r="L132" s="42"/>
      <c r="M132" s="42"/>
      <c r="N132" s="42"/>
      <c r="O132" s="42"/>
      <c r="P132" s="42"/>
      <c r="Q132" s="42"/>
      <c r="R132" s="42">
        <f t="shared" si="15"/>
        <v>196089</v>
      </c>
      <c r="S132" s="42">
        <f t="shared" si="16"/>
        <v>600</v>
      </c>
    </row>
    <row r="133" spans="1:19" s="18" customFormat="1">
      <c r="A133" s="18">
        <f t="shared" si="17"/>
        <v>2019</v>
      </c>
      <c r="B133" s="18">
        <f t="shared" ref="B133:B196" si="18">B121</f>
        <v>6</v>
      </c>
      <c r="F133" s="42">
        <f>SUMIF('Cust MB Ind'!$X$8:$AH$8,$B$29,'Cust MB Ind'!$X93:$AH93)</f>
        <v>3</v>
      </c>
      <c r="G133" s="42">
        <f>'Avg Bill Days'!C90</f>
        <v>30.619</v>
      </c>
      <c r="H133" s="42"/>
      <c r="I133" s="42"/>
      <c r="J133" s="42">
        <f t="shared" si="14"/>
        <v>540</v>
      </c>
      <c r="K133" s="42">
        <f t="shared" si="14"/>
        <v>0</v>
      </c>
      <c r="L133" s="42"/>
      <c r="M133" s="42"/>
      <c r="N133" s="42"/>
      <c r="O133" s="42"/>
      <c r="P133" s="42"/>
      <c r="Q133" s="42"/>
      <c r="R133" s="42">
        <f t="shared" si="15"/>
        <v>215037</v>
      </c>
      <c r="S133" s="42">
        <f t="shared" si="16"/>
        <v>572</v>
      </c>
    </row>
    <row r="134" spans="1:19" s="18" customFormat="1">
      <c r="A134" s="18">
        <f t="shared" si="17"/>
        <v>2019</v>
      </c>
      <c r="B134" s="18">
        <f t="shared" si="18"/>
        <v>7</v>
      </c>
      <c r="F134" s="42">
        <f>SUMIF('Cust MB Ind'!$X$8:$AH$8,$B$29,'Cust MB Ind'!$X94:$AH94)</f>
        <v>3</v>
      </c>
      <c r="G134" s="42">
        <f>'Avg Bill Days'!C91</f>
        <v>30.713999999999999</v>
      </c>
      <c r="H134" s="42"/>
      <c r="I134" s="42"/>
      <c r="J134" s="42">
        <f t="shared" si="14"/>
        <v>555</v>
      </c>
      <c r="K134" s="42">
        <f t="shared" si="14"/>
        <v>0</v>
      </c>
      <c r="L134" s="42"/>
      <c r="M134" s="42"/>
      <c r="N134" s="42"/>
      <c r="O134" s="42"/>
      <c r="P134" s="42"/>
      <c r="Q134" s="42"/>
      <c r="R134" s="42">
        <f t="shared" si="15"/>
        <v>227822</v>
      </c>
      <c r="S134" s="42">
        <f t="shared" si="16"/>
        <v>568</v>
      </c>
    </row>
    <row r="135" spans="1:19" s="18" customFormat="1">
      <c r="A135" s="18">
        <f t="shared" si="17"/>
        <v>2019</v>
      </c>
      <c r="B135" s="18">
        <f t="shared" si="18"/>
        <v>8</v>
      </c>
      <c r="F135" s="42">
        <f>SUMIF('Cust MB Ind'!$X$8:$AH$8,$B$29,'Cust MB Ind'!$X95:$AH95)</f>
        <v>3</v>
      </c>
      <c r="G135" s="42">
        <f>'Avg Bill Days'!C92</f>
        <v>30.475999999999999</v>
      </c>
      <c r="H135" s="42"/>
      <c r="I135" s="42"/>
      <c r="J135" s="42">
        <f t="shared" si="14"/>
        <v>571</v>
      </c>
      <c r="K135" s="42">
        <f t="shared" si="14"/>
        <v>0</v>
      </c>
      <c r="L135" s="42"/>
      <c r="M135" s="42"/>
      <c r="N135" s="42"/>
      <c r="O135" s="42"/>
      <c r="P135" s="42"/>
      <c r="Q135" s="42"/>
      <c r="R135" s="42">
        <f t="shared" si="15"/>
        <v>219993</v>
      </c>
      <c r="S135" s="42">
        <f t="shared" si="16"/>
        <v>580</v>
      </c>
    </row>
    <row r="136" spans="1:19" s="18" customFormat="1">
      <c r="A136" s="18">
        <f t="shared" si="17"/>
        <v>2019</v>
      </c>
      <c r="B136" s="18">
        <f t="shared" si="18"/>
        <v>9</v>
      </c>
      <c r="F136" s="42">
        <f>SUMIF('Cust MB Ind'!$X$8:$AH$8,$B$29,'Cust MB Ind'!$X96:$AH96)</f>
        <v>3</v>
      </c>
      <c r="G136" s="42">
        <f>'Avg Bill Days'!C93</f>
        <v>31.143000000000001</v>
      </c>
      <c r="H136" s="42"/>
      <c r="I136" s="42"/>
      <c r="J136" s="42">
        <f t="shared" si="14"/>
        <v>544</v>
      </c>
      <c r="K136" s="42">
        <f t="shared" si="14"/>
        <v>0</v>
      </c>
      <c r="L136" s="42"/>
      <c r="M136" s="42"/>
      <c r="N136" s="42"/>
      <c r="O136" s="42"/>
      <c r="P136" s="42"/>
      <c r="Q136" s="42"/>
      <c r="R136" s="42">
        <f t="shared" si="15"/>
        <v>218563</v>
      </c>
      <c r="S136" s="42">
        <f t="shared" si="16"/>
        <v>553</v>
      </c>
    </row>
    <row r="137" spans="1:19" s="18" customFormat="1">
      <c r="A137" s="18">
        <f t="shared" si="17"/>
        <v>2019</v>
      </c>
      <c r="B137" s="18">
        <f t="shared" si="18"/>
        <v>10</v>
      </c>
      <c r="F137" s="42">
        <f>SUMIF('Cust MB Ind'!$X$8:$AH$8,$B$29,'Cust MB Ind'!$X97:$AH97)</f>
        <v>3</v>
      </c>
      <c r="G137" s="42">
        <f>'Avg Bill Days'!C94</f>
        <v>30.762</v>
      </c>
      <c r="H137" s="42"/>
      <c r="I137" s="42"/>
      <c r="J137" s="42">
        <f t="shared" si="14"/>
        <v>535</v>
      </c>
      <c r="K137" s="42">
        <f t="shared" si="14"/>
        <v>0</v>
      </c>
      <c r="L137" s="42"/>
      <c r="M137" s="42"/>
      <c r="N137" s="42"/>
      <c r="O137" s="42"/>
      <c r="P137" s="42"/>
      <c r="Q137" s="42"/>
      <c r="R137" s="42">
        <f t="shared" si="15"/>
        <v>211957</v>
      </c>
      <c r="S137" s="42">
        <f t="shared" si="16"/>
        <v>562</v>
      </c>
    </row>
    <row r="138" spans="1:19" s="18" customFormat="1">
      <c r="A138" s="18">
        <f t="shared" si="17"/>
        <v>2019</v>
      </c>
      <c r="B138" s="18">
        <f t="shared" si="18"/>
        <v>11</v>
      </c>
      <c r="F138" s="42">
        <f>SUMIF('Cust MB Ind'!$X$8:$AH$8,$B$29,'Cust MB Ind'!$X98:$AH98)</f>
        <v>3</v>
      </c>
      <c r="G138" s="42">
        <f>'Avg Bill Days'!C95</f>
        <v>28.619</v>
      </c>
      <c r="H138" s="42"/>
      <c r="I138" s="42"/>
      <c r="J138" s="42">
        <f t="shared" si="14"/>
        <v>537</v>
      </c>
      <c r="K138" s="42">
        <f t="shared" si="14"/>
        <v>0</v>
      </c>
      <c r="L138" s="42"/>
      <c r="M138" s="42"/>
      <c r="N138" s="42"/>
      <c r="O138" s="42"/>
      <c r="P138" s="42"/>
      <c r="Q138" s="42"/>
      <c r="R138" s="42">
        <f t="shared" si="15"/>
        <v>190106</v>
      </c>
      <c r="S138" s="42">
        <f t="shared" si="16"/>
        <v>541</v>
      </c>
    </row>
    <row r="139" spans="1:19" s="18" customFormat="1">
      <c r="A139" s="18">
        <f t="shared" si="17"/>
        <v>2019</v>
      </c>
      <c r="B139" s="18">
        <f t="shared" si="18"/>
        <v>12</v>
      </c>
      <c r="F139" s="42">
        <f>SUMIF('Cust MB Ind'!$X$8:$AH$8,$B$29,'Cust MB Ind'!$X99:$AH99)</f>
        <v>3</v>
      </c>
      <c r="G139" s="42">
        <f>'Avg Bill Days'!C96</f>
        <v>31.238</v>
      </c>
      <c r="H139" s="42"/>
      <c r="I139" s="42"/>
      <c r="J139" s="42">
        <f t="shared" si="14"/>
        <v>532</v>
      </c>
      <c r="K139" s="42">
        <f t="shared" si="14"/>
        <v>0</v>
      </c>
      <c r="L139" s="42"/>
      <c r="M139" s="42"/>
      <c r="N139" s="42"/>
      <c r="O139" s="42"/>
      <c r="P139" s="42"/>
      <c r="Q139" s="42"/>
      <c r="R139" s="42">
        <f t="shared" si="15"/>
        <v>181604</v>
      </c>
      <c r="S139" s="42">
        <f t="shared" si="16"/>
        <v>544</v>
      </c>
    </row>
    <row r="140" spans="1:19" s="18" customFormat="1">
      <c r="A140" s="18">
        <f t="shared" si="17"/>
        <v>2020</v>
      </c>
      <c r="B140" s="18">
        <f t="shared" si="18"/>
        <v>1</v>
      </c>
      <c r="F140" s="42">
        <f>SUMIF('Cust MB Ind'!$X$8:$AH$8,$B$29,'Cust MB Ind'!$X100:$AH100)</f>
        <v>3</v>
      </c>
      <c r="G140" s="42">
        <f>'Avg Bill Days'!C97</f>
        <v>32.286000000000001</v>
      </c>
      <c r="H140" s="42"/>
      <c r="I140" s="42"/>
      <c r="J140" s="42">
        <f t="shared" si="14"/>
        <v>520</v>
      </c>
      <c r="K140" s="42">
        <f t="shared" si="14"/>
        <v>0</v>
      </c>
      <c r="L140" s="42"/>
      <c r="M140" s="42"/>
      <c r="N140" s="42"/>
      <c r="O140" s="42"/>
      <c r="P140" s="42"/>
      <c r="Q140" s="42"/>
      <c r="R140" s="42">
        <f t="shared" si="15"/>
        <v>178888</v>
      </c>
      <c r="S140" s="42">
        <f t="shared" si="16"/>
        <v>531</v>
      </c>
    </row>
    <row r="141" spans="1:19" s="18" customFormat="1">
      <c r="A141" s="18">
        <f t="shared" si="17"/>
        <v>2020</v>
      </c>
      <c r="B141" s="18">
        <f t="shared" si="18"/>
        <v>2</v>
      </c>
      <c r="F141" s="42">
        <f>SUMIF('Cust MB Ind'!$X$8:$AH$8,$B$29,'Cust MB Ind'!$X101:$AH101)</f>
        <v>3</v>
      </c>
      <c r="G141" s="42">
        <f>'Avg Bill Days'!C98</f>
        <v>30.31</v>
      </c>
      <c r="H141" s="42"/>
      <c r="I141" s="42"/>
      <c r="J141" s="42">
        <f t="shared" si="14"/>
        <v>512</v>
      </c>
      <c r="K141" s="42">
        <f t="shared" si="14"/>
        <v>0</v>
      </c>
      <c r="L141" s="42"/>
      <c r="M141" s="42"/>
      <c r="N141" s="42"/>
      <c r="O141" s="42"/>
      <c r="P141" s="42"/>
      <c r="Q141" s="42"/>
      <c r="R141" s="42">
        <f t="shared" si="15"/>
        <v>171660</v>
      </c>
      <c r="S141" s="42">
        <f t="shared" si="16"/>
        <v>531</v>
      </c>
    </row>
    <row r="142" spans="1:19" s="18" customFormat="1">
      <c r="A142" s="18">
        <f t="shared" si="17"/>
        <v>2020</v>
      </c>
      <c r="B142" s="18">
        <f t="shared" si="18"/>
        <v>3</v>
      </c>
      <c r="F142" s="42">
        <f>SUMIF('Cust MB Ind'!$X$8:$AH$8,$B$29,'Cust MB Ind'!$X102:$AH102)</f>
        <v>3</v>
      </c>
      <c r="G142" s="42">
        <f>'Avg Bill Days'!C99</f>
        <v>30.024000000000001</v>
      </c>
      <c r="H142" s="42"/>
      <c r="I142" s="42"/>
      <c r="J142" s="42">
        <f t="shared" si="14"/>
        <v>560</v>
      </c>
      <c r="K142" s="42">
        <f t="shared" si="14"/>
        <v>0</v>
      </c>
      <c r="L142" s="42"/>
      <c r="M142" s="42"/>
      <c r="N142" s="42"/>
      <c r="O142" s="42"/>
      <c r="P142" s="42"/>
      <c r="Q142" s="42"/>
      <c r="R142" s="42">
        <f t="shared" si="15"/>
        <v>172193</v>
      </c>
      <c r="S142" s="42">
        <f t="shared" si="16"/>
        <v>566</v>
      </c>
    </row>
    <row r="143" spans="1:19" s="18" customFormat="1">
      <c r="A143" s="18">
        <f t="shared" si="17"/>
        <v>2020</v>
      </c>
      <c r="B143" s="18">
        <f t="shared" si="18"/>
        <v>4</v>
      </c>
      <c r="F143" s="42">
        <f>SUMIF('Cust MB Ind'!$X$8:$AH$8,$B$29,'Cust MB Ind'!$X103:$AH103)</f>
        <v>3</v>
      </c>
      <c r="G143" s="42">
        <f>'Avg Bill Days'!C100</f>
        <v>30.713999999999999</v>
      </c>
      <c r="H143" s="42"/>
      <c r="I143" s="42"/>
      <c r="J143" s="42">
        <f t="shared" si="14"/>
        <v>534</v>
      </c>
      <c r="K143" s="42">
        <f t="shared" si="14"/>
        <v>0</v>
      </c>
      <c r="L143" s="42"/>
      <c r="M143" s="42"/>
      <c r="N143" s="42"/>
      <c r="O143" s="42"/>
      <c r="P143" s="42"/>
      <c r="Q143" s="42"/>
      <c r="R143" s="42">
        <f t="shared" si="15"/>
        <v>177198</v>
      </c>
      <c r="S143" s="42">
        <f t="shared" si="16"/>
        <v>581</v>
      </c>
    </row>
    <row r="144" spans="1:19" s="18" customFormat="1">
      <c r="A144" s="18">
        <f t="shared" si="17"/>
        <v>2020</v>
      </c>
      <c r="B144" s="18">
        <f t="shared" si="18"/>
        <v>5</v>
      </c>
      <c r="F144" s="42">
        <f>SUMIF('Cust MB Ind'!$X$8:$AH$8,$B$29,'Cust MB Ind'!$X104:$AH104)</f>
        <v>3</v>
      </c>
      <c r="G144" s="42">
        <f>'Avg Bill Days'!C101</f>
        <v>29.524000000000001</v>
      </c>
      <c r="H144" s="42"/>
      <c r="I144" s="42"/>
      <c r="J144" s="42">
        <f t="shared" si="14"/>
        <v>576</v>
      </c>
      <c r="K144" s="42">
        <f t="shared" si="14"/>
        <v>0</v>
      </c>
      <c r="L144" s="42"/>
      <c r="M144" s="42"/>
      <c r="N144" s="42"/>
      <c r="O144" s="42"/>
      <c r="P144" s="42"/>
      <c r="Q144" s="42"/>
      <c r="R144" s="42">
        <f t="shared" si="15"/>
        <v>196089</v>
      </c>
      <c r="S144" s="42">
        <f t="shared" si="16"/>
        <v>600</v>
      </c>
    </row>
    <row r="145" spans="1:19" s="18" customFormat="1">
      <c r="A145" s="18">
        <f t="shared" si="17"/>
        <v>2020</v>
      </c>
      <c r="B145" s="18">
        <f t="shared" si="18"/>
        <v>6</v>
      </c>
      <c r="F145" s="42">
        <f>SUMIF('Cust MB Ind'!$X$8:$AH$8,$B$29,'Cust MB Ind'!$X105:$AH105)</f>
        <v>3</v>
      </c>
      <c r="G145" s="42">
        <f>'Avg Bill Days'!C102</f>
        <v>30.619</v>
      </c>
      <c r="H145" s="42"/>
      <c r="I145" s="42"/>
      <c r="J145" s="42">
        <f t="shared" si="14"/>
        <v>540</v>
      </c>
      <c r="K145" s="42">
        <f t="shared" si="14"/>
        <v>0</v>
      </c>
      <c r="L145" s="42"/>
      <c r="M145" s="42"/>
      <c r="N145" s="42"/>
      <c r="O145" s="42"/>
      <c r="P145" s="42"/>
      <c r="Q145" s="42"/>
      <c r="R145" s="42">
        <f t="shared" si="15"/>
        <v>215037</v>
      </c>
      <c r="S145" s="42">
        <f t="shared" si="16"/>
        <v>572</v>
      </c>
    </row>
    <row r="146" spans="1:19" s="18" customFormat="1">
      <c r="A146" s="18">
        <f t="shared" si="17"/>
        <v>2020</v>
      </c>
      <c r="B146" s="18">
        <f t="shared" si="18"/>
        <v>7</v>
      </c>
      <c r="F146" s="42">
        <f>SUMIF('Cust MB Ind'!$X$8:$AH$8,$B$29,'Cust MB Ind'!$X106:$AH106)</f>
        <v>3</v>
      </c>
      <c r="G146" s="42">
        <f>'Avg Bill Days'!C103</f>
        <v>30.713999999999999</v>
      </c>
      <c r="H146" s="42"/>
      <c r="I146" s="42"/>
      <c r="J146" s="42">
        <f t="shared" si="14"/>
        <v>555</v>
      </c>
      <c r="K146" s="42">
        <f t="shared" si="14"/>
        <v>0</v>
      </c>
      <c r="L146" s="42"/>
      <c r="M146" s="42"/>
      <c r="N146" s="42"/>
      <c r="O146" s="42"/>
      <c r="P146" s="42"/>
      <c r="Q146" s="42"/>
      <c r="R146" s="42">
        <f t="shared" si="15"/>
        <v>227822</v>
      </c>
      <c r="S146" s="42">
        <f t="shared" si="16"/>
        <v>568</v>
      </c>
    </row>
    <row r="147" spans="1:19" s="18" customFormat="1">
      <c r="A147" s="18">
        <f t="shared" si="17"/>
        <v>2020</v>
      </c>
      <c r="B147" s="18">
        <f t="shared" si="18"/>
        <v>8</v>
      </c>
      <c r="F147" s="42">
        <f>SUMIF('Cust MB Ind'!$X$8:$AH$8,$B$29,'Cust MB Ind'!$X107:$AH107)</f>
        <v>3</v>
      </c>
      <c r="G147" s="42">
        <f>'Avg Bill Days'!C104</f>
        <v>30.475999999999999</v>
      </c>
      <c r="H147" s="42"/>
      <c r="I147" s="42"/>
      <c r="J147" s="42">
        <f t="shared" si="14"/>
        <v>571</v>
      </c>
      <c r="K147" s="42">
        <f t="shared" si="14"/>
        <v>0</v>
      </c>
      <c r="L147" s="42"/>
      <c r="M147" s="42"/>
      <c r="N147" s="42"/>
      <c r="O147" s="42"/>
      <c r="P147" s="42"/>
      <c r="Q147" s="42"/>
      <c r="R147" s="42">
        <f t="shared" si="15"/>
        <v>219993</v>
      </c>
      <c r="S147" s="42">
        <f t="shared" si="16"/>
        <v>580</v>
      </c>
    </row>
    <row r="148" spans="1:19" s="18" customFormat="1">
      <c r="A148" s="18">
        <f t="shared" si="17"/>
        <v>2020</v>
      </c>
      <c r="B148" s="18">
        <f t="shared" si="18"/>
        <v>9</v>
      </c>
      <c r="F148" s="42">
        <f>SUMIF('Cust MB Ind'!$X$8:$AH$8,$B$29,'Cust MB Ind'!$X108:$AH108)</f>
        <v>3</v>
      </c>
      <c r="G148" s="42">
        <f>'Avg Bill Days'!C105</f>
        <v>31.143000000000001</v>
      </c>
      <c r="H148" s="42"/>
      <c r="I148" s="42"/>
      <c r="J148" s="42">
        <f t="shared" si="14"/>
        <v>544</v>
      </c>
      <c r="K148" s="42">
        <f t="shared" si="14"/>
        <v>0</v>
      </c>
      <c r="L148" s="42"/>
      <c r="M148" s="42"/>
      <c r="N148" s="42"/>
      <c r="O148" s="42"/>
      <c r="P148" s="42"/>
      <c r="Q148" s="42"/>
      <c r="R148" s="42">
        <f t="shared" si="15"/>
        <v>218563</v>
      </c>
      <c r="S148" s="42">
        <f t="shared" si="16"/>
        <v>553</v>
      </c>
    </row>
    <row r="149" spans="1:19" s="18" customFormat="1">
      <c r="A149" s="18">
        <f t="shared" si="17"/>
        <v>2020</v>
      </c>
      <c r="B149" s="18">
        <f t="shared" si="18"/>
        <v>10</v>
      </c>
      <c r="F149" s="42">
        <f>SUMIF('Cust MB Ind'!$X$8:$AH$8,$B$29,'Cust MB Ind'!$X109:$AH109)</f>
        <v>3</v>
      </c>
      <c r="G149" s="42">
        <f>'Avg Bill Days'!C106</f>
        <v>30.762</v>
      </c>
      <c r="H149" s="42"/>
      <c r="I149" s="42"/>
      <c r="J149" s="42">
        <f t="shared" si="14"/>
        <v>535</v>
      </c>
      <c r="K149" s="42">
        <f t="shared" si="14"/>
        <v>0</v>
      </c>
      <c r="L149" s="42"/>
      <c r="M149" s="42"/>
      <c r="N149" s="42"/>
      <c r="O149" s="42"/>
      <c r="P149" s="42"/>
      <c r="Q149" s="42"/>
      <c r="R149" s="42">
        <f t="shared" si="15"/>
        <v>211957</v>
      </c>
      <c r="S149" s="42">
        <f t="shared" si="16"/>
        <v>562</v>
      </c>
    </row>
    <row r="150" spans="1:19" s="18" customFormat="1">
      <c r="A150" s="18">
        <f t="shared" si="17"/>
        <v>2020</v>
      </c>
      <c r="B150" s="18">
        <f t="shared" si="18"/>
        <v>11</v>
      </c>
      <c r="F150" s="42">
        <f>SUMIF('Cust MB Ind'!$X$8:$AH$8,$B$29,'Cust MB Ind'!$X110:$AH110)</f>
        <v>3</v>
      </c>
      <c r="G150" s="42">
        <f>'Avg Bill Days'!C107</f>
        <v>28.619</v>
      </c>
      <c r="H150" s="42"/>
      <c r="I150" s="42"/>
      <c r="J150" s="42">
        <f t="shared" si="14"/>
        <v>537</v>
      </c>
      <c r="K150" s="42">
        <f t="shared" si="14"/>
        <v>0</v>
      </c>
      <c r="L150" s="42"/>
      <c r="M150" s="42"/>
      <c r="N150" s="42"/>
      <c r="O150" s="42"/>
      <c r="P150" s="42"/>
      <c r="Q150" s="42"/>
      <c r="R150" s="42">
        <f t="shared" si="15"/>
        <v>190106</v>
      </c>
      <c r="S150" s="42">
        <f t="shared" si="16"/>
        <v>541</v>
      </c>
    </row>
    <row r="151" spans="1:19" s="18" customFormat="1">
      <c r="A151" s="18">
        <f t="shared" si="17"/>
        <v>2020</v>
      </c>
      <c r="B151" s="18">
        <f t="shared" si="18"/>
        <v>12</v>
      </c>
      <c r="F151" s="42">
        <f>SUMIF('Cust MB Ind'!$X$8:$AH$8,$B$29,'Cust MB Ind'!$X111:$AH111)</f>
        <v>3</v>
      </c>
      <c r="G151" s="42">
        <f>'Avg Bill Days'!C108</f>
        <v>31.238</v>
      </c>
      <c r="H151" s="42"/>
      <c r="I151" s="42"/>
      <c r="J151" s="42">
        <f t="shared" si="14"/>
        <v>532</v>
      </c>
      <c r="K151" s="42">
        <f t="shared" si="14"/>
        <v>0</v>
      </c>
      <c r="L151" s="42"/>
      <c r="M151" s="42"/>
      <c r="N151" s="42"/>
      <c r="O151" s="42"/>
      <c r="P151" s="42"/>
      <c r="Q151" s="42"/>
      <c r="R151" s="42">
        <f t="shared" si="15"/>
        <v>181604</v>
      </c>
      <c r="S151" s="42">
        <f t="shared" si="16"/>
        <v>544</v>
      </c>
    </row>
    <row r="152" spans="1:19" s="18" customFormat="1">
      <c r="A152" s="18">
        <f t="shared" si="17"/>
        <v>2021</v>
      </c>
      <c r="B152" s="18">
        <f t="shared" si="18"/>
        <v>1</v>
      </c>
      <c r="F152" s="42">
        <f>SUMIF('Cust MB Ind'!$X$8:$AH$8,$B$29,'Cust MB Ind'!$X112:$AH112)</f>
        <v>3</v>
      </c>
      <c r="G152" s="42">
        <f>'Avg Bill Days'!C109</f>
        <v>32.286000000000001</v>
      </c>
      <c r="H152" s="42"/>
      <c r="I152" s="42"/>
      <c r="J152" s="42">
        <f t="shared" si="14"/>
        <v>520</v>
      </c>
      <c r="K152" s="42">
        <f t="shared" si="14"/>
        <v>0</v>
      </c>
      <c r="L152" s="42"/>
      <c r="M152" s="42"/>
      <c r="N152" s="42"/>
      <c r="O152" s="42"/>
      <c r="P152" s="42"/>
      <c r="Q152" s="42"/>
      <c r="R152" s="42">
        <f t="shared" si="15"/>
        <v>178888</v>
      </c>
      <c r="S152" s="42">
        <f t="shared" si="16"/>
        <v>531</v>
      </c>
    </row>
    <row r="153" spans="1:19" s="18" customFormat="1">
      <c r="A153" s="18">
        <f t="shared" si="17"/>
        <v>2021</v>
      </c>
      <c r="B153" s="18">
        <f t="shared" si="18"/>
        <v>2</v>
      </c>
      <c r="F153" s="42">
        <f>SUMIF('Cust MB Ind'!$X$8:$AH$8,$B$29,'Cust MB Ind'!$X113:$AH113)</f>
        <v>3</v>
      </c>
      <c r="G153" s="42">
        <f>'Avg Bill Days'!C110</f>
        <v>29.81</v>
      </c>
      <c r="H153" s="42"/>
      <c r="I153" s="42"/>
      <c r="J153" s="42">
        <f t="shared" si="14"/>
        <v>512</v>
      </c>
      <c r="K153" s="42">
        <f t="shared" si="14"/>
        <v>0</v>
      </c>
      <c r="L153" s="42"/>
      <c r="M153" s="42"/>
      <c r="N153" s="42"/>
      <c r="O153" s="42"/>
      <c r="P153" s="42"/>
      <c r="Q153" s="42"/>
      <c r="R153" s="42">
        <f t="shared" si="15"/>
        <v>168828</v>
      </c>
      <c r="S153" s="42">
        <f t="shared" si="16"/>
        <v>531</v>
      </c>
    </row>
    <row r="154" spans="1:19" s="18" customFormat="1">
      <c r="A154" s="18">
        <f t="shared" si="17"/>
        <v>2021</v>
      </c>
      <c r="B154" s="18">
        <f t="shared" si="18"/>
        <v>3</v>
      </c>
      <c r="F154" s="42">
        <f>SUMIF('Cust MB Ind'!$X$8:$AH$8,$B$29,'Cust MB Ind'!$X114:$AH114)</f>
        <v>3</v>
      </c>
      <c r="G154" s="42">
        <f>'Avg Bill Days'!C111</f>
        <v>29.524000000000001</v>
      </c>
      <c r="H154" s="42"/>
      <c r="I154" s="42"/>
      <c r="J154" s="42">
        <f t="shared" si="14"/>
        <v>560</v>
      </c>
      <c r="K154" s="42">
        <f t="shared" si="14"/>
        <v>0</v>
      </c>
      <c r="L154" s="42"/>
      <c r="M154" s="42"/>
      <c r="N154" s="42"/>
      <c r="O154" s="42"/>
      <c r="P154" s="42"/>
      <c r="Q154" s="42"/>
      <c r="R154" s="42">
        <f t="shared" si="15"/>
        <v>169325</v>
      </c>
      <c r="S154" s="42">
        <f t="shared" si="16"/>
        <v>566</v>
      </c>
    </row>
    <row r="155" spans="1:19" s="18" customFormat="1">
      <c r="A155" s="18">
        <f t="shared" si="17"/>
        <v>2021</v>
      </c>
      <c r="B155" s="18">
        <f t="shared" si="18"/>
        <v>4</v>
      </c>
      <c r="F155" s="42">
        <f>SUMIF('Cust MB Ind'!$X$8:$AH$8,$B$29,'Cust MB Ind'!$X115:$AH115)</f>
        <v>3</v>
      </c>
      <c r="G155" s="42">
        <f>'Avg Bill Days'!C112</f>
        <v>30.713999999999999</v>
      </c>
      <c r="H155" s="42"/>
      <c r="I155" s="42"/>
      <c r="J155" s="42">
        <f t="shared" si="14"/>
        <v>534</v>
      </c>
      <c r="K155" s="42">
        <f t="shared" si="14"/>
        <v>0</v>
      </c>
      <c r="L155" s="42"/>
      <c r="M155" s="42"/>
      <c r="N155" s="42"/>
      <c r="O155" s="42"/>
      <c r="P155" s="42"/>
      <c r="Q155" s="42"/>
      <c r="R155" s="42">
        <f t="shared" si="15"/>
        <v>177198</v>
      </c>
      <c r="S155" s="42">
        <f t="shared" si="16"/>
        <v>581</v>
      </c>
    </row>
    <row r="156" spans="1:19" s="18" customFormat="1">
      <c r="A156" s="18">
        <f t="shared" si="17"/>
        <v>2021</v>
      </c>
      <c r="B156" s="18">
        <f t="shared" si="18"/>
        <v>5</v>
      </c>
      <c r="F156" s="42">
        <f>SUMIF('Cust MB Ind'!$X$8:$AH$8,$B$29,'Cust MB Ind'!$X116:$AH116)</f>
        <v>3</v>
      </c>
      <c r="G156" s="42">
        <f>'Avg Bill Days'!C113</f>
        <v>29.524000000000001</v>
      </c>
      <c r="H156" s="42"/>
      <c r="I156" s="42"/>
      <c r="J156" s="42">
        <f t="shared" si="14"/>
        <v>576</v>
      </c>
      <c r="K156" s="42">
        <f t="shared" si="14"/>
        <v>0</v>
      </c>
      <c r="L156" s="42"/>
      <c r="M156" s="42"/>
      <c r="N156" s="42"/>
      <c r="O156" s="42"/>
      <c r="P156" s="42"/>
      <c r="Q156" s="42"/>
      <c r="R156" s="42">
        <f t="shared" si="15"/>
        <v>196089</v>
      </c>
      <c r="S156" s="42">
        <f t="shared" si="16"/>
        <v>600</v>
      </c>
    </row>
    <row r="157" spans="1:19" s="18" customFormat="1">
      <c r="A157" s="18">
        <f t="shared" si="17"/>
        <v>2021</v>
      </c>
      <c r="B157" s="18">
        <f t="shared" si="18"/>
        <v>6</v>
      </c>
      <c r="F157" s="42">
        <f>SUMIF('Cust MB Ind'!$X$8:$AH$8,$B$29,'Cust MB Ind'!$X117:$AH117)</f>
        <v>3</v>
      </c>
      <c r="G157" s="42">
        <f>'Avg Bill Days'!C114</f>
        <v>30.619</v>
      </c>
      <c r="H157" s="42"/>
      <c r="I157" s="42"/>
      <c r="J157" s="42">
        <f t="shared" si="14"/>
        <v>540</v>
      </c>
      <c r="K157" s="42">
        <f t="shared" si="14"/>
        <v>0</v>
      </c>
      <c r="L157" s="42"/>
      <c r="M157" s="42"/>
      <c r="N157" s="42"/>
      <c r="O157" s="42"/>
      <c r="P157" s="42"/>
      <c r="Q157" s="42"/>
      <c r="R157" s="42">
        <f t="shared" si="15"/>
        <v>215037</v>
      </c>
      <c r="S157" s="42">
        <f t="shared" si="16"/>
        <v>572</v>
      </c>
    </row>
    <row r="158" spans="1:19" s="18" customFormat="1">
      <c r="A158" s="18">
        <f t="shared" si="17"/>
        <v>2021</v>
      </c>
      <c r="B158" s="18">
        <f t="shared" si="18"/>
        <v>7</v>
      </c>
      <c r="F158" s="42">
        <f>SUMIF('Cust MB Ind'!$X$8:$AH$8,$B$29,'Cust MB Ind'!$X118:$AH118)</f>
        <v>3</v>
      </c>
      <c r="G158" s="42">
        <f>'Avg Bill Days'!C115</f>
        <v>30.713999999999999</v>
      </c>
      <c r="H158" s="42"/>
      <c r="I158" s="42"/>
      <c r="J158" s="42">
        <f t="shared" si="14"/>
        <v>555</v>
      </c>
      <c r="K158" s="42">
        <f t="shared" si="14"/>
        <v>0</v>
      </c>
      <c r="L158" s="42"/>
      <c r="M158" s="42"/>
      <c r="N158" s="42"/>
      <c r="O158" s="42"/>
      <c r="P158" s="42"/>
      <c r="Q158" s="42"/>
      <c r="R158" s="42">
        <f t="shared" si="15"/>
        <v>227822</v>
      </c>
      <c r="S158" s="42">
        <f t="shared" si="16"/>
        <v>568</v>
      </c>
    </row>
    <row r="159" spans="1:19" s="18" customFormat="1">
      <c r="A159" s="18">
        <f t="shared" si="17"/>
        <v>2021</v>
      </c>
      <c r="B159" s="18">
        <f t="shared" si="18"/>
        <v>8</v>
      </c>
      <c r="F159" s="42">
        <f>SUMIF('Cust MB Ind'!$X$8:$AH$8,$B$29,'Cust MB Ind'!$X119:$AH119)</f>
        <v>3</v>
      </c>
      <c r="G159" s="42">
        <f>'Avg Bill Days'!C116</f>
        <v>30.475999999999999</v>
      </c>
      <c r="H159" s="42"/>
      <c r="I159" s="42"/>
      <c r="J159" s="42">
        <f t="shared" si="14"/>
        <v>571</v>
      </c>
      <c r="K159" s="42">
        <f t="shared" si="14"/>
        <v>0</v>
      </c>
      <c r="L159" s="42"/>
      <c r="M159" s="42"/>
      <c r="N159" s="42"/>
      <c r="O159" s="42"/>
      <c r="P159" s="42"/>
      <c r="Q159" s="42"/>
      <c r="R159" s="42">
        <f t="shared" si="15"/>
        <v>219993</v>
      </c>
      <c r="S159" s="42">
        <f t="shared" si="16"/>
        <v>580</v>
      </c>
    </row>
    <row r="160" spans="1:19" s="18" customFormat="1">
      <c r="A160" s="18">
        <f t="shared" si="17"/>
        <v>2021</v>
      </c>
      <c r="B160" s="18">
        <f t="shared" si="18"/>
        <v>9</v>
      </c>
      <c r="F160" s="42">
        <f>SUMIF('Cust MB Ind'!$X$8:$AH$8,$B$29,'Cust MB Ind'!$X120:$AH120)</f>
        <v>3</v>
      </c>
      <c r="G160" s="42">
        <f>'Avg Bill Days'!C117</f>
        <v>31.143000000000001</v>
      </c>
      <c r="H160" s="42"/>
      <c r="I160" s="42"/>
      <c r="J160" s="42">
        <f t="shared" si="14"/>
        <v>544</v>
      </c>
      <c r="K160" s="42">
        <f t="shared" si="14"/>
        <v>0</v>
      </c>
      <c r="L160" s="42"/>
      <c r="M160" s="42"/>
      <c r="N160" s="42"/>
      <c r="O160" s="42"/>
      <c r="P160" s="42"/>
      <c r="Q160" s="42"/>
      <c r="R160" s="42">
        <f t="shared" si="15"/>
        <v>218563</v>
      </c>
      <c r="S160" s="42">
        <f t="shared" si="16"/>
        <v>553</v>
      </c>
    </row>
    <row r="161" spans="1:19" s="18" customFormat="1">
      <c r="A161" s="18">
        <f t="shared" si="17"/>
        <v>2021</v>
      </c>
      <c r="B161" s="18">
        <f t="shared" si="18"/>
        <v>10</v>
      </c>
      <c r="F161" s="42">
        <f>SUMIF('Cust MB Ind'!$X$8:$AH$8,$B$29,'Cust MB Ind'!$X121:$AH121)</f>
        <v>3</v>
      </c>
      <c r="G161" s="42">
        <f>'Avg Bill Days'!C118</f>
        <v>30.762</v>
      </c>
      <c r="H161" s="42"/>
      <c r="I161" s="42"/>
      <c r="J161" s="42">
        <f t="shared" si="14"/>
        <v>535</v>
      </c>
      <c r="K161" s="42">
        <f t="shared" si="14"/>
        <v>0</v>
      </c>
      <c r="L161" s="42"/>
      <c r="M161" s="42"/>
      <c r="N161" s="42"/>
      <c r="O161" s="42"/>
      <c r="P161" s="42"/>
      <c r="Q161" s="42"/>
      <c r="R161" s="42">
        <f t="shared" si="15"/>
        <v>211957</v>
      </c>
      <c r="S161" s="42">
        <f t="shared" si="16"/>
        <v>562</v>
      </c>
    </row>
    <row r="162" spans="1:19" s="18" customFormat="1">
      <c r="A162" s="18">
        <f t="shared" si="17"/>
        <v>2021</v>
      </c>
      <c r="B162" s="18">
        <f t="shared" si="18"/>
        <v>11</v>
      </c>
      <c r="F162" s="42">
        <f>SUMIF('Cust MB Ind'!$X$8:$AH$8,$B$29,'Cust MB Ind'!$X122:$AH122)</f>
        <v>3</v>
      </c>
      <c r="G162" s="42">
        <f>'Avg Bill Days'!C119</f>
        <v>28.619</v>
      </c>
      <c r="H162" s="42"/>
      <c r="I162" s="42"/>
      <c r="J162" s="42">
        <f t="shared" si="14"/>
        <v>537</v>
      </c>
      <c r="K162" s="42">
        <f t="shared" si="14"/>
        <v>0</v>
      </c>
      <c r="L162" s="42"/>
      <c r="M162" s="42"/>
      <c r="N162" s="42"/>
      <c r="O162" s="42"/>
      <c r="P162" s="42"/>
      <c r="Q162" s="42"/>
      <c r="R162" s="42">
        <f t="shared" si="15"/>
        <v>190106</v>
      </c>
      <c r="S162" s="42">
        <f t="shared" si="16"/>
        <v>541</v>
      </c>
    </row>
    <row r="163" spans="1:19" s="18" customFormat="1">
      <c r="A163" s="18">
        <f t="shared" si="17"/>
        <v>2021</v>
      </c>
      <c r="B163" s="18">
        <f t="shared" si="18"/>
        <v>12</v>
      </c>
      <c r="F163" s="42">
        <f>SUMIF('Cust MB Ind'!$X$8:$AH$8,$B$29,'Cust MB Ind'!$X123:$AH123)</f>
        <v>3</v>
      </c>
      <c r="G163" s="42">
        <f>'Avg Bill Days'!C120</f>
        <v>31.238</v>
      </c>
      <c r="H163" s="42"/>
      <c r="I163" s="42"/>
      <c r="J163" s="42">
        <f t="shared" si="14"/>
        <v>532</v>
      </c>
      <c r="K163" s="42">
        <f t="shared" si="14"/>
        <v>0</v>
      </c>
      <c r="L163" s="42"/>
      <c r="M163" s="42"/>
      <c r="N163" s="42"/>
      <c r="O163" s="42"/>
      <c r="P163" s="42"/>
      <c r="Q163" s="42"/>
      <c r="R163" s="42">
        <f t="shared" si="15"/>
        <v>181604</v>
      </c>
      <c r="S163" s="42">
        <f t="shared" si="16"/>
        <v>544</v>
      </c>
    </row>
    <row r="164" spans="1:19" s="18" customFormat="1">
      <c r="A164" s="18">
        <f t="shared" si="17"/>
        <v>2022</v>
      </c>
      <c r="B164" s="18">
        <f t="shared" si="18"/>
        <v>1</v>
      </c>
      <c r="F164" s="42">
        <f>SUMIF('Cust MB Ind'!$X$8:$AH$8,$B$29,'Cust MB Ind'!$X124:$AH124)</f>
        <v>3</v>
      </c>
      <c r="G164" s="42">
        <f>'Avg Bill Days'!C121</f>
        <v>32.286000000000001</v>
      </c>
      <c r="H164" s="42"/>
      <c r="I164" s="42"/>
      <c r="J164" s="42">
        <f t="shared" si="14"/>
        <v>520</v>
      </c>
      <c r="K164" s="42">
        <f t="shared" si="14"/>
        <v>0</v>
      </c>
      <c r="L164" s="42"/>
      <c r="M164" s="42"/>
      <c r="N164" s="42"/>
      <c r="O164" s="42"/>
      <c r="P164" s="42"/>
      <c r="Q164" s="42"/>
      <c r="R164" s="42">
        <f t="shared" si="15"/>
        <v>178888</v>
      </c>
      <c r="S164" s="42">
        <f t="shared" si="16"/>
        <v>531</v>
      </c>
    </row>
    <row r="165" spans="1:19" s="18" customFormat="1">
      <c r="A165" s="18">
        <f t="shared" si="17"/>
        <v>2022</v>
      </c>
      <c r="B165" s="18">
        <f t="shared" si="18"/>
        <v>2</v>
      </c>
      <c r="F165" s="42">
        <f>SUMIF('Cust MB Ind'!$X$8:$AH$8,$B$29,'Cust MB Ind'!$X125:$AH125)</f>
        <v>3</v>
      </c>
      <c r="G165" s="42">
        <f>'Avg Bill Days'!C122</f>
        <v>29.81</v>
      </c>
      <c r="H165" s="42"/>
      <c r="I165" s="42"/>
      <c r="J165" s="42">
        <f t="shared" si="14"/>
        <v>512</v>
      </c>
      <c r="K165" s="42">
        <f t="shared" si="14"/>
        <v>0</v>
      </c>
      <c r="L165" s="42"/>
      <c r="M165" s="42"/>
      <c r="N165" s="42"/>
      <c r="O165" s="42"/>
      <c r="P165" s="42"/>
      <c r="Q165" s="42"/>
      <c r="R165" s="42">
        <f t="shared" si="15"/>
        <v>168828</v>
      </c>
      <c r="S165" s="42">
        <f t="shared" si="16"/>
        <v>531</v>
      </c>
    </row>
    <row r="166" spans="1:19" s="18" customFormat="1">
      <c r="A166" s="18">
        <f t="shared" si="17"/>
        <v>2022</v>
      </c>
      <c r="B166" s="18">
        <f t="shared" si="18"/>
        <v>3</v>
      </c>
      <c r="F166" s="42">
        <f>SUMIF('Cust MB Ind'!$X$8:$AH$8,$B$29,'Cust MB Ind'!$X126:$AH126)</f>
        <v>3</v>
      </c>
      <c r="G166" s="42">
        <f>'Avg Bill Days'!C123</f>
        <v>29.524000000000001</v>
      </c>
      <c r="H166" s="42"/>
      <c r="I166" s="42"/>
      <c r="J166" s="42">
        <f t="shared" si="14"/>
        <v>560</v>
      </c>
      <c r="K166" s="42">
        <f t="shared" si="14"/>
        <v>0</v>
      </c>
      <c r="L166" s="42"/>
      <c r="M166" s="42"/>
      <c r="N166" s="42"/>
      <c r="O166" s="42"/>
      <c r="P166" s="42"/>
      <c r="Q166" s="42"/>
      <c r="R166" s="42">
        <f t="shared" si="15"/>
        <v>169325</v>
      </c>
      <c r="S166" s="42">
        <f t="shared" si="16"/>
        <v>566</v>
      </c>
    </row>
    <row r="167" spans="1:19" s="18" customFormat="1">
      <c r="A167" s="18">
        <f t="shared" si="17"/>
        <v>2022</v>
      </c>
      <c r="B167" s="18">
        <f t="shared" si="18"/>
        <v>4</v>
      </c>
      <c r="F167" s="42">
        <f>SUMIF('Cust MB Ind'!$X$8:$AH$8,$B$29,'Cust MB Ind'!$X127:$AH127)</f>
        <v>3</v>
      </c>
      <c r="G167" s="42">
        <f>'Avg Bill Days'!C124</f>
        <v>30.713999999999999</v>
      </c>
      <c r="H167" s="42"/>
      <c r="I167" s="42"/>
      <c r="J167" s="42">
        <f t="shared" si="14"/>
        <v>534</v>
      </c>
      <c r="K167" s="42">
        <f t="shared" si="14"/>
        <v>0</v>
      </c>
      <c r="L167" s="42"/>
      <c r="M167" s="42"/>
      <c r="N167" s="42"/>
      <c r="O167" s="42"/>
      <c r="P167" s="42"/>
      <c r="Q167" s="42"/>
      <c r="R167" s="42">
        <f t="shared" si="15"/>
        <v>177198</v>
      </c>
      <c r="S167" s="42">
        <f t="shared" si="16"/>
        <v>581</v>
      </c>
    </row>
    <row r="168" spans="1:19" s="18" customFormat="1">
      <c r="A168" s="18">
        <f t="shared" si="17"/>
        <v>2022</v>
      </c>
      <c r="B168" s="18">
        <f t="shared" si="18"/>
        <v>5</v>
      </c>
      <c r="F168" s="42">
        <f>SUMIF('Cust MB Ind'!$X$8:$AH$8,$B$29,'Cust MB Ind'!$X128:$AH128)</f>
        <v>3</v>
      </c>
      <c r="G168" s="42">
        <f>'Avg Bill Days'!C125</f>
        <v>29.524000000000001</v>
      </c>
      <c r="H168" s="42"/>
      <c r="I168" s="42"/>
      <c r="J168" s="42">
        <f t="shared" si="14"/>
        <v>576</v>
      </c>
      <c r="K168" s="42">
        <f t="shared" si="14"/>
        <v>0</v>
      </c>
      <c r="L168" s="42"/>
      <c r="M168" s="42"/>
      <c r="N168" s="42"/>
      <c r="O168" s="42"/>
      <c r="P168" s="42"/>
      <c r="Q168" s="42"/>
      <c r="R168" s="42">
        <f t="shared" si="15"/>
        <v>196089</v>
      </c>
      <c r="S168" s="42">
        <f t="shared" si="16"/>
        <v>600</v>
      </c>
    </row>
    <row r="169" spans="1:19" s="18" customFormat="1">
      <c r="A169" s="18">
        <f t="shared" si="17"/>
        <v>2022</v>
      </c>
      <c r="B169" s="18">
        <f t="shared" si="18"/>
        <v>6</v>
      </c>
      <c r="F169" s="42">
        <f>SUMIF('Cust MB Ind'!$X$8:$AH$8,$B$29,'Cust MB Ind'!$X129:$AH129)</f>
        <v>3</v>
      </c>
      <c r="G169" s="42">
        <f>'Avg Bill Days'!C126</f>
        <v>30.619</v>
      </c>
      <c r="H169" s="42"/>
      <c r="I169" s="42"/>
      <c r="J169" s="42">
        <f t="shared" si="14"/>
        <v>540</v>
      </c>
      <c r="K169" s="42">
        <f t="shared" si="14"/>
        <v>0</v>
      </c>
      <c r="L169" s="42"/>
      <c r="M169" s="42"/>
      <c r="N169" s="42"/>
      <c r="O169" s="42"/>
      <c r="P169" s="42"/>
      <c r="Q169" s="42"/>
      <c r="R169" s="42">
        <f t="shared" si="15"/>
        <v>215037</v>
      </c>
      <c r="S169" s="42">
        <f t="shared" si="16"/>
        <v>572</v>
      </c>
    </row>
    <row r="170" spans="1:19" s="18" customFormat="1">
      <c r="A170" s="18">
        <f t="shared" si="17"/>
        <v>2022</v>
      </c>
      <c r="B170" s="18">
        <f t="shared" si="18"/>
        <v>7</v>
      </c>
      <c r="F170" s="42">
        <f>SUMIF('Cust MB Ind'!$X$8:$AH$8,$B$29,'Cust MB Ind'!$X130:$AH130)</f>
        <v>3</v>
      </c>
      <c r="G170" s="42">
        <f>'Avg Bill Days'!C127</f>
        <v>30.713999999999999</v>
      </c>
      <c r="H170" s="42"/>
      <c r="I170" s="42"/>
      <c r="J170" s="42">
        <f t="shared" si="14"/>
        <v>555</v>
      </c>
      <c r="K170" s="42">
        <f t="shared" si="14"/>
        <v>0</v>
      </c>
      <c r="L170" s="42"/>
      <c r="M170" s="42"/>
      <c r="N170" s="42"/>
      <c r="O170" s="42"/>
      <c r="P170" s="42"/>
      <c r="Q170" s="42"/>
      <c r="R170" s="42">
        <f t="shared" si="15"/>
        <v>227822</v>
      </c>
      <c r="S170" s="42">
        <f t="shared" si="16"/>
        <v>568</v>
      </c>
    </row>
    <row r="171" spans="1:19" s="18" customFormat="1">
      <c r="A171" s="18">
        <f t="shared" si="17"/>
        <v>2022</v>
      </c>
      <c r="B171" s="18">
        <f t="shared" si="18"/>
        <v>8</v>
      </c>
      <c r="F171" s="42">
        <f>SUMIF('Cust MB Ind'!$X$8:$AH$8,$B$29,'Cust MB Ind'!$X131:$AH131)</f>
        <v>3</v>
      </c>
      <c r="G171" s="42">
        <f>'Avg Bill Days'!C128</f>
        <v>30.475999999999999</v>
      </c>
      <c r="H171" s="42"/>
      <c r="I171" s="42"/>
      <c r="J171" s="42">
        <f t="shared" si="14"/>
        <v>571</v>
      </c>
      <c r="K171" s="42">
        <f t="shared" si="14"/>
        <v>0</v>
      </c>
      <c r="L171" s="42"/>
      <c r="M171" s="42"/>
      <c r="N171" s="42"/>
      <c r="O171" s="42"/>
      <c r="P171" s="42"/>
      <c r="Q171" s="42"/>
      <c r="R171" s="42">
        <f t="shared" si="15"/>
        <v>219993</v>
      </c>
      <c r="S171" s="42">
        <f t="shared" si="16"/>
        <v>580</v>
      </c>
    </row>
    <row r="172" spans="1:19" s="18" customFormat="1">
      <c r="A172" s="18">
        <f t="shared" si="17"/>
        <v>2022</v>
      </c>
      <c r="B172" s="18">
        <f t="shared" si="18"/>
        <v>9</v>
      </c>
      <c r="F172" s="42">
        <f>SUMIF('Cust MB Ind'!$X$8:$AH$8,$B$29,'Cust MB Ind'!$X132:$AH132)</f>
        <v>3</v>
      </c>
      <c r="G172" s="42">
        <f>'Avg Bill Days'!C129</f>
        <v>31.143000000000001</v>
      </c>
      <c r="H172" s="42"/>
      <c r="I172" s="42"/>
      <c r="J172" s="42">
        <f t="shared" si="14"/>
        <v>544</v>
      </c>
      <c r="K172" s="42">
        <f t="shared" si="14"/>
        <v>0</v>
      </c>
      <c r="L172" s="42"/>
      <c r="M172" s="42"/>
      <c r="N172" s="42"/>
      <c r="O172" s="42"/>
      <c r="P172" s="42"/>
      <c r="Q172" s="42"/>
      <c r="R172" s="42">
        <f t="shared" si="15"/>
        <v>218563</v>
      </c>
      <c r="S172" s="42">
        <f t="shared" si="16"/>
        <v>553</v>
      </c>
    </row>
    <row r="173" spans="1:19" s="18" customFormat="1">
      <c r="A173" s="18">
        <f t="shared" si="17"/>
        <v>2022</v>
      </c>
      <c r="B173" s="18">
        <f t="shared" si="18"/>
        <v>10</v>
      </c>
      <c r="F173" s="42">
        <f>SUMIF('Cust MB Ind'!$X$8:$AH$8,$B$29,'Cust MB Ind'!$X133:$AH133)</f>
        <v>3</v>
      </c>
      <c r="G173" s="42">
        <f>'Avg Bill Days'!C130</f>
        <v>30.762</v>
      </c>
      <c r="H173" s="42"/>
      <c r="I173" s="42"/>
      <c r="J173" s="42">
        <f t="shared" si="14"/>
        <v>535</v>
      </c>
      <c r="K173" s="42">
        <f t="shared" si="14"/>
        <v>0</v>
      </c>
      <c r="L173" s="42"/>
      <c r="M173" s="42"/>
      <c r="N173" s="42"/>
      <c r="O173" s="42"/>
      <c r="P173" s="42"/>
      <c r="Q173" s="42"/>
      <c r="R173" s="42">
        <f t="shared" si="15"/>
        <v>211957</v>
      </c>
      <c r="S173" s="42">
        <f t="shared" si="16"/>
        <v>562</v>
      </c>
    </row>
    <row r="174" spans="1:19" s="18" customFormat="1">
      <c r="A174" s="18">
        <f t="shared" si="17"/>
        <v>2022</v>
      </c>
      <c r="B174" s="18">
        <f t="shared" si="18"/>
        <v>11</v>
      </c>
      <c r="F174" s="42">
        <f>SUMIF('Cust MB Ind'!$X$8:$AH$8,$B$29,'Cust MB Ind'!$X134:$AH134)</f>
        <v>3</v>
      </c>
      <c r="G174" s="42">
        <f>'Avg Bill Days'!C131</f>
        <v>28.619</v>
      </c>
      <c r="H174" s="42"/>
      <c r="I174" s="42"/>
      <c r="J174" s="42">
        <f t="shared" si="14"/>
        <v>537</v>
      </c>
      <c r="K174" s="42">
        <f t="shared" si="14"/>
        <v>0</v>
      </c>
      <c r="L174" s="42"/>
      <c r="M174" s="42"/>
      <c r="N174" s="42"/>
      <c r="O174" s="42"/>
      <c r="P174" s="42"/>
      <c r="Q174" s="42"/>
      <c r="R174" s="42">
        <f t="shared" si="15"/>
        <v>190106</v>
      </c>
      <c r="S174" s="42">
        <f t="shared" si="16"/>
        <v>541</v>
      </c>
    </row>
    <row r="175" spans="1:19" s="18" customFormat="1">
      <c r="A175" s="18">
        <f t="shared" si="17"/>
        <v>2022</v>
      </c>
      <c r="B175" s="18">
        <f t="shared" si="18"/>
        <v>12</v>
      </c>
      <c r="F175" s="42">
        <f>SUMIF('Cust MB Ind'!$X$8:$AH$8,$B$29,'Cust MB Ind'!$X135:$AH135)</f>
        <v>3</v>
      </c>
      <c r="G175" s="42">
        <f>'Avg Bill Days'!C132</f>
        <v>31.238</v>
      </c>
      <c r="H175" s="42"/>
      <c r="I175" s="42"/>
      <c r="J175" s="42">
        <f t="shared" si="14"/>
        <v>532</v>
      </c>
      <c r="K175" s="42">
        <f t="shared" si="14"/>
        <v>0</v>
      </c>
      <c r="L175" s="42"/>
      <c r="M175" s="42"/>
      <c r="N175" s="42"/>
      <c r="O175" s="42"/>
      <c r="P175" s="42"/>
      <c r="Q175" s="42"/>
      <c r="R175" s="42">
        <f t="shared" si="15"/>
        <v>181604</v>
      </c>
      <c r="S175" s="42">
        <f t="shared" si="16"/>
        <v>544</v>
      </c>
    </row>
    <row r="176" spans="1:19" s="18" customFormat="1">
      <c r="A176" s="18">
        <f t="shared" si="17"/>
        <v>2023</v>
      </c>
      <c r="B176" s="18">
        <f t="shared" si="18"/>
        <v>1</v>
      </c>
      <c r="F176" s="42">
        <f>SUMIF('Cust MB Ind'!$X$8:$AH$8,$B$29,'Cust MB Ind'!$X136:$AH136)</f>
        <v>3</v>
      </c>
      <c r="G176" s="42">
        <f>'Avg Bill Days'!C133</f>
        <v>32.286000000000001</v>
      </c>
      <c r="H176" s="42"/>
      <c r="I176" s="42"/>
      <c r="J176" s="42">
        <f t="shared" si="14"/>
        <v>520</v>
      </c>
      <c r="K176" s="42">
        <f t="shared" si="14"/>
        <v>0</v>
      </c>
      <c r="L176" s="42"/>
      <c r="M176" s="42"/>
      <c r="N176" s="42"/>
      <c r="O176" s="42"/>
      <c r="P176" s="42"/>
      <c r="Q176" s="42"/>
      <c r="R176" s="42">
        <f t="shared" si="15"/>
        <v>178888</v>
      </c>
      <c r="S176" s="42">
        <f t="shared" si="16"/>
        <v>531</v>
      </c>
    </row>
    <row r="177" spans="1:19" s="18" customFormat="1">
      <c r="A177" s="18">
        <f t="shared" si="17"/>
        <v>2023</v>
      </c>
      <c r="B177" s="18">
        <f t="shared" si="18"/>
        <v>2</v>
      </c>
      <c r="F177" s="42">
        <f>SUMIF('Cust MB Ind'!$X$8:$AH$8,$B$29,'Cust MB Ind'!$X137:$AH137)</f>
        <v>3</v>
      </c>
      <c r="G177" s="42">
        <f>'Avg Bill Days'!C134</f>
        <v>29.81</v>
      </c>
      <c r="H177" s="42"/>
      <c r="I177" s="42"/>
      <c r="J177" s="42">
        <f t="shared" si="14"/>
        <v>512</v>
      </c>
      <c r="K177" s="42">
        <f t="shared" si="14"/>
        <v>0</v>
      </c>
      <c r="L177" s="42"/>
      <c r="M177" s="42"/>
      <c r="N177" s="42"/>
      <c r="O177" s="42"/>
      <c r="P177" s="42"/>
      <c r="Q177" s="42"/>
      <c r="R177" s="42">
        <f t="shared" si="15"/>
        <v>168828</v>
      </c>
      <c r="S177" s="42">
        <f t="shared" si="16"/>
        <v>531</v>
      </c>
    </row>
    <row r="178" spans="1:19" s="18" customFormat="1">
      <c r="A178" s="18">
        <f t="shared" si="17"/>
        <v>2023</v>
      </c>
      <c r="B178" s="18">
        <f t="shared" si="18"/>
        <v>3</v>
      </c>
      <c r="F178" s="42">
        <f>SUMIF('Cust MB Ind'!$X$8:$AH$8,$B$29,'Cust MB Ind'!$X138:$AH138)</f>
        <v>3</v>
      </c>
      <c r="G178" s="42">
        <f>'Avg Bill Days'!C135</f>
        <v>29.524000000000001</v>
      </c>
      <c r="H178" s="42"/>
      <c r="I178" s="42"/>
      <c r="J178" s="42">
        <f t="shared" ref="J178:K241" si="19">ROUND(SUMIF($B$32:$B$45,$B178,J$32:J$45)*$F178,0)</f>
        <v>560</v>
      </c>
      <c r="K178" s="42">
        <f t="shared" si="19"/>
        <v>0</v>
      </c>
      <c r="L178" s="42"/>
      <c r="M178" s="42"/>
      <c r="N178" s="42"/>
      <c r="O178" s="42"/>
      <c r="P178" s="42"/>
      <c r="Q178" s="42"/>
      <c r="R178" s="42">
        <f t="shared" ref="R178:R241" si="20">ROUND(SUMIF($B$32:$B$45,$B178,R$32:R$45)*$F178*$G178,0)</f>
        <v>169325</v>
      </c>
      <c r="S178" s="42">
        <f t="shared" ref="S178:S241" si="21">ROUND(SUMIF($B$32:$B$45,$B178,S$32:S$45)*$F178,0)</f>
        <v>566</v>
      </c>
    </row>
    <row r="179" spans="1:19" s="18" customFormat="1">
      <c r="A179" s="18">
        <f t="shared" si="17"/>
        <v>2023</v>
      </c>
      <c r="B179" s="18">
        <f t="shared" si="18"/>
        <v>4</v>
      </c>
      <c r="F179" s="42">
        <f>SUMIF('Cust MB Ind'!$X$8:$AH$8,$B$29,'Cust MB Ind'!$X139:$AH139)</f>
        <v>3</v>
      </c>
      <c r="G179" s="42">
        <f>'Avg Bill Days'!C136</f>
        <v>30.713999999999999</v>
      </c>
      <c r="H179" s="42"/>
      <c r="I179" s="42"/>
      <c r="J179" s="42">
        <f t="shared" si="19"/>
        <v>534</v>
      </c>
      <c r="K179" s="42">
        <f t="shared" si="19"/>
        <v>0</v>
      </c>
      <c r="L179" s="42"/>
      <c r="M179" s="42"/>
      <c r="N179" s="42"/>
      <c r="O179" s="42"/>
      <c r="P179" s="42"/>
      <c r="Q179" s="42"/>
      <c r="R179" s="42">
        <f t="shared" si="20"/>
        <v>177198</v>
      </c>
      <c r="S179" s="42">
        <f t="shared" si="21"/>
        <v>581</v>
      </c>
    </row>
    <row r="180" spans="1:19" s="18" customFormat="1">
      <c r="A180" s="18">
        <f t="shared" si="17"/>
        <v>2023</v>
      </c>
      <c r="B180" s="18">
        <f t="shared" si="18"/>
        <v>5</v>
      </c>
      <c r="F180" s="42">
        <f>SUMIF('Cust MB Ind'!$X$8:$AH$8,$B$29,'Cust MB Ind'!$X140:$AH140)</f>
        <v>3</v>
      </c>
      <c r="G180" s="42">
        <f>'Avg Bill Days'!C137</f>
        <v>29.524000000000001</v>
      </c>
      <c r="H180" s="42"/>
      <c r="I180" s="42"/>
      <c r="J180" s="42">
        <f t="shared" si="19"/>
        <v>576</v>
      </c>
      <c r="K180" s="42">
        <f t="shared" si="19"/>
        <v>0</v>
      </c>
      <c r="L180" s="42"/>
      <c r="M180" s="42"/>
      <c r="N180" s="42"/>
      <c r="O180" s="42"/>
      <c r="P180" s="42"/>
      <c r="Q180" s="42"/>
      <c r="R180" s="42">
        <f t="shared" si="20"/>
        <v>196089</v>
      </c>
      <c r="S180" s="42">
        <f t="shared" si="21"/>
        <v>600</v>
      </c>
    </row>
    <row r="181" spans="1:19" s="18" customFormat="1">
      <c r="A181" s="18">
        <f t="shared" si="17"/>
        <v>2023</v>
      </c>
      <c r="B181" s="18">
        <f t="shared" si="18"/>
        <v>6</v>
      </c>
      <c r="F181" s="42">
        <f>SUMIF('Cust MB Ind'!$X$8:$AH$8,$B$29,'Cust MB Ind'!$X141:$AH141)</f>
        <v>3</v>
      </c>
      <c r="G181" s="42">
        <f>'Avg Bill Days'!C138</f>
        <v>30.619</v>
      </c>
      <c r="H181" s="42"/>
      <c r="I181" s="42"/>
      <c r="J181" s="42">
        <f t="shared" si="19"/>
        <v>540</v>
      </c>
      <c r="K181" s="42">
        <f t="shared" si="19"/>
        <v>0</v>
      </c>
      <c r="L181" s="42"/>
      <c r="M181" s="42"/>
      <c r="N181" s="42"/>
      <c r="O181" s="42"/>
      <c r="P181" s="42"/>
      <c r="Q181" s="42"/>
      <c r="R181" s="42">
        <f t="shared" si="20"/>
        <v>215037</v>
      </c>
      <c r="S181" s="42">
        <f t="shared" si="21"/>
        <v>572</v>
      </c>
    </row>
    <row r="182" spans="1:19" s="18" customFormat="1">
      <c r="A182" s="18">
        <f t="shared" si="17"/>
        <v>2023</v>
      </c>
      <c r="B182" s="18">
        <f t="shared" si="18"/>
        <v>7</v>
      </c>
      <c r="F182" s="42">
        <f>SUMIF('Cust MB Ind'!$X$8:$AH$8,$B$29,'Cust MB Ind'!$X142:$AH142)</f>
        <v>3</v>
      </c>
      <c r="G182" s="42">
        <f>'Avg Bill Days'!C139</f>
        <v>30.713999999999999</v>
      </c>
      <c r="H182" s="42"/>
      <c r="I182" s="42"/>
      <c r="J182" s="42">
        <f t="shared" si="19"/>
        <v>555</v>
      </c>
      <c r="K182" s="42">
        <f t="shared" si="19"/>
        <v>0</v>
      </c>
      <c r="L182" s="42"/>
      <c r="M182" s="42"/>
      <c r="N182" s="42"/>
      <c r="O182" s="42"/>
      <c r="P182" s="42"/>
      <c r="Q182" s="42"/>
      <c r="R182" s="42">
        <f t="shared" si="20"/>
        <v>227822</v>
      </c>
      <c r="S182" s="42">
        <f t="shared" si="21"/>
        <v>568</v>
      </c>
    </row>
    <row r="183" spans="1:19" s="18" customFormat="1">
      <c r="A183" s="18">
        <f t="shared" si="17"/>
        <v>2023</v>
      </c>
      <c r="B183" s="18">
        <f t="shared" si="18"/>
        <v>8</v>
      </c>
      <c r="F183" s="42">
        <f>SUMIF('Cust MB Ind'!$X$8:$AH$8,$B$29,'Cust MB Ind'!$X143:$AH143)</f>
        <v>3</v>
      </c>
      <c r="G183" s="42">
        <f>'Avg Bill Days'!C140</f>
        <v>30.475999999999999</v>
      </c>
      <c r="H183" s="42"/>
      <c r="I183" s="42"/>
      <c r="J183" s="42">
        <f t="shared" si="19"/>
        <v>571</v>
      </c>
      <c r="K183" s="42">
        <f t="shared" si="19"/>
        <v>0</v>
      </c>
      <c r="L183" s="42"/>
      <c r="M183" s="42"/>
      <c r="N183" s="42"/>
      <c r="O183" s="42"/>
      <c r="P183" s="42"/>
      <c r="Q183" s="42"/>
      <c r="R183" s="42">
        <f t="shared" si="20"/>
        <v>219993</v>
      </c>
      <c r="S183" s="42">
        <f t="shared" si="21"/>
        <v>580</v>
      </c>
    </row>
    <row r="184" spans="1:19" s="18" customFormat="1">
      <c r="A184" s="18">
        <f t="shared" si="17"/>
        <v>2023</v>
      </c>
      <c r="B184" s="18">
        <f t="shared" si="18"/>
        <v>9</v>
      </c>
      <c r="F184" s="42">
        <f>SUMIF('Cust MB Ind'!$X$8:$AH$8,$B$29,'Cust MB Ind'!$X144:$AH144)</f>
        <v>3</v>
      </c>
      <c r="G184" s="42">
        <f>'Avg Bill Days'!C141</f>
        <v>31.143000000000001</v>
      </c>
      <c r="H184" s="42"/>
      <c r="I184" s="42"/>
      <c r="J184" s="42">
        <f t="shared" si="19"/>
        <v>544</v>
      </c>
      <c r="K184" s="42">
        <f t="shared" si="19"/>
        <v>0</v>
      </c>
      <c r="L184" s="42"/>
      <c r="M184" s="42"/>
      <c r="N184" s="42"/>
      <c r="O184" s="42"/>
      <c r="P184" s="42"/>
      <c r="Q184" s="42"/>
      <c r="R184" s="42">
        <f t="shared" si="20"/>
        <v>218563</v>
      </c>
      <c r="S184" s="42">
        <f t="shared" si="21"/>
        <v>553</v>
      </c>
    </row>
    <row r="185" spans="1:19" s="18" customFormat="1">
      <c r="A185" s="18">
        <f t="shared" si="17"/>
        <v>2023</v>
      </c>
      <c r="B185" s="18">
        <f t="shared" si="18"/>
        <v>10</v>
      </c>
      <c r="F185" s="42">
        <f>SUMIF('Cust MB Ind'!$X$8:$AH$8,$B$29,'Cust MB Ind'!$X145:$AH145)</f>
        <v>3</v>
      </c>
      <c r="G185" s="42">
        <f>'Avg Bill Days'!C142</f>
        <v>30.762</v>
      </c>
      <c r="H185" s="42"/>
      <c r="I185" s="42"/>
      <c r="J185" s="42">
        <f t="shared" si="19"/>
        <v>535</v>
      </c>
      <c r="K185" s="42">
        <f t="shared" si="19"/>
        <v>0</v>
      </c>
      <c r="L185" s="42"/>
      <c r="M185" s="42"/>
      <c r="N185" s="42"/>
      <c r="O185" s="42"/>
      <c r="P185" s="42"/>
      <c r="Q185" s="42"/>
      <c r="R185" s="42">
        <f t="shared" si="20"/>
        <v>211957</v>
      </c>
      <c r="S185" s="42">
        <f t="shared" si="21"/>
        <v>562</v>
      </c>
    </row>
    <row r="186" spans="1:19" s="18" customFormat="1">
      <c r="A186" s="18">
        <f t="shared" si="17"/>
        <v>2023</v>
      </c>
      <c r="B186" s="18">
        <f t="shared" si="18"/>
        <v>11</v>
      </c>
      <c r="F186" s="42">
        <f>SUMIF('Cust MB Ind'!$X$8:$AH$8,$B$29,'Cust MB Ind'!$X146:$AH146)</f>
        <v>3</v>
      </c>
      <c r="G186" s="42">
        <f>'Avg Bill Days'!C143</f>
        <v>28.619</v>
      </c>
      <c r="H186" s="42"/>
      <c r="I186" s="42"/>
      <c r="J186" s="42">
        <f t="shared" si="19"/>
        <v>537</v>
      </c>
      <c r="K186" s="42">
        <f t="shared" si="19"/>
        <v>0</v>
      </c>
      <c r="L186" s="42"/>
      <c r="M186" s="42"/>
      <c r="N186" s="42"/>
      <c r="O186" s="42"/>
      <c r="P186" s="42"/>
      <c r="Q186" s="42"/>
      <c r="R186" s="42">
        <f t="shared" si="20"/>
        <v>190106</v>
      </c>
      <c r="S186" s="42">
        <f t="shared" si="21"/>
        <v>541</v>
      </c>
    </row>
    <row r="187" spans="1:19" s="18" customFormat="1">
      <c r="A187" s="18">
        <f t="shared" si="17"/>
        <v>2023</v>
      </c>
      <c r="B187" s="18">
        <f t="shared" si="18"/>
        <v>12</v>
      </c>
      <c r="F187" s="42">
        <f>SUMIF('Cust MB Ind'!$X$8:$AH$8,$B$29,'Cust MB Ind'!$X147:$AH147)</f>
        <v>3</v>
      </c>
      <c r="G187" s="42">
        <f>'Avg Bill Days'!C144</f>
        <v>31.238</v>
      </c>
      <c r="H187" s="42"/>
      <c r="I187" s="42"/>
      <c r="J187" s="42">
        <f t="shared" si="19"/>
        <v>532</v>
      </c>
      <c r="K187" s="42">
        <f t="shared" si="19"/>
        <v>0</v>
      </c>
      <c r="L187" s="42"/>
      <c r="M187" s="42"/>
      <c r="N187" s="42"/>
      <c r="O187" s="42"/>
      <c r="P187" s="42"/>
      <c r="Q187" s="42"/>
      <c r="R187" s="42">
        <f t="shared" si="20"/>
        <v>181604</v>
      </c>
      <c r="S187" s="42">
        <f t="shared" si="21"/>
        <v>544</v>
      </c>
    </row>
    <row r="188" spans="1:19" s="18" customFormat="1">
      <c r="A188" s="18">
        <f t="shared" si="17"/>
        <v>2024</v>
      </c>
      <c r="B188" s="18">
        <f t="shared" si="18"/>
        <v>1</v>
      </c>
      <c r="F188" s="42">
        <f>SUMIF('Cust MB Ind'!$X$8:$AH$8,$B$29,'Cust MB Ind'!$X148:$AH148)</f>
        <v>3</v>
      </c>
      <c r="G188" s="42">
        <f>'Avg Bill Days'!C145</f>
        <v>32.286000000000001</v>
      </c>
      <c r="H188" s="42"/>
      <c r="I188" s="42"/>
      <c r="J188" s="42">
        <f t="shared" si="19"/>
        <v>520</v>
      </c>
      <c r="K188" s="42">
        <f t="shared" si="19"/>
        <v>0</v>
      </c>
      <c r="L188" s="42"/>
      <c r="M188" s="42"/>
      <c r="N188" s="42"/>
      <c r="O188" s="42"/>
      <c r="P188" s="42"/>
      <c r="Q188" s="42"/>
      <c r="R188" s="42">
        <f t="shared" si="20"/>
        <v>178888</v>
      </c>
      <c r="S188" s="42">
        <f t="shared" si="21"/>
        <v>531</v>
      </c>
    </row>
    <row r="189" spans="1:19" s="18" customFormat="1">
      <c r="A189" s="18">
        <f t="shared" si="17"/>
        <v>2024</v>
      </c>
      <c r="B189" s="18">
        <f t="shared" si="18"/>
        <v>2</v>
      </c>
      <c r="F189" s="42">
        <f>SUMIF('Cust MB Ind'!$X$8:$AH$8,$B$29,'Cust MB Ind'!$X149:$AH149)</f>
        <v>3</v>
      </c>
      <c r="G189" s="42">
        <f>'Avg Bill Days'!C146</f>
        <v>30.31</v>
      </c>
      <c r="H189" s="42"/>
      <c r="I189" s="42"/>
      <c r="J189" s="42">
        <f t="shared" si="19"/>
        <v>512</v>
      </c>
      <c r="K189" s="42">
        <f t="shared" si="19"/>
        <v>0</v>
      </c>
      <c r="L189" s="42"/>
      <c r="M189" s="42"/>
      <c r="N189" s="42"/>
      <c r="O189" s="42"/>
      <c r="P189" s="42"/>
      <c r="Q189" s="42"/>
      <c r="R189" s="42">
        <f t="shared" si="20"/>
        <v>171660</v>
      </c>
      <c r="S189" s="42">
        <f t="shared" si="21"/>
        <v>531</v>
      </c>
    </row>
    <row r="190" spans="1:19" s="18" customFormat="1">
      <c r="A190" s="18">
        <f t="shared" si="17"/>
        <v>2024</v>
      </c>
      <c r="B190" s="18">
        <f t="shared" si="18"/>
        <v>3</v>
      </c>
      <c r="F190" s="42">
        <f>SUMIF('Cust MB Ind'!$X$8:$AH$8,$B$29,'Cust MB Ind'!$X150:$AH150)</f>
        <v>3</v>
      </c>
      <c r="G190" s="42">
        <f>'Avg Bill Days'!C147</f>
        <v>30.024000000000001</v>
      </c>
      <c r="H190" s="42"/>
      <c r="I190" s="42"/>
      <c r="J190" s="42">
        <f t="shared" si="19"/>
        <v>560</v>
      </c>
      <c r="K190" s="42">
        <f t="shared" si="19"/>
        <v>0</v>
      </c>
      <c r="L190" s="42"/>
      <c r="M190" s="42"/>
      <c r="N190" s="42"/>
      <c r="O190" s="42"/>
      <c r="P190" s="42"/>
      <c r="Q190" s="42"/>
      <c r="R190" s="42">
        <f t="shared" si="20"/>
        <v>172193</v>
      </c>
      <c r="S190" s="42">
        <f t="shared" si="21"/>
        <v>566</v>
      </c>
    </row>
    <row r="191" spans="1:19" s="18" customFormat="1">
      <c r="A191" s="18">
        <f t="shared" si="17"/>
        <v>2024</v>
      </c>
      <c r="B191" s="18">
        <f t="shared" si="18"/>
        <v>4</v>
      </c>
      <c r="F191" s="42">
        <f>SUMIF('Cust MB Ind'!$X$8:$AH$8,$B$29,'Cust MB Ind'!$X151:$AH151)</f>
        <v>3</v>
      </c>
      <c r="G191" s="42">
        <f>'Avg Bill Days'!C148</f>
        <v>30.713999999999999</v>
      </c>
      <c r="H191" s="42"/>
      <c r="I191" s="42"/>
      <c r="J191" s="42">
        <f t="shared" si="19"/>
        <v>534</v>
      </c>
      <c r="K191" s="42">
        <f t="shared" si="19"/>
        <v>0</v>
      </c>
      <c r="L191" s="42"/>
      <c r="M191" s="42"/>
      <c r="N191" s="42"/>
      <c r="O191" s="42"/>
      <c r="P191" s="42"/>
      <c r="Q191" s="42"/>
      <c r="R191" s="42">
        <f t="shared" si="20"/>
        <v>177198</v>
      </c>
      <c r="S191" s="42">
        <f t="shared" si="21"/>
        <v>581</v>
      </c>
    </row>
    <row r="192" spans="1:19" s="18" customFormat="1">
      <c r="A192" s="18">
        <f t="shared" si="17"/>
        <v>2024</v>
      </c>
      <c r="B192" s="18">
        <f t="shared" si="18"/>
        <v>5</v>
      </c>
      <c r="F192" s="42">
        <f>SUMIF('Cust MB Ind'!$X$8:$AH$8,$B$29,'Cust MB Ind'!$X152:$AH152)</f>
        <v>3</v>
      </c>
      <c r="G192" s="42">
        <f>'Avg Bill Days'!C149</f>
        <v>29.524000000000001</v>
      </c>
      <c r="H192" s="42"/>
      <c r="I192" s="42"/>
      <c r="J192" s="42">
        <f t="shared" si="19"/>
        <v>576</v>
      </c>
      <c r="K192" s="42">
        <f t="shared" si="19"/>
        <v>0</v>
      </c>
      <c r="L192" s="42"/>
      <c r="M192" s="42"/>
      <c r="N192" s="42"/>
      <c r="O192" s="42"/>
      <c r="P192" s="42"/>
      <c r="Q192" s="42"/>
      <c r="R192" s="42">
        <f t="shared" si="20"/>
        <v>196089</v>
      </c>
      <c r="S192" s="42">
        <f t="shared" si="21"/>
        <v>600</v>
      </c>
    </row>
    <row r="193" spans="1:19" s="18" customFormat="1">
      <c r="A193" s="18">
        <f t="shared" si="17"/>
        <v>2024</v>
      </c>
      <c r="B193" s="18">
        <f t="shared" si="18"/>
        <v>6</v>
      </c>
      <c r="F193" s="42">
        <f>SUMIF('Cust MB Ind'!$X$8:$AH$8,$B$29,'Cust MB Ind'!$X153:$AH153)</f>
        <v>3</v>
      </c>
      <c r="G193" s="42">
        <f>'Avg Bill Days'!C150</f>
        <v>30.619</v>
      </c>
      <c r="H193" s="42"/>
      <c r="I193" s="42"/>
      <c r="J193" s="42">
        <f t="shared" si="19"/>
        <v>540</v>
      </c>
      <c r="K193" s="42">
        <f t="shared" si="19"/>
        <v>0</v>
      </c>
      <c r="L193" s="42"/>
      <c r="M193" s="42"/>
      <c r="N193" s="42"/>
      <c r="O193" s="42"/>
      <c r="P193" s="42"/>
      <c r="Q193" s="42"/>
      <c r="R193" s="42">
        <f t="shared" si="20"/>
        <v>215037</v>
      </c>
      <c r="S193" s="42">
        <f t="shared" si="21"/>
        <v>572</v>
      </c>
    </row>
    <row r="194" spans="1:19" s="18" customFormat="1">
      <c r="A194" s="18">
        <f t="shared" si="17"/>
        <v>2024</v>
      </c>
      <c r="B194" s="18">
        <f t="shared" si="18"/>
        <v>7</v>
      </c>
      <c r="F194" s="42">
        <f>SUMIF('Cust MB Ind'!$X$8:$AH$8,$B$29,'Cust MB Ind'!$X154:$AH154)</f>
        <v>3</v>
      </c>
      <c r="G194" s="42">
        <f>'Avg Bill Days'!C151</f>
        <v>30.713999999999999</v>
      </c>
      <c r="H194" s="42"/>
      <c r="I194" s="42"/>
      <c r="J194" s="42">
        <f t="shared" si="19"/>
        <v>555</v>
      </c>
      <c r="K194" s="42">
        <f t="shared" si="19"/>
        <v>0</v>
      </c>
      <c r="L194" s="42"/>
      <c r="M194" s="42"/>
      <c r="N194" s="42"/>
      <c r="O194" s="42"/>
      <c r="P194" s="42"/>
      <c r="Q194" s="42"/>
      <c r="R194" s="42">
        <f t="shared" si="20"/>
        <v>227822</v>
      </c>
      <c r="S194" s="42">
        <f t="shared" si="21"/>
        <v>568</v>
      </c>
    </row>
    <row r="195" spans="1:19" s="18" customFormat="1">
      <c r="A195" s="18">
        <f t="shared" si="17"/>
        <v>2024</v>
      </c>
      <c r="B195" s="18">
        <f t="shared" si="18"/>
        <v>8</v>
      </c>
      <c r="F195" s="42">
        <f>SUMIF('Cust MB Ind'!$X$8:$AH$8,$B$29,'Cust MB Ind'!$X155:$AH155)</f>
        <v>3</v>
      </c>
      <c r="G195" s="42">
        <f>'Avg Bill Days'!C152</f>
        <v>30.475999999999999</v>
      </c>
      <c r="H195" s="42"/>
      <c r="I195" s="42"/>
      <c r="J195" s="42">
        <f t="shared" si="19"/>
        <v>571</v>
      </c>
      <c r="K195" s="42">
        <f t="shared" si="19"/>
        <v>0</v>
      </c>
      <c r="L195" s="42"/>
      <c r="M195" s="42"/>
      <c r="N195" s="42"/>
      <c r="O195" s="42"/>
      <c r="P195" s="42"/>
      <c r="Q195" s="42"/>
      <c r="R195" s="42">
        <f t="shared" si="20"/>
        <v>219993</v>
      </c>
      <c r="S195" s="42">
        <f t="shared" si="21"/>
        <v>580</v>
      </c>
    </row>
    <row r="196" spans="1:19" s="18" customFormat="1">
      <c r="A196" s="18">
        <f t="shared" ref="A196:A259" si="22">A184+1</f>
        <v>2024</v>
      </c>
      <c r="B196" s="18">
        <f t="shared" si="18"/>
        <v>9</v>
      </c>
      <c r="F196" s="42">
        <f>SUMIF('Cust MB Ind'!$X$8:$AH$8,$B$29,'Cust MB Ind'!$X156:$AH156)</f>
        <v>3</v>
      </c>
      <c r="G196" s="42">
        <f>'Avg Bill Days'!C153</f>
        <v>31.143000000000001</v>
      </c>
      <c r="H196" s="42"/>
      <c r="I196" s="42"/>
      <c r="J196" s="42">
        <f t="shared" si="19"/>
        <v>544</v>
      </c>
      <c r="K196" s="42">
        <f t="shared" si="19"/>
        <v>0</v>
      </c>
      <c r="L196" s="42"/>
      <c r="M196" s="42"/>
      <c r="N196" s="42"/>
      <c r="O196" s="42"/>
      <c r="P196" s="42"/>
      <c r="Q196" s="42"/>
      <c r="R196" s="42">
        <f t="shared" si="20"/>
        <v>218563</v>
      </c>
      <c r="S196" s="42">
        <f t="shared" si="21"/>
        <v>553</v>
      </c>
    </row>
    <row r="197" spans="1:19" s="18" customFormat="1">
      <c r="A197" s="18">
        <f t="shared" si="22"/>
        <v>2024</v>
      </c>
      <c r="B197" s="18">
        <f t="shared" ref="B197:B260" si="23">B185</f>
        <v>10</v>
      </c>
      <c r="F197" s="42">
        <f>SUMIF('Cust MB Ind'!$X$8:$AH$8,$B$29,'Cust MB Ind'!$X157:$AH157)</f>
        <v>3</v>
      </c>
      <c r="G197" s="42">
        <f>'Avg Bill Days'!C154</f>
        <v>30.762</v>
      </c>
      <c r="H197" s="42"/>
      <c r="I197" s="42"/>
      <c r="J197" s="42">
        <f t="shared" si="19"/>
        <v>535</v>
      </c>
      <c r="K197" s="42">
        <f t="shared" si="19"/>
        <v>0</v>
      </c>
      <c r="L197" s="42"/>
      <c r="M197" s="42"/>
      <c r="N197" s="42"/>
      <c r="O197" s="42"/>
      <c r="P197" s="42"/>
      <c r="Q197" s="42"/>
      <c r="R197" s="42">
        <f t="shared" si="20"/>
        <v>211957</v>
      </c>
      <c r="S197" s="42">
        <f t="shared" si="21"/>
        <v>562</v>
      </c>
    </row>
    <row r="198" spans="1:19" s="18" customFormat="1">
      <c r="A198" s="18">
        <f t="shared" si="22"/>
        <v>2024</v>
      </c>
      <c r="B198" s="18">
        <f t="shared" si="23"/>
        <v>11</v>
      </c>
      <c r="F198" s="42">
        <f>SUMIF('Cust MB Ind'!$X$8:$AH$8,$B$29,'Cust MB Ind'!$X158:$AH158)</f>
        <v>3</v>
      </c>
      <c r="G198" s="42">
        <f>'Avg Bill Days'!C155</f>
        <v>28.619</v>
      </c>
      <c r="H198" s="42"/>
      <c r="I198" s="42"/>
      <c r="J198" s="42">
        <f t="shared" si="19"/>
        <v>537</v>
      </c>
      <c r="K198" s="42">
        <f t="shared" si="19"/>
        <v>0</v>
      </c>
      <c r="L198" s="42"/>
      <c r="M198" s="42"/>
      <c r="N198" s="42"/>
      <c r="O198" s="42"/>
      <c r="P198" s="42"/>
      <c r="Q198" s="42"/>
      <c r="R198" s="42">
        <f t="shared" si="20"/>
        <v>190106</v>
      </c>
      <c r="S198" s="42">
        <f t="shared" si="21"/>
        <v>541</v>
      </c>
    </row>
    <row r="199" spans="1:19" s="18" customFormat="1">
      <c r="A199" s="18">
        <f t="shared" si="22"/>
        <v>2024</v>
      </c>
      <c r="B199" s="18">
        <f t="shared" si="23"/>
        <v>12</v>
      </c>
      <c r="F199" s="42">
        <f>SUMIF('Cust MB Ind'!$X$8:$AH$8,$B$29,'Cust MB Ind'!$X159:$AH159)</f>
        <v>3</v>
      </c>
      <c r="G199" s="42">
        <f>'Avg Bill Days'!C156</f>
        <v>31.238</v>
      </c>
      <c r="H199" s="42"/>
      <c r="I199" s="42"/>
      <c r="J199" s="42">
        <f t="shared" si="19"/>
        <v>532</v>
      </c>
      <c r="K199" s="42">
        <f t="shared" si="19"/>
        <v>0</v>
      </c>
      <c r="L199" s="42"/>
      <c r="M199" s="42"/>
      <c r="N199" s="42"/>
      <c r="O199" s="42"/>
      <c r="P199" s="42"/>
      <c r="Q199" s="42"/>
      <c r="R199" s="42">
        <f t="shared" si="20"/>
        <v>181604</v>
      </c>
      <c r="S199" s="42">
        <f t="shared" si="21"/>
        <v>544</v>
      </c>
    </row>
    <row r="200" spans="1:19" s="18" customFormat="1">
      <c r="A200" s="18">
        <f t="shared" si="22"/>
        <v>2025</v>
      </c>
      <c r="B200" s="18">
        <f t="shared" si="23"/>
        <v>1</v>
      </c>
      <c r="F200" s="42">
        <f>SUMIF('Cust MB Ind'!$X$8:$AH$8,$B$29,'Cust MB Ind'!$X160:$AH160)</f>
        <v>3</v>
      </c>
      <c r="G200" s="42">
        <f>'Avg Bill Days'!C157</f>
        <v>32.286000000000001</v>
      </c>
      <c r="H200" s="42"/>
      <c r="I200" s="42"/>
      <c r="J200" s="42">
        <f t="shared" si="19"/>
        <v>520</v>
      </c>
      <c r="K200" s="42">
        <f t="shared" si="19"/>
        <v>0</v>
      </c>
      <c r="L200" s="42"/>
      <c r="M200" s="42"/>
      <c r="N200" s="42"/>
      <c r="O200" s="42"/>
      <c r="P200" s="42"/>
      <c r="Q200" s="42"/>
      <c r="R200" s="42">
        <f t="shared" si="20"/>
        <v>178888</v>
      </c>
      <c r="S200" s="42">
        <f t="shared" si="21"/>
        <v>531</v>
      </c>
    </row>
    <row r="201" spans="1:19" s="18" customFormat="1">
      <c r="A201" s="18">
        <f t="shared" si="22"/>
        <v>2025</v>
      </c>
      <c r="B201" s="18">
        <f t="shared" si="23"/>
        <v>2</v>
      </c>
      <c r="F201" s="42">
        <f>SUMIF('Cust MB Ind'!$X$8:$AH$8,$B$29,'Cust MB Ind'!$X161:$AH161)</f>
        <v>3</v>
      </c>
      <c r="G201" s="42">
        <f>'Avg Bill Days'!C158</f>
        <v>29.81</v>
      </c>
      <c r="H201" s="42"/>
      <c r="I201" s="42"/>
      <c r="J201" s="42">
        <f t="shared" si="19"/>
        <v>512</v>
      </c>
      <c r="K201" s="42">
        <f t="shared" si="19"/>
        <v>0</v>
      </c>
      <c r="L201" s="42"/>
      <c r="M201" s="42"/>
      <c r="N201" s="42"/>
      <c r="O201" s="42"/>
      <c r="P201" s="42"/>
      <c r="Q201" s="42"/>
      <c r="R201" s="42">
        <f t="shared" si="20"/>
        <v>168828</v>
      </c>
      <c r="S201" s="42">
        <f t="shared" si="21"/>
        <v>531</v>
      </c>
    </row>
    <row r="202" spans="1:19" s="18" customFormat="1">
      <c r="A202" s="18">
        <f t="shared" si="22"/>
        <v>2025</v>
      </c>
      <c r="B202" s="18">
        <f t="shared" si="23"/>
        <v>3</v>
      </c>
      <c r="F202" s="42">
        <f>SUMIF('Cust MB Ind'!$X$8:$AH$8,$B$29,'Cust MB Ind'!$X162:$AH162)</f>
        <v>3</v>
      </c>
      <c r="G202" s="42">
        <f>'Avg Bill Days'!C159</f>
        <v>29.524000000000001</v>
      </c>
      <c r="H202" s="42"/>
      <c r="I202" s="42"/>
      <c r="J202" s="42">
        <f t="shared" si="19"/>
        <v>560</v>
      </c>
      <c r="K202" s="42">
        <f t="shared" si="19"/>
        <v>0</v>
      </c>
      <c r="L202" s="42"/>
      <c r="M202" s="42"/>
      <c r="N202" s="42"/>
      <c r="O202" s="42"/>
      <c r="P202" s="42"/>
      <c r="Q202" s="42"/>
      <c r="R202" s="42">
        <f t="shared" si="20"/>
        <v>169325</v>
      </c>
      <c r="S202" s="42">
        <f t="shared" si="21"/>
        <v>566</v>
      </c>
    </row>
    <row r="203" spans="1:19" s="18" customFormat="1">
      <c r="A203" s="18">
        <f t="shared" si="22"/>
        <v>2025</v>
      </c>
      <c r="B203" s="18">
        <f t="shared" si="23"/>
        <v>4</v>
      </c>
      <c r="F203" s="42">
        <f>SUMIF('Cust MB Ind'!$X$8:$AH$8,$B$29,'Cust MB Ind'!$X163:$AH163)</f>
        <v>3</v>
      </c>
      <c r="G203" s="42">
        <f>'Avg Bill Days'!C160</f>
        <v>30.713999999999999</v>
      </c>
      <c r="H203" s="42"/>
      <c r="I203" s="42"/>
      <c r="J203" s="42">
        <f t="shared" si="19"/>
        <v>534</v>
      </c>
      <c r="K203" s="42">
        <f t="shared" si="19"/>
        <v>0</v>
      </c>
      <c r="L203" s="42"/>
      <c r="M203" s="42"/>
      <c r="N203" s="42"/>
      <c r="O203" s="42"/>
      <c r="P203" s="42"/>
      <c r="Q203" s="42"/>
      <c r="R203" s="42">
        <f t="shared" si="20"/>
        <v>177198</v>
      </c>
      <c r="S203" s="42">
        <f t="shared" si="21"/>
        <v>581</v>
      </c>
    </row>
    <row r="204" spans="1:19" s="18" customFormat="1">
      <c r="A204" s="18">
        <f t="shared" si="22"/>
        <v>2025</v>
      </c>
      <c r="B204" s="18">
        <f t="shared" si="23"/>
        <v>5</v>
      </c>
      <c r="F204" s="42">
        <f>SUMIF('Cust MB Ind'!$X$8:$AH$8,$B$29,'Cust MB Ind'!$X164:$AH164)</f>
        <v>3</v>
      </c>
      <c r="G204" s="42">
        <f>'Avg Bill Days'!C161</f>
        <v>29.524000000000001</v>
      </c>
      <c r="H204" s="42"/>
      <c r="I204" s="42"/>
      <c r="J204" s="42">
        <f t="shared" si="19"/>
        <v>576</v>
      </c>
      <c r="K204" s="42">
        <f t="shared" si="19"/>
        <v>0</v>
      </c>
      <c r="L204" s="42"/>
      <c r="M204" s="42"/>
      <c r="N204" s="42"/>
      <c r="O204" s="42"/>
      <c r="P204" s="42"/>
      <c r="Q204" s="42"/>
      <c r="R204" s="42">
        <f t="shared" si="20"/>
        <v>196089</v>
      </c>
      <c r="S204" s="42">
        <f t="shared" si="21"/>
        <v>600</v>
      </c>
    </row>
    <row r="205" spans="1:19" s="18" customFormat="1">
      <c r="A205" s="18">
        <f t="shared" si="22"/>
        <v>2025</v>
      </c>
      <c r="B205" s="18">
        <f t="shared" si="23"/>
        <v>6</v>
      </c>
      <c r="F205" s="42">
        <f>SUMIF('Cust MB Ind'!$X$8:$AH$8,$B$29,'Cust MB Ind'!$X165:$AH165)</f>
        <v>3</v>
      </c>
      <c r="G205" s="42">
        <f>'Avg Bill Days'!C162</f>
        <v>30.619</v>
      </c>
      <c r="H205" s="42"/>
      <c r="I205" s="42"/>
      <c r="J205" s="42">
        <f t="shared" si="19"/>
        <v>540</v>
      </c>
      <c r="K205" s="42">
        <f t="shared" si="19"/>
        <v>0</v>
      </c>
      <c r="L205" s="42"/>
      <c r="M205" s="42"/>
      <c r="N205" s="42"/>
      <c r="O205" s="42"/>
      <c r="P205" s="42"/>
      <c r="Q205" s="42"/>
      <c r="R205" s="42">
        <f t="shared" si="20"/>
        <v>215037</v>
      </c>
      <c r="S205" s="42">
        <f t="shared" si="21"/>
        <v>572</v>
      </c>
    </row>
    <row r="206" spans="1:19" s="18" customFormat="1">
      <c r="A206" s="18">
        <f t="shared" si="22"/>
        <v>2025</v>
      </c>
      <c r="B206" s="18">
        <f t="shared" si="23"/>
        <v>7</v>
      </c>
      <c r="F206" s="42">
        <f>SUMIF('Cust MB Ind'!$X$8:$AH$8,$B$29,'Cust MB Ind'!$X166:$AH166)</f>
        <v>3</v>
      </c>
      <c r="G206" s="42">
        <f>'Avg Bill Days'!C163</f>
        <v>30.713999999999999</v>
      </c>
      <c r="H206" s="42"/>
      <c r="I206" s="42"/>
      <c r="J206" s="42">
        <f t="shared" si="19"/>
        <v>555</v>
      </c>
      <c r="K206" s="42">
        <f t="shared" si="19"/>
        <v>0</v>
      </c>
      <c r="L206" s="42"/>
      <c r="M206" s="42"/>
      <c r="N206" s="42"/>
      <c r="O206" s="42"/>
      <c r="P206" s="42"/>
      <c r="Q206" s="42"/>
      <c r="R206" s="42">
        <f t="shared" si="20"/>
        <v>227822</v>
      </c>
      <c r="S206" s="42">
        <f t="shared" si="21"/>
        <v>568</v>
      </c>
    </row>
    <row r="207" spans="1:19" s="18" customFormat="1">
      <c r="A207" s="18">
        <f t="shared" si="22"/>
        <v>2025</v>
      </c>
      <c r="B207" s="18">
        <f t="shared" si="23"/>
        <v>8</v>
      </c>
      <c r="F207" s="42">
        <f>SUMIF('Cust MB Ind'!$X$8:$AH$8,$B$29,'Cust MB Ind'!$X167:$AH167)</f>
        <v>3</v>
      </c>
      <c r="G207" s="42">
        <f>'Avg Bill Days'!C164</f>
        <v>30.475999999999999</v>
      </c>
      <c r="H207" s="42"/>
      <c r="I207" s="42"/>
      <c r="J207" s="42">
        <f t="shared" si="19"/>
        <v>571</v>
      </c>
      <c r="K207" s="42">
        <f t="shared" si="19"/>
        <v>0</v>
      </c>
      <c r="L207" s="42"/>
      <c r="M207" s="42"/>
      <c r="N207" s="42"/>
      <c r="O207" s="42"/>
      <c r="P207" s="42"/>
      <c r="Q207" s="42"/>
      <c r="R207" s="42">
        <f t="shared" si="20"/>
        <v>219993</v>
      </c>
      <c r="S207" s="42">
        <f t="shared" si="21"/>
        <v>580</v>
      </c>
    </row>
    <row r="208" spans="1:19" s="18" customFormat="1">
      <c r="A208" s="18">
        <f t="shared" si="22"/>
        <v>2025</v>
      </c>
      <c r="B208" s="18">
        <f t="shared" si="23"/>
        <v>9</v>
      </c>
      <c r="F208" s="42">
        <f>SUMIF('Cust MB Ind'!$X$8:$AH$8,$B$29,'Cust MB Ind'!$X168:$AH168)</f>
        <v>3</v>
      </c>
      <c r="G208" s="42">
        <f>'Avg Bill Days'!C165</f>
        <v>31.143000000000001</v>
      </c>
      <c r="H208" s="42"/>
      <c r="I208" s="42"/>
      <c r="J208" s="42">
        <f t="shared" si="19"/>
        <v>544</v>
      </c>
      <c r="K208" s="42">
        <f t="shared" si="19"/>
        <v>0</v>
      </c>
      <c r="L208" s="42"/>
      <c r="M208" s="42"/>
      <c r="N208" s="42"/>
      <c r="O208" s="42"/>
      <c r="P208" s="42"/>
      <c r="Q208" s="42"/>
      <c r="R208" s="42">
        <f t="shared" si="20"/>
        <v>218563</v>
      </c>
      <c r="S208" s="42">
        <f t="shared" si="21"/>
        <v>553</v>
      </c>
    </row>
    <row r="209" spans="1:19" s="18" customFormat="1">
      <c r="A209" s="18">
        <f t="shared" si="22"/>
        <v>2025</v>
      </c>
      <c r="B209" s="18">
        <f t="shared" si="23"/>
        <v>10</v>
      </c>
      <c r="F209" s="42">
        <f>SUMIF('Cust MB Ind'!$X$8:$AH$8,$B$29,'Cust MB Ind'!$X169:$AH169)</f>
        <v>3</v>
      </c>
      <c r="G209" s="42">
        <f>'Avg Bill Days'!C166</f>
        <v>30.762</v>
      </c>
      <c r="H209" s="42"/>
      <c r="I209" s="42"/>
      <c r="J209" s="42">
        <f t="shared" si="19"/>
        <v>535</v>
      </c>
      <c r="K209" s="42">
        <f t="shared" si="19"/>
        <v>0</v>
      </c>
      <c r="L209" s="42"/>
      <c r="M209" s="42"/>
      <c r="N209" s="42"/>
      <c r="O209" s="42"/>
      <c r="P209" s="42"/>
      <c r="Q209" s="42"/>
      <c r="R209" s="42">
        <f t="shared" si="20"/>
        <v>211957</v>
      </c>
      <c r="S209" s="42">
        <f t="shared" si="21"/>
        <v>562</v>
      </c>
    </row>
    <row r="210" spans="1:19" s="18" customFormat="1">
      <c r="A210" s="18">
        <f t="shared" si="22"/>
        <v>2025</v>
      </c>
      <c r="B210" s="18">
        <f t="shared" si="23"/>
        <v>11</v>
      </c>
      <c r="F210" s="42">
        <f>SUMIF('Cust MB Ind'!$X$8:$AH$8,$B$29,'Cust MB Ind'!$X170:$AH170)</f>
        <v>3</v>
      </c>
      <c r="G210" s="42">
        <f>'Avg Bill Days'!C167</f>
        <v>28.619</v>
      </c>
      <c r="H210" s="42"/>
      <c r="I210" s="42"/>
      <c r="J210" s="42">
        <f t="shared" si="19"/>
        <v>537</v>
      </c>
      <c r="K210" s="42">
        <f t="shared" si="19"/>
        <v>0</v>
      </c>
      <c r="L210" s="42"/>
      <c r="M210" s="42"/>
      <c r="N210" s="42"/>
      <c r="O210" s="42"/>
      <c r="P210" s="42"/>
      <c r="Q210" s="42"/>
      <c r="R210" s="42">
        <f t="shared" si="20"/>
        <v>190106</v>
      </c>
      <c r="S210" s="42">
        <f t="shared" si="21"/>
        <v>541</v>
      </c>
    </row>
    <row r="211" spans="1:19" s="18" customFormat="1">
      <c r="A211" s="18">
        <f t="shared" si="22"/>
        <v>2025</v>
      </c>
      <c r="B211" s="18">
        <f t="shared" si="23"/>
        <v>12</v>
      </c>
      <c r="F211" s="42">
        <f>SUMIF('Cust MB Ind'!$X$8:$AH$8,$B$29,'Cust MB Ind'!$X171:$AH171)</f>
        <v>3</v>
      </c>
      <c r="G211" s="42">
        <f>'Avg Bill Days'!C168</f>
        <v>31.238</v>
      </c>
      <c r="H211" s="42"/>
      <c r="I211" s="42"/>
      <c r="J211" s="42">
        <f t="shared" si="19"/>
        <v>532</v>
      </c>
      <c r="K211" s="42">
        <f t="shared" si="19"/>
        <v>0</v>
      </c>
      <c r="L211" s="42"/>
      <c r="M211" s="42"/>
      <c r="N211" s="42"/>
      <c r="O211" s="42"/>
      <c r="P211" s="42"/>
      <c r="Q211" s="42"/>
      <c r="R211" s="42">
        <f t="shared" si="20"/>
        <v>181604</v>
      </c>
      <c r="S211" s="42">
        <f t="shared" si="21"/>
        <v>544</v>
      </c>
    </row>
    <row r="212" spans="1:19" s="18" customFormat="1">
      <c r="A212" s="18">
        <f t="shared" si="22"/>
        <v>2026</v>
      </c>
      <c r="B212" s="18">
        <f t="shared" si="23"/>
        <v>1</v>
      </c>
      <c r="F212" s="42">
        <f>SUMIF('Cust MB Ind'!$X$8:$AH$8,$B$29,'Cust MB Ind'!$X172:$AH172)</f>
        <v>3</v>
      </c>
      <c r="G212" s="42">
        <f>'Avg Bill Days'!C169</f>
        <v>32.286000000000001</v>
      </c>
      <c r="H212" s="42"/>
      <c r="I212" s="42"/>
      <c r="J212" s="42">
        <f t="shared" si="19"/>
        <v>520</v>
      </c>
      <c r="K212" s="42">
        <f t="shared" si="19"/>
        <v>0</v>
      </c>
      <c r="L212" s="42"/>
      <c r="M212" s="42"/>
      <c r="N212" s="42"/>
      <c r="O212" s="42"/>
      <c r="P212" s="42"/>
      <c r="Q212" s="42"/>
      <c r="R212" s="42">
        <f t="shared" si="20"/>
        <v>178888</v>
      </c>
      <c r="S212" s="42">
        <f t="shared" si="21"/>
        <v>531</v>
      </c>
    </row>
    <row r="213" spans="1:19" s="18" customFormat="1">
      <c r="A213" s="18">
        <f t="shared" si="22"/>
        <v>2026</v>
      </c>
      <c r="B213" s="18">
        <f t="shared" si="23"/>
        <v>2</v>
      </c>
      <c r="F213" s="42">
        <f>SUMIF('Cust MB Ind'!$X$8:$AH$8,$B$29,'Cust MB Ind'!$X173:$AH173)</f>
        <v>3</v>
      </c>
      <c r="G213" s="42">
        <f>'Avg Bill Days'!C170</f>
        <v>29.81</v>
      </c>
      <c r="H213" s="42"/>
      <c r="I213" s="42"/>
      <c r="J213" s="42">
        <f t="shared" si="19"/>
        <v>512</v>
      </c>
      <c r="K213" s="42">
        <f t="shared" si="19"/>
        <v>0</v>
      </c>
      <c r="L213" s="42"/>
      <c r="M213" s="42"/>
      <c r="N213" s="42"/>
      <c r="O213" s="42"/>
      <c r="P213" s="42"/>
      <c r="Q213" s="42"/>
      <c r="R213" s="42">
        <f t="shared" si="20"/>
        <v>168828</v>
      </c>
      <c r="S213" s="42">
        <f t="shared" si="21"/>
        <v>531</v>
      </c>
    </row>
    <row r="214" spans="1:19" s="18" customFormat="1">
      <c r="A214" s="18">
        <f t="shared" si="22"/>
        <v>2026</v>
      </c>
      <c r="B214" s="18">
        <f t="shared" si="23"/>
        <v>3</v>
      </c>
      <c r="F214" s="42">
        <f>SUMIF('Cust MB Ind'!$X$8:$AH$8,$B$29,'Cust MB Ind'!$X174:$AH174)</f>
        <v>3</v>
      </c>
      <c r="G214" s="42">
        <f>'Avg Bill Days'!C171</f>
        <v>29.524000000000001</v>
      </c>
      <c r="H214" s="42"/>
      <c r="I214" s="42"/>
      <c r="J214" s="42">
        <f t="shared" si="19"/>
        <v>560</v>
      </c>
      <c r="K214" s="42">
        <f t="shared" si="19"/>
        <v>0</v>
      </c>
      <c r="L214" s="42"/>
      <c r="M214" s="42"/>
      <c r="N214" s="42"/>
      <c r="O214" s="42"/>
      <c r="P214" s="42"/>
      <c r="Q214" s="42"/>
      <c r="R214" s="42">
        <f t="shared" si="20"/>
        <v>169325</v>
      </c>
      <c r="S214" s="42">
        <f t="shared" si="21"/>
        <v>566</v>
      </c>
    </row>
    <row r="215" spans="1:19" s="18" customFormat="1">
      <c r="A215" s="18">
        <f t="shared" si="22"/>
        <v>2026</v>
      </c>
      <c r="B215" s="18">
        <f t="shared" si="23"/>
        <v>4</v>
      </c>
      <c r="F215" s="42">
        <f>SUMIF('Cust MB Ind'!$X$8:$AH$8,$B$29,'Cust MB Ind'!$X175:$AH175)</f>
        <v>3</v>
      </c>
      <c r="G215" s="42">
        <f>'Avg Bill Days'!C172</f>
        <v>30.713999999999999</v>
      </c>
      <c r="H215" s="42"/>
      <c r="I215" s="42"/>
      <c r="J215" s="42">
        <f t="shared" si="19"/>
        <v>534</v>
      </c>
      <c r="K215" s="42">
        <f t="shared" si="19"/>
        <v>0</v>
      </c>
      <c r="L215" s="42"/>
      <c r="M215" s="42"/>
      <c r="N215" s="42"/>
      <c r="O215" s="42"/>
      <c r="P215" s="42"/>
      <c r="Q215" s="42"/>
      <c r="R215" s="42">
        <f t="shared" si="20"/>
        <v>177198</v>
      </c>
      <c r="S215" s="42">
        <f t="shared" si="21"/>
        <v>581</v>
      </c>
    </row>
    <row r="216" spans="1:19" s="18" customFormat="1">
      <c r="A216" s="18">
        <f t="shared" si="22"/>
        <v>2026</v>
      </c>
      <c r="B216" s="18">
        <f t="shared" si="23"/>
        <v>5</v>
      </c>
      <c r="F216" s="42">
        <f>SUMIF('Cust MB Ind'!$X$8:$AH$8,$B$29,'Cust MB Ind'!$X176:$AH176)</f>
        <v>3</v>
      </c>
      <c r="G216" s="42">
        <f>'Avg Bill Days'!C173</f>
        <v>29.524000000000001</v>
      </c>
      <c r="H216" s="42"/>
      <c r="I216" s="42"/>
      <c r="J216" s="42">
        <f t="shared" si="19"/>
        <v>576</v>
      </c>
      <c r="K216" s="42">
        <f t="shared" si="19"/>
        <v>0</v>
      </c>
      <c r="L216" s="42"/>
      <c r="M216" s="42"/>
      <c r="N216" s="42"/>
      <c r="O216" s="42"/>
      <c r="P216" s="42"/>
      <c r="Q216" s="42"/>
      <c r="R216" s="42">
        <f t="shared" si="20"/>
        <v>196089</v>
      </c>
      <c r="S216" s="42">
        <f t="shared" si="21"/>
        <v>600</v>
      </c>
    </row>
    <row r="217" spans="1:19" s="18" customFormat="1">
      <c r="A217" s="18">
        <f t="shared" si="22"/>
        <v>2026</v>
      </c>
      <c r="B217" s="18">
        <f t="shared" si="23"/>
        <v>6</v>
      </c>
      <c r="F217" s="42">
        <f>SUMIF('Cust MB Ind'!$X$8:$AH$8,$B$29,'Cust MB Ind'!$X177:$AH177)</f>
        <v>3</v>
      </c>
      <c r="G217" s="42">
        <f>'Avg Bill Days'!C174</f>
        <v>30.619</v>
      </c>
      <c r="H217" s="42"/>
      <c r="I217" s="42"/>
      <c r="J217" s="42">
        <f t="shared" si="19"/>
        <v>540</v>
      </c>
      <c r="K217" s="42">
        <f t="shared" si="19"/>
        <v>0</v>
      </c>
      <c r="L217" s="42"/>
      <c r="M217" s="42"/>
      <c r="N217" s="42"/>
      <c r="O217" s="42"/>
      <c r="P217" s="42"/>
      <c r="Q217" s="42"/>
      <c r="R217" s="42">
        <f t="shared" si="20"/>
        <v>215037</v>
      </c>
      <c r="S217" s="42">
        <f t="shared" si="21"/>
        <v>572</v>
      </c>
    </row>
    <row r="218" spans="1:19" s="18" customFormat="1">
      <c r="A218" s="18">
        <f t="shared" si="22"/>
        <v>2026</v>
      </c>
      <c r="B218" s="18">
        <f t="shared" si="23"/>
        <v>7</v>
      </c>
      <c r="F218" s="42">
        <f>SUMIF('Cust MB Ind'!$X$8:$AH$8,$B$29,'Cust MB Ind'!$X178:$AH178)</f>
        <v>3</v>
      </c>
      <c r="G218" s="42">
        <f>'Avg Bill Days'!C175</f>
        <v>30.713999999999999</v>
      </c>
      <c r="H218" s="42"/>
      <c r="I218" s="42"/>
      <c r="J218" s="42">
        <f t="shared" si="19"/>
        <v>555</v>
      </c>
      <c r="K218" s="42">
        <f t="shared" si="19"/>
        <v>0</v>
      </c>
      <c r="L218" s="42"/>
      <c r="M218" s="42"/>
      <c r="N218" s="42"/>
      <c r="O218" s="42"/>
      <c r="P218" s="42"/>
      <c r="Q218" s="42"/>
      <c r="R218" s="42">
        <f t="shared" si="20"/>
        <v>227822</v>
      </c>
      <c r="S218" s="42">
        <f t="shared" si="21"/>
        <v>568</v>
      </c>
    </row>
    <row r="219" spans="1:19" s="18" customFormat="1">
      <c r="A219" s="18">
        <f t="shared" si="22"/>
        <v>2026</v>
      </c>
      <c r="B219" s="18">
        <f t="shared" si="23"/>
        <v>8</v>
      </c>
      <c r="F219" s="42">
        <f>SUMIF('Cust MB Ind'!$X$8:$AH$8,$B$29,'Cust MB Ind'!$X179:$AH179)</f>
        <v>3</v>
      </c>
      <c r="G219" s="42">
        <f>'Avg Bill Days'!C176</f>
        <v>30.475999999999999</v>
      </c>
      <c r="H219" s="42"/>
      <c r="I219" s="42"/>
      <c r="J219" s="42">
        <f t="shared" si="19"/>
        <v>571</v>
      </c>
      <c r="K219" s="42">
        <f t="shared" si="19"/>
        <v>0</v>
      </c>
      <c r="L219" s="42"/>
      <c r="M219" s="42"/>
      <c r="N219" s="42"/>
      <c r="O219" s="42"/>
      <c r="P219" s="42"/>
      <c r="Q219" s="42"/>
      <c r="R219" s="42">
        <f t="shared" si="20"/>
        <v>219993</v>
      </c>
      <c r="S219" s="42">
        <f t="shared" si="21"/>
        <v>580</v>
      </c>
    </row>
    <row r="220" spans="1:19" s="18" customFormat="1">
      <c r="A220" s="18">
        <f t="shared" si="22"/>
        <v>2026</v>
      </c>
      <c r="B220" s="18">
        <f t="shared" si="23"/>
        <v>9</v>
      </c>
      <c r="F220" s="42">
        <f>SUMIF('Cust MB Ind'!$X$8:$AH$8,$B$29,'Cust MB Ind'!$X180:$AH180)</f>
        <v>3</v>
      </c>
      <c r="G220" s="42">
        <f>'Avg Bill Days'!C177</f>
        <v>31.143000000000001</v>
      </c>
      <c r="H220" s="42"/>
      <c r="I220" s="42"/>
      <c r="J220" s="42">
        <f t="shared" si="19"/>
        <v>544</v>
      </c>
      <c r="K220" s="42">
        <f t="shared" si="19"/>
        <v>0</v>
      </c>
      <c r="L220" s="42"/>
      <c r="M220" s="42"/>
      <c r="N220" s="42"/>
      <c r="O220" s="42"/>
      <c r="P220" s="42"/>
      <c r="Q220" s="42"/>
      <c r="R220" s="42">
        <f t="shared" si="20"/>
        <v>218563</v>
      </c>
      <c r="S220" s="42">
        <f t="shared" si="21"/>
        <v>553</v>
      </c>
    </row>
    <row r="221" spans="1:19" s="18" customFormat="1">
      <c r="A221" s="18">
        <f t="shared" si="22"/>
        <v>2026</v>
      </c>
      <c r="B221" s="18">
        <f t="shared" si="23"/>
        <v>10</v>
      </c>
      <c r="F221" s="42">
        <f>SUMIF('Cust MB Ind'!$X$8:$AH$8,$B$29,'Cust MB Ind'!$X181:$AH181)</f>
        <v>3</v>
      </c>
      <c r="G221" s="42">
        <f>'Avg Bill Days'!C178</f>
        <v>30.762</v>
      </c>
      <c r="H221" s="42"/>
      <c r="I221" s="42"/>
      <c r="J221" s="42">
        <f t="shared" si="19"/>
        <v>535</v>
      </c>
      <c r="K221" s="42">
        <f t="shared" si="19"/>
        <v>0</v>
      </c>
      <c r="L221" s="42"/>
      <c r="M221" s="42"/>
      <c r="N221" s="42"/>
      <c r="O221" s="42"/>
      <c r="P221" s="42"/>
      <c r="Q221" s="42"/>
      <c r="R221" s="42">
        <f t="shared" si="20"/>
        <v>211957</v>
      </c>
      <c r="S221" s="42">
        <f t="shared" si="21"/>
        <v>562</v>
      </c>
    </row>
    <row r="222" spans="1:19" s="18" customFormat="1">
      <c r="A222" s="18">
        <f t="shared" si="22"/>
        <v>2026</v>
      </c>
      <c r="B222" s="18">
        <f t="shared" si="23"/>
        <v>11</v>
      </c>
      <c r="F222" s="42">
        <f>SUMIF('Cust MB Ind'!$X$8:$AH$8,$B$29,'Cust MB Ind'!$X182:$AH182)</f>
        <v>3</v>
      </c>
      <c r="G222" s="42">
        <f>'Avg Bill Days'!C179</f>
        <v>28.619</v>
      </c>
      <c r="H222" s="42"/>
      <c r="I222" s="42"/>
      <c r="J222" s="42">
        <f t="shared" si="19"/>
        <v>537</v>
      </c>
      <c r="K222" s="42">
        <f t="shared" si="19"/>
        <v>0</v>
      </c>
      <c r="L222" s="42"/>
      <c r="M222" s="42"/>
      <c r="N222" s="42"/>
      <c r="O222" s="42"/>
      <c r="P222" s="42"/>
      <c r="Q222" s="42"/>
      <c r="R222" s="42">
        <f t="shared" si="20"/>
        <v>190106</v>
      </c>
      <c r="S222" s="42">
        <f t="shared" si="21"/>
        <v>541</v>
      </c>
    </row>
    <row r="223" spans="1:19" s="18" customFormat="1">
      <c r="A223" s="18">
        <f t="shared" si="22"/>
        <v>2026</v>
      </c>
      <c r="B223" s="18">
        <f t="shared" si="23"/>
        <v>12</v>
      </c>
      <c r="F223" s="42">
        <f>SUMIF('Cust MB Ind'!$X$8:$AH$8,$B$29,'Cust MB Ind'!$X183:$AH183)</f>
        <v>3</v>
      </c>
      <c r="G223" s="42">
        <f>'Avg Bill Days'!C180</f>
        <v>31.238</v>
      </c>
      <c r="H223" s="42"/>
      <c r="I223" s="42"/>
      <c r="J223" s="42">
        <f t="shared" si="19"/>
        <v>532</v>
      </c>
      <c r="K223" s="42">
        <f t="shared" si="19"/>
        <v>0</v>
      </c>
      <c r="L223" s="42"/>
      <c r="M223" s="42"/>
      <c r="N223" s="42"/>
      <c r="O223" s="42"/>
      <c r="P223" s="42"/>
      <c r="Q223" s="42"/>
      <c r="R223" s="42">
        <f t="shared" si="20"/>
        <v>181604</v>
      </c>
      <c r="S223" s="42">
        <f t="shared" si="21"/>
        <v>544</v>
      </c>
    </row>
    <row r="224" spans="1:19" s="18" customFormat="1">
      <c r="A224" s="18">
        <f t="shared" si="22"/>
        <v>2027</v>
      </c>
      <c r="B224" s="18">
        <f t="shared" si="23"/>
        <v>1</v>
      </c>
      <c r="F224" s="42">
        <f>SUMIF('Cust MB Ind'!$X$8:$AH$8,$B$29,'Cust MB Ind'!$X184:$AH184)</f>
        <v>3</v>
      </c>
      <c r="G224" s="42">
        <f>'Avg Bill Days'!C181</f>
        <v>32.286000000000001</v>
      </c>
      <c r="H224" s="42"/>
      <c r="I224" s="42"/>
      <c r="J224" s="42">
        <f t="shared" si="19"/>
        <v>520</v>
      </c>
      <c r="K224" s="42">
        <f t="shared" si="19"/>
        <v>0</v>
      </c>
      <c r="L224" s="42"/>
      <c r="M224" s="42"/>
      <c r="N224" s="42"/>
      <c r="O224" s="42"/>
      <c r="P224" s="42"/>
      <c r="Q224" s="42"/>
      <c r="R224" s="42">
        <f t="shared" si="20"/>
        <v>178888</v>
      </c>
      <c r="S224" s="42">
        <f t="shared" si="21"/>
        <v>531</v>
      </c>
    </row>
    <row r="225" spans="1:19" s="18" customFormat="1">
      <c r="A225" s="18">
        <f t="shared" si="22"/>
        <v>2027</v>
      </c>
      <c r="B225" s="18">
        <f t="shared" si="23"/>
        <v>2</v>
      </c>
      <c r="F225" s="42">
        <f>SUMIF('Cust MB Ind'!$X$8:$AH$8,$B$29,'Cust MB Ind'!$X185:$AH185)</f>
        <v>3</v>
      </c>
      <c r="G225" s="42">
        <f>'Avg Bill Days'!C182</f>
        <v>29.81</v>
      </c>
      <c r="H225" s="42"/>
      <c r="I225" s="42"/>
      <c r="J225" s="42">
        <f t="shared" si="19"/>
        <v>512</v>
      </c>
      <c r="K225" s="42">
        <f t="shared" si="19"/>
        <v>0</v>
      </c>
      <c r="L225" s="42"/>
      <c r="M225" s="42"/>
      <c r="N225" s="42"/>
      <c r="O225" s="42"/>
      <c r="P225" s="42"/>
      <c r="Q225" s="42"/>
      <c r="R225" s="42">
        <f t="shared" si="20"/>
        <v>168828</v>
      </c>
      <c r="S225" s="42">
        <f t="shared" si="21"/>
        <v>531</v>
      </c>
    </row>
    <row r="226" spans="1:19" s="18" customFormat="1">
      <c r="A226" s="18">
        <f t="shared" si="22"/>
        <v>2027</v>
      </c>
      <c r="B226" s="18">
        <f t="shared" si="23"/>
        <v>3</v>
      </c>
      <c r="F226" s="42">
        <f>SUMIF('Cust MB Ind'!$X$8:$AH$8,$B$29,'Cust MB Ind'!$X186:$AH186)</f>
        <v>3</v>
      </c>
      <c r="G226" s="42">
        <f>'Avg Bill Days'!C183</f>
        <v>29.524000000000001</v>
      </c>
      <c r="H226" s="42"/>
      <c r="I226" s="42"/>
      <c r="J226" s="42">
        <f t="shared" si="19"/>
        <v>560</v>
      </c>
      <c r="K226" s="42">
        <f t="shared" si="19"/>
        <v>0</v>
      </c>
      <c r="L226" s="42"/>
      <c r="M226" s="42"/>
      <c r="N226" s="42"/>
      <c r="O226" s="42"/>
      <c r="P226" s="42"/>
      <c r="Q226" s="42"/>
      <c r="R226" s="42">
        <f t="shared" si="20"/>
        <v>169325</v>
      </c>
      <c r="S226" s="42">
        <f t="shared" si="21"/>
        <v>566</v>
      </c>
    </row>
    <row r="227" spans="1:19" s="18" customFormat="1">
      <c r="A227" s="18">
        <f t="shared" si="22"/>
        <v>2027</v>
      </c>
      <c r="B227" s="18">
        <f t="shared" si="23"/>
        <v>4</v>
      </c>
      <c r="F227" s="42">
        <f>SUMIF('Cust MB Ind'!$X$8:$AH$8,$B$29,'Cust MB Ind'!$X187:$AH187)</f>
        <v>3</v>
      </c>
      <c r="G227" s="42">
        <f>'Avg Bill Days'!C184</f>
        <v>30.713999999999999</v>
      </c>
      <c r="H227" s="42"/>
      <c r="I227" s="42"/>
      <c r="J227" s="42">
        <f t="shared" si="19"/>
        <v>534</v>
      </c>
      <c r="K227" s="42">
        <f t="shared" si="19"/>
        <v>0</v>
      </c>
      <c r="L227" s="42"/>
      <c r="M227" s="42"/>
      <c r="N227" s="42"/>
      <c r="O227" s="42"/>
      <c r="P227" s="42"/>
      <c r="Q227" s="42"/>
      <c r="R227" s="42">
        <f t="shared" si="20"/>
        <v>177198</v>
      </c>
      <c r="S227" s="42">
        <f t="shared" si="21"/>
        <v>581</v>
      </c>
    </row>
    <row r="228" spans="1:19" s="18" customFormat="1">
      <c r="A228" s="18">
        <f t="shared" si="22"/>
        <v>2027</v>
      </c>
      <c r="B228" s="18">
        <f t="shared" si="23"/>
        <v>5</v>
      </c>
      <c r="F228" s="42">
        <f>SUMIF('Cust MB Ind'!$X$8:$AH$8,$B$29,'Cust MB Ind'!$X188:$AH188)</f>
        <v>3</v>
      </c>
      <c r="G228" s="42">
        <f>'Avg Bill Days'!C185</f>
        <v>29.524000000000001</v>
      </c>
      <c r="H228" s="42"/>
      <c r="I228" s="42"/>
      <c r="J228" s="42">
        <f t="shared" si="19"/>
        <v>576</v>
      </c>
      <c r="K228" s="42">
        <f t="shared" si="19"/>
        <v>0</v>
      </c>
      <c r="L228" s="42"/>
      <c r="M228" s="42"/>
      <c r="N228" s="42"/>
      <c r="O228" s="42"/>
      <c r="P228" s="42"/>
      <c r="Q228" s="42"/>
      <c r="R228" s="42">
        <f t="shared" si="20"/>
        <v>196089</v>
      </c>
      <c r="S228" s="42">
        <f t="shared" si="21"/>
        <v>600</v>
      </c>
    </row>
    <row r="229" spans="1:19" s="18" customFormat="1">
      <c r="A229" s="18">
        <f t="shared" si="22"/>
        <v>2027</v>
      </c>
      <c r="B229" s="18">
        <f t="shared" si="23"/>
        <v>6</v>
      </c>
      <c r="F229" s="42">
        <f>SUMIF('Cust MB Ind'!$X$8:$AH$8,$B$29,'Cust MB Ind'!$X189:$AH189)</f>
        <v>3</v>
      </c>
      <c r="G229" s="42">
        <f>'Avg Bill Days'!C186</f>
        <v>30.619</v>
      </c>
      <c r="H229" s="42"/>
      <c r="I229" s="42"/>
      <c r="J229" s="42">
        <f t="shared" si="19"/>
        <v>540</v>
      </c>
      <c r="K229" s="42">
        <f t="shared" si="19"/>
        <v>0</v>
      </c>
      <c r="L229" s="42"/>
      <c r="M229" s="42"/>
      <c r="N229" s="42"/>
      <c r="O229" s="42"/>
      <c r="P229" s="42"/>
      <c r="Q229" s="42"/>
      <c r="R229" s="42">
        <f t="shared" si="20"/>
        <v>215037</v>
      </c>
      <c r="S229" s="42">
        <f t="shared" si="21"/>
        <v>572</v>
      </c>
    </row>
    <row r="230" spans="1:19" s="18" customFormat="1">
      <c r="A230" s="18">
        <f t="shared" si="22"/>
        <v>2027</v>
      </c>
      <c r="B230" s="18">
        <f t="shared" si="23"/>
        <v>7</v>
      </c>
      <c r="F230" s="42">
        <f>SUMIF('Cust MB Ind'!$X$8:$AH$8,$B$29,'Cust MB Ind'!$X190:$AH190)</f>
        <v>3</v>
      </c>
      <c r="G230" s="42">
        <f>'Avg Bill Days'!C187</f>
        <v>30.713999999999999</v>
      </c>
      <c r="H230" s="42"/>
      <c r="I230" s="42"/>
      <c r="J230" s="42">
        <f t="shared" si="19"/>
        <v>555</v>
      </c>
      <c r="K230" s="42">
        <f t="shared" si="19"/>
        <v>0</v>
      </c>
      <c r="L230" s="42"/>
      <c r="M230" s="42"/>
      <c r="N230" s="42"/>
      <c r="O230" s="42"/>
      <c r="P230" s="42"/>
      <c r="Q230" s="42"/>
      <c r="R230" s="42">
        <f t="shared" si="20"/>
        <v>227822</v>
      </c>
      <c r="S230" s="42">
        <f t="shared" si="21"/>
        <v>568</v>
      </c>
    </row>
    <row r="231" spans="1:19" s="18" customFormat="1">
      <c r="A231" s="18">
        <f t="shared" si="22"/>
        <v>2027</v>
      </c>
      <c r="B231" s="18">
        <f t="shared" si="23"/>
        <v>8</v>
      </c>
      <c r="F231" s="42">
        <f>SUMIF('Cust MB Ind'!$X$8:$AH$8,$B$29,'Cust MB Ind'!$X191:$AH191)</f>
        <v>3</v>
      </c>
      <c r="G231" s="42">
        <f>'Avg Bill Days'!C188</f>
        <v>30.475999999999999</v>
      </c>
      <c r="H231" s="42"/>
      <c r="I231" s="42"/>
      <c r="J231" s="42">
        <f t="shared" si="19"/>
        <v>571</v>
      </c>
      <c r="K231" s="42">
        <f t="shared" si="19"/>
        <v>0</v>
      </c>
      <c r="L231" s="42"/>
      <c r="M231" s="42"/>
      <c r="N231" s="42"/>
      <c r="O231" s="42"/>
      <c r="P231" s="42"/>
      <c r="Q231" s="42"/>
      <c r="R231" s="42">
        <f t="shared" si="20"/>
        <v>219993</v>
      </c>
      <c r="S231" s="42">
        <f t="shared" si="21"/>
        <v>580</v>
      </c>
    </row>
    <row r="232" spans="1:19" s="18" customFormat="1">
      <c r="A232" s="18">
        <f t="shared" si="22"/>
        <v>2027</v>
      </c>
      <c r="B232" s="18">
        <f t="shared" si="23"/>
        <v>9</v>
      </c>
      <c r="F232" s="42">
        <f>SUMIF('Cust MB Ind'!$X$8:$AH$8,$B$29,'Cust MB Ind'!$X192:$AH192)</f>
        <v>3</v>
      </c>
      <c r="G232" s="42">
        <f>'Avg Bill Days'!C189</f>
        <v>31.143000000000001</v>
      </c>
      <c r="H232" s="42"/>
      <c r="I232" s="42"/>
      <c r="J232" s="42">
        <f t="shared" si="19"/>
        <v>544</v>
      </c>
      <c r="K232" s="42">
        <f t="shared" si="19"/>
        <v>0</v>
      </c>
      <c r="L232" s="42"/>
      <c r="M232" s="42"/>
      <c r="N232" s="42"/>
      <c r="O232" s="42"/>
      <c r="P232" s="42"/>
      <c r="Q232" s="42"/>
      <c r="R232" s="42">
        <f t="shared" si="20"/>
        <v>218563</v>
      </c>
      <c r="S232" s="42">
        <f t="shared" si="21"/>
        <v>553</v>
      </c>
    </row>
    <row r="233" spans="1:19" s="18" customFormat="1">
      <c r="A233" s="18">
        <f t="shared" si="22"/>
        <v>2027</v>
      </c>
      <c r="B233" s="18">
        <f t="shared" si="23"/>
        <v>10</v>
      </c>
      <c r="F233" s="42">
        <f>SUMIF('Cust MB Ind'!$X$8:$AH$8,$B$29,'Cust MB Ind'!$X193:$AH193)</f>
        <v>3</v>
      </c>
      <c r="G233" s="42">
        <f>'Avg Bill Days'!C190</f>
        <v>30.762</v>
      </c>
      <c r="H233" s="42"/>
      <c r="I233" s="42"/>
      <c r="J233" s="42">
        <f t="shared" si="19"/>
        <v>535</v>
      </c>
      <c r="K233" s="42">
        <f t="shared" si="19"/>
        <v>0</v>
      </c>
      <c r="L233" s="42"/>
      <c r="M233" s="42"/>
      <c r="N233" s="42"/>
      <c r="O233" s="42"/>
      <c r="P233" s="42"/>
      <c r="Q233" s="42"/>
      <c r="R233" s="42">
        <f t="shared" si="20"/>
        <v>211957</v>
      </c>
      <c r="S233" s="42">
        <f t="shared" si="21"/>
        <v>562</v>
      </c>
    </row>
    <row r="234" spans="1:19" s="18" customFormat="1">
      <c r="A234" s="18">
        <f t="shared" si="22"/>
        <v>2027</v>
      </c>
      <c r="B234" s="18">
        <f t="shared" si="23"/>
        <v>11</v>
      </c>
      <c r="F234" s="42">
        <f>SUMIF('Cust MB Ind'!$X$8:$AH$8,$B$29,'Cust MB Ind'!$X194:$AH194)</f>
        <v>3</v>
      </c>
      <c r="G234" s="42">
        <f>'Avg Bill Days'!C191</f>
        <v>28.619</v>
      </c>
      <c r="H234" s="42"/>
      <c r="I234" s="42"/>
      <c r="J234" s="42">
        <f t="shared" si="19"/>
        <v>537</v>
      </c>
      <c r="K234" s="42">
        <f t="shared" si="19"/>
        <v>0</v>
      </c>
      <c r="L234" s="42"/>
      <c r="M234" s="42"/>
      <c r="N234" s="42"/>
      <c r="O234" s="42"/>
      <c r="P234" s="42"/>
      <c r="Q234" s="42"/>
      <c r="R234" s="42">
        <f t="shared" si="20"/>
        <v>190106</v>
      </c>
      <c r="S234" s="42">
        <f t="shared" si="21"/>
        <v>541</v>
      </c>
    </row>
    <row r="235" spans="1:19" s="18" customFormat="1">
      <c r="A235" s="18">
        <f t="shared" si="22"/>
        <v>2027</v>
      </c>
      <c r="B235" s="18">
        <f t="shared" si="23"/>
        <v>12</v>
      </c>
      <c r="F235" s="42">
        <f>SUMIF('Cust MB Ind'!$X$8:$AH$8,$B$29,'Cust MB Ind'!$X195:$AH195)</f>
        <v>3</v>
      </c>
      <c r="G235" s="42">
        <f>'Avg Bill Days'!C192</f>
        <v>31.238</v>
      </c>
      <c r="H235" s="42"/>
      <c r="I235" s="42"/>
      <c r="J235" s="42">
        <f t="shared" si="19"/>
        <v>532</v>
      </c>
      <c r="K235" s="42">
        <f t="shared" si="19"/>
        <v>0</v>
      </c>
      <c r="L235" s="42"/>
      <c r="M235" s="42"/>
      <c r="N235" s="42"/>
      <c r="O235" s="42"/>
      <c r="P235" s="42"/>
      <c r="Q235" s="42"/>
      <c r="R235" s="42">
        <f t="shared" si="20"/>
        <v>181604</v>
      </c>
      <c r="S235" s="42">
        <f t="shared" si="21"/>
        <v>544</v>
      </c>
    </row>
    <row r="236" spans="1:19" s="18" customFormat="1">
      <c r="A236" s="18">
        <f t="shared" si="22"/>
        <v>2028</v>
      </c>
      <c r="B236" s="18">
        <f t="shared" si="23"/>
        <v>1</v>
      </c>
      <c r="F236" s="42">
        <f>SUMIF('Cust MB Ind'!$X$8:$AH$8,$B$29,'Cust MB Ind'!$X196:$AH196)</f>
        <v>3</v>
      </c>
      <c r="G236" s="42">
        <f>'Avg Bill Days'!C193</f>
        <v>32.286000000000001</v>
      </c>
      <c r="H236" s="42"/>
      <c r="I236" s="42"/>
      <c r="J236" s="42">
        <f t="shared" si="19"/>
        <v>520</v>
      </c>
      <c r="K236" s="42">
        <f t="shared" si="19"/>
        <v>0</v>
      </c>
      <c r="L236" s="42"/>
      <c r="M236" s="42"/>
      <c r="N236" s="42"/>
      <c r="O236" s="42"/>
      <c r="P236" s="42"/>
      <c r="Q236" s="42"/>
      <c r="R236" s="42">
        <f t="shared" si="20"/>
        <v>178888</v>
      </c>
      <c r="S236" s="42">
        <f t="shared" si="21"/>
        <v>531</v>
      </c>
    </row>
    <row r="237" spans="1:19" s="18" customFormat="1">
      <c r="A237" s="18">
        <f t="shared" si="22"/>
        <v>2028</v>
      </c>
      <c r="B237" s="18">
        <f t="shared" si="23"/>
        <v>2</v>
      </c>
      <c r="F237" s="42">
        <f>SUMIF('Cust MB Ind'!$X$8:$AH$8,$B$29,'Cust MB Ind'!$X197:$AH197)</f>
        <v>3</v>
      </c>
      <c r="G237" s="42">
        <f>'Avg Bill Days'!C194</f>
        <v>30.31</v>
      </c>
      <c r="H237" s="42"/>
      <c r="I237" s="42"/>
      <c r="J237" s="42">
        <f t="shared" si="19"/>
        <v>512</v>
      </c>
      <c r="K237" s="42">
        <f t="shared" si="19"/>
        <v>0</v>
      </c>
      <c r="L237" s="42"/>
      <c r="M237" s="42"/>
      <c r="N237" s="42"/>
      <c r="O237" s="42"/>
      <c r="P237" s="42"/>
      <c r="Q237" s="42"/>
      <c r="R237" s="42">
        <f t="shared" si="20"/>
        <v>171660</v>
      </c>
      <c r="S237" s="42">
        <f t="shared" si="21"/>
        <v>531</v>
      </c>
    </row>
    <row r="238" spans="1:19" s="18" customFormat="1">
      <c r="A238" s="18">
        <f t="shared" si="22"/>
        <v>2028</v>
      </c>
      <c r="B238" s="18">
        <f t="shared" si="23"/>
        <v>3</v>
      </c>
      <c r="F238" s="42">
        <f>SUMIF('Cust MB Ind'!$X$8:$AH$8,$B$29,'Cust MB Ind'!$X198:$AH198)</f>
        <v>3</v>
      </c>
      <c r="G238" s="42">
        <f>'Avg Bill Days'!C195</f>
        <v>30.024000000000001</v>
      </c>
      <c r="H238" s="42"/>
      <c r="I238" s="42"/>
      <c r="J238" s="42">
        <f t="shared" si="19"/>
        <v>560</v>
      </c>
      <c r="K238" s="42">
        <f t="shared" si="19"/>
        <v>0</v>
      </c>
      <c r="L238" s="42"/>
      <c r="M238" s="42"/>
      <c r="N238" s="42"/>
      <c r="O238" s="42"/>
      <c r="P238" s="42"/>
      <c r="Q238" s="42"/>
      <c r="R238" s="42">
        <f t="shared" si="20"/>
        <v>172193</v>
      </c>
      <c r="S238" s="42">
        <f t="shared" si="21"/>
        <v>566</v>
      </c>
    </row>
    <row r="239" spans="1:19" s="18" customFormat="1">
      <c r="A239" s="18">
        <f t="shared" si="22"/>
        <v>2028</v>
      </c>
      <c r="B239" s="18">
        <f t="shared" si="23"/>
        <v>4</v>
      </c>
      <c r="F239" s="42">
        <f>SUMIF('Cust MB Ind'!$X$8:$AH$8,$B$29,'Cust MB Ind'!$X199:$AH199)</f>
        <v>3</v>
      </c>
      <c r="G239" s="42">
        <f>'Avg Bill Days'!C196</f>
        <v>30.713999999999999</v>
      </c>
      <c r="H239" s="42"/>
      <c r="I239" s="42"/>
      <c r="J239" s="42">
        <f t="shared" si="19"/>
        <v>534</v>
      </c>
      <c r="K239" s="42">
        <f t="shared" si="19"/>
        <v>0</v>
      </c>
      <c r="L239" s="42"/>
      <c r="M239" s="42"/>
      <c r="N239" s="42"/>
      <c r="O239" s="42"/>
      <c r="P239" s="42"/>
      <c r="Q239" s="42"/>
      <c r="R239" s="42">
        <f t="shared" si="20"/>
        <v>177198</v>
      </c>
      <c r="S239" s="42">
        <f t="shared" si="21"/>
        <v>581</v>
      </c>
    </row>
    <row r="240" spans="1:19" s="18" customFormat="1">
      <c r="A240" s="18">
        <f t="shared" si="22"/>
        <v>2028</v>
      </c>
      <c r="B240" s="18">
        <f t="shared" si="23"/>
        <v>5</v>
      </c>
      <c r="F240" s="42">
        <f>SUMIF('Cust MB Ind'!$X$8:$AH$8,$B$29,'Cust MB Ind'!$X200:$AH200)</f>
        <v>3</v>
      </c>
      <c r="G240" s="42">
        <f>'Avg Bill Days'!C197</f>
        <v>29.524000000000001</v>
      </c>
      <c r="H240" s="42"/>
      <c r="I240" s="42"/>
      <c r="J240" s="42">
        <f t="shared" si="19"/>
        <v>576</v>
      </c>
      <c r="K240" s="42">
        <f t="shared" si="19"/>
        <v>0</v>
      </c>
      <c r="L240" s="42"/>
      <c r="M240" s="42"/>
      <c r="N240" s="42"/>
      <c r="O240" s="42"/>
      <c r="P240" s="42"/>
      <c r="Q240" s="42"/>
      <c r="R240" s="42">
        <f t="shared" si="20"/>
        <v>196089</v>
      </c>
      <c r="S240" s="42">
        <f t="shared" si="21"/>
        <v>600</v>
      </c>
    </row>
    <row r="241" spans="1:19" s="18" customFormat="1">
      <c r="A241" s="18">
        <f t="shared" si="22"/>
        <v>2028</v>
      </c>
      <c r="B241" s="18">
        <f t="shared" si="23"/>
        <v>6</v>
      </c>
      <c r="F241" s="42">
        <f>SUMIF('Cust MB Ind'!$X$8:$AH$8,$B$29,'Cust MB Ind'!$X201:$AH201)</f>
        <v>3</v>
      </c>
      <c r="G241" s="42">
        <f>'Avg Bill Days'!C198</f>
        <v>30.619</v>
      </c>
      <c r="H241" s="42"/>
      <c r="I241" s="42"/>
      <c r="J241" s="42">
        <f t="shared" si="19"/>
        <v>540</v>
      </c>
      <c r="K241" s="42">
        <f t="shared" si="19"/>
        <v>0</v>
      </c>
      <c r="L241" s="42"/>
      <c r="M241" s="42"/>
      <c r="N241" s="42"/>
      <c r="O241" s="42"/>
      <c r="P241" s="42"/>
      <c r="Q241" s="42"/>
      <c r="R241" s="42">
        <f t="shared" si="20"/>
        <v>215037</v>
      </c>
      <c r="S241" s="42">
        <f t="shared" si="21"/>
        <v>572</v>
      </c>
    </row>
    <row r="242" spans="1:19" s="18" customFormat="1">
      <c r="A242" s="18">
        <f t="shared" si="22"/>
        <v>2028</v>
      </c>
      <c r="B242" s="18">
        <f t="shared" si="23"/>
        <v>7</v>
      </c>
      <c r="F242" s="42">
        <f>SUMIF('Cust MB Ind'!$X$8:$AH$8,$B$29,'Cust MB Ind'!$X202:$AH202)</f>
        <v>3</v>
      </c>
      <c r="G242" s="42">
        <f>'Avg Bill Days'!C199</f>
        <v>30.713999999999999</v>
      </c>
      <c r="H242" s="42"/>
      <c r="I242" s="42"/>
      <c r="J242" s="42">
        <f t="shared" ref="J242:K305" si="24">ROUND(SUMIF($B$32:$B$45,$B242,J$32:J$45)*$F242,0)</f>
        <v>555</v>
      </c>
      <c r="K242" s="42">
        <f t="shared" si="24"/>
        <v>0</v>
      </c>
      <c r="L242" s="42"/>
      <c r="M242" s="42"/>
      <c r="N242" s="42"/>
      <c r="O242" s="42"/>
      <c r="P242" s="42"/>
      <c r="Q242" s="42"/>
      <c r="R242" s="42">
        <f t="shared" ref="R242:R305" si="25">ROUND(SUMIF($B$32:$B$45,$B242,R$32:R$45)*$F242*$G242,0)</f>
        <v>227822</v>
      </c>
      <c r="S242" s="42">
        <f t="shared" ref="S242:S305" si="26">ROUND(SUMIF($B$32:$B$45,$B242,S$32:S$45)*$F242,0)</f>
        <v>568</v>
      </c>
    </row>
    <row r="243" spans="1:19" s="18" customFormat="1">
      <c r="A243" s="18">
        <f t="shared" si="22"/>
        <v>2028</v>
      </c>
      <c r="B243" s="18">
        <f t="shared" si="23"/>
        <v>8</v>
      </c>
      <c r="F243" s="42">
        <f>SUMIF('Cust MB Ind'!$X$8:$AH$8,$B$29,'Cust MB Ind'!$X203:$AH203)</f>
        <v>3</v>
      </c>
      <c r="G243" s="42">
        <f>'Avg Bill Days'!C200</f>
        <v>30.475999999999999</v>
      </c>
      <c r="H243" s="42"/>
      <c r="I243" s="42"/>
      <c r="J243" s="42">
        <f t="shared" si="24"/>
        <v>571</v>
      </c>
      <c r="K243" s="42">
        <f t="shared" si="24"/>
        <v>0</v>
      </c>
      <c r="L243" s="42"/>
      <c r="M243" s="42"/>
      <c r="N243" s="42"/>
      <c r="O243" s="42"/>
      <c r="P243" s="42"/>
      <c r="Q243" s="42"/>
      <c r="R243" s="42">
        <f t="shared" si="25"/>
        <v>219993</v>
      </c>
      <c r="S243" s="42">
        <f t="shared" si="26"/>
        <v>580</v>
      </c>
    </row>
    <row r="244" spans="1:19" s="18" customFormat="1">
      <c r="A244" s="18">
        <f t="shared" si="22"/>
        <v>2028</v>
      </c>
      <c r="B244" s="18">
        <f t="shared" si="23"/>
        <v>9</v>
      </c>
      <c r="F244" s="42">
        <f>SUMIF('Cust MB Ind'!$X$8:$AH$8,$B$29,'Cust MB Ind'!$X204:$AH204)</f>
        <v>3</v>
      </c>
      <c r="G244" s="42">
        <f>'Avg Bill Days'!C201</f>
        <v>31.143000000000001</v>
      </c>
      <c r="H244" s="42"/>
      <c r="I244" s="42"/>
      <c r="J244" s="42">
        <f t="shared" si="24"/>
        <v>544</v>
      </c>
      <c r="K244" s="42">
        <f t="shared" si="24"/>
        <v>0</v>
      </c>
      <c r="L244" s="42"/>
      <c r="M244" s="42"/>
      <c r="N244" s="42"/>
      <c r="O244" s="42"/>
      <c r="P244" s="42"/>
      <c r="Q244" s="42"/>
      <c r="R244" s="42">
        <f t="shared" si="25"/>
        <v>218563</v>
      </c>
      <c r="S244" s="42">
        <f t="shared" si="26"/>
        <v>553</v>
      </c>
    </row>
    <row r="245" spans="1:19" s="18" customFormat="1">
      <c r="A245" s="18">
        <f t="shared" si="22"/>
        <v>2028</v>
      </c>
      <c r="B245" s="18">
        <f t="shared" si="23"/>
        <v>10</v>
      </c>
      <c r="F245" s="42">
        <f>SUMIF('Cust MB Ind'!$X$8:$AH$8,$B$29,'Cust MB Ind'!$X205:$AH205)</f>
        <v>3</v>
      </c>
      <c r="G245" s="42">
        <f>'Avg Bill Days'!C202</f>
        <v>30.762</v>
      </c>
      <c r="H245" s="42"/>
      <c r="I245" s="42"/>
      <c r="J245" s="42">
        <f t="shared" si="24"/>
        <v>535</v>
      </c>
      <c r="K245" s="42">
        <f t="shared" si="24"/>
        <v>0</v>
      </c>
      <c r="L245" s="42"/>
      <c r="M245" s="42"/>
      <c r="N245" s="42"/>
      <c r="O245" s="42"/>
      <c r="P245" s="42"/>
      <c r="Q245" s="42"/>
      <c r="R245" s="42">
        <f t="shared" si="25"/>
        <v>211957</v>
      </c>
      <c r="S245" s="42">
        <f t="shared" si="26"/>
        <v>562</v>
      </c>
    </row>
    <row r="246" spans="1:19" s="18" customFormat="1">
      <c r="A246" s="18">
        <f t="shared" si="22"/>
        <v>2028</v>
      </c>
      <c r="B246" s="18">
        <f t="shared" si="23"/>
        <v>11</v>
      </c>
      <c r="F246" s="42">
        <f>SUMIF('Cust MB Ind'!$X$8:$AH$8,$B$29,'Cust MB Ind'!$X206:$AH206)</f>
        <v>3</v>
      </c>
      <c r="G246" s="42">
        <f>'Avg Bill Days'!C203</f>
        <v>28.619</v>
      </c>
      <c r="H246" s="42"/>
      <c r="I246" s="42"/>
      <c r="J246" s="42">
        <f t="shared" si="24"/>
        <v>537</v>
      </c>
      <c r="K246" s="42">
        <f t="shared" si="24"/>
        <v>0</v>
      </c>
      <c r="L246" s="42"/>
      <c r="M246" s="42"/>
      <c r="N246" s="42"/>
      <c r="O246" s="42"/>
      <c r="P246" s="42"/>
      <c r="Q246" s="42"/>
      <c r="R246" s="42">
        <f t="shared" si="25"/>
        <v>190106</v>
      </c>
      <c r="S246" s="42">
        <f t="shared" si="26"/>
        <v>541</v>
      </c>
    </row>
    <row r="247" spans="1:19" s="18" customFormat="1">
      <c r="A247" s="18">
        <f t="shared" si="22"/>
        <v>2028</v>
      </c>
      <c r="B247" s="18">
        <f t="shared" si="23"/>
        <v>12</v>
      </c>
      <c r="F247" s="42">
        <f>SUMIF('Cust MB Ind'!$X$8:$AH$8,$B$29,'Cust MB Ind'!$X207:$AH207)</f>
        <v>3</v>
      </c>
      <c r="G247" s="42">
        <f>'Avg Bill Days'!C204</f>
        <v>31.238</v>
      </c>
      <c r="H247" s="42"/>
      <c r="I247" s="42"/>
      <c r="J247" s="42">
        <f t="shared" si="24"/>
        <v>532</v>
      </c>
      <c r="K247" s="42">
        <f t="shared" si="24"/>
        <v>0</v>
      </c>
      <c r="L247" s="42"/>
      <c r="M247" s="42"/>
      <c r="N247" s="42"/>
      <c r="O247" s="42"/>
      <c r="P247" s="42"/>
      <c r="Q247" s="42"/>
      <c r="R247" s="42">
        <f t="shared" si="25"/>
        <v>181604</v>
      </c>
      <c r="S247" s="42">
        <f t="shared" si="26"/>
        <v>544</v>
      </c>
    </row>
    <row r="248" spans="1:19" s="18" customFormat="1">
      <c r="A248" s="18">
        <f t="shared" si="22"/>
        <v>2029</v>
      </c>
      <c r="B248" s="18">
        <f t="shared" si="23"/>
        <v>1</v>
      </c>
      <c r="F248" s="42">
        <f>SUMIF('Cust MB Ind'!$X$8:$AH$8,$B$29,'Cust MB Ind'!$X208:$AH208)</f>
        <v>3</v>
      </c>
      <c r="G248" s="42">
        <f>'Avg Bill Days'!C205</f>
        <v>32.286000000000001</v>
      </c>
      <c r="H248" s="42"/>
      <c r="I248" s="42"/>
      <c r="J248" s="42">
        <f t="shared" si="24"/>
        <v>520</v>
      </c>
      <c r="K248" s="42">
        <f t="shared" si="24"/>
        <v>0</v>
      </c>
      <c r="L248" s="42"/>
      <c r="M248" s="42"/>
      <c r="N248" s="42"/>
      <c r="O248" s="42"/>
      <c r="P248" s="42"/>
      <c r="Q248" s="42"/>
      <c r="R248" s="42">
        <f t="shared" si="25"/>
        <v>178888</v>
      </c>
      <c r="S248" s="42">
        <f t="shared" si="26"/>
        <v>531</v>
      </c>
    </row>
    <row r="249" spans="1:19" s="18" customFormat="1">
      <c r="A249" s="18">
        <f t="shared" si="22"/>
        <v>2029</v>
      </c>
      <c r="B249" s="18">
        <f t="shared" si="23"/>
        <v>2</v>
      </c>
      <c r="F249" s="42">
        <f>SUMIF('Cust MB Ind'!$X$8:$AH$8,$B$29,'Cust MB Ind'!$X209:$AH209)</f>
        <v>3</v>
      </c>
      <c r="G249" s="42">
        <f>'Avg Bill Days'!C206</f>
        <v>29.81</v>
      </c>
      <c r="H249" s="42"/>
      <c r="I249" s="42"/>
      <c r="J249" s="42">
        <f t="shared" si="24"/>
        <v>512</v>
      </c>
      <c r="K249" s="42">
        <f t="shared" si="24"/>
        <v>0</v>
      </c>
      <c r="L249" s="42"/>
      <c r="M249" s="42"/>
      <c r="N249" s="42"/>
      <c r="O249" s="42"/>
      <c r="P249" s="42"/>
      <c r="Q249" s="42"/>
      <c r="R249" s="42">
        <f t="shared" si="25"/>
        <v>168828</v>
      </c>
      <c r="S249" s="42">
        <f t="shared" si="26"/>
        <v>531</v>
      </c>
    </row>
    <row r="250" spans="1:19" s="18" customFormat="1">
      <c r="A250" s="18">
        <f t="shared" si="22"/>
        <v>2029</v>
      </c>
      <c r="B250" s="18">
        <f t="shared" si="23"/>
        <v>3</v>
      </c>
      <c r="F250" s="42">
        <f>SUMIF('Cust MB Ind'!$X$8:$AH$8,$B$29,'Cust MB Ind'!$X210:$AH210)</f>
        <v>3</v>
      </c>
      <c r="G250" s="42">
        <f>'Avg Bill Days'!C207</f>
        <v>29.524000000000001</v>
      </c>
      <c r="H250" s="42"/>
      <c r="I250" s="42"/>
      <c r="J250" s="42">
        <f t="shared" si="24"/>
        <v>560</v>
      </c>
      <c r="K250" s="42">
        <f t="shared" si="24"/>
        <v>0</v>
      </c>
      <c r="L250" s="42"/>
      <c r="M250" s="42"/>
      <c r="N250" s="42"/>
      <c r="O250" s="42"/>
      <c r="P250" s="42"/>
      <c r="Q250" s="42"/>
      <c r="R250" s="42">
        <f t="shared" si="25"/>
        <v>169325</v>
      </c>
      <c r="S250" s="42">
        <f t="shared" si="26"/>
        <v>566</v>
      </c>
    </row>
    <row r="251" spans="1:19" s="18" customFormat="1">
      <c r="A251" s="18">
        <f t="shared" si="22"/>
        <v>2029</v>
      </c>
      <c r="B251" s="18">
        <f t="shared" si="23"/>
        <v>4</v>
      </c>
      <c r="F251" s="42">
        <f>SUMIF('Cust MB Ind'!$X$8:$AH$8,$B$29,'Cust MB Ind'!$X211:$AH211)</f>
        <v>3</v>
      </c>
      <c r="G251" s="42">
        <f>'Avg Bill Days'!C208</f>
        <v>30.713999999999999</v>
      </c>
      <c r="H251" s="42"/>
      <c r="I251" s="42"/>
      <c r="J251" s="42">
        <f t="shared" si="24"/>
        <v>534</v>
      </c>
      <c r="K251" s="42">
        <f t="shared" si="24"/>
        <v>0</v>
      </c>
      <c r="L251" s="42"/>
      <c r="M251" s="42"/>
      <c r="N251" s="42"/>
      <c r="O251" s="42"/>
      <c r="P251" s="42"/>
      <c r="Q251" s="42"/>
      <c r="R251" s="42">
        <f t="shared" si="25"/>
        <v>177198</v>
      </c>
      <c r="S251" s="42">
        <f t="shared" si="26"/>
        <v>581</v>
      </c>
    </row>
    <row r="252" spans="1:19" s="18" customFormat="1">
      <c r="A252" s="18">
        <f t="shared" si="22"/>
        <v>2029</v>
      </c>
      <c r="B252" s="18">
        <f t="shared" si="23"/>
        <v>5</v>
      </c>
      <c r="F252" s="42">
        <f>SUMIF('Cust MB Ind'!$X$8:$AH$8,$B$29,'Cust MB Ind'!$X212:$AH212)</f>
        <v>3</v>
      </c>
      <c r="G252" s="42">
        <f>'Avg Bill Days'!C209</f>
        <v>29.524000000000001</v>
      </c>
      <c r="H252" s="42"/>
      <c r="I252" s="42"/>
      <c r="J252" s="42">
        <f t="shared" si="24"/>
        <v>576</v>
      </c>
      <c r="K252" s="42">
        <f t="shared" si="24"/>
        <v>0</v>
      </c>
      <c r="L252" s="42"/>
      <c r="M252" s="42"/>
      <c r="N252" s="42"/>
      <c r="O252" s="42"/>
      <c r="P252" s="42"/>
      <c r="Q252" s="42"/>
      <c r="R252" s="42">
        <f t="shared" si="25"/>
        <v>196089</v>
      </c>
      <c r="S252" s="42">
        <f t="shared" si="26"/>
        <v>600</v>
      </c>
    </row>
    <row r="253" spans="1:19" s="18" customFormat="1">
      <c r="A253" s="18">
        <f t="shared" si="22"/>
        <v>2029</v>
      </c>
      <c r="B253" s="18">
        <f t="shared" si="23"/>
        <v>6</v>
      </c>
      <c r="F253" s="42">
        <f>SUMIF('Cust MB Ind'!$X$8:$AH$8,$B$29,'Cust MB Ind'!$X213:$AH213)</f>
        <v>3</v>
      </c>
      <c r="G253" s="42">
        <f>'Avg Bill Days'!C210</f>
        <v>30.619</v>
      </c>
      <c r="H253" s="42"/>
      <c r="I253" s="42"/>
      <c r="J253" s="42">
        <f t="shared" si="24"/>
        <v>540</v>
      </c>
      <c r="K253" s="42">
        <f t="shared" si="24"/>
        <v>0</v>
      </c>
      <c r="L253" s="42"/>
      <c r="M253" s="42"/>
      <c r="N253" s="42"/>
      <c r="O253" s="42"/>
      <c r="P253" s="42"/>
      <c r="Q253" s="42"/>
      <c r="R253" s="42">
        <f t="shared" si="25"/>
        <v>215037</v>
      </c>
      <c r="S253" s="42">
        <f t="shared" si="26"/>
        <v>572</v>
      </c>
    </row>
    <row r="254" spans="1:19" s="18" customFormat="1">
      <c r="A254" s="18">
        <f t="shared" si="22"/>
        <v>2029</v>
      </c>
      <c r="B254" s="18">
        <f t="shared" si="23"/>
        <v>7</v>
      </c>
      <c r="F254" s="42">
        <f>SUMIF('Cust MB Ind'!$X$8:$AH$8,$B$29,'Cust MB Ind'!$X214:$AH214)</f>
        <v>3</v>
      </c>
      <c r="G254" s="42">
        <f>'Avg Bill Days'!C211</f>
        <v>30.713999999999999</v>
      </c>
      <c r="H254" s="42"/>
      <c r="I254" s="42"/>
      <c r="J254" s="42">
        <f t="shared" si="24"/>
        <v>555</v>
      </c>
      <c r="K254" s="42">
        <f t="shared" si="24"/>
        <v>0</v>
      </c>
      <c r="L254" s="42"/>
      <c r="M254" s="42"/>
      <c r="N254" s="42"/>
      <c r="O254" s="42"/>
      <c r="P254" s="42"/>
      <c r="Q254" s="42"/>
      <c r="R254" s="42">
        <f t="shared" si="25"/>
        <v>227822</v>
      </c>
      <c r="S254" s="42">
        <f t="shared" si="26"/>
        <v>568</v>
      </c>
    </row>
    <row r="255" spans="1:19" s="18" customFormat="1">
      <c r="A255" s="18">
        <f t="shared" si="22"/>
        <v>2029</v>
      </c>
      <c r="B255" s="18">
        <f t="shared" si="23"/>
        <v>8</v>
      </c>
      <c r="F255" s="42">
        <f>SUMIF('Cust MB Ind'!$X$8:$AH$8,$B$29,'Cust MB Ind'!$X215:$AH215)</f>
        <v>3</v>
      </c>
      <c r="G255" s="42">
        <f>'Avg Bill Days'!C212</f>
        <v>30.475999999999999</v>
      </c>
      <c r="H255" s="42"/>
      <c r="I255" s="42"/>
      <c r="J255" s="42">
        <f t="shared" si="24"/>
        <v>571</v>
      </c>
      <c r="K255" s="42">
        <f t="shared" si="24"/>
        <v>0</v>
      </c>
      <c r="L255" s="42"/>
      <c r="M255" s="42"/>
      <c r="N255" s="42"/>
      <c r="O255" s="42"/>
      <c r="P255" s="42"/>
      <c r="Q255" s="42"/>
      <c r="R255" s="42">
        <f t="shared" si="25"/>
        <v>219993</v>
      </c>
      <c r="S255" s="42">
        <f t="shared" si="26"/>
        <v>580</v>
      </c>
    </row>
    <row r="256" spans="1:19" s="18" customFormat="1">
      <c r="A256" s="18">
        <f t="shared" si="22"/>
        <v>2029</v>
      </c>
      <c r="B256" s="18">
        <f t="shared" si="23"/>
        <v>9</v>
      </c>
      <c r="F256" s="42">
        <f>SUMIF('Cust MB Ind'!$X$8:$AH$8,$B$29,'Cust MB Ind'!$X216:$AH216)</f>
        <v>3</v>
      </c>
      <c r="G256" s="42">
        <f>'Avg Bill Days'!C213</f>
        <v>31.143000000000001</v>
      </c>
      <c r="H256" s="42"/>
      <c r="I256" s="42"/>
      <c r="J256" s="42">
        <f t="shared" si="24"/>
        <v>544</v>
      </c>
      <c r="K256" s="42">
        <f t="shared" si="24"/>
        <v>0</v>
      </c>
      <c r="L256" s="42"/>
      <c r="M256" s="42"/>
      <c r="N256" s="42"/>
      <c r="O256" s="42"/>
      <c r="P256" s="42"/>
      <c r="Q256" s="42"/>
      <c r="R256" s="42">
        <f t="shared" si="25"/>
        <v>218563</v>
      </c>
      <c r="S256" s="42">
        <f t="shared" si="26"/>
        <v>553</v>
      </c>
    </row>
    <row r="257" spans="1:19" s="18" customFormat="1">
      <c r="A257" s="18">
        <f t="shared" si="22"/>
        <v>2029</v>
      </c>
      <c r="B257" s="18">
        <f t="shared" si="23"/>
        <v>10</v>
      </c>
      <c r="F257" s="42">
        <f>SUMIF('Cust MB Ind'!$X$8:$AH$8,$B$29,'Cust MB Ind'!$X217:$AH217)</f>
        <v>3</v>
      </c>
      <c r="G257" s="42">
        <f>'Avg Bill Days'!C214</f>
        <v>30.762</v>
      </c>
      <c r="H257" s="42"/>
      <c r="I257" s="42"/>
      <c r="J257" s="42">
        <f t="shared" si="24"/>
        <v>535</v>
      </c>
      <c r="K257" s="42">
        <f t="shared" si="24"/>
        <v>0</v>
      </c>
      <c r="L257" s="42"/>
      <c r="M257" s="42"/>
      <c r="N257" s="42"/>
      <c r="O257" s="42"/>
      <c r="P257" s="42"/>
      <c r="Q257" s="42"/>
      <c r="R257" s="42">
        <f t="shared" si="25"/>
        <v>211957</v>
      </c>
      <c r="S257" s="42">
        <f t="shared" si="26"/>
        <v>562</v>
      </c>
    </row>
    <row r="258" spans="1:19" s="18" customFormat="1">
      <c r="A258" s="18">
        <f t="shared" si="22"/>
        <v>2029</v>
      </c>
      <c r="B258" s="18">
        <f t="shared" si="23"/>
        <v>11</v>
      </c>
      <c r="F258" s="42">
        <f>SUMIF('Cust MB Ind'!$X$8:$AH$8,$B$29,'Cust MB Ind'!$X218:$AH218)</f>
        <v>3</v>
      </c>
      <c r="G258" s="42">
        <f>'Avg Bill Days'!C215</f>
        <v>28.619</v>
      </c>
      <c r="H258" s="42"/>
      <c r="I258" s="42"/>
      <c r="J258" s="42">
        <f t="shared" si="24"/>
        <v>537</v>
      </c>
      <c r="K258" s="42">
        <f t="shared" si="24"/>
        <v>0</v>
      </c>
      <c r="L258" s="42"/>
      <c r="M258" s="42"/>
      <c r="N258" s="42"/>
      <c r="O258" s="42"/>
      <c r="P258" s="42"/>
      <c r="Q258" s="42"/>
      <c r="R258" s="42">
        <f t="shared" si="25"/>
        <v>190106</v>
      </c>
      <c r="S258" s="42">
        <f t="shared" si="26"/>
        <v>541</v>
      </c>
    </row>
    <row r="259" spans="1:19" s="18" customFormat="1">
      <c r="A259" s="18">
        <f t="shared" si="22"/>
        <v>2029</v>
      </c>
      <c r="B259" s="18">
        <f t="shared" si="23"/>
        <v>12</v>
      </c>
      <c r="F259" s="42">
        <f>SUMIF('Cust MB Ind'!$X$8:$AH$8,$B$29,'Cust MB Ind'!$X219:$AH219)</f>
        <v>3</v>
      </c>
      <c r="G259" s="42">
        <f>'Avg Bill Days'!C216</f>
        <v>31.238</v>
      </c>
      <c r="H259" s="42"/>
      <c r="I259" s="42"/>
      <c r="J259" s="42">
        <f t="shared" si="24"/>
        <v>532</v>
      </c>
      <c r="K259" s="42">
        <f t="shared" si="24"/>
        <v>0</v>
      </c>
      <c r="L259" s="42"/>
      <c r="M259" s="42"/>
      <c r="N259" s="42"/>
      <c r="O259" s="42"/>
      <c r="P259" s="42"/>
      <c r="Q259" s="42"/>
      <c r="R259" s="42">
        <f t="shared" si="25"/>
        <v>181604</v>
      </c>
      <c r="S259" s="42">
        <f t="shared" si="26"/>
        <v>544</v>
      </c>
    </row>
    <row r="260" spans="1:19" s="18" customFormat="1">
      <c r="A260" s="18">
        <f t="shared" ref="A260:A323" si="27">A248+1</f>
        <v>2030</v>
      </c>
      <c r="B260" s="18">
        <f t="shared" si="23"/>
        <v>1</v>
      </c>
      <c r="F260" s="42">
        <f>SUMIF('Cust MB Ind'!$X$8:$AH$8,$B$29,'Cust MB Ind'!$X220:$AH220)</f>
        <v>3</v>
      </c>
      <c r="G260" s="42">
        <f>'Avg Bill Days'!C217</f>
        <v>32.286000000000001</v>
      </c>
      <c r="H260" s="42"/>
      <c r="I260" s="42"/>
      <c r="J260" s="42">
        <f t="shared" si="24"/>
        <v>520</v>
      </c>
      <c r="K260" s="42">
        <f t="shared" si="24"/>
        <v>0</v>
      </c>
      <c r="L260" s="42"/>
      <c r="M260" s="42"/>
      <c r="N260" s="42"/>
      <c r="O260" s="42"/>
      <c r="P260" s="42"/>
      <c r="Q260" s="42"/>
      <c r="R260" s="42">
        <f t="shared" si="25"/>
        <v>178888</v>
      </c>
      <c r="S260" s="42">
        <f t="shared" si="26"/>
        <v>531</v>
      </c>
    </row>
    <row r="261" spans="1:19" s="18" customFormat="1">
      <c r="A261" s="18">
        <f t="shared" si="27"/>
        <v>2030</v>
      </c>
      <c r="B261" s="18">
        <f t="shared" ref="B261:B324" si="28">B249</f>
        <v>2</v>
      </c>
      <c r="F261" s="42">
        <f>SUMIF('Cust MB Ind'!$X$8:$AH$8,$B$29,'Cust MB Ind'!$X221:$AH221)</f>
        <v>3</v>
      </c>
      <c r="G261" s="42">
        <f>'Avg Bill Days'!C218</f>
        <v>29.81</v>
      </c>
      <c r="H261" s="42"/>
      <c r="I261" s="42"/>
      <c r="J261" s="42">
        <f t="shared" si="24"/>
        <v>512</v>
      </c>
      <c r="K261" s="42">
        <f t="shared" si="24"/>
        <v>0</v>
      </c>
      <c r="L261" s="42"/>
      <c r="M261" s="42"/>
      <c r="N261" s="42"/>
      <c r="O261" s="42"/>
      <c r="P261" s="42"/>
      <c r="Q261" s="42"/>
      <c r="R261" s="42">
        <f t="shared" si="25"/>
        <v>168828</v>
      </c>
      <c r="S261" s="42">
        <f t="shared" si="26"/>
        <v>531</v>
      </c>
    </row>
    <row r="262" spans="1:19" s="18" customFormat="1">
      <c r="A262" s="18">
        <f t="shared" si="27"/>
        <v>2030</v>
      </c>
      <c r="B262" s="18">
        <f t="shared" si="28"/>
        <v>3</v>
      </c>
      <c r="F262" s="42">
        <f>SUMIF('Cust MB Ind'!$X$8:$AH$8,$B$29,'Cust MB Ind'!$X222:$AH222)</f>
        <v>3</v>
      </c>
      <c r="G262" s="42">
        <f>'Avg Bill Days'!C219</f>
        <v>29.524000000000001</v>
      </c>
      <c r="H262" s="42"/>
      <c r="I262" s="42"/>
      <c r="J262" s="42">
        <f t="shared" si="24"/>
        <v>560</v>
      </c>
      <c r="K262" s="42">
        <f t="shared" si="24"/>
        <v>0</v>
      </c>
      <c r="L262" s="42"/>
      <c r="M262" s="42"/>
      <c r="N262" s="42"/>
      <c r="O262" s="42"/>
      <c r="P262" s="42"/>
      <c r="Q262" s="42"/>
      <c r="R262" s="42">
        <f t="shared" si="25"/>
        <v>169325</v>
      </c>
      <c r="S262" s="42">
        <f t="shared" si="26"/>
        <v>566</v>
      </c>
    </row>
    <row r="263" spans="1:19" s="18" customFormat="1">
      <c r="A263" s="18">
        <f t="shared" si="27"/>
        <v>2030</v>
      </c>
      <c r="B263" s="18">
        <f t="shared" si="28"/>
        <v>4</v>
      </c>
      <c r="F263" s="42">
        <f>SUMIF('Cust MB Ind'!$X$8:$AH$8,$B$29,'Cust MB Ind'!$X223:$AH223)</f>
        <v>3</v>
      </c>
      <c r="G263" s="42">
        <f>'Avg Bill Days'!C220</f>
        <v>30.713999999999999</v>
      </c>
      <c r="H263" s="42"/>
      <c r="I263" s="42"/>
      <c r="J263" s="42">
        <f t="shared" si="24"/>
        <v>534</v>
      </c>
      <c r="K263" s="42">
        <f t="shared" si="24"/>
        <v>0</v>
      </c>
      <c r="L263" s="42"/>
      <c r="M263" s="42"/>
      <c r="N263" s="42"/>
      <c r="O263" s="42"/>
      <c r="P263" s="42"/>
      <c r="Q263" s="42"/>
      <c r="R263" s="42">
        <f t="shared" si="25"/>
        <v>177198</v>
      </c>
      <c r="S263" s="42">
        <f t="shared" si="26"/>
        <v>581</v>
      </c>
    </row>
    <row r="264" spans="1:19" s="18" customFormat="1">
      <c r="A264" s="18">
        <f t="shared" si="27"/>
        <v>2030</v>
      </c>
      <c r="B264" s="18">
        <f t="shared" si="28"/>
        <v>5</v>
      </c>
      <c r="F264" s="42">
        <f>SUMIF('Cust MB Ind'!$X$8:$AH$8,$B$29,'Cust MB Ind'!$X224:$AH224)</f>
        <v>3</v>
      </c>
      <c r="G264" s="42">
        <f>'Avg Bill Days'!C221</f>
        <v>29.524000000000001</v>
      </c>
      <c r="H264" s="42"/>
      <c r="I264" s="42"/>
      <c r="J264" s="42">
        <f t="shared" si="24"/>
        <v>576</v>
      </c>
      <c r="K264" s="42">
        <f t="shared" si="24"/>
        <v>0</v>
      </c>
      <c r="L264" s="42"/>
      <c r="M264" s="42"/>
      <c r="N264" s="42"/>
      <c r="O264" s="42"/>
      <c r="P264" s="42"/>
      <c r="Q264" s="42"/>
      <c r="R264" s="42">
        <f t="shared" si="25"/>
        <v>196089</v>
      </c>
      <c r="S264" s="42">
        <f t="shared" si="26"/>
        <v>600</v>
      </c>
    </row>
    <row r="265" spans="1:19" s="18" customFormat="1">
      <c r="A265" s="18">
        <f t="shared" si="27"/>
        <v>2030</v>
      </c>
      <c r="B265" s="18">
        <f t="shared" si="28"/>
        <v>6</v>
      </c>
      <c r="F265" s="42">
        <f>SUMIF('Cust MB Ind'!$X$8:$AH$8,$B$29,'Cust MB Ind'!$X225:$AH225)</f>
        <v>3</v>
      </c>
      <c r="G265" s="42">
        <f>'Avg Bill Days'!C222</f>
        <v>30.619</v>
      </c>
      <c r="H265" s="42"/>
      <c r="I265" s="42"/>
      <c r="J265" s="42">
        <f t="shared" si="24"/>
        <v>540</v>
      </c>
      <c r="K265" s="42">
        <f t="shared" si="24"/>
        <v>0</v>
      </c>
      <c r="L265" s="42"/>
      <c r="M265" s="42"/>
      <c r="N265" s="42"/>
      <c r="O265" s="42"/>
      <c r="P265" s="42"/>
      <c r="Q265" s="42"/>
      <c r="R265" s="42">
        <f t="shared" si="25"/>
        <v>215037</v>
      </c>
      <c r="S265" s="42">
        <f t="shared" si="26"/>
        <v>572</v>
      </c>
    </row>
    <row r="266" spans="1:19" s="18" customFormat="1">
      <c r="A266" s="18">
        <f t="shared" si="27"/>
        <v>2030</v>
      </c>
      <c r="B266" s="18">
        <f t="shared" si="28"/>
        <v>7</v>
      </c>
      <c r="F266" s="42">
        <f>SUMIF('Cust MB Ind'!$X$8:$AH$8,$B$29,'Cust MB Ind'!$X226:$AH226)</f>
        <v>3</v>
      </c>
      <c r="G266" s="42">
        <f>'Avg Bill Days'!C223</f>
        <v>30.713999999999999</v>
      </c>
      <c r="H266" s="42"/>
      <c r="I266" s="42"/>
      <c r="J266" s="42">
        <f t="shared" si="24"/>
        <v>555</v>
      </c>
      <c r="K266" s="42">
        <f t="shared" si="24"/>
        <v>0</v>
      </c>
      <c r="L266" s="42"/>
      <c r="M266" s="42"/>
      <c r="N266" s="42"/>
      <c r="O266" s="42"/>
      <c r="P266" s="42"/>
      <c r="Q266" s="42"/>
      <c r="R266" s="42">
        <f t="shared" si="25"/>
        <v>227822</v>
      </c>
      <c r="S266" s="42">
        <f t="shared" si="26"/>
        <v>568</v>
      </c>
    </row>
    <row r="267" spans="1:19" s="18" customFormat="1">
      <c r="A267" s="18">
        <f t="shared" si="27"/>
        <v>2030</v>
      </c>
      <c r="B267" s="18">
        <f t="shared" si="28"/>
        <v>8</v>
      </c>
      <c r="F267" s="42">
        <f>SUMIF('Cust MB Ind'!$X$8:$AH$8,$B$29,'Cust MB Ind'!$X227:$AH227)</f>
        <v>3</v>
      </c>
      <c r="G267" s="42">
        <f>'Avg Bill Days'!C224</f>
        <v>30.475999999999999</v>
      </c>
      <c r="H267" s="42"/>
      <c r="I267" s="42"/>
      <c r="J267" s="42">
        <f t="shared" si="24"/>
        <v>571</v>
      </c>
      <c r="K267" s="42">
        <f t="shared" si="24"/>
        <v>0</v>
      </c>
      <c r="L267" s="42"/>
      <c r="M267" s="42"/>
      <c r="N267" s="42"/>
      <c r="O267" s="42"/>
      <c r="P267" s="42"/>
      <c r="Q267" s="42"/>
      <c r="R267" s="42">
        <f t="shared" si="25"/>
        <v>219993</v>
      </c>
      <c r="S267" s="42">
        <f t="shared" si="26"/>
        <v>580</v>
      </c>
    </row>
    <row r="268" spans="1:19" s="18" customFormat="1">
      <c r="A268" s="18">
        <f t="shared" si="27"/>
        <v>2030</v>
      </c>
      <c r="B268" s="18">
        <f t="shared" si="28"/>
        <v>9</v>
      </c>
      <c r="F268" s="42">
        <f>SUMIF('Cust MB Ind'!$X$8:$AH$8,$B$29,'Cust MB Ind'!$X228:$AH228)</f>
        <v>3</v>
      </c>
      <c r="G268" s="42">
        <f>'Avg Bill Days'!C225</f>
        <v>31.143000000000001</v>
      </c>
      <c r="H268" s="42"/>
      <c r="I268" s="42"/>
      <c r="J268" s="42">
        <f t="shared" si="24"/>
        <v>544</v>
      </c>
      <c r="K268" s="42">
        <f t="shared" si="24"/>
        <v>0</v>
      </c>
      <c r="L268" s="42"/>
      <c r="M268" s="42"/>
      <c r="N268" s="42"/>
      <c r="O268" s="42"/>
      <c r="P268" s="42"/>
      <c r="Q268" s="42"/>
      <c r="R268" s="42">
        <f t="shared" si="25"/>
        <v>218563</v>
      </c>
      <c r="S268" s="42">
        <f t="shared" si="26"/>
        <v>553</v>
      </c>
    </row>
    <row r="269" spans="1:19" s="18" customFormat="1">
      <c r="A269" s="18">
        <f t="shared" si="27"/>
        <v>2030</v>
      </c>
      <c r="B269" s="18">
        <f t="shared" si="28"/>
        <v>10</v>
      </c>
      <c r="F269" s="42">
        <f>SUMIF('Cust MB Ind'!$X$8:$AH$8,$B$29,'Cust MB Ind'!$X229:$AH229)</f>
        <v>3</v>
      </c>
      <c r="G269" s="42">
        <f>'Avg Bill Days'!C226</f>
        <v>30.762</v>
      </c>
      <c r="H269" s="42"/>
      <c r="I269" s="42"/>
      <c r="J269" s="42">
        <f t="shared" si="24"/>
        <v>535</v>
      </c>
      <c r="K269" s="42">
        <f t="shared" si="24"/>
        <v>0</v>
      </c>
      <c r="L269" s="42"/>
      <c r="M269" s="42"/>
      <c r="N269" s="42"/>
      <c r="O269" s="42"/>
      <c r="P269" s="42"/>
      <c r="Q269" s="42"/>
      <c r="R269" s="42">
        <f t="shared" si="25"/>
        <v>211957</v>
      </c>
      <c r="S269" s="42">
        <f t="shared" si="26"/>
        <v>562</v>
      </c>
    </row>
    <row r="270" spans="1:19" s="18" customFormat="1">
      <c r="A270" s="18">
        <f t="shared" si="27"/>
        <v>2030</v>
      </c>
      <c r="B270" s="18">
        <f t="shared" si="28"/>
        <v>11</v>
      </c>
      <c r="F270" s="42">
        <f>SUMIF('Cust MB Ind'!$X$8:$AH$8,$B$29,'Cust MB Ind'!$X230:$AH230)</f>
        <v>3</v>
      </c>
      <c r="G270" s="42">
        <f>'Avg Bill Days'!C227</f>
        <v>28.619</v>
      </c>
      <c r="H270" s="42"/>
      <c r="I270" s="42"/>
      <c r="J270" s="42">
        <f t="shared" si="24"/>
        <v>537</v>
      </c>
      <c r="K270" s="42">
        <f t="shared" si="24"/>
        <v>0</v>
      </c>
      <c r="L270" s="42"/>
      <c r="M270" s="42"/>
      <c r="N270" s="42"/>
      <c r="O270" s="42"/>
      <c r="P270" s="42"/>
      <c r="Q270" s="42"/>
      <c r="R270" s="42">
        <f t="shared" si="25"/>
        <v>190106</v>
      </c>
      <c r="S270" s="42">
        <f t="shared" si="26"/>
        <v>541</v>
      </c>
    </row>
    <row r="271" spans="1:19" s="18" customFormat="1">
      <c r="A271" s="18">
        <f t="shared" si="27"/>
        <v>2030</v>
      </c>
      <c r="B271" s="18">
        <f t="shared" si="28"/>
        <v>12</v>
      </c>
      <c r="F271" s="42">
        <f>SUMIF('Cust MB Ind'!$X$8:$AH$8,$B$29,'Cust MB Ind'!$X231:$AH231)</f>
        <v>3</v>
      </c>
      <c r="G271" s="42">
        <f>'Avg Bill Days'!C228</f>
        <v>31.238</v>
      </c>
      <c r="H271" s="42"/>
      <c r="I271" s="42"/>
      <c r="J271" s="42">
        <f t="shared" si="24"/>
        <v>532</v>
      </c>
      <c r="K271" s="42">
        <f t="shared" si="24"/>
        <v>0</v>
      </c>
      <c r="L271" s="42"/>
      <c r="M271" s="42"/>
      <c r="N271" s="42"/>
      <c r="O271" s="42"/>
      <c r="P271" s="42"/>
      <c r="Q271" s="42"/>
      <c r="R271" s="42">
        <f t="shared" si="25"/>
        <v>181604</v>
      </c>
      <c r="S271" s="42">
        <f t="shared" si="26"/>
        <v>544</v>
      </c>
    </row>
    <row r="272" spans="1:19" s="18" customFormat="1">
      <c r="A272" s="18">
        <f t="shared" si="27"/>
        <v>2031</v>
      </c>
      <c r="B272" s="18">
        <f t="shared" si="28"/>
        <v>1</v>
      </c>
      <c r="F272" s="42">
        <f>SUMIF('Cust MB Ind'!$X$8:$AH$8,$B$29,'Cust MB Ind'!$X232:$AH232)</f>
        <v>3</v>
      </c>
      <c r="G272" s="42">
        <f>'Avg Bill Days'!C229</f>
        <v>32.286000000000001</v>
      </c>
      <c r="H272" s="42"/>
      <c r="I272" s="42"/>
      <c r="J272" s="42">
        <f t="shared" si="24"/>
        <v>520</v>
      </c>
      <c r="K272" s="42">
        <f t="shared" si="24"/>
        <v>0</v>
      </c>
      <c r="L272" s="42"/>
      <c r="M272" s="42"/>
      <c r="N272" s="42"/>
      <c r="O272" s="42"/>
      <c r="P272" s="42"/>
      <c r="Q272" s="42"/>
      <c r="R272" s="42">
        <f t="shared" si="25"/>
        <v>178888</v>
      </c>
      <c r="S272" s="42">
        <f t="shared" si="26"/>
        <v>531</v>
      </c>
    </row>
    <row r="273" spans="1:19" s="18" customFormat="1">
      <c r="A273" s="18">
        <f t="shared" si="27"/>
        <v>2031</v>
      </c>
      <c r="B273" s="18">
        <f t="shared" si="28"/>
        <v>2</v>
      </c>
      <c r="F273" s="42">
        <f>SUMIF('Cust MB Ind'!$X$8:$AH$8,$B$29,'Cust MB Ind'!$X233:$AH233)</f>
        <v>3</v>
      </c>
      <c r="G273" s="42">
        <f>'Avg Bill Days'!C230</f>
        <v>29.81</v>
      </c>
      <c r="H273" s="42"/>
      <c r="I273" s="42"/>
      <c r="J273" s="42">
        <f t="shared" si="24"/>
        <v>512</v>
      </c>
      <c r="K273" s="42">
        <f t="shared" si="24"/>
        <v>0</v>
      </c>
      <c r="L273" s="42"/>
      <c r="M273" s="42"/>
      <c r="N273" s="42"/>
      <c r="O273" s="42"/>
      <c r="P273" s="42"/>
      <c r="Q273" s="42"/>
      <c r="R273" s="42">
        <f t="shared" si="25"/>
        <v>168828</v>
      </c>
      <c r="S273" s="42">
        <f t="shared" si="26"/>
        <v>531</v>
      </c>
    </row>
    <row r="274" spans="1:19" s="18" customFormat="1">
      <c r="A274" s="18">
        <f t="shared" si="27"/>
        <v>2031</v>
      </c>
      <c r="B274" s="18">
        <f t="shared" si="28"/>
        <v>3</v>
      </c>
      <c r="F274" s="42">
        <f>SUMIF('Cust MB Ind'!$X$8:$AH$8,$B$29,'Cust MB Ind'!$X234:$AH234)</f>
        <v>3</v>
      </c>
      <c r="G274" s="42">
        <f>'Avg Bill Days'!C231</f>
        <v>29.524000000000001</v>
      </c>
      <c r="H274" s="42"/>
      <c r="I274" s="42"/>
      <c r="J274" s="42">
        <f t="shared" si="24"/>
        <v>560</v>
      </c>
      <c r="K274" s="42">
        <f t="shared" si="24"/>
        <v>0</v>
      </c>
      <c r="L274" s="42"/>
      <c r="M274" s="42"/>
      <c r="N274" s="42"/>
      <c r="O274" s="42"/>
      <c r="P274" s="42"/>
      <c r="Q274" s="42"/>
      <c r="R274" s="42">
        <f t="shared" si="25"/>
        <v>169325</v>
      </c>
      <c r="S274" s="42">
        <f t="shared" si="26"/>
        <v>566</v>
      </c>
    </row>
    <row r="275" spans="1:19" s="18" customFormat="1">
      <c r="A275" s="18">
        <f t="shared" si="27"/>
        <v>2031</v>
      </c>
      <c r="B275" s="18">
        <f t="shared" si="28"/>
        <v>4</v>
      </c>
      <c r="F275" s="42">
        <f>SUMIF('Cust MB Ind'!$X$8:$AH$8,$B$29,'Cust MB Ind'!$X235:$AH235)</f>
        <v>3</v>
      </c>
      <c r="G275" s="42">
        <f>'Avg Bill Days'!C232</f>
        <v>30.713999999999999</v>
      </c>
      <c r="H275" s="42"/>
      <c r="I275" s="42"/>
      <c r="J275" s="42">
        <f t="shared" si="24"/>
        <v>534</v>
      </c>
      <c r="K275" s="42">
        <f t="shared" si="24"/>
        <v>0</v>
      </c>
      <c r="L275" s="42"/>
      <c r="M275" s="42"/>
      <c r="N275" s="42"/>
      <c r="O275" s="42"/>
      <c r="P275" s="42"/>
      <c r="Q275" s="42"/>
      <c r="R275" s="42">
        <f t="shared" si="25"/>
        <v>177198</v>
      </c>
      <c r="S275" s="42">
        <f t="shared" si="26"/>
        <v>581</v>
      </c>
    </row>
    <row r="276" spans="1:19" s="18" customFormat="1">
      <c r="A276" s="18">
        <f t="shared" si="27"/>
        <v>2031</v>
      </c>
      <c r="B276" s="18">
        <f t="shared" si="28"/>
        <v>5</v>
      </c>
      <c r="F276" s="42">
        <f>SUMIF('Cust MB Ind'!$X$8:$AH$8,$B$29,'Cust MB Ind'!$X236:$AH236)</f>
        <v>3</v>
      </c>
      <c r="G276" s="42">
        <f>'Avg Bill Days'!C233</f>
        <v>29.524000000000001</v>
      </c>
      <c r="H276" s="42"/>
      <c r="I276" s="42"/>
      <c r="J276" s="42">
        <f t="shared" si="24"/>
        <v>576</v>
      </c>
      <c r="K276" s="42">
        <f t="shared" si="24"/>
        <v>0</v>
      </c>
      <c r="L276" s="42"/>
      <c r="M276" s="42"/>
      <c r="N276" s="42"/>
      <c r="O276" s="42"/>
      <c r="P276" s="42"/>
      <c r="Q276" s="42"/>
      <c r="R276" s="42">
        <f t="shared" si="25"/>
        <v>196089</v>
      </c>
      <c r="S276" s="42">
        <f t="shared" si="26"/>
        <v>600</v>
      </c>
    </row>
    <row r="277" spans="1:19" s="18" customFormat="1">
      <c r="A277" s="18">
        <f t="shared" si="27"/>
        <v>2031</v>
      </c>
      <c r="B277" s="18">
        <f t="shared" si="28"/>
        <v>6</v>
      </c>
      <c r="F277" s="42">
        <f>SUMIF('Cust MB Ind'!$X$8:$AH$8,$B$29,'Cust MB Ind'!$X237:$AH237)</f>
        <v>3</v>
      </c>
      <c r="G277" s="42">
        <f>'Avg Bill Days'!C234</f>
        <v>30.619</v>
      </c>
      <c r="H277" s="42"/>
      <c r="I277" s="42"/>
      <c r="J277" s="42">
        <f t="shared" si="24"/>
        <v>540</v>
      </c>
      <c r="K277" s="42">
        <f t="shared" si="24"/>
        <v>0</v>
      </c>
      <c r="L277" s="42"/>
      <c r="M277" s="42"/>
      <c r="N277" s="42"/>
      <c r="O277" s="42"/>
      <c r="P277" s="42"/>
      <c r="Q277" s="42"/>
      <c r="R277" s="42">
        <f t="shared" si="25"/>
        <v>215037</v>
      </c>
      <c r="S277" s="42">
        <f t="shared" si="26"/>
        <v>572</v>
      </c>
    </row>
    <row r="278" spans="1:19" s="18" customFormat="1">
      <c r="A278" s="18">
        <f t="shared" si="27"/>
        <v>2031</v>
      </c>
      <c r="B278" s="18">
        <f t="shared" si="28"/>
        <v>7</v>
      </c>
      <c r="F278" s="42">
        <f>SUMIF('Cust MB Ind'!$X$8:$AH$8,$B$29,'Cust MB Ind'!$X238:$AH238)</f>
        <v>3</v>
      </c>
      <c r="G278" s="42">
        <f>'Avg Bill Days'!C235</f>
        <v>30.713999999999999</v>
      </c>
      <c r="H278" s="42"/>
      <c r="I278" s="42"/>
      <c r="J278" s="42">
        <f t="shared" si="24"/>
        <v>555</v>
      </c>
      <c r="K278" s="42">
        <f t="shared" si="24"/>
        <v>0</v>
      </c>
      <c r="L278" s="42"/>
      <c r="M278" s="42"/>
      <c r="N278" s="42"/>
      <c r="O278" s="42"/>
      <c r="P278" s="42"/>
      <c r="Q278" s="42"/>
      <c r="R278" s="42">
        <f t="shared" si="25"/>
        <v>227822</v>
      </c>
      <c r="S278" s="42">
        <f t="shared" si="26"/>
        <v>568</v>
      </c>
    </row>
    <row r="279" spans="1:19" s="18" customFormat="1">
      <c r="A279" s="18">
        <f t="shared" si="27"/>
        <v>2031</v>
      </c>
      <c r="B279" s="18">
        <f t="shared" si="28"/>
        <v>8</v>
      </c>
      <c r="F279" s="42">
        <f>SUMIF('Cust MB Ind'!$X$8:$AH$8,$B$29,'Cust MB Ind'!$X239:$AH239)</f>
        <v>3</v>
      </c>
      <c r="G279" s="42">
        <f>'Avg Bill Days'!C236</f>
        <v>30.475999999999999</v>
      </c>
      <c r="H279" s="42"/>
      <c r="I279" s="42"/>
      <c r="J279" s="42">
        <f t="shared" si="24"/>
        <v>571</v>
      </c>
      <c r="K279" s="42">
        <f t="shared" si="24"/>
        <v>0</v>
      </c>
      <c r="L279" s="42"/>
      <c r="M279" s="42"/>
      <c r="N279" s="42"/>
      <c r="O279" s="42"/>
      <c r="P279" s="42"/>
      <c r="Q279" s="42"/>
      <c r="R279" s="42">
        <f t="shared" si="25"/>
        <v>219993</v>
      </c>
      <c r="S279" s="42">
        <f t="shared" si="26"/>
        <v>580</v>
      </c>
    </row>
    <row r="280" spans="1:19" s="18" customFormat="1">
      <c r="A280" s="18">
        <f t="shared" si="27"/>
        <v>2031</v>
      </c>
      <c r="B280" s="18">
        <f t="shared" si="28"/>
        <v>9</v>
      </c>
      <c r="F280" s="42">
        <f>SUMIF('Cust MB Ind'!$X$8:$AH$8,$B$29,'Cust MB Ind'!$X240:$AH240)</f>
        <v>3</v>
      </c>
      <c r="G280" s="42">
        <f>'Avg Bill Days'!C237</f>
        <v>31.143000000000001</v>
      </c>
      <c r="H280" s="42"/>
      <c r="I280" s="42"/>
      <c r="J280" s="42">
        <f t="shared" si="24"/>
        <v>544</v>
      </c>
      <c r="K280" s="42">
        <f t="shared" si="24"/>
        <v>0</v>
      </c>
      <c r="L280" s="42"/>
      <c r="M280" s="42"/>
      <c r="N280" s="42"/>
      <c r="O280" s="42"/>
      <c r="P280" s="42"/>
      <c r="Q280" s="42"/>
      <c r="R280" s="42">
        <f t="shared" si="25"/>
        <v>218563</v>
      </c>
      <c r="S280" s="42">
        <f t="shared" si="26"/>
        <v>553</v>
      </c>
    </row>
    <row r="281" spans="1:19" s="18" customFormat="1">
      <c r="A281" s="18">
        <f t="shared" si="27"/>
        <v>2031</v>
      </c>
      <c r="B281" s="18">
        <f t="shared" si="28"/>
        <v>10</v>
      </c>
      <c r="F281" s="42">
        <f>SUMIF('Cust MB Ind'!$X$8:$AH$8,$B$29,'Cust MB Ind'!$X241:$AH241)</f>
        <v>3</v>
      </c>
      <c r="G281" s="42">
        <f>'Avg Bill Days'!C238</f>
        <v>30.762</v>
      </c>
      <c r="H281" s="42"/>
      <c r="I281" s="42"/>
      <c r="J281" s="42">
        <f t="shared" si="24"/>
        <v>535</v>
      </c>
      <c r="K281" s="42">
        <f t="shared" si="24"/>
        <v>0</v>
      </c>
      <c r="L281" s="42"/>
      <c r="M281" s="42"/>
      <c r="N281" s="42"/>
      <c r="O281" s="42"/>
      <c r="P281" s="42"/>
      <c r="Q281" s="42"/>
      <c r="R281" s="42">
        <f t="shared" si="25"/>
        <v>211957</v>
      </c>
      <c r="S281" s="42">
        <f t="shared" si="26"/>
        <v>562</v>
      </c>
    </row>
    <row r="282" spans="1:19" s="18" customFormat="1">
      <c r="A282" s="18">
        <f t="shared" si="27"/>
        <v>2031</v>
      </c>
      <c r="B282" s="18">
        <f t="shared" si="28"/>
        <v>11</v>
      </c>
      <c r="F282" s="42">
        <f>SUMIF('Cust MB Ind'!$X$8:$AH$8,$B$29,'Cust MB Ind'!$X242:$AH242)</f>
        <v>3</v>
      </c>
      <c r="G282" s="42">
        <f>'Avg Bill Days'!C239</f>
        <v>28.619</v>
      </c>
      <c r="H282" s="42"/>
      <c r="I282" s="42"/>
      <c r="J282" s="42">
        <f t="shared" si="24"/>
        <v>537</v>
      </c>
      <c r="K282" s="42">
        <f t="shared" si="24"/>
        <v>0</v>
      </c>
      <c r="L282" s="42"/>
      <c r="M282" s="42"/>
      <c r="N282" s="42"/>
      <c r="O282" s="42"/>
      <c r="P282" s="42"/>
      <c r="Q282" s="42"/>
      <c r="R282" s="42">
        <f t="shared" si="25"/>
        <v>190106</v>
      </c>
      <c r="S282" s="42">
        <f t="shared" si="26"/>
        <v>541</v>
      </c>
    </row>
    <row r="283" spans="1:19" s="18" customFormat="1">
      <c r="A283" s="18">
        <f t="shared" si="27"/>
        <v>2031</v>
      </c>
      <c r="B283" s="18">
        <f t="shared" si="28"/>
        <v>12</v>
      </c>
      <c r="F283" s="42">
        <f>SUMIF('Cust MB Ind'!$X$8:$AH$8,$B$29,'Cust MB Ind'!$X243:$AH243)</f>
        <v>3</v>
      </c>
      <c r="G283" s="42">
        <f>'Avg Bill Days'!C240</f>
        <v>31.238</v>
      </c>
      <c r="H283" s="42"/>
      <c r="I283" s="42"/>
      <c r="J283" s="42">
        <f t="shared" si="24"/>
        <v>532</v>
      </c>
      <c r="K283" s="42">
        <f t="shared" si="24"/>
        <v>0</v>
      </c>
      <c r="L283" s="42"/>
      <c r="M283" s="42"/>
      <c r="N283" s="42"/>
      <c r="O283" s="42"/>
      <c r="P283" s="42"/>
      <c r="Q283" s="42"/>
      <c r="R283" s="42">
        <f t="shared" si="25"/>
        <v>181604</v>
      </c>
      <c r="S283" s="42">
        <f t="shared" si="26"/>
        <v>544</v>
      </c>
    </row>
    <row r="284" spans="1:19" s="18" customFormat="1">
      <c r="A284" s="18">
        <f t="shared" si="27"/>
        <v>2032</v>
      </c>
      <c r="B284" s="18">
        <f t="shared" si="28"/>
        <v>1</v>
      </c>
      <c r="F284" s="42">
        <f>SUMIF('Cust MB Ind'!$X$8:$AH$8,$B$29,'Cust MB Ind'!$X244:$AH244)</f>
        <v>3</v>
      </c>
      <c r="G284" s="42">
        <f>'Avg Bill Days'!C241</f>
        <v>32.286000000000001</v>
      </c>
      <c r="H284" s="42"/>
      <c r="I284" s="42"/>
      <c r="J284" s="42">
        <f t="shared" si="24"/>
        <v>520</v>
      </c>
      <c r="K284" s="42">
        <f t="shared" si="24"/>
        <v>0</v>
      </c>
      <c r="L284" s="42"/>
      <c r="M284" s="42"/>
      <c r="N284" s="42"/>
      <c r="O284" s="42"/>
      <c r="P284" s="42"/>
      <c r="Q284" s="42"/>
      <c r="R284" s="42">
        <f t="shared" si="25"/>
        <v>178888</v>
      </c>
      <c r="S284" s="42">
        <f t="shared" si="26"/>
        <v>531</v>
      </c>
    </row>
    <row r="285" spans="1:19" s="18" customFormat="1">
      <c r="A285" s="18">
        <f t="shared" si="27"/>
        <v>2032</v>
      </c>
      <c r="B285" s="18">
        <f t="shared" si="28"/>
        <v>2</v>
      </c>
      <c r="F285" s="42">
        <f>SUMIF('Cust MB Ind'!$X$8:$AH$8,$B$29,'Cust MB Ind'!$X245:$AH245)</f>
        <v>3</v>
      </c>
      <c r="G285" s="42">
        <f>'Avg Bill Days'!C242</f>
        <v>30.31</v>
      </c>
      <c r="H285" s="42"/>
      <c r="I285" s="42"/>
      <c r="J285" s="42">
        <f t="shared" si="24"/>
        <v>512</v>
      </c>
      <c r="K285" s="42">
        <f t="shared" si="24"/>
        <v>0</v>
      </c>
      <c r="L285" s="42"/>
      <c r="M285" s="42"/>
      <c r="N285" s="42"/>
      <c r="O285" s="42"/>
      <c r="P285" s="42"/>
      <c r="Q285" s="42"/>
      <c r="R285" s="42">
        <f t="shared" si="25"/>
        <v>171660</v>
      </c>
      <c r="S285" s="42">
        <f t="shared" si="26"/>
        <v>531</v>
      </c>
    </row>
    <row r="286" spans="1:19" s="18" customFormat="1">
      <c r="A286" s="18">
        <f t="shared" si="27"/>
        <v>2032</v>
      </c>
      <c r="B286" s="18">
        <f t="shared" si="28"/>
        <v>3</v>
      </c>
      <c r="F286" s="42">
        <f>SUMIF('Cust MB Ind'!$X$8:$AH$8,$B$29,'Cust MB Ind'!$X246:$AH246)</f>
        <v>3</v>
      </c>
      <c r="G286" s="42">
        <f>'Avg Bill Days'!C243</f>
        <v>30.024000000000001</v>
      </c>
      <c r="H286" s="42"/>
      <c r="I286" s="42"/>
      <c r="J286" s="42">
        <f t="shared" si="24"/>
        <v>560</v>
      </c>
      <c r="K286" s="42">
        <f t="shared" si="24"/>
        <v>0</v>
      </c>
      <c r="L286" s="42"/>
      <c r="M286" s="42"/>
      <c r="N286" s="42"/>
      <c r="O286" s="42"/>
      <c r="P286" s="42"/>
      <c r="Q286" s="42"/>
      <c r="R286" s="42">
        <f t="shared" si="25"/>
        <v>172193</v>
      </c>
      <c r="S286" s="42">
        <f t="shared" si="26"/>
        <v>566</v>
      </c>
    </row>
    <row r="287" spans="1:19" s="18" customFormat="1">
      <c r="A287" s="18">
        <f t="shared" si="27"/>
        <v>2032</v>
      </c>
      <c r="B287" s="18">
        <f t="shared" si="28"/>
        <v>4</v>
      </c>
      <c r="F287" s="42">
        <f>SUMIF('Cust MB Ind'!$X$8:$AH$8,$B$29,'Cust MB Ind'!$X247:$AH247)</f>
        <v>3</v>
      </c>
      <c r="G287" s="42">
        <f>'Avg Bill Days'!C244</f>
        <v>30.713999999999999</v>
      </c>
      <c r="H287" s="42"/>
      <c r="I287" s="42"/>
      <c r="J287" s="42">
        <f t="shared" si="24"/>
        <v>534</v>
      </c>
      <c r="K287" s="42">
        <f t="shared" si="24"/>
        <v>0</v>
      </c>
      <c r="L287" s="42"/>
      <c r="M287" s="42"/>
      <c r="N287" s="42"/>
      <c r="O287" s="42"/>
      <c r="P287" s="42"/>
      <c r="Q287" s="42"/>
      <c r="R287" s="42">
        <f t="shared" si="25"/>
        <v>177198</v>
      </c>
      <c r="S287" s="42">
        <f t="shared" si="26"/>
        <v>581</v>
      </c>
    </row>
    <row r="288" spans="1:19" s="18" customFormat="1">
      <c r="A288" s="18">
        <f t="shared" si="27"/>
        <v>2032</v>
      </c>
      <c r="B288" s="18">
        <f t="shared" si="28"/>
        <v>5</v>
      </c>
      <c r="F288" s="42">
        <f>SUMIF('Cust MB Ind'!$X$8:$AH$8,$B$29,'Cust MB Ind'!$X248:$AH248)</f>
        <v>3</v>
      </c>
      <c r="G288" s="42">
        <f>'Avg Bill Days'!C245</f>
        <v>29.524000000000001</v>
      </c>
      <c r="H288" s="42"/>
      <c r="I288" s="42"/>
      <c r="J288" s="42">
        <f t="shared" si="24"/>
        <v>576</v>
      </c>
      <c r="K288" s="42">
        <f t="shared" si="24"/>
        <v>0</v>
      </c>
      <c r="L288" s="42"/>
      <c r="M288" s="42"/>
      <c r="N288" s="42"/>
      <c r="O288" s="42"/>
      <c r="P288" s="42"/>
      <c r="Q288" s="42"/>
      <c r="R288" s="42">
        <f t="shared" si="25"/>
        <v>196089</v>
      </c>
      <c r="S288" s="42">
        <f t="shared" si="26"/>
        <v>600</v>
      </c>
    </row>
    <row r="289" spans="1:19" s="18" customFormat="1">
      <c r="A289" s="18">
        <f t="shared" si="27"/>
        <v>2032</v>
      </c>
      <c r="B289" s="18">
        <f t="shared" si="28"/>
        <v>6</v>
      </c>
      <c r="F289" s="42">
        <f>SUMIF('Cust MB Ind'!$X$8:$AH$8,$B$29,'Cust MB Ind'!$X249:$AH249)</f>
        <v>3</v>
      </c>
      <c r="G289" s="42">
        <f>'Avg Bill Days'!C246</f>
        <v>30.619</v>
      </c>
      <c r="H289" s="42"/>
      <c r="I289" s="42"/>
      <c r="J289" s="42">
        <f t="shared" si="24"/>
        <v>540</v>
      </c>
      <c r="K289" s="42">
        <f t="shared" si="24"/>
        <v>0</v>
      </c>
      <c r="L289" s="42"/>
      <c r="M289" s="42"/>
      <c r="N289" s="42"/>
      <c r="O289" s="42"/>
      <c r="P289" s="42"/>
      <c r="Q289" s="42"/>
      <c r="R289" s="42">
        <f t="shared" si="25"/>
        <v>215037</v>
      </c>
      <c r="S289" s="42">
        <f t="shared" si="26"/>
        <v>572</v>
      </c>
    </row>
    <row r="290" spans="1:19" s="18" customFormat="1">
      <c r="A290" s="18">
        <f t="shared" si="27"/>
        <v>2032</v>
      </c>
      <c r="B290" s="18">
        <f t="shared" si="28"/>
        <v>7</v>
      </c>
      <c r="F290" s="42">
        <f>SUMIF('Cust MB Ind'!$X$8:$AH$8,$B$29,'Cust MB Ind'!$X250:$AH250)</f>
        <v>3</v>
      </c>
      <c r="G290" s="42">
        <f>'Avg Bill Days'!C247</f>
        <v>30.713999999999999</v>
      </c>
      <c r="H290" s="42"/>
      <c r="I290" s="42"/>
      <c r="J290" s="42">
        <f t="shared" si="24"/>
        <v>555</v>
      </c>
      <c r="K290" s="42">
        <f t="shared" si="24"/>
        <v>0</v>
      </c>
      <c r="L290" s="42"/>
      <c r="M290" s="42"/>
      <c r="N290" s="42"/>
      <c r="O290" s="42"/>
      <c r="P290" s="42"/>
      <c r="Q290" s="42"/>
      <c r="R290" s="42">
        <f t="shared" si="25"/>
        <v>227822</v>
      </c>
      <c r="S290" s="42">
        <f t="shared" si="26"/>
        <v>568</v>
      </c>
    </row>
    <row r="291" spans="1:19" s="18" customFormat="1">
      <c r="A291" s="18">
        <f t="shared" si="27"/>
        <v>2032</v>
      </c>
      <c r="B291" s="18">
        <f t="shared" si="28"/>
        <v>8</v>
      </c>
      <c r="F291" s="42">
        <f>SUMIF('Cust MB Ind'!$X$8:$AH$8,$B$29,'Cust MB Ind'!$X251:$AH251)</f>
        <v>3</v>
      </c>
      <c r="G291" s="42">
        <f>'Avg Bill Days'!C248</f>
        <v>30.475999999999999</v>
      </c>
      <c r="H291" s="42"/>
      <c r="I291" s="42"/>
      <c r="J291" s="42">
        <f t="shared" si="24"/>
        <v>571</v>
      </c>
      <c r="K291" s="42">
        <f t="shared" si="24"/>
        <v>0</v>
      </c>
      <c r="L291" s="42"/>
      <c r="M291" s="42"/>
      <c r="N291" s="42"/>
      <c r="O291" s="42"/>
      <c r="P291" s="42"/>
      <c r="Q291" s="42"/>
      <c r="R291" s="42">
        <f t="shared" si="25"/>
        <v>219993</v>
      </c>
      <c r="S291" s="42">
        <f t="shared" si="26"/>
        <v>580</v>
      </c>
    </row>
    <row r="292" spans="1:19" s="18" customFormat="1">
      <c r="A292" s="18">
        <f t="shared" si="27"/>
        <v>2032</v>
      </c>
      <c r="B292" s="18">
        <f t="shared" si="28"/>
        <v>9</v>
      </c>
      <c r="F292" s="42">
        <f>SUMIF('Cust MB Ind'!$X$8:$AH$8,$B$29,'Cust MB Ind'!$X252:$AH252)</f>
        <v>3</v>
      </c>
      <c r="G292" s="42">
        <f>'Avg Bill Days'!C249</f>
        <v>31.143000000000001</v>
      </c>
      <c r="H292" s="42"/>
      <c r="I292" s="42"/>
      <c r="J292" s="42">
        <f t="shared" si="24"/>
        <v>544</v>
      </c>
      <c r="K292" s="42">
        <f t="shared" si="24"/>
        <v>0</v>
      </c>
      <c r="L292" s="42"/>
      <c r="M292" s="42"/>
      <c r="N292" s="42"/>
      <c r="O292" s="42"/>
      <c r="P292" s="42"/>
      <c r="Q292" s="42"/>
      <c r="R292" s="42">
        <f t="shared" si="25"/>
        <v>218563</v>
      </c>
      <c r="S292" s="42">
        <f t="shared" si="26"/>
        <v>553</v>
      </c>
    </row>
    <row r="293" spans="1:19" s="18" customFormat="1">
      <c r="A293" s="18">
        <f t="shared" si="27"/>
        <v>2032</v>
      </c>
      <c r="B293" s="18">
        <f t="shared" si="28"/>
        <v>10</v>
      </c>
      <c r="F293" s="42">
        <f>SUMIF('Cust MB Ind'!$X$8:$AH$8,$B$29,'Cust MB Ind'!$X253:$AH253)</f>
        <v>3</v>
      </c>
      <c r="G293" s="42">
        <f>'Avg Bill Days'!C250</f>
        <v>30.762</v>
      </c>
      <c r="H293" s="42"/>
      <c r="I293" s="42"/>
      <c r="J293" s="42">
        <f t="shared" si="24"/>
        <v>535</v>
      </c>
      <c r="K293" s="42">
        <f t="shared" si="24"/>
        <v>0</v>
      </c>
      <c r="L293" s="42"/>
      <c r="M293" s="42"/>
      <c r="N293" s="42"/>
      <c r="O293" s="42"/>
      <c r="P293" s="42"/>
      <c r="Q293" s="42"/>
      <c r="R293" s="42">
        <f t="shared" si="25"/>
        <v>211957</v>
      </c>
      <c r="S293" s="42">
        <f t="shared" si="26"/>
        <v>562</v>
      </c>
    </row>
    <row r="294" spans="1:19" s="18" customFormat="1">
      <c r="A294" s="18">
        <f t="shared" si="27"/>
        <v>2032</v>
      </c>
      <c r="B294" s="18">
        <f t="shared" si="28"/>
        <v>11</v>
      </c>
      <c r="F294" s="42">
        <f>SUMIF('Cust MB Ind'!$X$8:$AH$8,$B$29,'Cust MB Ind'!$X254:$AH254)</f>
        <v>3</v>
      </c>
      <c r="G294" s="42">
        <f>'Avg Bill Days'!C251</f>
        <v>28.619</v>
      </c>
      <c r="H294" s="42"/>
      <c r="I294" s="42"/>
      <c r="J294" s="42">
        <f t="shared" si="24"/>
        <v>537</v>
      </c>
      <c r="K294" s="42">
        <f t="shared" si="24"/>
        <v>0</v>
      </c>
      <c r="L294" s="42"/>
      <c r="M294" s="42"/>
      <c r="N294" s="42"/>
      <c r="O294" s="42"/>
      <c r="P294" s="42"/>
      <c r="Q294" s="42"/>
      <c r="R294" s="42">
        <f t="shared" si="25"/>
        <v>190106</v>
      </c>
      <c r="S294" s="42">
        <f t="shared" si="26"/>
        <v>541</v>
      </c>
    </row>
    <row r="295" spans="1:19" s="18" customFormat="1">
      <c r="A295" s="18">
        <f t="shared" si="27"/>
        <v>2032</v>
      </c>
      <c r="B295" s="18">
        <f t="shared" si="28"/>
        <v>12</v>
      </c>
      <c r="F295" s="42">
        <f>SUMIF('Cust MB Ind'!$X$8:$AH$8,$B$29,'Cust MB Ind'!$X255:$AH255)</f>
        <v>3</v>
      </c>
      <c r="G295" s="42">
        <f>'Avg Bill Days'!C252</f>
        <v>31.238</v>
      </c>
      <c r="H295" s="42"/>
      <c r="I295" s="42"/>
      <c r="J295" s="42">
        <f t="shared" si="24"/>
        <v>532</v>
      </c>
      <c r="K295" s="42">
        <f t="shared" si="24"/>
        <v>0</v>
      </c>
      <c r="L295" s="42"/>
      <c r="M295" s="42"/>
      <c r="N295" s="42"/>
      <c r="O295" s="42"/>
      <c r="P295" s="42"/>
      <c r="Q295" s="42"/>
      <c r="R295" s="42">
        <f t="shared" si="25"/>
        <v>181604</v>
      </c>
      <c r="S295" s="42">
        <f t="shared" si="26"/>
        <v>544</v>
      </c>
    </row>
    <row r="296" spans="1:19" s="18" customFormat="1">
      <c r="A296" s="18">
        <f t="shared" si="27"/>
        <v>2033</v>
      </c>
      <c r="B296" s="18">
        <f t="shared" si="28"/>
        <v>1</v>
      </c>
      <c r="F296" s="42">
        <f>SUMIF('Cust MB Ind'!$X$8:$AH$8,$B$29,'Cust MB Ind'!$X256:$AH256)</f>
        <v>3</v>
      </c>
      <c r="G296" s="42">
        <f>'Avg Bill Days'!C253</f>
        <v>32.286000000000001</v>
      </c>
      <c r="H296" s="42"/>
      <c r="I296" s="42"/>
      <c r="J296" s="42">
        <f t="shared" si="24"/>
        <v>520</v>
      </c>
      <c r="K296" s="42">
        <f t="shared" si="24"/>
        <v>0</v>
      </c>
      <c r="L296" s="42"/>
      <c r="M296" s="42"/>
      <c r="N296" s="42"/>
      <c r="O296" s="42"/>
      <c r="P296" s="42"/>
      <c r="Q296" s="42"/>
      <c r="R296" s="42">
        <f t="shared" si="25"/>
        <v>178888</v>
      </c>
      <c r="S296" s="42">
        <f t="shared" si="26"/>
        <v>531</v>
      </c>
    </row>
    <row r="297" spans="1:19" s="18" customFormat="1">
      <c r="A297" s="18">
        <f t="shared" si="27"/>
        <v>2033</v>
      </c>
      <c r="B297" s="18">
        <f t="shared" si="28"/>
        <v>2</v>
      </c>
      <c r="F297" s="42">
        <f>SUMIF('Cust MB Ind'!$X$8:$AH$8,$B$29,'Cust MB Ind'!$X257:$AH257)</f>
        <v>3</v>
      </c>
      <c r="G297" s="42">
        <f>'Avg Bill Days'!C254</f>
        <v>29.81</v>
      </c>
      <c r="H297" s="42"/>
      <c r="I297" s="42"/>
      <c r="J297" s="42">
        <f t="shared" si="24"/>
        <v>512</v>
      </c>
      <c r="K297" s="42">
        <f t="shared" si="24"/>
        <v>0</v>
      </c>
      <c r="L297" s="42"/>
      <c r="M297" s="42"/>
      <c r="N297" s="42"/>
      <c r="O297" s="42"/>
      <c r="P297" s="42"/>
      <c r="Q297" s="42"/>
      <c r="R297" s="42">
        <f t="shared" si="25"/>
        <v>168828</v>
      </c>
      <c r="S297" s="42">
        <f t="shared" si="26"/>
        <v>531</v>
      </c>
    </row>
    <row r="298" spans="1:19" s="18" customFormat="1">
      <c r="A298" s="18">
        <f t="shared" si="27"/>
        <v>2033</v>
      </c>
      <c r="B298" s="18">
        <f t="shared" si="28"/>
        <v>3</v>
      </c>
      <c r="F298" s="42">
        <f>SUMIF('Cust MB Ind'!$X$8:$AH$8,$B$29,'Cust MB Ind'!$X258:$AH258)</f>
        <v>3</v>
      </c>
      <c r="G298" s="42">
        <f>'Avg Bill Days'!C255</f>
        <v>29.524000000000001</v>
      </c>
      <c r="H298" s="42"/>
      <c r="I298" s="42"/>
      <c r="J298" s="42">
        <f t="shared" si="24"/>
        <v>560</v>
      </c>
      <c r="K298" s="42">
        <f t="shared" si="24"/>
        <v>0</v>
      </c>
      <c r="L298" s="42"/>
      <c r="M298" s="42"/>
      <c r="N298" s="42"/>
      <c r="O298" s="42"/>
      <c r="P298" s="42"/>
      <c r="Q298" s="42"/>
      <c r="R298" s="42">
        <f t="shared" si="25"/>
        <v>169325</v>
      </c>
      <c r="S298" s="42">
        <f t="shared" si="26"/>
        <v>566</v>
      </c>
    </row>
    <row r="299" spans="1:19" s="18" customFormat="1">
      <c r="A299" s="18">
        <f t="shared" si="27"/>
        <v>2033</v>
      </c>
      <c r="B299" s="18">
        <f t="shared" si="28"/>
        <v>4</v>
      </c>
      <c r="F299" s="42">
        <f>SUMIF('Cust MB Ind'!$X$8:$AH$8,$B$29,'Cust MB Ind'!$X259:$AH259)</f>
        <v>3</v>
      </c>
      <c r="G299" s="42">
        <f>'Avg Bill Days'!C256</f>
        <v>30.713999999999999</v>
      </c>
      <c r="H299" s="42"/>
      <c r="I299" s="42"/>
      <c r="J299" s="42">
        <f t="shared" si="24"/>
        <v>534</v>
      </c>
      <c r="K299" s="42">
        <f t="shared" si="24"/>
        <v>0</v>
      </c>
      <c r="L299" s="42"/>
      <c r="M299" s="42"/>
      <c r="N299" s="42"/>
      <c r="O299" s="42"/>
      <c r="P299" s="42"/>
      <c r="Q299" s="42"/>
      <c r="R299" s="42">
        <f t="shared" si="25"/>
        <v>177198</v>
      </c>
      <c r="S299" s="42">
        <f t="shared" si="26"/>
        <v>581</v>
      </c>
    </row>
    <row r="300" spans="1:19" s="18" customFormat="1">
      <c r="A300" s="18">
        <f t="shared" si="27"/>
        <v>2033</v>
      </c>
      <c r="B300" s="18">
        <f t="shared" si="28"/>
        <v>5</v>
      </c>
      <c r="F300" s="42">
        <f>SUMIF('Cust MB Ind'!$X$8:$AH$8,$B$29,'Cust MB Ind'!$X260:$AH260)</f>
        <v>3</v>
      </c>
      <c r="G300" s="42">
        <f>'Avg Bill Days'!C257</f>
        <v>29.524000000000001</v>
      </c>
      <c r="H300" s="42"/>
      <c r="I300" s="42"/>
      <c r="J300" s="42">
        <f t="shared" si="24"/>
        <v>576</v>
      </c>
      <c r="K300" s="42">
        <f t="shared" si="24"/>
        <v>0</v>
      </c>
      <c r="L300" s="42"/>
      <c r="M300" s="42"/>
      <c r="N300" s="42"/>
      <c r="O300" s="42"/>
      <c r="P300" s="42"/>
      <c r="Q300" s="42"/>
      <c r="R300" s="42">
        <f t="shared" si="25"/>
        <v>196089</v>
      </c>
      <c r="S300" s="42">
        <f t="shared" si="26"/>
        <v>600</v>
      </c>
    </row>
    <row r="301" spans="1:19" s="18" customFormat="1">
      <c r="A301" s="18">
        <f t="shared" si="27"/>
        <v>2033</v>
      </c>
      <c r="B301" s="18">
        <f t="shared" si="28"/>
        <v>6</v>
      </c>
      <c r="F301" s="42">
        <f>SUMIF('Cust MB Ind'!$X$8:$AH$8,$B$29,'Cust MB Ind'!$X261:$AH261)</f>
        <v>3</v>
      </c>
      <c r="G301" s="42">
        <f>'Avg Bill Days'!C258</f>
        <v>30.619</v>
      </c>
      <c r="H301" s="42"/>
      <c r="I301" s="42"/>
      <c r="J301" s="42">
        <f t="shared" si="24"/>
        <v>540</v>
      </c>
      <c r="K301" s="42">
        <f t="shared" si="24"/>
        <v>0</v>
      </c>
      <c r="L301" s="42"/>
      <c r="M301" s="42"/>
      <c r="N301" s="42"/>
      <c r="O301" s="42"/>
      <c r="P301" s="42"/>
      <c r="Q301" s="42"/>
      <c r="R301" s="42">
        <f t="shared" si="25"/>
        <v>215037</v>
      </c>
      <c r="S301" s="42">
        <f t="shared" si="26"/>
        <v>572</v>
      </c>
    </row>
    <row r="302" spans="1:19" s="18" customFormat="1">
      <c r="A302" s="18">
        <f t="shared" si="27"/>
        <v>2033</v>
      </c>
      <c r="B302" s="18">
        <f t="shared" si="28"/>
        <v>7</v>
      </c>
      <c r="F302" s="42">
        <f>SUMIF('Cust MB Ind'!$X$8:$AH$8,$B$29,'Cust MB Ind'!$X262:$AH262)</f>
        <v>3</v>
      </c>
      <c r="G302" s="42">
        <f>'Avg Bill Days'!C259</f>
        <v>30.713999999999999</v>
      </c>
      <c r="H302" s="42"/>
      <c r="I302" s="42"/>
      <c r="J302" s="42">
        <f t="shared" si="24"/>
        <v>555</v>
      </c>
      <c r="K302" s="42">
        <f t="shared" si="24"/>
        <v>0</v>
      </c>
      <c r="L302" s="42"/>
      <c r="M302" s="42"/>
      <c r="N302" s="42"/>
      <c r="O302" s="42"/>
      <c r="P302" s="42"/>
      <c r="Q302" s="42"/>
      <c r="R302" s="42">
        <f t="shared" si="25"/>
        <v>227822</v>
      </c>
      <c r="S302" s="42">
        <f t="shared" si="26"/>
        <v>568</v>
      </c>
    </row>
    <row r="303" spans="1:19" s="18" customFormat="1">
      <c r="A303" s="18">
        <f t="shared" si="27"/>
        <v>2033</v>
      </c>
      <c r="B303" s="18">
        <f t="shared" si="28"/>
        <v>8</v>
      </c>
      <c r="F303" s="42">
        <f>SUMIF('Cust MB Ind'!$X$8:$AH$8,$B$29,'Cust MB Ind'!$X263:$AH263)</f>
        <v>3</v>
      </c>
      <c r="G303" s="42">
        <f>'Avg Bill Days'!C260</f>
        <v>30.475999999999999</v>
      </c>
      <c r="H303" s="42"/>
      <c r="I303" s="42"/>
      <c r="J303" s="42">
        <f t="shared" si="24"/>
        <v>571</v>
      </c>
      <c r="K303" s="42">
        <f t="shared" si="24"/>
        <v>0</v>
      </c>
      <c r="L303" s="42"/>
      <c r="M303" s="42"/>
      <c r="N303" s="42"/>
      <c r="O303" s="42"/>
      <c r="P303" s="42"/>
      <c r="Q303" s="42"/>
      <c r="R303" s="42">
        <f t="shared" si="25"/>
        <v>219993</v>
      </c>
      <c r="S303" s="42">
        <f t="shared" si="26"/>
        <v>580</v>
      </c>
    </row>
    <row r="304" spans="1:19" s="18" customFormat="1">
      <c r="A304" s="18">
        <f t="shared" si="27"/>
        <v>2033</v>
      </c>
      <c r="B304" s="18">
        <f t="shared" si="28"/>
        <v>9</v>
      </c>
      <c r="F304" s="42">
        <f>SUMIF('Cust MB Ind'!$X$8:$AH$8,$B$29,'Cust MB Ind'!$X264:$AH264)</f>
        <v>3</v>
      </c>
      <c r="G304" s="42">
        <f>'Avg Bill Days'!C261</f>
        <v>31.143000000000001</v>
      </c>
      <c r="H304" s="42"/>
      <c r="I304" s="42"/>
      <c r="J304" s="42">
        <f t="shared" si="24"/>
        <v>544</v>
      </c>
      <c r="K304" s="42">
        <f t="shared" si="24"/>
        <v>0</v>
      </c>
      <c r="L304" s="42"/>
      <c r="M304" s="42"/>
      <c r="N304" s="42"/>
      <c r="O304" s="42"/>
      <c r="P304" s="42"/>
      <c r="Q304" s="42"/>
      <c r="R304" s="42">
        <f t="shared" si="25"/>
        <v>218563</v>
      </c>
      <c r="S304" s="42">
        <f t="shared" si="26"/>
        <v>553</v>
      </c>
    </row>
    <row r="305" spans="1:19" s="18" customFormat="1">
      <c r="A305" s="18">
        <f t="shared" si="27"/>
        <v>2033</v>
      </c>
      <c r="B305" s="18">
        <f t="shared" si="28"/>
        <v>10</v>
      </c>
      <c r="F305" s="42">
        <f>SUMIF('Cust MB Ind'!$X$8:$AH$8,$B$29,'Cust MB Ind'!$X265:$AH265)</f>
        <v>3</v>
      </c>
      <c r="G305" s="42">
        <f>'Avg Bill Days'!C262</f>
        <v>30.762</v>
      </c>
      <c r="H305" s="42"/>
      <c r="I305" s="42"/>
      <c r="J305" s="42">
        <f t="shared" si="24"/>
        <v>535</v>
      </c>
      <c r="K305" s="42">
        <f t="shared" si="24"/>
        <v>0</v>
      </c>
      <c r="L305" s="42"/>
      <c r="M305" s="42"/>
      <c r="N305" s="42"/>
      <c r="O305" s="42"/>
      <c r="P305" s="42"/>
      <c r="Q305" s="42"/>
      <c r="R305" s="42">
        <f t="shared" si="25"/>
        <v>211957</v>
      </c>
      <c r="S305" s="42">
        <f t="shared" si="26"/>
        <v>562</v>
      </c>
    </row>
    <row r="306" spans="1:19" s="18" customFormat="1">
      <c r="A306" s="18">
        <f t="shared" si="27"/>
        <v>2033</v>
      </c>
      <c r="B306" s="18">
        <f t="shared" si="28"/>
        <v>11</v>
      </c>
      <c r="F306" s="42">
        <f>SUMIF('Cust MB Ind'!$X$8:$AH$8,$B$29,'Cust MB Ind'!$X266:$AH266)</f>
        <v>3</v>
      </c>
      <c r="G306" s="42">
        <f>'Avg Bill Days'!C263</f>
        <v>28.619</v>
      </c>
      <c r="H306" s="42"/>
      <c r="I306" s="42"/>
      <c r="J306" s="42">
        <f t="shared" ref="J306:K355" si="29">ROUND(SUMIF($B$32:$B$45,$B306,J$32:J$45)*$F306,0)</f>
        <v>537</v>
      </c>
      <c r="K306" s="42">
        <f t="shared" si="29"/>
        <v>0</v>
      </c>
      <c r="L306" s="42"/>
      <c r="M306" s="42"/>
      <c r="N306" s="42"/>
      <c r="O306" s="42"/>
      <c r="P306" s="42"/>
      <c r="Q306" s="42"/>
      <c r="R306" s="42">
        <f t="shared" ref="R306:R355" si="30">ROUND(SUMIF($B$32:$B$45,$B306,R$32:R$45)*$F306*$G306,0)</f>
        <v>190106</v>
      </c>
      <c r="S306" s="42">
        <f t="shared" ref="S306:S355" si="31">ROUND(SUMIF($B$32:$B$45,$B306,S$32:S$45)*$F306,0)</f>
        <v>541</v>
      </c>
    </row>
    <row r="307" spans="1:19" s="18" customFormat="1">
      <c r="A307" s="18">
        <f t="shared" si="27"/>
        <v>2033</v>
      </c>
      <c r="B307" s="18">
        <f t="shared" si="28"/>
        <v>12</v>
      </c>
      <c r="F307" s="42">
        <f>SUMIF('Cust MB Ind'!$X$8:$AH$8,$B$29,'Cust MB Ind'!$X267:$AH267)</f>
        <v>3</v>
      </c>
      <c r="G307" s="42">
        <f>'Avg Bill Days'!C264</f>
        <v>31.238</v>
      </c>
      <c r="H307" s="42"/>
      <c r="I307" s="42"/>
      <c r="J307" s="42">
        <f t="shared" si="29"/>
        <v>532</v>
      </c>
      <c r="K307" s="42">
        <f t="shared" si="29"/>
        <v>0</v>
      </c>
      <c r="L307" s="42"/>
      <c r="M307" s="42"/>
      <c r="N307" s="42"/>
      <c r="O307" s="42"/>
      <c r="P307" s="42"/>
      <c r="Q307" s="42"/>
      <c r="R307" s="42">
        <f t="shared" si="30"/>
        <v>181604</v>
      </c>
      <c r="S307" s="42">
        <f t="shared" si="31"/>
        <v>544</v>
      </c>
    </row>
    <row r="308" spans="1:19" s="18" customFormat="1">
      <c r="A308" s="18">
        <f t="shared" si="27"/>
        <v>2034</v>
      </c>
      <c r="B308" s="18">
        <f t="shared" si="28"/>
        <v>1</v>
      </c>
      <c r="F308" s="42">
        <f>SUMIF('Cust MB Ind'!$X$8:$AH$8,$B$29,'Cust MB Ind'!$X268:$AH268)</f>
        <v>3</v>
      </c>
      <c r="G308" s="42">
        <f>'Avg Bill Days'!C265</f>
        <v>32.286000000000001</v>
      </c>
      <c r="H308" s="42"/>
      <c r="I308" s="42"/>
      <c r="J308" s="42">
        <f t="shared" si="29"/>
        <v>520</v>
      </c>
      <c r="K308" s="42">
        <f t="shared" si="29"/>
        <v>0</v>
      </c>
      <c r="L308" s="42"/>
      <c r="M308" s="42"/>
      <c r="N308" s="42"/>
      <c r="O308" s="42"/>
      <c r="P308" s="42"/>
      <c r="Q308" s="42"/>
      <c r="R308" s="42">
        <f t="shared" si="30"/>
        <v>178888</v>
      </c>
      <c r="S308" s="42">
        <f t="shared" si="31"/>
        <v>531</v>
      </c>
    </row>
    <row r="309" spans="1:19" s="18" customFormat="1">
      <c r="A309" s="18">
        <f t="shared" si="27"/>
        <v>2034</v>
      </c>
      <c r="B309" s="18">
        <f t="shared" si="28"/>
        <v>2</v>
      </c>
      <c r="F309" s="42">
        <f>SUMIF('Cust MB Ind'!$X$8:$AH$8,$B$29,'Cust MB Ind'!$X269:$AH269)</f>
        <v>3</v>
      </c>
      <c r="G309" s="42">
        <f>'Avg Bill Days'!C266</f>
        <v>29.81</v>
      </c>
      <c r="H309" s="42"/>
      <c r="I309" s="42"/>
      <c r="J309" s="42">
        <f t="shared" si="29"/>
        <v>512</v>
      </c>
      <c r="K309" s="42">
        <f t="shared" si="29"/>
        <v>0</v>
      </c>
      <c r="L309" s="42"/>
      <c r="M309" s="42"/>
      <c r="N309" s="42"/>
      <c r="O309" s="42"/>
      <c r="P309" s="42"/>
      <c r="Q309" s="42"/>
      <c r="R309" s="42">
        <f t="shared" si="30"/>
        <v>168828</v>
      </c>
      <c r="S309" s="42">
        <f t="shared" si="31"/>
        <v>531</v>
      </c>
    </row>
    <row r="310" spans="1:19" s="18" customFormat="1">
      <c r="A310" s="18">
        <f t="shared" si="27"/>
        <v>2034</v>
      </c>
      <c r="B310" s="18">
        <f t="shared" si="28"/>
        <v>3</v>
      </c>
      <c r="F310" s="42">
        <f>SUMIF('Cust MB Ind'!$X$8:$AH$8,$B$29,'Cust MB Ind'!$X270:$AH270)</f>
        <v>3</v>
      </c>
      <c r="G310" s="42">
        <f>'Avg Bill Days'!C267</f>
        <v>29.524000000000001</v>
      </c>
      <c r="H310" s="42"/>
      <c r="I310" s="42"/>
      <c r="J310" s="42">
        <f t="shared" si="29"/>
        <v>560</v>
      </c>
      <c r="K310" s="42">
        <f t="shared" si="29"/>
        <v>0</v>
      </c>
      <c r="L310" s="42"/>
      <c r="M310" s="42"/>
      <c r="N310" s="42"/>
      <c r="O310" s="42"/>
      <c r="P310" s="42"/>
      <c r="Q310" s="42"/>
      <c r="R310" s="42">
        <f t="shared" si="30"/>
        <v>169325</v>
      </c>
      <c r="S310" s="42">
        <f t="shared" si="31"/>
        <v>566</v>
      </c>
    </row>
    <row r="311" spans="1:19" s="18" customFormat="1">
      <c r="A311" s="18">
        <f t="shared" si="27"/>
        <v>2034</v>
      </c>
      <c r="B311" s="18">
        <f t="shared" si="28"/>
        <v>4</v>
      </c>
      <c r="F311" s="42">
        <f>SUMIF('Cust MB Ind'!$X$8:$AH$8,$B$29,'Cust MB Ind'!$X271:$AH271)</f>
        <v>3</v>
      </c>
      <c r="G311" s="42">
        <f>'Avg Bill Days'!C268</f>
        <v>30.713999999999999</v>
      </c>
      <c r="H311" s="42"/>
      <c r="I311" s="42"/>
      <c r="J311" s="42">
        <f t="shared" si="29"/>
        <v>534</v>
      </c>
      <c r="K311" s="42">
        <f t="shared" si="29"/>
        <v>0</v>
      </c>
      <c r="L311" s="42"/>
      <c r="M311" s="42"/>
      <c r="N311" s="42"/>
      <c r="O311" s="42"/>
      <c r="P311" s="42"/>
      <c r="Q311" s="42"/>
      <c r="R311" s="42">
        <f t="shared" si="30"/>
        <v>177198</v>
      </c>
      <c r="S311" s="42">
        <f t="shared" si="31"/>
        <v>581</v>
      </c>
    </row>
    <row r="312" spans="1:19" s="18" customFormat="1">
      <c r="A312" s="18">
        <f t="shared" si="27"/>
        <v>2034</v>
      </c>
      <c r="B312" s="18">
        <f t="shared" si="28"/>
        <v>5</v>
      </c>
      <c r="F312" s="42">
        <f>SUMIF('Cust MB Ind'!$X$8:$AH$8,$B$29,'Cust MB Ind'!$X272:$AH272)</f>
        <v>3</v>
      </c>
      <c r="G312" s="42">
        <f>'Avg Bill Days'!C269</f>
        <v>29.524000000000001</v>
      </c>
      <c r="H312" s="42"/>
      <c r="I312" s="42"/>
      <c r="J312" s="42">
        <f t="shared" si="29"/>
        <v>576</v>
      </c>
      <c r="K312" s="42">
        <f t="shared" si="29"/>
        <v>0</v>
      </c>
      <c r="L312" s="42"/>
      <c r="M312" s="42"/>
      <c r="N312" s="42"/>
      <c r="O312" s="42"/>
      <c r="P312" s="42"/>
      <c r="Q312" s="42"/>
      <c r="R312" s="42">
        <f t="shared" si="30"/>
        <v>196089</v>
      </c>
      <c r="S312" s="42">
        <f t="shared" si="31"/>
        <v>600</v>
      </c>
    </row>
    <row r="313" spans="1:19" s="18" customFormat="1">
      <c r="A313" s="18">
        <f t="shared" si="27"/>
        <v>2034</v>
      </c>
      <c r="B313" s="18">
        <f t="shared" si="28"/>
        <v>6</v>
      </c>
      <c r="F313" s="42">
        <f>SUMIF('Cust MB Ind'!$X$8:$AH$8,$B$29,'Cust MB Ind'!$X273:$AH273)</f>
        <v>3</v>
      </c>
      <c r="G313" s="42">
        <f>'Avg Bill Days'!C270</f>
        <v>30.619</v>
      </c>
      <c r="H313" s="42"/>
      <c r="I313" s="42"/>
      <c r="J313" s="42">
        <f t="shared" si="29"/>
        <v>540</v>
      </c>
      <c r="K313" s="42">
        <f t="shared" si="29"/>
        <v>0</v>
      </c>
      <c r="L313" s="42"/>
      <c r="M313" s="42"/>
      <c r="N313" s="42"/>
      <c r="O313" s="42"/>
      <c r="P313" s="42"/>
      <c r="Q313" s="42"/>
      <c r="R313" s="42">
        <f t="shared" si="30"/>
        <v>215037</v>
      </c>
      <c r="S313" s="42">
        <f t="shared" si="31"/>
        <v>572</v>
      </c>
    </row>
    <row r="314" spans="1:19" s="18" customFormat="1">
      <c r="A314" s="18">
        <f t="shared" si="27"/>
        <v>2034</v>
      </c>
      <c r="B314" s="18">
        <f t="shared" si="28"/>
        <v>7</v>
      </c>
      <c r="F314" s="42">
        <f>SUMIF('Cust MB Ind'!$X$8:$AH$8,$B$29,'Cust MB Ind'!$X274:$AH274)</f>
        <v>3</v>
      </c>
      <c r="G314" s="42">
        <f>'Avg Bill Days'!C271</f>
        <v>30.713999999999999</v>
      </c>
      <c r="H314" s="42"/>
      <c r="I314" s="42"/>
      <c r="J314" s="42">
        <f t="shared" si="29"/>
        <v>555</v>
      </c>
      <c r="K314" s="42">
        <f t="shared" si="29"/>
        <v>0</v>
      </c>
      <c r="L314" s="42"/>
      <c r="M314" s="42"/>
      <c r="N314" s="42"/>
      <c r="O314" s="42"/>
      <c r="P314" s="42"/>
      <c r="Q314" s="42"/>
      <c r="R314" s="42">
        <f t="shared" si="30"/>
        <v>227822</v>
      </c>
      <c r="S314" s="42">
        <f t="shared" si="31"/>
        <v>568</v>
      </c>
    </row>
    <row r="315" spans="1:19" s="18" customFormat="1">
      <c r="A315" s="18">
        <f t="shared" si="27"/>
        <v>2034</v>
      </c>
      <c r="B315" s="18">
        <f t="shared" si="28"/>
        <v>8</v>
      </c>
      <c r="F315" s="42">
        <f>SUMIF('Cust MB Ind'!$X$8:$AH$8,$B$29,'Cust MB Ind'!$X275:$AH275)</f>
        <v>3</v>
      </c>
      <c r="G315" s="42">
        <f>'Avg Bill Days'!C272</f>
        <v>30.475999999999999</v>
      </c>
      <c r="H315" s="42"/>
      <c r="I315" s="42"/>
      <c r="J315" s="42">
        <f t="shared" si="29"/>
        <v>571</v>
      </c>
      <c r="K315" s="42">
        <f t="shared" si="29"/>
        <v>0</v>
      </c>
      <c r="L315" s="42"/>
      <c r="M315" s="42"/>
      <c r="N315" s="42"/>
      <c r="O315" s="42"/>
      <c r="P315" s="42"/>
      <c r="Q315" s="42"/>
      <c r="R315" s="42">
        <f t="shared" si="30"/>
        <v>219993</v>
      </c>
      <c r="S315" s="42">
        <f t="shared" si="31"/>
        <v>580</v>
      </c>
    </row>
    <row r="316" spans="1:19" s="18" customFormat="1">
      <c r="A316" s="18">
        <f t="shared" si="27"/>
        <v>2034</v>
      </c>
      <c r="B316" s="18">
        <f t="shared" si="28"/>
        <v>9</v>
      </c>
      <c r="F316" s="42">
        <f>SUMIF('Cust MB Ind'!$X$8:$AH$8,$B$29,'Cust MB Ind'!$X276:$AH276)</f>
        <v>3</v>
      </c>
      <c r="G316" s="42">
        <f>'Avg Bill Days'!C273</f>
        <v>31.143000000000001</v>
      </c>
      <c r="H316" s="42"/>
      <c r="I316" s="42"/>
      <c r="J316" s="42">
        <f t="shared" si="29"/>
        <v>544</v>
      </c>
      <c r="K316" s="42">
        <f t="shared" si="29"/>
        <v>0</v>
      </c>
      <c r="L316" s="42"/>
      <c r="M316" s="42"/>
      <c r="N316" s="42"/>
      <c r="O316" s="42"/>
      <c r="P316" s="42"/>
      <c r="Q316" s="42"/>
      <c r="R316" s="42">
        <f t="shared" si="30"/>
        <v>218563</v>
      </c>
      <c r="S316" s="42">
        <f t="shared" si="31"/>
        <v>553</v>
      </c>
    </row>
    <row r="317" spans="1:19" s="18" customFormat="1">
      <c r="A317" s="18">
        <f t="shared" si="27"/>
        <v>2034</v>
      </c>
      <c r="B317" s="18">
        <f t="shared" si="28"/>
        <v>10</v>
      </c>
      <c r="F317" s="42">
        <f>SUMIF('Cust MB Ind'!$X$8:$AH$8,$B$29,'Cust MB Ind'!$X277:$AH277)</f>
        <v>3</v>
      </c>
      <c r="G317" s="42">
        <f>'Avg Bill Days'!C274</f>
        <v>30.762</v>
      </c>
      <c r="H317" s="42"/>
      <c r="I317" s="42"/>
      <c r="J317" s="42">
        <f t="shared" si="29"/>
        <v>535</v>
      </c>
      <c r="K317" s="42">
        <f t="shared" si="29"/>
        <v>0</v>
      </c>
      <c r="L317" s="42"/>
      <c r="M317" s="42"/>
      <c r="N317" s="42"/>
      <c r="O317" s="42"/>
      <c r="P317" s="42"/>
      <c r="Q317" s="42"/>
      <c r="R317" s="42">
        <f t="shared" si="30"/>
        <v>211957</v>
      </c>
      <c r="S317" s="42">
        <f t="shared" si="31"/>
        <v>562</v>
      </c>
    </row>
    <row r="318" spans="1:19" s="18" customFormat="1">
      <c r="A318" s="18">
        <f t="shared" si="27"/>
        <v>2034</v>
      </c>
      <c r="B318" s="18">
        <f t="shared" si="28"/>
        <v>11</v>
      </c>
      <c r="F318" s="42">
        <f>SUMIF('Cust MB Ind'!$X$8:$AH$8,$B$29,'Cust MB Ind'!$X278:$AH278)</f>
        <v>3</v>
      </c>
      <c r="G318" s="42">
        <f>'Avg Bill Days'!C275</f>
        <v>28.619</v>
      </c>
      <c r="H318" s="42"/>
      <c r="I318" s="42"/>
      <c r="J318" s="42">
        <f t="shared" si="29"/>
        <v>537</v>
      </c>
      <c r="K318" s="42">
        <f t="shared" si="29"/>
        <v>0</v>
      </c>
      <c r="L318" s="42"/>
      <c r="M318" s="42"/>
      <c r="N318" s="42"/>
      <c r="O318" s="42"/>
      <c r="P318" s="42"/>
      <c r="Q318" s="42"/>
      <c r="R318" s="42">
        <f t="shared" si="30"/>
        <v>190106</v>
      </c>
      <c r="S318" s="42">
        <f t="shared" si="31"/>
        <v>541</v>
      </c>
    </row>
    <row r="319" spans="1:19" s="18" customFormat="1">
      <c r="A319" s="18">
        <f t="shared" si="27"/>
        <v>2034</v>
      </c>
      <c r="B319" s="18">
        <f t="shared" si="28"/>
        <v>12</v>
      </c>
      <c r="F319" s="42">
        <f>SUMIF('Cust MB Ind'!$X$8:$AH$8,$B$29,'Cust MB Ind'!$X279:$AH279)</f>
        <v>3</v>
      </c>
      <c r="G319" s="42">
        <f>'Avg Bill Days'!C276</f>
        <v>31.238</v>
      </c>
      <c r="H319" s="42"/>
      <c r="I319" s="42"/>
      <c r="J319" s="42">
        <f t="shared" si="29"/>
        <v>532</v>
      </c>
      <c r="K319" s="42">
        <f t="shared" si="29"/>
        <v>0</v>
      </c>
      <c r="L319" s="42"/>
      <c r="M319" s="42"/>
      <c r="N319" s="42"/>
      <c r="O319" s="42"/>
      <c r="P319" s="42"/>
      <c r="Q319" s="42"/>
      <c r="R319" s="42">
        <f t="shared" si="30"/>
        <v>181604</v>
      </c>
      <c r="S319" s="42">
        <f t="shared" si="31"/>
        <v>544</v>
      </c>
    </row>
    <row r="320" spans="1:19" s="18" customFormat="1">
      <c r="A320" s="18">
        <f t="shared" si="27"/>
        <v>2035</v>
      </c>
      <c r="B320" s="18">
        <f t="shared" si="28"/>
        <v>1</v>
      </c>
      <c r="F320" s="42">
        <f>SUMIF('Cust MB Ind'!$X$8:$AH$8,$B$29,'Cust MB Ind'!$X280:$AH280)</f>
        <v>3</v>
      </c>
      <c r="G320" s="42">
        <f>'Avg Bill Days'!C277</f>
        <v>32.286000000000001</v>
      </c>
      <c r="H320" s="42"/>
      <c r="I320" s="42"/>
      <c r="J320" s="42">
        <f t="shared" si="29"/>
        <v>520</v>
      </c>
      <c r="K320" s="42">
        <f t="shared" si="29"/>
        <v>0</v>
      </c>
      <c r="L320" s="42"/>
      <c r="M320" s="42"/>
      <c r="N320" s="42"/>
      <c r="O320" s="42"/>
      <c r="P320" s="42"/>
      <c r="Q320" s="42"/>
      <c r="R320" s="42">
        <f t="shared" si="30"/>
        <v>178888</v>
      </c>
      <c r="S320" s="42">
        <f t="shared" si="31"/>
        <v>531</v>
      </c>
    </row>
    <row r="321" spans="1:19" s="18" customFormat="1">
      <c r="A321" s="18">
        <f t="shared" si="27"/>
        <v>2035</v>
      </c>
      <c r="B321" s="18">
        <f t="shared" si="28"/>
        <v>2</v>
      </c>
      <c r="F321" s="42">
        <f>SUMIF('Cust MB Ind'!$X$8:$AH$8,$B$29,'Cust MB Ind'!$X281:$AH281)</f>
        <v>3</v>
      </c>
      <c r="G321" s="42">
        <f>'Avg Bill Days'!C278</f>
        <v>29.81</v>
      </c>
      <c r="H321" s="42"/>
      <c r="I321" s="42"/>
      <c r="J321" s="42">
        <f t="shared" si="29"/>
        <v>512</v>
      </c>
      <c r="K321" s="42">
        <f t="shared" si="29"/>
        <v>0</v>
      </c>
      <c r="L321" s="42"/>
      <c r="M321" s="42"/>
      <c r="N321" s="42"/>
      <c r="O321" s="42"/>
      <c r="P321" s="42"/>
      <c r="Q321" s="42"/>
      <c r="R321" s="42">
        <f t="shared" si="30"/>
        <v>168828</v>
      </c>
      <c r="S321" s="42">
        <f t="shared" si="31"/>
        <v>531</v>
      </c>
    </row>
    <row r="322" spans="1:19" s="18" customFormat="1">
      <c r="A322" s="18">
        <f t="shared" si="27"/>
        <v>2035</v>
      </c>
      <c r="B322" s="18">
        <f t="shared" si="28"/>
        <v>3</v>
      </c>
      <c r="F322" s="42">
        <f>SUMIF('Cust MB Ind'!$X$8:$AH$8,$B$29,'Cust MB Ind'!$X282:$AH282)</f>
        <v>3</v>
      </c>
      <c r="G322" s="42">
        <f>'Avg Bill Days'!C279</f>
        <v>29.524000000000001</v>
      </c>
      <c r="H322" s="42"/>
      <c r="I322" s="42"/>
      <c r="J322" s="42">
        <f t="shared" si="29"/>
        <v>560</v>
      </c>
      <c r="K322" s="42">
        <f t="shared" si="29"/>
        <v>0</v>
      </c>
      <c r="L322" s="42"/>
      <c r="M322" s="42"/>
      <c r="N322" s="42"/>
      <c r="O322" s="42"/>
      <c r="P322" s="42"/>
      <c r="Q322" s="42"/>
      <c r="R322" s="42">
        <f t="shared" si="30"/>
        <v>169325</v>
      </c>
      <c r="S322" s="42">
        <f t="shared" si="31"/>
        <v>566</v>
      </c>
    </row>
    <row r="323" spans="1:19" s="18" customFormat="1">
      <c r="A323" s="18">
        <f t="shared" si="27"/>
        <v>2035</v>
      </c>
      <c r="B323" s="18">
        <f t="shared" si="28"/>
        <v>4</v>
      </c>
      <c r="F323" s="42">
        <f>SUMIF('Cust MB Ind'!$X$8:$AH$8,$B$29,'Cust MB Ind'!$X283:$AH283)</f>
        <v>3</v>
      </c>
      <c r="G323" s="42">
        <f>'Avg Bill Days'!C280</f>
        <v>30.713999999999999</v>
      </c>
      <c r="H323" s="42"/>
      <c r="I323" s="42"/>
      <c r="J323" s="42">
        <f t="shared" si="29"/>
        <v>534</v>
      </c>
      <c r="K323" s="42">
        <f t="shared" si="29"/>
        <v>0</v>
      </c>
      <c r="L323" s="42"/>
      <c r="M323" s="42"/>
      <c r="N323" s="42"/>
      <c r="O323" s="42"/>
      <c r="P323" s="42"/>
      <c r="Q323" s="42"/>
      <c r="R323" s="42">
        <f t="shared" si="30"/>
        <v>177198</v>
      </c>
      <c r="S323" s="42">
        <f t="shared" si="31"/>
        <v>581</v>
      </c>
    </row>
    <row r="324" spans="1:19" s="18" customFormat="1">
      <c r="A324" s="18">
        <f t="shared" ref="A324:A355" si="32">A312+1</f>
        <v>2035</v>
      </c>
      <c r="B324" s="18">
        <f t="shared" si="28"/>
        <v>5</v>
      </c>
      <c r="F324" s="42">
        <f>SUMIF('Cust MB Ind'!$X$8:$AH$8,$B$29,'Cust MB Ind'!$X284:$AH284)</f>
        <v>3</v>
      </c>
      <c r="G324" s="42">
        <f>'Avg Bill Days'!C281</f>
        <v>29.524000000000001</v>
      </c>
      <c r="H324" s="42"/>
      <c r="I324" s="42"/>
      <c r="J324" s="42">
        <f t="shared" si="29"/>
        <v>576</v>
      </c>
      <c r="K324" s="42">
        <f t="shared" si="29"/>
        <v>0</v>
      </c>
      <c r="L324" s="42"/>
      <c r="M324" s="42"/>
      <c r="N324" s="42"/>
      <c r="O324" s="42"/>
      <c r="P324" s="42"/>
      <c r="Q324" s="42"/>
      <c r="R324" s="42">
        <f t="shared" si="30"/>
        <v>196089</v>
      </c>
      <c r="S324" s="42">
        <f t="shared" si="31"/>
        <v>600</v>
      </c>
    </row>
    <row r="325" spans="1:19" s="18" customFormat="1">
      <c r="A325" s="18">
        <f t="shared" si="32"/>
        <v>2035</v>
      </c>
      <c r="B325" s="18">
        <f t="shared" ref="B325:B355" si="33">B313</f>
        <v>6</v>
      </c>
      <c r="F325" s="42">
        <f>SUMIF('Cust MB Ind'!$X$8:$AH$8,$B$29,'Cust MB Ind'!$X285:$AH285)</f>
        <v>3</v>
      </c>
      <c r="G325" s="42">
        <f>'Avg Bill Days'!C282</f>
        <v>30.619</v>
      </c>
      <c r="H325" s="42"/>
      <c r="I325" s="42"/>
      <c r="J325" s="42">
        <f t="shared" si="29"/>
        <v>540</v>
      </c>
      <c r="K325" s="42">
        <f t="shared" si="29"/>
        <v>0</v>
      </c>
      <c r="L325" s="42"/>
      <c r="M325" s="42"/>
      <c r="N325" s="42"/>
      <c r="O325" s="42"/>
      <c r="P325" s="42"/>
      <c r="Q325" s="42"/>
      <c r="R325" s="42">
        <f t="shared" si="30"/>
        <v>215037</v>
      </c>
      <c r="S325" s="42">
        <f t="shared" si="31"/>
        <v>572</v>
      </c>
    </row>
    <row r="326" spans="1:19" s="18" customFormat="1">
      <c r="A326" s="18">
        <f t="shared" si="32"/>
        <v>2035</v>
      </c>
      <c r="B326" s="18">
        <f t="shared" si="33"/>
        <v>7</v>
      </c>
      <c r="F326" s="42">
        <f>SUMIF('Cust MB Ind'!$X$8:$AH$8,$B$29,'Cust MB Ind'!$X286:$AH286)</f>
        <v>3</v>
      </c>
      <c r="G326" s="42">
        <f>'Avg Bill Days'!C283</f>
        <v>30.713999999999999</v>
      </c>
      <c r="H326" s="42"/>
      <c r="I326" s="42"/>
      <c r="J326" s="42">
        <f t="shared" si="29"/>
        <v>555</v>
      </c>
      <c r="K326" s="42">
        <f t="shared" si="29"/>
        <v>0</v>
      </c>
      <c r="L326" s="42"/>
      <c r="M326" s="42"/>
      <c r="N326" s="42"/>
      <c r="O326" s="42"/>
      <c r="P326" s="42"/>
      <c r="Q326" s="42"/>
      <c r="R326" s="42">
        <f t="shared" si="30"/>
        <v>227822</v>
      </c>
      <c r="S326" s="42">
        <f t="shared" si="31"/>
        <v>568</v>
      </c>
    </row>
    <row r="327" spans="1:19" s="18" customFormat="1">
      <c r="A327" s="18">
        <f t="shared" si="32"/>
        <v>2035</v>
      </c>
      <c r="B327" s="18">
        <f t="shared" si="33"/>
        <v>8</v>
      </c>
      <c r="F327" s="42">
        <f>SUMIF('Cust MB Ind'!$X$8:$AH$8,$B$29,'Cust MB Ind'!$X287:$AH287)</f>
        <v>3</v>
      </c>
      <c r="G327" s="42">
        <f>'Avg Bill Days'!C284</f>
        <v>30.475999999999999</v>
      </c>
      <c r="H327" s="42"/>
      <c r="I327" s="42"/>
      <c r="J327" s="42">
        <f t="shared" si="29"/>
        <v>571</v>
      </c>
      <c r="K327" s="42">
        <f t="shared" si="29"/>
        <v>0</v>
      </c>
      <c r="L327" s="42"/>
      <c r="M327" s="42"/>
      <c r="N327" s="42"/>
      <c r="O327" s="42"/>
      <c r="P327" s="42"/>
      <c r="Q327" s="42"/>
      <c r="R327" s="42">
        <f t="shared" si="30"/>
        <v>219993</v>
      </c>
      <c r="S327" s="42">
        <f t="shared" si="31"/>
        <v>580</v>
      </c>
    </row>
    <row r="328" spans="1:19" s="18" customFormat="1">
      <c r="A328" s="18">
        <f t="shared" si="32"/>
        <v>2035</v>
      </c>
      <c r="B328" s="18">
        <f t="shared" si="33"/>
        <v>9</v>
      </c>
      <c r="F328" s="42">
        <f>SUMIF('Cust MB Ind'!$X$8:$AH$8,$B$29,'Cust MB Ind'!$X288:$AH288)</f>
        <v>3</v>
      </c>
      <c r="G328" s="42">
        <f>'Avg Bill Days'!C285</f>
        <v>31.143000000000001</v>
      </c>
      <c r="H328" s="42"/>
      <c r="I328" s="42"/>
      <c r="J328" s="42">
        <f t="shared" si="29"/>
        <v>544</v>
      </c>
      <c r="K328" s="42">
        <f t="shared" si="29"/>
        <v>0</v>
      </c>
      <c r="L328" s="42"/>
      <c r="M328" s="42"/>
      <c r="N328" s="42"/>
      <c r="O328" s="42"/>
      <c r="P328" s="42"/>
      <c r="Q328" s="42"/>
      <c r="R328" s="42">
        <f t="shared" si="30"/>
        <v>218563</v>
      </c>
      <c r="S328" s="42">
        <f t="shared" si="31"/>
        <v>553</v>
      </c>
    </row>
    <row r="329" spans="1:19" s="18" customFormat="1">
      <c r="A329" s="18">
        <f t="shared" si="32"/>
        <v>2035</v>
      </c>
      <c r="B329" s="18">
        <f t="shared" si="33"/>
        <v>10</v>
      </c>
      <c r="F329" s="42">
        <f>SUMIF('Cust MB Ind'!$X$8:$AH$8,$B$29,'Cust MB Ind'!$X289:$AH289)</f>
        <v>3</v>
      </c>
      <c r="G329" s="42">
        <f>'Avg Bill Days'!C286</f>
        <v>30.762</v>
      </c>
      <c r="H329" s="42"/>
      <c r="I329" s="42"/>
      <c r="J329" s="42">
        <f t="shared" si="29"/>
        <v>535</v>
      </c>
      <c r="K329" s="42">
        <f t="shared" si="29"/>
        <v>0</v>
      </c>
      <c r="L329" s="42"/>
      <c r="M329" s="42"/>
      <c r="N329" s="42"/>
      <c r="O329" s="42"/>
      <c r="P329" s="42"/>
      <c r="Q329" s="42"/>
      <c r="R329" s="42">
        <f t="shared" si="30"/>
        <v>211957</v>
      </c>
      <c r="S329" s="42">
        <f t="shared" si="31"/>
        <v>562</v>
      </c>
    </row>
    <row r="330" spans="1:19" s="18" customFormat="1">
      <c r="A330" s="18">
        <f t="shared" si="32"/>
        <v>2035</v>
      </c>
      <c r="B330" s="18">
        <f t="shared" si="33"/>
        <v>11</v>
      </c>
      <c r="F330" s="42">
        <f>SUMIF('Cust MB Ind'!$X$8:$AH$8,$B$29,'Cust MB Ind'!$X290:$AH290)</f>
        <v>3</v>
      </c>
      <c r="G330" s="42">
        <f>'Avg Bill Days'!C287</f>
        <v>28.619</v>
      </c>
      <c r="H330" s="42"/>
      <c r="I330" s="42"/>
      <c r="J330" s="42">
        <f t="shared" si="29"/>
        <v>537</v>
      </c>
      <c r="K330" s="42">
        <f t="shared" si="29"/>
        <v>0</v>
      </c>
      <c r="L330" s="42"/>
      <c r="M330" s="42"/>
      <c r="N330" s="42"/>
      <c r="O330" s="42"/>
      <c r="P330" s="42"/>
      <c r="Q330" s="42"/>
      <c r="R330" s="42">
        <f t="shared" si="30"/>
        <v>190106</v>
      </c>
      <c r="S330" s="42">
        <f t="shared" si="31"/>
        <v>541</v>
      </c>
    </row>
    <row r="331" spans="1:19" s="18" customFormat="1">
      <c r="A331" s="18">
        <f t="shared" si="32"/>
        <v>2035</v>
      </c>
      <c r="B331" s="18">
        <f t="shared" si="33"/>
        <v>12</v>
      </c>
      <c r="F331" s="42">
        <f>SUMIF('Cust MB Ind'!$X$8:$AH$8,$B$29,'Cust MB Ind'!$X291:$AH291)</f>
        <v>3</v>
      </c>
      <c r="G331" s="42">
        <f>'Avg Bill Days'!C288</f>
        <v>31.238</v>
      </c>
      <c r="H331" s="42"/>
      <c r="I331" s="42"/>
      <c r="J331" s="42">
        <f t="shared" si="29"/>
        <v>532</v>
      </c>
      <c r="K331" s="42">
        <f t="shared" si="29"/>
        <v>0</v>
      </c>
      <c r="L331" s="42"/>
      <c r="M331" s="42"/>
      <c r="N331" s="42"/>
      <c r="O331" s="42"/>
      <c r="P331" s="42"/>
      <c r="Q331" s="42"/>
      <c r="R331" s="42">
        <f t="shared" si="30"/>
        <v>181604</v>
      </c>
      <c r="S331" s="42">
        <f t="shared" si="31"/>
        <v>544</v>
      </c>
    </row>
    <row r="332" spans="1:19" s="18" customFormat="1">
      <c r="A332" s="18">
        <f t="shared" si="32"/>
        <v>2036</v>
      </c>
      <c r="B332" s="18">
        <f t="shared" si="33"/>
        <v>1</v>
      </c>
      <c r="F332" s="42">
        <f>SUMIF('Cust MB Ind'!$X$8:$AH$8,$B$29,'Cust MB Ind'!$X292:$AH292)</f>
        <v>3</v>
      </c>
      <c r="G332" s="42">
        <f>'Avg Bill Days'!C289</f>
        <v>32.286000000000001</v>
      </c>
      <c r="H332" s="42"/>
      <c r="I332" s="42"/>
      <c r="J332" s="42">
        <f t="shared" si="29"/>
        <v>520</v>
      </c>
      <c r="K332" s="42">
        <f t="shared" si="29"/>
        <v>0</v>
      </c>
      <c r="L332" s="42"/>
      <c r="M332" s="42"/>
      <c r="N332" s="42"/>
      <c r="O332" s="42"/>
      <c r="P332" s="42"/>
      <c r="Q332" s="42"/>
      <c r="R332" s="42">
        <f t="shared" si="30"/>
        <v>178888</v>
      </c>
      <c r="S332" s="42">
        <f t="shared" si="31"/>
        <v>531</v>
      </c>
    </row>
    <row r="333" spans="1:19" s="18" customFormat="1">
      <c r="A333" s="18">
        <f t="shared" si="32"/>
        <v>2036</v>
      </c>
      <c r="B333" s="18">
        <f t="shared" si="33"/>
        <v>2</v>
      </c>
      <c r="F333" s="42">
        <f>SUMIF('Cust MB Ind'!$X$8:$AH$8,$B$29,'Cust MB Ind'!$X293:$AH293)</f>
        <v>3</v>
      </c>
      <c r="G333" s="42">
        <f>'Avg Bill Days'!C290</f>
        <v>30.31</v>
      </c>
      <c r="H333" s="42"/>
      <c r="I333" s="42"/>
      <c r="J333" s="42">
        <f t="shared" si="29"/>
        <v>512</v>
      </c>
      <c r="K333" s="42">
        <f t="shared" si="29"/>
        <v>0</v>
      </c>
      <c r="L333" s="42"/>
      <c r="M333" s="42"/>
      <c r="N333" s="42"/>
      <c r="O333" s="42"/>
      <c r="P333" s="42"/>
      <c r="Q333" s="42"/>
      <c r="R333" s="42">
        <f t="shared" si="30"/>
        <v>171660</v>
      </c>
      <c r="S333" s="42">
        <f t="shared" si="31"/>
        <v>531</v>
      </c>
    </row>
    <row r="334" spans="1:19" s="18" customFormat="1">
      <c r="A334" s="18">
        <f t="shared" si="32"/>
        <v>2036</v>
      </c>
      <c r="B334" s="18">
        <f t="shared" si="33"/>
        <v>3</v>
      </c>
      <c r="F334" s="42">
        <f>SUMIF('Cust MB Ind'!$X$8:$AH$8,$B$29,'Cust MB Ind'!$X294:$AH294)</f>
        <v>3</v>
      </c>
      <c r="G334" s="42">
        <f>'Avg Bill Days'!C291</f>
        <v>30.024000000000001</v>
      </c>
      <c r="H334" s="42"/>
      <c r="I334" s="42"/>
      <c r="J334" s="42">
        <f t="shared" si="29"/>
        <v>560</v>
      </c>
      <c r="K334" s="42">
        <f t="shared" si="29"/>
        <v>0</v>
      </c>
      <c r="L334" s="42"/>
      <c r="M334" s="42"/>
      <c r="N334" s="42"/>
      <c r="O334" s="42"/>
      <c r="P334" s="42"/>
      <c r="Q334" s="42"/>
      <c r="R334" s="42">
        <f t="shared" si="30"/>
        <v>172193</v>
      </c>
      <c r="S334" s="42">
        <f t="shared" si="31"/>
        <v>566</v>
      </c>
    </row>
    <row r="335" spans="1:19" s="18" customFormat="1">
      <c r="A335" s="18">
        <f t="shared" si="32"/>
        <v>2036</v>
      </c>
      <c r="B335" s="18">
        <f t="shared" si="33"/>
        <v>4</v>
      </c>
      <c r="F335" s="42">
        <f>SUMIF('Cust MB Ind'!$X$8:$AH$8,$B$29,'Cust MB Ind'!$X295:$AH295)</f>
        <v>3</v>
      </c>
      <c r="G335" s="42">
        <f>'Avg Bill Days'!C292</f>
        <v>30.713999999999999</v>
      </c>
      <c r="H335" s="42"/>
      <c r="I335" s="42"/>
      <c r="J335" s="42">
        <f t="shared" si="29"/>
        <v>534</v>
      </c>
      <c r="K335" s="42">
        <f t="shared" si="29"/>
        <v>0</v>
      </c>
      <c r="L335" s="42"/>
      <c r="M335" s="42"/>
      <c r="N335" s="42"/>
      <c r="O335" s="42"/>
      <c r="P335" s="42"/>
      <c r="Q335" s="42"/>
      <c r="R335" s="42">
        <f t="shared" si="30"/>
        <v>177198</v>
      </c>
      <c r="S335" s="42">
        <f t="shared" si="31"/>
        <v>581</v>
      </c>
    </row>
    <row r="336" spans="1:19" s="18" customFormat="1">
      <c r="A336" s="18">
        <f t="shared" si="32"/>
        <v>2036</v>
      </c>
      <c r="B336" s="18">
        <f t="shared" si="33"/>
        <v>5</v>
      </c>
      <c r="F336" s="42">
        <f>SUMIF('Cust MB Ind'!$X$8:$AH$8,$B$29,'Cust MB Ind'!$X296:$AH296)</f>
        <v>3</v>
      </c>
      <c r="G336" s="42">
        <f>'Avg Bill Days'!C293</f>
        <v>29.524000000000001</v>
      </c>
      <c r="H336" s="42"/>
      <c r="I336" s="42"/>
      <c r="J336" s="42">
        <f t="shared" si="29"/>
        <v>576</v>
      </c>
      <c r="K336" s="42">
        <f t="shared" si="29"/>
        <v>0</v>
      </c>
      <c r="L336" s="42"/>
      <c r="M336" s="42"/>
      <c r="N336" s="42"/>
      <c r="O336" s="42"/>
      <c r="P336" s="42"/>
      <c r="Q336" s="42"/>
      <c r="R336" s="42">
        <f t="shared" si="30"/>
        <v>196089</v>
      </c>
      <c r="S336" s="42">
        <f t="shared" si="31"/>
        <v>600</v>
      </c>
    </row>
    <row r="337" spans="1:19" s="18" customFormat="1">
      <c r="A337" s="18">
        <f t="shared" si="32"/>
        <v>2036</v>
      </c>
      <c r="B337" s="18">
        <f t="shared" si="33"/>
        <v>6</v>
      </c>
      <c r="F337" s="42">
        <f>SUMIF('Cust MB Ind'!$X$8:$AH$8,$B$29,'Cust MB Ind'!$X297:$AH297)</f>
        <v>3</v>
      </c>
      <c r="G337" s="42">
        <f>'Avg Bill Days'!C294</f>
        <v>30.619</v>
      </c>
      <c r="H337" s="42"/>
      <c r="I337" s="42"/>
      <c r="J337" s="42">
        <f t="shared" si="29"/>
        <v>540</v>
      </c>
      <c r="K337" s="42">
        <f t="shared" si="29"/>
        <v>0</v>
      </c>
      <c r="L337" s="42"/>
      <c r="M337" s="42"/>
      <c r="N337" s="42"/>
      <c r="O337" s="42"/>
      <c r="P337" s="42"/>
      <c r="Q337" s="42"/>
      <c r="R337" s="42">
        <f t="shared" si="30"/>
        <v>215037</v>
      </c>
      <c r="S337" s="42">
        <f t="shared" si="31"/>
        <v>572</v>
      </c>
    </row>
    <row r="338" spans="1:19" s="18" customFormat="1">
      <c r="A338" s="18">
        <f t="shared" si="32"/>
        <v>2036</v>
      </c>
      <c r="B338" s="18">
        <f t="shared" si="33"/>
        <v>7</v>
      </c>
      <c r="F338" s="42">
        <f>SUMIF('Cust MB Ind'!$X$8:$AH$8,$B$29,'Cust MB Ind'!$X298:$AH298)</f>
        <v>3</v>
      </c>
      <c r="G338" s="42">
        <f>'Avg Bill Days'!C295</f>
        <v>30.713999999999999</v>
      </c>
      <c r="H338" s="42"/>
      <c r="I338" s="42"/>
      <c r="J338" s="42">
        <f t="shared" si="29"/>
        <v>555</v>
      </c>
      <c r="K338" s="42">
        <f t="shared" si="29"/>
        <v>0</v>
      </c>
      <c r="L338" s="42"/>
      <c r="M338" s="42"/>
      <c r="N338" s="42"/>
      <c r="O338" s="42"/>
      <c r="P338" s="42"/>
      <c r="Q338" s="42"/>
      <c r="R338" s="42">
        <f t="shared" si="30"/>
        <v>227822</v>
      </c>
      <c r="S338" s="42">
        <f t="shared" si="31"/>
        <v>568</v>
      </c>
    </row>
    <row r="339" spans="1:19" s="18" customFormat="1">
      <c r="A339" s="18">
        <f t="shared" si="32"/>
        <v>2036</v>
      </c>
      <c r="B339" s="18">
        <f t="shared" si="33"/>
        <v>8</v>
      </c>
      <c r="F339" s="42">
        <f>SUMIF('Cust MB Ind'!$X$8:$AH$8,$B$29,'Cust MB Ind'!$X299:$AH299)</f>
        <v>3</v>
      </c>
      <c r="G339" s="42">
        <f>'Avg Bill Days'!C296</f>
        <v>30.475999999999999</v>
      </c>
      <c r="H339" s="42"/>
      <c r="I339" s="42"/>
      <c r="J339" s="42">
        <f t="shared" si="29"/>
        <v>571</v>
      </c>
      <c r="K339" s="42">
        <f t="shared" si="29"/>
        <v>0</v>
      </c>
      <c r="L339" s="42"/>
      <c r="M339" s="42"/>
      <c r="N339" s="42"/>
      <c r="O339" s="42"/>
      <c r="P339" s="42"/>
      <c r="Q339" s="42"/>
      <c r="R339" s="42">
        <f t="shared" si="30"/>
        <v>219993</v>
      </c>
      <c r="S339" s="42">
        <f t="shared" si="31"/>
        <v>580</v>
      </c>
    </row>
    <row r="340" spans="1:19" s="18" customFormat="1">
      <c r="A340" s="18">
        <f t="shared" si="32"/>
        <v>2036</v>
      </c>
      <c r="B340" s="18">
        <f t="shared" si="33"/>
        <v>9</v>
      </c>
      <c r="F340" s="42">
        <f>SUMIF('Cust MB Ind'!$X$8:$AH$8,$B$29,'Cust MB Ind'!$X300:$AH300)</f>
        <v>3</v>
      </c>
      <c r="G340" s="42">
        <f>'Avg Bill Days'!C297</f>
        <v>31.143000000000001</v>
      </c>
      <c r="H340" s="42"/>
      <c r="I340" s="42"/>
      <c r="J340" s="42">
        <f t="shared" si="29"/>
        <v>544</v>
      </c>
      <c r="K340" s="42">
        <f t="shared" si="29"/>
        <v>0</v>
      </c>
      <c r="L340" s="42"/>
      <c r="M340" s="42"/>
      <c r="N340" s="42"/>
      <c r="O340" s="42"/>
      <c r="P340" s="42"/>
      <c r="Q340" s="42"/>
      <c r="R340" s="42">
        <f t="shared" si="30"/>
        <v>218563</v>
      </c>
      <c r="S340" s="42">
        <f t="shared" si="31"/>
        <v>553</v>
      </c>
    </row>
    <row r="341" spans="1:19" s="18" customFormat="1">
      <c r="A341" s="18">
        <f t="shared" si="32"/>
        <v>2036</v>
      </c>
      <c r="B341" s="18">
        <f t="shared" si="33"/>
        <v>10</v>
      </c>
      <c r="F341" s="42">
        <f>SUMIF('Cust MB Ind'!$X$8:$AH$8,$B$29,'Cust MB Ind'!$X301:$AH301)</f>
        <v>3</v>
      </c>
      <c r="G341" s="42">
        <f>'Avg Bill Days'!C298</f>
        <v>30.762</v>
      </c>
      <c r="H341" s="42"/>
      <c r="I341" s="42"/>
      <c r="J341" s="42">
        <f t="shared" si="29"/>
        <v>535</v>
      </c>
      <c r="K341" s="42">
        <f t="shared" si="29"/>
        <v>0</v>
      </c>
      <c r="L341" s="42"/>
      <c r="M341" s="42"/>
      <c r="N341" s="42"/>
      <c r="O341" s="42"/>
      <c r="P341" s="42"/>
      <c r="Q341" s="42"/>
      <c r="R341" s="42">
        <f t="shared" si="30"/>
        <v>211957</v>
      </c>
      <c r="S341" s="42">
        <f t="shared" si="31"/>
        <v>562</v>
      </c>
    </row>
    <row r="342" spans="1:19" s="18" customFormat="1">
      <c r="A342" s="18">
        <f t="shared" si="32"/>
        <v>2036</v>
      </c>
      <c r="B342" s="18">
        <f t="shared" si="33"/>
        <v>11</v>
      </c>
      <c r="F342" s="42">
        <f>SUMIF('Cust MB Ind'!$X$8:$AH$8,$B$29,'Cust MB Ind'!$X302:$AH302)</f>
        <v>3</v>
      </c>
      <c r="G342" s="42">
        <f>'Avg Bill Days'!C299</f>
        <v>28.619</v>
      </c>
      <c r="H342" s="42"/>
      <c r="I342" s="42"/>
      <c r="J342" s="42">
        <f t="shared" si="29"/>
        <v>537</v>
      </c>
      <c r="K342" s="42">
        <f t="shared" si="29"/>
        <v>0</v>
      </c>
      <c r="L342" s="42"/>
      <c r="M342" s="42"/>
      <c r="N342" s="42"/>
      <c r="O342" s="42"/>
      <c r="P342" s="42"/>
      <c r="Q342" s="42"/>
      <c r="R342" s="42">
        <f t="shared" si="30"/>
        <v>190106</v>
      </c>
      <c r="S342" s="42">
        <f t="shared" si="31"/>
        <v>541</v>
      </c>
    </row>
    <row r="343" spans="1:19" s="18" customFormat="1">
      <c r="A343" s="18">
        <f t="shared" si="32"/>
        <v>2036</v>
      </c>
      <c r="B343" s="18">
        <f t="shared" si="33"/>
        <v>12</v>
      </c>
      <c r="F343" s="42">
        <f>SUMIF('Cust MB Ind'!$X$8:$AH$8,$B$29,'Cust MB Ind'!$X303:$AH303)</f>
        <v>3</v>
      </c>
      <c r="G343" s="42">
        <f>'Avg Bill Days'!C300</f>
        <v>31.238</v>
      </c>
      <c r="H343" s="42"/>
      <c r="I343" s="42"/>
      <c r="J343" s="42">
        <f t="shared" si="29"/>
        <v>532</v>
      </c>
      <c r="K343" s="42">
        <f t="shared" si="29"/>
        <v>0</v>
      </c>
      <c r="L343" s="42"/>
      <c r="M343" s="42"/>
      <c r="N343" s="42"/>
      <c r="O343" s="42"/>
      <c r="P343" s="42"/>
      <c r="Q343" s="42"/>
      <c r="R343" s="42">
        <f t="shared" si="30"/>
        <v>181604</v>
      </c>
      <c r="S343" s="42">
        <f t="shared" si="31"/>
        <v>544</v>
      </c>
    </row>
    <row r="344" spans="1:19" s="18" customFormat="1">
      <c r="A344" s="18">
        <f t="shared" si="32"/>
        <v>2037</v>
      </c>
      <c r="B344" s="18">
        <f t="shared" si="33"/>
        <v>1</v>
      </c>
      <c r="F344" s="42">
        <f>SUMIF('Cust MB Ind'!$X$8:$AH$8,$B$29,'Cust MB Ind'!$X304:$AH304)</f>
        <v>3</v>
      </c>
      <c r="G344" s="42">
        <f>'Avg Bill Days'!C301</f>
        <v>32.286000000000001</v>
      </c>
      <c r="H344" s="42"/>
      <c r="I344" s="42"/>
      <c r="J344" s="42">
        <f t="shared" si="29"/>
        <v>520</v>
      </c>
      <c r="K344" s="42">
        <f t="shared" si="29"/>
        <v>0</v>
      </c>
      <c r="L344" s="42"/>
      <c r="M344" s="42"/>
      <c r="N344" s="42"/>
      <c r="O344" s="42"/>
      <c r="P344" s="42"/>
      <c r="Q344" s="42"/>
      <c r="R344" s="42">
        <f t="shared" si="30"/>
        <v>178888</v>
      </c>
      <c r="S344" s="42">
        <f t="shared" si="31"/>
        <v>531</v>
      </c>
    </row>
    <row r="345" spans="1:19" s="18" customFormat="1">
      <c r="A345" s="18">
        <f t="shared" si="32"/>
        <v>2037</v>
      </c>
      <c r="B345" s="18">
        <f t="shared" si="33"/>
        <v>2</v>
      </c>
      <c r="F345" s="42">
        <f>SUMIF('Cust MB Ind'!$X$8:$AH$8,$B$29,'Cust MB Ind'!$X305:$AH305)</f>
        <v>3</v>
      </c>
      <c r="G345" s="42">
        <f>'Avg Bill Days'!C302</f>
        <v>29.81</v>
      </c>
      <c r="H345" s="42"/>
      <c r="I345" s="42"/>
      <c r="J345" s="42">
        <f t="shared" si="29"/>
        <v>512</v>
      </c>
      <c r="K345" s="42">
        <f t="shared" si="29"/>
        <v>0</v>
      </c>
      <c r="L345" s="42"/>
      <c r="M345" s="42"/>
      <c r="N345" s="42"/>
      <c r="O345" s="42"/>
      <c r="P345" s="42"/>
      <c r="Q345" s="42"/>
      <c r="R345" s="42">
        <f t="shared" si="30"/>
        <v>168828</v>
      </c>
      <c r="S345" s="42">
        <f t="shared" si="31"/>
        <v>531</v>
      </c>
    </row>
    <row r="346" spans="1:19" s="18" customFormat="1">
      <c r="A346" s="18">
        <f t="shared" si="32"/>
        <v>2037</v>
      </c>
      <c r="B346" s="18">
        <f t="shared" si="33"/>
        <v>3</v>
      </c>
      <c r="F346" s="42">
        <f>SUMIF('Cust MB Ind'!$X$8:$AH$8,$B$29,'Cust MB Ind'!$X306:$AH306)</f>
        <v>3</v>
      </c>
      <c r="G346" s="42">
        <f>'Avg Bill Days'!C303</f>
        <v>29.524000000000001</v>
      </c>
      <c r="H346" s="42"/>
      <c r="I346" s="42"/>
      <c r="J346" s="42">
        <f t="shared" si="29"/>
        <v>560</v>
      </c>
      <c r="K346" s="42">
        <f t="shared" si="29"/>
        <v>0</v>
      </c>
      <c r="L346" s="42"/>
      <c r="M346" s="42"/>
      <c r="N346" s="42"/>
      <c r="O346" s="42"/>
      <c r="P346" s="42"/>
      <c r="Q346" s="42"/>
      <c r="R346" s="42">
        <f t="shared" si="30"/>
        <v>169325</v>
      </c>
      <c r="S346" s="42">
        <f t="shared" si="31"/>
        <v>566</v>
      </c>
    </row>
    <row r="347" spans="1:19" s="18" customFormat="1">
      <c r="A347" s="18">
        <f t="shared" si="32"/>
        <v>2037</v>
      </c>
      <c r="B347" s="18">
        <f t="shared" si="33"/>
        <v>4</v>
      </c>
      <c r="F347" s="42">
        <f>SUMIF('Cust MB Ind'!$X$8:$AH$8,$B$29,'Cust MB Ind'!$X307:$AH307)</f>
        <v>3</v>
      </c>
      <c r="G347" s="42">
        <f>'Avg Bill Days'!C304</f>
        <v>30.713999999999999</v>
      </c>
      <c r="H347" s="42"/>
      <c r="I347" s="42"/>
      <c r="J347" s="42">
        <f t="shared" si="29"/>
        <v>534</v>
      </c>
      <c r="K347" s="42">
        <f t="shared" si="29"/>
        <v>0</v>
      </c>
      <c r="L347" s="42"/>
      <c r="M347" s="42"/>
      <c r="N347" s="42"/>
      <c r="O347" s="42"/>
      <c r="P347" s="42"/>
      <c r="Q347" s="42"/>
      <c r="R347" s="42">
        <f t="shared" si="30"/>
        <v>177198</v>
      </c>
      <c r="S347" s="42">
        <f t="shared" si="31"/>
        <v>581</v>
      </c>
    </row>
    <row r="348" spans="1:19" s="18" customFormat="1">
      <c r="A348" s="18">
        <f t="shared" si="32"/>
        <v>2037</v>
      </c>
      <c r="B348" s="18">
        <f t="shared" si="33"/>
        <v>5</v>
      </c>
      <c r="F348" s="42">
        <f>SUMIF('Cust MB Ind'!$X$8:$AH$8,$B$29,'Cust MB Ind'!$X308:$AH308)</f>
        <v>3</v>
      </c>
      <c r="G348" s="42">
        <f>'Avg Bill Days'!C305</f>
        <v>29.524000000000001</v>
      </c>
      <c r="H348" s="42"/>
      <c r="I348" s="42"/>
      <c r="J348" s="42">
        <f t="shared" si="29"/>
        <v>576</v>
      </c>
      <c r="K348" s="42">
        <f t="shared" si="29"/>
        <v>0</v>
      </c>
      <c r="L348" s="42"/>
      <c r="M348" s="42"/>
      <c r="N348" s="42"/>
      <c r="O348" s="42"/>
      <c r="P348" s="42"/>
      <c r="Q348" s="42"/>
      <c r="R348" s="42">
        <f t="shared" si="30"/>
        <v>196089</v>
      </c>
      <c r="S348" s="42">
        <f t="shared" si="31"/>
        <v>600</v>
      </c>
    </row>
    <row r="349" spans="1:19" s="18" customFormat="1">
      <c r="A349" s="18">
        <f t="shared" si="32"/>
        <v>2037</v>
      </c>
      <c r="B349" s="18">
        <f t="shared" si="33"/>
        <v>6</v>
      </c>
      <c r="F349" s="42">
        <f>SUMIF('Cust MB Ind'!$X$8:$AH$8,$B$29,'Cust MB Ind'!$X309:$AH309)</f>
        <v>3</v>
      </c>
      <c r="G349" s="42">
        <f>'Avg Bill Days'!C306</f>
        <v>30.619</v>
      </c>
      <c r="H349" s="42"/>
      <c r="I349" s="42"/>
      <c r="J349" s="42">
        <f t="shared" si="29"/>
        <v>540</v>
      </c>
      <c r="K349" s="42">
        <f t="shared" si="29"/>
        <v>0</v>
      </c>
      <c r="L349" s="42"/>
      <c r="M349" s="42"/>
      <c r="N349" s="42"/>
      <c r="O349" s="42"/>
      <c r="P349" s="42"/>
      <c r="Q349" s="42"/>
      <c r="R349" s="42">
        <f t="shared" si="30"/>
        <v>215037</v>
      </c>
      <c r="S349" s="42">
        <f t="shared" si="31"/>
        <v>572</v>
      </c>
    </row>
    <row r="350" spans="1:19" s="18" customFormat="1">
      <c r="A350" s="18">
        <f t="shared" si="32"/>
        <v>2037</v>
      </c>
      <c r="B350" s="18">
        <f t="shared" si="33"/>
        <v>7</v>
      </c>
      <c r="F350" s="42">
        <f>SUMIF('Cust MB Ind'!$X$8:$AH$8,$B$29,'Cust MB Ind'!$X310:$AH310)</f>
        <v>3</v>
      </c>
      <c r="G350" s="42">
        <f>'Avg Bill Days'!C307</f>
        <v>30.713999999999999</v>
      </c>
      <c r="H350" s="42"/>
      <c r="I350" s="42"/>
      <c r="J350" s="42">
        <f t="shared" si="29"/>
        <v>555</v>
      </c>
      <c r="K350" s="42">
        <f t="shared" si="29"/>
        <v>0</v>
      </c>
      <c r="L350" s="42"/>
      <c r="M350" s="42"/>
      <c r="N350" s="42"/>
      <c r="O350" s="42"/>
      <c r="P350" s="42"/>
      <c r="Q350" s="42"/>
      <c r="R350" s="42">
        <f t="shared" si="30"/>
        <v>227822</v>
      </c>
      <c r="S350" s="42">
        <f t="shared" si="31"/>
        <v>568</v>
      </c>
    </row>
    <row r="351" spans="1:19" s="18" customFormat="1">
      <c r="A351" s="18">
        <f t="shared" si="32"/>
        <v>2037</v>
      </c>
      <c r="B351" s="18">
        <f t="shared" si="33"/>
        <v>8</v>
      </c>
      <c r="F351" s="42">
        <f>SUMIF('Cust MB Ind'!$X$8:$AH$8,$B$29,'Cust MB Ind'!$X311:$AH311)</f>
        <v>3</v>
      </c>
      <c r="G351" s="42">
        <f>'Avg Bill Days'!C308</f>
        <v>30.475999999999999</v>
      </c>
      <c r="H351" s="42"/>
      <c r="I351" s="42"/>
      <c r="J351" s="42">
        <f t="shared" si="29"/>
        <v>571</v>
      </c>
      <c r="K351" s="42">
        <f t="shared" si="29"/>
        <v>0</v>
      </c>
      <c r="L351" s="42"/>
      <c r="M351" s="42"/>
      <c r="N351" s="42"/>
      <c r="O351" s="42"/>
      <c r="P351" s="42"/>
      <c r="Q351" s="42"/>
      <c r="R351" s="42">
        <f t="shared" si="30"/>
        <v>219993</v>
      </c>
      <c r="S351" s="42">
        <f t="shared" si="31"/>
        <v>580</v>
      </c>
    </row>
    <row r="352" spans="1:19" s="18" customFormat="1">
      <c r="A352" s="18">
        <f t="shared" si="32"/>
        <v>2037</v>
      </c>
      <c r="B352" s="18">
        <f t="shared" si="33"/>
        <v>9</v>
      </c>
      <c r="F352" s="42">
        <f>SUMIF('Cust MB Ind'!$X$8:$AH$8,$B$29,'Cust MB Ind'!$X312:$AH312)</f>
        <v>3</v>
      </c>
      <c r="G352" s="42">
        <f>'Avg Bill Days'!C309</f>
        <v>31.143000000000001</v>
      </c>
      <c r="H352" s="42"/>
      <c r="I352" s="42"/>
      <c r="J352" s="42">
        <f t="shared" si="29"/>
        <v>544</v>
      </c>
      <c r="K352" s="42">
        <f t="shared" si="29"/>
        <v>0</v>
      </c>
      <c r="L352" s="42"/>
      <c r="M352" s="42"/>
      <c r="N352" s="42"/>
      <c r="O352" s="42"/>
      <c r="P352" s="42"/>
      <c r="Q352" s="42"/>
      <c r="R352" s="42">
        <f t="shared" si="30"/>
        <v>218563</v>
      </c>
      <c r="S352" s="42">
        <f t="shared" si="31"/>
        <v>553</v>
      </c>
    </row>
    <row r="353" spans="1:19" s="18" customFormat="1">
      <c r="A353" s="18">
        <f t="shared" si="32"/>
        <v>2037</v>
      </c>
      <c r="B353" s="18">
        <f t="shared" si="33"/>
        <v>10</v>
      </c>
      <c r="F353" s="42">
        <f>SUMIF('Cust MB Ind'!$X$8:$AH$8,$B$29,'Cust MB Ind'!$X313:$AH313)</f>
        <v>3</v>
      </c>
      <c r="G353" s="42">
        <f>'Avg Bill Days'!C310</f>
        <v>30.762</v>
      </c>
      <c r="H353" s="42"/>
      <c r="I353" s="42"/>
      <c r="J353" s="42">
        <f t="shared" si="29"/>
        <v>535</v>
      </c>
      <c r="K353" s="42">
        <f t="shared" si="29"/>
        <v>0</v>
      </c>
      <c r="L353" s="42"/>
      <c r="M353" s="42"/>
      <c r="N353" s="42"/>
      <c r="O353" s="42"/>
      <c r="P353" s="42"/>
      <c r="Q353" s="42"/>
      <c r="R353" s="42">
        <f t="shared" si="30"/>
        <v>211957</v>
      </c>
      <c r="S353" s="42">
        <f t="shared" si="31"/>
        <v>562</v>
      </c>
    </row>
    <row r="354" spans="1:19" s="18" customFormat="1">
      <c r="A354" s="18">
        <f t="shared" si="32"/>
        <v>2037</v>
      </c>
      <c r="B354" s="18">
        <f t="shared" si="33"/>
        <v>11</v>
      </c>
      <c r="F354" s="42">
        <f>SUMIF('Cust MB Ind'!$X$8:$AH$8,$B$29,'Cust MB Ind'!$X314:$AH314)</f>
        <v>3</v>
      </c>
      <c r="G354" s="42">
        <f>'Avg Bill Days'!C311</f>
        <v>28.619</v>
      </c>
      <c r="H354" s="42"/>
      <c r="I354" s="42"/>
      <c r="J354" s="42">
        <f t="shared" si="29"/>
        <v>537</v>
      </c>
      <c r="K354" s="42">
        <f t="shared" si="29"/>
        <v>0</v>
      </c>
      <c r="L354" s="42"/>
      <c r="M354" s="42"/>
      <c r="N354" s="42"/>
      <c r="O354" s="42"/>
      <c r="P354" s="42"/>
      <c r="Q354" s="42"/>
      <c r="R354" s="42">
        <f t="shared" si="30"/>
        <v>190106</v>
      </c>
      <c r="S354" s="42">
        <f t="shared" si="31"/>
        <v>541</v>
      </c>
    </row>
    <row r="355" spans="1:19" s="18" customFormat="1">
      <c r="A355" s="18">
        <f t="shared" si="32"/>
        <v>2037</v>
      </c>
      <c r="B355" s="18">
        <f t="shared" si="33"/>
        <v>12</v>
      </c>
      <c r="F355" s="42">
        <f>SUMIF('Cust MB Ind'!$X$8:$AH$8,$B$29,'Cust MB Ind'!$X315:$AH315)</f>
        <v>3</v>
      </c>
      <c r="G355" s="42">
        <f>'Avg Bill Days'!C312</f>
        <v>31.238</v>
      </c>
      <c r="H355" s="42"/>
      <c r="I355" s="42"/>
      <c r="J355" s="42">
        <f t="shared" si="29"/>
        <v>532</v>
      </c>
      <c r="K355" s="42">
        <f t="shared" si="29"/>
        <v>0</v>
      </c>
      <c r="L355" s="42"/>
      <c r="M355" s="42"/>
      <c r="N355" s="42"/>
      <c r="O355" s="42"/>
      <c r="P355" s="42"/>
      <c r="Q355" s="42"/>
      <c r="R355" s="42">
        <f t="shared" si="30"/>
        <v>181604</v>
      </c>
      <c r="S355" s="42">
        <f t="shared" si="31"/>
        <v>544</v>
      </c>
    </row>
  </sheetData>
  <phoneticPr fontId="4" type="noConversion"/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S355"/>
  <sheetViews>
    <sheetView zoomScale="90" zoomScaleNormal="90" workbookViewId="0">
      <pane ySplit="2" topLeftCell="A3" activePane="bottomLeft" state="frozen"/>
      <selection pane="bottomLeft" activeCell="A3" sqref="A3"/>
    </sheetView>
  </sheetViews>
  <sheetFormatPr defaultRowHeight="15"/>
  <cols>
    <col min="1" max="5" width="7.7109375" style="3" customWidth="1"/>
    <col min="6" max="7" width="11.5703125" style="3" customWidth="1"/>
    <col min="8" max="8" width="14.42578125" style="3" customWidth="1"/>
    <col min="9" max="19" width="11.5703125" style="3" customWidth="1"/>
    <col min="20" max="16384" width="9.140625" style="3"/>
  </cols>
  <sheetData>
    <row r="1" spans="1:19" ht="29.25" customHeight="1">
      <c r="A1" s="6" t="s">
        <v>12</v>
      </c>
      <c r="B1" s="6" t="s">
        <v>13</v>
      </c>
      <c r="C1" s="6" t="s">
        <v>14</v>
      </c>
      <c r="D1" s="6" t="s">
        <v>15</v>
      </c>
      <c r="E1" s="6" t="s">
        <v>16</v>
      </c>
      <c r="F1" s="7" t="s">
        <v>17</v>
      </c>
      <c r="G1" s="7" t="s">
        <v>18</v>
      </c>
      <c r="H1" s="7" t="s">
        <v>19</v>
      </c>
      <c r="I1" s="7" t="s">
        <v>88</v>
      </c>
      <c r="J1" s="7" t="s">
        <v>89</v>
      </c>
      <c r="K1" s="7" t="s">
        <v>90</v>
      </c>
      <c r="L1" s="7" t="s">
        <v>20</v>
      </c>
      <c r="M1" s="7" t="s">
        <v>91</v>
      </c>
      <c r="N1" s="7" t="s">
        <v>92</v>
      </c>
      <c r="O1" s="7"/>
      <c r="P1" s="8" t="s">
        <v>21</v>
      </c>
      <c r="Q1" s="8" t="s">
        <v>22</v>
      </c>
      <c r="R1" s="9" t="s">
        <v>74</v>
      </c>
      <c r="S1" s="7" t="s">
        <v>23</v>
      </c>
    </row>
    <row r="2" spans="1:19">
      <c r="A2" s="10" t="s">
        <v>93</v>
      </c>
      <c r="B2" s="10" t="s">
        <v>94</v>
      </c>
      <c r="C2" s="10" t="s">
        <v>95</v>
      </c>
      <c r="D2" s="10" t="s">
        <v>96</v>
      </c>
      <c r="E2" s="10" t="s">
        <v>97</v>
      </c>
      <c r="F2" s="10" t="s">
        <v>98</v>
      </c>
      <c r="G2" s="10" t="s">
        <v>99</v>
      </c>
      <c r="H2" s="11">
        <v>30</v>
      </c>
      <c r="I2" s="12">
        <v>590</v>
      </c>
      <c r="J2" s="13">
        <v>588</v>
      </c>
      <c r="K2" s="13">
        <v>508</v>
      </c>
      <c r="L2" s="13">
        <v>608</v>
      </c>
      <c r="M2" s="13">
        <v>580</v>
      </c>
      <c r="N2" s="13">
        <v>969</v>
      </c>
      <c r="O2" s="13"/>
      <c r="P2" s="14" t="s">
        <v>100</v>
      </c>
      <c r="Q2" s="14" t="s">
        <v>101</v>
      </c>
      <c r="R2" s="14" t="s">
        <v>102</v>
      </c>
      <c r="S2" s="10" t="s">
        <v>103</v>
      </c>
    </row>
    <row r="3" spans="1:19" s="18" customFormat="1">
      <c r="A3" s="3">
        <v>2010</v>
      </c>
      <c r="B3" s="3">
        <v>5</v>
      </c>
      <c r="C3" s="3" t="s">
        <v>10</v>
      </c>
      <c r="D3" s="3" t="s">
        <v>8</v>
      </c>
      <c r="E3" s="3" t="s">
        <v>70</v>
      </c>
      <c r="F3" s="36">
        <v>6</v>
      </c>
      <c r="G3" s="36">
        <v>179</v>
      </c>
      <c r="H3" s="36"/>
      <c r="I3" s="36"/>
      <c r="J3" s="36"/>
      <c r="K3" s="36"/>
      <c r="L3" s="36"/>
      <c r="M3" s="36"/>
      <c r="N3" s="36"/>
      <c r="O3" s="36"/>
      <c r="P3" s="36">
        <v>4530.68</v>
      </c>
      <c r="Q3" s="36">
        <v>1900.38</v>
      </c>
      <c r="R3" s="36">
        <v>36019</v>
      </c>
      <c r="S3" s="42"/>
    </row>
    <row r="4" spans="1:19" s="18" customFormat="1">
      <c r="A4" s="3">
        <v>2010</v>
      </c>
      <c r="B4" s="3">
        <v>6</v>
      </c>
      <c r="C4" s="3" t="s">
        <v>10</v>
      </c>
      <c r="D4" s="3" t="s">
        <v>8</v>
      </c>
      <c r="E4" s="3" t="s">
        <v>70</v>
      </c>
      <c r="F4" s="36">
        <v>6</v>
      </c>
      <c r="G4" s="36">
        <v>183</v>
      </c>
      <c r="H4" s="36">
        <v>2436</v>
      </c>
      <c r="I4" s="36"/>
      <c r="J4" s="36"/>
      <c r="K4" s="36"/>
      <c r="L4" s="36"/>
      <c r="M4" s="36"/>
      <c r="N4" s="36"/>
      <c r="O4" s="36"/>
      <c r="P4" s="36">
        <v>4782.22</v>
      </c>
      <c r="Q4" s="36">
        <v>2195.48</v>
      </c>
      <c r="R4" s="36">
        <v>35284</v>
      </c>
      <c r="S4" s="42"/>
    </row>
    <row r="5" spans="1:19" s="18" customFormat="1">
      <c r="A5" s="3">
        <v>2010</v>
      </c>
      <c r="B5" s="3">
        <v>7</v>
      </c>
      <c r="C5" s="3" t="s">
        <v>10</v>
      </c>
      <c r="D5" s="3" t="s">
        <v>8</v>
      </c>
      <c r="E5" s="3" t="s">
        <v>70</v>
      </c>
      <c r="F5" s="36">
        <v>6</v>
      </c>
      <c r="G5" s="36">
        <v>184</v>
      </c>
      <c r="H5" s="36">
        <v>7189</v>
      </c>
      <c r="I5" s="36"/>
      <c r="J5" s="36"/>
      <c r="K5" s="36"/>
      <c r="L5" s="36"/>
      <c r="M5" s="36"/>
      <c r="N5" s="36"/>
      <c r="O5" s="36"/>
      <c r="P5" s="36">
        <v>4457.5200000000004</v>
      </c>
      <c r="Q5" s="36">
        <v>2356.5200000000004</v>
      </c>
      <c r="R5" s="36">
        <v>26706</v>
      </c>
      <c r="S5" s="42"/>
    </row>
    <row r="6" spans="1:19" s="18" customFormat="1">
      <c r="A6" s="3">
        <v>2010</v>
      </c>
      <c r="B6" s="3">
        <v>8</v>
      </c>
      <c r="C6" s="3" t="s">
        <v>10</v>
      </c>
      <c r="D6" s="3" t="s">
        <v>8</v>
      </c>
      <c r="E6" s="3" t="s">
        <v>70</v>
      </c>
      <c r="F6" s="36">
        <v>6</v>
      </c>
      <c r="G6" s="36">
        <v>181</v>
      </c>
      <c r="H6" s="36">
        <v>9197</v>
      </c>
      <c r="I6" s="36"/>
      <c r="J6" s="36"/>
      <c r="K6" s="36"/>
      <c r="L6" s="36"/>
      <c r="M6" s="36"/>
      <c r="N6" s="36"/>
      <c r="O6" s="36"/>
      <c r="P6" s="36">
        <v>5477.26</v>
      </c>
      <c r="Q6" s="36">
        <v>2910.3599999999997</v>
      </c>
      <c r="R6" s="36">
        <v>32687</v>
      </c>
      <c r="S6" s="42"/>
    </row>
    <row r="7" spans="1:19" s="18" customFormat="1">
      <c r="A7" s="3">
        <v>2010</v>
      </c>
      <c r="B7" s="3">
        <v>9</v>
      </c>
      <c r="C7" s="3" t="s">
        <v>10</v>
      </c>
      <c r="D7" s="3" t="s">
        <v>8</v>
      </c>
      <c r="E7" s="3" t="s">
        <v>70</v>
      </c>
      <c r="F7" s="36">
        <v>6</v>
      </c>
      <c r="G7" s="36">
        <v>188</v>
      </c>
      <c r="H7" s="36">
        <v>8363</v>
      </c>
      <c r="I7" s="36"/>
      <c r="J7" s="36"/>
      <c r="K7" s="36"/>
      <c r="L7" s="36"/>
      <c r="M7" s="36"/>
      <c r="N7" s="36"/>
      <c r="O7" s="36"/>
      <c r="P7" s="36">
        <v>5053.3999999999996</v>
      </c>
      <c r="Q7" s="36">
        <v>2672.21</v>
      </c>
      <c r="R7" s="36">
        <v>29955</v>
      </c>
      <c r="S7" s="42"/>
    </row>
    <row r="8" spans="1:19" s="18" customFormat="1">
      <c r="A8" s="3">
        <v>2010</v>
      </c>
      <c r="B8" s="3">
        <v>10</v>
      </c>
      <c r="C8" s="3" t="s">
        <v>10</v>
      </c>
      <c r="D8" s="3" t="s">
        <v>8</v>
      </c>
      <c r="E8" s="3" t="s">
        <v>70</v>
      </c>
      <c r="F8" s="36">
        <v>6</v>
      </c>
      <c r="G8" s="36">
        <v>179</v>
      </c>
      <c r="H8" s="36">
        <v>3669</v>
      </c>
      <c r="I8" s="36"/>
      <c r="J8" s="36"/>
      <c r="K8" s="36"/>
      <c r="L8" s="36"/>
      <c r="M8" s="36"/>
      <c r="N8" s="36"/>
      <c r="O8" s="36"/>
      <c r="P8" s="36">
        <v>3660.23</v>
      </c>
      <c r="Q8" s="36">
        <v>1805.7800000000002</v>
      </c>
      <c r="R8" s="36">
        <v>24126</v>
      </c>
      <c r="S8" s="42"/>
    </row>
    <row r="9" spans="1:19" s="18" customFormat="1">
      <c r="A9" s="3">
        <v>2010</v>
      </c>
      <c r="B9" s="3">
        <v>11</v>
      </c>
      <c r="C9" s="3" t="s">
        <v>10</v>
      </c>
      <c r="D9" s="3" t="s">
        <v>8</v>
      </c>
      <c r="E9" s="3" t="s">
        <v>70</v>
      </c>
      <c r="F9" s="36">
        <v>6</v>
      </c>
      <c r="G9" s="36">
        <v>174</v>
      </c>
      <c r="H9" s="36"/>
      <c r="I9" s="36"/>
      <c r="J9" s="36"/>
      <c r="K9" s="36"/>
      <c r="L9" s="36"/>
      <c r="M9" s="36"/>
      <c r="N9" s="36"/>
      <c r="O9" s="36"/>
      <c r="P9" s="36">
        <v>2830.1400000000003</v>
      </c>
      <c r="Q9" s="36">
        <v>1183.75</v>
      </c>
      <c r="R9" s="36">
        <v>22249</v>
      </c>
      <c r="S9" s="42"/>
    </row>
    <row r="10" spans="1:19" s="18" customFormat="1">
      <c r="A10" s="3">
        <v>2010</v>
      </c>
      <c r="B10" s="3">
        <v>12</v>
      </c>
      <c r="C10" s="3" t="s">
        <v>10</v>
      </c>
      <c r="D10" s="3" t="s">
        <v>8</v>
      </c>
      <c r="E10" s="3" t="s">
        <v>70</v>
      </c>
      <c r="F10" s="36">
        <v>6</v>
      </c>
      <c r="G10" s="36">
        <v>186</v>
      </c>
      <c r="H10" s="36"/>
      <c r="I10" s="36"/>
      <c r="J10" s="36"/>
      <c r="K10" s="36"/>
      <c r="L10" s="36"/>
      <c r="M10" s="36"/>
      <c r="N10" s="36"/>
      <c r="O10" s="36"/>
      <c r="P10" s="36">
        <v>2746.6499999999996</v>
      </c>
      <c r="Q10" s="36">
        <v>1196</v>
      </c>
      <c r="R10" s="36">
        <v>21010</v>
      </c>
      <c r="S10" s="42"/>
    </row>
    <row r="11" spans="1:19" s="18" customFormat="1">
      <c r="A11" s="3">
        <v>2011</v>
      </c>
      <c r="B11" s="3">
        <v>1</v>
      </c>
      <c r="C11" s="3" t="s">
        <v>10</v>
      </c>
      <c r="D11" s="3" t="s">
        <v>8</v>
      </c>
      <c r="E11" s="3" t="s">
        <v>70</v>
      </c>
      <c r="F11" s="36">
        <v>6</v>
      </c>
      <c r="G11" s="36">
        <v>189</v>
      </c>
      <c r="H11" s="36"/>
      <c r="I11" s="36"/>
      <c r="J11" s="36"/>
      <c r="K11" s="36"/>
      <c r="L11" s="36"/>
      <c r="M11" s="36"/>
      <c r="N11" s="36"/>
      <c r="O11" s="36"/>
      <c r="P11" s="36">
        <v>2103.4799999999996</v>
      </c>
      <c r="Q11" s="36">
        <v>951.90000000000009</v>
      </c>
      <c r="R11" s="36">
        <v>16062</v>
      </c>
      <c r="S11" s="42"/>
    </row>
    <row r="12" spans="1:19" s="18" customFormat="1">
      <c r="A12" s="3">
        <v>2011</v>
      </c>
      <c r="B12" s="3">
        <v>2</v>
      </c>
      <c r="C12" s="3" t="s">
        <v>10</v>
      </c>
      <c r="D12" s="3" t="s">
        <v>8</v>
      </c>
      <c r="E12" s="3" t="s">
        <v>70</v>
      </c>
      <c r="F12" s="36">
        <v>6</v>
      </c>
      <c r="G12" s="36">
        <v>184</v>
      </c>
      <c r="H12" s="36"/>
      <c r="I12" s="36"/>
      <c r="J12" s="36"/>
      <c r="K12" s="36"/>
      <c r="L12" s="36"/>
      <c r="M12" s="36"/>
      <c r="N12" s="36"/>
      <c r="O12" s="36"/>
      <c r="P12" s="36">
        <v>3514.93</v>
      </c>
      <c r="Q12" s="36">
        <v>1502.9</v>
      </c>
      <c r="R12" s="36">
        <v>27991</v>
      </c>
      <c r="S12" s="42"/>
    </row>
    <row r="13" spans="1:19" s="18" customFormat="1">
      <c r="A13" s="3">
        <v>2011</v>
      </c>
      <c r="B13" s="3">
        <v>3</v>
      </c>
      <c r="C13" s="3" t="s">
        <v>10</v>
      </c>
      <c r="D13" s="3" t="s">
        <v>8</v>
      </c>
      <c r="E13" s="3" t="s">
        <v>70</v>
      </c>
      <c r="F13" s="36">
        <v>6</v>
      </c>
      <c r="G13" s="36">
        <v>177</v>
      </c>
      <c r="H13" s="36"/>
      <c r="I13" s="36"/>
      <c r="J13" s="36"/>
      <c r="K13" s="36"/>
      <c r="L13" s="36"/>
      <c r="M13" s="36"/>
      <c r="N13" s="36"/>
      <c r="O13" s="36"/>
      <c r="P13" s="36">
        <v>2689.94</v>
      </c>
      <c r="Q13" s="36">
        <v>1197.3</v>
      </c>
      <c r="R13" s="36">
        <v>21375</v>
      </c>
      <c r="S13" s="42"/>
    </row>
    <row r="14" spans="1:19" s="18" customFormat="1">
      <c r="A14" s="3">
        <v>2011</v>
      </c>
      <c r="B14" s="3">
        <v>4</v>
      </c>
      <c r="C14" s="3" t="s">
        <v>10</v>
      </c>
      <c r="D14" s="3" t="s">
        <v>8</v>
      </c>
      <c r="E14" s="3" t="s">
        <v>70</v>
      </c>
      <c r="F14" s="36">
        <v>6</v>
      </c>
      <c r="G14" s="36">
        <v>179</v>
      </c>
      <c r="H14" s="36"/>
      <c r="I14" s="36"/>
      <c r="J14" s="36"/>
      <c r="K14" s="36"/>
      <c r="L14" s="36"/>
      <c r="M14" s="36"/>
      <c r="N14" s="36"/>
      <c r="O14" s="36"/>
      <c r="P14" s="36">
        <v>2600.9499999999998</v>
      </c>
      <c r="Q14" s="36">
        <v>1142.9099999999999</v>
      </c>
      <c r="R14" s="36">
        <v>20437</v>
      </c>
      <c r="S14" s="42"/>
    </row>
    <row r="15" spans="1:19" s="18" customFormat="1">
      <c r="A15" s="3">
        <v>2011</v>
      </c>
      <c r="B15" s="3">
        <v>5</v>
      </c>
      <c r="C15" s="3" t="s">
        <v>10</v>
      </c>
      <c r="D15" s="3" t="s">
        <v>8</v>
      </c>
      <c r="E15" s="3" t="s">
        <v>70</v>
      </c>
      <c r="F15" s="36">
        <v>6</v>
      </c>
      <c r="G15" s="36">
        <v>185</v>
      </c>
      <c r="H15" s="36"/>
      <c r="I15" s="36"/>
      <c r="J15" s="36"/>
      <c r="K15" s="36"/>
      <c r="L15" s="36"/>
      <c r="M15" s="36"/>
      <c r="N15" s="36"/>
      <c r="O15" s="36"/>
      <c r="P15" s="36">
        <v>3336.49</v>
      </c>
      <c r="Q15" s="36">
        <v>1456.9</v>
      </c>
      <c r="R15" s="36">
        <v>26995</v>
      </c>
      <c r="S15" s="42"/>
    </row>
    <row r="16" spans="1:19" s="18" customFormat="1">
      <c r="A16" s="3">
        <v>2011</v>
      </c>
      <c r="B16" s="3">
        <v>6</v>
      </c>
      <c r="C16" s="3" t="s">
        <v>10</v>
      </c>
      <c r="D16" s="3" t="s">
        <v>8</v>
      </c>
      <c r="E16" s="3" t="s">
        <v>70</v>
      </c>
      <c r="F16" s="36">
        <v>6</v>
      </c>
      <c r="G16" s="36">
        <v>182</v>
      </c>
      <c r="H16" s="36">
        <v>1625</v>
      </c>
      <c r="I16" s="36"/>
      <c r="J16" s="36"/>
      <c r="K16" s="36"/>
      <c r="L16" s="36"/>
      <c r="M16" s="36"/>
      <c r="N16" s="36"/>
      <c r="O16" s="36"/>
      <c r="P16" s="36">
        <v>3081.8</v>
      </c>
      <c r="Q16" s="36">
        <v>1453.4900000000002</v>
      </c>
      <c r="R16" s="36">
        <v>22690</v>
      </c>
      <c r="S16" s="42"/>
    </row>
    <row r="17" spans="1:19" s="18" customFormat="1">
      <c r="A17" s="3">
        <v>2011</v>
      </c>
      <c r="B17" s="3">
        <v>7</v>
      </c>
      <c r="C17" s="3" t="s">
        <v>10</v>
      </c>
      <c r="D17" s="3" t="s">
        <v>8</v>
      </c>
      <c r="E17" s="3" t="s">
        <v>70</v>
      </c>
      <c r="F17" s="36">
        <v>6</v>
      </c>
      <c r="G17" s="36">
        <v>186</v>
      </c>
      <c r="H17" s="36">
        <v>6803</v>
      </c>
      <c r="I17" s="36"/>
      <c r="J17" s="36"/>
      <c r="K17" s="36"/>
      <c r="L17" s="36"/>
      <c r="M17" s="36"/>
      <c r="N17" s="36"/>
      <c r="O17" s="36"/>
      <c r="P17" s="36">
        <v>4470.09</v>
      </c>
      <c r="Q17" s="36">
        <v>2388.0800000000004</v>
      </c>
      <c r="R17" s="36">
        <v>28303</v>
      </c>
      <c r="S17" s="42"/>
    </row>
    <row r="18" spans="1:19" s="18" customFormat="1">
      <c r="A18" s="3">
        <v>2011</v>
      </c>
      <c r="B18" s="3">
        <v>8</v>
      </c>
      <c r="C18" s="3" t="s">
        <v>10</v>
      </c>
      <c r="D18" s="3" t="s">
        <v>8</v>
      </c>
      <c r="E18" s="3" t="s">
        <v>70</v>
      </c>
      <c r="F18" s="36">
        <v>6</v>
      </c>
      <c r="G18" s="36">
        <v>180</v>
      </c>
      <c r="H18" s="36">
        <v>6696</v>
      </c>
      <c r="I18" s="36"/>
      <c r="J18" s="36"/>
      <c r="K18" s="36"/>
      <c r="L18" s="36"/>
      <c r="M18" s="36"/>
      <c r="N18" s="36"/>
      <c r="O18" s="36"/>
      <c r="P18" s="36">
        <v>4530.2</v>
      </c>
      <c r="Q18" s="36">
        <v>2389.5099999999998</v>
      </c>
      <c r="R18" s="36">
        <v>28946</v>
      </c>
      <c r="S18" s="42"/>
    </row>
    <row r="19" spans="1:19" s="18" customFormat="1">
      <c r="A19" s="3">
        <v>2011</v>
      </c>
      <c r="B19" s="3">
        <v>9</v>
      </c>
      <c r="C19" s="3" t="s">
        <v>10</v>
      </c>
      <c r="D19" s="3" t="s">
        <v>8</v>
      </c>
      <c r="E19" s="3" t="s">
        <v>70</v>
      </c>
      <c r="F19" s="36">
        <v>6</v>
      </c>
      <c r="G19" s="36">
        <v>182</v>
      </c>
      <c r="H19" s="36">
        <v>6579</v>
      </c>
      <c r="I19" s="36"/>
      <c r="J19" s="36"/>
      <c r="K19" s="36"/>
      <c r="L19" s="36"/>
      <c r="M19" s="36"/>
      <c r="N19" s="36"/>
      <c r="O19" s="36"/>
      <c r="P19" s="36">
        <v>4424.4400000000005</v>
      </c>
      <c r="Q19" s="36">
        <v>2361.0100000000002</v>
      </c>
      <c r="R19" s="36">
        <v>27841</v>
      </c>
      <c r="S19" s="42"/>
    </row>
    <row r="20" spans="1:19" s="18" customFormat="1">
      <c r="A20" s="3">
        <v>2011</v>
      </c>
      <c r="B20" s="3">
        <v>10</v>
      </c>
      <c r="C20" s="3" t="s">
        <v>10</v>
      </c>
      <c r="D20" s="3" t="s">
        <v>8</v>
      </c>
      <c r="E20" s="3" t="s">
        <v>70</v>
      </c>
      <c r="F20" s="36">
        <v>6</v>
      </c>
      <c r="G20" s="36">
        <v>179</v>
      </c>
      <c r="H20" s="36">
        <v>3552</v>
      </c>
      <c r="I20" s="36"/>
      <c r="J20" s="36"/>
      <c r="K20" s="36"/>
      <c r="L20" s="36"/>
      <c r="M20" s="36"/>
      <c r="N20" s="36"/>
      <c r="O20" s="36"/>
      <c r="P20" s="36">
        <v>3667.49</v>
      </c>
      <c r="Q20" s="36">
        <v>1895.51</v>
      </c>
      <c r="R20" s="36">
        <v>23981</v>
      </c>
      <c r="S20" s="42"/>
    </row>
    <row r="21" spans="1:19" s="18" customFormat="1">
      <c r="A21" s="3">
        <v>2011</v>
      </c>
      <c r="B21" s="3">
        <v>11</v>
      </c>
      <c r="C21" s="3" t="s">
        <v>10</v>
      </c>
      <c r="D21" s="3" t="s">
        <v>8</v>
      </c>
      <c r="E21" s="3" t="s">
        <v>70</v>
      </c>
      <c r="F21" s="36">
        <v>6</v>
      </c>
      <c r="G21" s="36">
        <v>174</v>
      </c>
      <c r="H21" s="36"/>
      <c r="I21" s="36"/>
      <c r="J21" s="36"/>
      <c r="K21" s="36"/>
      <c r="L21" s="36"/>
      <c r="M21" s="36"/>
      <c r="N21" s="36"/>
      <c r="O21" s="36"/>
      <c r="P21" s="36">
        <v>2542.5800000000004</v>
      </c>
      <c r="Q21" s="36">
        <v>1154.54</v>
      </c>
      <c r="R21" s="36">
        <v>18876</v>
      </c>
      <c r="S21" s="42"/>
    </row>
    <row r="22" spans="1:19" s="18" customFormat="1">
      <c r="A22" s="3">
        <v>2011</v>
      </c>
      <c r="B22" s="3">
        <v>12</v>
      </c>
      <c r="C22" s="3" t="s">
        <v>10</v>
      </c>
      <c r="D22" s="3" t="s">
        <v>8</v>
      </c>
      <c r="E22" s="3" t="s">
        <v>70</v>
      </c>
      <c r="F22" s="36">
        <v>6</v>
      </c>
      <c r="G22" s="36">
        <v>193</v>
      </c>
      <c r="H22" s="36"/>
      <c r="I22" s="36"/>
      <c r="J22" s="36"/>
      <c r="K22" s="36"/>
      <c r="L22" s="36"/>
      <c r="M22" s="36"/>
      <c r="N22" s="36"/>
      <c r="O22" s="36"/>
      <c r="P22" s="36">
        <v>2362.1999999999998</v>
      </c>
      <c r="Q22" s="36">
        <v>1080.9599999999998</v>
      </c>
      <c r="R22" s="36">
        <v>17376</v>
      </c>
      <c r="S22" s="42"/>
    </row>
    <row r="23" spans="1:19" s="18" customFormat="1">
      <c r="A23" s="3">
        <v>2012</v>
      </c>
      <c r="B23" s="3">
        <v>1</v>
      </c>
      <c r="C23" s="3" t="s">
        <v>10</v>
      </c>
      <c r="D23" s="3" t="s">
        <v>8</v>
      </c>
      <c r="E23" s="3" t="s">
        <v>70</v>
      </c>
      <c r="F23" s="36">
        <v>6</v>
      </c>
      <c r="G23" s="36">
        <v>192</v>
      </c>
      <c r="H23" s="36"/>
      <c r="I23" s="36"/>
      <c r="J23" s="36"/>
      <c r="K23" s="36"/>
      <c r="L23" s="36"/>
      <c r="M23" s="36"/>
      <c r="N23" s="36"/>
      <c r="O23" s="36"/>
      <c r="P23" s="36">
        <v>2477.9400000000005</v>
      </c>
      <c r="Q23" s="36">
        <v>1158.2100000000003</v>
      </c>
      <c r="R23" s="36">
        <v>18491</v>
      </c>
      <c r="S23" s="42"/>
    </row>
    <row r="24" spans="1:19" s="18" customFormat="1">
      <c r="A24" s="3">
        <v>2012</v>
      </c>
      <c r="B24" s="3">
        <v>2</v>
      </c>
      <c r="C24" s="3" t="s">
        <v>10</v>
      </c>
      <c r="D24" s="3" t="s">
        <v>8</v>
      </c>
      <c r="E24" s="3" t="s">
        <v>70</v>
      </c>
      <c r="F24" s="36">
        <v>6</v>
      </c>
      <c r="G24" s="36">
        <v>180</v>
      </c>
      <c r="H24" s="36"/>
      <c r="I24" s="36"/>
      <c r="J24" s="36"/>
      <c r="K24" s="36"/>
      <c r="L24" s="36"/>
      <c r="M24" s="36"/>
      <c r="N24" s="36"/>
      <c r="O24" s="36"/>
      <c r="P24" s="36">
        <v>2433.2400000000002</v>
      </c>
      <c r="Q24" s="36">
        <v>1142.81</v>
      </c>
      <c r="R24" s="36">
        <v>18185</v>
      </c>
      <c r="S24" s="42"/>
    </row>
    <row r="25" spans="1:19" s="18" customFormat="1">
      <c r="A25" s="3">
        <v>2012</v>
      </c>
      <c r="B25" s="3">
        <v>3</v>
      </c>
      <c r="C25" s="3" t="s">
        <v>10</v>
      </c>
      <c r="D25" s="3" t="s">
        <v>8</v>
      </c>
      <c r="E25" s="3" t="s">
        <v>70</v>
      </c>
      <c r="F25" s="36">
        <v>6</v>
      </c>
      <c r="G25" s="36">
        <v>176</v>
      </c>
      <c r="H25" s="36"/>
      <c r="I25" s="36"/>
      <c r="J25" s="36"/>
      <c r="K25" s="36"/>
      <c r="L25" s="36"/>
      <c r="M25" s="36"/>
      <c r="N25" s="36"/>
      <c r="O25" s="36"/>
      <c r="P25" s="36">
        <v>2754.78</v>
      </c>
      <c r="Q25" s="36">
        <v>1312.5800000000002</v>
      </c>
      <c r="R25" s="36">
        <v>21562</v>
      </c>
      <c r="S25" s="42"/>
    </row>
    <row r="26" spans="1:19" s="18" customFormat="1">
      <c r="A26" s="3">
        <v>2012</v>
      </c>
      <c r="B26" s="3">
        <v>4</v>
      </c>
      <c r="C26" s="3" t="s">
        <v>10</v>
      </c>
      <c r="D26" s="3" t="s">
        <v>8</v>
      </c>
      <c r="E26" s="3" t="s">
        <v>70</v>
      </c>
      <c r="F26" s="36">
        <v>6</v>
      </c>
      <c r="G26" s="36">
        <v>186</v>
      </c>
      <c r="H26" s="36"/>
      <c r="I26" s="36"/>
      <c r="J26" s="36"/>
      <c r="K26" s="36"/>
      <c r="L26" s="36"/>
      <c r="M26" s="36"/>
      <c r="N26" s="36"/>
      <c r="O26" s="36"/>
      <c r="P26" s="36">
        <v>2565.1400000000003</v>
      </c>
      <c r="Q26" s="36">
        <v>1272.49</v>
      </c>
      <c r="R26" s="36">
        <v>20082</v>
      </c>
      <c r="S26" s="42"/>
    </row>
    <row r="27" spans="1:19">
      <c r="A27" s="39" t="s">
        <v>25</v>
      </c>
      <c r="B27" s="39" t="s">
        <v>25</v>
      </c>
      <c r="C27" s="39" t="s">
        <v>25</v>
      </c>
      <c r="D27" s="39" t="s">
        <v>25</v>
      </c>
      <c r="E27" s="39" t="s">
        <v>25</v>
      </c>
      <c r="F27" s="39" t="s">
        <v>25</v>
      </c>
      <c r="G27" s="39" t="s">
        <v>25</v>
      </c>
      <c r="H27" s="39" t="s">
        <v>25</v>
      </c>
      <c r="I27" s="39" t="s">
        <v>25</v>
      </c>
      <c r="J27" s="39" t="s">
        <v>25</v>
      </c>
      <c r="K27" s="39" t="s">
        <v>25</v>
      </c>
      <c r="L27" s="39" t="s">
        <v>25</v>
      </c>
      <c r="M27" s="39" t="s">
        <v>25</v>
      </c>
      <c r="N27" s="39" t="s">
        <v>25</v>
      </c>
      <c r="O27" s="39" t="s">
        <v>25</v>
      </c>
      <c r="P27" s="39" t="s">
        <v>25</v>
      </c>
      <c r="Q27" s="39" t="s">
        <v>25</v>
      </c>
      <c r="R27" s="39" t="s">
        <v>25</v>
      </c>
      <c r="S27" s="39" t="s">
        <v>25</v>
      </c>
    </row>
    <row r="29" spans="1:19">
      <c r="A29" s="15" t="s">
        <v>24</v>
      </c>
      <c r="B29" s="15" t="s">
        <v>8</v>
      </c>
      <c r="G29" s="3">
        <v>3</v>
      </c>
    </row>
    <row r="31" spans="1:19">
      <c r="A31" s="16" t="s">
        <v>54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19" s="18" customFormat="1">
      <c r="A32" s="17" t="s">
        <v>52</v>
      </c>
      <c r="B32" s="17" t="s">
        <v>13</v>
      </c>
      <c r="C32" s="17"/>
      <c r="D32" s="17"/>
      <c r="E32" s="17"/>
      <c r="F32" s="17" t="s">
        <v>123</v>
      </c>
      <c r="G32" s="17" t="s">
        <v>124</v>
      </c>
      <c r="H32" s="17"/>
      <c r="I32" s="17"/>
      <c r="J32" s="17" t="s">
        <v>125</v>
      </c>
      <c r="K32" s="17" t="s">
        <v>126</v>
      </c>
      <c r="L32" s="17"/>
      <c r="M32" s="17"/>
      <c r="N32" s="17"/>
      <c r="O32" s="17"/>
      <c r="P32" s="17"/>
      <c r="Q32" s="17"/>
      <c r="R32" s="17" t="s">
        <v>127</v>
      </c>
      <c r="S32" s="17" t="s">
        <v>128</v>
      </c>
    </row>
    <row r="33" spans="1:19" s="18" customFormat="1">
      <c r="A33" s="18">
        <f t="shared" ref="A33:A44" si="0">COUNTIF($B$2:$B$27,$B33)</f>
        <v>2</v>
      </c>
      <c r="B33" s="18">
        <v>1</v>
      </c>
      <c r="F33" s="42">
        <f>SUMIF($B$3:$B$27,$B33,F$3:F$27)/$A33</f>
        <v>6</v>
      </c>
      <c r="G33" s="42">
        <f t="shared" ref="G33:G44" si="1">SUMIF($B$3:$B$27,$B33,G$3:G$27)/$A33/F33</f>
        <v>31.75</v>
      </c>
      <c r="H33" s="42"/>
      <c r="I33" s="42"/>
      <c r="J33" s="42">
        <f>SUMIF($B$3:$B$27,$B33,J$3:J$27)/$A33/$F33</f>
        <v>0</v>
      </c>
      <c r="K33" s="42">
        <f>SUMIF($B$3:$B$27,$B33,K$3:K$27)/$A33/$F33</f>
        <v>0</v>
      </c>
      <c r="L33" s="42"/>
      <c r="M33" s="42"/>
      <c r="N33" s="42"/>
      <c r="O33" s="42"/>
      <c r="P33" s="42"/>
      <c r="Q33" s="42"/>
      <c r="R33" s="42">
        <f>SUMIF($B$3:$B$27,$B33,R$3:R$27)/$A33/$F33/$G33</f>
        <v>90.690288713910761</v>
      </c>
      <c r="S33" s="42">
        <f t="shared" ref="S33:S44" si="2">SUMIF($B$3:$B$27,$B33,S$3:S$27)/$A33/$F33</f>
        <v>0</v>
      </c>
    </row>
    <row r="34" spans="1:19" s="18" customFormat="1">
      <c r="A34" s="18">
        <f t="shared" si="0"/>
        <v>2</v>
      </c>
      <c r="B34" s="18">
        <v>2</v>
      </c>
      <c r="F34" s="42">
        <f t="shared" ref="F34:F44" si="3">SUMIF($B$3:$B$27,$B34,F$3:F$27)/$A34</f>
        <v>6</v>
      </c>
      <c r="G34" s="42">
        <f t="shared" si="1"/>
        <v>30.333333333333332</v>
      </c>
      <c r="H34" s="42"/>
      <c r="I34" s="42"/>
      <c r="J34" s="42">
        <f t="shared" ref="J34:K44" si="4">SUMIF($B$3:$B$27,$B34,J$3:J$27)/$A34/$F34</f>
        <v>0</v>
      </c>
      <c r="K34" s="42">
        <f t="shared" si="4"/>
        <v>0</v>
      </c>
      <c r="L34" s="42"/>
      <c r="M34" s="42"/>
      <c r="N34" s="42"/>
      <c r="O34" s="42"/>
      <c r="P34" s="42"/>
      <c r="Q34" s="42"/>
      <c r="R34" s="42">
        <f t="shared" ref="R34:R44" si="5">SUMIF($B$3:$B$27,$B34,R$3:R$27)/$A34/$F34/$G34</f>
        <v>126.85714285714286</v>
      </c>
      <c r="S34" s="42">
        <f t="shared" si="2"/>
        <v>0</v>
      </c>
    </row>
    <row r="35" spans="1:19" s="18" customFormat="1">
      <c r="A35" s="18">
        <f t="shared" si="0"/>
        <v>2</v>
      </c>
      <c r="B35" s="18">
        <v>3</v>
      </c>
      <c r="F35" s="42">
        <f t="shared" si="3"/>
        <v>6</v>
      </c>
      <c r="G35" s="42">
        <f t="shared" si="1"/>
        <v>29.416666666666668</v>
      </c>
      <c r="H35" s="42"/>
      <c r="I35" s="42"/>
      <c r="J35" s="42">
        <f t="shared" si="4"/>
        <v>0</v>
      </c>
      <c r="K35" s="42">
        <f t="shared" si="4"/>
        <v>0</v>
      </c>
      <c r="L35" s="42"/>
      <c r="M35" s="42"/>
      <c r="N35" s="42"/>
      <c r="O35" s="42"/>
      <c r="P35" s="42"/>
      <c r="Q35" s="42"/>
      <c r="R35" s="42">
        <f t="shared" si="5"/>
        <v>121.63456090651557</v>
      </c>
      <c r="S35" s="42">
        <f t="shared" si="2"/>
        <v>0</v>
      </c>
    </row>
    <row r="36" spans="1:19" s="18" customFormat="1">
      <c r="A36" s="18">
        <f>COUNTIF($B$2:$B$27,$B36)</f>
        <v>2</v>
      </c>
      <c r="B36" s="18">
        <v>4</v>
      </c>
      <c r="F36" s="42">
        <f t="shared" si="3"/>
        <v>6</v>
      </c>
      <c r="G36" s="42">
        <f t="shared" si="1"/>
        <v>30.416666666666668</v>
      </c>
      <c r="H36" s="42"/>
      <c r="I36" s="42"/>
      <c r="J36" s="42">
        <f t="shared" si="4"/>
        <v>0</v>
      </c>
      <c r="K36" s="42">
        <f t="shared" si="4"/>
        <v>0</v>
      </c>
      <c r="L36" s="42"/>
      <c r="M36" s="42"/>
      <c r="N36" s="42"/>
      <c r="O36" s="42"/>
      <c r="P36" s="42"/>
      <c r="Q36" s="42"/>
      <c r="R36" s="42">
        <f t="shared" si="5"/>
        <v>111.01095890410959</v>
      </c>
      <c r="S36" s="42">
        <f t="shared" si="2"/>
        <v>0</v>
      </c>
    </row>
    <row r="37" spans="1:19" s="18" customFormat="1">
      <c r="A37" s="18">
        <f t="shared" si="0"/>
        <v>2</v>
      </c>
      <c r="B37" s="18">
        <v>5</v>
      </c>
      <c r="F37" s="42">
        <f t="shared" si="3"/>
        <v>6</v>
      </c>
      <c r="G37" s="42">
        <f t="shared" si="1"/>
        <v>30.333333333333332</v>
      </c>
      <c r="H37" s="42"/>
      <c r="I37" s="42"/>
      <c r="J37" s="42">
        <f t="shared" si="4"/>
        <v>0</v>
      </c>
      <c r="K37" s="42">
        <f t="shared" si="4"/>
        <v>0</v>
      </c>
      <c r="L37" s="42"/>
      <c r="M37" s="42"/>
      <c r="N37" s="42"/>
      <c r="O37" s="42"/>
      <c r="P37" s="42"/>
      <c r="Q37" s="42"/>
      <c r="R37" s="42">
        <f t="shared" si="5"/>
        <v>173.11538461538464</v>
      </c>
      <c r="S37" s="42">
        <f t="shared" si="2"/>
        <v>0</v>
      </c>
    </row>
    <row r="38" spans="1:19" s="18" customFormat="1">
      <c r="A38" s="18">
        <f t="shared" si="0"/>
        <v>2</v>
      </c>
      <c r="B38" s="18">
        <v>6</v>
      </c>
      <c r="F38" s="42">
        <f t="shared" si="3"/>
        <v>6</v>
      </c>
      <c r="G38" s="42">
        <f t="shared" si="1"/>
        <v>30.416666666666668</v>
      </c>
      <c r="H38" s="42"/>
      <c r="I38" s="42"/>
      <c r="J38" s="42">
        <f t="shared" si="4"/>
        <v>0</v>
      </c>
      <c r="K38" s="42">
        <f t="shared" si="4"/>
        <v>0</v>
      </c>
      <c r="L38" s="42"/>
      <c r="M38" s="42"/>
      <c r="N38" s="42"/>
      <c r="O38" s="42"/>
      <c r="P38" s="42"/>
      <c r="Q38" s="42"/>
      <c r="R38" s="42">
        <f t="shared" si="5"/>
        <v>158.83287671232878</v>
      </c>
      <c r="S38" s="42">
        <f t="shared" si="2"/>
        <v>0</v>
      </c>
    </row>
    <row r="39" spans="1:19" s="18" customFormat="1">
      <c r="A39" s="18">
        <f t="shared" si="0"/>
        <v>2</v>
      </c>
      <c r="B39" s="18">
        <v>7</v>
      </c>
      <c r="F39" s="42">
        <f t="shared" si="3"/>
        <v>6</v>
      </c>
      <c r="G39" s="42">
        <f t="shared" si="1"/>
        <v>30.833333333333332</v>
      </c>
      <c r="H39" s="42"/>
      <c r="I39" s="42"/>
      <c r="J39" s="42">
        <f t="shared" si="4"/>
        <v>0</v>
      </c>
      <c r="K39" s="42">
        <f t="shared" si="4"/>
        <v>0</v>
      </c>
      <c r="L39" s="42"/>
      <c r="M39" s="42"/>
      <c r="N39" s="42"/>
      <c r="O39" s="42"/>
      <c r="P39" s="42"/>
      <c r="Q39" s="42"/>
      <c r="R39" s="42">
        <f t="shared" si="5"/>
        <v>148.67297297297296</v>
      </c>
      <c r="S39" s="42">
        <f t="shared" si="2"/>
        <v>0</v>
      </c>
    </row>
    <row r="40" spans="1:19" s="18" customFormat="1">
      <c r="A40" s="18">
        <f t="shared" si="0"/>
        <v>2</v>
      </c>
      <c r="B40" s="18">
        <v>8</v>
      </c>
      <c r="F40" s="42">
        <f t="shared" si="3"/>
        <v>6</v>
      </c>
      <c r="G40" s="42">
        <f t="shared" si="1"/>
        <v>30.083333333333332</v>
      </c>
      <c r="H40" s="42"/>
      <c r="I40" s="42"/>
      <c r="J40" s="42">
        <f t="shared" si="4"/>
        <v>0</v>
      </c>
      <c r="K40" s="42">
        <f t="shared" si="4"/>
        <v>0</v>
      </c>
      <c r="L40" s="42"/>
      <c r="M40" s="42"/>
      <c r="N40" s="42"/>
      <c r="O40" s="42"/>
      <c r="P40" s="42"/>
      <c r="Q40" s="42"/>
      <c r="R40" s="42">
        <f t="shared" si="5"/>
        <v>170.72853185595568</v>
      </c>
      <c r="S40" s="42">
        <f t="shared" si="2"/>
        <v>0</v>
      </c>
    </row>
    <row r="41" spans="1:19" s="18" customFormat="1">
      <c r="A41" s="18">
        <f t="shared" si="0"/>
        <v>2</v>
      </c>
      <c r="B41" s="18">
        <v>9</v>
      </c>
      <c r="F41" s="42">
        <f t="shared" si="3"/>
        <v>6</v>
      </c>
      <c r="G41" s="42">
        <f t="shared" si="1"/>
        <v>30.833333333333332</v>
      </c>
      <c r="H41" s="42"/>
      <c r="I41" s="42"/>
      <c r="J41" s="42">
        <f t="shared" si="4"/>
        <v>0</v>
      </c>
      <c r="K41" s="42">
        <f t="shared" si="4"/>
        <v>0</v>
      </c>
      <c r="L41" s="42"/>
      <c r="M41" s="42"/>
      <c r="N41" s="42"/>
      <c r="O41" s="42"/>
      <c r="P41" s="42"/>
      <c r="Q41" s="42"/>
      <c r="R41" s="42">
        <f t="shared" si="5"/>
        <v>156.2054054054054</v>
      </c>
      <c r="S41" s="42">
        <f t="shared" si="2"/>
        <v>0</v>
      </c>
    </row>
    <row r="42" spans="1:19" s="18" customFormat="1">
      <c r="A42" s="18">
        <f t="shared" si="0"/>
        <v>2</v>
      </c>
      <c r="B42" s="18">
        <v>10</v>
      </c>
      <c r="F42" s="42">
        <f t="shared" si="3"/>
        <v>6</v>
      </c>
      <c r="G42" s="42">
        <f t="shared" si="1"/>
        <v>29.833333333333332</v>
      </c>
      <c r="H42" s="42"/>
      <c r="I42" s="42"/>
      <c r="J42" s="42">
        <f t="shared" si="4"/>
        <v>0</v>
      </c>
      <c r="K42" s="42">
        <f t="shared" si="4"/>
        <v>0</v>
      </c>
      <c r="L42" s="42"/>
      <c r="M42" s="42"/>
      <c r="N42" s="42"/>
      <c r="O42" s="42"/>
      <c r="P42" s="42"/>
      <c r="Q42" s="42"/>
      <c r="R42" s="42">
        <f t="shared" si="5"/>
        <v>134.37709497206703</v>
      </c>
      <c r="S42" s="42">
        <f t="shared" si="2"/>
        <v>0</v>
      </c>
    </row>
    <row r="43" spans="1:19" s="18" customFormat="1">
      <c r="A43" s="18">
        <f t="shared" si="0"/>
        <v>2</v>
      </c>
      <c r="B43" s="18">
        <v>11</v>
      </c>
      <c r="F43" s="42">
        <f t="shared" si="3"/>
        <v>6</v>
      </c>
      <c r="G43" s="42">
        <f t="shared" si="1"/>
        <v>29</v>
      </c>
      <c r="H43" s="42"/>
      <c r="I43" s="42"/>
      <c r="J43" s="42">
        <f t="shared" si="4"/>
        <v>0</v>
      </c>
      <c r="K43" s="42">
        <f t="shared" si="4"/>
        <v>0</v>
      </c>
      <c r="L43" s="42"/>
      <c r="M43" s="42"/>
      <c r="N43" s="42"/>
      <c r="O43" s="42"/>
      <c r="P43" s="42"/>
      <c r="Q43" s="42"/>
      <c r="R43" s="42">
        <f t="shared" si="5"/>
        <v>118.17528735632185</v>
      </c>
      <c r="S43" s="42">
        <f t="shared" si="2"/>
        <v>0</v>
      </c>
    </row>
    <row r="44" spans="1:19" s="18" customFormat="1">
      <c r="A44" s="18">
        <f t="shared" si="0"/>
        <v>2</v>
      </c>
      <c r="B44" s="18">
        <v>12</v>
      </c>
      <c r="F44" s="42">
        <f t="shared" si="3"/>
        <v>6</v>
      </c>
      <c r="G44" s="42">
        <f t="shared" si="1"/>
        <v>31.583333333333332</v>
      </c>
      <c r="H44" s="42"/>
      <c r="I44" s="42"/>
      <c r="J44" s="42">
        <f t="shared" si="4"/>
        <v>0</v>
      </c>
      <c r="K44" s="42">
        <f t="shared" si="4"/>
        <v>0</v>
      </c>
      <c r="L44" s="42"/>
      <c r="M44" s="42"/>
      <c r="N44" s="42"/>
      <c r="O44" s="42"/>
      <c r="P44" s="42"/>
      <c r="Q44" s="42"/>
      <c r="R44" s="42">
        <f t="shared" si="5"/>
        <v>101.28232189973616</v>
      </c>
      <c r="S44" s="42">
        <f t="shared" si="2"/>
        <v>0</v>
      </c>
    </row>
    <row r="45" spans="1:19">
      <c r="A45" s="38" t="s">
        <v>25</v>
      </c>
      <c r="B45" s="38" t="s">
        <v>25</v>
      </c>
      <c r="C45" s="38" t="s">
        <v>25</v>
      </c>
      <c r="D45" s="38" t="s">
        <v>25</v>
      </c>
      <c r="E45" s="38" t="s">
        <v>25</v>
      </c>
      <c r="F45" s="38" t="s">
        <v>25</v>
      </c>
      <c r="G45" s="38" t="s">
        <v>25</v>
      </c>
      <c r="H45" s="38" t="s">
        <v>25</v>
      </c>
      <c r="I45" s="38" t="s">
        <v>25</v>
      </c>
      <c r="J45" s="38" t="s">
        <v>25</v>
      </c>
      <c r="K45" s="38" t="s">
        <v>25</v>
      </c>
      <c r="L45" s="38" t="s">
        <v>25</v>
      </c>
      <c r="M45" s="38" t="s">
        <v>25</v>
      </c>
      <c r="N45" s="38" t="s">
        <v>25</v>
      </c>
      <c r="O45" s="38" t="s">
        <v>25</v>
      </c>
      <c r="P45" s="38" t="s">
        <v>25</v>
      </c>
      <c r="Q45" s="38" t="s">
        <v>25</v>
      </c>
      <c r="R45" s="38" t="s">
        <v>25</v>
      </c>
      <c r="S45" s="38" t="s">
        <v>25</v>
      </c>
    </row>
    <row r="47" spans="1:19">
      <c r="A47" s="16" t="s">
        <v>56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1:19">
      <c r="A48" s="17"/>
      <c r="B48" s="17" t="str">
        <f>B32</f>
        <v>Month</v>
      </c>
      <c r="C48" s="17"/>
      <c r="D48" s="17"/>
      <c r="E48" s="17"/>
      <c r="F48" s="17" t="s">
        <v>118</v>
      </c>
      <c r="G48" s="17" t="s">
        <v>122</v>
      </c>
      <c r="H48" s="17"/>
      <c r="I48" s="17"/>
      <c r="J48" s="17" t="s">
        <v>119</v>
      </c>
      <c r="K48" s="17" t="s">
        <v>120</v>
      </c>
      <c r="L48" s="17"/>
      <c r="M48" s="17"/>
      <c r="N48" s="17"/>
      <c r="O48" s="17"/>
      <c r="P48" s="17"/>
      <c r="Q48" s="17"/>
      <c r="R48" s="17" t="s">
        <v>74</v>
      </c>
      <c r="S48" s="17" t="s">
        <v>121</v>
      </c>
    </row>
    <row r="49" spans="1:19" s="18" customFormat="1">
      <c r="A49" s="18">
        <f>'Inputs &amp; Notes'!B1-1</f>
        <v>2012</v>
      </c>
      <c r="B49" s="18">
        <v>6</v>
      </c>
      <c r="F49" s="42">
        <f>SUMIF('Cust MB Ind'!$X$8:$AH$8,$B$29,'Cust MB Ind'!$X9:$AH9)</f>
        <v>6</v>
      </c>
      <c r="G49" s="42">
        <f>'Avg Bill Days'!C6</f>
        <v>31.67</v>
      </c>
      <c r="H49" s="42"/>
      <c r="I49" s="42"/>
      <c r="J49" s="42">
        <f>ROUND(SUMIF($B$32:$B$45,$B49,J$32:J$45)*$F49,0)</f>
        <v>0</v>
      </c>
      <c r="K49" s="42">
        <f>ROUND(SUMIF($B$32:$B$45,$B49,K$32:K$45)*$F49,0)</f>
        <v>0</v>
      </c>
      <c r="L49" s="42"/>
      <c r="M49" s="42"/>
      <c r="N49" s="42"/>
      <c r="O49" s="42"/>
      <c r="P49" s="42"/>
      <c r="Q49" s="42"/>
      <c r="R49" s="42">
        <f>ROUND(SUMIF($B$32:$B$45,$B49,R$32:R$45)*$F49*$G49,0)</f>
        <v>30181</v>
      </c>
      <c r="S49" s="42">
        <f>ROUND(SUMIF($B$32:$B$45,$B49,S$32:S$45)*$F49,0)</f>
        <v>0</v>
      </c>
    </row>
    <row r="50" spans="1:19" s="18" customFormat="1">
      <c r="A50" s="18">
        <f t="shared" ref="A50:A55" si="6">A49</f>
        <v>2012</v>
      </c>
      <c r="B50" s="18">
        <f t="shared" ref="B50:B55" si="7">B49+1</f>
        <v>7</v>
      </c>
      <c r="F50" s="42">
        <f>SUMIF('Cust MB Ind'!$X$8:$AH$8,$B$29,'Cust MB Ind'!$X10:$AH10)</f>
        <v>6</v>
      </c>
      <c r="G50" s="42">
        <f>'Avg Bill Days'!C7</f>
        <v>31.14</v>
      </c>
      <c r="H50" s="42"/>
      <c r="I50" s="42"/>
      <c r="J50" s="42">
        <f t="shared" ref="J50:K113" si="8">ROUND(SUMIF($B$32:$B$45,$B50,J$32:J$45)*$F50,0)</f>
        <v>0</v>
      </c>
      <c r="K50" s="42">
        <f t="shared" si="8"/>
        <v>0</v>
      </c>
      <c r="L50" s="42"/>
      <c r="M50" s="42"/>
      <c r="N50" s="42"/>
      <c r="O50" s="42"/>
      <c r="P50" s="42"/>
      <c r="Q50" s="42"/>
      <c r="R50" s="42">
        <f t="shared" ref="R50:R113" si="9">ROUND(SUMIF($B$32:$B$45,$B50,R$32:R$45)*$F50*$G50,0)</f>
        <v>27778</v>
      </c>
      <c r="S50" s="42">
        <f t="shared" ref="S50:S113" si="10">ROUND(SUMIF($B$32:$B$45,$B50,S$32:S$45)*$F50,0)</f>
        <v>0</v>
      </c>
    </row>
    <row r="51" spans="1:19" s="18" customFormat="1">
      <c r="A51" s="18">
        <f t="shared" si="6"/>
        <v>2012</v>
      </c>
      <c r="B51" s="18">
        <f t="shared" si="7"/>
        <v>8</v>
      </c>
      <c r="F51" s="42">
        <f>SUMIF('Cust MB Ind'!$X$8:$AH$8,$B$29,'Cust MB Ind'!$X11:$AH11)</f>
        <v>6</v>
      </c>
      <c r="G51" s="42">
        <f>'Avg Bill Days'!C8</f>
        <v>30.43</v>
      </c>
      <c r="H51" s="42"/>
      <c r="I51" s="42"/>
      <c r="J51" s="42">
        <f t="shared" si="8"/>
        <v>0</v>
      </c>
      <c r="K51" s="42">
        <f t="shared" si="8"/>
        <v>0</v>
      </c>
      <c r="L51" s="42"/>
      <c r="M51" s="42"/>
      <c r="N51" s="42"/>
      <c r="O51" s="42"/>
      <c r="P51" s="42"/>
      <c r="Q51" s="42"/>
      <c r="R51" s="42">
        <f t="shared" si="9"/>
        <v>31172</v>
      </c>
      <c r="S51" s="42">
        <f t="shared" si="10"/>
        <v>0</v>
      </c>
    </row>
    <row r="52" spans="1:19" s="18" customFormat="1">
      <c r="A52" s="18">
        <f t="shared" si="6"/>
        <v>2012</v>
      </c>
      <c r="B52" s="18">
        <f t="shared" si="7"/>
        <v>9</v>
      </c>
      <c r="F52" s="42">
        <f>SUMIF('Cust MB Ind'!$X$8:$AH$8,$B$29,'Cust MB Ind'!$X12:$AH12)</f>
        <v>6</v>
      </c>
      <c r="G52" s="42">
        <f>'Avg Bill Days'!C9</f>
        <v>31.14</v>
      </c>
      <c r="H52" s="42"/>
      <c r="I52" s="42"/>
      <c r="J52" s="42">
        <f t="shared" si="8"/>
        <v>0</v>
      </c>
      <c r="K52" s="42">
        <f t="shared" si="8"/>
        <v>0</v>
      </c>
      <c r="L52" s="42"/>
      <c r="M52" s="42"/>
      <c r="N52" s="42"/>
      <c r="O52" s="42"/>
      <c r="P52" s="42"/>
      <c r="Q52" s="42"/>
      <c r="R52" s="42">
        <f t="shared" si="9"/>
        <v>29185</v>
      </c>
      <c r="S52" s="42">
        <f t="shared" si="10"/>
        <v>0</v>
      </c>
    </row>
    <row r="53" spans="1:19" s="18" customFormat="1">
      <c r="A53" s="18">
        <f t="shared" si="6"/>
        <v>2012</v>
      </c>
      <c r="B53" s="18">
        <f t="shared" si="7"/>
        <v>10</v>
      </c>
      <c r="F53" s="42">
        <f>SUMIF('Cust MB Ind'!$X$8:$AH$8,$B$29,'Cust MB Ind'!$X13:$AH13)</f>
        <v>6</v>
      </c>
      <c r="G53" s="42">
        <f>'Avg Bill Days'!C10</f>
        <v>29.52</v>
      </c>
      <c r="H53" s="42"/>
      <c r="I53" s="42"/>
      <c r="J53" s="42">
        <f t="shared" si="8"/>
        <v>0</v>
      </c>
      <c r="K53" s="42">
        <f t="shared" si="8"/>
        <v>0</v>
      </c>
      <c r="L53" s="42"/>
      <c r="M53" s="42"/>
      <c r="N53" s="42"/>
      <c r="O53" s="42"/>
      <c r="P53" s="42"/>
      <c r="Q53" s="42"/>
      <c r="R53" s="42">
        <f t="shared" si="9"/>
        <v>23801</v>
      </c>
      <c r="S53" s="42">
        <f t="shared" si="10"/>
        <v>0</v>
      </c>
    </row>
    <row r="54" spans="1:19" s="18" customFormat="1">
      <c r="A54" s="18">
        <f t="shared" si="6"/>
        <v>2012</v>
      </c>
      <c r="B54" s="18">
        <f t="shared" si="7"/>
        <v>11</v>
      </c>
      <c r="F54" s="42">
        <f>SUMIF('Cust MB Ind'!$X$8:$AH$8,$B$29,'Cust MB Ind'!$X14:$AH14)</f>
        <v>6</v>
      </c>
      <c r="G54" s="42">
        <f>'Avg Bill Days'!C11</f>
        <v>28.762</v>
      </c>
      <c r="H54" s="42"/>
      <c r="I54" s="42"/>
      <c r="J54" s="42">
        <f t="shared" si="8"/>
        <v>0</v>
      </c>
      <c r="K54" s="42">
        <f t="shared" si="8"/>
        <v>0</v>
      </c>
      <c r="L54" s="42"/>
      <c r="M54" s="42"/>
      <c r="N54" s="42"/>
      <c r="O54" s="42"/>
      <c r="P54" s="42"/>
      <c r="Q54" s="42"/>
      <c r="R54" s="42">
        <f t="shared" si="9"/>
        <v>20394</v>
      </c>
      <c r="S54" s="42">
        <f t="shared" si="10"/>
        <v>0</v>
      </c>
    </row>
    <row r="55" spans="1:19" s="18" customFormat="1">
      <c r="A55" s="18">
        <f t="shared" si="6"/>
        <v>2012</v>
      </c>
      <c r="B55" s="18">
        <f t="shared" si="7"/>
        <v>12</v>
      </c>
      <c r="F55" s="42">
        <f>SUMIF('Cust MB Ind'!$X$8:$AH$8,$B$29,'Cust MB Ind'!$X15:$AH15)</f>
        <v>6</v>
      </c>
      <c r="G55" s="42">
        <f>'Avg Bill Days'!C12</f>
        <v>30.905000000000001</v>
      </c>
      <c r="H55" s="42"/>
      <c r="I55" s="42"/>
      <c r="J55" s="42">
        <f t="shared" si="8"/>
        <v>0</v>
      </c>
      <c r="K55" s="42">
        <f t="shared" si="8"/>
        <v>0</v>
      </c>
      <c r="L55" s="42"/>
      <c r="M55" s="42"/>
      <c r="N55" s="42"/>
      <c r="O55" s="42"/>
      <c r="P55" s="42"/>
      <c r="Q55" s="42"/>
      <c r="R55" s="42">
        <f t="shared" si="9"/>
        <v>18781</v>
      </c>
      <c r="S55" s="42">
        <f t="shared" si="10"/>
        <v>0</v>
      </c>
    </row>
    <row r="56" spans="1:19" s="18" customFormat="1">
      <c r="A56" s="18">
        <f>'Inputs &amp; Notes'!B1</f>
        <v>2013</v>
      </c>
      <c r="B56" s="18">
        <v>1</v>
      </c>
      <c r="F56" s="42">
        <f>SUMIF('Cust MB Ind'!$X$8:$AH$8,$B$29,'Cust MB Ind'!$X16:$AH16)</f>
        <v>6</v>
      </c>
      <c r="G56" s="42">
        <f>'Avg Bill Days'!C13</f>
        <v>32.286000000000001</v>
      </c>
      <c r="H56" s="42"/>
      <c r="I56" s="42"/>
      <c r="J56" s="42">
        <f t="shared" si="8"/>
        <v>0</v>
      </c>
      <c r="K56" s="42">
        <f t="shared" si="8"/>
        <v>0</v>
      </c>
      <c r="L56" s="42"/>
      <c r="M56" s="42"/>
      <c r="N56" s="42"/>
      <c r="O56" s="42"/>
      <c r="P56" s="42"/>
      <c r="Q56" s="42"/>
      <c r="R56" s="42">
        <f t="shared" si="9"/>
        <v>17568</v>
      </c>
      <c r="S56" s="42">
        <f t="shared" si="10"/>
        <v>0</v>
      </c>
    </row>
    <row r="57" spans="1:19" s="18" customFormat="1">
      <c r="A57" s="18">
        <f>A56</f>
        <v>2013</v>
      </c>
      <c r="B57" s="18">
        <v>2</v>
      </c>
      <c r="F57" s="42">
        <f>SUMIF('Cust MB Ind'!$X$8:$AH$8,$B$29,'Cust MB Ind'!$X17:$AH17)</f>
        <v>6</v>
      </c>
      <c r="G57" s="42">
        <f>'Avg Bill Days'!C14</f>
        <v>29.81</v>
      </c>
      <c r="H57" s="42"/>
      <c r="I57" s="42"/>
      <c r="J57" s="42">
        <f t="shared" si="8"/>
        <v>0</v>
      </c>
      <c r="K57" s="42">
        <f t="shared" si="8"/>
        <v>0</v>
      </c>
      <c r="L57" s="42"/>
      <c r="M57" s="42"/>
      <c r="N57" s="42"/>
      <c r="O57" s="42"/>
      <c r="P57" s="42"/>
      <c r="Q57" s="42"/>
      <c r="R57" s="42">
        <f t="shared" si="9"/>
        <v>22690</v>
      </c>
      <c r="S57" s="42">
        <f t="shared" si="10"/>
        <v>0</v>
      </c>
    </row>
    <row r="58" spans="1:19" s="18" customFormat="1">
      <c r="A58" s="18">
        <f t="shared" ref="A58:A67" si="11">A57</f>
        <v>2013</v>
      </c>
      <c r="B58" s="18">
        <v>3</v>
      </c>
      <c r="F58" s="42">
        <f>SUMIF('Cust MB Ind'!$X$8:$AH$8,$B$29,'Cust MB Ind'!$X18:$AH18)</f>
        <v>6</v>
      </c>
      <c r="G58" s="42">
        <f>'Avg Bill Days'!C15</f>
        <v>29.524000000000001</v>
      </c>
      <c r="H58" s="42"/>
      <c r="I58" s="42"/>
      <c r="J58" s="42">
        <f t="shared" si="8"/>
        <v>0</v>
      </c>
      <c r="K58" s="42">
        <f t="shared" si="8"/>
        <v>0</v>
      </c>
      <c r="L58" s="42"/>
      <c r="M58" s="42"/>
      <c r="N58" s="42"/>
      <c r="O58" s="42"/>
      <c r="P58" s="42"/>
      <c r="Q58" s="42"/>
      <c r="R58" s="42">
        <f t="shared" si="9"/>
        <v>21547</v>
      </c>
      <c r="S58" s="42">
        <f t="shared" si="10"/>
        <v>0</v>
      </c>
    </row>
    <row r="59" spans="1:19" s="18" customFormat="1">
      <c r="A59" s="18">
        <f t="shared" si="11"/>
        <v>2013</v>
      </c>
      <c r="B59" s="18">
        <v>4</v>
      </c>
      <c r="F59" s="42">
        <f>SUMIF('Cust MB Ind'!$X$8:$AH$8,$B$29,'Cust MB Ind'!$X19:$AH19)</f>
        <v>6</v>
      </c>
      <c r="G59" s="42">
        <f>'Avg Bill Days'!C16</f>
        <v>30.713999999999999</v>
      </c>
      <c r="H59" s="42"/>
      <c r="I59" s="42"/>
      <c r="J59" s="42">
        <f t="shared" si="8"/>
        <v>0</v>
      </c>
      <c r="K59" s="42">
        <f t="shared" si="8"/>
        <v>0</v>
      </c>
      <c r="L59" s="42"/>
      <c r="M59" s="42"/>
      <c r="N59" s="42"/>
      <c r="O59" s="42"/>
      <c r="P59" s="42"/>
      <c r="Q59" s="42"/>
      <c r="R59" s="42">
        <f t="shared" si="9"/>
        <v>20458</v>
      </c>
      <c r="S59" s="42">
        <f t="shared" si="10"/>
        <v>0</v>
      </c>
    </row>
    <row r="60" spans="1:19" s="18" customFormat="1">
      <c r="A60" s="18">
        <f t="shared" si="11"/>
        <v>2013</v>
      </c>
      <c r="B60" s="18">
        <v>5</v>
      </c>
      <c r="F60" s="42">
        <f>SUMIF('Cust MB Ind'!$X$8:$AH$8,$B$29,'Cust MB Ind'!$X20:$AH20)</f>
        <v>6</v>
      </c>
      <c r="G60" s="42">
        <f>'Avg Bill Days'!C17</f>
        <v>29.524000000000001</v>
      </c>
      <c r="H60" s="42"/>
      <c r="I60" s="42"/>
      <c r="J60" s="42">
        <f t="shared" si="8"/>
        <v>0</v>
      </c>
      <c r="K60" s="42">
        <f t="shared" si="8"/>
        <v>0</v>
      </c>
      <c r="L60" s="42"/>
      <c r="M60" s="42"/>
      <c r="N60" s="42"/>
      <c r="O60" s="42"/>
      <c r="P60" s="42"/>
      <c r="Q60" s="42"/>
      <c r="R60" s="42">
        <f t="shared" si="9"/>
        <v>30666</v>
      </c>
      <c r="S60" s="42">
        <f t="shared" si="10"/>
        <v>0</v>
      </c>
    </row>
    <row r="61" spans="1:19" s="18" customFormat="1">
      <c r="A61" s="18">
        <f t="shared" si="11"/>
        <v>2013</v>
      </c>
      <c r="B61" s="18">
        <v>6</v>
      </c>
      <c r="F61" s="42">
        <f>SUMIF('Cust MB Ind'!$X$8:$AH$8,$B$29,'Cust MB Ind'!$X21:$AH21)</f>
        <v>6</v>
      </c>
      <c r="G61" s="42">
        <f>'Avg Bill Days'!C18</f>
        <v>30.619</v>
      </c>
      <c r="H61" s="42"/>
      <c r="I61" s="42"/>
      <c r="J61" s="42">
        <f t="shared" si="8"/>
        <v>0</v>
      </c>
      <c r="K61" s="42">
        <f t="shared" si="8"/>
        <v>0</v>
      </c>
      <c r="L61" s="42"/>
      <c r="M61" s="42"/>
      <c r="N61" s="42"/>
      <c r="O61" s="42"/>
      <c r="P61" s="42"/>
      <c r="Q61" s="42"/>
      <c r="R61" s="42">
        <f t="shared" si="9"/>
        <v>29180</v>
      </c>
      <c r="S61" s="42">
        <f t="shared" si="10"/>
        <v>0</v>
      </c>
    </row>
    <row r="62" spans="1:19" s="18" customFormat="1">
      <c r="A62" s="18">
        <f t="shared" si="11"/>
        <v>2013</v>
      </c>
      <c r="B62" s="18">
        <v>7</v>
      </c>
      <c r="F62" s="42">
        <f>SUMIF('Cust MB Ind'!$X$8:$AH$8,$B$29,'Cust MB Ind'!$X22:$AH22)</f>
        <v>6</v>
      </c>
      <c r="G62" s="42">
        <f>'Avg Bill Days'!C19</f>
        <v>30.713999999999999</v>
      </c>
      <c r="H62" s="42"/>
      <c r="I62" s="42"/>
      <c r="J62" s="42">
        <f t="shared" si="8"/>
        <v>0</v>
      </c>
      <c r="K62" s="42">
        <f t="shared" si="8"/>
        <v>0</v>
      </c>
      <c r="L62" s="42"/>
      <c r="M62" s="42"/>
      <c r="N62" s="42"/>
      <c r="O62" s="42"/>
      <c r="P62" s="42"/>
      <c r="Q62" s="42"/>
      <c r="R62" s="42">
        <f t="shared" si="9"/>
        <v>27398</v>
      </c>
      <c r="S62" s="42">
        <f t="shared" si="10"/>
        <v>0</v>
      </c>
    </row>
    <row r="63" spans="1:19" s="18" customFormat="1">
      <c r="A63" s="18">
        <f t="shared" si="11"/>
        <v>2013</v>
      </c>
      <c r="B63" s="18">
        <v>8</v>
      </c>
      <c r="F63" s="42">
        <f>SUMIF('Cust MB Ind'!$X$8:$AH$8,$B$29,'Cust MB Ind'!$X23:$AH23)</f>
        <v>6</v>
      </c>
      <c r="G63" s="42">
        <f>'Avg Bill Days'!C20</f>
        <v>30.475999999999999</v>
      </c>
      <c r="H63" s="42"/>
      <c r="I63" s="42"/>
      <c r="J63" s="42">
        <f t="shared" si="8"/>
        <v>0</v>
      </c>
      <c r="K63" s="42">
        <f t="shared" si="8"/>
        <v>0</v>
      </c>
      <c r="L63" s="42"/>
      <c r="M63" s="42"/>
      <c r="N63" s="42"/>
      <c r="O63" s="42"/>
      <c r="P63" s="42"/>
      <c r="Q63" s="42"/>
      <c r="R63" s="42">
        <f t="shared" si="9"/>
        <v>31219</v>
      </c>
      <c r="S63" s="42">
        <f t="shared" si="10"/>
        <v>0</v>
      </c>
    </row>
    <row r="64" spans="1:19" s="18" customFormat="1">
      <c r="A64" s="18">
        <f t="shared" si="11"/>
        <v>2013</v>
      </c>
      <c r="B64" s="18">
        <v>9</v>
      </c>
      <c r="F64" s="42">
        <f>SUMIF('Cust MB Ind'!$X$8:$AH$8,$B$29,'Cust MB Ind'!$X24:$AH24)</f>
        <v>6</v>
      </c>
      <c r="G64" s="42">
        <f>'Avg Bill Days'!C21</f>
        <v>31.143000000000001</v>
      </c>
      <c r="H64" s="42"/>
      <c r="I64" s="42"/>
      <c r="J64" s="42">
        <f t="shared" si="8"/>
        <v>0</v>
      </c>
      <c r="K64" s="42">
        <f t="shared" si="8"/>
        <v>0</v>
      </c>
      <c r="L64" s="42"/>
      <c r="M64" s="42"/>
      <c r="N64" s="42"/>
      <c r="O64" s="42"/>
      <c r="P64" s="42"/>
      <c r="Q64" s="42"/>
      <c r="R64" s="42">
        <f t="shared" si="9"/>
        <v>29188</v>
      </c>
      <c r="S64" s="42">
        <f t="shared" si="10"/>
        <v>0</v>
      </c>
    </row>
    <row r="65" spans="1:19" s="18" customFormat="1">
      <c r="A65" s="18">
        <f t="shared" si="11"/>
        <v>2013</v>
      </c>
      <c r="B65" s="18">
        <v>10</v>
      </c>
      <c r="F65" s="42">
        <f>SUMIF('Cust MB Ind'!$X$8:$AH$8,$B$29,'Cust MB Ind'!$X25:$AH25)</f>
        <v>6</v>
      </c>
      <c r="G65" s="42">
        <f>'Avg Bill Days'!C22</f>
        <v>30.762</v>
      </c>
      <c r="H65" s="42"/>
      <c r="I65" s="42"/>
      <c r="J65" s="42">
        <f t="shared" si="8"/>
        <v>0</v>
      </c>
      <c r="K65" s="42">
        <f t="shared" si="8"/>
        <v>0</v>
      </c>
      <c r="L65" s="42"/>
      <c r="M65" s="42"/>
      <c r="N65" s="42"/>
      <c r="O65" s="42"/>
      <c r="P65" s="42"/>
      <c r="Q65" s="42"/>
      <c r="R65" s="42">
        <f t="shared" si="9"/>
        <v>24802</v>
      </c>
      <c r="S65" s="42">
        <f t="shared" si="10"/>
        <v>0</v>
      </c>
    </row>
    <row r="66" spans="1:19" s="18" customFormat="1">
      <c r="A66" s="18">
        <f t="shared" si="11"/>
        <v>2013</v>
      </c>
      <c r="B66" s="18">
        <v>11</v>
      </c>
      <c r="F66" s="42">
        <f>SUMIF('Cust MB Ind'!$X$8:$AH$8,$B$29,'Cust MB Ind'!$X26:$AH26)</f>
        <v>6</v>
      </c>
      <c r="G66" s="42">
        <f>'Avg Bill Days'!C23</f>
        <v>28.619</v>
      </c>
      <c r="H66" s="42"/>
      <c r="I66" s="42"/>
      <c r="J66" s="42">
        <f t="shared" si="8"/>
        <v>0</v>
      </c>
      <c r="K66" s="42">
        <f t="shared" si="8"/>
        <v>0</v>
      </c>
      <c r="L66" s="42"/>
      <c r="M66" s="42"/>
      <c r="N66" s="42"/>
      <c r="O66" s="42"/>
      <c r="P66" s="42"/>
      <c r="Q66" s="42"/>
      <c r="R66" s="42">
        <f t="shared" si="9"/>
        <v>20292</v>
      </c>
      <c r="S66" s="42">
        <f t="shared" si="10"/>
        <v>0</v>
      </c>
    </row>
    <row r="67" spans="1:19" s="18" customFormat="1">
      <c r="A67" s="18">
        <f t="shared" si="11"/>
        <v>2013</v>
      </c>
      <c r="B67" s="18">
        <v>12</v>
      </c>
      <c r="F67" s="42">
        <f>SUMIF('Cust MB Ind'!$X$8:$AH$8,$B$29,'Cust MB Ind'!$X27:$AH27)</f>
        <v>6</v>
      </c>
      <c r="G67" s="42">
        <f>'Avg Bill Days'!C24</f>
        <v>31.238</v>
      </c>
      <c r="H67" s="42"/>
      <c r="I67" s="42"/>
      <c r="J67" s="42">
        <f t="shared" si="8"/>
        <v>0</v>
      </c>
      <c r="K67" s="42">
        <f t="shared" si="8"/>
        <v>0</v>
      </c>
      <c r="L67" s="42"/>
      <c r="M67" s="42"/>
      <c r="N67" s="42"/>
      <c r="O67" s="42"/>
      <c r="P67" s="42"/>
      <c r="Q67" s="42"/>
      <c r="R67" s="42">
        <f t="shared" si="9"/>
        <v>18983</v>
      </c>
      <c r="S67" s="42">
        <f t="shared" si="10"/>
        <v>0</v>
      </c>
    </row>
    <row r="68" spans="1:19" s="18" customFormat="1">
      <c r="A68" s="18">
        <f t="shared" ref="A68:A131" si="12">A56+1</f>
        <v>2014</v>
      </c>
      <c r="B68" s="18">
        <f>B56</f>
        <v>1</v>
      </c>
      <c r="F68" s="42">
        <f>SUMIF('Cust MB Ind'!$X$8:$AH$8,$B$29,'Cust MB Ind'!$X28:$AH28)</f>
        <v>6</v>
      </c>
      <c r="G68" s="42">
        <f>'Avg Bill Days'!C25</f>
        <v>32.286000000000001</v>
      </c>
      <c r="H68" s="42"/>
      <c r="I68" s="42"/>
      <c r="J68" s="42">
        <f t="shared" si="8"/>
        <v>0</v>
      </c>
      <c r="K68" s="42">
        <f t="shared" si="8"/>
        <v>0</v>
      </c>
      <c r="L68" s="42"/>
      <c r="M68" s="42"/>
      <c r="N68" s="42"/>
      <c r="O68" s="42"/>
      <c r="P68" s="42"/>
      <c r="Q68" s="42"/>
      <c r="R68" s="42">
        <f t="shared" si="9"/>
        <v>17568</v>
      </c>
      <c r="S68" s="42">
        <f t="shared" si="10"/>
        <v>0</v>
      </c>
    </row>
    <row r="69" spans="1:19" s="18" customFormat="1">
      <c r="A69" s="18">
        <f t="shared" si="12"/>
        <v>2014</v>
      </c>
      <c r="B69" s="18">
        <f t="shared" ref="B69:B132" si="13">B57</f>
        <v>2</v>
      </c>
      <c r="F69" s="42">
        <f>SUMIF('Cust MB Ind'!$X$8:$AH$8,$B$29,'Cust MB Ind'!$X29:$AH29)</f>
        <v>6</v>
      </c>
      <c r="G69" s="42">
        <f>'Avg Bill Days'!C26</f>
        <v>29.81</v>
      </c>
      <c r="H69" s="42"/>
      <c r="I69" s="42"/>
      <c r="J69" s="42">
        <f t="shared" si="8"/>
        <v>0</v>
      </c>
      <c r="K69" s="42">
        <f t="shared" si="8"/>
        <v>0</v>
      </c>
      <c r="L69" s="42"/>
      <c r="M69" s="42"/>
      <c r="N69" s="42"/>
      <c r="O69" s="42"/>
      <c r="P69" s="42"/>
      <c r="Q69" s="42"/>
      <c r="R69" s="42">
        <f t="shared" si="9"/>
        <v>22690</v>
      </c>
      <c r="S69" s="42">
        <f t="shared" si="10"/>
        <v>0</v>
      </c>
    </row>
    <row r="70" spans="1:19" s="18" customFormat="1">
      <c r="A70" s="18">
        <f t="shared" si="12"/>
        <v>2014</v>
      </c>
      <c r="B70" s="18">
        <f t="shared" si="13"/>
        <v>3</v>
      </c>
      <c r="F70" s="42">
        <f>SUMIF('Cust MB Ind'!$X$8:$AH$8,$B$29,'Cust MB Ind'!$X30:$AH30)</f>
        <v>6</v>
      </c>
      <c r="G70" s="42">
        <f>'Avg Bill Days'!C27</f>
        <v>29.524000000000001</v>
      </c>
      <c r="H70" s="42"/>
      <c r="I70" s="42"/>
      <c r="J70" s="42">
        <f t="shared" si="8"/>
        <v>0</v>
      </c>
      <c r="K70" s="42">
        <f t="shared" si="8"/>
        <v>0</v>
      </c>
      <c r="L70" s="42"/>
      <c r="M70" s="42"/>
      <c r="N70" s="42"/>
      <c r="O70" s="42"/>
      <c r="P70" s="42"/>
      <c r="Q70" s="42"/>
      <c r="R70" s="42">
        <f t="shared" si="9"/>
        <v>21547</v>
      </c>
      <c r="S70" s="42">
        <f t="shared" si="10"/>
        <v>0</v>
      </c>
    </row>
    <row r="71" spans="1:19" s="18" customFormat="1">
      <c r="A71" s="18">
        <f t="shared" si="12"/>
        <v>2014</v>
      </c>
      <c r="B71" s="18">
        <f t="shared" si="13"/>
        <v>4</v>
      </c>
      <c r="F71" s="42">
        <f>SUMIF('Cust MB Ind'!$X$8:$AH$8,$B$29,'Cust MB Ind'!$X31:$AH31)</f>
        <v>6</v>
      </c>
      <c r="G71" s="42">
        <f>'Avg Bill Days'!C28</f>
        <v>30.713999999999999</v>
      </c>
      <c r="H71" s="42"/>
      <c r="I71" s="42"/>
      <c r="J71" s="42">
        <f t="shared" si="8"/>
        <v>0</v>
      </c>
      <c r="K71" s="42">
        <f t="shared" si="8"/>
        <v>0</v>
      </c>
      <c r="L71" s="42"/>
      <c r="M71" s="42"/>
      <c r="N71" s="42"/>
      <c r="O71" s="42"/>
      <c r="P71" s="42"/>
      <c r="Q71" s="42"/>
      <c r="R71" s="42">
        <f t="shared" si="9"/>
        <v>20458</v>
      </c>
      <c r="S71" s="42">
        <f t="shared" si="10"/>
        <v>0</v>
      </c>
    </row>
    <row r="72" spans="1:19" s="18" customFormat="1">
      <c r="A72" s="18">
        <f t="shared" si="12"/>
        <v>2014</v>
      </c>
      <c r="B72" s="18">
        <f t="shared" si="13"/>
        <v>5</v>
      </c>
      <c r="F72" s="42">
        <f>SUMIF('Cust MB Ind'!$X$8:$AH$8,$B$29,'Cust MB Ind'!$X32:$AH32)</f>
        <v>6</v>
      </c>
      <c r="G72" s="42">
        <f>'Avg Bill Days'!C29</f>
        <v>29.524000000000001</v>
      </c>
      <c r="H72" s="42"/>
      <c r="I72" s="42"/>
      <c r="J72" s="42">
        <f t="shared" si="8"/>
        <v>0</v>
      </c>
      <c r="K72" s="42">
        <f t="shared" si="8"/>
        <v>0</v>
      </c>
      <c r="L72" s="42"/>
      <c r="M72" s="42"/>
      <c r="N72" s="42"/>
      <c r="O72" s="42"/>
      <c r="P72" s="42"/>
      <c r="Q72" s="42"/>
      <c r="R72" s="42">
        <f t="shared" si="9"/>
        <v>30666</v>
      </c>
      <c r="S72" s="42">
        <f t="shared" si="10"/>
        <v>0</v>
      </c>
    </row>
    <row r="73" spans="1:19" s="18" customFormat="1">
      <c r="A73" s="18">
        <f t="shared" si="12"/>
        <v>2014</v>
      </c>
      <c r="B73" s="18">
        <f t="shared" si="13"/>
        <v>6</v>
      </c>
      <c r="F73" s="42">
        <f>SUMIF('Cust MB Ind'!$X$8:$AH$8,$B$29,'Cust MB Ind'!$X33:$AH33)</f>
        <v>6</v>
      </c>
      <c r="G73" s="42">
        <f>'Avg Bill Days'!C30</f>
        <v>30.619</v>
      </c>
      <c r="H73" s="42"/>
      <c r="I73" s="42"/>
      <c r="J73" s="42">
        <f t="shared" si="8"/>
        <v>0</v>
      </c>
      <c r="K73" s="42">
        <f t="shared" si="8"/>
        <v>0</v>
      </c>
      <c r="L73" s="42"/>
      <c r="M73" s="42"/>
      <c r="N73" s="42"/>
      <c r="O73" s="42"/>
      <c r="P73" s="42"/>
      <c r="Q73" s="42"/>
      <c r="R73" s="42">
        <f t="shared" si="9"/>
        <v>29180</v>
      </c>
      <c r="S73" s="42">
        <f t="shared" si="10"/>
        <v>0</v>
      </c>
    </row>
    <row r="74" spans="1:19" s="18" customFormat="1">
      <c r="A74" s="18">
        <f t="shared" si="12"/>
        <v>2014</v>
      </c>
      <c r="B74" s="18">
        <f t="shared" si="13"/>
        <v>7</v>
      </c>
      <c r="F74" s="42">
        <f>SUMIF('Cust MB Ind'!$X$8:$AH$8,$B$29,'Cust MB Ind'!$X34:$AH34)</f>
        <v>6</v>
      </c>
      <c r="G74" s="42">
        <f>'Avg Bill Days'!C31</f>
        <v>30.713999999999999</v>
      </c>
      <c r="H74" s="42"/>
      <c r="I74" s="42"/>
      <c r="J74" s="42">
        <f t="shared" si="8"/>
        <v>0</v>
      </c>
      <c r="K74" s="42">
        <f t="shared" si="8"/>
        <v>0</v>
      </c>
      <c r="L74" s="42"/>
      <c r="M74" s="42"/>
      <c r="N74" s="42"/>
      <c r="O74" s="42"/>
      <c r="P74" s="42"/>
      <c r="Q74" s="42"/>
      <c r="R74" s="42">
        <f t="shared" si="9"/>
        <v>27398</v>
      </c>
      <c r="S74" s="42">
        <f t="shared" si="10"/>
        <v>0</v>
      </c>
    </row>
    <row r="75" spans="1:19" s="18" customFormat="1">
      <c r="A75" s="18">
        <f t="shared" si="12"/>
        <v>2014</v>
      </c>
      <c r="B75" s="18">
        <f t="shared" si="13"/>
        <v>8</v>
      </c>
      <c r="F75" s="42">
        <f>SUMIF('Cust MB Ind'!$X$8:$AH$8,$B$29,'Cust MB Ind'!$X35:$AH35)</f>
        <v>6</v>
      </c>
      <c r="G75" s="42">
        <f>'Avg Bill Days'!C32</f>
        <v>30.475999999999999</v>
      </c>
      <c r="H75" s="42"/>
      <c r="I75" s="42"/>
      <c r="J75" s="42">
        <f t="shared" si="8"/>
        <v>0</v>
      </c>
      <c r="K75" s="42">
        <f t="shared" si="8"/>
        <v>0</v>
      </c>
      <c r="L75" s="42"/>
      <c r="M75" s="42"/>
      <c r="N75" s="42"/>
      <c r="O75" s="42"/>
      <c r="P75" s="42"/>
      <c r="Q75" s="42"/>
      <c r="R75" s="42">
        <f t="shared" si="9"/>
        <v>31219</v>
      </c>
      <c r="S75" s="42">
        <f t="shared" si="10"/>
        <v>0</v>
      </c>
    </row>
    <row r="76" spans="1:19" s="18" customFormat="1">
      <c r="A76" s="18">
        <f t="shared" si="12"/>
        <v>2014</v>
      </c>
      <c r="B76" s="18">
        <f t="shared" si="13"/>
        <v>9</v>
      </c>
      <c r="F76" s="42">
        <f>SUMIF('Cust MB Ind'!$X$8:$AH$8,$B$29,'Cust MB Ind'!$X36:$AH36)</f>
        <v>6</v>
      </c>
      <c r="G76" s="42">
        <f>'Avg Bill Days'!C33</f>
        <v>31.143000000000001</v>
      </c>
      <c r="H76" s="42"/>
      <c r="I76" s="42"/>
      <c r="J76" s="42">
        <f t="shared" si="8"/>
        <v>0</v>
      </c>
      <c r="K76" s="42">
        <f t="shared" si="8"/>
        <v>0</v>
      </c>
      <c r="L76" s="42"/>
      <c r="M76" s="42"/>
      <c r="N76" s="42"/>
      <c r="O76" s="42"/>
      <c r="P76" s="42"/>
      <c r="Q76" s="42"/>
      <c r="R76" s="42">
        <f t="shared" si="9"/>
        <v>29188</v>
      </c>
      <c r="S76" s="42">
        <f t="shared" si="10"/>
        <v>0</v>
      </c>
    </row>
    <row r="77" spans="1:19" s="18" customFormat="1">
      <c r="A77" s="18">
        <f t="shared" si="12"/>
        <v>2014</v>
      </c>
      <c r="B77" s="18">
        <f t="shared" si="13"/>
        <v>10</v>
      </c>
      <c r="F77" s="42">
        <f>SUMIF('Cust MB Ind'!$X$8:$AH$8,$B$29,'Cust MB Ind'!$X37:$AH37)</f>
        <v>6</v>
      </c>
      <c r="G77" s="42">
        <f>'Avg Bill Days'!C34</f>
        <v>30.762</v>
      </c>
      <c r="H77" s="42"/>
      <c r="I77" s="42"/>
      <c r="J77" s="42">
        <f t="shared" si="8"/>
        <v>0</v>
      </c>
      <c r="K77" s="42">
        <f t="shared" si="8"/>
        <v>0</v>
      </c>
      <c r="L77" s="42"/>
      <c r="M77" s="42"/>
      <c r="N77" s="42"/>
      <c r="O77" s="42"/>
      <c r="P77" s="42"/>
      <c r="Q77" s="42"/>
      <c r="R77" s="42">
        <f t="shared" si="9"/>
        <v>24802</v>
      </c>
      <c r="S77" s="42">
        <f t="shared" si="10"/>
        <v>0</v>
      </c>
    </row>
    <row r="78" spans="1:19" s="18" customFormat="1">
      <c r="A78" s="18">
        <f t="shared" si="12"/>
        <v>2014</v>
      </c>
      <c r="B78" s="18">
        <f t="shared" si="13"/>
        <v>11</v>
      </c>
      <c r="F78" s="42">
        <f>SUMIF('Cust MB Ind'!$X$8:$AH$8,$B$29,'Cust MB Ind'!$X38:$AH38)</f>
        <v>6</v>
      </c>
      <c r="G78" s="42">
        <f>'Avg Bill Days'!C35</f>
        <v>28.619</v>
      </c>
      <c r="H78" s="42"/>
      <c r="I78" s="42"/>
      <c r="J78" s="42">
        <f t="shared" si="8"/>
        <v>0</v>
      </c>
      <c r="K78" s="42">
        <f t="shared" si="8"/>
        <v>0</v>
      </c>
      <c r="L78" s="42"/>
      <c r="M78" s="42"/>
      <c r="N78" s="42"/>
      <c r="O78" s="42"/>
      <c r="P78" s="42"/>
      <c r="Q78" s="42"/>
      <c r="R78" s="42">
        <f t="shared" si="9"/>
        <v>20292</v>
      </c>
      <c r="S78" s="42">
        <f t="shared" si="10"/>
        <v>0</v>
      </c>
    </row>
    <row r="79" spans="1:19" s="18" customFormat="1">
      <c r="A79" s="18">
        <f t="shared" si="12"/>
        <v>2014</v>
      </c>
      <c r="B79" s="18">
        <f t="shared" si="13"/>
        <v>12</v>
      </c>
      <c r="F79" s="42">
        <f>SUMIF('Cust MB Ind'!$X$8:$AH$8,$B$29,'Cust MB Ind'!$X39:$AH39)</f>
        <v>6</v>
      </c>
      <c r="G79" s="42">
        <f>'Avg Bill Days'!C36</f>
        <v>31.238</v>
      </c>
      <c r="H79" s="42"/>
      <c r="I79" s="42"/>
      <c r="J79" s="42">
        <f t="shared" si="8"/>
        <v>0</v>
      </c>
      <c r="K79" s="42">
        <f t="shared" si="8"/>
        <v>0</v>
      </c>
      <c r="L79" s="42"/>
      <c r="M79" s="42"/>
      <c r="N79" s="42"/>
      <c r="O79" s="42"/>
      <c r="P79" s="42"/>
      <c r="Q79" s="42"/>
      <c r="R79" s="42">
        <f t="shared" si="9"/>
        <v>18983</v>
      </c>
      <c r="S79" s="42">
        <f t="shared" si="10"/>
        <v>0</v>
      </c>
    </row>
    <row r="80" spans="1:19" s="18" customFormat="1">
      <c r="A80" s="18">
        <f t="shared" si="12"/>
        <v>2015</v>
      </c>
      <c r="B80" s="18">
        <f t="shared" si="13"/>
        <v>1</v>
      </c>
      <c r="F80" s="42">
        <f>SUMIF('Cust MB Ind'!$X$8:$AH$8,$B$29,'Cust MB Ind'!$X40:$AH40)</f>
        <v>6</v>
      </c>
      <c r="G80" s="42">
        <f>'Avg Bill Days'!C37</f>
        <v>32.286000000000001</v>
      </c>
      <c r="H80" s="42"/>
      <c r="I80" s="42"/>
      <c r="J80" s="42">
        <f t="shared" si="8"/>
        <v>0</v>
      </c>
      <c r="K80" s="42">
        <f t="shared" si="8"/>
        <v>0</v>
      </c>
      <c r="L80" s="42"/>
      <c r="M80" s="42"/>
      <c r="N80" s="42"/>
      <c r="O80" s="42"/>
      <c r="P80" s="42"/>
      <c r="Q80" s="42"/>
      <c r="R80" s="42">
        <f t="shared" si="9"/>
        <v>17568</v>
      </c>
      <c r="S80" s="42">
        <f t="shared" si="10"/>
        <v>0</v>
      </c>
    </row>
    <row r="81" spans="1:19" s="18" customFormat="1">
      <c r="A81" s="18">
        <f t="shared" si="12"/>
        <v>2015</v>
      </c>
      <c r="B81" s="18">
        <f t="shared" si="13"/>
        <v>2</v>
      </c>
      <c r="F81" s="42">
        <f>SUMIF('Cust MB Ind'!$X$8:$AH$8,$B$29,'Cust MB Ind'!$X41:$AH41)</f>
        <v>6</v>
      </c>
      <c r="G81" s="42">
        <f>'Avg Bill Days'!C38</f>
        <v>29.81</v>
      </c>
      <c r="H81" s="42"/>
      <c r="I81" s="42"/>
      <c r="J81" s="42">
        <f t="shared" si="8"/>
        <v>0</v>
      </c>
      <c r="K81" s="42">
        <f t="shared" si="8"/>
        <v>0</v>
      </c>
      <c r="L81" s="42"/>
      <c r="M81" s="42"/>
      <c r="N81" s="42"/>
      <c r="O81" s="42"/>
      <c r="P81" s="42"/>
      <c r="Q81" s="42"/>
      <c r="R81" s="42">
        <f t="shared" si="9"/>
        <v>22690</v>
      </c>
      <c r="S81" s="42">
        <f t="shared" si="10"/>
        <v>0</v>
      </c>
    </row>
    <row r="82" spans="1:19" s="18" customFormat="1">
      <c r="A82" s="18">
        <f t="shared" si="12"/>
        <v>2015</v>
      </c>
      <c r="B82" s="18">
        <f t="shared" si="13"/>
        <v>3</v>
      </c>
      <c r="F82" s="42">
        <f>SUMIF('Cust MB Ind'!$X$8:$AH$8,$B$29,'Cust MB Ind'!$X42:$AH42)</f>
        <v>6</v>
      </c>
      <c r="G82" s="42">
        <f>'Avg Bill Days'!C39</f>
        <v>29.524000000000001</v>
      </c>
      <c r="H82" s="42"/>
      <c r="I82" s="42"/>
      <c r="J82" s="42">
        <f t="shared" si="8"/>
        <v>0</v>
      </c>
      <c r="K82" s="42">
        <f t="shared" si="8"/>
        <v>0</v>
      </c>
      <c r="L82" s="42"/>
      <c r="M82" s="42"/>
      <c r="N82" s="42"/>
      <c r="O82" s="42"/>
      <c r="P82" s="42"/>
      <c r="Q82" s="42"/>
      <c r="R82" s="42">
        <f t="shared" si="9"/>
        <v>21547</v>
      </c>
      <c r="S82" s="42">
        <f t="shared" si="10"/>
        <v>0</v>
      </c>
    </row>
    <row r="83" spans="1:19" s="18" customFormat="1">
      <c r="A83" s="18">
        <f t="shared" si="12"/>
        <v>2015</v>
      </c>
      <c r="B83" s="18">
        <f t="shared" si="13"/>
        <v>4</v>
      </c>
      <c r="F83" s="42">
        <f>SUMIF('Cust MB Ind'!$X$8:$AH$8,$B$29,'Cust MB Ind'!$X43:$AH43)</f>
        <v>6</v>
      </c>
      <c r="G83" s="42">
        <f>'Avg Bill Days'!C40</f>
        <v>30.713999999999999</v>
      </c>
      <c r="H83" s="42"/>
      <c r="I83" s="42"/>
      <c r="J83" s="42">
        <f t="shared" si="8"/>
        <v>0</v>
      </c>
      <c r="K83" s="42">
        <f t="shared" si="8"/>
        <v>0</v>
      </c>
      <c r="L83" s="42"/>
      <c r="M83" s="42"/>
      <c r="N83" s="42"/>
      <c r="O83" s="42"/>
      <c r="P83" s="42"/>
      <c r="Q83" s="42"/>
      <c r="R83" s="42">
        <f t="shared" si="9"/>
        <v>20458</v>
      </c>
      <c r="S83" s="42">
        <f t="shared" si="10"/>
        <v>0</v>
      </c>
    </row>
    <row r="84" spans="1:19" s="18" customFormat="1">
      <c r="A84" s="18">
        <f t="shared" si="12"/>
        <v>2015</v>
      </c>
      <c r="B84" s="18">
        <f t="shared" si="13"/>
        <v>5</v>
      </c>
      <c r="F84" s="42">
        <f>SUMIF('Cust MB Ind'!$X$8:$AH$8,$B$29,'Cust MB Ind'!$X44:$AH44)</f>
        <v>6</v>
      </c>
      <c r="G84" s="42">
        <f>'Avg Bill Days'!C41</f>
        <v>29.524000000000001</v>
      </c>
      <c r="H84" s="42"/>
      <c r="I84" s="42"/>
      <c r="J84" s="42">
        <f t="shared" si="8"/>
        <v>0</v>
      </c>
      <c r="K84" s="42">
        <f t="shared" si="8"/>
        <v>0</v>
      </c>
      <c r="L84" s="42"/>
      <c r="M84" s="42"/>
      <c r="N84" s="42"/>
      <c r="O84" s="42"/>
      <c r="P84" s="42"/>
      <c r="Q84" s="42"/>
      <c r="R84" s="42">
        <f t="shared" si="9"/>
        <v>30666</v>
      </c>
      <c r="S84" s="42">
        <f t="shared" si="10"/>
        <v>0</v>
      </c>
    </row>
    <row r="85" spans="1:19" s="18" customFormat="1">
      <c r="A85" s="18">
        <f t="shared" si="12"/>
        <v>2015</v>
      </c>
      <c r="B85" s="18">
        <f t="shared" si="13"/>
        <v>6</v>
      </c>
      <c r="F85" s="42">
        <f>SUMIF('Cust MB Ind'!$X$8:$AH$8,$B$29,'Cust MB Ind'!$X45:$AH45)</f>
        <v>6</v>
      </c>
      <c r="G85" s="42">
        <f>'Avg Bill Days'!C42</f>
        <v>30.619</v>
      </c>
      <c r="H85" s="42"/>
      <c r="I85" s="42"/>
      <c r="J85" s="42">
        <f t="shared" si="8"/>
        <v>0</v>
      </c>
      <c r="K85" s="42">
        <f t="shared" si="8"/>
        <v>0</v>
      </c>
      <c r="L85" s="42"/>
      <c r="M85" s="42"/>
      <c r="N85" s="42"/>
      <c r="O85" s="42"/>
      <c r="P85" s="42"/>
      <c r="Q85" s="42"/>
      <c r="R85" s="42">
        <f t="shared" si="9"/>
        <v>29180</v>
      </c>
      <c r="S85" s="42">
        <f t="shared" si="10"/>
        <v>0</v>
      </c>
    </row>
    <row r="86" spans="1:19" s="18" customFormat="1">
      <c r="A86" s="18">
        <f t="shared" si="12"/>
        <v>2015</v>
      </c>
      <c r="B86" s="18">
        <f t="shared" si="13"/>
        <v>7</v>
      </c>
      <c r="F86" s="42">
        <f>SUMIF('Cust MB Ind'!$X$8:$AH$8,$B$29,'Cust MB Ind'!$X46:$AH46)</f>
        <v>6</v>
      </c>
      <c r="G86" s="42">
        <f>'Avg Bill Days'!C43</f>
        <v>30.713999999999999</v>
      </c>
      <c r="H86" s="42"/>
      <c r="I86" s="42"/>
      <c r="J86" s="42">
        <f t="shared" si="8"/>
        <v>0</v>
      </c>
      <c r="K86" s="42">
        <f t="shared" si="8"/>
        <v>0</v>
      </c>
      <c r="L86" s="42"/>
      <c r="M86" s="42"/>
      <c r="N86" s="42"/>
      <c r="O86" s="42"/>
      <c r="P86" s="42"/>
      <c r="Q86" s="42"/>
      <c r="R86" s="42">
        <f t="shared" si="9"/>
        <v>27398</v>
      </c>
      <c r="S86" s="42">
        <f t="shared" si="10"/>
        <v>0</v>
      </c>
    </row>
    <row r="87" spans="1:19" s="18" customFormat="1">
      <c r="A87" s="18">
        <f t="shared" si="12"/>
        <v>2015</v>
      </c>
      <c r="B87" s="18">
        <f t="shared" si="13"/>
        <v>8</v>
      </c>
      <c r="F87" s="42">
        <f>SUMIF('Cust MB Ind'!$X$8:$AH$8,$B$29,'Cust MB Ind'!$X47:$AH47)</f>
        <v>6</v>
      </c>
      <c r="G87" s="42">
        <f>'Avg Bill Days'!C44</f>
        <v>30.475999999999999</v>
      </c>
      <c r="H87" s="42"/>
      <c r="I87" s="42"/>
      <c r="J87" s="42">
        <f t="shared" si="8"/>
        <v>0</v>
      </c>
      <c r="K87" s="42">
        <f t="shared" si="8"/>
        <v>0</v>
      </c>
      <c r="L87" s="42"/>
      <c r="M87" s="42"/>
      <c r="N87" s="42"/>
      <c r="O87" s="42"/>
      <c r="P87" s="42"/>
      <c r="Q87" s="42"/>
      <c r="R87" s="42">
        <f t="shared" si="9"/>
        <v>31219</v>
      </c>
      <c r="S87" s="42">
        <f t="shared" si="10"/>
        <v>0</v>
      </c>
    </row>
    <row r="88" spans="1:19" s="18" customFormat="1">
      <c r="A88" s="18">
        <f t="shared" si="12"/>
        <v>2015</v>
      </c>
      <c r="B88" s="18">
        <f t="shared" si="13"/>
        <v>9</v>
      </c>
      <c r="F88" s="42">
        <f>SUMIF('Cust MB Ind'!$X$8:$AH$8,$B$29,'Cust MB Ind'!$X48:$AH48)</f>
        <v>6</v>
      </c>
      <c r="G88" s="42">
        <f>'Avg Bill Days'!C45</f>
        <v>31.143000000000001</v>
      </c>
      <c r="H88" s="42"/>
      <c r="I88" s="42"/>
      <c r="J88" s="42">
        <f t="shared" si="8"/>
        <v>0</v>
      </c>
      <c r="K88" s="42">
        <f t="shared" si="8"/>
        <v>0</v>
      </c>
      <c r="L88" s="42"/>
      <c r="M88" s="42"/>
      <c r="N88" s="42"/>
      <c r="O88" s="42"/>
      <c r="P88" s="42"/>
      <c r="Q88" s="42"/>
      <c r="R88" s="42">
        <f t="shared" si="9"/>
        <v>29188</v>
      </c>
      <c r="S88" s="42">
        <f t="shared" si="10"/>
        <v>0</v>
      </c>
    </row>
    <row r="89" spans="1:19" s="18" customFormat="1">
      <c r="A89" s="18">
        <f t="shared" si="12"/>
        <v>2015</v>
      </c>
      <c r="B89" s="18">
        <f t="shared" si="13"/>
        <v>10</v>
      </c>
      <c r="F89" s="42">
        <f>SUMIF('Cust MB Ind'!$X$8:$AH$8,$B$29,'Cust MB Ind'!$X49:$AH49)</f>
        <v>6</v>
      </c>
      <c r="G89" s="42">
        <f>'Avg Bill Days'!C46</f>
        <v>30.762</v>
      </c>
      <c r="H89" s="42"/>
      <c r="I89" s="42"/>
      <c r="J89" s="42">
        <f t="shared" si="8"/>
        <v>0</v>
      </c>
      <c r="K89" s="42">
        <f t="shared" si="8"/>
        <v>0</v>
      </c>
      <c r="L89" s="42"/>
      <c r="M89" s="42"/>
      <c r="N89" s="42"/>
      <c r="O89" s="42"/>
      <c r="P89" s="42"/>
      <c r="Q89" s="42"/>
      <c r="R89" s="42">
        <f t="shared" si="9"/>
        <v>24802</v>
      </c>
      <c r="S89" s="42">
        <f t="shared" si="10"/>
        <v>0</v>
      </c>
    </row>
    <row r="90" spans="1:19" s="18" customFormat="1">
      <c r="A90" s="18">
        <f t="shared" si="12"/>
        <v>2015</v>
      </c>
      <c r="B90" s="18">
        <f t="shared" si="13"/>
        <v>11</v>
      </c>
      <c r="F90" s="42">
        <f>SUMIF('Cust MB Ind'!$X$8:$AH$8,$B$29,'Cust MB Ind'!$X50:$AH50)</f>
        <v>6</v>
      </c>
      <c r="G90" s="42">
        <f>'Avg Bill Days'!C47</f>
        <v>28.619</v>
      </c>
      <c r="H90" s="42"/>
      <c r="I90" s="42"/>
      <c r="J90" s="42">
        <f t="shared" si="8"/>
        <v>0</v>
      </c>
      <c r="K90" s="42">
        <f t="shared" si="8"/>
        <v>0</v>
      </c>
      <c r="L90" s="42"/>
      <c r="M90" s="42"/>
      <c r="N90" s="42"/>
      <c r="O90" s="42"/>
      <c r="P90" s="42"/>
      <c r="Q90" s="42"/>
      <c r="R90" s="42">
        <f t="shared" si="9"/>
        <v>20292</v>
      </c>
      <c r="S90" s="42">
        <f t="shared" si="10"/>
        <v>0</v>
      </c>
    </row>
    <row r="91" spans="1:19" s="18" customFormat="1">
      <c r="A91" s="18">
        <f t="shared" si="12"/>
        <v>2015</v>
      </c>
      <c r="B91" s="18">
        <f t="shared" si="13"/>
        <v>12</v>
      </c>
      <c r="F91" s="42">
        <f>SUMIF('Cust MB Ind'!$X$8:$AH$8,$B$29,'Cust MB Ind'!$X51:$AH51)</f>
        <v>6</v>
      </c>
      <c r="G91" s="42">
        <f>'Avg Bill Days'!C48</f>
        <v>31.238</v>
      </c>
      <c r="H91" s="42"/>
      <c r="I91" s="42"/>
      <c r="J91" s="42">
        <f t="shared" si="8"/>
        <v>0</v>
      </c>
      <c r="K91" s="42">
        <f t="shared" si="8"/>
        <v>0</v>
      </c>
      <c r="L91" s="42"/>
      <c r="M91" s="42"/>
      <c r="N91" s="42"/>
      <c r="O91" s="42"/>
      <c r="P91" s="42"/>
      <c r="Q91" s="42"/>
      <c r="R91" s="42">
        <f t="shared" si="9"/>
        <v>18983</v>
      </c>
      <c r="S91" s="42">
        <f t="shared" si="10"/>
        <v>0</v>
      </c>
    </row>
    <row r="92" spans="1:19" s="18" customFormat="1">
      <c r="A92" s="18">
        <f t="shared" si="12"/>
        <v>2016</v>
      </c>
      <c r="B92" s="18">
        <f t="shared" si="13"/>
        <v>1</v>
      </c>
      <c r="F92" s="42">
        <f>SUMIF('Cust MB Ind'!$X$8:$AH$8,$B$29,'Cust MB Ind'!$X52:$AH52)</f>
        <v>6</v>
      </c>
      <c r="G92" s="42">
        <f>'Avg Bill Days'!C49</f>
        <v>32.286000000000001</v>
      </c>
      <c r="H92" s="42"/>
      <c r="I92" s="42"/>
      <c r="J92" s="42">
        <f t="shared" si="8"/>
        <v>0</v>
      </c>
      <c r="K92" s="42">
        <f t="shared" si="8"/>
        <v>0</v>
      </c>
      <c r="L92" s="42"/>
      <c r="M92" s="42"/>
      <c r="N92" s="42"/>
      <c r="O92" s="42"/>
      <c r="P92" s="42"/>
      <c r="Q92" s="42"/>
      <c r="R92" s="42">
        <f t="shared" si="9"/>
        <v>17568</v>
      </c>
      <c r="S92" s="42">
        <f t="shared" si="10"/>
        <v>0</v>
      </c>
    </row>
    <row r="93" spans="1:19" s="18" customFormat="1">
      <c r="A93" s="18">
        <f t="shared" si="12"/>
        <v>2016</v>
      </c>
      <c r="B93" s="18">
        <f t="shared" si="13"/>
        <v>2</v>
      </c>
      <c r="F93" s="42">
        <f>SUMIF('Cust MB Ind'!$X$8:$AH$8,$B$29,'Cust MB Ind'!$X53:$AH53)</f>
        <v>6</v>
      </c>
      <c r="G93" s="42">
        <f>'Avg Bill Days'!C50</f>
        <v>30.31</v>
      </c>
      <c r="H93" s="42"/>
      <c r="I93" s="42"/>
      <c r="J93" s="42">
        <f t="shared" si="8"/>
        <v>0</v>
      </c>
      <c r="K93" s="42">
        <f t="shared" si="8"/>
        <v>0</v>
      </c>
      <c r="L93" s="42"/>
      <c r="M93" s="42"/>
      <c r="N93" s="42"/>
      <c r="O93" s="42"/>
      <c r="P93" s="42"/>
      <c r="Q93" s="42"/>
      <c r="R93" s="42">
        <f t="shared" si="9"/>
        <v>23070</v>
      </c>
      <c r="S93" s="42">
        <f t="shared" si="10"/>
        <v>0</v>
      </c>
    </row>
    <row r="94" spans="1:19" s="18" customFormat="1">
      <c r="A94" s="18">
        <f t="shared" si="12"/>
        <v>2016</v>
      </c>
      <c r="B94" s="18">
        <f t="shared" si="13"/>
        <v>3</v>
      </c>
      <c r="F94" s="42">
        <f>SUMIF('Cust MB Ind'!$X$8:$AH$8,$B$29,'Cust MB Ind'!$X54:$AH54)</f>
        <v>6</v>
      </c>
      <c r="G94" s="42">
        <f>'Avg Bill Days'!C51</f>
        <v>30.024000000000001</v>
      </c>
      <c r="H94" s="42"/>
      <c r="I94" s="42"/>
      <c r="J94" s="42">
        <f t="shared" si="8"/>
        <v>0</v>
      </c>
      <c r="K94" s="42">
        <f t="shared" si="8"/>
        <v>0</v>
      </c>
      <c r="L94" s="42"/>
      <c r="M94" s="42"/>
      <c r="N94" s="42"/>
      <c r="O94" s="42"/>
      <c r="P94" s="42"/>
      <c r="Q94" s="42"/>
      <c r="R94" s="42">
        <f t="shared" si="9"/>
        <v>21912</v>
      </c>
      <c r="S94" s="42">
        <f t="shared" si="10"/>
        <v>0</v>
      </c>
    </row>
    <row r="95" spans="1:19" s="18" customFormat="1">
      <c r="A95" s="18">
        <f t="shared" si="12"/>
        <v>2016</v>
      </c>
      <c r="B95" s="18">
        <f t="shared" si="13"/>
        <v>4</v>
      </c>
      <c r="F95" s="42">
        <f>SUMIF('Cust MB Ind'!$X$8:$AH$8,$B$29,'Cust MB Ind'!$X55:$AH55)</f>
        <v>6</v>
      </c>
      <c r="G95" s="42">
        <f>'Avg Bill Days'!C52</f>
        <v>30.713999999999999</v>
      </c>
      <c r="H95" s="42"/>
      <c r="I95" s="42"/>
      <c r="J95" s="42">
        <f t="shared" si="8"/>
        <v>0</v>
      </c>
      <c r="K95" s="42">
        <f t="shared" si="8"/>
        <v>0</v>
      </c>
      <c r="L95" s="42"/>
      <c r="M95" s="42"/>
      <c r="N95" s="42"/>
      <c r="O95" s="42"/>
      <c r="P95" s="42"/>
      <c r="Q95" s="42"/>
      <c r="R95" s="42">
        <f t="shared" si="9"/>
        <v>20458</v>
      </c>
      <c r="S95" s="42">
        <f t="shared" si="10"/>
        <v>0</v>
      </c>
    </row>
    <row r="96" spans="1:19" s="18" customFormat="1">
      <c r="A96" s="18">
        <f t="shared" si="12"/>
        <v>2016</v>
      </c>
      <c r="B96" s="18">
        <f t="shared" si="13"/>
        <v>5</v>
      </c>
      <c r="F96" s="42">
        <f>SUMIF('Cust MB Ind'!$X$8:$AH$8,$B$29,'Cust MB Ind'!$X56:$AH56)</f>
        <v>6</v>
      </c>
      <c r="G96" s="42">
        <f>'Avg Bill Days'!C53</f>
        <v>29.524000000000001</v>
      </c>
      <c r="H96" s="42"/>
      <c r="I96" s="42"/>
      <c r="J96" s="42">
        <f t="shared" si="8"/>
        <v>0</v>
      </c>
      <c r="K96" s="42">
        <f t="shared" si="8"/>
        <v>0</v>
      </c>
      <c r="L96" s="42"/>
      <c r="M96" s="42"/>
      <c r="N96" s="42"/>
      <c r="O96" s="42"/>
      <c r="P96" s="42"/>
      <c r="Q96" s="42"/>
      <c r="R96" s="42">
        <f t="shared" si="9"/>
        <v>30666</v>
      </c>
      <c r="S96" s="42">
        <f t="shared" si="10"/>
        <v>0</v>
      </c>
    </row>
    <row r="97" spans="1:19" s="18" customFormat="1">
      <c r="A97" s="18">
        <f t="shared" si="12"/>
        <v>2016</v>
      </c>
      <c r="B97" s="18">
        <f t="shared" si="13"/>
        <v>6</v>
      </c>
      <c r="F97" s="42">
        <f>SUMIF('Cust MB Ind'!$X$8:$AH$8,$B$29,'Cust MB Ind'!$X57:$AH57)</f>
        <v>6</v>
      </c>
      <c r="G97" s="42">
        <f>'Avg Bill Days'!C54</f>
        <v>30.619</v>
      </c>
      <c r="H97" s="42"/>
      <c r="I97" s="42"/>
      <c r="J97" s="42">
        <f t="shared" si="8"/>
        <v>0</v>
      </c>
      <c r="K97" s="42">
        <f t="shared" si="8"/>
        <v>0</v>
      </c>
      <c r="L97" s="42"/>
      <c r="M97" s="42"/>
      <c r="N97" s="42"/>
      <c r="O97" s="42"/>
      <c r="P97" s="42"/>
      <c r="Q97" s="42"/>
      <c r="R97" s="42">
        <f t="shared" si="9"/>
        <v>29180</v>
      </c>
      <c r="S97" s="42">
        <f t="shared" si="10"/>
        <v>0</v>
      </c>
    </row>
    <row r="98" spans="1:19" s="18" customFormat="1">
      <c r="A98" s="18">
        <f t="shared" si="12"/>
        <v>2016</v>
      </c>
      <c r="B98" s="18">
        <f t="shared" si="13"/>
        <v>7</v>
      </c>
      <c r="F98" s="42">
        <f>SUMIF('Cust MB Ind'!$X$8:$AH$8,$B$29,'Cust MB Ind'!$X58:$AH58)</f>
        <v>6</v>
      </c>
      <c r="G98" s="42">
        <f>'Avg Bill Days'!C55</f>
        <v>30.713999999999999</v>
      </c>
      <c r="H98" s="42"/>
      <c r="I98" s="42"/>
      <c r="J98" s="42">
        <f t="shared" si="8"/>
        <v>0</v>
      </c>
      <c r="K98" s="42">
        <f t="shared" si="8"/>
        <v>0</v>
      </c>
      <c r="L98" s="42"/>
      <c r="M98" s="42"/>
      <c r="N98" s="42"/>
      <c r="O98" s="42"/>
      <c r="P98" s="42"/>
      <c r="Q98" s="42"/>
      <c r="R98" s="42">
        <f t="shared" si="9"/>
        <v>27398</v>
      </c>
      <c r="S98" s="42">
        <f t="shared" si="10"/>
        <v>0</v>
      </c>
    </row>
    <row r="99" spans="1:19" s="18" customFormat="1">
      <c r="A99" s="18">
        <f t="shared" si="12"/>
        <v>2016</v>
      </c>
      <c r="B99" s="18">
        <f t="shared" si="13"/>
        <v>8</v>
      </c>
      <c r="F99" s="42">
        <f>SUMIF('Cust MB Ind'!$X$8:$AH$8,$B$29,'Cust MB Ind'!$X59:$AH59)</f>
        <v>6</v>
      </c>
      <c r="G99" s="42">
        <f>'Avg Bill Days'!C56</f>
        <v>30.475999999999999</v>
      </c>
      <c r="H99" s="42"/>
      <c r="I99" s="42"/>
      <c r="J99" s="42">
        <f t="shared" si="8"/>
        <v>0</v>
      </c>
      <c r="K99" s="42">
        <f t="shared" si="8"/>
        <v>0</v>
      </c>
      <c r="L99" s="42"/>
      <c r="M99" s="42"/>
      <c r="N99" s="42"/>
      <c r="O99" s="42"/>
      <c r="P99" s="42"/>
      <c r="Q99" s="42"/>
      <c r="R99" s="42">
        <f t="shared" si="9"/>
        <v>31219</v>
      </c>
      <c r="S99" s="42">
        <f t="shared" si="10"/>
        <v>0</v>
      </c>
    </row>
    <row r="100" spans="1:19" s="18" customFormat="1">
      <c r="A100" s="18">
        <f t="shared" si="12"/>
        <v>2016</v>
      </c>
      <c r="B100" s="18">
        <f t="shared" si="13"/>
        <v>9</v>
      </c>
      <c r="F100" s="42">
        <f>SUMIF('Cust MB Ind'!$X$8:$AH$8,$B$29,'Cust MB Ind'!$X60:$AH60)</f>
        <v>6</v>
      </c>
      <c r="G100" s="42">
        <f>'Avg Bill Days'!C57</f>
        <v>31.143000000000001</v>
      </c>
      <c r="H100" s="42"/>
      <c r="I100" s="42"/>
      <c r="J100" s="42">
        <f t="shared" si="8"/>
        <v>0</v>
      </c>
      <c r="K100" s="42">
        <f t="shared" si="8"/>
        <v>0</v>
      </c>
      <c r="L100" s="42"/>
      <c r="M100" s="42"/>
      <c r="N100" s="42"/>
      <c r="O100" s="42"/>
      <c r="P100" s="42"/>
      <c r="Q100" s="42"/>
      <c r="R100" s="42">
        <f t="shared" si="9"/>
        <v>29188</v>
      </c>
      <c r="S100" s="42">
        <f t="shared" si="10"/>
        <v>0</v>
      </c>
    </row>
    <row r="101" spans="1:19" s="18" customFormat="1">
      <c r="A101" s="18">
        <f t="shared" si="12"/>
        <v>2016</v>
      </c>
      <c r="B101" s="18">
        <f t="shared" si="13"/>
        <v>10</v>
      </c>
      <c r="F101" s="42">
        <f>SUMIF('Cust MB Ind'!$X$8:$AH$8,$B$29,'Cust MB Ind'!$X61:$AH61)</f>
        <v>6</v>
      </c>
      <c r="G101" s="42">
        <f>'Avg Bill Days'!C58</f>
        <v>30.762</v>
      </c>
      <c r="H101" s="42"/>
      <c r="I101" s="42"/>
      <c r="J101" s="42">
        <f t="shared" si="8"/>
        <v>0</v>
      </c>
      <c r="K101" s="42">
        <f t="shared" si="8"/>
        <v>0</v>
      </c>
      <c r="L101" s="42"/>
      <c r="M101" s="42"/>
      <c r="N101" s="42"/>
      <c r="O101" s="42"/>
      <c r="P101" s="42"/>
      <c r="Q101" s="42"/>
      <c r="R101" s="42">
        <f t="shared" si="9"/>
        <v>24802</v>
      </c>
      <c r="S101" s="42">
        <f t="shared" si="10"/>
        <v>0</v>
      </c>
    </row>
    <row r="102" spans="1:19" s="18" customFormat="1">
      <c r="A102" s="18">
        <f t="shared" si="12"/>
        <v>2016</v>
      </c>
      <c r="B102" s="18">
        <f t="shared" si="13"/>
        <v>11</v>
      </c>
      <c r="F102" s="42">
        <f>SUMIF('Cust MB Ind'!$X$8:$AH$8,$B$29,'Cust MB Ind'!$X62:$AH62)</f>
        <v>6</v>
      </c>
      <c r="G102" s="42">
        <f>'Avg Bill Days'!C59</f>
        <v>28.619</v>
      </c>
      <c r="H102" s="42"/>
      <c r="I102" s="42"/>
      <c r="J102" s="42">
        <f t="shared" si="8"/>
        <v>0</v>
      </c>
      <c r="K102" s="42">
        <f t="shared" si="8"/>
        <v>0</v>
      </c>
      <c r="L102" s="42"/>
      <c r="M102" s="42"/>
      <c r="N102" s="42"/>
      <c r="O102" s="42"/>
      <c r="P102" s="42"/>
      <c r="Q102" s="42"/>
      <c r="R102" s="42">
        <f t="shared" si="9"/>
        <v>20292</v>
      </c>
      <c r="S102" s="42">
        <f t="shared" si="10"/>
        <v>0</v>
      </c>
    </row>
    <row r="103" spans="1:19" s="18" customFormat="1">
      <c r="A103" s="18">
        <f t="shared" si="12"/>
        <v>2016</v>
      </c>
      <c r="B103" s="18">
        <f t="shared" si="13"/>
        <v>12</v>
      </c>
      <c r="F103" s="42">
        <f>SUMIF('Cust MB Ind'!$X$8:$AH$8,$B$29,'Cust MB Ind'!$X63:$AH63)</f>
        <v>6</v>
      </c>
      <c r="G103" s="42">
        <f>'Avg Bill Days'!C60</f>
        <v>31.238</v>
      </c>
      <c r="H103" s="42"/>
      <c r="I103" s="42"/>
      <c r="J103" s="42">
        <f t="shared" si="8"/>
        <v>0</v>
      </c>
      <c r="K103" s="42">
        <f t="shared" si="8"/>
        <v>0</v>
      </c>
      <c r="L103" s="42"/>
      <c r="M103" s="42"/>
      <c r="N103" s="42"/>
      <c r="O103" s="42"/>
      <c r="P103" s="42"/>
      <c r="Q103" s="42"/>
      <c r="R103" s="42">
        <f t="shared" si="9"/>
        <v>18983</v>
      </c>
      <c r="S103" s="42">
        <f t="shared" si="10"/>
        <v>0</v>
      </c>
    </row>
    <row r="104" spans="1:19" s="18" customFormat="1">
      <c r="A104" s="18">
        <f t="shared" si="12"/>
        <v>2017</v>
      </c>
      <c r="B104" s="18">
        <f t="shared" si="13"/>
        <v>1</v>
      </c>
      <c r="F104" s="42">
        <f>SUMIF('Cust MB Ind'!$X$8:$AH$8,$B$29,'Cust MB Ind'!$X64:$AH64)</f>
        <v>6</v>
      </c>
      <c r="G104" s="42">
        <f>'Avg Bill Days'!C61</f>
        <v>32.286000000000001</v>
      </c>
      <c r="H104" s="42"/>
      <c r="I104" s="42"/>
      <c r="J104" s="42">
        <f t="shared" si="8"/>
        <v>0</v>
      </c>
      <c r="K104" s="42">
        <f t="shared" si="8"/>
        <v>0</v>
      </c>
      <c r="L104" s="42"/>
      <c r="M104" s="42"/>
      <c r="N104" s="42"/>
      <c r="O104" s="42"/>
      <c r="P104" s="42"/>
      <c r="Q104" s="42"/>
      <c r="R104" s="42">
        <f t="shared" si="9"/>
        <v>17568</v>
      </c>
      <c r="S104" s="42">
        <f t="shared" si="10"/>
        <v>0</v>
      </c>
    </row>
    <row r="105" spans="1:19" s="18" customFormat="1">
      <c r="A105" s="18">
        <f t="shared" si="12"/>
        <v>2017</v>
      </c>
      <c r="B105" s="18">
        <f t="shared" si="13"/>
        <v>2</v>
      </c>
      <c r="F105" s="42">
        <f>SUMIF('Cust MB Ind'!$X$8:$AH$8,$B$29,'Cust MB Ind'!$X65:$AH65)</f>
        <v>6</v>
      </c>
      <c r="G105" s="42">
        <f>'Avg Bill Days'!C62</f>
        <v>29.81</v>
      </c>
      <c r="H105" s="42"/>
      <c r="I105" s="42"/>
      <c r="J105" s="42">
        <f t="shared" si="8"/>
        <v>0</v>
      </c>
      <c r="K105" s="42">
        <f t="shared" si="8"/>
        <v>0</v>
      </c>
      <c r="L105" s="42"/>
      <c r="M105" s="42"/>
      <c r="N105" s="42"/>
      <c r="O105" s="42"/>
      <c r="P105" s="42"/>
      <c r="Q105" s="42"/>
      <c r="R105" s="42">
        <f t="shared" si="9"/>
        <v>22690</v>
      </c>
      <c r="S105" s="42">
        <f t="shared" si="10"/>
        <v>0</v>
      </c>
    </row>
    <row r="106" spans="1:19" s="18" customFormat="1">
      <c r="A106" s="18">
        <f t="shared" si="12"/>
        <v>2017</v>
      </c>
      <c r="B106" s="18">
        <f t="shared" si="13"/>
        <v>3</v>
      </c>
      <c r="F106" s="42">
        <f>SUMIF('Cust MB Ind'!$X$8:$AH$8,$B$29,'Cust MB Ind'!$X66:$AH66)</f>
        <v>6</v>
      </c>
      <c r="G106" s="42">
        <f>'Avg Bill Days'!C63</f>
        <v>29.524000000000001</v>
      </c>
      <c r="H106" s="42"/>
      <c r="I106" s="42"/>
      <c r="J106" s="42">
        <f t="shared" si="8"/>
        <v>0</v>
      </c>
      <c r="K106" s="42">
        <f t="shared" si="8"/>
        <v>0</v>
      </c>
      <c r="L106" s="42"/>
      <c r="M106" s="42"/>
      <c r="N106" s="42"/>
      <c r="O106" s="42"/>
      <c r="P106" s="42"/>
      <c r="Q106" s="42"/>
      <c r="R106" s="42">
        <f t="shared" si="9"/>
        <v>21547</v>
      </c>
      <c r="S106" s="42">
        <f t="shared" si="10"/>
        <v>0</v>
      </c>
    </row>
    <row r="107" spans="1:19" s="18" customFormat="1">
      <c r="A107" s="18">
        <f t="shared" si="12"/>
        <v>2017</v>
      </c>
      <c r="B107" s="18">
        <f t="shared" si="13"/>
        <v>4</v>
      </c>
      <c r="F107" s="42">
        <f>SUMIF('Cust MB Ind'!$X$8:$AH$8,$B$29,'Cust MB Ind'!$X67:$AH67)</f>
        <v>6</v>
      </c>
      <c r="G107" s="42">
        <f>'Avg Bill Days'!C64</f>
        <v>30.713999999999999</v>
      </c>
      <c r="H107" s="42"/>
      <c r="I107" s="42"/>
      <c r="J107" s="42">
        <f t="shared" si="8"/>
        <v>0</v>
      </c>
      <c r="K107" s="42">
        <f t="shared" si="8"/>
        <v>0</v>
      </c>
      <c r="L107" s="42"/>
      <c r="M107" s="42"/>
      <c r="N107" s="42"/>
      <c r="O107" s="42"/>
      <c r="P107" s="42"/>
      <c r="Q107" s="42"/>
      <c r="R107" s="42">
        <f t="shared" si="9"/>
        <v>20458</v>
      </c>
      <c r="S107" s="42">
        <f t="shared" si="10"/>
        <v>0</v>
      </c>
    </row>
    <row r="108" spans="1:19" s="18" customFormat="1">
      <c r="A108" s="18">
        <f t="shared" si="12"/>
        <v>2017</v>
      </c>
      <c r="B108" s="18">
        <f t="shared" si="13"/>
        <v>5</v>
      </c>
      <c r="F108" s="42">
        <f>SUMIF('Cust MB Ind'!$X$8:$AH$8,$B$29,'Cust MB Ind'!$X68:$AH68)</f>
        <v>6</v>
      </c>
      <c r="G108" s="42">
        <f>'Avg Bill Days'!C65</f>
        <v>29.524000000000001</v>
      </c>
      <c r="H108" s="42"/>
      <c r="I108" s="42"/>
      <c r="J108" s="42">
        <f t="shared" si="8"/>
        <v>0</v>
      </c>
      <c r="K108" s="42">
        <f t="shared" si="8"/>
        <v>0</v>
      </c>
      <c r="L108" s="42"/>
      <c r="M108" s="42"/>
      <c r="N108" s="42"/>
      <c r="O108" s="42"/>
      <c r="P108" s="42"/>
      <c r="Q108" s="42"/>
      <c r="R108" s="42">
        <f t="shared" si="9"/>
        <v>30666</v>
      </c>
      <c r="S108" s="42">
        <f t="shared" si="10"/>
        <v>0</v>
      </c>
    </row>
    <row r="109" spans="1:19" s="18" customFormat="1">
      <c r="A109" s="18">
        <f t="shared" si="12"/>
        <v>2017</v>
      </c>
      <c r="B109" s="18">
        <f t="shared" si="13"/>
        <v>6</v>
      </c>
      <c r="F109" s="42">
        <f>SUMIF('Cust MB Ind'!$X$8:$AH$8,$B$29,'Cust MB Ind'!$X69:$AH69)</f>
        <v>6</v>
      </c>
      <c r="G109" s="42">
        <f>'Avg Bill Days'!C66</f>
        <v>30.619</v>
      </c>
      <c r="H109" s="42"/>
      <c r="I109" s="42"/>
      <c r="J109" s="42">
        <f t="shared" si="8"/>
        <v>0</v>
      </c>
      <c r="K109" s="42">
        <f t="shared" si="8"/>
        <v>0</v>
      </c>
      <c r="L109" s="42"/>
      <c r="M109" s="42"/>
      <c r="N109" s="42"/>
      <c r="O109" s="42"/>
      <c r="P109" s="42"/>
      <c r="Q109" s="42"/>
      <c r="R109" s="42">
        <f t="shared" si="9"/>
        <v>29180</v>
      </c>
      <c r="S109" s="42">
        <f t="shared" si="10"/>
        <v>0</v>
      </c>
    </row>
    <row r="110" spans="1:19" s="18" customFormat="1">
      <c r="A110" s="18">
        <f t="shared" si="12"/>
        <v>2017</v>
      </c>
      <c r="B110" s="18">
        <f t="shared" si="13"/>
        <v>7</v>
      </c>
      <c r="F110" s="42">
        <f>SUMIF('Cust MB Ind'!$X$8:$AH$8,$B$29,'Cust MB Ind'!$X70:$AH70)</f>
        <v>6</v>
      </c>
      <c r="G110" s="42">
        <f>'Avg Bill Days'!C67</f>
        <v>30.713999999999999</v>
      </c>
      <c r="H110" s="42"/>
      <c r="I110" s="42"/>
      <c r="J110" s="42">
        <f t="shared" si="8"/>
        <v>0</v>
      </c>
      <c r="K110" s="42">
        <f t="shared" si="8"/>
        <v>0</v>
      </c>
      <c r="L110" s="42"/>
      <c r="M110" s="42"/>
      <c r="N110" s="42"/>
      <c r="O110" s="42"/>
      <c r="P110" s="42"/>
      <c r="Q110" s="42"/>
      <c r="R110" s="42">
        <f t="shared" si="9"/>
        <v>27398</v>
      </c>
      <c r="S110" s="42">
        <f t="shared" si="10"/>
        <v>0</v>
      </c>
    </row>
    <row r="111" spans="1:19" s="18" customFormat="1">
      <c r="A111" s="18">
        <f t="shared" si="12"/>
        <v>2017</v>
      </c>
      <c r="B111" s="18">
        <f t="shared" si="13"/>
        <v>8</v>
      </c>
      <c r="F111" s="42">
        <f>SUMIF('Cust MB Ind'!$X$8:$AH$8,$B$29,'Cust MB Ind'!$X71:$AH71)</f>
        <v>6</v>
      </c>
      <c r="G111" s="42">
        <f>'Avg Bill Days'!C68</f>
        <v>30.475999999999999</v>
      </c>
      <c r="H111" s="42"/>
      <c r="I111" s="42"/>
      <c r="J111" s="42">
        <f t="shared" si="8"/>
        <v>0</v>
      </c>
      <c r="K111" s="42">
        <f t="shared" si="8"/>
        <v>0</v>
      </c>
      <c r="L111" s="42"/>
      <c r="M111" s="42"/>
      <c r="N111" s="42"/>
      <c r="O111" s="42"/>
      <c r="P111" s="42"/>
      <c r="Q111" s="42"/>
      <c r="R111" s="42">
        <f t="shared" si="9"/>
        <v>31219</v>
      </c>
      <c r="S111" s="42">
        <f t="shared" si="10"/>
        <v>0</v>
      </c>
    </row>
    <row r="112" spans="1:19" s="18" customFormat="1">
      <c r="A112" s="18">
        <f t="shared" si="12"/>
        <v>2017</v>
      </c>
      <c r="B112" s="18">
        <f t="shared" si="13"/>
        <v>9</v>
      </c>
      <c r="F112" s="42">
        <f>SUMIF('Cust MB Ind'!$X$8:$AH$8,$B$29,'Cust MB Ind'!$X72:$AH72)</f>
        <v>6</v>
      </c>
      <c r="G112" s="42">
        <f>'Avg Bill Days'!C69</f>
        <v>31.143000000000001</v>
      </c>
      <c r="H112" s="42"/>
      <c r="I112" s="42"/>
      <c r="J112" s="42">
        <f t="shared" si="8"/>
        <v>0</v>
      </c>
      <c r="K112" s="42">
        <f t="shared" si="8"/>
        <v>0</v>
      </c>
      <c r="L112" s="42"/>
      <c r="M112" s="42"/>
      <c r="N112" s="42"/>
      <c r="O112" s="42"/>
      <c r="P112" s="42"/>
      <c r="Q112" s="42"/>
      <c r="R112" s="42">
        <f t="shared" si="9"/>
        <v>29188</v>
      </c>
      <c r="S112" s="42">
        <f t="shared" si="10"/>
        <v>0</v>
      </c>
    </row>
    <row r="113" spans="1:19" s="18" customFormat="1">
      <c r="A113" s="18">
        <f t="shared" si="12"/>
        <v>2017</v>
      </c>
      <c r="B113" s="18">
        <f t="shared" si="13"/>
        <v>10</v>
      </c>
      <c r="F113" s="42">
        <f>SUMIF('Cust MB Ind'!$X$8:$AH$8,$B$29,'Cust MB Ind'!$X73:$AH73)</f>
        <v>6</v>
      </c>
      <c r="G113" s="42">
        <f>'Avg Bill Days'!C70</f>
        <v>30.762</v>
      </c>
      <c r="H113" s="42"/>
      <c r="I113" s="42"/>
      <c r="J113" s="42">
        <f t="shared" si="8"/>
        <v>0</v>
      </c>
      <c r="K113" s="42">
        <f t="shared" si="8"/>
        <v>0</v>
      </c>
      <c r="L113" s="42"/>
      <c r="M113" s="42"/>
      <c r="N113" s="42"/>
      <c r="O113" s="42"/>
      <c r="P113" s="42"/>
      <c r="Q113" s="42"/>
      <c r="R113" s="42">
        <f t="shared" si="9"/>
        <v>24802</v>
      </c>
      <c r="S113" s="42">
        <f t="shared" si="10"/>
        <v>0</v>
      </c>
    </row>
    <row r="114" spans="1:19" s="18" customFormat="1">
      <c r="A114" s="18">
        <f t="shared" si="12"/>
        <v>2017</v>
      </c>
      <c r="B114" s="18">
        <f t="shared" si="13"/>
        <v>11</v>
      </c>
      <c r="F114" s="42">
        <f>SUMIF('Cust MB Ind'!$X$8:$AH$8,$B$29,'Cust MB Ind'!$X74:$AH74)</f>
        <v>6</v>
      </c>
      <c r="G114" s="42">
        <f>'Avg Bill Days'!C71</f>
        <v>28.619</v>
      </c>
      <c r="H114" s="42"/>
      <c r="I114" s="42"/>
      <c r="J114" s="42">
        <f t="shared" ref="J114:K177" si="14">ROUND(SUMIF($B$32:$B$45,$B114,J$32:J$45)*$F114,0)</f>
        <v>0</v>
      </c>
      <c r="K114" s="42">
        <f t="shared" si="14"/>
        <v>0</v>
      </c>
      <c r="L114" s="42"/>
      <c r="M114" s="42"/>
      <c r="N114" s="42"/>
      <c r="O114" s="42"/>
      <c r="P114" s="42"/>
      <c r="Q114" s="42"/>
      <c r="R114" s="42">
        <f t="shared" ref="R114:R177" si="15">ROUND(SUMIF($B$32:$B$45,$B114,R$32:R$45)*$F114*$G114,0)</f>
        <v>20292</v>
      </c>
      <c r="S114" s="42">
        <f t="shared" ref="S114:S177" si="16">ROUND(SUMIF($B$32:$B$45,$B114,S$32:S$45)*$F114,0)</f>
        <v>0</v>
      </c>
    </row>
    <row r="115" spans="1:19" s="18" customFormat="1">
      <c r="A115" s="18">
        <f t="shared" si="12"/>
        <v>2017</v>
      </c>
      <c r="B115" s="18">
        <f t="shared" si="13"/>
        <v>12</v>
      </c>
      <c r="F115" s="42">
        <f>SUMIF('Cust MB Ind'!$X$8:$AH$8,$B$29,'Cust MB Ind'!$X75:$AH75)</f>
        <v>6</v>
      </c>
      <c r="G115" s="42">
        <f>'Avg Bill Days'!C72</f>
        <v>31.238</v>
      </c>
      <c r="H115" s="42"/>
      <c r="I115" s="42"/>
      <c r="J115" s="42">
        <f t="shared" si="14"/>
        <v>0</v>
      </c>
      <c r="K115" s="42">
        <f t="shared" si="14"/>
        <v>0</v>
      </c>
      <c r="L115" s="42"/>
      <c r="M115" s="42"/>
      <c r="N115" s="42"/>
      <c r="O115" s="42"/>
      <c r="P115" s="42"/>
      <c r="Q115" s="42"/>
      <c r="R115" s="42">
        <f t="shared" si="15"/>
        <v>18983</v>
      </c>
      <c r="S115" s="42">
        <f t="shared" si="16"/>
        <v>0</v>
      </c>
    </row>
    <row r="116" spans="1:19" s="18" customFormat="1">
      <c r="A116" s="18">
        <f t="shared" si="12"/>
        <v>2018</v>
      </c>
      <c r="B116" s="18">
        <f t="shared" si="13"/>
        <v>1</v>
      </c>
      <c r="F116" s="42">
        <f>SUMIF('Cust MB Ind'!$X$8:$AH$8,$B$29,'Cust MB Ind'!$X76:$AH76)</f>
        <v>6</v>
      </c>
      <c r="G116" s="42">
        <f>'Avg Bill Days'!C73</f>
        <v>32.286000000000001</v>
      </c>
      <c r="H116" s="42"/>
      <c r="I116" s="42"/>
      <c r="J116" s="42">
        <f t="shared" si="14"/>
        <v>0</v>
      </c>
      <c r="K116" s="42">
        <f t="shared" si="14"/>
        <v>0</v>
      </c>
      <c r="L116" s="42"/>
      <c r="M116" s="42"/>
      <c r="N116" s="42"/>
      <c r="O116" s="42"/>
      <c r="P116" s="42"/>
      <c r="Q116" s="42"/>
      <c r="R116" s="42">
        <f t="shared" si="15"/>
        <v>17568</v>
      </c>
      <c r="S116" s="42">
        <f t="shared" si="16"/>
        <v>0</v>
      </c>
    </row>
    <row r="117" spans="1:19" s="18" customFormat="1">
      <c r="A117" s="18">
        <f t="shared" si="12"/>
        <v>2018</v>
      </c>
      <c r="B117" s="18">
        <f t="shared" si="13"/>
        <v>2</v>
      </c>
      <c r="F117" s="42">
        <f>SUMIF('Cust MB Ind'!$X$8:$AH$8,$B$29,'Cust MB Ind'!$X77:$AH77)</f>
        <v>6</v>
      </c>
      <c r="G117" s="42">
        <f>'Avg Bill Days'!C74</f>
        <v>29.81</v>
      </c>
      <c r="H117" s="42"/>
      <c r="I117" s="42"/>
      <c r="J117" s="42">
        <f t="shared" si="14"/>
        <v>0</v>
      </c>
      <c r="K117" s="42">
        <f t="shared" si="14"/>
        <v>0</v>
      </c>
      <c r="L117" s="42"/>
      <c r="M117" s="42"/>
      <c r="N117" s="42"/>
      <c r="O117" s="42"/>
      <c r="P117" s="42"/>
      <c r="Q117" s="42"/>
      <c r="R117" s="42">
        <f t="shared" si="15"/>
        <v>22690</v>
      </c>
      <c r="S117" s="42">
        <f t="shared" si="16"/>
        <v>0</v>
      </c>
    </row>
    <row r="118" spans="1:19" s="18" customFormat="1">
      <c r="A118" s="18">
        <f t="shared" si="12"/>
        <v>2018</v>
      </c>
      <c r="B118" s="18">
        <f t="shared" si="13"/>
        <v>3</v>
      </c>
      <c r="F118" s="42">
        <f>SUMIF('Cust MB Ind'!$X$8:$AH$8,$B$29,'Cust MB Ind'!$X78:$AH78)</f>
        <v>6</v>
      </c>
      <c r="G118" s="42">
        <f>'Avg Bill Days'!C75</f>
        <v>29.524000000000001</v>
      </c>
      <c r="H118" s="42"/>
      <c r="I118" s="42"/>
      <c r="J118" s="42">
        <f t="shared" si="14"/>
        <v>0</v>
      </c>
      <c r="K118" s="42">
        <f t="shared" si="14"/>
        <v>0</v>
      </c>
      <c r="L118" s="42"/>
      <c r="M118" s="42"/>
      <c r="N118" s="42"/>
      <c r="O118" s="42"/>
      <c r="P118" s="42"/>
      <c r="Q118" s="42"/>
      <c r="R118" s="42">
        <f t="shared" si="15"/>
        <v>21547</v>
      </c>
      <c r="S118" s="42">
        <f t="shared" si="16"/>
        <v>0</v>
      </c>
    </row>
    <row r="119" spans="1:19" s="18" customFormat="1">
      <c r="A119" s="18">
        <f t="shared" si="12"/>
        <v>2018</v>
      </c>
      <c r="B119" s="18">
        <f t="shared" si="13"/>
        <v>4</v>
      </c>
      <c r="F119" s="42">
        <f>SUMIF('Cust MB Ind'!$X$8:$AH$8,$B$29,'Cust MB Ind'!$X79:$AH79)</f>
        <v>6</v>
      </c>
      <c r="G119" s="42">
        <f>'Avg Bill Days'!C76</f>
        <v>30.713999999999999</v>
      </c>
      <c r="H119" s="42"/>
      <c r="I119" s="42"/>
      <c r="J119" s="42">
        <f t="shared" si="14"/>
        <v>0</v>
      </c>
      <c r="K119" s="42">
        <f t="shared" si="14"/>
        <v>0</v>
      </c>
      <c r="L119" s="42"/>
      <c r="M119" s="42"/>
      <c r="N119" s="42"/>
      <c r="O119" s="42"/>
      <c r="P119" s="42"/>
      <c r="Q119" s="42"/>
      <c r="R119" s="42">
        <f t="shared" si="15"/>
        <v>20458</v>
      </c>
      <c r="S119" s="42">
        <f t="shared" si="16"/>
        <v>0</v>
      </c>
    </row>
    <row r="120" spans="1:19" s="18" customFormat="1">
      <c r="A120" s="18">
        <f t="shared" si="12"/>
        <v>2018</v>
      </c>
      <c r="B120" s="18">
        <f t="shared" si="13"/>
        <v>5</v>
      </c>
      <c r="F120" s="42">
        <f>SUMIF('Cust MB Ind'!$X$8:$AH$8,$B$29,'Cust MB Ind'!$X80:$AH80)</f>
        <v>6</v>
      </c>
      <c r="G120" s="42">
        <f>'Avg Bill Days'!C77</f>
        <v>29.524000000000001</v>
      </c>
      <c r="H120" s="42"/>
      <c r="I120" s="42"/>
      <c r="J120" s="42">
        <f t="shared" si="14"/>
        <v>0</v>
      </c>
      <c r="K120" s="42">
        <f t="shared" si="14"/>
        <v>0</v>
      </c>
      <c r="L120" s="42"/>
      <c r="M120" s="42"/>
      <c r="N120" s="42"/>
      <c r="O120" s="42"/>
      <c r="P120" s="42"/>
      <c r="Q120" s="42"/>
      <c r="R120" s="42">
        <f t="shared" si="15"/>
        <v>30666</v>
      </c>
      <c r="S120" s="42">
        <f t="shared" si="16"/>
        <v>0</v>
      </c>
    </row>
    <row r="121" spans="1:19" s="18" customFormat="1">
      <c r="A121" s="18">
        <f t="shared" si="12"/>
        <v>2018</v>
      </c>
      <c r="B121" s="18">
        <f t="shared" si="13"/>
        <v>6</v>
      </c>
      <c r="F121" s="42">
        <f>SUMIF('Cust MB Ind'!$X$8:$AH$8,$B$29,'Cust MB Ind'!$X81:$AH81)</f>
        <v>6</v>
      </c>
      <c r="G121" s="42">
        <f>'Avg Bill Days'!C78</f>
        <v>30.619</v>
      </c>
      <c r="H121" s="42"/>
      <c r="I121" s="42"/>
      <c r="J121" s="42">
        <f t="shared" si="14"/>
        <v>0</v>
      </c>
      <c r="K121" s="42">
        <f t="shared" si="14"/>
        <v>0</v>
      </c>
      <c r="L121" s="42"/>
      <c r="M121" s="42"/>
      <c r="N121" s="42"/>
      <c r="O121" s="42"/>
      <c r="P121" s="42"/>
      <c r="Q121" s="42"/>
      <c r="R121" s="42">
        <f t="shared" si="15"/>
        <v>29180</v>
      </c>
      <c r="S121" s="42">
        <f t="shared" si="16"/>
        <v>0</v>
      </c>
    </row>
    <row r="122" spans="1:19" s="18" customFormat="1">
      <c r="A122" s="18">
        <f t="shared" si="12"/>
        <v>2018</v>
      </c>
      <c r="B122" s="18">
        <f t="shared" si="13"/>
        <v>7</v>
      </c>
      <c r="F122" s="42">
        <f>SUMIF('Cust MB Ind'!$X$8:$AH$8,$B$29,'Cust MB Ind'!$X82:$AH82)</f>
        <v>6</v>
      </c>
      <c r="G122" s="42">
        <f>'Avg Bill Days'!C79</f>
        <v>30.713999999999999</v>
      </c>
      <c r="H122" s="42"/>
      <c r="I122" s="42"/>
      <c r="J122" s="42">
        <f t="shared" si="14"/>
        <v>0</v>
      </c>
      <c r="K122" s="42">
        <f t="shared" si="14"/>
        <v>0</v>
      </c>
      <c r="L122" s="42"/>
      <c r="M122" s="42"/>
      <c r="N122" s="42"/>
      <c r="O122" s="42"/>
      <c r="P122" s="42"/>
      <c r="Q122" s="42"/>
      <c r="R122" s="42">
        <f t="shared" si="15"/>
        <v>27398</v>
      </c>
      <c r="S122" s="42">
        <f t="shared" si="16"/>
        <v>0</v>
      </c>
    </row>
    <row r="123" spans="1:19" s="18" customFormat="1">
      <c r="A123" s="18">
        <f t="shared" si="12"/>
        <v>2018</v>
      </c>
      <c r="B123" s="18">
        <f t="shared" si="13"/>
        <v>8</v>
      </c>
      <c r="F123" s="42">
        <f>SUMIF('Cust MB Ind'!$X$8:$AH$8,$B$29,'Cust MB Ind'!$X83:$AH83)</f>
        <v>6</v>
      </c>
      <c r="G123" s="42">
        <f>'Avg Bill Days'!C80</f>
        <v>30.475999999999999</v>
      </c>
      <c r="H123" s="42"/>
      <c r="I123" s="42"/>
      <c r="J123" s="42">
        <f t="shared" si="14"/>
        <v>0</v>
      </c>
      <c r="K123" s="42">
        <f t="shared" si="14"/>
        <v>0</v>
      </c>
      <c r="L123" s="42"/>
      <c r="M123" s="42"/>
      <c r="N123" s="42"/>
      <c r="O123" s="42"/>
      <c r="P123" s="42"/>
      <c r="Q123" s="42"/>
      <c r="R123" s="42">
        <f t="shared" si="15"/>
        <v>31219</v>
      </c>
      <c r="S123" s="42">
        <f t="shared" si="16"/>
        <v>0</v>
      </c>
    </row>
    <row r="124" spans="1:19" s="18" customFormat="1">
      <c r="A124" s="18">
        <f t="shared" si="12"/>
        <v>2018</v>
      </c>
      <c r="B124" s="18">
        <f t="shared" si="13"/>
        <v>9</v>
      </c>
      <c r="F124" s="42">
        <f>SUMIF('Cust MB Ind'!$X$8:$AH$8,$B$29,'Cust MB Ind'!$X84:$AH84)</f>
        <v>6</v>
      </c>
      <c r="G124" s="42">
        <f>'Avg Bill Days'!C81</f>
        <v>31.143000000000001</v>
      </c>
      <c r="H124" s="42"/>
      <c r="I124" s="42"/>
      <c r="J124" s="42">
        <f t="shared" si="14"/>
        <v>0</v>
      </c>
      <c r="K124" s="42">
        <f t="shared" si="14"/>
        <v>0</v>
      </c>
      <c r="L124" s="42"/>
      <c r="M124" s="42"/>
      <c r="N124" s="42"/>
      <c r="O124" s="42"/>
      <c r="P124" s="42"/>
      <c r="Q124" s="42"/>
      <c r="R124" s="42">
        <f t="shared" si="15"/>
        <v>29188</v>
      </c>
      <c r="S124" s="42">
        <f t="shared" si="16"/>
        <v>0</v>
      </c>
    </row>
    <row r="125" spans="1:19" s="18" customFormat="1">
      <c r="A125" s="18">
        <f t="shared" si="12"/>
        <v>2018</v>
      </c>
      <c r="B125" s="18">
        <f t="shared" si="13"/>
        <v>10</v>
      </c>
      <c r="F125" s="42">
        <f>SUMIF('Cust MB Ind'!$X$8:$AH$8,$B$29,'Cust MB Ind'!$X85:$AH85)</f>
        <v>6</v>
      </c>
      <c r="G125" s="42">
        <f>'Avg Bill Days'!C82</f>
        <v>30.762</v>
      </c>
      <c r="H125" s="42"/>
      <c r="I125" s="42"/>
      <c r="J125" s="42">
        <f t="shared" si="14"/>
        <v>0</v>
      </c>
      <c r="K125" s="42">
        <f t="shared" si="14"/>
        <v>0</v>
      </c>
      <c r="L125" s="42"/>
      <c r="M125" s="42"/>
      <c r="N125" s="42"/>
      <c r="O125" s="42"/>
      <c r="P125" s="42"/>
      <c r="Q125" s="42"/>
      <c r="R125" s="42">
        <f t="shared" si="15"/>
        <v>24802</v>
      </c>
      <c r="S125" s="42">
        <f t="shared" si="16"/>
        <v>0</v>
      </c>
    </row>
    <row r="126" spans="1:19" s="18" customFormat="1">
      <c r="A126" s="18">
        <f t="shared" si="12"/>
        <v>2018</v>
      </c>
      <c r="B126" s="18">
        <f t="shared" si="13"/>
        <v>11</v>
      </c>
      <c r="F126" s="42">
        <f>SUMIF('Cust MB Ind'!$X$8:$AH$8,$B$29,'Cust MB Ind'!$X86:$AH86)</f>
        <v>6</v>
      </c>
      <c r="G126" s="42">
        <f>'Avg Bill Days'!C83</f>
        <v>28.619</v>
      </c>
      <c r="H126" s="42"/>
      <c r="I126" s="42"/>
      <c r="J126" s="42">
        <f t="shared" si="14"/>
        <v>0</v>
      </c>
      <c r="K126" s="42">
        <f t="shared" si="14"/>
        <v>0</v>
      </c>
      <c r="L126" s="42"/>
      <c r="M126" s="42"/>
      <c r="N126" s="42"/>
      <c r="O126" s="42"/>
      <c r="P126" s="42"/>
      <c r="Q126" s="42"/>
      <c r="R126" s="42">
        <f t="shared" si="15"/>
        <v>20292</v>
      </c>
      <c r="S126" s="42">
        <f t="shared" si="16"/>
        <v>0</v>
      </c>
    </row>
    <row r="127" spans="1:19" s="18" customFormat="1">
      <c r="A127" s="18">
        <f t="shared" si="12"/>
        <v>2018</v>
      </c>
      <c r="B127" s="18">
        <f t="shared" si="13"/>
        <v>12</v>
      </c>
      <c r="F127" s="42">
        <f>SUMIF('Cust MB Ind'!$X$8:$AH$8,$B$29,'Cust MB Ind'!$X87:$AH87)</f>
        <v>6</v>
      </c>
      <c r="G127" s="42">
        <f>'Avg Bill Days'!C84</f>
        <v>31.238</v>
      </c>
      <c r="H127" s="42"/>
      <c r="I127" s="42"/>
      <c r="J127" s="42">
        <f t="shared" si="14"/>
        <v>0</v>
      </c>
      <c r="K127" s="42">
        <f t="shared" si="14"/>
        <v>0</v>
      </c>
      <c r="L127" s="42"/>
      <c r="M127" s="42"/>
      <c r="N127" s="42"/>
      <c r="O127" s="42"/>
      <c r="P127" s="42"/>
      <c r="Q127" s="42"/>
      <c r="R127" s="42">
        <f t="shared" si="15"/>
        <v>18983</v>
      </c>
      <c r="S127" s="42">
        <f t="shared" si="16"/>
        <v>0</v>
      </c>
    </row>
    <row r="128" spans="1:19" s="18" customFormat="1">
      <c r="A128" s="18">
        <f t="shared" si="12"/>
        <v>2019</v>
      </c>
      <c r="B128" s="18">
        <f t="shared" si="13"/>
        <v>1</v>
      </c>
      <c r="F128" s="42">
        <f>SUMIF('Cust MB Ind'!$X$8:$AH$8,$B$29,'Cust MB Ind'!$X88:$AH88)</f>
        <v>6</v>
      </c>
      <c r="G128" s="42">
        <f>'Avg Bill Days'!C85</f>
        <v>32.286000000000001</v>
      </c>
      <c r="H128" s="42"/>
      <c r="I128" s="42"/>
      <c r="J128" s="42">
        <f t="shared" si="14"/>
        <v>0</v>
      </c>
      <c r="K128" s="42">
        <f t="shared" si="14"/>
        <v>0</v>
      </c>
      <c r="L128" s="42"/>
      <c r="M128" s="42"/>
      <c r="N128" s="42"/>
      <c r="O128" s="42"/>
      <c r="P128" s="42"/>
      <c r="Q128" s="42"/>
      <c r="R128" s="42">
        <f t="shared" si="15"/>
        <v>17568</v>
      </c>
      <c r="S128" s="42">
        <f t="shared" si="16"/>
        <v>0</v>
      </c>
    </row>
    <row r="129" spans="1:19" s="18" customFormat="1">
      <c r="A129" s="18">
        <f t="shared" si="12"/>
        <v>2019</v>
      </c>
      <c r="B129" s="18">
        <f t="shared" si="13"/>
        <v>2</v>
      </c>
      <c r="F129" s="42">
        <f>SUMIF('Cust MB Ind'!$X$8:$AH$8,$B$29,'Cust MB Ind'!$X89:$AH89)</f>
        <v>6</v>
      </c>
      <c r="G129" s="42">
        <f>'Avg Bill Days'!C86</f>
        <v>29.81</v>
      </c>
      <c r="H129" s="42"/>
      <c r="I129" s="42"/>
      <c r="J129" s="42">
        <f t="shared" si="14"/>
        <v>0</v>
      </c>
      <c r="K129" s="42">
        <f t="shared" si="14"/>
        <v>0</v>
      </c>
      <c r="L129" s="42"/>
      <c r="M129" s="42"/>
      <c r="N129" s="42"/>
      <c r="O129" s="42"/>
      <c r="P129" s="42"/>
      <c r="Q129" s="42"/>
      <c r="R129" s="42">
        <f t="shared" si="15"/>
        <v>22690</v>
      </c>
      <c r="S129" s="42">
        <f t="shared" si="16"/>
        <v>0</v>
      </c>
    </row>
    <row r="130" spans="1:19" s="18" customFormat="1">
      <c r="A130" s="18">
        <f t="shared" si="12"/>
        <v>2019</v>
      </c>
      <c r="B130" s="18">
        <f t="shared" si="13"/>
        <v>3</v>
      </c>
      <c r="F130" s="42">
        <f>SUMIF('Cust MB Ind'!$X$8:$AH$8,$B$29,'Cust MB Ind'!$X90:$AH90)</f>
        <v>6</v>
      </c>
      <c r="G130" s="42">
        <f>'Avg Bill Days'!C87</f>
        <v>29.524000000000001</v>
      </c>
      <c r="H130" s="42"/>
      <c r="I130" s="42"/>
      <c r="J130" s="42">
        <f t="shared" si="14"/>
        <v>0</v>
      </c>
      <c r="K130" s="42">
        <f t="shared" si="14"/>
        <v>0</v>
      </c>
      <c r="L130" s="42"/>
      <c r="M130" s="42"/>
      <c r="N130" s="42"/>
      <c r="O130" s="42"/>
      <c r="P130" s="42"/>
      <c r="Q130" s="42"/>
      <c r="R130" s="42">
        <f t="shared" si="15"/>
        <v>21547</v>
      </c>
      <c r="S130" s="42">
        <f t="shared" si="16"/>
        <v>0</v>
      </c>
    </row>
    <row r="131" spans="1:19" s="18" customFormat="1">
      <c r="A131" s="18">
        <f t="shared" si="12"/>
        <v>2019</v>
      </c>
      <c r="B131" s="18">
        <f t="shared" si="13"/>
        <v>4</v>
      </c>
      <c r="F131" s="42">
        <f>SUMIF('Cust MB Ind'!$X$8:$AH$8,$B$29,'Cust MB Ind'!$X91:$AH91)</f>
        <v>6</v>
      </c>
      <c r="G131" s="42">
        <f>'Avg Bill Days'!C88</f>
        <v>30.713999999999999</v>
      </c>
      <c r="H131" s="42"/>
      <c r="I131" s="42"/>
      <c r="J131" s="42">
        <f t="shared" si="14"/>
        <v>0</v>
      </c>
      <c r="K131" s="42">
        <f t="shared" si="14"/>
        <v>0</v>
      </c>
      <c r="L131" s="42"/>
      <c r="M131" s="42"/>
      <c r="N131" s="42"/>
      <c r="O131" s="42"/>
      <c r="P131" s="42"/>
      <c r="Q131" s="42"/>
      <c r="R131" s="42">
        <f t="shared" si="15"/>
        <v>20458</v>
      </c>
      <c r="S131" s="42">
        <f t="shared" si="16"/>
        <v>0</v>
      </c>
    </row>
    <row r="132" spans="1:19" s="18" customFormat="1">
      <c r="A132" s="18">
        <f t="shared" ref="A132:A195" si="17">A120+1</f>
        <v>2019</v>
      </c>
      <c r="B132" s="18">
        <f t="shared" si="13"/>
        <v>5</v>
      </c>
      <c r="F132" s="42">
        <f>SUMIF('Cust MB Ind'!$X$8:$AH$8,$B$29,'Cust MB Ind'!$X92:$AH92)</f>
        <v>6</v>
      </c>
      <c r="G132" s="42">
        <f>'Avg Bill Days'!C89</f>
        <v>29.524000000000001</v>
      </c>
      <c r="H132" s="42"/>
      <c r="I132" s="42"/>
      <c r="J132" s="42">
        <f t="shared" si="14"/>
        <v>0</v>
      </c>
      <c r="K132" s="42">
        <f t="shared" si="14"/>
        <v>0</v>
      </c>
      <c r="L132" s="42"/>
      <c r="M132" s="42"/>
      <c r="N132" s="42"/>
      <c r="O132" s="42"/>
      <c r="P132" s="42"/>
      <c r="Q132" s="42"/>
      <c r="R132" s="42">
        <f t="shared" si="15"/>
        <v>30666</v>
      </c>
      <c r="S132" s="42">
        <f t="shared" si="16"/>
        <v>0</v>
      </c>
    </row>
    <row r="133" spans="1:19" s="18" customFormat="1">
      <c r="A133" s="18">
        <f t="shared" si="17"/>
        <v>2019</v>
      </c>
      <c r="B133" s="18">
        <f t="shared" ref="B133:B196" si="18">B121</f>
        <v>6</v>
      </c>
      <c r="F133" s="42">
        <f>SUMIF('Cust MB Ind'!$X$8:$AH$8,$B$29,'Cust MB Ind'!$X93:$AH93)</f>
        <v>6</v>
      </c>
      <c r="G133" s="42">
        <f>'Avg Bill Days'!C90</f>
        <v>30.619</v>
      </c>
      <c r="H133" s="42"/>
      <c r="I133" s="42"/>
      <c r="J133" s="42">
        <f t="shared" si="14"/>
        <v>0</v>
      </c>
      <c r="K133" s="42">
        <f t="shared" si="14"/>
        <v>0</v>
      </c>
      <c r="L133" s="42"/>
      <c r="M133" s="42"/>
      <c r="N133" s="42"/>
      <c r="O133" s="42"/>
      <c r="P133" s="42"/>
      <c r="Q133" s="42"/>
      <c r="R133" s="42">
        <f t="shared" si="15"/>
        <v>29180</v>
      </c>
      <c r="S133" s="42">
        <f t="shared" si="16"/>
        <v>0</v>
      </c>
    </row>
    <row r="134" spans="1:19" s="18" customFormat="1">
      <c r="A134" s="18">
        <f t="shared" si="17"/>
        <v>2019</v>
      </c>
      <c r="B134" s="18">
        <f t="shared" si="18"/>
        <v>7</v>
      </c>
      <c r="F134" s="42">
        <f>SUMIF('Cust MB Ind'!$X$8:$AH$8,$B$29,'Cust MB Ind'!$X94:$AH94)</f>
        <v>6</v>
      </c>
      <c r="G134" s="42">
        <f>'Avg Bill Days'!C91</f>
        <v>30.713999999999999</v>
      </c>
      <c r="H134" s="42"/>
      <c r="I134" s="42"/>
      <c r="J134" s="42">
        <f t="shared" si="14"/>
        <v>0</v>
      </c>
      <c r="K134" s="42">
        <f t="shared" si="14"/>
        <v>0</v>
      </c>
      <c r="L134" s="42"/>
      <c r="M134" s="42"/>
      <c r="N134" s="42"/>
      <c r="O134" s="42"/>
      <c r="P134" s="42"/>
      <c r="Q134" s="42"/>
      <c r="R134" s="42">
        <f t="shared" si="15"/>
        <v>27398</v>
      </c>
      <c r="S134" s="42">
        <f t="shared" si="16"/>
        <v>0</v>
      </c>
    </row>
    <row r="135" spans="1:19" s="18" customFormat="1">
      <c r="A135" s="18">
        <f t="shared" si="17"/>
        <v>2019</v>
      </c>
      <c r="B135" s="18">
        <f t="shared" si="18"/>
        <v>8</v>
      </c>
      <c r="F135" s="42">
        <f>SUMIF('Cust MB Ind'!$X$8:$AH$8,$B$29,'Cust MB Ind'!$X95:$AH95)</f>
        <v>6</v>
      </c>
      <c r="G135" s="42">
        <f>'Avg Bill Days'!C92</f>
        <v>30.475999999999999</v>
      </c>
      <c r="H135" s="42"/>
      <c r="I135" s="42"/>
      <c r="J135" s="42">
        <f t="shared" si="14"/>
        <v>0</v>
      </c>
      <c r="K135" s="42">
        <f t="shared" si="14"/>
        <v>0</v>
      </c>
      <c r="L135" s="42"/>
      <c r="M135" s="42"/>
      <c r="N135" s="42"/>
      <c r="O135" s="42"/>
      <c r="P135" s="42"/>
      <c r="Q135" s="42"/>
      <c r="R135" s="42">
        <f t="shared" si="15"/>
        <v>31219</v>
      </c>
      <c r="S135" s="42">
        <f t="shared" si="16"/>
        <v>0</v>
      </c>
    </row>
    <row r="136" spans="1:19" s="18" customFormat="1">
      <c r="A136" s="18">
        <f t="shared" si="17"/>
        <v>2019</v>
      </c>
      <c r="B136" s="18">
        <f t="shared" si="18"/>
        <v>9</v>
      </c>
      <c r="F136" s="42">
        <f>SUMIF('Cust MB Ind'!$X$8:$AH$8,$B$29,'Cust MB Ind'!$X96:$AH96)</f>
        <v>6</v>
      </c>
      <c r="G136" s="42">
        <f>'Avg Bill Days'!C93</f>
        <v>31.143000000000001</v>
      </c>
      <c r="H136" s="42"/>
      <c r="I136" s="42"/>
      <c r="J136" s="42">
        <f t="shared" si="14"/>
        <v>0</v>
      </c>
      <c r="K136" s="42">
        <f t="shared" si="14"/>
        <v>0</v>
      </c>
      <c r="L136" s="42"/>
      <c r="M136" s="42"/>
      <c r="N136" s="42"/>
      <c r="O136" s="42"/>
      <c r="P136" s="42"/>
      <c r="Q136" s="42"/>
      <c r="R136" s="42">
        <f t="shared" si="15"/>
        <v>29188</v>
      </c>
      <c r="S136" s="42">
        <f t="shared" si="16"/>
        <v>0</v>
      </c>
    </row>
    <row r="137" spans="1:19" s="18" customFormat="1">
      <c r="A137" s="18">
        <f t="shared" si="17"/>
        <v>2019</v>
      </c>
      <c r="B137" s="18">
        <f t="shared" si="18"/>
        <v>10</v>
      </c>
      <c r="F137" s="42">
        <f>SUMIF('Cust MB Ind'!$X$8:$AH$8,$B$29,'Cust MB Ind'!$X97:$AH97)</f>
        <v>6</v>
      </c>
      <c r="G137" s="42">
        <f>'Avg Bill Days'!C94</f>
        <v>30.762</v>
      </c>
      <c r="H137" s="42"/>
      <c r="I137" s="42"/>
      <c r="J137" s="42">
        <f t="shared" si="14"/>
        <v>0</v>
      </c>
      <c r="K137" s="42">
        <f t="shared" si="14"/>
        <v>0</v>
      </c>
      <c r="L137" s="42"/>
      <c r="M137" s="42"/>
      <c r="N137" s="42"/>
      <c r="O137" s="42"/>
      <c r="P137" s="42"/>
      <c r="Q137" s="42"/>
      <c r="R137" s="42">
        <f t="shared" si="15"/>
        <v>24802</v>
      </c>
      <c r="S137" s="42">
        <f t="shared" si="16"/>
        <v>0</v>
      </c>
    </row>
    <row r="138" spans="1:19" s="18" customFormat="1">
      <c r="A138" s="18">
        <f t="shared" si="17"/>
        <v>2019</v>
      </c>
      <c r="B138" s="18">
        <f t="shared" si="18"/>
        <v>11</v>
      </c>
      <c r="F138" s="42">
        <f>SUMIF('Cust MB Ind'!$X$8:$AH$8,$B$29,'Cust MB Ind'!$X98:$AH98)</f>
        <v>6</v>
      </c>
      <c r="G138" s="42">
        <f>'Avg Bill Days'!C95</f>
        <v>28.619</v>
      </c>
      <c r="H138" s="42"/>
      <c r="I138" s="42"/>
      <c r="J138" s="42">
        <f t="shared" si="14"/>
        <v>0</v>
      </c>
      <c r="K138" s="42">
        <f t="shared" si="14"/>
        <v>0</v>
      </c>
      <c r="L138" s="42"/>
      <c r="M138" s="42"/>
      <c r="N138" s="42"/>
      <c r="O138" s="42"/>
      <c r="P138" s="42"/>
      <c r="Q138" s="42"/>
      <c r="R138" s="42">
        <f t="shared" si="15"/>
        <v>20292</v>
      </c>
      <c r="S138" s="42">
        <f t="shared" si="16"/>
        <v>0</v>
      </c>
    </row>
    <row r="139" spans="1:19" s="18" customFormat="1">
      <c r="A139" s="18">
        <f t="shared" si="17"/>
        <v>2019</v>
      </c>
      <c r="B139" s="18">
        <f t="shared" si="18"/>
        <v>12</v>
      </c>
      <c r="F139" s="42">
        <f>SUMIF('Cust MB Ind'!$X$8:$AH$8,$B$29,'Cust MB Ind'!$X99:$AH99)</f>
        <v>6</v>
      </c>
      <c r="G139" s="42">
        <f>'Avg Bill Days'!C96</f>
        <v>31.238</v>
      </c>
      <c r="H139" s="42"/>
      <c r="I139" s="42"/>
      <c r="J139" s="42">
        <f t="shared" si="14"/>
        <v>0</v>
      </c>
      <c r="K139" s="42">
        <f t="shared" si="14"/>
        <v>0</v>
      </c>
      <c r="L139" s="42"/>
      <c r="M139" s="42"/>
      <c r="N139" s="42"/>
      <c r="O139" s="42"/>
      <c r="P139" s="42"/>
      <c r="Q139" s="42"/>
      <c r="R139" s="42">
        <f t="shared" si="15"/>
        <v>18983</v>
      </c>
      <c r="S139" s="42">
        <f t="shared" si="16"/>
        <v>0</v>
      </c>
    </row>
    <row r="140" spans="1:19" s="18" customFormat="1">
      <c r="A140" s="18">
        <f t="shared" si="17"/>
        <v>2020</v>
      </c>
      <c r="B140" s="18">
        <f t="shared" si="18"/>
        <v>1</v>
      </c>
      <c r="F140" s="42">
        <f>SUMIF('Cust MB Ind'!$X$8:$AH$8,$B$29,'Cust MB Ind'!$X100:$AH100)</f>
        <v>6</v>
      </c>
      <c r="G140" s="42">
        <f>'Avg Bill Days'!C97</f>
        <v>32.286000000000001</v>
      </c>
      <c r="H140" s="42"/>
      <c r="I140" s="42"/>
      <c r="J140" s="42">
        <f t="shared" si="14"/>
        <v>0</v>
      </c>
      <c r="K140" s="42">
        <f t="shared" si="14"/>
        <v>0</v>
      </c>
      <c r="L140" s="42"/>
      <c r="M140" s="42"/>
      <c r="N140" s="42"/>
      <c r="O140" s="42"/>
      <c r="P140" s="42"/>
      <c r="Q140" s="42"/>
      <c r="R140" s="42">
        <f t="shared" si="15"/>
        <v>17568</v>
      </c>
      <c r="S140" s="42">
        <f t="shared" si="16"/>
        <v>0</v>
      </c>
    </row>
    <row r="141" spans="1:19" s="18" customFormat="1">
      <c r="A141" s="18">
        <f t="shared" si="17"/>
        <v>2020</v>
      </c>
      <c r="B141" s="18">
        <f t="shared" si="18"/>
        <v>2</v>
      </c>
      <c r="F141" s="42">
        <f>SUMIF('Cust MB Ind'!$X$8:$AH$8,$B$29,'Cust MB Ind'!$X101:$AH101)</f>
        <v>6</v>
      </c>
      <c r="G141" s="42">
        <f>'Avg Bill Days'!C98</f>
        <v>30.31</v>
      </c>
      <c r="H141" s="42"/>
      <c r="I141" s="42"/>
      <c r="J141" s="42">
        <f t="shared" si="14"/>
        <v>0</v>
      </c>
      <c r="K141" s="42">
        <f t="shared" si="14"/>
        <v>0</v>
      </c>
      <c r="L141" s="42"/>
      <c r="M141" s="42"/>
      <c r="N141" s="42"/>
      <c r="O141" s="42"/>
      <c r="P141" s="42"/>
      <c r="Q141" s="42"/>
      <c r="R141" s="42">
        <f t="shared" si="15"/>
        <v>23070</v>
      </c>
      <c r="S141" s="42">
        <f t="shared" si="16"/>
        <v>0</v>
      </c>
    </row>
    <row r="142" spans="1:19" s="18" customFormat="1">
      <c r="A142" s="18">
        <f t="shared" si="17"/>
        <v>2020</v>
      </c>
      <c r="B142" s="18">
        <f t="shared" si="18"/>
        <v>3</v>
      </c>
      <c r="F142" s="42">
        <f>SUMIF('Cust MB Ind'!$X$8:$AH$8,$B$29,'Cust MB Ind'!$X102:$AH102)</f>
        <v>6</v>
      </c>
      <c r="G142" s="42">
        <f>'Avg Bill Days'!C99</f>
        <v>30.024000000000001</v>
      </c>
      <c r="H142" s="42"/>
      <c r="I142" s="42"/>
      <c r="J142" s="42">
        <f t="shared" si="14"/>
        <v>0</v>
      </c>
      <c r="K142" s="42">
        <f t="shared" si="14"/>
        <v>0</v>
      </c>
      <c r="L142" s="42"/>
      <c r="M142" s="42"/>
      <c r="N142" s="42"/>
      <c r="O142" s="42"/>
      <c r="P142" s="42"/>
      <c r="Q142" s="42"/>
      <c r="R142" s="42">
        <f t="shared" si="15"/>
        <v>21912</v>
      </c>
      <c r="S142" s="42">
        <f t="shared" si="16"/>
        <v>0</v>
      </c>
    </row>
    <row r="143" spans="1:19" s="18" customFormat="1">
      <c r="A143" s="18">
        <f t="shared" si="17"/>
        <v>2020</v>
      </c>
      <c r="B143" s="18">
        <f t="shared" si="18"/>
        <v>4</v>
      </c>
      <c r="F143" s="42">
        <f>SUMIF('Cust MB Ind'!$X$8:$AH$8,$B$29,'Cust MB Ind'!$X103:$AH103)</f>
        <v>6</v>
      </c>
      <c r="G143" s="42">
        <f>'Avg Bill Days'!C100</f>
        <v>30.713999999999999</v>
      </c>
      <c r="H143" s="42"/>
      <c r="I143" s="42"/>
      <c r="J143" s="42">
        <f t="shared" si="14"/>
        <v>0</v>
      </c>
      <c r="K143" s="42">
        <f t="shared" si="14"/>
        <v>0</v>
      </c>
      <c r="L143" s="42"/>
      <c r="M143" s="42"/>
      <c r="N143" s="42"/>
      <c r="O143" s="42"/>
      <c r="P143" s="42"/>
      <c r="Q143" s="42"/>
      <c r="R143" s="42">
        <f t="shared" si="15"/>
        <v>20458</v>
      </c>
      <c r="S143" s="42">
        <f t="shared" si="16"/>
        <v>0</v>
      </c>
    </row>
    <row r="144" spans="1:19" s="18" customFormat="1">
      <c r="A144" s="18">
        <f t="shared" si="17"/>
        <v>2020</v>
      </c>
      <c r="B144" s="18">
        <f t="shared" si="18"/>
        <v>5</v>
      </c>
      <c r="F144" s="42">
        <f>SUMIF('Cust MB Ind'!$X$8:$AH$8,$B$29,'Cust MB Ind'!$X104:$AH104)</f>
        <v>6</v>
      </c>
      <c r="G144" s="42">
        <f>'Avg Bill Days'!C101</f>
        <v>29.524000000000001</v>
      </c>
      <c r="H144" s="42"/>
      <c r="I144" s="42"/>
      <c r="J144" s="42">
        <f t="shared" si="14"/>
        <v>0</v>
      </c>
      <c r="K144" s="42">
        <f t="shared" si="14"/>
        <v>0</v>
      </c>
      <c r="L144" s="42"/>
      <c r="M144" s="42"/>
      <c r="N144" s="42"/>
      <c r="O144" s="42"/>
      <c r="P144" s="42"/>
      <c r="Q144" s="42"/>
      <c r="R144" s="42">
        <f t="shared" si="15"/>
        <v>30666</v>
      </c>
      <c r="S144" s="42">
        <f t="shared" si="16"/>
        <v>0</v>
      </c>
    </row>
    <row r="145" spans="1:19" s="18" customFormat="1">
      <c r="A145" s="18">
        <f t="shared" si="17"/>
        <v>2020</v>
      </c>
      <c r="B145" s="18">
        <f t="shared" si="18"/>
        <v>6</v>
      </c>
      <c r="F145" s="42">
        <f>SUMIF('Cust MB Ind'!$X$8:$AH$8,$B$29,'Cust MB Ind'!$X105:$AH105)</f>
        <v>6</v>
      </c>
      <c r="G145" s="42">
        <f>'Avg Bill Days'!C102</f>
        <v>30.619</v>
      </c>
      <c r="H145" s="42"/>
      <c r="I145" s="42"/>
      <c r="J145" s="42">
        <f t="shared" si="14"/>
        <v>0</v>
      </c>
      <c r="K145" s="42">
        <f t="shared" si="14"/>
        <v>0</v>
      </c>
      <c r="L145" s="42"/>
      <c r="M145" s="42"/>
      <c r="N145" s="42"/>
      <c r="O145" s="42"/>
      <c r="P145" s="42"/>
      <c r="Q145" s="42"/>
      <c r="R145" s="42">
        <f t="shared" si="15"/>
        <v>29180</v>
      </c>
      <c r="S145" s="42">
        <f t="shared" si="16"/>
        <v>0</v>
      </c>
    </row>
    <row r="146" spans="1:19" s="18" customFormat="1">
      <c r="A146" s="18">
        <f t="shared" si="17"/>
        <v>2020</v>
      </c>
      <c r="B146" s="18">
        <f t="shared" si="18"/>
        <v>7</v>
      </c>
      <c r="F146" s="42">
        <f>SUMIF('Cust MB Ind'!$X$8:$AH$8,$B$29,'Cust MB Ind'!$X106:$AH106)</f>
        <v>6</v>
      </c>
      <c r="G146" s="42">
        <f>'Avg Bill Days'!C103</f>
        <v>30.713999999999999</v>
      </c>
      <c r="H146" s="42"/>
      <c r="I146" s="42"/>
      <c r="J146" s="42">
        <f t="shared" si="14"/>
        <v>0</v>
      </c>
      <c r="K146" s="42">
        <f t="shared" si="14"/>
        <v>0</v>
      </c>
      <c r="L146" s="42"/>
      <c r="M146" s="42"/>
      <c r="N146" s="42"/>
      <c r="O146" s="42"/>
      <c r="P146" s="42"/>
      <c r="Q146" s="42"/>
      <c r="R146" s="42">
        <f t="shared" si="15"/>
        <v>27398</v>
      </c>
      <c r="S146" s="42">
        <f t="shared" si="16"/>
        <v>0</v>
      </c>
    </row>
    <row r="147" spans="1:19" s="18" customFormat="1">
      <c r="A147" s="18">
        <f t="shared" si="17"/>
        <v>2020</v>
      </c>
      <c r="B147" s="18">
        <f t="shared" si="18"/>
        <v>8</v>
      </c>
      <c r="F147" s="42">
        <f>SUMIF('Cust MB Ind'!$X$8:$AH$8,$B$29,'Cust MB Ind'!$X107:$AH107)</f>
        <v>6</v>
      </c>
      <c r="G147" s="42">
        <f>'Avg Bill Days'!C104</f>
        <v>30.475999999999999</v>
      </c>
      <c r="H147" s="42"/>
      <c r="I147" s="42"/>
      <c r="J147" s="42">
        <f t="shared" si="14"/>
        <v>0</v>
      </c>
      <c r="K147" s="42">
        <f t="shared" si="14"/>
        <v>0</v>
      </c>
      <c r="L147" s="42"/>
      <c r="M147" s="42"/>
      <c r="N147" s="42"/>
      <c r="O147" s="42"/>
      <c r="P147" s="42"/>
      <c r="Q147" s="42"/>
      <c r="R147" s="42">
        <f t="shared" si="15"/>
        <v>31219</v>
      </c>
      <c r="S147" s="42">
        <f t="shared" si="16"/>
        <v>0</v>
      </c>
    </row>
    <row r="148" spans="1:19" s="18" customFormat="1">
      <c r="A148" s="18">
        <f t="shared" si="17"/>
        <v>2020</v>
      </c>
      <c r="B148" s="18">
        <f t="shared" si="18"/>
        <v>9</v>
      </c>
      <c r="F148" s="42">
        <f>SUMIF('Cust MB Ind'!$X$8:$AH$8,$B$29,'Cust MB Ind'!$X108:$AH108)</f>
        <v>6</v>
      </c>
      <c r="G148" s="42">
        <f>'Avg Bill Days'!C105</f>
        <v>31.143000000000001</v>
      </c>
      <c r="H148" s="42"/>
      <c r="I148" s="42"/>
      <c r="J148" s="42">
        <f t="shared" si="14"/>
        <v>0</v>
      </c>
      <c r="K148" s="42">
        <f t="shared" si="14"/>
        <v>0</v>
      </c>
      <c r="L148" s="42"/>
      <c r="M148" s="42"/>
      <c r="N148" s="42"/>
      <c r="O148" s="42"/>
      <c r="P148" s="42"/>
      <c r="Q148" s="42"/>
      <c r="R148" s="42">
        <f t="shared" si="15"/>
        <v>29188</v>
      </c>
      <c r="S148" s="42">
        <f t="shared" si="16"/>
        <v>0</v>
      </c>
    </row>
    <row r="149" spans="1:19" s="18" customFormat="1">
      <c r="A149" s="18">
        <f t="shared" si="17"/>
        <v>2020</v>
      </c>
      <c r="B149" s="18">
        <f t="shared" si="18"/>
        <v>10</v>
      </c>
      <c r="F149" s="42">
        <f>SUMIF('Cust MB Ind'!$X$8:$AH$8,$B$29,'Cust MB Ind'!$X109:$AH109)</f>
        <v>6</v>
      </c>
      <c r="G149" s="42">
        <f>'Avg Bill Days'!C106</f>
        <v>30.762</v>
      </c>
      <c r="H149" s="42"/>
      <c r="I149" s="42"/>
      <c r="J149" s="42">
        <f t="shared" si="14"/>
        <v>0</v>
      </c>
      <c r="K149" s="42">
        <f t="shared" si="14"/>
        <v>0</v>
      </c>
      <c r="L149" s="42"/>
      <c r="M149" s="42"/>
      <c r="N149" s="42"/>
      <c r="O149" s="42"/>
      <c r="P149" s="42"/>
      <c r="Q149" s="42"/>
      <c r="R149" s="42">
        <f t="shared" si="15"/>
        <v>24802</v>
      </c>
      <c r="S149" s="42">
        <f t="shared" si="16"/>
        <v>0</v>
      </c>
    </row>
    <row r="150" spans="1:19" s="18" customFormat="1">
      <c r="A150" s="18">
        <f t="shared" si="17"/>
        <v>2020</v>
      </c>
      <c r="B150" s="18">
        <f t="shared" si="18"/>
        <v>11</v>
      </c>
      <c r="F150" s="42">
        <f>SUMIF('Cust MB Ind'!$X$8:$AH$8,$B$29,'Cust MB Ind'!$X110:$AH110)</f>
        <v>6</v>
      </c>
      <c r="G150" s="42">
        <f>'Avg Bill Days'!C107</f>
        <v>28.619</v>
      </c>
      <c r="H150" s="42"/>
      <c r="I150" s="42"/>
      <c r="J150" s="42">
        <f t="shared" si="14"/>
        <v>0</v>
      </c>
      <c r="K150" s="42">
        <f t="shared" si="14"/>
        <v>0</v>
      </c>
      <c r="L150" s="42"/>
      <c r="M150" s="42"/>
      <c r="N150" s="42"/>
      <c r="O150" s="42"/>
      <c r="P150" s="42"/>
      <c r="Q150" s="42"/>
      <c r="R150" s="42">
        <f t="shared" si="15"/>
        <v>20292</v>
      </c>
      <c r="S150" s="42">
        <f t="shared" si="16"/>
        <v>0</v>
      </c>
    </row>
    <row r="151" spans="1:19" s="18" customFormat="1">
      <c r="A151" s="18">
        <f t="shared" si="17"/>
        <v>2020</v>
      </c>
      <c r="B151" s="18">
        <f t="shared" si="18"/>
        <v>12</v>
      </c>
      <c r="F151" s="42">
        <f>SUMIF('Cust MB Ind'!$X$8:$AH$8,$B$29,'Cust MB Ind'!$X111:$AH111)</f>
        <v>6</v>
      </c>
      <c r="G151" s="42">
        <f>'Avg Bill Days'!C108</f>
        <v>31.238</v>
      </c>
      <c r="H151" s="42"/>
      <c r="I151" s="42"/>
      <c r="J151" s="42">
        <f t="shared" si="14"/>
        <v>0</v>
      </c>
      <c r="K151" s="42">
        <f t="shared" si="14"/>
        <v>0</v>
      </c>
      <c r="L151" s="42"/>
      <c r="M151" s="42"/>
      <c r="N151" s="42"/>
      <c r="O151" s="42"/>
      <c r="P151" s="42"/>
      <c r="Q151" s="42"/>
      <c r="R151" s="42">
        <f t="shared" si="15"/>
        <v>18983</v>
      </c>
      <c r="S151" s="42">
        <f t="shared" si="16"/>
        <v>0</v>
      </c>
    </row>
    <row r="152" spans="1:19" s="18" customFormat="1">
      <c r="A152" s="18">
        <f t="shared" si="17"/>
        <v>2021</v>
      </c>
      <c r="B152" s="18">
        <f t="shared" si="18"/>
        <v>1</v>
      </c>
      <c r="F152" s="42">
        <f>SUMIF('Cust MB Ind'!$X$8:$AH$8,$B$29,'Cust MB Ind'!$X112:$AH112)</f>
        <v>6</v>
      </c>
      <c r="G152" s="42">
        <f>'Avg Bill Days'!C109</f>
        <v>32.286000000000001</v>
      </c>
      <c r="H152" s="42"/>
      <c r="I152" s="42"/>
      <c r="J152" s="42">
        <f t="shared" si="14"/>
        <v>0</v>
      </c>
      <c r="K152" s="42">
        <f t="shared" si="14"/>
        <v>0</v>
      </c>
      <c r="L152" s="42"/>
      <c r="M152" s="42"/>
      <c r="N152" s="42"/>
      <c r="O152" s="42"/>
      <c r="P152" s="42"/>
      <c r="Q152" s="42"/>
      <c r="R152" s="42">
        <f t="shared" si="15"/>
        <v>17568</v>
      </c>
      <c r="S152" s="42">
        <f t="shared" si="16"/>
        <v>0</v>
      </c>
    </row>
    <row r="153" spans="1:19" s="18" customFormat="1">
      <c r="A153" s="18">
        <f t="shared" si="17"/>
        <v>2021</v>
      </c>
      <c r="B153" s="18">
        <f t="shared" si="18"/>
        <v>2</v>
      </c>
      <c r="F153" s="42">
        <f>SUMIF('Cust MB Ind'!$X$8:$AH$8,$B$29,'Cust MB Ind'!$X113:$AH113)</f>
        <v>6</v>
      </c>
      <c r="G153" s="42">
        <f>'Avg Bill Days'!C110</f>
        <v>29.81</v>
      </c>
      <c r="H153" s="42"/>
      <c r="I153" s="42"/>
      <c r="J153" s="42">
        <f t="shared" si="14"/>
        <v>0</v>
      </c>
      <c r="K153" s="42">
        <f t="shared" si="14"/>
        <v>0</v>
      </c>
      <c r="L153" s="42"/>
      <c r="M153" s="42"/>
      <c r="N153" s="42"/>
      <c r="O153" s="42"/>
      <c r="P153" s="42"/>
      <c r="Q153" s="42"/>
      <c r="R153" s="42">
        <f t="shared" si="15"/>
        <v>22690</v>
      </c>
      <c r="S153" s="42">
        <f t="shared" si="16"/>
        <v>0</v>
      </c>
    </row>
    <row r="154" spans="1:19" s="18" customFormat="1">
      <c r="A154" s="18">
        <f t="shared" si="17"/>
        <v>2021</v>
      </c>
      <c r="B154" s="18">
        <f t="shared" si="18"/>
        <v>3</v>
      </c>
      <c r="F154" s="42">
        <f>SUMIF('Cust MB Ind'!$X$8:$AH$8,$B$29,'Cust MB Ind'!$X114:$AH114)</f>
        <v>6</v>
      </c>
      <c r="G154" s="42">
        <f>'Avg Bill Days'!C111</f>
        <v>29.524000000000001</v>
      </c>
      <c r="H154" s="42"/>
      <c r="I154" s="42"/>
      <c r="J154" s="42">
        <f t="shared" si="14"/>
        <v>0</v>
      </c>
      <c r="K154" s="42">
        <f t="shared" si="14"/>
        <v>0</v>
      </c>
      <c r="L154" s="42"/>
      <c r="M154" s="42"/>
      <c r="N154" s="42"/>
      <c r="O154" s="42"/>
      <c r="P154" s="42"/>
      <c r="Q154" s="42"/>
      <c r="R154" s="42">
        <f t="shared" si="15"/>
        <v>21547</v>
      </c>
      <c r="S154" s="42">
        <f t="shared" si="16"/>
        <v>0</v>
      </c>
    </row>
    <row r="155" spans="1:19" s="18" customFormat="1">
      <c r="A155" s="18">
        <f t="shared" si="17"/>
        <v>2021</v>
      </c>
      <c r="B155" s="18">
        <f t="shared" si="18"/>
        <v>4</v>
      </c>
      <c r="F155" s="42">
        <f>SUMIF('Cust MB Ind'!$X$8:$AH$8,$B$29,'Cust MB Ind'!$X115:$AH115)</f>
        <v>6</v>
      </c>
      <c r="G155" s="42">
        <f>'Avg Bill Days'!C112</f>
        <v>30.713999999999999</v>
      </c>
      <c r="H155" s="42"/>
      <c r="I155" s="42"/>
      <c r="J155" s="42">
        <f t="shared" si="14"/>
        <v>0</v>
      </c>
      <c r="K155" s="42">
        <f t="shared" si="14"/>
        <v>0</v>
      </c>
      <c r="L155" s="42"/>
      <c r="M155" s="42"/>
      <c r="N155" s="42"/>
      <c r="O155" s="42"/>
      <c r="P155" s="42"/>
      <c r="Q155" s="42"/>
      <c r="R155" s="42">
        <f t="shared" si="15"/>
        <v>20458</v>
      </c>
      <c r="S155" s="42">
        <f t="shared" si="16"/>
        <v>0</v>
      </c>
    </row>
    <row r="156" spans="1:19" s="18" customFormat="1">
      <c r="A156" s="18">
        <f t="shared" si="17"/>
        <v>2021</v>
      </c>
      <c r="B156" s="18">
        <f t="shared" si="18"/>
        <v>5</v>
      </c>
      <c r="F156" s="42">
        <f>SUMIF('Cust MB Ind'!$X$8:$AH$8,$B$29,'Cust MB Ind'!$X116:$AH116)</f>
        <v>6</v>
      </c>
      <c r="G156" s="42">
        <f>'Avg Bill Days'!C113</f>
        <v>29.524000000000001</v>
      </c>
      <c r="H156" s="42"/>
      <c r="I156" s="42"/>
      <c r="J156" s="42">
        <f t="shared" si="14"/>
        <v>0</v>
      </c>
      <c r="K156" s="42">
        <f t="shared" si="14"/>
        <v>0</v>
      </c>
      <c r="L156" s="42"/>
      <c r="M156" s="42"/>
      <c r="N156" s="42"/>
      <c r="O156" s="42"/>
      <c r="P156" s="42"/>
      <c r="Q156" s="42"/>
      <c r="R156" s="42">
        <f t="shared" si="15"/>
        <v>30666</v>
      </c>
      <c r="S156" s="42">
        <f t="shared" si="16"/>
        <v>0</v>
      </c>
    </row>
    <row r="157" spans="1:19" s="18" customFormat="1">
      <c r="A157" s="18">
        <f t="shared" si="17"/>
        <v>2021</v>
      </c>
      <c r="B157" s="18">
        <f t="shared" si="18"/>
        <v>6</v>
      </c>
      <c r="F157" s="42">
        <f>SUMIF('Cust MB Ind'!$X$8:$AH$8,$B$29,'Cust MB Ind'!$X117:$AH117)</f>
        <v>6</v>
      </c>
      <c r="G157" s="42">
        <f>'Avg Bill Days'!C114</f>
        <v>30.619</v>
      </c>
      <c r="H157" s="42"/>
      <c r="I157" s="42"/>
      <c r="J157" s="42">
        <f t="shared" si="14"/>
        <v>0</v>
      </c>
      <c r="K157" s="42">
        <f t="shared" si="14"/>
        <v>0</v>
      </c>
      <c r="L157" s="42"/>
      <c r="M157" s="42"/>
      <c r="N157" s="42"/>
      <c r="O157" s="42"/>
      <c r="P157" s="42"/>
      <c r="Q157" s="42"/>
      <c r="R157" s="42">
        <f t="shared" si="15"/>
        <v>29180</v>
      </c>
      <c r="S157" s="42">
        <f t="shared" si="16"/>
        <v>0</v>
      </c>
    </row>
    <row r="158" spans="1:19" s="18" customFormat="1">
      <c r="A158" s="18">
        <f t="shared" si="17"/>
        <v>2021</v>
      </c>
      <c r="B158" s="18">
        <f t="shared" si="18"/>
        <v>7</v>
      </c>
      <c r="F158" s="42">
        <f>SUMIF('Cust MB Ind'!$X$8:$AH$8,$B$29,'Cust MB Ind'!$X118:$AH118)</f>
        <v>6</v>
      </c>
      <c r="G158" s="42">
        <f>'Avg Bill Days'!C115</f>
        <v>30.713999999999999</v>
      </c>
      <c r="H158" s="42"/>
      <c r="I158" s="42"/>
      <c r="J158" s="42">
        <f t="shared" si="14"/>
        <v>0</v>
      </c>
      <c r="K158" s="42">
        <f t="shared" si="14"/>
        <v>0</v>
      </c>
      <c r="L158" s="42"/>
      <c r="M158" s="42"/>
      <c r="N158" s="42"/>
      <c r="O158" s="42"/>
      <c r="P158" s="42"/>
      <c r="Q158" s="42"/>
      <c r="R158" s="42">
        <f t="shared" si="15"/>
        <v>27398</v>
      </c>
      <c r="S158" s="42">
        <f t="shared" si="16"/>
        <v>0</v>
      </c>
    </row>
    <row r="159" spans="1:19" s="18" customFormat="1">
      <c r="A159" s="18">
        <f t="shared" si="17"/>
        <v>2021</v>
      </c>
      <c r="B159" s="18">
        <f t="shared" si="18"/>
        <v>8</v>
      </c>
      <c r="F159" s="42">
        <f>SUMIF('Cust MB Ind'!$X$8:$AH$8,$B$29,'Cust MB Ind'!$X119:$AH119)</f>
        <v>6</v>
      </c>
      <c r="G159" s="42">
        <f>'Avg Bill Days'!C116</f>
        <v>30.475999999999999</v>
      </c>
      <c r="H159" s="42"/>
      <c r="I159" s="42"/>
      <c r="J159" s="42">
        <f t="shared" si="14"/>
        <v>0</v>
      </c>
      <c r="K159" s="42">
        <f t="shared" si="14"/>
        <v>0</v>
      </c>
      <c r="L159" s="42"/>
      <c r="M159" s="42"/>
      <c r="N159" s="42"/>
      <c r="O159" s="42"/>
      <c r="P159" s="42"/>
      <c r="Q159" s="42"/>
      <c r="R159" s="42">
        <f t="shared" si="15"/>
        <v>31219</v>
      </c>
      <c r="S159" s="42">
        <f t="shared" si="16"/>
        <v>0</v>
      </c>
    </row>
    <row r="160" spans="1:19" s="18" customFormat="1">
      <c r="A160" s="18">
        <f t="shared" si="17"/>
        <v>2021</v>
      </c>
      <c r="B160" s="18">
        <f t="shared" si="18"/>
        <v>9</v>
      </c>
      <c r="F160" s="42">
        <f>SUMIF('Cust MB Ind'!$X$8:$AH$8,$B$29,'Cust MB Ind'!$X120:$AH120)</f>
        <v>6</v>
      </c>
      <c r="G160" s="42">
        <f>'Avg Bill Days'!C117</f>
        <v>31.143000000000001</v>
      </c>
      <c r="H160" s="42"/>
      <c r="I160" s="42"/>
      <c r="J160" s="42">
        <f t="shared" si="14"/>
        <v>0</v>
      </c>
      <c r="K160" s="42">
        <f t="shared" si="14"/>
        <v>0</v>
      </c>
      <c r="L160" s="42"/>
      <c r="M160" s="42"/>
      <c r="N160" s="42"/>
      <c r="O160" s="42"/>
      <c r="P160" s="42"/>
      <c r="Q160" s="42"/>
      <c r="R160" s="42">
        <f t="shared" si="15"/>
        <v>29188</v>
      </c>
      <c r="S160" s="42">
        <f t="shared" si="16"/>
        <v>0</v>
      </c>
    </row>
    <row r="161" spans="1:19" s="18" customFormat="1">
      <c r="A161" s="18">
        <f t="shared" si="17"/>
        <v>2021</v>
      </c>
      <c r="B161" s="18">
        <f t="shared" si="18"/>
        <v>10</v>
      </c>
      <c r="F161" s="42">
        <f>SUMIF('Cust MB Ind'!$X$8:$AH$8,$B$29,'Cust MB Ind'!$X121:$AH121)</f>
        <v>6</v>
      </c>
      <c r="G161" s="42">
        <f>'Avg Bill Days'!C118</f>
        <v>30.762</v>
      </c>
      <c r="H161" s="42"/>
      <c r="I161" s="42"/>
      <c r="J161" s="42">
        <f t="shared" si="14"/>
        <v>0</v>
      </c>
      <c r="K161" s="42">
        <f t="shared" si="14"/>
        <v>0</v>
      </c>
      <c r="L161" s="42"/>
      <c r="M161" s="42"/>
      <c r="N161" s="42"/>
      <c r="O161" s="42"/>
      <c r="P161" s="42"/>
      <c r="Q161" s="42"/>
      <c r="R161" s="42">
        <f t="shared" si="15"/>
        <v>24802</v>
      </c>
      <c r="S161" s="42">
        <f t="shared" si="16"/>
        <v>0</v>
      </c>
    </row>
    <row r="162" spans="1:19" s="18" customFormat="1">
      <c r="A162" s="18">
        <f t="shared" si="17"/>
        <v>2021</v>
      </c>
      <c r="B162" s="18">
        <f t="shared" si="18"/>
        <v>11</v>
      </c>
      <c r="F162" s="42">
        <f>SUMIF('Cust MB Ind'!$X$8:$AH$8,$B$29,'Cust MB Ind'!$X122:$AH122)</f>
        <v>6</v>
      </c>
      <c r="G162" s="42">
        <f>'Avg Bill Days'!C119</f>
        <v>28.619</v>
      </c>
      <c r="H162" s="42"/>
      <c r="I162" s="42"/>
      <c r="J162" s="42">
        <f t="shared" si="14"/>
        <v>0</v>
      </c>
      <c r="K162" s="42">
        <f t="shared" si="14"/>
        <v>0</v>
      </c>
      <c r="L162" s="42"/>
      <c r="M162" s="42"/>
      <c r="N162" s="42"/>
      <c r="O162" s="42"/>
      <c r="P162" s="42"/>
      <c r="Q162" s="42"/>
      <c r="R162" s="42">
        <f t="shared" si="15"/>
        <v>20292</v>
      </c>
      <c r="S162" s="42">
        <f t="shared" si="16"/>
        <v>0</v>
      </c>
    </row>
    <row r="163" spans="1:19" s="18" customFormat="1">
      <c r="A163" s="18">
        <f t="shared" si="17"/>
        <v>2021</v>
      </c>
      <c r="B163" s="18">
        <f t="shared" si="18"/>
        <v>12</v>
      </c>
      <c r="F163" s="42">
        <f>SUMIF('Cust MB Ind'!$X$8:$AH$8,$B$29,'Cust MB Ind'!$X123:$AH123)</f>
        <v>6</v>
      </c>
      <c r="G163" s="42">
        <f>'Avg Bill Days'!C120</f>
        <v>31.238</v>
      </c>
      <c r="H163" s="42"/>
      <c r="I163" s="42"/>
      <c r="J163" s="42">
        <f t="shared" si="14"/>
        <v>0</v>
      </c>
      <c r="K163" s="42">
        <f t="shared" si="14"/>
        <v>0</v>
      </c>
      <c r="L163" s="42"/>
      <c r="M163" s="42"/>
      <c r="N163" s="42"/>
      <c r="O163" s="42"/>
      <c r="P163" s="42"/>
      <c r="Q163" s="42"/>
      <c r="R163" s="42">
        <f t="shared" si="15"/>
        <v>18983</v>
      </c>
      <c r="S163" s="42">
        <f t="shared" si="16"/>
        <v>0</v>
      </c>
    </row>
    <row r="164" spans="1:19" s="18" customFormat="1">
      <c r="A164" s="18">
        <f t="shared" si="17"/>
        <v>2022</v>
      </c>
      <c r="B164" s="18">
        <f t="shared" si="18"/>
        <v>1</v>
      </c>
      <c r="F164" s="42">
        <f>SUMIF('Cust MB Ind'!$X$8:$AH$8,$B$29,'Cust MB Ind'!$X124:$AH124)</f>
        <v>6</v>
      </c>
      <c r="G164" s="42">
        <f>'Avg Bill Days'!C121</f>
        <v>32.286000000000001</v>
      </c>
      <c r="H164" s="42"/>
      <c r="I164" s="42"/>
      <c r="J164" s="42">
        <f t="shared" si="14"/>
        <v>0</v>
      </c>
      <c r="K164" s="42">
        <f t="shared" si="14"/>
        <v>0</v>
      </c>
      <c r="L164" s="42"/>
      <c r="M164" s="42"/>
      <c r="N164" s="42"/>
      <c r="O164" s="42"/>
      <c r="P164" s="42"/>
      <c r="Q164" s="42"/>
      <c r="R164" s="42">
        <f t="shared" si="15"/>
        <v>17568</v>
      </c>
      <c r="S164" s="42">
        <f t="shared" si="16"/>
        <v>0</v>
      </c>
    </row>
    <row r="165" spans="1:19" s="18" customFormat="1">
      <c r="A165" s="18">
        <f t="shared" si="17"/>
        <v>2022</v>
      </c>
      <c r="B165" s="18">
        <f t="shared" si="18"/>
        <v>2</v>
      </c>
      <c r="F165" s="42">
        <f>SUMIF('Cust MB Ind'!$X$8:$AH$8,$B$29,'Cust MB Ind'!$X125:$AH125)</f>
        <v>6</v>
      </c>
      <c r="G165" s="42">
        <f>'Avg Bill Days'!C122</f>
        <v>29.81</v>
      </c>
      <c r="H165" s="42"/>
      <c r="I165" s="42"/>
      <c r="J165" s="42">
        <f t="shared" si="14"/>
        <v>0</v>
      </c>
      <c r="K165" s="42">
        <f t="shared" si="14"/>
        <v>0</v>
      </c>
      <c r="L165" s="42"/>
      <c r="M165" s="42"/>
      <c r="N165" s="42"/>
      <c r="O165" s="42"/>
      <c r="P165" s="42"/>
      <c r="Q165" s="42"/>
      <c r="R165" s="42">
        <f t="shared" si="15"/>
        <v>22690</v>
      </c>
      <c r="S165" s="42">
        <f t="shared" si="16"/>
        <v>0</v>
      </c>
    </row>
    <row r="166" spans="1:19" s="18" customFormat="1">
      <c r="A166" s="18">
        <f t="shared" si="17"/>
        <v>2022</v>
      </c>
      <c r="B166" s="18">
        <f t="shared" si="18"/>
        <v>3</v>
      </c>
      <c r="F166" s="42">
        <f>SUMIF('Cust MB Ind'!$X$8:$AH$8,$B$29,'Cust MB Ind'!$X126:$AH126)</f>
        <v>6</v>
      </c>
      <c r="G166" s="42">
        <f>'Avg Bill Days'!C123</f>
        <v>29.524000000000001</v>
      </c>
      <c r="H166" s="42"/>
      <c r="I166" s="42"/>
      <c r="J166" s="42">
        <f t="shared" si="14"/>
        <v>0</v>
      </c>
      <c r="K166" s="42">
        <f t="shared" si="14"/>
        <v>0</v>
      </c>
      <c r="L166" s="42"/>
      <c r="M166" s="42"/>
      <c r="N166" s="42"/>
      <c r="O166" s="42"/>
      <c r="P166" s="42"/>
      <c r="Q166" s="42"/>
      <c r="R166" s="42">
        <f t="shared" si="15"/>
        <v>21547</v>
      </c>
      <c r="S166" s="42">
        <f t="shared" si="16"/>
        <v>0</v>
      </c>
    </row>
    <row r="167" spans="1:19" s="18" customFormat="1">
      <c r="A167" s="18">
        <f t="shared" si="17"/>
        <v>2022</v>
      </c>
      <c r="B167" s="18">
        <f t="shared" si="18"/>
        <v>4</v>
      </c>
      <c r="F167" s="42">
        <f>SUMIF('Cust MB Ind'!$X$8:$AH$8,$B$29,'Cust MB Ind'!$X127:$AH127)</f>
        <v>6</v>
      </c>
      <c r="G167" s="42">
        <f>'Avg Bill Days'!C124</f>
        <v>30.713999999999999</v>
      </c>
      <c r="H167" s="42"/>
      <c r="I167" s="42"/>
      <c r="J167" s="42">
        <f t="shared" si="14"/>
        <v>0</v>
      </c>
      <c r="K167" s="42">
        <f t="shared" si="14"/>
        <v>0</v>
      </c>
      <c r="L167" s="42"/>
      <c r="M167" s="42"/>
      <c r="N167" s="42"/>
      <c r="O167" s="42"/>
      <c r="P167" s="42"/>
      <c r="Q167" s="42"/>
      <c r="R167" s="42">
        <f t="shared" si="15"/>
        <v>20458</v>
      </c>
      <c r="S167" s="42">
        <f t="shared" si="16"/>
        <v>0</v>
      </c>
    </row>
    <row r="168" spans="1:19" s="18" customFormat="1">
      <c r="A168" s="18">
        <f t="shared" si="17"/>
        <v>2022</v>
      </c>
      <c r="B168" s="18">
        <f t="shared" si="18"/>
        <v>5</v>
      </c>
      <c r="F168" s="42">
        <f>SUMIF('Cust MB Ind'!$X$8:$AH$8,$B$29,'Cust MB Ind'!$X128:$AH128)</f>
        <v>6</v>
      </c>
      <c r="G168" s="42">
        <f>'Avg Bill Days'!C125</f>
        <v>29.524000000000001</v>
      </c>
      <c r="H168" s="42"/>
      <c r="I168" s="42"/>
      <c r="J168" s="42">
        <f t="shared" si="14"/>
        <v>0</v>
      </c>
      <c r="K168" s="42">
        <f t="shared" si="14"/>
        <v>0</v>
      </c>
      <c r="L168" s="42"/>
      <c r="M168" s="42"/>
      <c r="N168" s="42"/>
      <c r="O168" s="42"/>
      <c r="P168" s="42"/>
      <c r="Q168" s="42"/>
      <c r="R168" s="42">
        <f t="shared" si="15"/>
        <v>30666</v>
      </c>
      <c r="S168" s="42">
        <f t="shared" si="16"/>
        <v>0</v>
      </c>
    </row>
    <row r="169" spans="1:19" s="18" customFormat="1">
      <c r="A169" s="18">
        <f t="shared" si="17"/>
        <v>2022</v>
      </c>
      <c r="B169" s="18">
        <f t="shared" si="18"/>
        <v>6</v>
      </c>
      <c r="F169" s="42">
        <f>SUMIF('Cust MB Ind'!$X$8:$AH$8,$B$29,'Cust MB Ind'!$X129:$AH129)</f>
        <v>6</v>
      </c>
      <c r="G169" s="42">
        <f>'Avg Bill Days'!C126</f>
        <v>30.619</v>
      </c>
      <c r="H169" s="42"/>
      <c r="I169" s="42"/>
      <c r="J169" s="42">
        <f t="shared" si="14"/>
        <v>0</v>
      </c>
      <c r="K169" s="42">
        <f t="shared" si="14"/>
        <v>0</v>
      </c>
      <c r="L169" s="42"/>
      <c r="M169" s="42"/>
      <c r="N169" s="42"/>
      <c r="O169" s="42"/>
      <c r="P169" s="42"/>
      <c r="Q169" s="42"/>
      <c r="R169" s="42">
        <f t="shared" si="15"/>
        <v>29180</v>
      </c>
      <c r="S169" s="42">
        <f t="shared" si="16"/>
        <v>0</v>
      </c>
    </row>
    <row r="170" spans="1:19" s="18" customFormat="1">
      <c r="A170" s="18">
        <f t="shared" si="17"/>
        <v>2022</v>
      </c>
      <c r="B170" s="18">
        <f t="shared" si="18"/>
        <v>7</v>
      </c>
      <c r="F170" s="42">
        <f>SUMIF('Cust MB Ind'!$X$8:$AH$8,$B$29,'Cust MB Ind'!$X130:$AH130)</f>
        <v>6</v>
      </c>
      <c r="G170" s="42">
        <f>'Avg Bill Days'!C127</f>
        <v>30.713999999999999</v>
      </c>
      <c r="H170" s="42"/>
      <c r="I170" s="42"/>
      <c r="J170" s="42">
        <f t="shared" si="14"/>
        <v>0</v>
      </c>
      <c r="K170" s="42">
        <f t="shared" si="14"/>
        <v>0</v>
      </c>
      <c r="L170" s="42"/>
      <c r="M170" s="42"/>
      <c r="N170" s="42"/>
      <c r="O170" s="42"/>
      <c r="P170" s="42"/>
      <c r="Q170" s="42"/>
      <c r="R170" s="42">
        <f t="shared" si="15"/>
        <v>27398</v>
      </c>
      <c r="S170" s="42">
        <f t="shared" si="16"/>
        <v>0</v>
      </c>
    </row>
    <row r="171" spans="1:19" s="18" customFormat="1">
      <c r="A171" s="18">
        <f t="shared" si="17"/>
        <v>2022</v>
      </c>
      <c r="B171" s="18">
        <f t="shared" si="18"/>
        <v>8</v>
      </c>
      <c r="F171" s="42">
        <f>SUMIF('Cust MB Ind'!$X$8:$AH$8,$B$29,'Cust MB Ind'!$X131:$AH131)</f>
        <v>6</v>
      </c>
      <c r="G171" s="42">
        <f>'Avg Bill Days'!C128</f>
        <v>30.475999999999999</v>
      </c>
      <c r="H171" s="42"/>
      <c r="I171" s="42"/>
      <c r="J171" s="42">
        <f t="shared" si="14"/>
        <v>0</v>
      </c>
      <c r="K171" s="42">
        <f t="shared" si="14"/>
        <v>0</v>
      </c>
      <c r="L171" s="42"/>
      <c r="M171" s="42"/>
      <c r="N171" s="42"/>
      <c r="O171" s="42"/>
      <c r="P171" s="42"/>
      <c r="Q171" s="42"/>
      <c r="R171" s="42">
        <f t="shared" si="15"/>
        <v>31219</v>
      </c>
      <c r="S171" s="42">
        <f t="shared" si="16"/>
        <v>0</v>
      </c>
    </row>
    <row r="172" spans="1:19" s="18" customFormat="1">
      <c r="A172" s="18">
        <f t="shared" si="17"/>
        <v>2022</v>
      </c>
      <c r="B172" s="18">
        <f t="shared" si="18"/>
        <v>9</v>
      </c>
      <c r="F172" s="42">
        <f>SUMIF('Cust MB Ind'!$X$8:$AH$8,$B$29,'Cust MB Ind'!$X132:$AH132)</f>
        <v>6</v>
      </c>
      <c r="G172" s="42">
        <f>'Avg Bill Days'!C129</f>
        <v>31.143000000000001</v>
      </c>
      <c r="H172" s="42"/>
      <c r="I172" s="42"/>
      <c r="J172" s="42">
        <f t="shared" si="14"/>
        <v>0</v>
      </c>
      <c r="K172" s="42">
        <f t="shared" si="14"/>
        <v>0</v>
      </c>
      <c r="L172" s="42"/>
      <c r="M172" s="42"/>
      <c r="N172" s="42"/>
      <c r="O172" s="42"/>
      <c r="P172" s="42"/>
      <c r="Q172" s="42"/>
      <c r="R172" s="42">
        <f t="shared" si="15"/>
        <v>29188</v>
      </c>
      <c r="S172" s="42">
        <f t="shared" si="16"/>
        <v>0</v>
      </c>
    </row>
    <row r="173" spans="1:19" s="18" customFormat="1">
      <c r="A173" s="18">
        <f t="shared" si="17"/>
        <v>2022</v>
      </c>
      <c r="B173" s="18">
        <f t="shared" si="18"/>
        <v>10</v>
      </c>
      <c r="F173" s="42">
        <f>SUMIF('Cust MB Ind'!$X$8:$AH$8,$B$29,'Cust MB Ind'!$X133:$AH133)</f>
        <v>6</v>
      </c>
      <c r="G173" s="42">
        <f>'Avg Bill Days'!C130</f>
        <v>30.762</v>
      </c>
      <c r="H173" s="42"/>
      <c r="I173" s="42"/>
      <c r="J173" s="42">
        <f t="shared" si="14"/>
        <v>0</v>
      </c>
      <c r="K173" s="42">
        <f t="shared" si="14"/>
        <v>0</v>
      </c>
      <c r="L173" s="42"/>
      <c r="M173" s="42"/>
      <c r="N173" s="42"/>
      <c r="O173" s="42"/>
      <c r="P173" s="42"/>
      <c r="Q173" s="42"/>
      <c r="R173" s="42">
        <f t="shared" si="15"/>
        <v>24802</v>
      </c>
      <c r="S173" s="42">
        <f t="shared" si="16"/>
        <v>0</v>
      </c>
    </row>
    <row r="174" spans="1:19" s="18" customFormat="1">
      <c r="A174" s="18">
        <f t="shared" si="17"/>
        <v>2022</v>
      </c>
      <c r="B174" s="18">
        <f t="shared" si="18"/>
        <v>11</v>
      </c>
      <c r="F174" s="42">
        <f>SUMIF('Cust MB Ind'!$X$8:$AH$8,$B$29,'Cust MB Ind'!$X134:$AH134)</f>
        <v>6</v>
      </c>
      <c r="G174" s="42">
        <f>'Avg Bill Days'!C131</f>
        <v>28.619</v>
      </c>
      <c r="H174" s="42"/>
      <c r="I174" s="42"/>
      <c r="J174" s="42">
        <f t="shared" si="14"/>
        <v>0</v>
      </c>
      <c r="K174" s="42">
        <f t="shared" si="14"/>
        <v>0</v>
      </c>
      <c r="L174" s="42"/>
      <c r="M174" s="42"/>
      <c r="N174" s="42"/>
      <c r="O174" s="42"/>
      <c r="P174" s="42"/>
      <c r="Q174" s="42"/>
      <c r="R174" s="42">
        <f t="shared" si="15"/>
        <v>20292</v>
      </c>
      <c r="S174" s="42">
        <f t="shared" si="16"/>
        <v>0</v>
      </c>
    </row>
    <row r="175" spans="1:19" s="18" customFormat="1">
      <c r="A175" s="18">
        <f t="shared" si="17"/>
        <v>2022</v>
      </c>
      <c r="B175" s="18">
        <f t="shared" si="18"/>
        <v>12</v>
      </c>
      <c r="F175" s="42">
        <f>SUMIF('Cust MB Ind'!$X$8:$AH$8,$B$29,'Cust MB Ind'!$X135:$AH135)</f>
        <v>6</v>
      </c>
      <c r="G175" s="42">
        <f>'Avg Bill Days'!C132</f>
        <v>31.238</v>
      </c>
      <c r="H175" s="42"/>
      <c r="I175" s="42"/>
      <c r="J175" s="42">
        <f t="shared" si="14"/>
        <v>0</v>
      </c>
      <c r="K175" s="42">
        <f t="shared" si="14"/>
        <v>0</v>
      </c>
      <c r="L175" s="42"/>
      <c r="M175" s="42"/>
      <c r="N175" s="42"/>
      <c r="O175" s="42"/>
      <c r="P175" s="42"/>
      <c r="Q175" s="42"/>
      <c r="R175" s="42">
        <f t="shared" si="15"/>
        <v>18983</v>
      </c>
      <c r="S175" s="42">
        <f t="shared" si="16"/>
        <v>0</v>
      </c>
    </row>
    <row r="176" spans="1:19" s="18" customFormat="1">
      <c r="A176" s="18">
        <f t="shared" si="17"/>
        <v>2023</v>
      </c>
      <c r="B176" s="18">
        <f t="shared" si="18"/>
        <v>1</v>
      </c>
      <c r="F176" s="42">
        <f>SUMIF('Cust MB Ind'!$X$8:$AH$8,$B$29,'Cust MB Ind'!$X136:$AH136)</f>
        <v>6</v>
      </c>
      <c r="G176" s="42">
        <f>'Avg Bill Days'!C133</f>
        <v>32.286000000000001</v>
      </c>
      <c r="H176" s="42"/>
      <c r="I176" s="42"/>
      <c r="J176" s="42">
        <f t="shared" si="14"/>
        <v>0</v>
      </c>
      <c r="K176" s="42">
        <f t="shared" si="14"/>
        <v>0</v>
      </c>
      <c r="L176" s="42"/>
      <c r="M176" s="42"/>
      <c r="N176" s="42"/>
      <c r="O176" s="42"/>
      <c r="P176" s="42"/>
      <c r="Q176" s="42"/>
      <c r="R176" s="42">
        <f t="shared" si="15"/>
        <v>17568</v>
      </c>
      <c r="S176" s="42">
        <f t="shared" si="16"/>
        <v>0</v>
      </c>
    </row>
    <row r="177" spans="1:19" s="18" customFormat="1">
      <c r="A177" s="18">
        <f t="shared" si="17"/>
        <v>2023</v>
      </c>
      <c r="B177" s="18">
        <f t="shared" si="18"/>
        <v>2</v>
      </c>
      <c r="F177" s="42">
        <f>SUMIF('Cust MB Ind'!$X$8:$AH$8,$B$29,'Cust MB Ind'!$X137:$AH137)</f>
        <v>6</v>
      </c>
      <c r="G177" s="42">
        <f>'Avg Bill Days'!C134</f>
        <v>29.81</v>
      </c>
      <c r="H177" s="42"/>
      <c r="I177" s="42"/>
      <c r="J177" s="42">
        <f t="shared" si="14"/>
        <v>0</v>
      </c>
      <c r="K177" s="42">
        <f t="shared" si="14"/>
        <v>0</v>
      </c>
      <c r="L177" s="42"/>
      <c r="M177" s="42"/>
      <c r="N177" s="42"/>
      <c r="O177" s="42"/>
      <c r="P177" s="42"/>
      <c r="Q177" s="42"/>
      <c r="R177" s="42">
        <f t="shared" si="15"/>
        <v>22690</v>
      </c>
      <c r="S177" s="42">
        <f t="shared" si="16"/>
        <v>0</v>
      </c>
    </row>
    <row r="178" spans="1:19" s="18" customFormat="1">
      <c r="A178" s="18">
        <f t="shared" si="17"/>
        <v>2023</v>
      </c>
      <c r="B178" s="18">
        <f t="shared" si="18"/>
        <v>3</v>
      </c>
      <c r="F178" s="42">
        <f>SUMIF('Cust MB Ind'!$X$8:$AH$8,$B$29,'Cust MB Ind'!$X138:$AH138)</f>
        <v>6</v>
      </c>
      <c r="G178" s="42">
        <f>'Avg Bill Days'!C135</f>
        <v>29.524000000000001</v>
      </c>
      <c r="H178" s="42"/>
      <c r="I178" s="42"/>
      <c r="J178" s="42">
        <f t="shared" ref="J178:K241" si="19">ROUND(SUMIF($B$32:$B$45,$B178,J$32:J$45)*$F178,0)</f>
        <v>0</v>
      </c>
      <c r="K178" s="42">
        <f t="shared" si="19"/>
        <v>0</v>
      </c>
      <c r="L178" s="42"/>
      <c r="M178" s="42"/>
      <c r="N178" s="42"/>
      <c r="O178" s="42"/>
      <c r="P178" s="42"/>
      <c r="Q178" s="42"/>
      <c r="R178" s="42">
        <f t="shared" ref="R178:R241" si="20">ROUND(SUMIF($B$32:$B$45,$B178,R$32:R$45)*$F178*$G178,0)</f>
        <v>21547</v>
      </c>
      <c r="S178" s="42">
        <f t="shared" ref="S178:S241" si="21">ROUND(SUMIF($B$32:$B$45,$B178,S$32:S$45)*$F178,0)</f>
        <v>0</v>
      </c>
    </row>
    <row r="179" spans="1:19" s="18" customFormat="1">
      <c r="A179" s="18">
        <f t="shared" si="17"/>
        <v>2023</v>
      </c>
      <c r="B179" s="18">
        <f t="shared" si="18"/>
        <v>4</v>
      </c>
      <c r="F179" s="42">
        <f>SUMIF('Cust MB Ind'!$X$8:$AH$8,$B$29,'Cust MB Ind'!$X139:$AH139)</f>
        <v>6</v>
      </c>
      <c r="G179" s="42">
        <f>'Avg Bill Days'!C136</f>
        <v>30.713999999999999</v>
      </c>
      <c r="H179" s="42"/>
      <c r="I179" s="42"/>
      <c r="J179" s="42">
        <f t="shared" si="19"/>
        <v>0</v>
      </c>
      <c r="K179" s="42">
        <f t="shared" si="19"/>
        <v>0</v>
      </c>
      <c r="L179" s="42"/>
      <c r="M179" s="42"/>
      <c r="N179" s="42"/>
      <c r="O179" s="42"/>
      <c r="P179" s="42"/>
      <c r="Q179" s="42"/>
      <c r="R179" s="42">
        <f t="shared" si="20"/>
        <v>20458</v>
      </c>
      <c r="S179" s="42">
        <f t="shared" si="21"/>
        <v>0</v>
      </c>
    </row>
    <row r="180" spans="1:19" s="18" customFormat="1">
      <c r="A180" s="18">
        <f t="shared" si="17"/>
        <v>2023</v>
      </c>
      <c r="B180" s="18">
        <f t="shared" si="18"/>
        <v>5</v>
      </c>
      <c r="F180" s="42">
        <f>SUMIF('Cust MB Ind'!$X$8:$AH$8,$B$29,'Cust MB Ind'!$X140:$AH140)</f>
        <v>6</v>
      </c>
      <c r="G180" s="42">
        <f>'Avg Bill Days'!C137</f>
        <v>29.524000000000001</v>
      </c>
      <c r="H180" s="42"/>
      <c r="I180" s="42"/>
      <c r="J180" s="42">
        <f t="shared" si="19"/>
        <v>0</v>
      </c>
      <c r="K180" s="42">
        <f t="shared" si="19"/>
        <v>0</v>
      </c>
      <c r="L180" s="42"/>
      <c r="M180" s="42"/>
      <c r="N180" s="42"/>
      <c r="O180" s="42"/>
      <c r="P180" s="42"/>
      <c r="Q180" s="42"/>
      <c r="R180" s="42">
        <f t="shared" si="20"/>
        <v>30666</v>
      </c>
      <c r="S180" s="42">
        <f t="shared" si="21"/>
        <v>0</v>
      </c>
    </row>
    <row r="181" spans="1:19" s="18" customFormat="1">
      <c r="A181" s="18">
        <f t="shared" si="17"/>
        <v>2023</v>
      </c>
      <c r="B181" s="18">
        <f t="shared" si="18"/>
        <v>6</v>
      </c>
      <c r="F181" s="42">
        <f>SUMIF('Cust MB Ind'!$X$8:$AH$8,$B$29,'Cust MB Ind'!$X141:$AH141)</f>
        <v>6</v>
      </c>
      <c r="G181" s="42">
        <f>'Avg Bill Days'!C138</f>
        <v>30.619</v>
      </c>
      <c r="H181" s="42"/>
      <c r="I181" s="42"/>
      <c r="J181" s="42">
        <f t="shared" si="19"/>
        <v>0</v>
      </c>
      <c r="K181" s="42">
        <f t="shared" si="19"/>
        <v>0</v>
      </c>
      <c r="L181" s="42"/>
      <c r="M181" s="42"/>
      <c r="N181" s="42"/>
      <c r="O181" s="42"/>
      <c r="P181" s="42"/>
      <c r="Q181" s="42"/>
      <c r="R181" s="42">
        <f t="shared" si="20"/>
        <v>29180</v>
      </c>
      <c r="S181" s="42">
        <f t="shared" si="21"/>
        <v>0</v>
      </c>
    </row>
    <row r="182" spans="1:19" s="18" customFormat="1">
      <c r="A182" s="18">
        <f t="shared" si="17"/>
        <v>2023</v>
      </c>
      <c r="B182" s="18">
        <f t="shared" si="18"/>
        <v>7</v>
      </c>
      <c r="F182" s="42">
        <f>SUMIF('Cust MB Ind'!$X$8:$AH$8,$B$29,'Cust MB Ind'!$X142:$AH142)</f>
        <v>6</v>
      </c>
      <c r="G182" s="42">
        <f>'Avg Bill Days'!C139</f>
        <v>30.713999999999999</v>
      </c>
      <c r="H182" s="42"/>
      <c r="I182" s="42"/>
      <c r="J182" s="42">
        <f t="shared" si="19"/>
        <v>0</v>
      </c>
      <c r="K182" s="42">
        <f t="shared" si="19"/>
        <v>0</v>
      </c>
      <c r="L182" s="42"/>
      <c r="M182" s="42"/>
      <c r="N182" s="42"/>
      <c r="O182" s="42"/>
      <c r="P182" s="42"/>
      <c r="Q182" s="42"/>
      <c r="R182" s="42">
        <f t="shared" si="20"/>
        <v>27398</v>
      </c>
      <c r="S182" s="42">
        <f t="shared" si="21"/>
        <v>0</v>
      </c>
    </row>
    <row r="183" spans="1:19" s="18" customFormat="1">
      <c r="A183" s="18">
        <f t="shared" si="17"/>
        <v>2023</v>
      </c>
      <c r="B183" s="18">
        <f t="shared" si="18"/>
        <v>8</v>
      </c>
      <c r="F183" s="42">
        <f>SUMIF('Cust MB Ind'!$X$8:$AH$8,$B$29,'Cust MB Ind'!$X143:$AH143)</f>
        <v>6</v>
      </c>
      <c r="G183" s="42">
        <f>'Avg Bill Days'!C140</f>
        <v>30.475999999999999</v>
      </c>
      <c r="H183" s="42"/>
      <c r="I183" s="42"/>
      <c r="J183" s="42">
        <f t="shared" si="19"/>
        <v>0</v>
      </c>
      <c r="K183" s="42">
        <f t="shared" si="19"/>
        <v>0</v>
      </c>
      <c r="L183" s="42"/>
      <c r="M183" s="42"/>
      <c r="N183" s="42"/>
      <c r="O183" s="42"/>
      <c r="P183" s="42"/>
      <c r="Q183" s="42"/>
      <c r="R183" s="42">
        <f t="shared" si="20"/>
        <v>31219</v>
      </c>
      <c r="S183" s="42">
        <f t="shared" si="21"/>
        <v>0</v>
      </c>
    </row>
    <row r="184" spans="1:19" s="18" customFormat="1">
      <c r="A184" s="18">
        <f t="shared" si="17"/>
        <v>2023</v>
      </c>
      <c r="B184" s="18">
        <f t="shared" si="18"/>
        <v>9</v>
      </c>
      <c r="F184" s="42">
        <f>SUMIF('Cust MB Ind'!$X$8:$AH$8,$B$29,'Cust MB Ind'!$X144:$AH144)</f>
        <v>6</v>
      </c>
      <c r="G184" s="42">
        <f>'Avg Bill Days'!C141</f>
        <v>31.143000000000001</v>
      </c>
      <c r="H184" s="42"/>
      <c r="I184" s="42"/>
      <c r="J184" s="42">
        <f t="shared" si="19"/>
        <v>0</v>
      </c>
      <c r="K184" s="42">
        <f t="shared" si="19"/>
        <v>0</v>
      </c>
      <c r="L184" s="42"/>
      <c r="M184" s="42"/>
      <c r="N184" s="42"/>
      <c r="O184" s="42"/>
      <c r="P184" s="42"/>
      <c r="Q184" s="42"/>
      <c r="R184" s="42">
        <f t="shared" si="20"/>
        <v>29188</v>
      </c>
      <c r="S184" s="42">
        <f t="shared" si="21"/>
        <v>0</v>
      </c>
    </row>
    <row r="185" spans="1:19" s="18" customFormat="1">
      <c r="A185" s="18">
        <f t="shared" si="17"/>
        <v>2023</v>
      </c>
      <c r="B185" s="18">
        <f t="shared" si="18"/>
        <v>10</v>
      </c>
      <c r="F185" s="42">
        <f>SUMIF('Cust MB Ind'!$X$8:$AH$8,$B$29,'Cust MB Ind'!$X145:$AH145)</f>
        <v>6</v>
      </c>
      <c r="G185" s="42">
        <f>'Avg Bill Days'!C142</f>
        <v>30.762</v>
      </c>
      <c r="H185" s="42"/>
      <c r="I185" s="42"/>
      <c r="J185" s="42">
        <f t="shared" si="19"/>
        <v>0</v>
      </c>
      <c r="K185" s="42">
        <f t="shared" si="19"/>
        <v>0</v>
      </c>
      <c r="L185" s="42"/>
      <c r="M185" s="42"/>
      <c r="N185" s="42"/>
      <c r="O185" s="42"/>
      <c r="P185" s="42"/>
      <c r="Q185" s="42"/>
      <c r="R185" s="42">
        <f t="shared" si="20"/>
        <v>24802</v>
      </c>
      <c r="S185" s="42">
        <f t="shared" si="21"/>
        <v>0</v>
      </c>
    </row>
    <row r="186" spans="1:19" s="18" customFormat="1">
      <c r="A186" s="18">
        <f t="shared" si="17"/>
        <v>2023</v>
      </c>
      <c r="B186" s="18">
        <f t="shared" si="18"/>
        <v>11</v>
      </c>
      <c r="F186" s="42">
        <f>SUMIF('Cust MB Ind'!$X$8:$AH$8,$B$29,'Cust MB Ind'!$X146:$AH146)</f>
        <v>6</v>
      </c>
      <c r="G186" s="42">
        <f>'Avg Bill Days'!C143</f>
        <v>28.619</v>
      </c>
      <c r="H186" s="42"/>
      <c r="I186" s="42"/>
      <c r="J186" s="42">
        <f t="shared" si="19"/>
        <v>0</v>
      </c>
      <c r="K186" s="42">
        <f t="shared" si="19"/>
        <v>0</v>
      </c>
      <c r="L186" s="42"/>
      <c r="M186" s="42"/>
      <c r="N186" s="42"/>
      <c r="O186" s="42"/>
      <c r="P186" s="42"/>
      <c r="Q186" s="42"/>
      <c r="R186" s="42">
        <f t="shared" si="20"/>
        <v>20292</v>
      </c>
      <c r="S186" s="42">
        <f t="shared" si="21"/>
        <v>0</v>
      </c>
    </row>
    <row r="187" spans="1:19" s="18" customFormat="1">
      <c r="A187" s="18">
        <f t="shared" si="17"/>
        <v>2023</v>
      </c>
      <c r="B187" s="18">
        <f t="shared" si="18"/>
        <v>12</v>
      </c>
      <c r="F187" s="42">
        <f>SUMIF('Cust MB Ind'!$X$8:$AH$8,$B$29,'Cust MB Ind'!$X147:$AH147)</f>
        <v>6</v>
      </c>
      <c r="G187" s="42">
        <f>'Avg Bill Days'!C144</f>
        <v>31.238</v>
      </c>
      <c r="H187" s="42"/>
      <c r="I187" s="42"/>
      <c r="J187" s="42">
        <f t="shared" si="19"/>
        <v>0</v>
      </c>
      <c r="K187" s="42">
        <f t="shared" si="19"/>
        <v>0</v>
      </c>
      <c r="L187" s="42"/>
      <c r="M187" s="42"/>
      <c r="N187" s="42"/>
      <c r="O187" s="42"/>
      <c r="P187" s="42"/>
      <c r="Q187" s="42"/>
      <c r="R187" s="42">
        <f t="shared" si="20"/>
        <v>18983</v>
      </c>
      <c r="S187" s="42">
        <f t="shared" si="21"/>
        <v>0</v>
      </c>
    </row>
    <row r="188" spans="1:19" s="18" customFormat="1">
      <c r="A188" s="18">
        <f t="shared" si="17"/>
        <v>2024</v>
      </c>
      <c r="B188" s="18">
        <f t="shared" si="18"/>
        <v>1</v>
      </c>
      <c r="F188" s="42">
        <f>SUMIF('Cust MB Ind'!$X$8:$AH$8,$B$29,'Cust MB Ind'!$X148:$AH148)</f>
        <v>6</v>
      </c>
      <c r="G188" s="42">
        <f>'Avg Bill Days'!C145</f>
        <v>32.286000000000001</v>
      </c>
      <c r="H188" s="42"/>
      <c r="I188" s="42"/>
      <c r="J188" s="42">
        <f t="shared" si="19"/>
        <v>0</v>
      </c>
      <c r="K188" s="42">
        <f t="shared" si="19"/>
        <v>0</v>
      </c>
      <c r="L188" s="42"/>
      <c r="M188" s="42"/>
      <c r="N188" s="42"/>
      <c r="O188" s="42"/>
      <c r="P188" s="42"/>
      <c r="Q188" s="42"/>
      <c r="R188" s="42">
        <f t="shared" si="20"/>
        <v>17568</v>
      </c>
      <c r="S188" s="42">
        <f t="shared" si="21"/>
        <v>0</v>
      </c>
    </row>
    <row r="189" spans="1:19" s="18" customFormat="1">
      <c r="A189" s="18">
        <f t="shared" si="17"/>
        <v>2024</v>
      </c>
      <c r="B189" s="18">
        <f t="shared" si="18"/>
        <v>2</v>
      </c>
      <c r="F189" s="42">
        <f>SUMIF('Cust MB Ind'!$X$8:$AH$8,$B$29,'Cust MB Ind'!$X149:$AH149)</f>
        <v>6</v>
      </c>
      <c r="G189" s="42">
        <f>'Avg Bill Days'!C146</f>
        <v>30.31</v>
      </c>
      <c r="H189" s="42"/>
      <c r="I189" s="42"/>
      <c r="J189" s="42">
        <f t="shared" si="19"/>
        <v>0</v>
      </c>
      <c r="K189" s="42">
        <f t="shared" si="19"/>
        <v>0</v>
      </c>
      <c r="L189" s="42"/>
      <c r="M189" s="42"/>
      <c r="N189" s="42"/>
      <c r="O189" s="42"/>
      <c r="P189" s="42"/>
      <c r="Q189" s="42"/>
      <c r="R189" s="42">
        <f t="shared" si="20"/>
        <v>23070</v>
      </c>
      <c r="S189" s="42">
        <f t="shared" si="21"/>
        <v>0</v>
      </c>
    </row>
    <row r="190" spans="1:19" s="18" customFormat="1">
      <c r="A190" s="18">
        <f t="shared" si="17"/>
        <v>2024</v>
      </c>
      <c r="B190" s="18">
        <f t="shared" si="18"/>
        <v>3</v>
      </c>
      <c r="F190" s="42">
        <f>SUMIF('Cust MB Ind'!$X$8:$AH$8,$B$29,'Cust MB Ind'!$X150:$AH150)</f>
        <v>6</v>
      </c>
      <c r="G190" s="42">
        <f>'Avg Bill Days'!C147</f>
        <v>30.024000000000001</v>
      </c>
      <c r="H190" s="42"/>
      <c r="I190" s="42"/>
      <c r="J190" s="42">
        <f t="shared" si="19"/>
        <v>0</v>
      </c>
      <c r="K190" s="42">
        <f t="shared" si="19"/>
        <v>0</v>
      </c>
      <c r="L190" s="42"/>
      <c r="M190" s="42"/>
      <c r="N190" s="42"/>
      <c r="O190" s="42"/>
      <c r="P190" s="42"/>
      <c r="Q190" s="42"/>
      <c r="R190" s="42">
        <f t="shared" si="20"/>
        <v>21912</v>
      </c>
      <c r="S190" s="42">
        <f t="shared" si="21"/>
        <v>0</v>
      </c>
    </row>
    <row r="191" spans="1:19" s="18" customFormat="1">
      <c r="A191" s="18">
        <f t="shared" si="17"/>
        <v>2024</v>
      </c>
      <c r="B191" s="18">
        <f t="shared" si="18"/>
        <v>4</v>
      </c>
      <c r="F191" s="42">
        <f>SUMIF('Cust MB Ind'!$X$8:$AH$8,$B$29,'Cust MB Ind'!$X151:$AH151)</f>
        <v>6</v>
      </c>
      <c r="G191" s="42">
        <f>'Avg Bill Days'!C148</f>
        <v>30.713999999999999</v>
      </c>
      <c r="H191" s="42"/>
      <c r="I191" s="42"/>
      <c r="J191" s="42">
        <f t="shared" si="19"/>
        <v>0</v>
      </c>
      <c r="K191" s="42">
        <f t="shared" si="19"/>
        <v>0</v>
      </c>
      <c r="L191" s="42"/>
      <c r="M191" s="42"/>
      <c r="N191" s="42"/>
      <c r="O191" s="42"/>
      <c r="P191" s="42"/>
      <c r="Q191" s="42"/>
      <c r="R191" s="42">
        <f t="shared" si="20"/>
        <v>20458</v>
      </c>
      <c r="S191" s="42">
        <f t="shared" si="21"/>
        <v>0</v>
      </c>
    </row>
    <row r="192" spans="1:19" s="18" customFormat="1">
      <c r="A192" s="18">
        <f t="shared" si="17"/>
        <v>2024</v>
      </c>
      <c r="B192" s="18">
        <f t="shared" si="18"/>
        <v>5</v>
      </c>
      <c r="F192" s="42">
        <f>SUMIF('Cust MB Ind'!$X$8:$AH$8,$B$29,'Cust MB Ind'!$X152:$AH152)</f>
        <v>6</v>
      </c>
      <c r="G192" s="42">
        <f>'Avg Bill Days'!C149</f>
        <v>29.524000000000001</v>
      </c>
      <c r="H192" s="42"/>
      <c r="I192" s="42"/>
      <c r="J192" s="42">
        <f t="shared" si="19"/>
        <v>0</v>
      </c>
      <c r="K192" s="42">
        <f t="shared" si="19"/>
        <v>0</v>
      </c>
      <c r="L192" s="42"/>
      <c r="M192" s="42"/>
      <c r="N192" s="42"/>
      <c r="O192" s="42"/>
      <c r="P192" s="42"/>
      <c r="Q192" s="42"/>
      <c r="R192" s="42">
        <f t="shared" si="20"/>
        <v>30666</v>
      </c>
      <c r="S192" s="42">
        <f t="shared" si="21"/>
        <v>0</v>
      </c>
    </row>
    <row r="193" spans="1:19" s="18" customFormat="1">
      <c r="A193" s="18">
        <f t="shared" si="17"/>
        <v>2024</v>
      </c>
      <c r="B193" s="18">
        <f t="shared" si="18"/>
        <v>6</v>
      </c>
      <c r="F193" s="42">
        <f>SUMIF('Cust MB Ind'!$X$8:$AH$8,$B$29,'Cust MB Ind'!$X153:$AH153)</f>
        <v>6</v>
      </c>
      <c r="G193" s="42">
        <f>'Avg Bill Days'!C150</f>
        <v>30.619</v>
      </c>
      <c r="H193" s="42"/>
      <c r="I193" s="42"/>
      <c r="J193" s="42">
        <f t="shared" si="19"/>
        <v>0</v>
      </c>
      <c r="K193" s="42">
        <f t="shared" si="19"/>
        <v>0</v>
      </c>
      <c r="L193" s="42"/>
      <c r="M193" s="42"/>
      <c r="N193" s="42"/>
      <c r="O193" s="42"/>
      <c r="P193" s="42"/>
      <c r="Q193" s="42"/>
      <c r="R193" s="42">
        <f t="shared" si="20"/>
        <v>29180</v>
      </c>
      <c r="S193" s="42">
        <f t="shared" si="21"/>
        <v>0</v>
      </c>
    </row>
    <row r="194" spans="1:19" s="18" customFormat="1">
      <c r="A194" s="18">
        <f t="shared" si="17"/>
        <v>2024</v>
      </c>
      <c r="B194" s="18">
        <f t="shared" si="18"/>
        <v>7</v>
      </c>
      <c r="F194" s="42">
        <f>SUMIF('Cust MB Ind'!$X$8:$AH$8,$B$29,'Cust MB Ind'!$X154:$AH154)</f>
        <v>6</v>
      </c>
      <c r="G194" s="42">
        <f>'Avg Bill Days'!C151</f>
        <v>30.713999999999999</v>
      </c>
      <c r="H194" s="42"/>
      <c r="I194" s="42"/>
      <c r="J194" s="42">
        <f t="shared" si="19"/>
        <v>0</v>
      </c>
      <c r="K194" s="42">
        <f t="shared" si="19"/>
        <v>0</v>
      </c>
      <c r="L194" s="42"/>
      <c r="M194" s="42"/>
      <c r="N194" s="42"/>
      <c r="O194" s="42"/>
      <c r="P194" s="42"/>
      <c r="Q194" s="42"/>
      <c r="R194" s="42">
        <f t="shared" si="20"/>
        <v>27398</v>
      </c>
      <c r="S194" s="42">
        <f t="shared" si="21"/>
        <v>0</v>
      </c>
    </row>
    <row r="195" spans="1:19" s="18" customFormat="1">
      <c r="A195" s="18">
        <f t="shared" si="17"/>
        <v>2024</v>
      </c>
      <c r="B195" s="18">
        <f t="shared" si="18"/>
        <v>8</v>
      </c>
      <c r="F195" s="42">
        <f>SUMIF('Cust MB Ind'!$X$8:$AH$8,$B$29,'Cust MB Ind'!$X155:$AH155)</f>
        <v>6</v>
      </c>
      <c r="G195" s="42">
        <f>'Avg Bill Days'!C152</f>
        <v>30.475999999999999</v>
      </c>
      <c r="H195" s="42"/>
      <c r="I195" s="42"/>
      <c r="J195" s="42">
        <f t="shared" si="19"/>
        <v>0</v>
      </c>
      <c r="K195" s="42">
        <f t="shared" si="19"/>
        <v>0</v>
      </c>
      <c r="L195" s="42"/>
      <c r="M195" s="42"/>
      <c r="N195" s="42"/>
      <c r="O195" s="42"/>
      <c r="P195" s="42"/>
      <c r="Q195" s="42"/>
      <c r="R195" s="42">
        <f t="shared" si="20"/>
        <v>31219</v>
      </c>
      <c r="S195" s="42">
        <f t="shared" si="21"/>
        <v>0</v>
      </c>
    </row>
    <row r="196" spans="1:19" s="18" customFormat="1">
      <c r="A196" s="18">
        <f t="shared" ref="A196:A259" si="22">A184+1</f>
        <v>2024</v>
      </c>
      <c r="B196" s="18">
        <f t="shared" si="18"/>
        <v>9</v>
      </c>
      <c r="F196" s="42">
        <f>SUMIF('Cust MB Ind'!$X$8:$AH$8,$B$29,'Cust MB Ind'!$X156:$AH156)</f>
        <v>6</v>
      </c>
      <c r="G196" s="42">
        <f>'Avg Bill Days'!C153</f>
        <v>31.143000000000001</v>
      </c>
      <c r="H196" s="42"/>
      <c r="I196" s="42"/>
      <c r="J196" s="42">
        <f t="shared" si="19"/>
        <v>0</v>
      </c>
      <c r="K196" s="42">
        <f t="shared" si="19"/>
        <v>0</v>
      </c>
      <c r="L196" s="42"/>
      <c r="M196" s="42"/>
      <c r="N196" s="42"/>
      <c r="O196" s="42"/>
      <c r="P196" s="42"/>
      <c r="Q196" s="42"/>
      <c r="R196" s="42">
        <f t="shared" si="20"/>
        <v>29188</v>
      </c>
      <c r="S196" s="42">
        <f t="shared" si="21"/>
        <v>0</v>
      </c>
    </row>
    <row r="197" spans="1:19" s="18" customFormat="1">
      <c r="A197" s="18">
        <f t="shared" si="22"/>
        <v>2024</v>
      </c>
      <c r="B197" s="18">
        <f t="shared" ref="B197:B260" si="23">B185</f>
        <v>10</v>
      </c>
      <c r="F197" s="42">
        <f>SUMIF('Cust MB Ind'!$X$8:$AH$8,$B$29,'Cust MB Ind'!$X157:$AH157)</f>
        <v>6</v>
      </c>
      <c r="G197" s="42">
        <f>'Avg Bill Days'!C154</f>
        <v>30.762</v>
      </c>
      <c r="H197" s="42"/>
      <c r="I197" s="42"/>
      <c r="J197" s="42">
        <f t="shared" si="19"/>
        <v>0</v>
      </c>
      <c r="K197" s="42">
        <f t="shared" si="19"/>
        <v>0</v>
      </c>
      <c r="L197" s="42"/>
      <c r="M197" s="42"/>
      <c r="N197" s="42"/>
      <c r="O197" s="42"/>
      <c r="P197" s="42"/>
      <c r="Q197" s="42"/>
      <c r="R197" s="42">
        <f t="shared" si="20"/>
        <v>24802</v>
      </c>
      <c r="S197" s="42">
        <f t="shared" si="21"/>
        <v>0</v>
      </c>
    </row>
    <row r="198" spans="1:19" s="18" customFormat="1">
      <c r="A198" s="18">
        <f t="shared" si="22"/>
        <v>2024</v>
      </c>
      <c r="B198" s="18">
        <f t="shared" si="23"/>
        <v>11</v>
      </c>
      <c r="F198" s="42">
        <f>SUMIF('Cust MB Ind'!$X$8:$AH$8,$B$29,'Cust MB Ind'!$X158:$AH158)</f>
        <v>6</v>
      </c>
      <c r="G198" s="42">
        <f>'Avg Bill Days'!C155</f>
        <v>28.619</v>
      </c>
      <c r="H198" s="42"/>
      <c r="I198" s="42"/>
      <c r="J198" s="42">
        <f t="shared" si="19"/>
        <v>0</v>
      </c>
      <c r="K198" s="42">
        <f t="shared" si="19"/>
        <v>0</v>
      </c>
      <c r="L198" s="42"/>
      <c r="M198" s="42"/>
      <c r="N198" s="42"/>
      <c r="O198" s="42"/>
      <c r="P198" s="42"/>
      <c r="Q198" s="42"/>
      <c r="R198" s="42">
        <f t="shared" si="20"/>
        <v>20292</v>
      </c>
      <c r="S198" s="42">
        <f t="shared" si="21"/>
        <v>0</v>
      </c>
    </row>
    <row r="199" spans="1:19" s="18" customFormat="1">
      <c r="A199" s="18">
        <f t="shared" si="22"/>
        <v>2024</v>
      </c>
      <c r="B199" s="18">
        <f t="shared" si="23"/>
        <v>12</v>
      </c>
      <c r="F199" s="42">
        <f>SUMIF('Cust MB Ind'!$X$8:$AH$8,$B$29,'Cust MB Ind'!$X159:$AH159)</f>
        <v>6</v>
      </c>
      <c r="G199" s="42">
        <f>'Avg Bill Days'!C156</f>
        <v>31.238</v>
      </c>
      <c r="H199" s="42"/>
      <c r="I199" s="42"/>
      <c r="J199" s="42">
        <f t="shared" si="19"/>
        <v>0</v>
      </c>
      <c r="K199" s="42">
        <f t="shared" si="19"/>
        <v>0</v>
      </c>
      <c r="L199" s="42"/>
      <c r="M199" s="42"/>
      <c r="N199" s="42"/>
      <c r="O199" s="42"/>
      <c r="P199" s="42"/>
      <c r="Q199" s="42"/>
      <c r="R199" s="42">
        <f t="shared" si="20"/>
        <v>18983</v>
      </c>
      <c r="S199" s="42">
        <f t="shared" si="21"/>
        <v>0</v>
      </c>
    </row>
    <row r="200" spans="1:19" s="18" customFormat="1">
      <c r="A200" s="18">
        <f t="shared" si="22"/>
        <v>2025</v>
      </c>
      <c r="B200" s="18">
        <f t="shared" si="23"/>
        <v>1</v>
      </c>
      <c r="F200" s="42">
        <f>SUMIF('Cust MB Ind'!$X$8:$AH$8,$B$29,'Cust MB Ind'!$X160:$AH160)</f>
        <v>6</v>
      </c>
      <c r="G200" s="42">
        <f>'Avg Bill Days'!C157</f>
        <v>32.286000000000001</v>
      </c>
      <c r="H200" s="42"/>
      <c r="I200" s="42"/>
      <c r="J200" s="42">
        <f t="shared" si="19"/>
        <v>0</v>
      </c>
      <c r="K200" s="42">
        <f t="shared" si="19"/>
        <v>0</v>
      </c>
      <c r="L200" s="42"/>
      <c r="M200" s="42"/>
      <c r="N200" s="42"/>
      <c r="O200" s="42"/>
      <c r="P200" s="42"/>
      <c r="Q200" s="42"/>
      <c r="R200" s="42">
        <f t="shared" si="20"/>
        <v>17568</v>
      </c>
      <c r="S200" s="42">
        <f t="shared" si="21"/>
        <v>0</v>
      </c>
    </row>
    <row r="201" spans="1:19" s="18" customFormat="1">
      <c r="A201" s="18">
        <f t="shared" si="22"/>
        <v>2025</v>
      </c>
      <c r="B201" s="18">
        <f t="shared" si="23"/>
        <v>2</v>
      </c>
      <c r="F201" s="42">
        <f>SUMIF('Cust MB Ind'!$X$8:$AH$8,$B$29,'Cust MB Ind'!$X161:$AH161)</f>
        <v>6</v>
      </c>
      <c r="G201" s="42">
        <f>'Avg Bill Days'!C158</f>
        <v>29.81</v>
      </c>
      <c r="H201" s="42"/>
      <c r="I201" s="42"/>
      <c r="J201" s="42">
        <f t="shared" si="19"/>
        <v>0</v>
      </c>
      <c r="K201" s="42">
        <f t="shared" si="19"/>
        <v>0</v>
      </c>
      <c r="L201" s="42"/>
      <c r="M201" s="42"/>
      <c r="N201" s="42"/>
      <c r="O201" s="42"/>
      <c r="P201" s="42"/>
      <c r="Q201" s="42"/>
      <c r="R201" s="42">
        <f t="shared" si="20"/>
        <v>22690</v>
      </c>
      <c r="S201" s="42">
        <f t="shared" si="21"/>
        <v>0</v>
      </c>
    </row>
    <row r="202" spans="1:19" s="18" customFormat="1">
      <c r="A202" s="18">
        <f t="shared" si="22"/>
        <v>2025</v>
      </c>
      <c r="B202" s="18">
        <f t="shared" si="23"/>
        <v>3</v>
      </c>
      <c r="F202" s="42">
        <f>SUMIF('Cust MB Ind'!$X$8:$AH$8,$B$29,'Cust MB Ind'!$X162:$AH162)</f>
        <v>6</v>
      </c>
      <c r="G202" s="42">
        <f>'Avg Bill Days'!C159</f>
        <v>29.524000000000001</v>
      </c>
      <c r="H202" s="42"/>
      <c r="I202" s="42"/>
      <c r="J202" s="42">
        <f t="shared" si="19"/>
        <v>0</v>
      </c>
      <c r="K202" s="42">
        <f t="shared" si="19"/>
        <v>0</v>
      </c>
      <c r="L202" s="42"/>
      <c r="M202" s="42"/>
      <c r="N202" s="42"/>
      <c r="O202" s="42"/>
      <c r="P202" s="42"/>
      <c r="Q202" s="42"/>
      <c r="R202" s="42">
        <f t="shared" si="20"/>
        <v>21547</v>
      </c>
      <c r="S202" s="42">
        <f t="shared" si="21"/>
        <v>0</v>
      </c>
    </row>
    <row r="203" spans="1:19" s="18" customFormat="1">
      <c r="A203" s="18">
        <f t="shared" si="22"/>
        <v>2025</v>
      </c>
      <c r="B203" s="18">
        <f t="shared" si="23"/>
        <v>4</v>
      </c>
      <c r="F203" s="42">
        <f>SUMIF('Cust MB Ind'!$X$8:$AH$8,$B$29,'Cust MB Ind'!$X163:$AH163)</f>
        <v>6</v>
      </c>
      <c r="G203" s="42">
        <f>'Avg Bill Days'!C160</f>
        <v>30.713999999999999</v>
      </c>
      <c r="H203" s="42"/>
      <c r="I203" s="42"/>
      <c r="J203" s="42">
        <f t="shared" si="19"/>
        <v>0</v>
      </c>
      <c r="K203" s="42">
        <f t="shared" si="19"/>
        <v>0</v>
      </c>
      <c r="L203" s="42"/>
      <c r="M203" s="42"/>
      <c r="N203" s="42"/>
      <c r="O203" s="42"/>
      <c r="P203" s="42"/>
      <c r="Q203" s="42"/>
      <c r="R203" s="42">
        <f t="shared" si="20"/>
        <v>20458</v>
      </c>
      <c r="S203" s="42">
        <f t="shared" si="21"/>
        <v>0</v>
      </c>
    </row>
    <row r="204" spans="1:19" s="18" customFormat="1">
      <c r="A204" s="18">
        <f t="shared" si="22"/>
        <v>2025</v>
      </c>
      <c r="B204" s="18">
        <f t="shared" si="23"/>
        <v>5</v>
      </c>
      <c r="F204" s="42">
        <f>SUMIF('Cust MB Ind'!$X$8:$AH$8,$B$29,'Cust MB Ind'!$X164:$AH164)</f>
        <v>6</v>
      </c>
      <c r="G204" s="42">
        <f>'Avg Bill Days'!C161</f>
        <v>29.524000000000001</v>
      </c>
      <c r="H204" s="42"/>
      <c r="I204" s="42"/>
      <c r="J204" s="42">
        <f t="shared" si="19"/>
        <v>0</v>
      </c>
      <c r="K204" s="42">
        <f t="shared" si="19"/>
        <v>0</v>
      </c>
      <c r="L204" s="42"/>
      <c r="M204" s="42"/>
      <c r="N204" s="42"/>
      <c r="O204" s="42"/>
      <c r="P204" s="42"/>
      <c r="Q204" s="42"/>
      <c r="R204" s="42">
        <f t="shared" si="20"/>
        <v>30666</v>
      </c>
      <c r="S204" s="42">
        <f t="shared" si="21"/>
        <v>0</v>
      </c>
    </row>
    <row r="205" spans="1:19" s="18" customFormat="1">
      <c r="A205" s="18">
        <f t="shared" si="22"/>
        <v>2025</v>
      </c>
      <c r="B205" s="18">
        <f t="shared" si="23"/>
        <v>6</v>
      </c>
      <c r="F205" s="42">
        <f>SUMIF('Cust MB Ind'!$X$8:$AH$8,$B$29,'Cust MB Ind'!$X165:$AH165)</f>
        <v>6</v>
      </c>
      <c r="G205" s="42">
        <f>'Avg Bill Days'!C162</f>
        <v>30.619</v>
      </c>
      <c r="H205" s="42"/>
      <c r="I205" s="42"/>
      <c r="J205" s="42">
        <f t="shared" si="19"/>
        <v>0</v>
      </c>
      <c r="K205" s="42">
        <f t="shared" si="19"/>
        <v>0</v>
      </c>
      <c r="L205" s="42"/>
      <c r="M205" s="42"/>
      <c r="N205" s="42"/>
      <c r="O205" s="42"/>
      <c r="P205" s="42"/>
      <c r="Q205" s="42"/>
      <c r="R205" s="42">
        <f t="shared" si="20"/>
        <v>29180</v>
      </c>
      <c r="S205" s="42">
        <f t="shared" si="21"/>
        <v>0</v>
      </c>
    </row>
    <row r="206" spans="1:19" s="18" customFormat="1">
      <c r="A206" s="18">
        <f t="shared" si="22"/>
        <v>2025</v>
      </c>
      <c r="B206" s="18">
        <f t="shared" si="23"/>
        <v>7</v>
      </c>
      <c r="F206" s="42">
        <f>SUMIF('Cust MB Ind'!$X$8:$AH$8,$B$29,'Cust MB Ind'!$X166:$AH166)</f>
        <v>6</v>
      </c>
      <c r="G206" s="42">
        <f>'Avg Bill Days'!C163</f>
        <v>30.713999999999999</v>
      </c>
      <c r="H206" s="42"/>
      <c r="I206" s="42"/>
      <c r="J206" s="42">
        <f t="shared" si="19"/>
        <v>0</v>
      </c>
      <c r="K206" s="42">
        <f t="shared" si="19"/>
        <v>0</v>
      </c>
      <c r="L206" s="42"/>
      <c r="M206" s="42"/>
      <c r="N206" s="42"/>
      <c r="O206" s="42"/>
      <c r="P206" s="42"/>
      <c r="Q206" s="42"/>
      <c r="R206" s="42">
        <f t="shared" si="20"/>
        <v>27398</v>
      </c>
      <c r="S206" s="42">
        <f t="shared" si="21"/>
        <v>0</v>
      </c>
    </row>
    <row r="207" spans="1:19" s="18" customFormat="1">
      <c r="A207" s="18">
        <f t="shared" si="22"/>
        <v>2025</v>
      </c>
      <c r="B207" s="18">
        <f t="shared" si="23"/>
        <v>8</v>
      </c>
      <c r="F207" s="42">
        <f>SUMIF('Cust MB Ind'!$X$8:$AH$8,$B$29,'Cust MB Ind'!$X167:$AH167)</f>
        <v>6</v>
      </c>
      <c r="G207" s="42">
        <f>'Avg Bill Days'!C164</f>
        <v>30.475999999999999</v>
      </c>
      <c r="H207" s="42"/>
      <c r="I207" s="42"/>
      <c r="J207" s="42">
        <f t="shared" si="19"/>
        <v>0</v>
      </c>
      <c r="K207" s="42">
        <f t="shared" si="19"/>
        <v>0</v>
      </c>
      <c r="L207" s="42"/>
      <c r="M207" s="42"/>
      <c r="N207" s="42"/>
      <c r="O207" s="42"/>
      <c r="P207" s="42"/>
      <c r="Q207" s="42"/>
      <c r="R207" s="42">
        <f t="shared" si="20"/>
        <v>31219</v>
      </c>
      <c r="S207" s="42">
        <f t="shared" si="21"/>
        <v>0</v>
      </c>
    </row>
    <row r="208" spans="1:19" s="18" customFormat="1">
      <c r="A208" s="18">
        <f t="shared" si="22"/>
        <v>2025</v>
      </c>
      <c r="B208" s="18">
        <f t="shared" si="23"/>
        <v>9</v>
      </c>
      <c r="F208" s="42">
        <f>SUMIF('Cust MB Ind'!$X$8:$AH$8,$B$29,'Cust MB Ind'!$X168:$AH168)</f>
        <v>6</v>
      </c>
      <c r="G208" s="42">
        <f>'Avg Bill Days'!C165</f>
        <v>31.143000000000001</v>
      </c>
      <c r="H208" s="42"/>
      <c r="I208" s="42"/>
      <c r="J208" s="42">
        <f t="shared" si="19"/>
        <v>0</v>
      </c>
      <c r="K208" s="42">
        <f t="shared" si="19"/>
        <v>0</v>
      </c>
      <c r="L208" s="42"/>
      <c r="M208" s="42"/>
      <c r="N208" s="42"/>
      <c r="O208" s="42"/>
      <c r="P208" s="42"/>
      <c r="Q208" s="42"/>
      <c r="R208" s="42">
        <f t="shared" si="20"/>
        <v>29188</v>
      </c>
      <c r="S208" s="42">
        <f t="shared" si="21"/>
        <v>0</v>
      </c>
    </row>
    <row r="209" spans="1:19" s="18" customFormat="1">
      <c r="A209" s="18">
        <f t="shared" si="22"/>
        <v>2025</v>
      </c>
      <c r="B209" s="18">
        <f t="shared" si="23"/>
        <v>10</v>
      </c>
      <c r="F209" s="42">
        <f>SUMIF('Cust MB Ind'!$X$8:$AH$8,$B$29,'Cust MB Ind'!$X169:$AH169)</f>
        <v>6</v>
      </c>
      <c r="G209" s="42">
        <f>'Avg Bill Days'!C166</f>
        <v>30.762</v>
      </c>
      <c r="H209" s="42"/>
      <c r="I209" s="42"/>
      <c r="J209" s="42">
        <f t="shared" si="19"/>
        <v>0</v>
      </c>
      <c r="K209" s="42">
        <f t="shared" si="19"/>
        <v>0</v>
      </c>
      <c r="L209" s="42"/>
      <c r="M209" s="42"/>
      <c r="N209" s="42"/>
      <c r="O209" s="42"/>
      <c r="P209" s="42"/>
      <c r="Q209" s="42"/>
      <c r="R209" s="42">
        <f t="shared" si="20"/>
        <v>24802</v>
      </c>
      <c r="S209" s="42">
        <f t="shared" si="21"/>
        <v>0</v>
      </c>
    </row>
    <row r="210" spans="1:19" s="18" customFormat="1">
      <c r="A210" s="18">
        <f t="shared" si="22"/>
        <v>2025</v>
      </c>
      <c r="B210" s="18">
        <f t="shared" si="23"/>
        <v>11</v>
      </c>
      <c r="F210" s="42">
        <f>SUMIF('Cust MB Ind'!$X$8:$AH$8,$B$29,'Cust MB Ind'!$X170:$AH170)</f>
        <v>6</v>
      </c>
      <c r="G210" s="42">
        <f>'Avg Bill Days'!C167</f>
        <v>28.619</v>
      </c>
      <c r="H210" s="42"/>
      <c r="I210" s="42"/>
      <c r="J210" s="42">
        <f t="shared" si="19"/>
        <v>0</v>
      </c>
      <c r="K210" s="42">
        <f t="shared" si="19"/>
        <v>0</v>
      </c>
      <c r="L210" s="42"/>
      <c r="M210" s="42"/>
      <c r="N210" s="42"/>
      <c r="O210" s="42"/>
      <c r="P210" s="42"/>
      <c r="Q210" s="42"/>
      <c r="R210" s="42">
        <f t="shared" si="20"/>
        <v>20292</v>
      </c>
      <c r="S210" s="42">
        <f t="shared" si="21"/>
        <v>0</v>
      </c>
    </row>
    <row r="211" spans="1:19" s="18" customFormat="1">
      <c r="A211" s="18">
        <f t="shared" si="22"/>
        <v>2025</v>
      </c>
      <c r="B211" s="18">
        <f t="shared" si="23"/>
        <v>12</v>
      </c>
      <c r="F211" s="42">
        <f>SUMIF('Cust MB Ind'!$X$8:$AH$8,$B$29,'Cust MB Ind'!$X171:$AH171)</f>
        <v>6</v>
      </c>
      <c r="G211" s="42">
        <f>'Avg Bill Days'!C168</f>
        <v>31.238</v>
      </c>
      <c r="H211" s="42"/>
      <c r="I211" s="42"/>
      <c r="J211" s="42">
        <f t="shared" si="19"/>
        <v>0</v>
      </c>
      <c r="K211" s="42">
        <f t="shared" si="19"/>
        <v>0</v>
      </c>
      <c r="L211" s="42"/>
      <c r="M211" s="42"/>
      <c r="N211" s="42"/>
      <c r="O211" s="42"/>
      <c r="P211" s="42"/>
      <c r="Q211" s="42"/>
      <c r="R211" s="42">
        <f t="shared" si="20"/>
        <v>18983</v>
      </c>
      <c r="S211" s="42">
        <f t="shared" si="21"/>
        <v>0</v>
      </c>
    </row>
    <row r="212" spans="1:19" s="18" customFormat="1">
      <c r="A212" s="18">
        <f t="shared" si="22"/>
        <v>2026</v>
      </c>
      <c r="B212" s="18">
        <f t="shared" si="23"/>
        <v>1</v>
      </c>
      <c r="F212" s="42">
        <f>SUMIF('Cust MB Ind'!$X$8:$AH$8,$B$29,'Cust MB Ind'!$X172:$AH172)</f>
        <v>6</v>
      </c>
      <c r="G212" s="42">
        <f>'Avg Bill Days'!C169</f>
        <v>32.286000000000001</v>
      </c>
      <c r="H212" s="42"/>
      <c r="I212" s="42"/>
      <c r="J212" s="42">
        <f t="shared" si="19"/>
        <v>0</v>
      </c>
      <c r="K212" s="42">
        <f t="shared" si="19"/>
        <v>0</v>
      </c>
      <c r="L212" s="42"/>
      <c r="M212" s="42"/>
      <c r="N212" s="42"/>
      <c r="O212" s="42"/>
      <c r="P212" s="42"/>
      <c r="Q212" s="42"/>
      <c r="R212" s="42">
        <f t="shared" si="20"/>
        <v>17568</v>
      </c>
      <c r="S212" s="42">
        <f t="shared" si="21"/>
        <v>0</v>
      </c>
    </row>
    <row r="213" spans="1:19" s="18" customFormat="1">
      <c r="A213" s="18">
        <f t="shared" si="22"/>
        <v>2026</v>
      </c>
      <c r="B213" s="18">
        <f t="shared" si="23"/>
        <v>2</v>
      </c>
      <c r="F213" s="42">
        <f>SUMIF('Cust MB Ind'!$X$8:$AH$8,$B$29,'Cust MB Ind'!$X173:$AH173)</f>
        <v>6</v>
      </c>
      <c r="G213" s="42">
        <f>'Avg Bill Days'!C170</f>
        <v>29.81</v>
      </c>
      <c r="H213" s="42"/>
      <c r="I213" s="42"/>
      <c r="J213" s="42">
        <f t="shared" si="19"/>
        <v>0</v>
      </c>
      <c r="K213" s="42">
        <f t="shared" si="19"/>
        <v>0</v>
      </c>
      <c r="L213" s="42"/>
      <c r="M213" s="42"/>
      <c r="N213" s="42"/>
      <c r="O213" s="42"/>
      <c r="P213" s="42"/>
      <c r="Q213" s="42"/>
      <c r="R213" s="42">
        <f t="shared" si="20"/>
        <v>22690</v>
      </c>
      <c r="S213" s="42">
        <f t="shared" si="21"/>
        <v>0</v>
      </c>
    </row>
    <row r="214" spans="1:19" s="18" customFormat="1">
      <c r="A214" s="18">
        <f t="shared" si="22"/>
        <v>2026</v>
      </c>
      <c r="B214" s="18">
        <f t="shared" si="23"/>
        <v>3</v>
      </c>
      <c r="F214" s="42">
        <f>SUMIF('Cust MB Ind'!$X$8:$AH$8,$B$29,'Cust MB Ind'!$X174:$AH174)</f>
        <v>6</v>
      </c>
      <c r="G214" s="42">
        <f>'Avg Bill Days'!C171</f>
        <v>29.524000000000001</v>
      </c>
      <c r="H214" s="42"/>
      <c r="I214" s="42"/>
      <c r="J214" s="42">
        <f t="shared" si="19"/>
        <v>0</v>
      </c>
      <c r="K214" s="42">
        <f t="shared" si="19"/>
        <v>0</v>
      </c>
      <c r="L214" s="42"/>
      <c r="M214" s="42"/>
      <c r="N214" s="42"/>
      <c r="O214" s="42"/>
      <c r="P214" s="42"/>
      <c r="Q214" s="42"/>
      <c r="R214" s="42">
        <f t="shared" si="20"/>
        <v>21547</v>
      </c>
      <c r="S214" s="42">
        <f t="shared" si="21"/>
        <v>0</v>
      </c>
    </row>
    <row r="215" spans="1:19" s="18" customFormat="1">
      <c r="A215" s="18">
        <f t="shared" si="22"/>
        <v>2026</v>
      </c>
      <c r="B215" s="18">
        <f t="shared" si="23"/>
        <v>4</v>
      </c>
      <c r="F215" s="42">
        <f>SUMIF('Cust MB Ind'!$X$8:$AH$8,$B$29,'Cust MB Ind'!$X175:$AH175)</f>
        <v>6</v>
      </c>
      <c r="G215" s="42">
        <f>'Avg Bill Days'!C172</f>
        <v>30.713999999999999</v>
      </c>
      <c r="H215" s="42"/>
      <c r="I215" s="42"/>
      <c r="J215" s="42">
        <f t="shared" si="19"/>
        <v>0</v>
      </c>
      <c r="K215" s="42">
        <f t="shared" si="19"/>
        <v>0</v>
      </c>
      <c r="L215" s="42"/>
      <c r="M215" s="42"/>
      <c r="N215" s="42"/>
      <c r="O215" s="42"/>
      <c r="P215" s="42"/>
      <c r="Q215" s="42"/>
      <c r="R215" s="42">
        <f t="shared" si="20"/>
        <v>20458</v>
      </c>
      <c r="S215" s="42">
        <f t="shared" si="21"/>
        <v>0</v>
      </c>
    </row>
    <row r="216" spans="1:19" s="18" customFormat="1">
      <c r="A216" s="18">
        <f t="shared" si="22"/>
        <v>2026</v>
      </c>
      <c r="B216" s="18">
        <f t="shared" si="23"/>
        <v>5</v>
      </c>
      <c r="F216" s="42">
        <f>SUMIF('Cust MB Ind'!$X$8:$AH$8,$B$29,'Cust MB Ind'!$X176:$AH176)</f>
        <v>6</v>
      </c>
      <c r="G216" s="42">
        <f>'Avg Bill Days'!C173</f>
        <v>29.524000000000001</v>
      </c>
      <c r="H216" s="42"/>
      <c r="I216" s="42"/>
      <c r="J216" s="42">
        <f t="shared" si="19"/>
        <v>0</v>
      </c>
      <c r="K216" s="42">
        <f t="shared" si="19"/>
        <v>0</v>
      </c>
      <c r="L216" s="42"/>
      <c r="M216" s="42"/>
      <c r="N216" s="42"/>
      <c r="O216" s="42"/>
      <c r="P216" s="42"/>
      <c r="Q216" s="42"/>
      <c r="R216" s="42">
        <f t="shared" si="20"/>
        <v>30666</v>
      </c>
      <c r="S216" s="42">
        <f t="shared" si="21"/>
        <v>0</v>
      </c>
    </row>
    <row r="217" spans="1:19" s="18" customFormat="1">
      <c r="A217" s="18">
        <f t="shared" si="22"/>
        <v>2026</v>
      </c>
      <c r="B217" s="18">
        <f t="shared" si="23"/>
        <v>6</v>
      </c>
      <c r="F217" s="42">
        <f>SUMIF('Cust MB Ind'!$X$8:$AH$8,$B$29,'Cust MB Ind'!$X177:$AH177)</f>
        <v>6</v>
      </c>
      <c r="G217" s="42">
        <f>'Avg Bill Days'!C174</f>
        <v>30.619</v>
      </c>
      <c r="H217" s="42"/>
      <c r="I217" s="42"/>
      <c r="J217" s="42">
        <f t="shared" si="19"/>
        <v>0</v>
      </c>
      <c r="K217" s="42">
        <f t="shared" si="19"/>
        <v>0</v>
      </c>
      <c r="L217" s="42"/>
      <c r="M217" s="42"/>
      <c r="N217" s="42"/>
      <c r="O217" s="42"/>
      <c r="P217" s="42"/>
      <c r="Q217" s="42"/>
      <c r="R217" s="42">
        <f t="shared" si="20"/>
        <v>29180</v>
      </c>
      <c r="S217" s="42">
        <f t="shared" si="21"/>
        <v>0</v>
      </c>
    </row>
    <row r="218" spans="1:19" s="18" customFormat="1">
      <c r="A218" s="18">
        <f t="shared" si="22"/>
        <v>2026</v>
      </c>
      <c r="B218" s="18">
        <f t="shared" si="23"/>
        <v>7</v>
      </c>
      <c r="F218" s="42">
        <f>SUMIF('Cust MB Ind'!$X$8:$AH$8,$B$29,'Cust MB Ind'!$X178:$AH178)</f>
        <v>6</v>
      </c>
      <c r="G218" s="42">
        <f>'Avg Bill Days'!C175</f>
        <v>30.713999999999999</v>
      </c>
      <c r="H218" s="42"/>
      <c r="I218" s="42"/>
      <c r="J218" s="42">
        <f t="shared" si="19"/>
        <v>0</v>
      </c>
      <c r="K218" s="42">
        <f t="shared" si="19"/>
        <v>0</v>
      </c>
      <c r="L218" s="42"/>
      <c r="M218" s="42"/>
      <c r="N218" s="42"/>
      <c r="O218" s="42"/>
      <c r="P218" s="42"/>
      <c r="Q218" s="42"/>
      <c r="R218" s="42">
        <f t="shared" si="20"/>
        <v>27398</v>
      </c>
      <c r="S218" s="42">
        <f t="shared" si="21"/>
        <v>0</v>
      </c>
    </row>
    <row r="219" spans="1:19" s="18" customFormat="1">
      <c r="A219" s="18">
        <f t="shared" si="22"/>
        <v>2026</v>
      </c>
      <c r="B219" s="18">
        <f t="shared" si="23"/>
        <v>8</v>
      </c>
      <c r="F219" s="42">
        <f>SUMIF('Cust MB Ind'!$X$8:$AH$8,$B$29,'Cust MB Ind'!$X179:$AH179)</f>
        <v>6</v>
      </c>
      <c r="G219" s="42">
        <f>'Avg Bill Days'!C176</f>
        <v>30.475999999999999</v>
      </c>
      <c r="H219" s="42"/>
      <c r="I219" s="42"/>
      <c r="J219" s="42">
        <f t="shared" si="19"/>
        <v>0</v>
      </c>
      <c r="K219" s="42">
        <f t="shared" si="19"/>
        <v>0</v>
      </c>
      <c r="L219" s="42"/>
      <c r="M219" s="42"/>
      <c r="N219" s="42"/>
      <c r="O219" s="42"/>
      <c r="P219" s="42"/>
      <c r="Q219" s="42"/>
      <c r="R219" s="42">
        <f t="shared" si="20"/>
        <v>31219</v>
      </c>
      <c r="S219" s="42">
        <f t="shared" si="21"/>
        <v>0</v>
      </c>
    </row>
    <row r="220" spans="1:19" s="18" customFormat="1">
      <c r="A220" s="18">
        <f t="shared" si="22"/>
        <v>2026</v>
      </c>
      <c r="B220" s="18">
        <f t="shared" si="23"/>
        <v>9</v>
      </c>
      <c r="F220" s="42">
        <f>SUMIF('Cust MB Ind'!$X$8:$AH$8,$B$29,'Cust MB Ind'!$X180:$AH180)</f>
        <v>6</v>
      </c>
      <c r="G220" s="42">
        <f>'Avg Bill Days'!C177</f>
        <v>31.143000000000001</v>
      </c>
      <c r="H220" s="42"/>
      <c r="I220" s="42"/>
      <c r="J220" s="42">
        <f t="shared" si="19"/>
        <v>0</v>
      </c>
      <c r="K220" s="42">
        <f t="shared" si="19"/>
        <v>0</v>
      </c>
      <c r="L220" s="42"/>
      <c r="M220" s="42"/>
      <c r="N220" s="42"/>
      <c r="O220" s="42"/>
      <c r="P220" s="42"/>
      <c r="Q220" s="42"/>
      <c r="R220" s="42">
        <f t="shared" si="20"/>
        <v>29188</v>
      </c>
      <c r="S220" s="42">
        <f t="shared" si="21"/>
        <v>0</v>
      </c>
    </row>
    <row r="221" spans="1:19" s="18" customFormat="1">
      <c r="A221" s="18">
        <f t="shared" si="22"/>
        <v>2026</v>
      </c>
      <c r="B221" s="18">
        <f t="shared" si="23"/>
        <v>10</v>
      </c>
      <c r="F221" s="42">
        <f>SUMIF('Cust MB Ind'!$X$8:$AH$8,$B$29,'Cust MB Ind'!$X181:$AH181)</f>
        <v>6</v>
      </c>
      <c r="G221" s="42">
        <f>'Avg Bill Days'!C178</f>
        <v>30.762</v>
      </c>
      <c r="H221" s="42"/>
      <c r="I221" s="42"/>
      <c r="J221" s="42">
        <f t="shared" si="19"/>
        <v>0</v>
      </c>
      <c r="K221" s="42">
        <f t="shared" si="19"/>
        <v>0</v>
      </c>
      <c r="L221" s="42"/>
      <c r="M221" s="42"/>
      <c r="N221" s="42"/>
      <c r="O221" s="42"/>
      <c r="P221" s="42"/>
      <c r="Q221" s="42"/>
      <c r="R221" s="42">
        <f t="shared" si="20"/>
        <v>24802</v>
      </c>
      <c r="S221" s="42">
        <f t="shared" si="21"/>
        <v>0</v>
      </c>
    </row>
    <row r="222" spans="1:19" s="18" customFormat="1">
      <c r="A222" s="18">
        <f t="shared" si="22"/>
        <v>2026</v>
      </c>
      <c r="B222" s="18">
        <f t="shared" si="23"/>
        <v>11</v>
      </c>
      <c r="F222" s="42">
        <f>SUMIF('Cust MB Ind'!$X$8:$AH$8,$B$29,'Cust MB Ind'!$X182:$AH182)</f>
        <v>6</v>
      </c>
      <c r="G222" s="42">
        <f>'Avg Bill Days'!C179</f>
        <v>28.619</v>
      </c>
      <c r="H222" s="42"/>
      <c r="I222" s="42"/>
      <c r="J222" s="42">
        <f t="shared" si="19"/>
        <v>0</v>
      </c>
      <c r="K222" s="42">
        <f t="shared" si="19"/>
        <v>0</v>
      </c>
      <c r="L222" s="42"/>
      <c r="M222" s="42"/>
      <c r="N222" s="42"/>
      <c r="O222" s="42"/>
      <c r="P222" s="42"/>
      <c r="Q222" s="42"/>
      <c r="R222" s="42">
        <f t="shared" si="20"/>
        <v>20292</v>
      </c>
      <c r="S222" s="42">
        <f t="shared" si="21"/>
        <v>0</v>
      </c>
    </row>
    <row r="223" spans="1:19" s="18" customFormat="1">
      <c r="A223" s="18">
        <f t="shared" si="22"/>
        <v>2026</v>
      </c>
      <c r="B223" s="18">
        <f t="shared" si="23"/>
        <v>12</v>
      </c>
      <c r="F223" s="42">
        <f>SUMIF('Cust MB Ind'!$X$8:$AH$8,$B$29,'Cust MB Ind'!$X183:$AH183)</f>
        <v>6</v>
      </c>
      <c r="G223" s="42">
        <f>'Avg Bill Days'!C180</f>
        <v>31.238</v>
      </c>
      <c r="H223" s="42"/>
      <c r="I223" s="42"/>
      <c r="J223" s="42">
        <f t="shared" si="19"/>
        <v>0</v>
      </c>
      <c r="K223" s="42">
        <f t="shared" si="19"/>
        <v>0</v>
      </c>
      <c r="L223" s="42"/>
      <c r="M223" s="42"/>
      <c r="N223" s="42"/>
      <c r="O223" s="42"/>
      <c r="P223" s="42"/>
      <c r="Q223" s="42"/>
      <c r="R223" s="42">
        <f t="shared" si="20"/>
        <v>18983</v>
      </c>
      <c r="S223" s="42">
        <f t="shared" si="21"/>
        <v>0</v>
      </c>
    </row>
    <row r="224" spans="1:19" s="18" customFormat="1">
      <c r="A224" s="18">
        <f t="shared" si="22"/>
        <v>2027</v>
      </c>
      <c r="B224" s="18">
        <f t="shared" si="23"/>
        <v>1</v>
      </c>
      <c r="F224" s="42">
        <f>SUMIF('Cust MB Ind'!$X$8:$AH$8,$B$29,'Cust MB Ind'!$X184:$AH184)</f>
        <v>6</v>
      </c>
      <c r="G224" s="42">
        <f>'Avg Bill Days'!C181</f>
        <v>32.286000000000001</v>
      </c>
      <c r="H224" s="42"/>
      <c r="I224" s="42"/>
      <c r="J224" s="42">
        <f t="shared" si="19"/>
        <v>0</v>
      </c>
      <c r="K224" s="42">
        <f t="shared" si="19"/>
        <v>0</v>
      </c>
      <c r="L224" s="42"/>
      <c r="M224" s="42"/>
      <c r="N224" s="42"/>
      <c r="O224" s="42"/>
      <c r="P224" s="42"/>
      <c r="Q224" s="42"/>
      <c r="R224" s="42">
        <f t="shared" si="20"/>
        <v>17568</v>
      </c>
      <c r="S224" s="42">
        <f t="shared" si="21"/>
        <v>0</v>
      </c>
    </row>
    <row r="225" spans="1:19" s="18" customFormat="1">
      <c r="A225" s="18">
        <f t="shared" si="22"/>
        <v>2027</v>
      </c>
      <c r="B225" s="18">
        <f t="shared" si="23"/>
        <v>2</v>
      </c>
      <c r="F225" s="42">
        <f>SUMIF('Cust MB Ind'!$X$8:$AH$8,$B$29,'Cust MB Ind'!$X185:$AH185)</f>
        <v>6</v>
      </c>
      <c r="G225" s="42">
        <f>'Avg Bill Days'!C182</f>
        <v>29.81</v>
      </c>
      <c r="H225" s="42"/>
      <c r="I225" s="42"/>
      <c r="J225" s="42">
        <f t="shared" si="19"/>
        <v>0</v>
      </c>
      <c r="K225" s="42">
        <f t="shared" si="19"/>
        <v>0</v>
      </c>
      <c r="L225" s="42"/>
      <c r="M225" s="42"/>
      <c r="N225" s="42"/>
      <c r="O225" s="42"/>
      <c r="P225" s="42"/>
      <c r="Q225" s="42"/>
      <c r="R225" s="42">
        <f t="shared" si="20"/>
        <v>22690</v>
      </c>
      <c r="S225" s="42">
        <f t="shared" si="21"/>
        <v>0</v>
      </c>
    </row>
    <row r="226" spans="1:19" s="18" customFormat="1">
      <c r="A226" s="18">
        <f t="shared" si="22"/>
        <v>2027</v>
      </c>
      <c r="B226" s="18">
        <f t="shared" si="23"/>
        <v>3</v>
      </c>
      <c r="F226" s="42">
        <f>SUMIF('Cust MB Ind'!$X$8:$AH$8,$B$29,'Cust MB Ind'!$X186:$AH186)</f>
        <v>6</v>
      </c>
      <c r="G226" s="42">
        <f>'Avg Bill Days'!C183</f>
        <v>29.524000000000001</v>
      </c>
      <c r="H226" s="42"/>
      <c r="I226" s="42"/>
      <c r="J226" s="42">
        <f t="shared" si="19"/>
        <v>0</v>
      </c>
      <c r="K226" s="42">
        <f t="shared" si="19"/>
        <v>0</v>
      </c>
      <c r="L226" s="42"/>
      <c r="M226" s="42"/>
      <c r="N226" s="42"/>
      <c r="O226" s="42"/>
      <c r="P226" s="42"/>
      <c r="Q226" s="42"/>
      <c r="R226" s="42">
        <f t="shared" si="20"/>
        <v>21547</v>
      </c>
      <c r="S226" s="42">
        <f t="shared" si="21"/>
        <v>0</v>
      </c>
    </row>
    <row r="227" spans="1:19" s="18" customFormat="1">
      <c r="A227" s="18">
        <f t="shared" si="22"/>
        <v>2027</v>
      </c>
      <c r="B227" s="18">
        <f t="shared" si="23"/>
        <v>4</v>
      </c>
      <c r="F227" s="42">
        <f>SUMIF('Cust MB Ind'!$X$8:$AH$8,$B$29,'Cust MB Ind'!$X187:$AH187)</f>
        <v>6</v>
      </c>
      <c r="G227" s="42">
        <f>'Avg Bill Days'!C184</f>
        <v>30.713999999999999</v>
      </c>
      <c r="H227" s="42"/>
      <c r="I227" s="42"/>
      <c r="J227" s="42">
        <f t="shared" si="19"/>
        <v>0</v>
      </c>
      <c r="K227" s="42">
        <f t="shared" si="19"/>
        <v>0</v>
      </c>
      <c r="L227" s="42"/>
      <c r="M227" s="42"/>
      <c r="N227" s="42"/>
      <c r="O227" s="42"/>
      <c r="P227" s="42"/>
      <c r="Q227" s="42"/>
      <c r="R227" s="42">
        <f t="shared" si="20"/>
        <v>20458</v>
      </c>
      <c r="S227" s="42">
        <f t="shared" si="21"/>
        <v>0</v>
      </c>
    </row>
    <row r="228" spans="1:19" s="18" customFormat="1">
      <c r="A228" s="18">
        <f t="shared" si="22"/>
        <v>2027</v>
      </c>
      <c r="B228" s="18">
        <f t="shared" si="23"/>
        <v>5</v>
      </c>
      <c r="F228" s="42">
        <f>SUMIF('Cust MB Ind'!$X$8:$AH$8,$B$29,'Cust MB Ind'!$X188:$AH188)</f>
        <v>6</v>
      </c>
      <c r="G228" s="42">
        <f>'Avg Bill Days'!C185</f>
        <v>29.524000000000001</v>
      </c>
      <c r="H228" s="42"/>
      <c r="I228" s="42"/>
      <c r="J228" s="42">
        <f t="shared" si="19"/>
        <v>0</v>
      </c>
      <c r="K228" s="42">
        <f t="shared" si="19"/>
        <v>0</v>
      </c>
      <c r="L228" s="42"/>
      <c r="M228" s="42"/>
      <c r="N228" s="42"/>
      <c r="O228" s="42"/>
      <c r="P228" s="42"/>
      <c r="Q228" s="42"/>
      <c r="R228" s="42">
        <f t="shared" si="20"/>
        <v>30666</v>
      </c>
      <c r="S228" s="42">
        <f t="shared" si="21"/>
        <v>0</v>
      </c>
    </row>
    <row r="229" spans="1:19" s="18" customFormat="1">
      <c r="A229" s="18">
        <f t="shared" si="22"/>
        <v>2027</v>
      </c>
      <c r="B229" s="18">
        <f t="shared" si="23"/>
        <v>6</v>
      </c>
      <c r="F229" s="42">
        <f>SUMIF('Cust MB Ind'!$X$8:$AH$8,$B$29,'Cust MB Ind'!$X189:$AH189)</f>
        <v>6</v>
      </c>
      <c r="G229" s="42">
        <f>'Avg Bill Days'!C186</f>
        <v>30.619</v>
      </c>
      <c r="H229" s="42"/>
      <c r="I229" s="42"/>
      <c r="J229" s="42">
        <f t="shared" si="19"/>
        <v>0</v>
      </c>
      <c r="K229" s="42">
        <f t="shared" si="19"/>
        <v>0</v>
      </c>
      <c r="L229" s="42"/>
      <c r="M229" s="42"/>
      <c r="N229" s="42"/>
      <c r="O229" s="42"/>
      <c r="P229" s="42"/>
      <c r="Q229" s="42"/>
      <c r="R229" s="42">
        <f t="shared" si="20"/>
        <v>29180</v>
      </c>
      <c r="S229" s="42">
        <f t="shared" si="21"/>
        <v>0</v>
      </c>
    </row>
    <row r="230" spans="1:19" s="18" customFormat="1">
      <c r="A230" s="18">
        <f t="shared" si="22"/>
        <v>2027</v>
      </c>
      <c r="B230" s="18">
        <f t="shared" si="23"/>
        <v>7</v>
      </c>
      <c r="F230" s="42">
        <f>SUMIF('Cust MB Ind'!$X$8:$AH$8,$B$29,'Cust MB Ind'!$X190:$AH190)</f>
        <v>6</v>
      </c>
      <c r="G230" s="42">
        <f>'Avg Bill Days'!C187</f>
        <v>30.713999999999999</v>
      </c>
      <c r="H230" s="42"/>
      <c r="I230" s="42"/>
      <c r="J230" s="42">
        <f t="shared" si="19"/>
        <v>0</v>
      </c>
      <c r="K230" s="42">
        <f t="shared" si="19"/>
        <v>0</v>
      </c>
      <c r="L230" s="42"/>
      <c r="M230" s="42"/>
      <c r="N230" s="42"/>
      <c r="O230" s="42"/>
      <c r="P230" s="42"/>
      <c r="Q230" s="42"/>
      <c r="R230" s="42">
        <f t="shared" si="20"/>
        <v>27398</v>
      </c>
      <c r="S230" s="42">
        <f t="shared" si="21"/>
        <v>0</v>
      </c>
    </row>
    <row r="231" spans="1:19" s="18" customFormat="1">
      <c r="A231" s="18">
        <f t="shared" si="22"/>
        <v>2027</v>
      </c>
      <c r="B231" s="18">
        <f t="shared" si="23"/>
        <v>8</v>
      </c>
      <c r="F231" s="42">
        <f>SUMIF('Cust MB Ind'!$X$8:$AH$8,$B$29,'Cust MB Ind'!$X191:$AH191)</f>
        <v>6</v>
      </c>
      <c r="G231" s="42">
        <f>'Avg Bill Days'!C188</f>
        <v>30.475999999999999</v>
      </c>
      <c r="H231" s="42"/>
      <c r="I231" s="42"/>
      <c r="J231" s="42">
        <f t="shared" si="19"/>
        <v>0</v>
      </c>
      <c r="K231" s="42">
        <f t="shared" si="19"/>
        <v>0</v>
      </c>
      <c r="L231" s="42"/>
      <c r="M231" s="42"/>
      <c r="N231" s="42"/>
      <c r="O231" s="42"/>
      <c r="P231" s="42"/>
      <c r="Q231" s="42"/>
      <c r="R231" s="42">
        <f t="shared" si="20"/>
        <v>31219</v>
      </c>
      <c r="S231" s="42">
        <f t="shared" si="21"/>
        <v>0</v>
      </c>
    </row>
    <row r="232" spans="1:19" s="18" customFormat="1">
      <c r="A232" s="18">
        <f t="shared" si="22"/>
        <v>2027</v>
      </c>
      <c r="B232" s="18">
        <f t="shared" si="23"/>
        <v>9</v>
      </c>
      <c r="F232" s="42">
        <f>SUMIF('Cust MB Ind'!$X$8:$AH$8,$B$29,'Cust MB Ind'!$X192:$AH192)</f>
        <v>6</v>
      </c>
      <c r="G232" s="42">
        <f>'Avg Bill Days'!C189</f>
        <v>31.143000000000001</v>
      </c>
      <c r="H232" s="42"/>
      <c r="I232" s="42"/>
      <c r="J232" s="42">
        <f t="shared" si="19"/>
        <v>0</v>
      </c>
      <c r="K232" s="42">
        <f t="shared" si="19"/>
        <v>0</v>
      </c>
      <c r="L232" s="42"/>
      <c r="M232" s="42"/>
      <c r="N232" s="42"/>
      <c r="O232" s="42"/>
      <c r="P232" s="42"/>
      <c r="Q232" s="42"/>
      <c r="R232" s="42">
        <f t="shared" si="20"/>
        <v>29188</v>
      </c>
      <c r="S232" s="42">
        <f t="shared" si="21"/>
        <v>0</v>
      </c>
    </row>
    <row r="233" spans="1:19" s="18" customFormat="1">
      <c r="A233" s="18">
        <f t="shared" si="22"/>
        <v>2027</v>
      </c>
      <c r="B233" s="18">
        <f t="shared" si="23"/>
        <v>10</v>
      </c>
      <c r="F233" s="42">
        <f>SUMIF('Cust MB Ind'!$X$8:$AH$8,$B$29,'Cust MB Ind'!$X193:$AH193)</f>
        <v>6</v>
      </c>
      <c r="G233" s="42">
        <f>'Avg Bill Days'!C190</f>
        <v>30.762</v>
      </c>
      <c r="H233" s="42"/>
      <c r="I233" s="42"/>
      <c r="J233" s="42">
        <f t="shared" si="19"/>
        <v>0</v>
      </c>
      <c r="K233" s="42">
        <f t="shared" si="19"/>
        <v>0</v>
      </c>
      <c r="L233" s="42"/>
      <c r="M233" s="42"/>
      <c r="N233" s="42"/>
      <c r="O233" s="42"/>
      <c r="P233" s="42"/>
      <c r="Q233" s="42"/>
      <c r="R233" s="42">
        <f t="shared" si="20"/>
        <v>24802</v>
      </c>
      <c r="S233" s="42">
        <f t="shared" si="21"/>
        <v>0</v>
      </c>
    </row>
    <row r="234" spans="1:19" s="18" customFormat="1">
      <c r="A234" s="18">
        <f t="shared" si="22"/>
        <v>2027</v>
      </c>
      <c r="B234" s="18">
        <f t="shared" si="23"/>
        <v>11</v>
      </c>
      <c r="F234" s="42">
        <f>SUMIF('Cust MB Ind'!$X$8:$AH$8,$B$29,'Cust MB Ind'!$X194:$AH194)</f>
        <v>6</v>
      </c>
      <c r="G234" s="42">
        <f>'Avg Bill Days'!C191</f>
        <v>28.619</v>
      </c>
      <c r="H234" s="42"/>
      <c r="I234" s="42"/>
      <c r="J234" s="42">
        <f t="shared" si="19"/>
        <v>0</v>
      </c>
      <c r="K234" s="42">
        <f t="shared" si="19"/>
        <v>0</v>
      </c>
      <c r="L234" s="42"/>
      <c r="M234" s="42"/>
      <c r="N234" s="42"/>
      <c r="O234" s="42"/>
      <c r="P234" s="42"/>
      <c r="Q234" s="42"/>
      <c r="R234" s="42">
        <f t="shared" si="20"/>
        <v>20292</v>
      </c>
      <c r="S234" s="42">
        <f t="shared" si="21"/>
        <v>0</v>
      </c>
    </row>
    <row r="235" spans="1:19" s="18" customFormat="1">
      <c r="A235" s="18">
        <f t="shared" si="22"/>
        <v>2027</v>
      </c>
      <c r="B235" s="18">
        <f t="shared" si="23"/>
        <v>12</v>
      </c>
      <c r="F235" s="42">
        <f>SUMIF('Cust MB Ind'!$X$8:$AH$8,$B$29,'Cust MB Ind'!$X195:$AH195)</f>
        <v>6</v>
      </c>
      <c r="G235" s="42">
        <f>'Avg Bill Days'!C192</f>
        <v>31.238</v>
      </c>
      <c r="H235" s="42"/>
      <c r="I235" s="42"/>
      <c r="J235" s="42">
        <f t="shared" si="19"/>
        <v>0</v>
      </c>
      <c r="K235" s="42">
        <f t="shared" si="19"/>
        <v>0</v>
      </c>
      <c r="L235" s="42"/>
      <c r="M235" s="42"/>
      <c r="N235" s="42"/>
      <c r="O235" s="42"/>
      <c r="P235" s="42"/>
      <c r="Q235" s="42"/>
      <c r="R235" s="42">
        <f t="shared" si="20"/>
        <v>18983</v>
      </c>
      <c r="S235" s="42">
        <f t="shared" si="21"/>
        <v>0</v>
      </c>
    </row>
    <row r="236" spans="1:19" s="18" customFormat="1">
      <c r="A236" s="18">
        <f t="shared" si="22"/>
        <v>2028</v>
      </c>
      <c r="B236" s="18">
        <f t="shared" si="23"/>
        <v>1</v>
      </c>
      <c r="F236" s="42">
        <f>SUMIF('Cust MB Ind'!$X$8:$AH$8,$B$29,'Cust MB Ind'!$X196:$AH196)</f>
        <v>6</v>
      </c>
      <c r="G236" s="42">
        <f>'Avg Bill Days'!C193</f>
        <v>32.286000000000001</v>
      </c>
      <c r="H236" s="42"/>
      <c r="I236" s="42"/>
      <c r="J236" s="42">
        <f t="shared" si="19"/>
        <v>0</v>
      </c>
      <c r="K236" s="42">
        <f t="shared" si="19"/>
        <v>0</v>
      </c>
      <c r="L236" s="42"/>
      <c r="M236" s="42"/>
      <c r="N236" s="42"/>
      <c r="O236" s="42"/>
      <c r="P236" s="42"/>
      <c r="Q236" s="42"/>
      <c r="R236" s="42">
        <f t="shared" si="20"/>
        <v>17568</v>
      </c>
      <c r="S236" s="42">
        <f t="shared" si="21"/>
        <v>0</v>
      </c>
    </row>
    <row r="237" spans="1:19" s="18" customFormat="1">
      <c r="A237" s="18">
        <f t="shared" si="22"/>
        <v>2028</v>
      </c>
      <c r="B237" s="18">
        <f t="shared" si="23"/>
        <v>2</v>
      </c>
      <c r="F237" s="42">
        <f>SUMIF('Cust MB Ind'!$X$8:$AH$8,$B$29,'Cust MB Ind'!$X197:$AH197)</f>
        <v>6</v>
      </c>
      <c r="G237" s="42">
        <f>'Avg Bill Days'!C194</f>
        <v>30.31</v>
      </c>
      <c r="H237" s="42"/>
      <c r="I237" s="42"/>
      <c r="J237" s="42">
        <f t="shared" si="19"/>
        <v>0</v>
      </c>
      <c r="K237" s="42">
        <f t="shared" si="19"/>
        <v>0</v>
      </c>
      <c r="L237" s="42"/>
      <c r="M237" s="42"/>
      <c r="N237" s="42"/>
      <c r="O237" s="42"/>
      <c r="P237" s="42"/>
      <c r="Q237" s="42"/>
      <c r="R237" s="42">
        <f t="shared" si="20"/>
        <v>23070</v>
      </c>
      <c r="S237" s="42">
        <f t="shared" si="21"/>
        <v>0</v>
      </c>
    </row>
    <row r="238" spans="1:19" s="18" customFormat="1">
      <c r="A238" s="18">
        <f t="shared" si="22"/>
        <v>2028</v>
      </c>
      <c r="B238" s="18">
        <f t="shared" si="23"/>
        <v>3</v>
      </c>
      <c r="F238" s="42">
        <f>SUMIF('Cust MB Ind'!$X$8:$AH$8,$B$29,'Cust MB Ind'!$X198:$AH198)</f>
        <v>6</v>
      </c>
      <c r="G238" s="42">
        <f>'Avg Bill Days'!C195</f>
        <v>30.024000000000001</v>
      </c>
      <c r="H238" s="42"/>
      <c r="I238" s="42"/>
      <c r="J238" s="42">
        <f t="shared" si="19"/>
        <v>0</v>
      </c>
      <c r="K238" s="42">
        <f t="shared" si="19"/>
        <v>0</v>
      </c>
      <c r="L238" s="42"/>
      <c r="M238" s="42"/>
      <c r="N238" s="42"/>
      <c r="O238" s="42"/>
      <c r="P238" s="42"/>
      <c r="Q238" s="42"/>
      <c r="R238" s="42">
        <f t="shared" si="20"/>
        <v>21912</v>
      </c>
      <c r="S238" s="42">
        <f t="shared" si="21"/>
        <v>0</v>
      </c>
    </row>
    <row r="239" spans="1:19" s="18" customFormat="1">
      <c r="A239" s="18">
        <f t="shared" si="22"/>
        <v>2028</v>
      </c>
      <c r="B239" s="18">
        <f t="shared" si="23"/>
        <v>4</v>
      </c>
      <c r="F239" s="42">
        <f>SUMIF('Cust MB Ind'!$X$8:$AH$8,$B$29,'Cust MB Ind'!$X199:$AH199)</f>
        <v>6</v>
      </c>
      <c r="G239" s="42">
        <f>'Avg Bill Days'!C196</f>
        <v>30.713999999999999</v>
      </c>
      <c r="H239" s="42"/>
      <c r="I239" s="42"/>
      <c r="J239" s="42">
        <f t="shared" si="19"/>
        <v>0</v>
      </c>
      <c r="K239" s="42">
        <f t="shared" si="19"/>
        <v>0</v>
      </c>
      <c r="L239" s="42"/>
      <c r="M239" s="42"/>
      <c r="N239" s="42"/>
      <c r="O239" s="42"/>
      <c r="P239" s="42"/>
      <c r="Q239" s="42"/>
      <c r="R239" s="42">
        <f t="shared" si="20"/>
        <v>20458</v>
      </c>
      <c r="S239" s="42">
        <f t="shared" si="21"/>
        <v>0</v>
      </c>
    </row>
    <row r="240" spans="1:19" s="18" customFormat="1">
      <c r="A240" s="18">
        <f t="shared" si="22"/>
        <v>2028</v>
      </c>
      <c r="B240" s="18">
        <f t="shared" si="23"/>
        <v>5</v>
      </c>
      <c r="F240" s="42">
        <f>SUMIF('Cust MB Ind'!$X$8:$AH$8,$B$29,'Cust MB Ind'!$X200:$AH200)</f>
        <v>6</v>
      </c>
      <c r="G240" s="42">
        <f>'Avg Bill Days'!C197</f>
        <v>29.524000000000001</v>
      </c>
      <c r="H240" s="42"/>
      <c r="I240" s="42"/>
      <c r="J240" s="42">
        <f t="shared" si="19"/>
        <v>0</v>
      </c>
      <c r="K240" s="42">
        <f t="shared" si="19"/>
        <v>0</v>
      </c>
      <c r="L240" s="42"/>
      <c r="M240" s="42"/>
      <c r="N240" s="42"/>
      <c r="O240" s="42"/>
      <c r="P240" s="42"/>
      <c r="Q240" s="42"/>
      <c r="R240" s="42">
        <f t="shared" si="20"/>
        <v>30666</v>
      </c>
      <c r="S240" s="42">
        <f t="shared" si="21"/>
        <v>0</v>
      </c>
    </row>
    <row r="241" spans="1:19" s="18" customFormat="1">
      <c r="A241" s="18">
        <f t="shared" si="22"/>
        <v>2028</v>
      </c>
      <c r="B241" s="18">
        <f t="shared" si="23"/>
        <v>6</v>
      </c>
      <c r="F241" s="42">
        <f>SUMIF('Cust MB Ind'!$X$8:$AH$8,$B$29,'Cust MB Ind'!$X201:$AH201)</f>
        <v>6</v>
      </c>
      <c r="G241" s="42">
        <f>'Avg Bill Days'!C198</f>
        <v>30.619</v>
      </c>
      <c r="H241" s="42"/>
      <c r="I241" s="42"/>
      <c r="J241" s="42">
        <f t="shared" si="19"/>
        <v>0</v>
      </c>
      <c r="K241" s="42">
        <f t="shared" si="19"/>
        <v>0</v>
      </c>
      <c r="L241" s="42"/>
      <c r="M241" s="42"/>
      <c r="N241" s="42"/>
      <c r="O241" s="42"/>
      <c r="P241" s="42"/>
      <c r="Q241" s="42"/>
      <c r="R241" s="42">
        <f t="shared" si="20"/>
        <v>29180</v>
      </c>
      <c r="S241" s="42">
        <f t="shared" si="21"/>
        <v>0</v>
      </c>
    </row>
    <row r="242" spans="1:19" s="18" customFormat="1">
      <c r="A242" s="18">
        <f t="shared" si="22"/>
        <v>2028</v>
      </c>
      <c r="B242" s="18">
        <f t="shared" si="23"/>
        <v>7</v>
      </c>
      <c r="F242" s="42">
        <f>SUMIF('Cust MB Ind'!$X$8:$AH$8,$B$29,'Cust MB Ind'!$X202:$AH202)</f>
        <v>6</v>
      </c>
      <c r="G242" s="42">
        <f>'Avg Bill Days'!C199</f>
        <v>30.713999999999999</v>
      </c>
      <c r="H242" s="42"/>
      <c r="I242" s="42"/>
      <c r="J242" s="42">
        <f t="shared" ref="J242:K305" si="24">ROUND(SUMIF($B$32:$B$45,$B242,J$32:J$45)*$F242,0)</f>
        <v>0</v>
      </c>
      <c r="K242" s="42">
        <f t="shared" si="24"/>
        <v>0</v>
      </c>
      <c r="L242" s="42"/>
      <c r="M242" s="42"/>
      <c r="N242" s="42"/>
      <c r="O242" s="42"/>
      <c r="P242" s="42"/>
      <c r="Q242" s="42"/>
      <c r="R242" s="42">
        <f t="shared" ref="R242:R305" si="25">ROUND(SUMIF($B$32:$B$45,$B242,R$32:R$45)*$F242*$G242,0)</f>
        <v>27398</v>
      </c>
      <c r="S242" s="42">
        <f t="shared" ref="S242:S305" si="26">ROUND(SUMIF($B$32:$B$45,$B242,S$32:S$45)*$F242,0)</f>
        <v>0</v>
      </c>
    </row>
    <row r="243" spans="1:19" s="18" customFormat="1">
      <c r="A243" s="18">
        <f t="shared" si="22"/>
        <v>2028</v>
      </c>
      <c r="B243" s="18">
        <f t="shared" si="23"/>
        <v>8</v>
      </c>
      <c r="F243" s="42">
        <f>SUMIF('Cust MB Ind'!$X$8:$AH$8,$B$29,'Cust MB Ind'!$X203:$AH203)</f>
        <v>6</v>
      </c>
      <c r="G243" s="42">
        <f>'Avg Bill Days'!C200</f>
        <v>30.475999999999999</v>
      </c>
      <c r="H243" s="42"/>
      <c r="I243" s="42"/>
      <c r="J243" s="42">
        <f t="shared" si="24"/>
        <v>0</v>
      </c>
      <c r="K243" s="42">
        <f t="shared" si="24"/>
        <v>0</v>
      </c>
      <c r="L243" s="42"/>
      <c r="M243" s="42"/>
      <c r="N243" s="42"/>
      <c r="O243" s="42"/>
      <c r="P243" s="42"/>
      <c r="Q243" s="42"/>
      <c r="R243" s="42">
        <f t="shared" si="25"/>
        <v>31219</v>
      </c>
      <c r="S243" s="42">
        <f t="shared" si="26"/>
        <v>0</v>
      </c>
    </row>
    <row r="244" spans="1:19" s="18" customFormat="1">
      <c r="A244" s="18">
        <f t="shared" si="22"/>
        <v>2028</v>
      </c>
      <c r="B244" s="18">
        <f t="shared" si="23"/>
        <v>9</v>
      </c>
      <c r="F244" s="42">
        <f>SUMIF('Cust MB Ind'!$X$8:$AH$8,$B$29,'Cust MB Ind'!$X204:$AH204)</f>
        <v>6</v>
      </c>
      <c r="G244" s="42">
        <f>'Avg Bill Days'!C201</f>
        <v>31.143000000000001</v>
      </c>
      <c r="H244" s="42"/>
      <c r="I244" s="42"/>
      <c r="J244" s="42">
        <f t="shared" si="24"/>
        <v>0</v>
      </c>
      <c r="K244" s="42">
        <f t="shared" si="24"/>
        <v>0</v>
      </c>
      <c r="L244" s="42"/>
      <c r="M244" s="42"/>
      <c r="N244" s="42"/>
      <c r="O244" s="42"/>
      <c r="P244" s="42"/>
      <c r="Q244" s="42"/>
      <c r="R244" s="42">
        <f t="shared" si="25"/>
        <v>29188</v>
      </c>
      <c r="S244" s="42">
        <f t="shared" si="26"/>
        <v>0</v>
      </c>
    </row>
    <row r="245" spans="1:19" s="18" customFormat="1">
      <c r="A245" s="18">
        <f t="shared" si="22"/>
        <v>2028</v>
      </c>
      <c r="B245" s="18">
        <f t="shared" si="23"/>
        <v>10</v>
      </c>
      <c r="F245" s="42">
        <f>SUMIF('Cust MB Ind'!$X$8:$AH$8,$B$29,'Cust MB Ind'!$X205:$AH205)</f>
        <v>6</v>
      </c>
      <c r="G245" s="42">
        <f>'Avg Bill Days'!C202</f>
        <v>30.762</v>
      </c>
      <c r="H245" s="42"/>
      <c r="I245" s="42"/>
      <c r="J245" s="42">
        <f t="shared" si="24"/>
        <v>0</v>
      </c>
      <c r="K245" s="42">
        <f t="shared" si="24"/>
        <v>0</v>
      </c>
      <c r="L245" s="42"/>
      <c r="M245" s="42"/>
      <c r="N245" s="42"/>
      <c r="O245" s="42"/>
      <c r="P245" s="42"/>
      <c r="Q245" s="42"/>
      <c r="R245" s="42">
        <f t="shared" si="25"/>
        <v>24802</v>
      </c>
      <c r="S245" s="42">
        <f t="shared" si="26"/>
        <v>0</v>
      </c>
    </row>
    <row r="246" spans="1:19" s="18" customFormat="1">
      <c r="A246" s="18">
        <f t="shared" si="22"/>
        <v>2028</v>
      </c>
      <c r="B246" s="18">
        <f t="shared" si="23"/>
        <v>11</v>
      </c>
      <c r="F246" s="42">
        <f>SUMIF('Cust MB Ind'!$X$8:$AH$8,$B$29,'Cust MB Ind'!$X206:$AH206)</f>
        <v>6</v>
      </c>
      <c r="G246" s="42">
        <f>'Avg Bill Days'!C203</f>
        <v>28.619</v>
      </c>
      <c r="H246" s="42"/>
      <c r="I246" s="42"/>
      <c r="J246" s="42">
        <f t="shared" si="24"/>
        <v>0</v>
      </c>
      <c r="K246" s="42">
        <f t="shared" si="24"/>
        <v>0</v>
      </c>
      <c r="L246" s="42"/>
      <c r="M246" s="42"/>
      <c r="N246" s="42"/>
      <c r="O246" s="42"/>
      <c r="P246" s="42"/>
      <c r="Q246" s="42"/>
      <c r="R246" s="42">
        <f t="shared" si="25"/>
        <v>20292</v>
      </c>
      <c r="S246" s="42">
        <f t="shared" si="26"/>
        <v>0</v>
      </c>
    </row>
    <row r="247" spans="1:19" s="18" customFormat="1">
      <c r="A247" s="18">
        <f t="shared" si="22"/>
        <v>2028</v>
      </c>
      <c r="B247" s="18">
        <f t="shared" si="23"/>
        <v>12</v>
      </c>
      <c r="F247" s="42">
        <f>SUMIF('Cust MB Ind'!$X$8:$AH$8,$B$29,'Cust MB Ind'!$X207:$AH207)</f>
        <v>6</v>
      </c>
      <c r="G247" s="42">
        <f>'Avg Bill Days'!C204</f>
        <v>31.238</v>
      </c>
      <c r="H247" s="42"/>
      <c r="I247" s="42"/>
      <c r="J247" s="42">
        <f t="shared" si="24"/>
        <v>0</v>
      </c>
      <c r="K247" s="42">
        <f t="shared" si="24"/>
        <v>0</v>
      </c>
      <c r="L247" s="42"/>
      <c r="M247" s="42"/>
      <c r="N247" s="42"/>
      <c r="O247" s="42"/>
      <c r="P247" s="42"/>
      <c r="Q247" s="42"/>
      <c r="R247" s="42">
        <f t="shared" si="25"/>
        <v>18983</v>
      </c>
      <c r="S247" s="42">
        <f t="shared" si="26"/>
        <v>0</v>
      </c>
    </row>
    <row r="248" spans="1:19" s="18" customFormat="1">
      <c r="A248" s="18">
        <f t="shared" si="22"/>
        <v>2029</v>
      </c>
      <c r="B248" s="18">
        <f t="shared" si="23"/>
        <v>1</v>
      </c>
      <c r="F248" s="42">
        <f>SUMIF('Cust MB Ind'!$X$8:$AH$8,$B$29,'Cust MB Ind'!$X208:$AH208)</f>
        <v>6</v>
      </c>
      <c r="G248" s="42">
        <f>'Avg Bill Days'!C205</f>
        <v>32.286000000000001</v>
      </c>
      <c r="H248" s="42"/>
      <c r="I248" s="42"/>
      <c r="J248" s="42">
        <f t="shared" si="24"/>
        <v>0</v>
      </c>
      <c r="K248" s="42">
        <f t="shared" si="24"/>
        <v>0</v>
      </c>
      <c r="L248" s="42"/>
      <c r="M248" s="42"/>
      <c r="N248" s="42"/>
      <c r="O248" s="42"/>
      <c r="P248" s="42"/>
      <c r="Q248" s="42"/>
      <c r="R248" s="42">
        <f t="shared" si="25"/>
        <v>17568</v>
      </c>
      <c r="S248" s="42">
        <f t="shared" si="26"/>
        <v>0</v>
      </c>
    </row>
    <row r="249" spans="1:19" s="18" customFormat="1">
      <c r="A249" s="18">
        <f t="shared" si="22"/>
        <v>2029</v>
      </c>
      <c r="B249" s="18">
        <f t="shared" si="23"/>
        <v>2</v>
      </c>
      <c r="F249" s="42">
        <f>SUMIF('Cust MB Ind'!$X$8:$AH$8,$B$29,'Cust MB Ind'!$X209:$AH209)</f>
        <v>6</v>
      </c>
      <c r="G249" s="42">
        <f>'Avg Bill Days'!C206</f>
        <v>29.81</v>
      </c>
      <c r="H249" s="42"/>
      <c r="I249" s="42"/>
      <c r="J249" s="42">
        <f t="shared" si="24"/>
        <v>0</v>
      </c>
      <c r="K249" s="42">
        <f t="shared" si="24"/>
        <v>0</v>
      </c>
      <c r="L249" s="42"/>
      <c r="M249" s="42"/>
      <c r="N249" s="42"/>
      <c r="O249" s="42"/>
      <c r="P249" s="42"/>
      <c r="Q249" s="42"/>
      <c r="R249" s="42">
        <f t="shared" si="25"/>
        <v>22690</v>
      </c>
      <c r="S249" s="42">
        <f t="shared" si="26"/>
        <v>0</v>
      </c>
    </row>
    <row r="250" spans="1:19" s="18" customFormat="1">
      <c r="A250" s="18">
        <f t="shared" si="22"/>
        <v>2029</v>
      </c>
      <c r="B250" s="18">
        <f t="shared" si="23"/>
        <v>3</v>
      </c>
      <c r="F250" s="42">
        <f>SUMIF('Cust MB Ind'!$X$8:$AH$8,$B$29,'Cust MB Ind'!$X210:$AH210)</f>
        <v>6</v>
      </c>
      <c r="G250" s="42">
        <f>'Avg Bill Days'!C207</f>
        <v>29.524000000000001</v>
      </c>
      <c r="H250" s="42"/>
      <c r="I250" s="42"/>
      <c r="J250" s="42">
        <f t="shared" si="24"/>
        <v>0</v>
      </c>
      <c r="K250" s="42">
        <f t="shared" si="24"/>
        <v>0</v>
      </c>
      <c r="L250" s="42"/>
      <c r="M250" s="42"/>
      <c r="N250" s="42"/>
      <c r="O250" s="42"/>
      <c r="P250" s="42"/>
      <c r="Q250" s="42"/>
      <c r="R250" s="42">
        <f t="shared" si="25"/>
        <v>21547</v>
      </c>
      <c r="S250" s="42">
        <f t="shared" si="26"/>
        <v>0</v>
      </c>
    </row>
    <row r="251" spans="1:19" s="18" customFormat="1">
      <c r="A251" s="18">
        <f t="shared" si="22"/>
        <v>2029</v>
      </c>
      <c r="B251" s="18">
        <f t="shared" si="23"/>
        <v>4</v>
      </c>
      <c r="F251" s="42">
        <f>SUMIF('Cust MB Ind'!$X$8:$AH$8,$B$29,'Cust MB Ind'!$X211:$AH211)</f>
        <v>6</v>
      </c>
      <c r="G251" s="42">
        <f>'Avg Bill Days'!C208</f>
        <v>30.713999999999999</v>
      </c>
      <c r="H251" s="42"/>
      <c r="I251" s="42"/>
      <c r="J251" s="42">
        <f t="shared" si="24"/>
        <v>0</v>
      </c>
      <c r="K251" s="42">
        <f t="shared" si="24"/>
        <v>0</v>
      </c>
      <c r="L251" s="42"/>
      <c r="M251" s="42"/>
      <c r="N251" s="42"/>
      <c r="O251" s="42"/>
      <c r="P251" s="42"/>
      <c r="Q251" s="42"/>
      <c r="R251" s="42">
        <f t="shared" si="25"/>
        <v>20458</v>
      </c>
      <c r="S251" s="42">
        <f t="shared" si="26"/>
        <v>0</v>
      </c>
    </row>
    <row r="252" spans="1:19" s="18" customFormat="1">
      <c r="A252" s="18">
        <f t="shared" si="22"/>
        <v>2029</v>
      </c>
      <c r="B252" s="18">
        <f t="shared" si="23"/>
        <v>5</v>
      </c>
      <c r="F252" s="42">
        <f>SUMIF('Cust MB Ind'!$X$8:$AH$8,$B$29,'Cust MB Ind'!$X212:$AH212)</f>
        <v>6</v>
      </c>
      <c r="G252" s="42">
        <f>'Avg Bill Days'!C209</f>
        <v>29.524000000000001</v>
      </c>
      <c r="H252" s="42"/>
      <c r="I252" s="42"/>
      <c r="J252" s="42">
        <f t="shared" si="24"/>
        <v>0</v>
      </c>
      <c r="K252" s="42">
        <f t="shared" si="24"/>
        <v>0</v>
      </c>
      <c r="L252" s="42"/>
      <c r="M252" s="42"/>
      <c r="N252" s="42"/>
      <c r="O252" s="42"/>
      <c r="P252" s="42"/>
      <c r="Q252" s="42"/>
      <c r="R252" s="42">
        <f t="shared" si="25"/>
        <v>30666</v>
      </c>
      <c r="S252" s="42">
        <f t="shared" si="26"/>
        <v>0</v>
      </c>
    </row>
    <row r="253" spans="1:19" s="18" customFormat="1">
      <c r="A253" s="18">
        <f t="shared" si="22"/>
        <v>2029</v>
      </c>
      <c r="B253" s="18">
        <f t="shared" si="23"/>
        <v>6</v>
      </c>
      <c r="F253" s="42">
        <f>SUMIF('Cust MB Ind'!$X$8:$AH$8,$B$29,'Cust MB Ind'!$X213:$AH213)</f>
        <v>6</v>
      </c>
      <c r="G253" s="42">
        <f>'Avg Bill Days'!C210</f>
        <v>30.619</v>
      </c>
      <c r="H253" s="42"/>
      <c r="I253" s="42"/>
      <c r="J253" s="42">
        <f t="shared" si="24"/>
        <v>0</v>
      </c>
      <c r="K253" s="42">
        <f t="shared" si="24"/>
        <v>0</v>
      </c>
      <c r="L253" s="42"/>
      <c r="M253" s="42"/>
      <c r="N253" s="42"/>
      <c r="O253" s="42"/>
      <c r="P253" s="42"/>
      <c r="Q253" s="42"/>
      <c r="R253" s="42">
        <f t="shared" si="25"/>
        <v>29180</v>
      </c>
      <c r="S253" s="42">
        <f t="shared" si="26"/>
        <v>0</v>
      </c>
    </row>
    <row r="254" spans="1:19" s="18" customFormat="1">
      <c r="A254" s="18">
        <f t="shared" si="22"/>
        <v>2029</v>
      </c>
      <c r="B254" s="18">
        <f t="shared" si="23"/>
        <v>7</v>
      </c>
      <c r="F254" s="42">
        <f>SUMIF('Cust MB Ind'!$X$8:$AH$8,$B$29,'Cust MB Ind'!$X214:$AH214)</f>
        <v>6</v>
      </c>
      <c r="G254" s="42">
        <f>'Avg Bill Days'!C211</f>
        <v>30.713999999999999</v>
      </c>
      <c r="H254" s="42"/>
      <c r="I254" s="42"/>
      <c r="J254" s="42">
        <f t="shared" si="24"/>
        <v>0</v>
      </c>
      <c r="K254" s="42">
        <f t="shared" si="24"/>
        <v>0</v>
      </c>
      <c r="L254" s="42"/>
      <c r="M254" s="42"/>
      <c r="N254" s="42"/>
      <c r="O254" s="42"/>
      <c r="P254" s="42"/>
      <c r="Q254" s="42"/>
      <c r="R254" s="42">
        <f t="shared" si="25"/>
        <v>27398</v>
      </c>
      <c r="S254" s="42">
        <f t="shared" si="26"/>
        <v>0</v>
      </c>
    </row>
    <row r="255" spans="1:19" s="18" customFormat="1">
      <c r="A255" s="18">
        <f t="shared" si="22"/>
        <v>2029</v>
      </c>
      <c r="B255" s="18">
        <f t="shared" si="23"/>
        <v>8</v>
      </c>
      <c r="F255" s="42">
        <f>SUMIF('Cust MB Ind'!$X$8:$AH$8,$B$29,'Cust MB Ind'!$X215:$AH215)</f>
        <v>6</v>
      </c>
      <c r="G255" s="42">
        <f>'Avg Bill Days'!C212</f>
        <v>30.475999999999999</v>
      </c>
      <c r="H255" s="42"/>
      <c r="I255" s="42"/>
      <c r="J255" s="42">
        <f t="shared" si="24"/>
        <v>0</v>
      </c>
      <c r="K255" s="42">
        <f t="shared" si="24"/>
        <v>0</v>
      </c>
      <c r="L255" s="42"/>
      <c r="M255" s="42"/>
      <c r="N255" s="42"/>
      <c r="O255" s="42"/>
      <c r="P255" s="42"/>
      <c r="Q255" s="42"/>
      <c r="R255" s="42">
        <f t="shared" si="25"/>
        <v>31219</v>
      </c>
      <c r="S255" s="42">
        <f t="shared" si="26"/>
        <v>0</v>
      </c>
    </row>
    <row r="256" spans="1:19" s="18" customFormat="1">
      <c r="A256" s="18">
        <f t="shared" si="22"/>
        <v>2029</v>
      </c>
      <c r="B256" s="18">
        <f t="shared" si="23"/>
        <v>9</v>
      </c>
      <c r="F256" s="42">
        <f>SUMIF('Cust MB Ind'!$X$8:$AH$8,$B$29,'Cust MB Ind'!$X216:$AH216)</f>
        <v>6</v>
      </c>
      <c r="G256" s="42">
        <f>'Avg Bill Days'!C213</f>
        <v>31.143000000000001</v>
      </c>
      <c r="H256" s="42"/>
      <c r="I256" s="42"/>
      <c r="J256" s="42">
        <f t="shared" si="24"/>
        <v>0</v>
      </c>
      <c r="K256" s="42">
        <f t="shared" si="24"/>
        <v>0</v>
      </c>
      <c r="L256" s="42"/>
      <c r="M256" s="42"/>
      <c r="N256" s="42"/>
      <c r="O256" s="42"/>
      <c r="P256" s="42"/>
      <c r="Q256" s="42"/>
      <c r="R256" s="42">
        <f t="shared" si="25"/>
        <v>29188</v>
      </c>
      <c r="S256" s="42">
        <f t="shared" si="26"/>
        <v>0</v>
      </c>
    </row>
    <row r="257" spans="1:19" s="18" customFormat="1">
      <c r="A257" s="18">
        <f t="shared" si="22"/>
        <v>2029</v>
      </c>
      <c r="B257" s="18">
        <f t="shared" si="23"/>
        <v>10</v>
      </c>
      <c r="F257" s="42">
        <f>SUMIF('Cust MB Ind'!$X$8:$AH$8,$B$29,'Cust MB Ind'!$X217:$AH217)</f>
        <v>6</v>
      </c>
      <c r="G257" s="42">
        <f>'Avg Bill Days'!C214</f>
        <v>30.762</v>
      </c>
      <c r="H257" s="42"/>
      <c r="I257" s="42"/>
      <c r="J257" s="42">
        <f t="shared" si="24"/>
        <v>0</v>
      </c>
      <c r="K257" s="42">
        <f t="shared" si="24"/>
        <v>0</v>
      </c>
      <c r="L257" s="42"/>
      <c r="M257" s="42"/>
      <c r="N257" s="42"/>
      <c r="O257" s="42"/>
      <c r="P257" s="42"/>
      <c r="Q257" s="42"/>
      <c r="R257" s="42">
        <f t="shared" si="25"/>
        <v>24802</v>
      </c>
      <c r="S257" s="42">
        <f t="shared" si="26"/>
        <v>0</v>
      </c>
    </row>
    <row r="258" spans="1:19" s="18" customFormat="1">
      <c r="A258" s="18">
        <f t="shared" si="22"/>
        <v>2029</v>
      </c>
      <c r="B258" s="18">
        <f t="shared" si="23"/>
        <v>11</v>
      </c>
      <c r="F258" s="42">
        <f>SUMIF('Cust MB Ind'!$X$8:$AH$8,$B$29,'Cust MB Ind'!$X218:$AH218)</f>
        <v>6</v>
      </c>
      <c r="G258" s="42">
        <f>'Avg Bill Days'!C215</f>
        <v>28.619</v>
      </c>
      <c r="H258" s="42"/>
      <c r="I258" s="42"/>
      <c r="J258" s="42">
        <f t="shared" si="24"/>
        <v>0</v>
      </c>
      <c r="K258" s="42">
        <f t="shared" si="24"/>
        <v>0</v>
      </c>
      <c r="L258" s="42"/>
      <c r="M258" s="42"/>
      <c r="N258" s="42"/>
      <c r="O258" s="42"/>
      <c r="P258" s="42"/>
      <c r="Q258" s="42"/>
      <c r="R258" s="42">
        <f t="shared" si="25"/>
        <v>20292</v>
      </c>
      <c r="S258" s="42">
        <f t="shared" si="26"/>
        <v>0</v>
      </c>
    </row>
    <row r="259" spans="1:19" s="18" customFormat="1">
      <c r="A259" s="18">
        <f t="shared" si="22"/>
        <v>2029</v>
      </c>
      <c r="B259" s="18">
        <f t="shared" si="23"/>
        <v>12</v>
      </c>
      <c r="F259" s="42">
        <f>SUMIF('Cust MB Ind'!$X$8:$AH$8,$B$29,'Cust MB Ind'!$X219:$AH219)</f>
        <v>6</v>
      </c>
      <c r="G259" s="42">
        <f>'Avg Bill Days'!C216</f>
        <v>31.238</v>
      </c>
      <c r="H259" s="42"/>
      <c r="I259" s="42"/>
      <c r="J259" s="42">
        <f t="shared" si="24"/>
        <v>0</v>
      </c>
      <c r="K259" s="42">
        <f t="shared" si="24"/>
        <v>0</v>
      </c>
      <c r="L259" s="42"/>
      <c r="M259" s="42"/>
      <c r="N259" s="42"/>
      <c r="O259" s="42"/>
      <c r="P259" s="42"/>
      <c r="Q259" s="42"/>
      <c r="R259" s="42">
        <f t="shared" si="25"/>
        <v>18983</v>
      </c>
      <c r="S259" s="42">
        <f t="shared" si="26"/>
        <v>0</v>
      </c>
    </row>
    <row r="260" spans="1:19" s="18" customFormat="1">
      <c r="A260" s="18">
        <f t="shared" ref="A260:A323" si="27">A248+1</f>
        <v>2030</v>
      </c>
      <c r="B260" s="18">
        <f t="shared" si="23"/>
        <v>1</v>
      </c>
      <c r="F260" s="42">
        <f>SUMIF('Cust MB Ind'!$X$8:$AH$8,$B$29,'Cust MB Ind'!$X220:$AH220)</f>
        <v>6</v>
      </c>
      <c r="G260" s="42">
        <f>'Avg Bill Days'!C217</f>
        <v>32.286000000000001</v>
      </c>
      <c r="H260" s="42"/>
      <c r="I260" s="42"/>
      <c r="J260" s="42">
        <f t="shared" si="24"/>
        <v>0</v>
      </c>
      <c r="K260" s="42">
        <f t="shared" si="24"/>
        <v>0</v>
      </c>
      <c r="L260" s="42"/>
      <c r="M260" s="42"/>
      <c r="N260" s="42"/>
      <c r="O260" s="42"/>
      <c r="P260" s="42"/>
      <c r="Q260" s="42"/>
      <c r="R260" s="42">
        <f t="shared" si="25"/>
        <v>17568</v>
      </c>
      <c r="S260" s="42">
        <f t="shared" si="26"/>
        <v>0</v>
      </c>
    </row>
    <row r="261" spans="1:19" s="18" customFormat="1">
      <c r="A261" s="18">
        <f t="shared" si="27"/>
        <v>2030</v>
      </c>
      <c r="B261" s="18">
        <f t="shared" ref="B261:B324" si="28">B249</f>
        <v>2</v>
      </c>
      <c r="F261" s="42">
        <f>SUMIF('Cust MB Ind'!$X$8:$AH$8,$B$29,'Cust MB Ind'!$X221:$AH221)</f>
        <v>6</v>
      </c>
      <c r="G261" s="42">
        <f>'Avg Bill Days'!C218</f>
        <v>29.81</v>
      </c>
      <c r="H261" s="42"/>
      <c r="I261" s="42"/>
      <c r="J261" s="42">
        <f t="shared" si="24"/>
        <v>0</v>
      </c>
      <c r="K261" s="42">
        <f t="shared" si="24"/>
        <v>0</v>
      </c>
      <c r="L261" s="42"/>
      <c r="M261" s="42"/>
      <c r="N261" s="42"/>
      <c r="O261" s="42"/>
      <c r="P261" s="42"/>
      <c r="Q261" s="42"/>
      <c r="R261" s="42">
        <f t="shared" si="25"/>
        <v>22690</v>
      </c>
      <c r="S261" s="42">
        <f t="shared" si="26"/>
        <v>0</v>
      </c>
    </row>
    <row r="262" spans="1:19" s="18" customFormat="1">
      <c r="A262" s="18">
        <f t="shared" si="27"/>
        <v>2030</v>
      </c>
      <c r="B262" s="18">
        <f t="shared" si="28"/>
        <v>3</v>
      </c>
      <c r="F262" s="42">
        <f>SUMIF('Cust MB Ind'!$X$8:$AH$8,$B$29,'Cust MB Ind'!$X222:$AH222)</f>
        <v>6</v>
      </c>
      <c r="G262" s="42">
        <f>'Avg Bill Days'!C219</f>
        <v>29.524000000000001</v>
      </c>
      <c r="H262" s="42"/>
      <c r="I262" s="42"/>
      <c r="J262" s="42">
        <f t="shared" si="24"/>
        <v>0</v>
      </c>
      <c r="K262" s="42">
        <f t="shared" si="24"/>
        <v>0</v>
      </c>
      <c r="L262" s="42"/>
      <c r="M262" s="42"/>
      <c r="N262" s="42"/>
      <c r="O262" s="42"/>
      <c r="P262" s="42"/>
      <c r="Q262" s="42"/>
      <c r="R262" s="42">
        <f t="shared" si="25"/>
        <v>21547</v>
      </c>
      <c r="S262" s="42">
        <f t="shared" si="26"/>
        <v>0</v>
      </c>
    </row>
    <row r="263" spans="1:19" s="18" customFormat="1">
      <c r="A263" s="18">
        <f t="shared" si="27"/>
        <v>2030</v>
      </c>
      <c r="B263" s="18">
        <f t="shared" si="28"/>
        <v>4</v>
      </c>
      <c r="F263" s="42">
        <f>SUMIF('Cust MB Ind'!$X$8:$AH$8,$B$29,'Cust MB Ind'!$X223:$AH223)</f>
        <v>6</v>
      </c>
      <c r="G263" s="42">
        <f>'Avg Bill Days'!C220</f>
        <v>30.713999999999999</v>
      </c>
      <c r="H263" s="42"/>
      <c r="I263" s="42"/>
      <c r="J263" s="42">
        <f t="shared" si="24"/>
        <v>0</v>
      </c>
      <c r="K263" s="42">
        <f t="shared" si="24"/>
        <v>0</v>
      </c>
      <c r="L263" s="42"/>
      <c r="M263" s="42"/>
      <c r="N263" s="42"/>
      <c r="O263" s="42"/>
      <c r="P263" s="42"/>
      <c r="Q263" s="42"/>
      <c r="R263" s="42">
        <f t="shared" si="25"/>
        <v>20458</v>
      </c>
      <c r="S263" s="42">
        <f t="shared" si="26"/>
        <v>0</v>
      </c>
    </row>
    <row r="264" spans="1:19" s="18" customFormat="1">
      <c r="A264" s="18">
        <f t="shared" si="27"/>
        <v>2030</v>
      </c>
      <c r="B264" s="18">
        <f t="shared" si="28"/>
        <v>5</v>
      </c>
      <c r="F264" s="42">
        <f>SUMIF('Cust MB Ind'!$X$8:$AH$8,$B$29,'Cust MB Ind'!$X224:$AH224)</f>
        <v>6</v>
      </c>
      <c r="G264" s="42">
        <f>'Avg Bill Days'!C221</f>
        <v>29.524000000000001</v>
      </c>
      <c r="H264" s="42"/>
      <c r="I264" s="42"/>
      <c r="J264" s="42">
        <f t="shared" si="24"/>
        <v>0</v>
      </c>
      <c r="K264" s="42">
        <f t="shared" si="24"/>
        <v>0</v>
      </c>
      <c r="L264" s="42"/>
      <c r="M264" s="42"/>
      <c r="N264" s="42"/>
      <c r="O264" s="42"/>
      <c r="P264" s="42"/>
      <c r="Q264" s="42"/>
      <c r="R264" s="42">
        <f t="shared" si="25"/>
        <v>30666</v>
      </c>
      <c r="S264" s="42">
        <f t="shared" si="26"/>
        <v>0</v>
      </c>
    </row>
    <row r="265" spans="1:19" s="18" customFormat="1">
      <c r="A265" s="18">
        <f t="shared" si="27"/>
        <v>2030</v>
      </c>
      <c r="B265" s="18">
        <f t="shared" si="28"/>
        <v>6</v>
      </c>
      <c r="F265" s="42">
        <f>SUMIF('Cust MB Ind'!$X$8:$AH$8,$B$29,'Cust MB Ind'!$X225:$AH225)</f>
        <v>6</v>
      </c>
      <c r="G265" s="42">
        <f>'Avg Bill Days'!C222</f>
        <v>30.619</v>
      </c>
      <c r="H265" s="42"/>
      <c r="I265" s="42"/>
      <c r="J265" s="42">
        <f t="shared" si="24"/>
        <v>0</v>
      </c>
      <c r="K265" s="42">
        <f t="shared" si="24"/>
        <v>0</v>
      </c>
      <c r="L265" s="42"/>
      <c r="M265" s="42"/>
      <c r="N265" s="42"/>
      <c r="O265" s="42"/>
      <c r="P265" s="42"/>
      <c r="Q265" s="42"/>
      <c r="R265" s="42">
        <f t="shared" si="25"/>
        <v>29180</v>
      </c>
      <c r="S265" s="42">
        <f t="shared" si="26"/>
        <v>0</v>
      </c>
    </row>
    <row r="266" spans="1:19" s="18" customFormat="1">
      <c r="A266" s="18">
        <f t="shared" si="27"/>
        <v>2030</v>
      </c>
      <c r="B266" s="18">
        <f t="shared" si="28"/>
        <v>7</v>
      </c>
      <c r="F266" s="42">
        <f>SUMIF('Cust MB Ind'!$X$8:$AH$8,$B$29,'Cust MB Ind'!$X226:$AH226)</f>
        <v>6</v>
      </c>
      <c r="G266" s="42">
        <f>'Avg Bill Days'!C223</f>
        <v>30.713999999999999</v>
      </c>
      <c r="H266" s="42"/>
      <c r="I266" s="42"/>
      <c r="J266" s="42">
        <f t="shared" si="24"/>
        <v>0</v>
      </c>
      <c r="K266" s="42">
        <f t="shared" si="24"/>
        <v>0</v>
      </c>
      <c r="L266" s="42"/>
      <c r="M266" s="42"/>
      <c r="N266" s="42"/>
      <c r="O266" s="42"/>
      <c r="P266" s="42"/>
      <c r="Q266" s="42"/>
      <c r="R266" s="42">
        <f t="shared" si="25"/>
        <v>27398</v>
      </c>
      <c r="S266" s="42">
        <f t="shared" si="26"/>
        <v>0</v>
      </c>
    </row>
    <row r="267" spans="1:19" s="18" customFormat="1">
      <c r="A267" s="18">
        <f t="shared" si="27"/>
        <v>2030</v>
      </c>
      <c r="B267" s="18">
        <f t="shared" si="28"/>
        <v>8</v>
      </c>
      <c r="F267" s="42">
        <f>SUMIF('Cust MB Ind'!$X$8:$AH$8,$B$29,'Cust MB Ind'!$X227:$AH227)</f>
        <v>6</v>
      </c>
      <c r="G267" s="42">
        <f>'Avg Bill Days'!C224</f>
        <v>30.475999999999999</v>
      </c>
      <c r="H267" s="42"/>
      <c r="I267" s="42"/>
      <c r="J267" s="42">
        <f t="shared" si="24"/>
        <v>0</v>
      </c>
      <c r="K267" s="42">
        <f t="shared" si="24"/>
        <v>0</v>
      </c>
      <c r="L267" s="42"/>
      <c r="M267" s="42"/>
      <c r="N267" s="42"/>
      <c r="O267" s="42"/>
      <c r="P267" s="42"/>
      <c r="Q267" s="42"/>
      <c r="R267" s="42">
        <f t="shared" si="25"/>
        <v>31219</v>
      </c>
      <c r="S267" s="42">
        <f t="shared" si="26"/>
        <v>0</v>
      </c>
    </row>
    <row r="268" spans="1:19" s="18" customFormat="1">
      <c r="A268" s="18">
        <f t="shared" si="27"/>
        <v>2030</v>
      </c>
      <c r="B268" s="18">
        <f t="shared" si="28"/>
        <v>9</v>
      </c>
      <c r="F268" s="42">
        <f>SUMIF('Cust MB Ind'!$X$8:$AH$8,$B$29,'Cust MB Ind'!$X228:$AH228)</f>
        <v>6</v>
      </c>
      <c r="G268" s="42">
        <f>'Avg Bill Days'!C225</f>
        <v>31.143000000000001</v>
      </c>
      <c r="H268" s="42"/>
      <c r="I268" s="42"/>
      <c r="J268" s="42">
        <f t="shared" si="24"/>
        <v>0</v>
      </c>
      <c r="K268" s="42">
        <f t="shared" si="24"/>
        <v>0</v>
      </c>
      <c r="L268" s="42"/>
      <c r="M268" s="42"/>
      <c r="N268" s="42"/>
      <c r="O268" s="42"/>
      <c r="P268" s="42"/>
      <c r="Q268" s="42"/>
      <c r="R268" s="42">
        <f t="shared" si="25"/>
        <v>29188</v>
      </c>
      <c r="S268" s="42">
        <f t="shared" si="26"/>
        <v>0</v>
      </c>
    </row>
    <row r="269" spans="1:19" s="18" customFormat="1">
      <c r="A269" s="18">
        <f t="shared" si="27"/>
        <v>2030</v>
      </c>
      <c r="B269" s="18">
        <f t="shared" si="28"/>
        <v>10</v>
      </c>
      <c r="F269" s="42">
        <f>SUMIF('Cust MB Ind'!$X$8:$AH$8,$B$29,'Cust MB Ind'!$X229:$AH229)</f>
        <v>6</v>
      </c>
      <c r="G269" s="42">
        <f>'Avg Bill Days'!C226</f>
        <v>30.762</v>
      </c>
      <c r="H269" s="42"/>
      <c r="I269" s="42"/>
      <c r="J269" s="42">
        <f t="shared" si="24"/>
        <v>0</v>
      </c>
      <c r="K269" s="42">
        <f t="shared" si="24"/>
        <v>0</v>
      </c>
      <c r="L269" s="42"/>
      <c r="M269" s="42"/>
      <c r="N269" s="42"/>
      <c r="O269" s="42"/>
      <c r="P269" s="42"/>
      <c r="Q269" s="42"/>
      <c r="R269" s="42">
        <f t="shared" si="25"/>
        <v>24802</v>
      </c>
      <c r="S269" s="42">
        <f t="shared" si="26"/>
        <v>0</v>
      </c>
    </row>
    <row r="270" spans="1:19" s="18" customFormat="1">
      <c r="A270" s="18">
        <f t="shared" si="27"/>
        <v>2030</v>
      </c>
      <c r="B270" s="18">
        <f t="shared" si="28"/>
        <v>11</v>
      </c>
      <c r="F270" s="42">
        <f>SUMIF('Cust MB Ind'!$X$8:$AH$8,$B$29,'Cust MB Ind'!$X230:$AH230)</f>
        <v>6</v>
      </c>
      <c r="G270" s="42">
        <f>'Avg Bill Days'!C227</f>
        <v>28.619</v>
      </c>
      <c r="H270" s="42"/>
      <c r="I270" s="42"/>
      <c r="J270" s="42">
        <f t="shared" si="24"/>
        <v>0</v>
      </c>
      <c r="K270" s="42">
        <f t="shared" si="24"/>
        <v>0</v>
      </c>
      <c r="L270" s="42"/>
      <c r="M270" s="42"/>
      <c r="N270" s="42"/>
      <c r="O270" s="42"/>
      <c r="P270" s="42"/>
      <c r="Q270" s="42"/>
      <c r="R270" s="42">
        <f t="shared" si="25"/>
        <v>20292</v>
      </c>
      <c r="S270" s="42">
        <f t="shared" si="26"/>
        <v>0</v>
      </c>
    </row>
    <row r="271" spans="1:19" s="18" customFormat="1">
      <c r="A271" s="18">
        <f t="shared" si="27"/>
        <v>2030</v>
      </c>
      <c r="B271" s="18">
        <f t="shared" si="28"/>
        <v>12</v>
      </c>
      <c r="F271" s="42">
        <f>SUMIF('Cust MB Ind'!$X$8:$AH$8,$B$29,'Cust MB Ind'!$X231:$AH231)</f>
        <v>6</v>
      </c>
      <c r="G271" s="42">
        <f>'Avg Bill Days'!C228</f>
        <v>31.238</v>
      </c>
      <c r="H271" s="42"/>
      <c r="I271" s="42"/>
      <c r="J271" s="42">
        <f t="shared" si="24"/>
        <v>0</v>
      </c>
      <c r="K271" s="42">
        <f t="shared" si="24"/>
        <v>0</v>
      </c>
      <c r="L271" s="42"/>
      <c r="M271" s="42"/>
      <c r="N271" s="42"/>
      <c r="O271" s="42"/>
      <c r="P271" s="42"/>
      <c r="Q271" s="42"/>
      <c r="R271" s="42">
        <f t="shared" si="25"/>
        <v>18983</v>
      </c>
      <c r="S271" s="42">
        <f t="shared" si="26"/>
        <v>0</v>
      </c>
    </row>
    <row r="272" spans="1:19" s="18" customFormat="1">
      <c r="A272" s="18">
        <f t="shared" si="27"/>
        <v>2031</v>
      </c>
      <c r="B272" s="18">
        <f t="shared" si="28"/>
        <v>1</v>
      </c>
      <c r="F272" s="42">
        <f>SUMIF('Cust MB Ind'!$X$8:$AH$8,$B$29,'Cust MB Ind'!$X232:$AH232)</f>
        <v>6</v>
      </c>
      <c r="G272" s="42">
        <f>'Avg Bill Days'!C229</f>
        <v>32.286000000000001</v>
      </c>
      <c r="H272" s="42"/>
      <c r="I272" s="42"/>
      <c r="J272" s="42">
        <f t="shared" si="24"/>
        <v>0</v>
      </c>
      <c r="K272" s="42">
        <f t="shared" si="24"/>
        <v>0</v>
      </c>
      <c r="L272" s="42"/>
      <c r="M272" s="42"/>
      <c r="N272" s="42"/>
      <c r="O272" s="42"/>
      <c r="P272" s="42"/>
      <c r="Q272" s="42"/>
      <c r="R272" s="42">
        <f t="shared" si="25"/>
        <v>17568</v>
      </c>
      <c r="S272" s="42">
        <f t="shared" si="26"/>
        <v>0</v>
      </c>
    </row>
    <row r="273" spans="1:19" s="18" customFormat="1">
      <c r="A273" s="18">
        <f t="shared" si="27"/>
        <v>2031</v>
      </c>
      <c r="B273" s="18">
        <f t="shared" si="28"/>
        <v>2</v>
      </c>
      <c r="F273" s="42">
        <f>SUMIF('Cust MB Ind'!$X$8:$AH$8,$B$29,'Cust MB Ind'!$X233:$AH233)</f>
        <v>6</v>
      </c>
      <c r="G273" s="42">
        <f>'Avg Bill Days'!C230</f>
        <v>29.81</v>
      </c>
      <c r="H273" s="42"/>
      <c r="I273" s="42"/>
      <c r="J273" s="42">
        <f t="shared" si="24"/>
        <v>0</v>
      </c>
      <c r="K273" s="42">
        <f t="shared" si="24"/>
        <v>0</v>
      </c>
      <c r="L273" s="42"/>
      <c r="M273" s="42"/>
      <c r="N273" s="42"/>
      <c r="O273" s="42"/>
      <c r="P273" s="42"/>
      <c r="Q273" s="42"/>
      <c r="R273" s="42">
        <f t="shared" si="25"/>
        <v>22690</v>
      </c>
      <c r="S273" s="42">
        <f t="shared" si="26"/>
        <v>0</v>
      </c>
    </row>
    <row r="274" spans="1:19" s="18" customFormat="1">
      <c r="A274" s="18">
        <f t="shared" si="27"/>
        <v>2031</v>
      </c>
      <c r="B274" s="18">
        <f t="shared" si="28"/>
        <v>3</v>
      </c>
      <c r="F274" s="42">
        <f>SUMIF('Cust MB Ind'!$X$8:$AH$8,$B$29,'Cust MB Ind'!$X234:$AH234)</f>
        <v>6</v>
      </c>
      <c r="G274" s="42">
        <f>'Avg Bill Days'!C231</f>
        <v>29.524000000000001</v>
      </c>
      <c r="H274" s="42"/>
      <c r="I274" s="42"/>
      <c r="J274" s="42">
        <f t="shared" si="24"/>
        <v>0</v>
      </c>
      <c r="K274" s="42">
        <f t="shared" si="24"/>
        <v>0</v>
      </c>
      <c r="L274" s="42"/>
      <c r="M274" s="42"/>
      <c r="N274" s="42"/>
      <c r="O274" s="42"/>
      <c r="P274" s="42"/>
      <c r="Q274" s="42"/>
      <c r="R274" s="42">
        <f t="shared" si="25"/>
        <v>21547</v>
      </c>
      <c r="S274" s="42">
        <f t="shared" si="26"/>
        <v>0</v>
      </c>
    </row>
    <row r="275" spans="1:19" s="18" customFormat="1">
      <c r="A275" s="18">
        <f t="shared" si="27"/>
        <v>2031</v>
      </c>
      <c r="B275" s="18">
        <f t="shared" si="28"/>
        <v>4</v>
      </c>
      <c r="F275" s="42">
        <f>SUMIF('Cust MB Ind'!$X$8:$AH$8,$B$29,'Cust MB Ind'!$X235:$AH235)</f>
        <v>6</v>
      </c>
      <c r="G275" s="42">
        <f>'Avg Bill Days'!C232</f>
        <v>30.713999999999999</v>
      </c>
      <c r="H275" s="42"/>
      <c r="I275" s="42"/>
      <c r="J275" s="42">
        <f t="shared" si="24"/>
        <v>0</v>
      </c>
      <c r="K275" s="42">
        <f t="shared" si="24"/>
        <v>0</v>
      </c>
      <c r="L275" s="42"/>
      <c r="M275" s="42"/>
      <c r="N275" s="42"/>
      <c r="O275" s="42"/>
      <c r="P275" s="42"/>
      <c r="Q275" s="42"/>
      <c r="R275" s="42">
        <f t="shared" si="25"/>
        <v>20458</v>
      </c>
      <c r="S275" s="42">
        <f t="shared" si="26"/>
        <v>0</v>
      </c>
    </row>
    <row r="276" spans="1:19" s="18" customFormat="1">
      <c r="A276" s="18">
        <f t="shared" si="27"/>
        <v>2031</v>
      </c>
      <c r="B276" s="18">
        <f t="shared" si="28"/>
        <v>5</v>
      </c>
      <c r="F276" s="42">
        <f>SUMIF('Cust MB Ind'!$X$8:$AH$8,$B$29,'Cust MB Ind'!$X236:$AH236)</f>
        <v>6</v>
      </c>
      <c r="G276" s="42">
        <f>'Avg Bill Days'!C233</f>
        <v>29.524000000000001</v>
      </c>
      <c r="H276" s="42"/>
      <c r="I276" s="42"/>
      <c r="J276" s="42">
        <f t="shared" si="24"/>
        <v>0</v>
      </c>
      <c r="K276" s="42">
        <f t="shared" si="24"/>
        <v>0</v>
      </c>
      <c r="L276" s="42"/>
      <c r="M276" s="42"/>
      <c r="N276" s="42"/>
      <c r="O276" s="42"/>
      <c r="P276" s="42"/>
      <c r="Q276" s="42"/>
      <c r="R276" s="42">
        <f t="shared" si="25"/>
        <v>30666</v>
      </c>
      <c r="S276" s="42">
        <f t="shared" si="26"/>
        <v>0</v>
      </c>
    </row>
    <row r="277" spans="1:19" s="18" customFormat="1">
      <c r="A277" s="18">
        <f t="shared" si="27"/>
        <v>2031</v>
      </c>
      <c r="B277" s="18">
        <f t="shared" si="28"/>
        <v>6</v>
      </c>
      <c r="F277" s="42">
        <f>SUMIF('Cust MB Ind'!$X$8:$AH$8,$B$29,'Cust MB Ind'!$X237:$AH237)</f>
        <v>6</v>
      </c>
      <c r="G277" s="42">
        <f>'Avg Bill Days'!C234</f>
        <v>30.619</v>
      </c>
      <c r="H277" s="42"/>
      <c r="I277" s="42"/>
      <c r="J277" s="42">
        <f t="shared" si="24"/>
        <v>0</v>
      </c>
      <c r="K277" s="42">
        <f t="shared" si="24"/>
        <v>0</v>
      </c>
      <c r="L277" s="42"/>
      <c r="M277" s="42"/>
      <c r="N277" s="42"/>
      <c r="O277" s="42"/>
      <c r="P277" s="42"/>
      <c r="Q277" s="42"/>
      <c r="R277" s="42">
        <f t="shared" si="25"/>
        <v>29180</v>
      </c>
      <c r="S277" s="42">
        <f t="shared" si="26"/>
        <v>0</v>
      </c>
    </row>
    <row r="278" spans="1:19" s="18" customFormat="1">
      <c r="A278" s="18">
        <f t="shared" si="27"/>
        <v>2031</v>
      </c>
      <c r="B278" s="18">
        <f t="shared" si="28"/>
        <v>7</v>
      </c>
      <c r="F278" s="42">
        <f>SUMIF('Cust MB Ind'!$X$8:$AH$8,$B$29,'Cust MB Ind'!$X238:$AH238)</f>
        <v>6</v>
      </c>
      <c r="G278" s="42">
        <f>'Avg Bill Days'!C235</f>
        <v>30.713999999999999</v>
      </c>
      <c r="H278" s="42"/>
      <c r="I278" s="42"/>
      <c r="J278" s="42">
        <f t="shared" si="24"/>
        <v>0</v>
      </c>
      <c r="K278" s="42">
        <f t="shared" si="24"/>
        <v>0</v>
      </c>
      <c r="L278" s="42"/>
      <c r="M278" s="42"/>
      <c r="N278" s="42"/>
      <c r="O278" s="42"/>
      <c r="P278" s="42"/>
      <c r="Q278" s="42"/>
      <c r="R278" s="42">
        <f t="shared" si="25"/>
        <v>27398</v>
      </c>
      <c r="S278" s="42">
        <f t="shared" si="26"/>
        <v>0</v>
      </c>
    </row>
    <row r="279" spans="1:19" s="18" customFormat="1">
      <c r="A279" s="18">
        <f t="shared" si="27"/>
        <v>2031</v>
      </c>
      <c r="B279" s="18">
        <f t="shared" si="28"/>
        <v>8</v>
      </c>
      <c r="F279" s="42">
        <f>SUMIF('Cust MB Ind'!$X$8:$AH$8,$B$29,'Cust MB Ind'!$X239:$AH239)</f>
        <v>6</v>
      </c>
      <c r="G279" s="42">
        <f>'Avg Bill Days'!C236</f>
        <v>30.475999999999999</v>
      </c>
      <c r="H279" s="42"/>
      <c r="I279" s="42"/>
      <c r="J279" s="42">
        <f t="shared" si="24"/>
        <v>0</v>
      </c>
      <c r="K279" s="42">
        <f t="shared" si="24"/>
        <v>0</v>
      </c>
      <c r="L279" s="42"/>
      <c r="M279" s="42"/>
      <c r="N279" s="42"/>
      <c r="O279" s="42"/>
      <c r="P279" s="42"/>
      <c r="Q279" s="42"/>
      <c r="R279" s="42">
        <f t="shared" si="25"/>
        <v>31219</v>
      </c>
      <c r="S279" s="42">
        <f t="shared" si="26"/>
        <v>0</v>
      </c>
    </row>
    <row r="280" spans="1:19" s="18" customFormat="1">
      <c r="A280" s="18">
        <f t="shared" si="27"/>
        <v>2031</v>
      </c>
      <c r="B280" s="18">
        <f t="shared" si="28"/>
        <v>9</v>
      </c>
      <c r="F280" s="42">
        <f>SUMIF('Cust MB Ind'!$X$8:$AH$8,$B$29,'Cust MB Ind'!$X240:$AH240)</f>
        <v>6</v>
      </c>
      <c r="G280" s="42">
        <f>'Avg Bill Days'!C237</f>
        <v>31.143000000000001</v>
      </c>
      <c r="H280" s="42"/>
      <c r="I280" s="42"/>
      <c r="J280" s="42">
        <f t="shared" si="24"/>
        <v>0</v>
      </c>
      <c r="K280" s="42">
        <f t="shared" si="24"/>
        <v>0</v>
      </c>
      <c r="L280" s="42"/>
      <c r="M280" s="42"/>
      <c r="N280" s="42"/>
      <c r="O280" s="42"/>
      <c r="P280" s="42"/>
      <c r="Q280" s="42"/>
      <c r="R280" s="42">
        <f t="shared" si="25"/>
        <v>29188</v>
      </c>
      <c r="S280" s="42">
        <f t="shared" si="26"/>
        <v>0</v>
      </c>
    </row>
    <row r="281" spans="1:19" s="18" customFormat="1">
      <c r="A281" s="18">
        <f t="shared" si="27"/>
        <v>2031</v>
      </c>
      <c r="B281" s="18">
        <f t="shared" si="28"/>
        <v>10</v>
      </c>
      <c r="F281" s="42">
        <f>SUMIF('Cust MB Ind'!$X$8:$AH$8,$B$29,'Cust MB Ind'!$X241:$AH241)</f>
        <v>6</v>
      </c>
      <c r="G281" s="42">
        <f>'Avg Bill Days'!C238</f>
        <v>30.762</v>
      </c>
      <c r="H281" s="42"/>
      <c r="I281" s="42"/>
      <c r="J281" s="42">
        <f t="shared" si="24"/>
        <v>0</v>
      </c>
      <c r="K281" s="42">
        <f t="shared" si="24"/>
        <v>0</v>
      </c>
      <c r="L281" s="42"/>
      <c r="M281" s="42"/>
      <c r="N281" s="42"/>
      <c r="O281" s="42"/>
      <c r="P281" s="42"/>
      <c r="Q281" s="42"/>
      <c r="R281" s="42">
        <f t="shared" si="25"/>
        <v>24802</v>
      </c>
      <c r="S281" s="42">
        <f t="shared" si="26"/>
        <v>0</v>
      </c>
    </row>
    <row r="282" spans="1:19" s="18" customFormat="1">
      <c r="A282" s="18">
        <f t="shared" si="27"/>
        <v>2031</v>
      </c>
      <c r="B282" s="18">
        <f t="shared" si="28"/>
        <v>11</v>
      </c>
      <c r="F282" s="42">
        <f>SUMIF('Cust MB Ind'!$X$8:$AH$8,$B$29,'Cust MB Ind'!$X242:$AH242)</f>
        <v>6</v>
      </c>
      <c r="G282" s="42">
        <f>'Avg Bill Days'!C239</f>
        <v>28.619</v>
      </c>
      <c r="H282" s="42"/>
      <c r="I282" s="42"/>
      <c r="J282" s="42">
        <f t="shared" si="24"/>
        <v>0</v>
      </c>
      <c r="K282" s="42">
        <f t="shared" si="24"/>
        <v>0</v>
      </c>
      <c r="L282" s="42"/>
      <c r="M282" s="42"/>
      <c r="N282" s="42"/>
      <c r="O282" s="42"/>
      <c r="P282" s="42"/>
      <c r="Q282" s="42"/>
      <c r="R282" s="42">
        <f t="shared" si="25"/>
        <v>20292</v>
      </c>
      <c r="S282" s="42">
        <f t="shared" si="26"/>
        <v>0</v>
      </c>
    </row>
    <row r="283" spans="1:19" s="18" customFormat="1">
      <c r="A283" s="18">
        <f t="shared" si="27"/>
        <v>2031</v>
      </c>
      <c r="B283" s="18">
        <f t="shared" si="28"/>
        <v>12</v>
      </c>
      <c r="F283" s="42">
        <f>SUMIF('Cust MB Ind'!$X$8:$AH$8,$B$29,'Cust MB Ind'!$X243:$AH243)</f>
        <v>6</v>
      </c>
      <c r="G283" s="42">
        <f>'Avg Bill Days'!C240</f>
        <v>31.238</v>
      </c>
      <c r="H283" s="42"/>
      <c r="I283" s="42"/>
      <c r="J283" s="42">
        <f t="shared" si="24"/>
        <v>0</v>
      </c>
      <c r="K283" s="42">
        <f t="shared" si="24"/>
        <v>0</v>
      </c>
      <c r="L283" s="42"/>
      <c r="M283" s="42"/>
      <c r="N283" s="42"/>
      <c r="O283" s="42"/>
      <c r="P283" s="42"/>
      <c r="Q283" s="42"/>
      <c r="R283" s="42">
        <f t="shared" si="25"/>
        <v>18983</v>
      </c>
      <c r="S283" s="42">
        <f t="shared" si="26"/>
        <v>0</v>
      </c>
    </row>
    <row r="284" spans="1:19" s="18" customFormat="1">
      <c r="A284" s="18">
        <f t="shared" si="27"/>
        <v>2032</v>
      </c>
      <c r="B284" s="18">
        <f t="shared" si="28"/>
        <v>1</v>
      </c>
      <c r="F284" s="42">
        <f>SUMIF('Cust MB Ind'!$X$8:$AH$8,$B$29,'Cust MB Ind'!$X244:$AH244)</f>
        <v>6</v>
      </c>
      <c r="G284" s="42">
        <f>'Avg Bill Days'!C241</f>
        <v>32.286000000000001</v>
      </c>
      <c r="H284" s="42"/>
      <c r="I284" s="42"/>
      <c r="J284" s="42">
        <f t="shared" si="24"/>
        <v>0</v>
      </c>
      <c r="K284" s="42">
        <f t="shared" si="24"/>
        <v>0</v>
      </c>
      <c r="L284" s="42"/>
      <c r="M284" s="42"/>
      <c r="N284" s="42"/>
      <c r="O284" s="42"/>
      <c r="P284" s="42"/>
      <c r="Q284" s="42"/>
      <c r="R284" s="42">
        <f t="shared" si="25"/>
        <v>17568</v>
      </c>
      <c r="S284" s="42">
        <f t="shared" si="26"/>
        <v>0</v>
      </c>
    </row>
    <row r="285" spans="1:19" s="18" customFormat="1">
      <c r="A285" s="18">
        <f t="shared" si="27"/>
        <v>2032</v>
      </c>
      <c r="B285" s="18">
        <f t="shared" si="28"/>
        <v>2</v>
      </c>
      <c r="F285" s="42">
        <f>SUMIF('Cust MB Ind'!$X$8:$AH$8,$B$29,'Cust MB Ind'!$X245:$AH245)</f>
        <v>6</v>
      </c>
      <c r="G285" s="42">
        <f>'Avg Bill Days'!C242</f>
        <v>30.31</v>
      </c>
      <c r="H285" s="42"/>
      <c r="I285" s="42"/>
      <c r="J285" s="42">
        <f t="shared" si="24"/>
        <v>0</v>
      </c>
      <c r="K285" s="42">
        <f t="shared" si="24"/>
        <v>0</v>
      </c>
      <c r="L285" s="42"/>
      <c r="M285" s="42"/>
      <c r="N285" s="42"/>
      <c r="O285" s="42"/>
      <c r="P285" s="42"/>
      <c r="Q285" s="42"/>
      <c r="R285" s="42">
        <f t="shared" si="25"/>
        <v>23070</v>
      </c>
      <c r="S285" s="42">
        <f t="shared" si="26"/>
        <v>0</v>
      </c>
    </row>
    <row r="286" spans="1:19" s="18" customFormat="1">
      <c r="A286" s="18">
        <f t="shared" si="27"/>
        <v>2032</v>
      </c>
      <c r="B286" s="18">
        <f t="shared" si="28"/>
        <v>3</v>
      </c>
      <c r="F286" s="42">
        <f>SUMIF('Cust MB Ind'!$X$8:$AH$8,$B$29,'Cust MB Ind'!$X246:$AH246)</f>
        <v>6</v>
      </c>
      <c r="G286" s="42">
        <f>'Avg Bill Days'!C243</f>
        <v>30.024000000000001</v>
      </c>
      <c r="H286" s="42"/>
      <c r="I286" s="42"/>
      <c r="J286" s="42">
        <f t="shared" si="24"/>
        <v>0</v>
      </c>
      <c r="K286" s="42">
        <f t="shared" si="24"/>
        <v>0</v>
      </c>
      <c r="L286" s="42"/>
      <c r="M286" s="42"/>
      <c r="N286" s="42"/>
      <c r="O286" s="42"/>
      <c r="P286" s="42"/>
      <c r="Q286" s="42"/>
      <c r="R286" s="42">
        <f t="shared" si="25"/>
        <v>21912</v>
      </c>
      <c r="S286" s="42">
        <f t="shared" si="26"/>
        <v>0</v>
      </c>
    </row>
    <row r="287" spans="1:19" s="18" customFormat="1">
      <c r="A287" s="18">
        <f t="shared" si="27"/>
        <v>2032</v>
      </c>
      <c r="B287" s="18">
        <f t="shared" si="28"/>
        <v>4</v>
      </c>
      <c r="F287" s="42">
        <f>SUMIF('Cust MB Ind'!$X$8:$AH$8,$B$29,'Cust MB Ind'!$X247:$AH247)</f>
        <v>6</v>
      </c>
      <c r="G287" s="42">
        <f>'Avg Bill Days'!C244</f>
        <v>30.713999999999999</v>
      </c>
      <c r="H287" s="42"/>
      <c r="I287" s="42"/>
      <c r="J287" s="42">
        <f t="shared" si="24"/>
        <v>0</v>
      </c>
      <c r="K287" s="42">
        <f t="shared" si="24"/>
        <v>0</v>
      </c>
      <c r="L287" s="42"/>
      <c r="M287" s="42"/>
      <c r="N287" s="42"/>
      <c r="O287" s="42"/>
      <c r="P287" s="42"/>
      <c r="Q287" s="42"/>
      <c r="R287" s="42">
        <f t="shared" si="25"/>
        <v>20458</v>
      </c>
      <c r="S287" s="42">
        <f t="shared" si="26"/>
        <v>0</v>
      </c>
    </row>
    <row r="288" spans="1:19" s="18" customFormat="1">
      <c r="A288" s="18">
        <f t="shared" si="27"/>
        <v>2032</v>
      </c>
      <c r="B288" s="18">
        <f t="shared" si="28"/>
        <v>5</v>
      </c>
      <c r="F288" s="42">
        <f>SUMIF('Cust MB Ind'!$X$8:$AH$8,$B$29,'Cust MB Ind'!$X248:$AH248)</f>
        <v>6</v>
      </c>
      <c r="G288" s="42">
        <f>'Avg Bill Days'!C245</f>
        <v>29.524000000000001</v>
      </c>
      <c r="H288" s="42"/>
      <c r="I288" s="42"/>
      <c r="J288" s="42">
        <f t="shared" si="24"/>
        <v>0</v>
      </c>
      <c r="K288" s="42">
        <f t="shared" si="24"/>
        <v>0</v>
      </c>
      <c r="L288" s="42"/>
      <c r="M288" s="42"/>
      <c r="N288" s="42"/>
      <c r="O288" s="42"/>
      <c r="P288" s="42"/>
      <c r="Q288" s="42"/>
      <c r="R288" s="42">
        <f t="shared" si="25"/>
        <v>30666</v>
      </c>
      <c r="S288" s="42">
        <f t="shared" si="26"/>
        <v>0</v>
      </c>
    </row>
    <row r="289" spans="1:19" s="18" customFormat="1">
      <c r="A289" s="18">
        <f t="shared" si="27"/>
        <v>2032</v>
      </c>
      <c r="B289" s="18">
        <f t="shared" si="28"/>
        <v>6</v>
      </c>
      <c r="F289" s="42">
        <f>SUMIF('Cust MB Ind'!$X$8:$AH$8,$B$29,'Cust MB Ind'!$X249:$AH249)</f>
        <v>6</v>
      </c>
      <c r="G289" s="42">
        <f>'Avg Bill Days'!C246</f>
        <v>30.619</v>
      </c>
      <c r="H289" s="42"/>
      <c r="I289" s="42"/>
      <c r="J289" s="42">
        <f t="shared" si="24"/>
        <v>0</v>
      </c>
      <c r="K289" s="42">
        <f t="shared" si="24"/>
        <v>0</v>
      </c>
      <c r="L289" s="42"/>
      <c r="M289" s="42"/>
      <c r="N289" s="42"/>
      <c r="O289" s="42"/>
      <c r="P289" s="42"/>
      <c r="Q289" s="42"/>
      <c r="R289" s="42">
        <f t="shared" si="25"/>
        <v>29180</v>
      </c>
      <c r="S289" s="42">
        <f t="shared" si="26"/>
        <v>0</v>
      </c>
    </row>
    <row r="290" spans="1:19" s="18" customFormat="1">
      <c r="A290" s="18">
        <f t="shared" si="27"/>
        <v>2032</v>
      </c>
      <c r="B290" s="18">
        <f t="shared" si="28"/>
        <v>7</v>
      </c>
      <c r="F290" s="42">
        <f>SUMIF('Cust MB Ind'!$X$8:$AH$8,$B$29,'Cust MB Ind'!$X250:$AH250)</f>
        <v>6</v>
      </c>
      <c r="G290" s="42">
        <f>'Avg Bill Days'!C247</f>
        <v>30.713999999999999</v>
      </c>
      <c r="H290" s="42"/>
      <c r="I290" s="42"/>
      <c r="J290" s="42">
        <f t="shared" si="24"/>
        <v>0</v>
      </c>
      <c r="K290" s="42">
        <f t="shared" si="24"/>
        <v>0</v>
      </c>
      <c r="L290" s="42"/>
      <c r="M290" s="42"/>
      <c r="N290" s="42"/>
      <c r="O290" s="42"/>
      <c r="P290" s="42"/>
      <c r="Q290" s="42"/>
      <c r="R290" s="42">
        <f t="shared" si="25"/>
        <v>27398</v>
      </c>
      <c r="S290" s="42">
        <f t="shared" si="26"/>
        <v>0</v>
      </c>
    </row>
    <row r="291" spans="1:19" s="18" customFormat="1">
      <c r="A291" s="18">
        <f t="shared" si="27"/>
        <v>2032</v>
      </c>
      <c r="B291" s="18">
        <f t="shared" si="28"/>
        <v>8</v>
      </c>
      <c r="F291" s="42">
        <f>SUMIF('Cust MB Ind'!$X$8:$AH$8,$B$29,'Cust MB Ind'!$X251:$AH251)</f>
        <v>6</v>
      </c>
      <c r="G291" s="42">
        <f>'Avg Bill Days'!C248</f>
        <v>30.475999999999999</v>
      </c>
      <c r="H291" s="42"/>
      <c r="I291" s="42"/>
      <c r="J291" s="42">
        <f t="shared" si="24"/>
        <v>0</v>
      </c>
      <c r="K291" s="42">
        <f t="shared" si="24"/>
        <v>0</v>
      </c>
      <c r="L291" s="42"/>
      <c r="M291" s="42"/>
      <c r="N291" s="42"/>
      <c r="O291" s="42"/>
      <c r="P291" s="42"/>
      <c r="Q291" s="42"/>
      <c r="R291" s="42">
        <f t="shared" si="25"/>
        <v>31219</v>
      </c>
      <c r="S291" s="42">
        <f t="shared" si="26"/>
        <v>0</v>
      </c>
    </row>
    <row r="292" spans="1:19" s="18" customFormat="1">
      <c r="A292" s="18">
        <f t="shared" si="27"/>
        <v>2032</v>
      </c>
      <c r="B292" s="18">
        <f t="shared" si="28"/>
        <v>9</v>
      </c>
      <c r="F292" s="42">
        <f>SUMIF('Cust MB Ind'!$X$8:$AH$8,$B$29,'Cust MB Ind'!$X252:$AH252)</f>
        <v>6</v>
      </c>
      <c r="G292" s="42">
        <f>'Avg Bill Days'!C249</f>
        <v>31.143000000000001</v>
      </c>
      <c r="H292" s="42"/>
      <c r="I292" s="42"/>
      <c r="J292" s="42">
        <f t="shared" si="24"/>
        <v>0</v>
      </c>
      <c r="K292" s="42">
        <f t="shared" si="24"/>
        <v>0</v>
      </c>
      <c r="L292" s="42"/>
      <c r="M292" s="42"/>
      <c r="N292" s="42"/>
      <c r="O292" s="42"/>
      <c r="P292" s="42"/>
      <c r="Q292" s="42"/>
      <c r="R292" s="42">
        <f t="shared" si="25"/>
        <v>29188</v>
      </c>
      <c r="S292" s="42">
        <f t="shared" si="26"/>
        <v>0</v>
      </c>
    </row>
    <row r="293" spans="1:19" s="18" customFormat="1">
      <c r="A293" s="18">
        <f t="shared" si="27"/>
        <v>2032</v>
      </c>
      <c r="B293" s="18">
        <f t="shared" si="28"/>
        <v>10</v>
      </c>
      <c r="F293" s="42">
        <f>SUMIF('Cust MB Ind'!$X$8:$AH$8,$B$29,'Cust MB Ind'!$X253:$AH253)</f>
        <v>6</v>
      </c>
      <c r="G293" s="42">
        <f>'Avg Bill Days'!C250</f>
        <v>30.762</v>
      </c>
      <c r="H293" s="42"/>
      <c r="I293" s="42"/>
      <c r="J293" s="42">
        <f t="shared" si="24"/>
        <v>0</v>
      </c>
      <c r="K293" s="42">
        <f t="shared" si="24"/>
        <v>0</v>
      </c>
      <c r="L293" s="42"/>
      <c r="M293" s="42"/>
      <c r="N293" s="42"/>
      <c r="O293" s="42"/>
      <c r="P293" s="42"/>
      <c r="Q293" s="42"/>
      <c r="R293" s="42">
        <f t="shared" si="25"/>
        <v>24802</v>
      </c>
      <c r="S293" s="42">
        <f t="shared" si="26"/>
        <v>0</v>
      </c>
    </row>
    <row r="294" spans="1:19" s="18" customFormat="1">
      <c r="A294" s="18">
        <f t="shared" si="27"/>
        <v>2032</v>
      </c>
      <c r="B294" s="18">
        <f t="shared" si="28"/>
        <v>11</v>
      </c>
      <c r="F294" s="42">
        <f>SUMIF('Cust MB Ind'!$X$8:$AH$8,$B$29,'Cust MB Ind'!$X254:$AH254)</f>
        <v>6</v>
      </c>
      <c r="G294" s="42">
        <f>'Avg Bill Days'!C251</f>
        <v>28.619</v>
      </c>
      <c r="H294" s="42"/>
      <c r="I294" s="42"/>
      <c r="J294" s="42">
        <f t="shared" si="24"/>
        <v>0</v>
      </c>
      <c r="K294" s="42">
        <f t="shared" si="24"/>
        <v>0</v>
      </c>
      <c r="L294" s="42"/>
      <c r="M294" s="42"/>
      <c r="N294" s="42"/>
      <c r="O294" s="42"/>
      <c r="P294" s="42"/>
      <c r="Q294" s="42"/>
      <c r="R294" s="42">
        <f t="shared" si="25"/>
        <v>20292</v>
      </c>
      <c r="S294" s="42">
        <f t="shared" si="26"/>
        <v>0</v>
      </c>
    </row>
    <row r="295" spans="1:19" s="18" customFormat="1">
      <c r="A295" s="18">
        <f t="shared" si="27"/>
        <v>2032</v>
      </c>
      <c r="B295" s="18">
        <f t="shared" si="28"/>
        <v>12</v>
      </c>
      <c r="F295" s="42">
        <f>SUMIF('Cust MB Ind'!$X$8:$AH$8,$B$29,'Cust MB Ind'!$X255:$AH255)</f>
        <v>6</v>
      </c>
      <c r="G295" s="42">
        <f>'Avg Bill Days'!C252</f>
        <v>31.238</v>
      </c>
      <c r="H295" s="42"/>
      <c r="I295" s="42"/>
      <c r="J295" s="42">
        <f t="shared" si="24"/>
        <v>0</v>
      </c>
      <c r="K295" s="42">
        <f t="shared" si="24"/>
        <v>0</v>
      </c>
      <c r="L295" s="42"/>
      <c r="M295" s="42"/>
      <c r="N295" s="42"/>
      <c r="O295" s="42"/>
      <c r="P295" s="42"/>
      <c r="Q295" s="42"/>
      <c r="R295" s="42">
        <f t="shared" si="25"/>
        <v>18983</v>
      </c>
      <c r="S295" s="42">
        <f t="shared" si="26"/>
        <v>0</v>
      </c>
    </row>
    <row r="296" spans="1:19" s="18" customFormat="1">
      <c r="A296" s="18">
        <f t="shared" si="27"/>
        <v>2033</v>
      </c>
      <c r="B296" s="18">
        <f t="shared" si="28"/>
        <v>1</v>
      </c>
      <c r="F296" s="42">
        <f>SUMIF('Cust MB Ind'!$X$8:$AH$8,$B$29,'Cust MB Ind'!$X256:$AH256)</f>
        <v>6</v>
      </c>
      <c r="G296" s="42">
        <f>'Avg Bill Days'!C253</f>
        <v>32.286000000000001</v>
      </c>
      <c r="H296" s="42"/>
      <c r="I296" s="42"/>
      <c r="J296" s="42">
        <f t="shared" si="24"/>
        <v>0</v>
      </c>
      <c r="K296" s="42">
        <f t="shared" si="24"/>
        <v>0</v>
      </c>
      <c r="L296" s="42"/>
      <c r="M296" s="42"/>
      <c r="N296" s="42"/>
      <c r="O296" s="42"/>
      <c r="P296" s="42"/>
      <c r="Q296" s="42"/>
      <c r="R296" s="42">
        <f t="shared" si="25"/>
        <v>17568</v>
      </c>
      <c r="S296" s="42">
        <f t="shared" si="26"/>
        <v>0</v>
      </c>
    </row>
    <row r="297" spans="1:19" s="18" customFormat="1">
      <c r="A297" s="18">
        <f t="shared" si="27"/>
        <v>2033</v>
      </c>
      <c r="B297" s="18">
        <f t="shared" si="28"/>
        <v>2</v>
      </c>
      <c r="F297" s="42">
        <f>SUMIF('Cust MB Ind'!$X$8:$AH$8,$B$29,'Cust MB Ind'!$X257:$AH257)</f>
        <v>6</v>
      </c>
      <c r="G297" s="42">
        <f>'Avg Bill Days'!C254</f>
        <v>29.81</v>
      </c>
      <c r="H297" s="42"/>
      <c r="I297" s="42"/>
      <c r="J297" s="42">
        <f t="shared" si="24"/>
        <v>0</v>
      </c>
      <c r="K297" s="42">
        <f t="shared" si="24"/>
        <v>0</v>
      </c>
      <c r="L297" s="42"/>
      <c r="M297" s="42"/>
      <c r="N297" s="42"/>
      <c r="O297" s="42"/>
      <c r="P297" s="42"/>
      <c r="Q297" s="42"/>
      <c r="R297" s="42">
        <f t="shared" si="25"/>
        <v>22690</v>
      </c>
      <c r="S297" s="42">
        <f t="shared" si="26"/>
        <v>0</v>
      </c>
    </row>
    <row r="298" spans="1:19" s="18" customFormat="1">
      <c r="A298" s="18">
        <f t="shared" si="27"/>
        <v>2033</v>
      </c>
      <c r="B298" s="18">
        <f t="shared" si="28"/>
        <v>3</v>
      </c>
      <c r="F298" s="42">
        <f>SUMIF('Cust MB Ind'!$X$8:$AH$8,$B$29,'Cust MB Ind'!$X258:$AH258)</f>
        <v>6</v>
      </c>
      <c r="G298" s="42">
        <f>'Avg Bill Days'!C255</f>
        <v>29.524000000000001</v>
      </c>
      <c r="H298" s="42"/>
      <c r="I298" s="42"/>
      <c r="J298" s="42">
        <f t="shared" si="24"/>
        <v>0</v>
      </c>
      <c r="K298" s="42">
        <f t="shared" si="24"/>
        <v>0</v>
      </c>
      <c r="L298" s="42"/>
      <c r="M298" s="42"/>
      <c r="N298" s="42"/>
      <c r="O298" s="42"/>
      <c r="P298" s="42"/>
      <c r="Q298" s="42"/>
      <c r="R298" s="42">
        <f t="shared" si="25"/>
        <v>21547</v>
      </c>
      <c r="S298" s="42">
        <f t="shared" si="26"/>
        <v>0</v>
      </c>
    </row>
    <row r="299" spans="1:19" s="18" customFormat="1">
      <c r="A299" s="18">
        <f t="shared" si="27"/>
        <v>2033</v>
      </c>
      <c r="B299" s="18">
        <f t="shared" si="28"/>
        <v>4</v>
      </c>
      <c r="F299" s="42">
        <f>SUMIF('Cust MB Ind'!$X$8:$AH$8,$B$29,'Cust MB Ind'!$X259:$AH259)</f>
        <v>6</v>
      </c>
      <c r="G299" s="42">
        <f>'Avg Bill Days'!C256</f>
        <v>30.713999999999999</v>
      </c>
      <c r="H299" s="42"/>
      <c r="I299" s="42"/>
      <c r="J299" s="42">
        <f t="shared" si="24"/>
        <v>0</v>
      </c>
      <c r="K299" s="42">
        <f t="shared" si="24"/>
        <v>0</v>
      </c>
      <c r="L299" s="42"/>
      <c r="M299" s="42"/>
      <c r="N299" s="42"/>
      <c r="O299" s="42"/>
      <c r="P299" s="42"/>
      <c r="Q299" s="42"/>
      <c r="R299" s="42">
        <f t="shared" si="25"/>
        <v>20458</v>
      </c>
      <c r="S299" s="42">
        <f t="shared" si="26"/>
        <v>0</v>
      </c>
    </row>
    <row r="300" spans="1:19" s="18" customFormat="1">
      <c r="A300" s="18">
        <f t="shared" si="27"/>
        <v>2033</v>
      </c>
      <c r="B300" s="18">
        <f t="shared" si="28"/>
        <v>5</v>
      </c>
      <c r="F300" s="42">
        <f>SUMIF('Cust MB Ind'!$X$8:$AH$8,$B$29,'Cust MB Ind'!$X260:$AH260)</f>
        <v>6</v>
      </c>
      <c r="G300" s="42">
        <f>'Avg Bill Days'!C257</f>
        <v>29.524000000000001</v>
      </c>
      <c r="H300" s="42"/>
      <c r="I300" s="42"/>
      <c r="J300" s="42">
        <f t="shared" si="24"/>
        <v>0</v>
      </c>
      <c r="K300" s="42">
        <f t="shared" si="24"/>
        <v>0</v>
      </c>
      <c r="L300" s="42"/>
      <c r="M300" s="42"/>
      <c r="N300" s="42"/>
      <c r="O300" s="42"/>
      <c r="P300" s="42"/>
      <c r="Q300" s="42"/>
      <c r="R300" s="42">
        <f t="shared" si="25"/>
        <v>30666</v>
      </c>
      <c r="S300" s="42">
        <f t="shared" si="26"/>
        <v>0</v>
      </c>
    </row>
    <row r="301" spans="1:19" s="18" customFormat="1">
      <c r="A301" s="18">
        <f t="shared" si="27"/>
        <v>2033</v>
      </c>
      <c r="B301" s="18">
        <f t="shared" si="28"/>
        <v>6</v>
      </c>
      <c r="F301" s="42">
        <f>SUMIF('Cust MB Ind'!$X$8:$AH$8,$B$29,'Cust MB Ind'!$X261:$AH261)</f>
        <v>6</v>
      </c>
      <c r="G301" s="42">
        <f>'Avg Bill Days'!C258</f>
        <v>30.619</v>
      </c>
      <c r="H301" s="42"/>
      <c r="I301" s="42"/>
      <c r="J301" s="42">
        <f t="shared" si="24"/>
        <v>0</v>
      </c>
      <c r="K301" s="42">
        <f t="shared" si="24"/>
        <v>0</v>
      </c>
      <c r="L301" s="42"/>
      <c r="M301" s="42"/>
      <c r="N301" s="42"/>
      <c r="O301" s="42"/>
      <c r="P301" s="42"/>
      <c r="Q301" s="42"/>
      <c r="R301" s="42">
        <f t="shared" si="25"/>
        <v>29180</v>
      </c>
      <c r="S301" s="42">
        <f t="shared" si="26"/>
        <v>0</v>
      </c>
    </row>
    <row r="302" spans="1:19" s="18" customFormat="1">
      <c r="A302" s="18">
        <f t="shared" si="27"/>
        <v>2033</v>
      </c>
      <c r="B302" s="18">
        <f t="shared" si="28"/>
        <v>7</v>
      </c>
      <c r="F302" s="42">
        <f>SUMIF('Cust MB Ind'!$X$8:$AH$8,$B$29,'Cust MB Ind'!$X262:$AH262)</f>
        <v>6</v>
      </c>
      <c r="G302" s="42">
        <f>'Avg Bill Days'!C259</f>
        <v>30.713999999999999</v>
      </c>
      <c r="H302" s="42"/>
      <c r="I302" s="42"/>
      <c r="J302" s="42">
        <f t="shared" si="24"/>
        <v>0</v>
      </c>
      <c r="K302" s="42">
        <f t="shared" si="24"/>
        <v>0</v>
      </c>
      <c r="L302" s="42"/>
      <c r="M302" s="42"/>
      <c r="N302" s="42"/>
      <c r="O302" s="42"/>
      <c r="P302" s="42"/>
      <c r="Q302" s="42"/>
      <c r="R302" s="42">
        <f t="shared" si="25"/>
        <v>27398</v>
      </c>
      <c r="S302" s="42">
        <f t="shared" si="26"/>
        <v>0</v>
      </c>
    </row>
    <row r="303" spans="1:19" s="18" customFormat="1">
      <c r="A303" s="18">
        <f t="shared" si="27"/>
        <v>2033</v>
      </c>
      <c r="B303" s="18">
        <f t="shared" si="28"/>
        <v>8</v>
      </c>
      <c r="F303" s="42">
        <f>SUMIF('Cust MB Ind'!$X$8:$AH$8,$B$29,'Cust MB Ind'!$X263:$AH263)</f>
        <v>6</v>
      </c>
      <c r="G303" s="42">
        <f>'Avg Bill Days'!C260</f>
        <v>30.475999999999999</v>
      </c>
      <c r="H303" s="42"/>
      <c r="I303" s="42"/>
      <c r="J303" s="42">
        <f t="shared" si="24"/>
        <v>0</v>
      </c>
      <c r="K303" s="42">
        <f t="shared" si="24"/>
        <v>0</v>
      </c>
      <c r="L303" s="42"/>
      <c r="M303" s="42"/>
      <c r="N303" s="42"/>
      <c r="O303" s="42"/>
      <c r="P303" s="42"/>
      <c r="Q303" s="42"/>
      <c r="R303" s="42">
        <f t="shared" si="25"/>
        <v>31219</v>
      </c>
      <c r="S303" s="42">
        <f t="shared" si="26"/>
        <v>0</v>
      </c>
    </row>
    <row r="304" spans="1:19" s="18" customFormat="1">
      <c r="A304" s="18">
        <f t="shared" si="27"/>
        <v>2033</v>
      </c>
      <c r="B304" s="18">
        <f t="shared" si="28"/>
        <v>9</v>
      </c>
      <c r="F304" s="42">
        <f>SUMIF('Cust MB Ind'!$X$8:$AH$8,$B$29,'Cust MB Ind'!$X264:$AH264)</f>
        <v>6</v>
      </c>
      <c r="G304" s="42">
        <f>'Avg Bill Days'!C261</f>
        <v>31.143000000000001</v>
      </c>
      <c r="H304" s="42"/>
      <c r="I304" s="42"/>
      <c r="J304" s="42">
        <f t="shared" si="24"/>
        <v>0</v>
      </c>
      <c r="K304" s="42">
        <f t="shared" si="24"/>
        <v>0</v>
      </c>
      <c r="L304" s="42"/>
      <c r="M304" s="42"/>
      <c r="N304" s="42"/>
      <c r="O304" s="42"/>
      <c r="P304" s="42"/>
      <c r="Q304" s="42"/>
      <c r="R304" s="42">
        <f t="shared" si="25"/>
        <v>29188</v>
      </c>
      <c r="S304" s="42">
        <f t="shared" si="26"/>
        <v>0</v>
      </c>
    </row>
    <row r="305" spans="1:19" s="18" customFormat="1">
      <c r="A305" s="18">
        <f t="shared" si="27"/>
        <v>2033</v>
      </c>
      <c r="B305" s="18">
        <f t="shared" si="28"/>
        <v>10</v>
      </c>
      <c r="F305" s="42">
        <f>SUMIF('Cust MB Ind'!$X$8:$AH$8,$B$29,'Cust MB Ind'!$X265:$AH265)</f>
        <v>6</v>
      </c>
      <c r="G305" s="42">
        <f>'Avg Bill Days'!C262</f>
        <v>30.762</v>
      </c>
      <c r="H305" s="42"/>
      <c r="I305" s="42"/>
      <c r="J305" s="42">
        <f t="shared" si="24"/>
        <v>0</v>
      </c>
      <c r="K305" s="42">
        <f t="shared" si="24"/>
        <v>0</v>
      </c>
      <c r="L305" s="42"/>
      <c r="M305" s="42"/>
      <c r="N305" s="42"/>
      <c r="O305" s="42"/>
      <c r="P305" s="42"/>
      <c r="Q305" s="42"/>
      <c r="R305" s="42">
        <f t="shared" si="25"/>
        <v>24802</v>
      </c>
      <c r="S305" s="42">
        <f t="shared" si="26"/>
        <v>0</v>
      </c>
    </row>
    <row r="306" spans="1:19" s="18" customFormat="1">
      <c r="A306" s="18">
        <f t="shared" si="27"/>
        <v>2033</v>
      </c>
      <c r="B306" s="18">
        <f t="shared" si="28"/>
        <v>11</v>
      </c>
      <c r="F306" s="42">
        <f>SUMIF('Cust MB Ind'!$X$8:$AH$8,$B$29,'Cust MB Ind'!$X266:$AH266)</f>
        <v>6</v>
      </c>
      <c r="G306" s="42">
        <f>'Avg Bill Days'!C263</f>
        <v>28.619</v>
      </c>
      <c r="H306" s="42"/>
      <c r="I306" s="42"/>
      <c r="J306" s="42">
        <f t="shared" ref="J306:K355" si="29">ROUND(SUMIF($B$32:$B$45,$B306,J$32:J$45)*$F306,0)</f>
        <v>0</v>
      </c>
      <c r="K306" s="42">
        <f t="shared" si="29"/>
        <v>0</v>
      </c>
      <c r="L306" s="42"/>
      <c r="M306" s="42"/>
      <c r="N306" s="42"/>
      <c r="O306" s="42"/>
      <c r="P306" s="42"/>
      <c r="Q306" s="42"/>
      <c r="R306" s="42">
        <f t="shared" ref="R306:R355" si="30">ROUND(SUMIF($B$32:$B$45,$B306,R$32:R$45)*$F306*$G306,0)</f>
        <v>20292</v>
      </c>
      <c r="S306" s="42">
        <f t="shared" ref="S306:S355" si="31">ROUND(SUMIF($B$32:$B$45,$B306,S$32:S$45)*$F306,0)</f>
        <v>0</v>
      </c>
    </row>
    <row r="307" spans="1:19" s="18" customFormat="1">
      <c r="A307" s="18">
        <f t="shared" si="27"/>
        <v>2033</v>
      </c>
      <c r="B307" s="18">
        <f t="shared" si="28"/>
        <v>12</v>
      </c>
      <c r="F307" s="42">
        <f>SUMIF('Cust MB Ind'!$X$8:$AH$8,$B$29,'Cust MB Ind'!$X267:$AH267)</f>
        <v>6</v>
      </c>
      <c r="G307" s="42">
        <f>'Avg Bill Days'!C264</f>
        <v>31.238</v>
      </c>
      <c r="H307" s="42"/>
      <c r="I307" s="42"/>
      <c r="J307" s="42">
        <f t="shared" si="29"/>
        <v>0</v>
      </c>
      <c r="K307" s="42">
        <f t="shared" si="29"/>
        <v>0</v>
      </c>
      <c r="L307" s="42"/>
      <c r="M307" s="42"/>
      <c r="N307" s="42"/>
      <c r="O307" s="42"/>
      <c r="P307" s="42"/>
      <c r="Q307" s="42"/>
      <c r="R307" s="42">
        <f t="shared" si="30"/>
        <v>18983</v>
      </c>
      <c r="S307" s="42">
        <f t="shared" si="31"/>
        <v>0</v>
      </c>
    </row>
    <row r="308" spans="1:19" s="18" customFormat="1">
      <c r="A308" s="18">
        <f t="shared" si="27"/>
        <v>2034</v>
      </c>
      <c r="B308" s="18">
        <f t="shared" si="28"/>
        <v>1</v>
      </c>
      <c r="F308" s="42">
        <f>SUMIF('Cust MB Ind'!$X$8:$AH$8,$B$29,'Cust MB Ind'!$X268:$AH268)</f>
        <v>6</v>
      </c>
      <c r="G308" s="42">
        <f>'Avg Bill Days'!C265</f>
        <v>32.286000000000001</v>
      </c>
      <c r="H308" s="42"/>
      <c r="I308" s="42"/>
      <c r="J308" s="42">
        <f t="shared" si="29"/>
        <v>0</v>
      </c>
      <c r="K308" s="42">
        <f t="shared" si="29"/>
        <v>0</v>
      </c>
      <c r="L308" s="42"/>
      <c r="M308" s="42"/>
      <c r="N308" s="42"/>
      <c r="O308" s="42"/>
      <c r="P308" s="42"/>
      <c r="Q308" s="42"/>
      <c r="R308" s="42">
        <f t="shared" si="30"/>
        <v>17568</v>
      </c>
      <c r="S308" s="42">
        <f t="shared" si="31"/>
        <v>0</v>
      </c>
    </row>
    <row r="309" spans="1:19" s="18" customFormat="1">
      <c r="A309" s="18">
        <f t="shared" si="27"/>
        <v>2034</v>
      </c>
      <c r="B309" s="18">
        <f t="shared" si="28"/>
        <v>2</v>
      </c>
      <c r="F309" s="42">
        <f>SUMIF('Cust MB Ind'!$X$8:$AH$8,$B$29,'Cust MB Ind'!$X269:$AH269)</f>
        <v>6</v>
      </c>
      <c r="G309" s="42">
        <f>'Avg Bill Days'!C266</f>
        <v>29.81</v>
      </c>
      <c r="H309" s="42"/>
      <c r="I309" s="42"/>
      <c r="J309" s="42">
        <f t="shared" si="29"/>
        <v>0</v>
      </c>
      <c r="K309" s="42">
        <f t="shared" si="29"/>
        <v>0</v>
      </c>
      <c r="L309" s="42"/>
      <c r="M309" s="42"/>
      <c r="N309" s="42"/>
      <c r="O309" s="42"/>
      <c r="P309" s="42"/>
      <c r="Q309" s="42"/>
      <c r="R309" s="42">
        <f t="shared" si="30"/>
        <v>22690</v>
      </c>
      <c r="S309" s="42">
        <f t="shared" si="31"/>
        <v>0</v>
      </c>
    </row>
    <row r="310" spans="1:19" s="18" customFormat="1">
      <c r="A310" s="18">
        <f t="shared" si="27"/>
        <v>2034</v>
      </c>
      <c r="B310" s="18">
        <f t="shared" si="28"/>
        <v>3</v>
      </c>
      <c r="F310" s="42">
        <f>SUMIF('Cust MB Ind'!$X$8:$AH$8,$B$29,'Cust MB Ind'!$X270:$AH270)</f>
        <v>6</v>
      </c>
      <c r="G310" s="42">
        <f>'Avg Bill Days'!C267</f>
        <v>29.524000000000001</v>
      </c>
      <c r="H310" s="42"/>
      <c r="I310" s="42"/>
      <c r="J310" s="42">
        <f t="shared" si="29"/>
        <v>0</v>
      </c>
      <c r="K310" s="42">
        <f t="shared" si="29"/>
        <v>0</v>
      </c>
      <c r="L310" s="42"/>
      <c r="M310" s="42"/>
      <c r="N310" s="42"/>
      <c r="O310" s="42"/>
      <c r="P310" s="42"/>
      <c r="Q310" s="42"/>
      <c r="R310" s="42">
        <f t="shared" si="30"/>
        <v>21547</v>
      </c>
      <c r="S310" s="42">
        <f t="shared" si="31"/>
        <v>0</v>
      </c>
    </row>
    <row r="311" spans="1:19" s="18" customFormat="1">
      <c r="A311" s="18">
        <f t="shared" si="27"/>
        <v>2034</v>
      </c>
      <c r="B311" s="18">
        <f t="shared" si="28"/>
        <v>4</v>
      </c>
      <c r="F311" s="42">
        <f>SUMIF('Cust MB Ind'!$X$8:$AH$8,$B$29,'Cust MB Ind'!$X271:$AH271)</f>
        <v>6</v>
      </c>
      <c r="G311" s="42">
        <f>'Avg Bill Days'!C268</f>
        <v>30.713999999999999</v>
      </c>
      <c r="H311" s="42"/>
      <c r="I311" s="42"/>
      <c r="J311" s="42">
        <f t="shared" si="29"/>
        <v>0</v>
      </c>
      <c r="K311" s="42">
        <f t="shared" si="29"/>
        <v>0</v>
      </c>
      <c r="L311" s="42"/>
      <c r="M311" s="42"/>
      <c r="N311" s="42"/>
      <c r="O311" s="42"/>
      <c r="P311" s="42"/>
      <c r="Q311" s="42"/>
      <c r="R311" s="42">
        <f t="shared" si="30"/>
        <v>20458</v>
      </c>
      <c r="S311" s="42">
        <f t="shared" si="31"/>
        <v>0</v>
      </c>
    </row>
    <row r="312" spans="1:19" s="18" customFormat="1">
      <c r="A312" s="18">
        <f t="shared" si="27"/>
        <v>2034</v>
      </c>
      <c r="B312" s="18">
        <f t="shared" si="28"/>
        <v>5</v>
      </c>
      <c r="F312" s="42">
        <f>SUMIF('Cust MB Ind'!$X$8:$AH$8,$B$29,'Cust MB Ind'!$X272:$AH272)</f>
        <v>6</v>
      </c>
      <c r="G312" s="42">
        <f>'Avg Bill Days'!C269</f>
        <v>29.524000000000001</v>
      </c>
      <c r="H312" s="42"/>
      <c r="I312" s="42"/>
      <c r="J312" s="42">
        <f t="shared" si="29"/>
        <v>0</v>
      </c>
      <c r="K312" s="42">
        <f t="shared" si="29"/>
        <v>0</v>
      </c>
      <c r="L312" s="42"/>
      <c r="M312" s="42"/>
      <c r="N312" s="42"/>
      <c r="O312" s="42"/>
      <c r="P312" s="42"/>
      <c r="Q312" s="42"/>
      <c r="R312" s="42">
        <f t="shared" si="30"/>
        <v>30666</v>
      </c>
      <c r="S312" s="42">
        <f t="shared" si="31"/>
        <v>0</v>
      </c>
    </row>
    <row r="313" spans="1:19" s="18" customFormat="1">
      <c r="A313" s="18">
        <f t="shared" si="27"/>
        <v>2034</v>
      </c>
      <c r="B313" s="18">
        <f t="shared" si="28"/>
        <v>6</v>
      </c>
      <c r="F313" s="42">
        <f>SUMIF('Cust MB Ind'!$X$8:$AH$8,$B$29,'Cust MB Ind'!$X273:$AH273)</f>
        <v>6</v>
      </c>
      <c r="G313" s="42">
        <f>'Avg Bill Days'!C270</f>
        <v>30.619</v>
      </c>
      <c r="H313" s="42"/>
      <c r="I313" s="42"/>
      <c r="J313" s="42">
        <f t="shared" si="29"/>
        <v>0</v>
      </c>
      <c r="K313" s="42">
        <f t="shared" si="29"/>
        <v>0</v>
      </c>
      <c r="L313" s="42"/>
      <c r="M313" s="42"/>
      <c r="N313" s="42"/>
      <c r="O313" s="42"/>
      <c r="P313" s="42"/>
      <c r="Q313" s="42"/>
      <c r="R313" s="42">
        <f t="shared" si="30"/>
        <v>29180</v>
      </c>
      <c r="S313" s="42">
        <f t="shared" si="31"/>
        <v>0</v>
      </c>
    </row>
    <row r="314" spans="1:19" s="18" customFormat="1">
      <c r="A314" s="18">
        <f t="shared" si="27"/>
        <v>2034</v>
      </c>
      <c r="B314" s="18">
        <f t="shared" si="28"/>
        <v>7</v>
      </c>
      <c r="F314" s="42">
        <f>SUMIF('Cust MB Ind'!$X$8:$AH$8,$B$29,'Cust MB Ind'!$X274:$AH274)</f>
        <v>6</v>
      </c>
      <c r="G314" s="42">
        <f>'Avg Bill Days'!C271</f>
        <v>30.713999999999999</v>
      </c>
      <c r="H314" s="42"/>
      <c r="I314" s="42"/>
      <c r="J314" s="42">
        <f t="shared" si="29"/>
        <v>0</v>
      </c>
      <c r="K314" s="42">
        <f t="shared" si="29"/>
        <v>0</v>
      </c>
      <c r="L314" s="42"/>
      <c r="M314" s="42"/>
      <c r="N314" s="42"/>
      <c r="O314" s="42"/>
      <c r="P314" s="42"/>
      <c r="Q314" s="42"/>
      <c r="R314" s="42">
        <f t="shared" si="30"/>
        <v>27398</v>
      </c>
      <c r="S314" s="42">
        <f t="shared" si="31"/>
        <v>0</v>
      </c>
    </row>
    <row r="315" spans="1:19" s="18" customFormat="1">
      <c r="A315" s="18">
        <f t="shared" si="27"/>
        <v>2034</v>
      </c>
      <c r="B315" s="18">
        <f t="shared" si="28"/>
        <v>8</v>
      </c>
      <c r="F315" s="42">
        <f>SUMIF('Cust MB Ind'!$X$8:$AH$8,$B$29,'Cust MB Ind'!$X275:$AH275)</f>
        <v>6</v>
      </c>
      <c r="G315" s="42">
        <f>'Avg Bill Days'!C272</f>
        <v>30.475999999999999</v>
      </c>
      <c r="H315" s="42"/>
      <c r="I315" s="42"/>
      <c r="J315" s="42">
        <f t="shared" si="29"/>
        <v>0</v>
      </c>
      <c r="K315" s="42">
        <f t="shared" si="29"/>
        <v>0</v>
      </c>
      <c r="L315" s="42"/>
      <c r="M315" s="42"/>
      <c r="N315" s="42"/>
      <c r="O315" s="42"/>
      <c r="P315" s="42"/>
      <c r="Q315" s="42"/>
      <c r="R315" s="42">
        <f t="shared" si="30"/>
        <v>31219</v>
      </c>
      <c r="S315" s="42">
        <f t="shared" si="31"/>
        <v>0</v>
      </c>
    </row>
    <row r="316" spans="1:19" s="18" customFormat="1">
      <c r="A316" s="18">
        <f t="shared" si="27"/>
        <v>2034</v>
      </c>
      <c r="B316" s="18">
        <f t="shared" si="28"/>
        <v>9</v>
      </c>
      <c r="F316" s="42">
        <f>SUMIF('Cust MB Ind'!$X$8:$AH$8,$B$29,'Cust MB Ind'!$X276:$AH276)</f>
        <v>6</v>
      </c>
      <c r="G316" s="42">
        <f>'Avg Bill Days'!C273</f>
        <v>31.143000000000001</v>
      </c>
      <c r="H316" s="42"/>
      <c r="I316" s="42"/>
      <c r="J316" s="42">
        <f t="shared" si="29"/>
        <v>0</v>
      </c>
      <c r="K316" s="42">
        <f t="shared" si="29"/>
        <v>0</v>
      </c>
      <c r="L316" s="42"/>
      <c r="M316" s="42"/>
      <c r="N316" s="42"/>
      <c r="O316" s="42"/>
      <c r="P316" s="42"/>
      <c r="Q316" s="42"/>
      <c r="R316" s="42">
        <f t="shared" si="30"/>
        <v>29188</v>
      </c>
      <c r="S316" s="42">
        <f t="shared" si="31"/>
        <v>0</v>
      </c>
    </row>
    <row r="317" spans="1:19" s="18" customFormat="1">
      <c r="A317" s="18">
        <f t="shared" si="27"/>
        <v>2034</v>
      </c>
      <c r="B317" s="18">
        <f t="shared" si="28"/>
        <v>10</v>
      </c>
      <c r="F317" s="42">
        <f>SUMIF('Cust MB Ind'!$X$8:$AH$8,$B$29,'Cust MB Ind'!$X277:$AH277)</f>
        <v>6</v>
      </c>
      <c r="G317" s="42">
        <f>'Avg Bill Days'!C274</f>
        <v>30.762</v>
      </c>
      <c r="H317" s="42"/>
      <c r="I317" s="42"/>
      <c r="J317" s="42">
        <f t="shared" si="29"/>
        <v>0</v>
      </c>
      <c r="K317" s="42">
        <f t="shared" si="29"/>
        <v>0</v>
      </c>
      <c r="L317" s="42"/>
      <c r="M317" s="42"/>
      <c r="N317" s="42"/>
      <c r="O317" s="42"/>
      <c r="P317" s="42"/>
      <c r="Q317" s="42"/>
      <c r="R317" s="42">
        <f t="shared" si="30"/>
        <v>24802</v>
      </c>
      <c r="S317" s="42">
        <f t="shared" si="31"/>
        <v>0</v>
      </c>
    </row>
    <row r="318" spans="1:19" s="18" customFormat="1">
      <c r="A318" s="18">
        <f t="shared" si="27"/>
        <v>2034</v>
      </c>
      <c r="B318" s="18">
        <f t="shared" si="28"/>
        <v>11</v>
      </c>
      <c r="F318" s="42">
        <f>SUMIF('Cust MB Ind'!$X$8:$AH$8,$B$29,'Cust MB Ind'!$X278:$AH278)</f>
        <v>6</v>
      </c>
      <c r="G318" s="42">
        <f>'Avg Bill Days'!C275</f>
        <v>28.619</v>
      </c>
      <c r="H318" s="42"/>
      <c r="I318" s="42"/>
      <c r="J318" s="42">
        <f t="shared" si="29"/>
        <v>0</v>
      </c>
      <c r="K318" s="42">
        <f t="shared" si="29"/>
        <v>0</v>
      </c>
      <c r="L318" s="42"/>
      <c r="M318" s="42"/>
      <c r="N318" s="42"/>
      <c r="O318" s="42"/>
      <c r="P318" s="42"/>
      <c r="Q318" s="42"/>
      <c r="R318" s="42">
        <f t="shared" si="30"/>
        <v>20292</v>
      </c>
      <c r="S318" s="42">
        <f t="shared" si="31"/>
        <v>0</v>
      </c>
    </row>
    <row r="319" spans="1:19" s="18" customFormat="1">
      <c r="A319" s="18">
        <f t="shared" si="27"/>
        <v>2034</v>
      </c>
      <c r="B319" s="18">
        <f t="shared" si="28"/>
        <v>12</v>
      </c>
      <c r="F319" s="42">
        <f>SUMIF('Cust MB Ind'!$X$8:$AH$8,$B$29,'Cust MB Ind'!$X279:$AH279)</f>
        <v>6</v>
      </c>
      <c r="G319" s="42">
        <f>'Avg Bill Days'!C276</f>
        <v>31.238</v>
      </c>
      <c r="H319" s="42"/>
      <c r="I319" s="42"/>
      <c r="J319" s="42">
        <f t="shared" si="29"/>
        <v>0</v>
      </c>
      <c r="K319" s="42">
        <f t="shared" si="29"/>
        <v>0</v>
      </c>
      <c r="L319" s="42"/>
      <c r="M319" s="42"/>
      <c r="N319" s="42"/>
      <c r="O319" s="42"/>
      <c r="P319" s="42"/>
      <c r="Q319" s="42"/>
      <c r="R319" s="42">
        <f t="shared" si="30"/>
        <v>18983</v>
      </c>
      <c r="S319" s="42">
        <f t="shared" si="31"/>
        <v>0</v>
      </c>
    </row>
    <row r="320" spans="1:19" s="18" customFormat="1">
      <c r="A320" s="18">
        <f t="shared" si="27"/>
        <v>2035</v>
      </c>
      <c r="B320" s="18">
        <f t="shared" si="28"/>
        <v>1</v>
      </c>
      <c r="F320" s="42">
        <f>SUMIF('Cust MB Ind'!$X$8:$AH$8,$B$29,'Cust MB Ind'!$X280:$AH280)</f>
        <v>6</v>
      </c>
      <c r="G320" s="42">
        <f>'Avg Bill Days'!C277</f>
        <v>32.286000000000001</v>
      </c>
      <c r="H320" s="42"/>
      <c r="I320" s="42"/>
      <c r="J320" s="42">
        <f t="shared" si="29"/>
        <v>0</v>
      </c>
      <c r="K320" s="42">
        <f t="shared" si="29"/>
        <v>0</v>
      </c>
      <c r="L320" s="42"/>
      <c r="M320" s="42"/>
      <c r="N320" s="42"/>
      <c r="O320" s="42"/>
      <c r="P320" s="42"/>
      <c r="Q320" s="42"/>
      <c r="R320" s="42">
        <f t="shared" si="30"/>
        <v>17568</v>
      </c>
      <c r="S320" s="42">
        <f t="shared" si="31"/>
        <v>0</v>
      </c>
    </row>
    <row r="321" spans="1:19" s="18" customFormat="1">
      <c r="A321" s="18">
        <f t="shared" si="27"/>
        <v>2035</v>
      </c>
      <c r="B321" s="18">
        <f t="shared" si="28"/>
        <v>2</v>
      </c>
      <c r="F321" s="42">
        <f>SUMIF('Cust MB Ind'!$X$8:$AH$8,$B$29,'Cust MB Ind'!$X281:$AH281)</f>
        <v>6</v>
      </c>
      <c r="G321" s="42">
        <f>'Avg Bill Days'!C278</f>
        <v>29.81</v>
      </c>
      <c r="H321" s="42"/>
      <c r="I321" s="42"/>
      <c r="J321" s="42">
        <f t="shared" si="29"/>
        <v>0</v>
      </c>
      <c r="K321" s="42">
        <f t="shared" si="29"/>
        <v>0</v>
      </c>
      <c r="L321" s="42"/>
      <c r="M321" s="42"/>
      <c r="N321" s="42"/>
      <c r="O321" s="42"/>
      <c r="P321" s="42"/>
      <c r="Q321" s="42"/>
      <c r="R321" s="42">
        <f t="shared" si="30"/>
        <v>22690</v>
      </c>
      <c r="S321" s="42">
        <f t="shared" si="31"/>
        <v>0</v>
      </c>
    </row>
    <row r="322" spans="1:19" s="18" customFormat="1">
      <c r="A322" s="18">
        <f t="shared" si="27"/>
        <v>2035</v>
      </c>
      <c r="B322" s="18">
        <f t="shared" si="28"/>
        <v>3</v>
      </c>
      <c r="F322" s="42">
        <f>SUMIF('Cust MB Ind'!$X$8:$AH$8,$B$29,'Cust MB Ind'!$X282:$AH282)</f>
        <v>6</v>
      </c>
      <c r="G322" s="42">
        <f>'Avg Bill Days'!C279</f>
        <v>29.524000000000001</v>
      </c>
      <c r="H322" s="42"/>
      <c r="I322" s="42"/>
      <c r="J322" s="42">
        <f t="shared" si="29"/>
        <v>0</v>
      </c>
      <c r="K322" s="42">
        <f t="shared" si="29"/>
        <v>0</v>
      </c>
      <c r="L322" s="42"/>
      <c r="M322" s="42"/>
      <c r="N322" s="42"/>
      <c r="O322" s="42"/>
      <c r="P322" s="42"/>
      <c r="Q322" s="42"/>
      <c r="R322" s="42">
        <f t="shared" si="30"/>
        <v>21547</v>
      </c>
      <c r="S322" s="42">
        <f t="shared" si="31"/>
        <v>0</v>
      </c>
    </row>
    <row r="323" spans="1:19" s="18" customFormat="1">
      <c r="A323" s="18">
        <f t="shared" si="27"/>
        <v>2035</v>
      </c>
      <c r="B323" s="18">
        <f t="shared" si="28"/>
        <v>4</v>
      </c>
      <c r="F323" s="42">
        <f>SUMIF('Cust MB Ind'!$X$8:$AH$8,$B$29,'Cust MB Ind'!$X283:$AH283)</f>
        <v>6</v>
      </c>
      <c r="G323" s="42">
        <f>'Avg Bill Days'!C280</f>
        <v>30.713999999999999</v>
      </c>
      <c r="H323" s="42"/>
      <c r="I323" s="42"/>
      <c r="J323" s="42">
        <f t="shared" si="29"/>
        <v>0</v>
      </c>
      <c r="K323" s="42">
        <f t="shared" si="29"/>
        <v>0</v>
      </c>
      <c r="L323" s="42"/>
      <c r="M323" s="42"/>
      <c r="N323" s="42"/>
      <c r="O323" s="42"/>
      <c r="P323" s="42"/>
      <c r="Q323" s="42"/>
      <c r="R323" s="42">
        <f t="shared" si="30"/>
        <v>20458</v>
      </c>
      <c r="S323" s="42">
        <f t="shared" si="31"/>
        <v>0</v>
      </c>
    </row>
    <row r="324" spans="1:19" s="18" customFormat="1">
      <c r="A324" s="18">
        <f t="shared" ref="A324:A355" si="32">A312+1</f>
        <v>2035</v>
      </c>
      <c r="B324" s="18">
        <f t="shared" si="28"/>
        <v>5</v>
      </c>
      <c r="F324" s="42">
        <f>SUMIF('Cust MB Ind'!$X$8:$AH$8,$B$29,'Cust MB Ind'!$X284:$AH284)</f>
        <v>6</v>
      </c>
      <c r="G324" s="42">
        <f>'Avg Bill Days'!C281</f>
        <v>29.524000000000001</v>
      </c>
      <c r="H324" s="42"/>
      <c r="I324" s="42"/>
      <c r="J324" s="42">
        <f t="shared" si="29"/>
        <v>0</v>
      </c>
      <c r="K324" s="42">
        <f t="shared" si="29"/>
        <v>0</v>
      </c>
      <c r="L324" s="42"/>
      <c r="M324" s="42"/>
      <c r="N324" s="42"/>
      <c r="O324" s="42"/>
      <c r="P324" s="42"/>
      <c r="Q324" s="42"/>
      <c r="R324" s="42">
        <f t="shared" si="30"/>
        <v>30666</v>
      </c>
      <c r="S324" s="42">
        <f t="shared" si="31"/>
        <v>0</v>
      </c>
    </row>
    <row r="325" spans="1:19" s="18" customFormat="1">
      <c r="A325" s="18">
        <f t="shared" si="32"/>
        <v>2035</v>
      </c>
      <c r="B325" s="18">
        <f t="shared" ref="B325:B355" si="33">B313</f>
        <v>6</v>
      </c>
      <c r="F325" s="42">
        <f>SUMIF('Cust MB Ind'!$X$8:$AH$8,$B$29,'Cust MB Ind'!$X285:$AH285)</f>
        <v>6</v>
      </c>
      <c r="G325" s="42">
        <f>'Avg Bill Days'!C282</f>
        <v>30.619</v>
      </c>
      <c r="H325" s="42"/>
      <c r="I325" s="42"/>
      <c r="J325" s="42">
        <f t="shared" si="29"/>
        <v>0</v>
      </c>
      <c r="K325" s="42">
        <f t="shared" si="29"/>
        <v>0</v>
      </c>
      <c r="L325" s="42"/>
      <c r="M325" s="42"/>
      <c r="N325" s="42"/>
      <c r="O325" s="42"/>
      <c r="P325" s="42"/>
      <c r="Q325" s="42"/>
      <c r="R325" s="42">
        <f t="shared" si="30"/>
        <v>29180</v>
      </c>
      <c r="S325" s="42">
        <f t="shared" si="31"/>
        <v>0</v>
      </c>
    </row>
    <row r="326" spans="1:19" s="18" customFormat="1">
      <c r="A326" s="18">
        <f t="shared" si="32"/>
        <v>2035</v>
      </c>
      <c r="B326" s="18">
        <f t="shared" si="33"/>
        <v>7</v>
      </c>
      <c r="F326" s="42">
        <f>SUMIF('Cust MB Ind'!$X$8:$AH$8,$B$29,'Cust MB Ind'!$X286:$AH286)</f>
        <v>6</v>
      </c>
      <c r="G326" s="42">
        <f>'Avg Bill Days'!C283</f>
        <v>30.713999999999999</v>
      </c>
      <c r="H326" s="42"/>
      <c r="I326" s="42"/>
      <c r="J326" s="42">
        <f t="shared" si="29"/>
        <v>0</v>
      </c>
      <c r="K326" s="42">
        <f t="shared" si="29"/>
        <v>0</v>
      </c>
      <c r="L326" s="42"/>
      <c r="M326" s="42"/>
      <c r="N326" s="42"/>
      <c r="O326" s="42"/>
      <c r="P326" s="42"/>
      <c r="Q326" s="42"/>
      <c r="R326" s="42">
        <f t="shared" si="30"/>
        <v>27398</v>
      </c>
      <c r="S326" s="42">
        <f t="shared" si="31"/>
        <v>0</v>
      </c>
    </row>
    <row r="327" spans="1:19" s="18" customFormat="1">
      <c r="A327" s="18">
        <f t="shared" si="32"/>
        <v>2035</v>
      </c>
      <c r="B327" s="18">
        <f t="shared" si="33"/>
        <v>8</v>
      </c>
      <c r="F327" s="42">
        <f>SUMIF('Cust MB Ind'!$X$8:$AH$8,$B$29,'Cust MB Ind'!$X287:$AH287)</f>
        <v>6</v>
      </c>
      <c r="G327" s="42">
        <f>'Avg Bill Days'!C284</f>
        <v>30.475999999999999</v>
      </c>
      <c r="H327" s="42"/>
      <c r="I327" s="42"/>
      <c r="J327" s="42">
        <f t="shared" si="29"/>
        <v>0</v>
      </c>
      <c r="K327" s="42">
        <f t="shared" si="29"/>
        <v>0</v>
      </c>
      <c r="L327" s="42"/>
      <c r="M327" s="42"/>
      <c r="N327" s="42"/>
      <c r="O327" s="42"/>
      <c r="P327" s="42"/>
      <c r="Q327" s="42"/>
      <c r="R327" s="42">
        <f t="shared" si="30"/>
        <v>31219</v>
      </c>
      <c r="S327" s="42">
        <f t="shared" si="31"/>
        <v>0</v>
      </c>
    </row>
    <row r="328" spans="1:19" s="18" customFormat="1">
      <c r="A328" s="18">
        <f t="shared" si="32"/>
        <v>2035</v>
      </c>
      <c r="B328" s="18">
        <f t="shared" si="33"/>
        <v>9</v>
      </c>
      <c r="F328" s="42">
        <f>SUMIF('Cust MB Ind'!$X$8:$AH$8,$B$29,'Cust MB Ind'!$X288:$AH288)</f>
        <v>6</v>
      </c>
      <c r="G328" s="42">
        <f>'Avg Bill Days'!C285</f>
        <v>31.143000000000001</v>
      </c>
      <c r="H328" s="42"/>
      <c r="I328" s="42"/>
      <c r="J328" s="42">
        <f t="shared" si="29"/>
        <v>0</v>
      </c>
      <c r="K328" s="42">
        <f t="shared" si="29"/>
        <v>0</v>
      </c>
      <c r="L328" s="42"/>
      <c r="M328" s="42"/>
      <c r="N328" s="42"/>
      <c r="O328" s="42"/>
      <c r="P328" s="42"/>
      <c r="Q328" s="42"/>
      <c r="R328" s="42">
        <f t="shared" si="30"/>
        <v>29188</v>
      </c>
      <c r="S328" s="42">
        <f t="shared" si="31"/>
        <v>0</v>
      </c>
    </row>
    <row r="329" spans="1:19" s="18" customFormat="1">
      <c r="A329" s="18">
        <f t="shared" si="32"/>
        <v>2035</v>
      </c>
      <c r="B329" s="18">
        <f t="shared" si="33"/>
        <v>10</v>
      </c>
      <c r="F329" s="42">
        <f>SUMIF('Cust MB Ind'!$X$8:$AH$8,$B$29,'Cust MB Ind'!$X289:$AH289)</f>
        <v>6</v>
      </c>
      <c r="G329" s="42">
        <f>'Avg Bill Days'!C286</f>
        <v>30.762</v>
      </c>
      <c r="H329" s="42"/>
      <c r="I329" s="42"/>
      <c r="J329" s="42">
        <f t="shared" si="29"/>
        <v>0</v>
      </c>
      <c r="K329" s="42">
        <f t="shared" si="29"/>
        <v>0</v>
      </c>
      <c r="L329" s="42"/>
      <c r="M329" s="42"/>
      <c r="N329" s="42"/>
      <c r="O329" s="42"/>
      <c r="P329" s="42"/>
      <c r="Q329" s="42"/>
      <c r="R329" s="42">
        <f t="shared" si="30"/>
        <v>24802</v>
      </c>
      <c r="S329" s="42">
        <f t="shared" si="31"/>
        <v>0</v>
      </c>
    </row>
    <row r="330" spans="1:19" s="18" customFormat="1">
      <c r="A330" s="18">
        <f t="shared" si="32"/>
        <v>2035</v>
      </c>
      <c r="B330" s="18">
        <f t="shared" si="33"/>
        <v>11</v>
      </c>
      <c r="F330" s="42">
        <f>SUMIF('Cust MB Ind'!$X$8:$AH$8,$B$29,'Cust MB Ind'!$X290:$AH290)</f>
        <v>6</v>
      </c>
      <c r="G330" s="42">
        <f>'Avg Bill Days'!C287</f>
        <v>28.619</v>
      </c>
      <c r="H330" s="42"/>
      <c r="I330" s="42"/>
      <c r="J330" s="42">
        <f t="shared" si="29"/>
        <v>0</v>
      </c>
      <c r="K330" s="42">
        <f t="shared" si="29"/>
        <v>0</v>
      </c>
      <c r="L330" s="42"/>
      <c r="M330" s="42"/>
      <c r="N330" s="42"/>
      <c r="O330" s="42"/>
      <c r="P330" s="42"/>
      <c r="Q330" s="42"/>
      <c r="R330" s="42">
        <f t="shared" si="30"/>
        <v>20292</v>
      </c>
      <c r="S330" s="42">
        <f t="shared" si="31"/>
        <v>0</v>
      </c>
    </row>
    <row r="331" spans="1:19" s="18" customFormat="1">
      <c r="A331" s="18">
        <f t="shared" si="32"/>
        <v>2035</v>
      </c>
      <c r="B331" s="18">
        <f t="shared" si="33"/>
        <v>12</v>
      </c>
      <c r="F331" s="42">
        <f>SUMIF('Cust MB Ind'!$X$8:$AH$8,$B$29,'Cust MB Ind'!$X291:$AH291)</f>
        <v>6</v>
      </c>
      <c r="G331" s="42">
        <f>'Avg Bill Days'!C288</f>
        <v>31.238</v>
      </c>
      <c r="H331" s="42"/>
      <c r="I331" s="42"/>
      <c r="J331" s="42">
        <f t="shared" si="29"/>
        <v>0</v>
      </c>
      <c r="K331" s="42">
        <f t="shared" si="29"/>
        <v>0</v>
      </c>
      <c r="L331" s="42"/>
      <c r="M331" s="42"/>
      <c r="N331" s="42"/>
      <c r="O331" s="42"/>
      <c r="P331" s="42"/>
      <c r="Q331" s="42"/>
      <c r="R331" s="42">
        <f t="shared" si="30"/>
        <v>18983</v>
      </c>
      <c r="S331" s="42">
        <f t="shared" si="31"/>
        <v>0</v>
      </c>
    </row>
    <row r="332" spans="1:19" s="18" customFormat="1">
      <c r="A332" s="18">
        <f t="shared" si="32"/>
        <v>2036</v>
      </c>
      <c r="B332" s="18">
        <f t="shared" si="33"/>
        <v>1</v>
      </c>
      <c r="F332" s="42">
        <f>SUMIF('Cust MB Ind'!$X$8:$AH$8,$B$29,'Cust MB Ind'!$X292:$AH292)</f>
        <v>6</v>
      </c>
      <c r="G332" s="42">
        <f>'Avg Bill Days'!C289</f>
        <v>32.286000000000001</v>
      </c>
      <c r="H332" s="42"/>
      <c r="I332" s="42"/>
      <c r="J332" s="42">
        <f t="shared" si="29"/>
        <v>0</v>
      </c>
      <c r="K332" s="42">
        <f t="shared" si="29"/>
        <v>0</v>
      </c>
      <c r="L332" s="42"/>
      <c r="M332" s="42"/>
      <c r="N332" s="42"/>
      <c r="O332" s="42"/>
      <c r="P332" s="42"/>
      <c r="Q332" s="42"/>
      <c r="R332" s="42">
        <f t="shared" si="30"/>
        <v>17568</v>
      </c>
      <c r="S332" s="42">
        <f t="shared" si="31"/>
        <v>0</v>
      </c>
    </row>
    <row r="333" spans="1:19" s="18" customFormat="1">
      <c r="A333" s="18">
        <f t="shared" si="32"/>
        <v>2036</v>
      </c>
      <c r="B333" s="18">
        <f t="shared" si="33"/>
        <v>2</v>
      </c>
      <c r="F333" s="42">
        <f>SUMIF('Cust MB Ind'!$X$8:$AH$8,$B$29,'Cust MB Ind'!$X293:$AH293)</f>
        <v>6</v>
      </c>
      <c r="G333" s="42">
        <f>'Avg Bill Days'!C290</f>
        <v>30.31</v>
      </c>
      <c r="H333" s="42"/>
      <c r="I333" s="42"/>
      <c r="J333" s="42">
        <f t="shared" si="29"/>
        <v>0</v>
      </c>
      <c r="K333" s="42">
        <f t="shared" si="29"/>
        <v>0</v>
      </c>
      <c r="L333" s="42"/>
      <c r="M333" s="42"/>
      <c r="N333" s="42"/>
      <c r="O333" s="42"/>
      <c r="P333" s="42"/>
      <c r="Q333" s="42"/>
      <c r="R333" s="42">
        <f t="shared" si="30"/>
        <v>23070</v>
      </c>
      <c r="S333" s="42">
        <f t="shared" si="31"/>
        <v>0</v>
      </c>
    </row>
    <row r="334" spans="1:19" s="18" customFormat="1">
      <c r="A334" s="18">
        <f t="shared" si="32"/>
        <v>2036</v>
      </c>
      <c r="B334" s="18">
        <f t="shared" si="33"/>
        <v>3</v>
      </c>
      <c r="F334" s="42">
        <f>SUMIF('Cust MB Ind'!$X$8:$AH$8,$B$29,'Cust MB Ind'!$X294:$AH294)</f>
        <v>6</v>
      </c>
      <c r="G334" s="42">
        <f>'Avg Bill Days'!C291</f>
        <v>30.024000000000001</v>
      </c>
      <c r="H334" s="42"/>
      <c r="I334" s="42"/>
      <c r="J334" s="42">
        <f t="shared" si="29"/>
        <v>0</v>
      </c>
      <c r="K334" s="42">
        <f t="shared" si="29"/>
        <v>0</v>
      </c>
      <c r="L334" s="42"/>
      <c r="M334" s="42"/>
      <c r="N334" s="42"/>
      <c r="O334" s="42"/>
      <c r="P334" s="42"/>
      <c r="Q334" s="42"/>
      <c r="R334" s="42">
        <f t="shared" si="30"/>
        <v>21912</v>
      </c>
      <c r="S334" s="42">
        <f t="shared" si="31"/>
        <v>0</v>
      </c>
    </row>
    <row r="335" spans="1:19" s="18" customFormat="1">
      <c r="A335" s="18">
        <f t="shared" si="32"/>
        <v>2036</v>
      </c>
      <c r="B335" s="18">
        <f t="shared" si="33"/>
        <v>4</v>
      </c>
      <c r="F335" s="42">
        <f>SUMIF('Cust MB Ind'!$X$8:$AH$8,$B$29,'Cust MB Ind'!$X295:$AH295)</f>
        <v>6</v>
      </c>
      <c r="G335" s="42">
        <f>'Avg Bill Days'!C292</f>
        <v>30.713999999999999</v>
      </c>
      <c r="H335" s="42"/>
      <c r="I335" s="42"/>
      <c r="J335" s="42">
        <f t="shared" si="29"/>
        <v>0</v>
      </c>
      <c r="K335" s="42">
        <f t="shared" si="29"/>
        <v>0</v>
      </c>
      <c r="L335" s="42"/>
      <c r="M335" s="42"/>
      <c r="N335" s="42"/>
      <c r="O335" s="42"/>
      <c r="P335" s="42"/>
      <c r="Q335" s="42"/>
      <c r="R335" s="42">
        <f t="shared" si="30"/>
        <v>20458</v>
      </c>
      <c r="S335" s="42">
        <f t="shared" si="31"/>
        <v>0</v>
      </c>
    </row>
    <row r="336" spans="1:19" s="18" customFormat="1">
      <c r="A336" s="18">
        <f t="shared" si="32"/>
        <v>2036</v>
      </c>
      <c r="B336" s="18">
        <f t="shared" si="33"/>
        <v>5</v>
      </c>
      <c r="F336" s="42">
        <f>SUMIF('Cust MB Ind'!$X$8:$AH$8,$B$29,'Cust MB Ind'!$X296:$AH296)</f>
        <v>6</v>
      </c>
      <c r="G336" s="42">
        <f>'Avg Bill Days'!C293</f>
        <v>29.524000000000001</v>
      </c>
      <c r="H336" s="42"/>
      <c r="I336" s="42"/>
      <c r="J336" s="42">
        <f t="shared" si="29"/>
        <v>0</v>
      </c>
      <c r="K336" s="42">
        <f t="shared" si="29"/>
        <v>0</v>
      </c>
      <c r="L336" s="42"/>
      <c r="M336" s="42"/>
      <c r="N336" s="42"/>
      <c r="O336" s="42"/>
      <c r="P336" s="42"/>
      <c r="Q336" s="42"/>
      <c r="R336" s="42">
        <f t="shared" si="30"/>
        <v>30666</v>
      </c>
      <c r="S336" s="42">
        <f t="shared" si="31"/>
        <v>0</v>
      </c>
    </row>
    <row r="337" spans="1:19" s="18" customFormat="1">
      <c r="A337" s="18">
        <f t="shared" si="32"/>
        <v>2036</v>
      </c>
      <c r="B337" s="18">
        <f t="shared" si="33"/>
        <v>6</v>
      </c>
      <c r="F337" s="42">
        <f>SUMIF('Cust MB Ind'!$X$8:$AH$8,$B$29,'Cust MB Ind'!$X297:$AH297)</f>
        <v>6</v>
      </c>
      <c r="G337" s="42">
        <f>'Avg Bill Days'!C294</f>
        <v>30.619</v>
      </c>
      <c r="H337" s="42"/>
      <c r="I337" s="42"/>
      <c r="J337" s="42">
        <f t="shared" si="29"/>
        <v>0</v>
      </c>
      <c r="K337" s="42">
        <f t="shared" si="29"/>
        <v>0</v>
      </c>
      <c r="L337" s="42"/>
      <c r="M337" s="42"/>
      <c r="N337" s="42"/>
      <c r="O337" s="42"/>
      <c r="P337" s="42"/>
      <c r="Q337" s="42"/>
      <c r="R337" s="42">
        <f t="shared" si="30"/>
        <v>29180</v>
      </c>
      <c r="S337" s="42">
        <f t="shared" si="31"/>
        <v>0</v>
      </c>
    </row>
    <row r="338" spans="1:19" s="18" customFormat="1">
      <c r="A338" s="18">
        <f t="shared" si="32"/>
        <v>2036</v>
      </c>
      <c r="B338" s="18">
        <f t="shared" si="33"/>
        <v>7</v>
      </c>
      <c r="F338" s="42">
        <f>SUMIF('Cust MB Ind'!$X$8:$AH$8,$B$29,'Cust MB Ind'!$X298:$AH298)</f>
        <v>6</v>
      </c>
      <c r="G338" s="42">
        <f>'Avg Bill Days'!C295</f>
        <v>30.713999999999999</v>
      </c>
      <c r="H338" s="42"/>
      <c r="I338" s="42"/>
      <c r="J338" s="42">
        <f t="shared" si="29"/>
        <v>0</v>
      </c>
      <c r="K338" s="42">
        <f t="shared" si="29"/>
        <v>0</v>
      </c>
      <c r="L338" s="42"/>
      <c r="M338" s="42"/>
      <c r="N338" s="42"/>
      <c r="O338" s="42"/>
      <c r="P338" s="42"/>
      <c r="Q338" s="42"/>
      <c r="R338" s="42">
        <f t="shared" si="30"/>
        <v>27398</v>
      </c>
      <c r="S338" s="42">
        <f t="shared" si="31"/>
        <v>0</v>
      </c>
    </row>
    <row r="339" spans="1:19" s="18" customFormat="1">
      <c r="A339" s="18">
        <f t="shared" si="32"/>
        <v>2036</v>
      </c>
      <c r="B339" s="18">
        <f t="shared" si="33"/>
        <v>8</v>
      </c>
      <c r="F339" s="42">
        <f>SUMIF('Cust MB Ind'!$X$8:$AH$8,$B$29,'Cust MB Ind'!$X299:$AH299)</f>
        <v>6</v>
      </c>
      <c r="G339" s="42">
        <f>'Avg Bill Days'!C296</f>
        <v>30.475999999999999</v>
      </c>
      <c r="H339" s="42"/>
      <c r="I339" s="42"/>
      <c r="J339" s="42">
        <f t="shared" si="29"/>
        <v>0</v>
      </c>
      <c r="K339" s="42">
        <f t="shared" si="29"/>
        <v>0</v>
      </c>
      <c r="L339" s="42"/>
      <c r="M339" s="42"/>
      <c r="N339" s="42"/>
      <c r="O339" s="42"/>
      <c r="P339" s="42"/>
      <c r="Q339" s="42"/>
      <c r="R339" s="42">
        <f t="shared" si="30"/>
        <v>31219</v>
      </c>
      <c r="S339" s="42">
        <f t="shared" si="31"/>
        <v>0</v>
      </c>
    </row>
    <row r="340" spans="1:19" s="18" customFormat="1">
      <c r="A340" s="18">
        <f t="shared" si="32"/>
        <v>2036</v>
      </c>
      <c r="B340" s="18">
        <f t="shared" si="33"/>
        <v>9</v>
      </c>
      <c r="F340" s="42">
        <f>SUMIF('Cust MB Ind'!$X$8:$AH$8,$B$29,'Cust MB Ind'!$X300:$AH300)</f>
        <v>6</v>
      </c>
      <c r="G340" s="42">
        <f>'Avg Bill Days'!C297</f>
        <v>31.143000000000001</v>
      </c>
      <c r="H340" s="42"/>
      <c r="I340" s="42"/>
      <c r="J340" s="42">
        <f t="shared" si="29"/>
        <v>0</v>
      </c>
      <c r="K340" s="42">
        <f t="shared" si="29"/>
        <v>0</v>
      </c>
      <c r="L340" s="42"/>
      <c r="M340" s="42"/>
      <c r="N340" s="42"/>
      <c r="O340" s="42"/>
      <c r="P340" s="42"/>
      <c r="Q340" s="42"/>
      <c r="R340" s="42">
        <f t="shared" si="30"/>
        <v>29188</v>
      </c>
      <c r="S340" s="42">
        <f t="shared" si="31"/>
        <v>0</v>
      </c>
    </row>
    <row r="341" spans="1:19" s="18" customFormat="1">
      <c r="A341" s="18">
        <f t="shared" si="32"/>
        <v>2036</v>
      </c>
      <c r="B341" s="18">
        <f t="shared" si="33"/>
        <v>10</v>
      </c>
      <c r="F341" s="42">
        <f>SUMIF('Cust MB Ind'!$X$8:$AH$8,$B$29,'Cust MB Ind'!$X301:$AH301)</f>
        <v>6</v>
      </c>
      <c r="G341" s="42">
        <f>'Avg Bill Days'!C298</f>
        <v>30.762</v>
      </c>
      <c r="H341" s="42"/>
      <c r="I341" s="42"/>
      <c r="J341" s="42">
        <f t="shared" si="29"/>
        <v>0</v>
      </c>
      <c r="K341" s="42">
        <f t="shared" si="29"/>
        <v>0</v>
      </c>
      <c r="L341" s="42"/>
      <c r="M341" s="42"/>
      <c r="N341" s="42"/>
      <c r="O341" s="42"/>
      <c r="P341" s="42"/>
      <c r="Q341" s="42"/>
      <c r="R341" s="42">
        <f t="shared" si="30"/>
        <v>24802</v>
      </c>
      <c r="S341" s="42">
        <f t="shared" si="31"/>
        <v>0</v>
      </c>
    </row>
    <row r="342" spans="1:19" s="18" customFormat="1">
      <c r="A342" s="18">
        <f t="shared" si="32"/>
        <v>2036</v>
      </c>
      <c r="B342" s="18">
        <f t="shared" si="33"/>
        <v>11</v>
      </c>
      <c r="F342" s="42">
        <f>SUMIF('Cust MB Ind'!$X$8:$AH$8,$B$29,'Cust MB Ind'!$X302:$AH302)</f>
        <v>6</v>
      </c>
      <c r="G342" s="42">
        <f>'Avg Bill Days'!C299</f>
        <v>28.619</v>
      </c>
      <c r="H342" s="42"/>
      <c r="I342" s="42"/>
      <c r="J342" s="42">
        <f t="shared" si="29"/>
        <v>0</v>
      </c>
      <c r="K342" s="42">
        <f t="shared" si="29"/>
        <v>0</v>
      </c>
      <c r="L342" s="42"/>
      <c r="M342" s="42"/>
      <c r="N342" s="42"/>
      <c r="O342" s="42"/>
      <c r="P342" s="42"/>
      <c r="Q342" s="42"/>
      <c r="R342" s="42">
        <f t="shared" si="30"/>
        <v>20292</v>
      </c>
      <c r="S342" s="42">
        <f t="shared" si="31"/>
        <v>0</v>
      </c>
    </row>
    <row r="343" spans="1:19" s="18" customFormat="1">
      <c r="A343" s="18">
        <f t="shared" si="32"/>
        <v>2036</v>
      </c>
      <c r="B343" s="18">
        <f t="shared" si="33"/>
        <v>12</v>
      </c>
      <c r="F343" s="42">
        <f>SUMIF('Cust MB Ind'!$X$8:$AH$8,$B$29,'Cust MB Ind'!$X303:$AH303)</f>
        <v>6</v>
      </c>
      <c r="G343" s="42">
        <f>'Avg Bill Days'!C300</f>
        <v>31.238</v>
      </c>
      <c r="H343" s="42"/>
      <c r="I343" s="42"/>
      <c r="J343" s="42">
        <f t="shared" si="29"/>
        <v>0</v>
      </c>
      <c r="K343" s="42">
        <f t="shared" si="29"/>
        <v>0</v>
      </c>
      <c r="L343" s="42"/>
      <c r="M343" s="42"/>
      <c r="N343" s="42"/>
      <c r="O343" s="42"/>
      <c r="P343" s="42"/>
      <c r="Q343" s="42"/>
      <c r="R343" s="42">
        <f t="shared" si="30"/>
        <v>18983</v>
      </c>
      <c r="S343" s="42">
        <f t="shared" si="31"/>
        <v>0</v>
      </c>
    </row>
    <row r="344" spans="1:19" s="18" customFormat="1">
      <c r="A344" s="18">
        <f t="shared" si="32"/>
        <v>2037</v>
      </c>
      <c r="B344" s="18">
        <f t="shared" si="33"/>
        <v>1</v>
      </c>
      <c r="F344" s="42">
        <f>SUMIF('Cust MB Ind'!$X$8:$AH$8,$B$29,'Cust MB Ind'!$X304:$AH304)</f>
        <v>6</v>
      </c>
      <c r="G344" s="42">
        <f>'Avg Bill Days'!C301</f>
        <v>32.286000000000001</v>
      </c>
      <c r="H344" s="42"/>
      <c r="I344" s="42"/>
      <c r="J344" s="42">
        <f t="shared" si="29"/>
        <v>0</v>
      </c>
      <c r="K344" s="42">
        <f t="shared" si="29"/>
        <v>0</v>
      </c>
      <c r="L344" s="42"/>
      <c r="M344" s="42"/>
      <c r="N344" s="42"/>
      <c r="O344" s="42"/>
      <c r="P344" s="42"/>
      <c r="Q344" s="42"/>
      <c r="R344" s="42">
        <f t="shared" si="30"/>
        <v>17568</v>
      </c>
      <c r="S344" s="42">
        <f t="shared" si="31"/>
        <v>0</v>
      </c>
    </row>
    <row r="345" spans="1:19" s="18" customFormat="1">
      <c r="A345" s="18">
        <f t="shared" si="32"/>
        <v>2037</v>
      </c>
      <c r="B345" s="18">
        <f t="shared" si="33"/>
        <v>2</v>
      </c>
      <c r="F345" s="42">
        <f>SUMIF('Cust MB Ind'!$X$8:$AH$8,$B$29,'Cust MB Ind'!$X305:$AH305)</f>
        <v>6</v>
      </c>
      <c r="G345" s="42">
        <f>'Avg Bill Days'!C302</f>
        <v>29.81</v>
      </c>
      <c r="H345" s="42"/>
      <c r="I345" s="42"/>
      <c r="J345" s="42">
        <f t="shared" si="29"/>
        <v>0</v>
      </c>
      <c r="K345" s="42">
        <f t="shared" si="29"/>
        <v>0</v>
      </c>
      <c r="L345" s="42"/>
      <c r="M345" s="42"/>
      <c r="N345" s="42"/>
      <c r="O345" s="42"/>
      <c r="P345" s="42"/>
      <c r="Q345" s="42"/>
      <c r="R345" s="42">
        <f t="shared" si="30"/>
        <v>22690</v>
      </c>
      <c r="S345" s="42">
        <f t="shared" si="31"/>
        <v>0</v>
      </c>
    </row>
    <row r="346" spans="1:19" s="18" customFormat="1">
      <c r="A346" s="18">
        <f t="shared" si="32"/>
        <v>2037</v>
      </c>
      <c r="B346" s="18">
        <f t="shared" si="33"/>
        <v>3</v>
      </c>
      <c r="F346" s="42">
        <f>SUMIF('Cust MB Ind'!$X$8:$AH$8,$B$29,'Cust MB Ind'!$X306:$AH306)</f>
        <v>6</v>
      </c>
      <c r="G346" s="42">
        <f>'Avg Bill Days'!C303</f>
        <v>29.524000000000001</v>
      </c>
      <c r="H346" s="42"/>
      <c r="I346" s="42"/>
      <c r="J346" s="42">
        <f t="shared" si="29"/>
        <v>0</v>
      </c>
      <c r="K346" s="42">
        <f t="shared" si="29"/>
        <v>0</v>
      </c>
      <c r="L346" s="42"/>
      <c r="M346" s="42"/>
      <c r="N346" s="42"/>
      <c r="O346" s="42"/>
      <c r="P346" s="42"/>
      <c r="Q346" s="42"/>
      <c r="R346" s="42">
        <f t="shared" si="30"/>
        <v>21547</v>
      </c>
      <c r="S346" s="42">
        <f t="shared" si="31"/>
        <v>0</v>
      </c>
    </row>
    <row r="347" spans="1:19" s="18" customFormat="1">
      <c r="A347" s="18">
        <f t="shared" si="32"/>
        <v>2037</v>
      </c>
      <c r="B347" s="18">
        <f t="shared" si="33"/>
        <v>4</v>
      </c>
      <c r="F347" s="42">
        <f>SUMIF('Cust MB Ind'!$X$8:$AH$8,$B$29,'Cust MB Ind'!$X307:$AH307)</f>
        <v>6</v>
      </c>
      <c r="G347" s="42">
        <f>'Avg Bill Days'!C304</f>
        <v>30.713999999999999</v>
      </c>
      <c r="H347" s="42"/>
      <c r="I347" s="42"/>
      <c r="J347" s="42">
        <f t="shared" si="29"/>
        <v>0</v>
      </c>
      <c r="K347" s="42">
        <f t="shared" si="29"/>
        <v>0</v>
      </c>
      <c r="L347" s="42"/>
      <c r="M347" s="42"/>
      <c r="N347" s="42"/>
      <c r="O347" s="42"/>
      <c r="P347" s="42"/>
      <c r="Q347" s="42"/>
      <c r="R347" s="42">
        <f t="shared" si="30"/>
        <v>20458</v>
      </c>
      <c r="S347" s="42">
        <f t="shared" si="31"/>
        <v>0</v>
      </c>
    </row>
    <row r="348" spans="1:19" s="18" customFormat="1">
      <c r="A348" s="18">
        <f t="shared" si="32"/>
        <v>2037</v>
      </c>
      <c r="B348" s="18">
        <f t="shared" si="33"/>
        <v>5</v>
      </c>
      <c r="F348" s="42">
        <f>SUMIF('Cust MB Ind'!$X$8:$AH$8,$B$29,'Cust MB Ind'!$X308:$AH308)</f>
        <v>6</v>
      </c>
      <c r="G348" s="42">
        <f>'Avg Bill Days'!C305</f>
        <v>29.524000000000001</v>
      </c>
      <c r="H348" s="42"/>
      <c r="I348" s="42"/>
      <c r="J348" s="42">
        <f t="shared" si="29"/>
        <v>0</v>
      </c>
      <c r="K348" s="42">
        <f t="shared" si="29"/>
        <v>0</v>
      </c>
      <c r="L348" s="42"/>
      <c r="M348" s="42"/>
      <c r="N348" s="42"/>
      <c r="O348" s="42"/>
      <c r="P348" s="42"/>
      <c r="Q348" s="42"/>
      <c r="R348" s="42">
        <f t="shared" si="30"/>
        <v>30666</v>
      </c>
      <c r="S348" s="42">
        <f t="shared" si="31"/>
        <v>0</v>
      </c>
    </row>
    <row r="349" spans="1:19" s="18" customFormat="1">
      <c r="A349" s="18">
        <f t="shared" si="32"/>
        <v>2037</v>
      </c>
      <c r="B349" s="18">
        <f t="shared" si="33"/>
        <v>6</v>
      </c>
      <c r="F349" s="42">
        <f>SUMIF('Cust MB Ind'!$X$8:$AH$8,$B$29,'Cust MB Ind'!$X309:$AH309)</f>
        <v>6</v>
      </c>
      <c r="G349" s="42">
        <f>'Avg Bill Days'!C306</f>
        <v>30.619</v>
      </c>
      <c r="H349" s="42"/>
      <c r="I349" s="42"/>
      <c r="J349" s="42">
        <f t="shared" si="29"/>
        <v>0</v>
      </c>
      <c r="K349" s="42">
        <f t="shared" si="29"/>
        <v>0</v>
      </c>
      <c r="L349" s="42"/>
      <c r="M349" s="42"/>
      <c r="N349" s="42"/>
      <c r="O349" s="42"/>
      <c r="P349" s="42"/>
      <c r="Q349" s="42"/>
      <c r="R349" s="42">
        <f t="shared" si="30"/>
        <v>29180</v>
      </c>
      <c r="S349" s="42">
        <f t="shared" si="31"/>
        <v>0</v>
      </c>
    </row>
    <row r="350" spans="1:19" s="18" customFormat="1">
      <c r="A350" s="18">
        <f t="shared" si="32"/>
        <v>2037</v>
      </c>
      <c r="B350" s="18">
        <f t="shared" si="33"/>
        <v>7</v>
      </c>
      <c r="F350" s="42">
        <f>SUMIF('Cust MB Ind'!$X$8:$AH$8,$B$29,'Cust MB Ind'!$X310:$AH310)</f>
        <v>6</v>
      </c>
      <c r="G350" s="42">
        <f>'Avg Bill Days'!C307</f>
        <v>30.713999999999999</v>
      </c>
      <c r="H350" s="42"/>
      <c r="I350" s="42"/>
      <c r="J350" s="42">
        <f t="shared" si="29"/>
        <v>0</v>
      </c>
      <c r="K350" s="42">
        <f t="shared" si="29"/>
        <v>0</v>
      </c>
      <c r="L350" s="42"/>
      <c r="M350" s="42"/>
      <c r="N350" s="42"/>
      <c r="O350" s="42"/>
      <c r="P350" s="42"/>
      <c r="Q350" s="42"/>
      <c r="R350" s="42">
        <f t="shared" si="30"/>
        <v>27398</v>
      </c>
      <c r="S350" s="42">
        <f t="shared" si="31"/>
        <v>0</v>
      </c>
    </row>
    <row r="351" spans="1:19" s="18" customFormat="1">
      <c r="A351" s="18">
        <f t="shared" si="32"/>
        <v>2037</v>
      </c>
      <c r="B351" s="18">
        <f t="shared" si="33"/>
        <v>8</v>
      </c>
      <c r="F351" s="42">
        <f>SUMIF('Cust MB Ind'!$X$8:$AH$8,$B$29,'Cust MB Ind'!$X311:$AH311)</f>
        <v>6</v>
      </c>
      <c r="G351" s="42">
        <f>'Avg Bill Days'!C308</f>
        <v>30.475999999999999</v>
      </c>
      <c r="H351" s="42"/>
      <c r="I351" s="42"/>
      <c r="J351" s="42">
        <f t="shared" si="29"/>
        <v>0</v>
      </c>
      <c r="K351" s="42">
        <f t="shared" si="29"/>
        <v>0</v>
      </c>
      <c r="L351" s="42"/>
      <c r="M351" s="42"/>
      <c r="N351" s="42"/>
      <c r="O351" s="42"/>
      <c r="P351" s="42"/>
      <c r="Q351" s="42"/>
      <c r="R351" s="42">
        <f t="shared" si="30"/>
        <v>31219</v>
      </c>
      <c r="S351" s="42">
        <f t="shared" si="31"/>
        <v>0</v>
      </c>
    </row>
    <row r="352" spans="1:19" s="18" customFormat="1">
      <c r="A352" s="18">
        <f t="shared" si="32"/>
        <v>2037</v>
      </c>
      <c r="B352" s="18">
        <f t="shared" si="33"/>
        <v>9</v>
      </c>
      <c r="F352" s="42">
        <f>SUMIF('Cust MB Ind'!$X$8:$AH$8,$B$29,'Cust MB Ind'!$X312:$AH312)</f>
        <v>6</v>
      </c>
      <c r="G352" s="42">
        <f>'Avg Bill Days'!C309</f>
        <v>31.143000000000001</v>
      </c>
      <c r="H352" s="42"/>
      <c r="I352" s="42"/>
      <c r="J352" s="42">
        <f t="shared" si="29"/>
        <v>0</v>
      </c>
      <c r="K352" s="42">
        <f t="shared" si="29"/>
        <v>0</v>
      </c>
      <c r="L352" s="42"/>
      <c r="M352" s="42"/>
      <c r="N352" s="42"/>
      <c r="O352" s="42"/>
      <c r="P352" s="42"/>
      <c r="Q352" s="42"/>
      <c r="R352" s="42">
        <f t="shared" si="30"/>
        <v>29188</v>
      </c>
      <c r="S352" s="42">
        <f t="shared" si="31"/>
        <v>0</v>
      </c>
    </row>
    <row r="353" spans="1:19" s="18" customFormat="1">
      <c r="A353" s="18">
        <f t="shared" si="32"/>
        <v>2037</v>
      </c>
      <c r="B353" s="18">
        <f t="shared" si="33"/>
        <v>10</v>
      </c>
      <c r="F353" s="42">
        <f>SUMIF('Cust MB Ind'!$X$8:$AH$8,$B$29,'Cust MB Ind'!$X313:$AH313)</f>
        <v>6</v>
      </c>
      <c r="G353" s="42">
        <f>'Avg Bill Days'!C310</f>
        <v>30.762</v>
      </c>
      <c r="H353" s="42"/>
      <c r="I353" s="42"/>
      <c r="J353" s="42">
        <f t="shared" si="29"/>
        <v>0</v>
      </c>
      <c r="K353" s="42">
        <f t="shared" si="29"/>
        <v>0</v>
      </c>
      <c r="L353" s="42"/>
      <c r="M353" s="42"/>
      <c r="N353" s="42"/>
      <c r="O353" s="42"/>
      <c r="P353" s="42"/>
      <c r="Q353" s="42"/>
      <c r="R353" s="42">
        <f t="shared" si="30"/>
        <v>24802</v>
      </c>
      <c r="S353" s="42">
        <f t="shared" si="31"/>
        <v>0</v>
      </c>
    </row>
    <row r="354" spans="1:19" s="18" customFormat="1">
      <c r="A354" s="18">
        <f t="shared" si="32"/>
        <v>2037</v>
      </c>
      <c r="B354" s="18">
        <f t="shared" si="33"/>
        <v>11</v>
      </c>
      <c r="F354" s="42">
        <f>SUMIF('Cust MB Ind'!$X$8:$AH$8,$B$29,'Cust MB Ind'!$X314:$AH314)</f>
        <v>6</v>
      </c>
      <c r="G354" s="42">
        <f>'Avg Bill Days'!C311</f>
        <v>28.619</v>
      </c>
      <c r="H354" s="42"/>
      <c r="I354" s="42"/>
      <c r="J354" s="42">
        <f t="shared" si="29"/>
        <v>0</v>
      </c>
      <c r="K354" s="42">
        <f t="shared" si="29"/>
        <v>0</v>
      </c>
      <c r="L354" s="42"/>
      <c r="M354" s="42"/>
      <c r="N354" s="42"/>
      <c r="O354" s="42"/>
      <c r="P354" s="42"/>
      <c r="Q354" s="42"/>
      <c r="R354" s="42">
        <f t="shared" si="30"/>
        <v>20292</v>
      </c>
      <c r="S354" s="42">
        <f t="shared" si="31"/>
        <v>0</v>
      </c>
    </row>
    <row r="355" spans="1:19" s="18" customFormat="1">
      <c r="A355" s="18">
        <f t="shared" si="32"/>
        <v>2037</v>
      </c>
      <c r="B355" s="18">
        <f t="shared" si="33"/>
        <v>12</v>
      </c>
      <c r="F355" s="42">
        <f>SUMIF('Cust MB Ind'!$X$8:$AH$8,$B$29,'Cust MB Ind'!$X315:$AH315)</f>
        <v>6</v>
      </c>
      <c r="G355" s="42">
        <f>'Avg Bill Days'!C312</f>
        <v>31.238</v>
      </c>
      <c r="H355" s="42"/>
      <c r="I355" s="42"/>
      <c r="J355" s="42">
        <f t="shared" si="29"/>
        <v>0</v>
      </c>
      <c r="K355" s="42">
        <f t="shared" si="29"/>
        <v>0</v>
      </c>
      <c r="L355" s="42"/>
      <c r="M355" s="42"/>
      <c r="N355" s="42"/>
      <c r="O355" s="42"/>
      <c r="P355" s="42"/>
      <c r="Q355" s="42"/>
      <c r="R355" s="42">
        <f t="shared" si="30"/>
        <v>18983</v>
      </c>
      <c r="S355" s="42">
        <f t="shared" si="31"/>
        <v>0</v>
      </c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S355"/>
  <sheetViews>
    <sheetView zoomScale="90" zoomScaleNormal="90" workbookViewId="0">
      <pane ySplit="2" topLeftCell="A3" activePane="bottomLeft" state="frozen"/>
      <selection pane="bottomLeft" activeCell="A3" sqref="A3"/>
    </sheetView>
  </sheetViews>
  <sheetFormatPr defaultRowHeight="15"/>
  <cols>
    <col min="1" max="5" width="7.7109375" style="3" customWidth="1"/>
    <col min="6" max="7" width="11.5703125" style="3" customWidth="1"/>
    <col min="8" max="8" width="15.28515625" style="3" customWidth="1"/>
    <col min="9" max="15" width="11.5703125" style="3" customWidth="1"/>
    <col min="16" max="17" width="12.85546875" style="3" customWidth="1"/>
    <col min="18" max="18" width="14.140625" style="3" bestFit="1" customWidth="1"/>
    <col min="19" max="19" width="13.42578125" style="3" customWidth="1"/>
    <col min="20" max="16384" width="9.140625" style="3"/>
  </cols>
  <sheetData>
    <row r="1" spans="1:19" ht="31.5" customHeight="1">
      <c r="A1" s="6" t="s">
        <v>12</v>
      </c>
      <c r="B1" s="6" t="s">
        <v>13</v>
      </c>
      <c r="C1" s="6" t="s">
        <v>14</v>
      </c>
      <c r="D1" s="6" t="s">
        <v>15</v>
      </c>
      <c r="E1" s="6" t="s">
        <v>16</v>
      </c>
      <c r="F1" s="7" t="s">
        <v>17</v>
      </c>
      <c r="G1" s="7" t="s">
        <v>18</v>
      </c>
      <c r="H1" s="7" t="s">
        <v>19</v>
      </c>
      <c r="I1" s="7" t="s">
        <v>88</v>
      </c>
      <c r="J1" s="7" t="s">
        <v>89</v>
      </c>
      <c r="K1" s="7" t="s">
        <v>90</v>
      </c>
      <c r="L1" s="7" t="s">
        <v>20</v>
      </c>
      <c r="M1" s="7" t="s">
        <v>91</v>
      </c>
      <c r="N1" s="7" t="s">
        <v>92</v>
      </c>
      <c r="O1" s="7"/>
      <c r="P1" s="8" t="s">
        <v>21</v>
      </c>
      <c r="Q1" s="8" t="s">
        <v>22</v>
      </c>
      <c r="R1" s="9" t="s">
        <v>74</v>
      </c>
      <c r="S1" s="7" t="s">
        <v>23</v>
      </c>
    </row>
    <row r="2" spans="1:19">
      <c r="A2" s="10" t="s">
        <v>93</v>
      </c>
      <c r="B2" s="10" t="s">
        <v>94</v>
      </c>
      <c r="C2" s="10" t="s">
        <v>95</v>
      </c>
      <c r="D2" s="10" t="s">
        <v>96</v>
      </c>
      <c r="E2" s="10" t="s">
        <v>97</v>
      </c>
      <c r="F2" s="10" t="s">
        <v>98</v>
      </c>
      <c r="G2" s="10" t="s">
        <v>99</v>
      </c>
      <c r="H2" s="11">
        <v>30</v>
      </c>
      <c r="I2" s="12">
        <v>590</v>
      </c>
      <c r="J2" s="13">
        <v>588</v>
      </c>
      <c r="K2" s="13">
        <v>508</v>
      </c>
      <c r="L2" s="13">
        <v>608</v>
      </c>
      <c r="M2" s="13">
        <v>580</v>
      </c>
      <c r="N2" s="13">
        <v>969</v>
      </c>
      <c r="O2" s="13"/>
      <c r="P2" s="14" t="s">
        <v>100</v>
      </c>
      <c r="Q2" s="14" t="s">
        <v>101</v>
      </c>
      <c r="R2" s="14" t="s">
        <v>102</v>
      </c>
      <c r="S2" s="10" t="s">
        <v>103</v>
      </c>
    </row>
    <row r="3" spans="1:19">
      <c r="A3" s="3">
        <v>2010</v>
      </c>
      <c r="B3" s="3">
        <v>5</v>
      </c>
      <c r="C3" s="3" t="s">
        <v>10</v>
      </c>
      <c r="D3" s="3" t="s">
        <v>2</v>
      </c>
      <c r="E3" s="3" t="s">
        <v>64</v>
      </c>
      <c r="F3" s="36">
        <v>9</v>
      </c>
      <c r="G3" s="36">
        <v>278</v>
      </c>
      <c r="H3" s="36"/>
      <c r="I3" s="36">
        <v>4731</v>
      </c>
      <c r="J3" s="36"/>
      <c r="K3" s="36">
        <v>718</v>
      </c>
      <c r="L3" s="36"/>
      <c r="M3" s="36"/>
      <c r="N3" s="36"/>
      <c r="O3" s="36"/>
      <c r="P3" s="36">
        <v>213358.05</v>
      </c>
      <c r="Q3" s="36">
        <v>92178.44</v>
      </c>
      <c r="R3" s="36">
        <v>1990560</v>
      </c>
      <c r="S3" s="36">
        <v>4731</v>
      </c>
    </row>
    <row r="4" spans="1:19">
      <c r="A4" s="3">
        <v>2010</v>
      </c>
      <c r="B4" s="3">
        <v>6</v>
      </c>
      <c r="C4" s="3" t="s">
        <v>10</v>
      </c>
      <c r="D4" s="3" t="s">
        <v>2</v>
      </c>
      <c r="E4" s="3" t="s">
        <v>64</v>
      </c>
      <c r="F4" s="36">
        <v>9</v>
      </c>
      <c r="G4" s="36">
        <v>269</v>
      </c>
      <c r="H4" s="36"/>
      <c r="I4" s="36">
        <v>4841</v>
      </c>
      <c r="J4" s="36"/>
      <c r="K4" s="36">
        <v>745</v>
      </c>
      <c r="L4" s="36"/>
      <c r="M4" s="36"/>
      <c r="N4" s="36"/>
      <c r="O4" s="36"/>
      <c r="P4" s="36">
        <v>221973.96000000002</v>
      </c>
      <c r="Q4" s="36">
        <v>95317.58</v>
      </c>
      <c r="R4" s="36">
        <v>2078480</v>
      </c>
      <c r="S4" s="36">
        <v>4841</v>
      </c>
    </row>
    <row r="5" spans="1:19">
      <c r="A5" s="3">
        <v>2010</v>
      </c>
      <c r="B5" s="3">
        <v>7</v>
      </c>
      <c r="C5" s="3" t="s">
        <v>10</v>
      </c>
      <c r="D5" s="3" t="s">
        <v>2</v>
      </c>
      <c r="E5" s="3" t="s">
        <v>64</v>
      </c>
      <c r="F5" s="36">
        <v>9</v>
      </c>
      <c r="G5" s="36">
        <v>271</v>
      </c>
      <c r="H5" s="36"/>
      <c r="I5" s="36">
        <v>5040</v>
      </c>
      <c r="J5" s="36"/>
      <c r="K5" s="36">
        <v>771</v>
      </c>
      <c r="L5" s="36"/>
      <c r="M5" s="36"/>
      <c r="N5" s="36"/>
      <c r="O5" s="36"/>
      <c r="P5" s="36">
        <v>228814.7</v>
      </c>
      <c r="Q5" s="36">
        <v>98386.559999999998</v>
      </c>
      <c r="R5" s="36">
        <v>2131720</v>
      </c>
      <c r="S5" s="36">
        <v>5040</v>
      </c>
    </row>
    <row r="6" spans="1:19">
      <c r="A6" s="3">
        <v>2010</v>
      </c>
      <c r="B6" s="3">
        <v>8</v>
      </c>
      <c r="C6" s="3" t="s">
        <v>10</v>
      </c>
      <c r="D6" s="3" t="s">
        <v>2</v>
      </c>
      <c r="E6" s="3" t="s">
        <v>64</v>
      </c>
      <c r="F6" s="36">
        <v>9</v>
      </c>
      <c r="G6" s="36">
        <v>279</v>
      </c>
      <c r="H6" s="36"/>
      <c r="I6" s="36">
        <v>5201</v>
      </c>
      <c r="J6" s="36"/>
      <c r="K6" s="36">
        <v>748</v>
      </c>
      <c r="L6" s="36"/>
      <c r="M6" s="36"/>
      <c r="N6" s="36"/>
      <c r="O6" s="36"/>
      <c r="P6" s="36">
        <v>246603.54</v>
      </c>
      <c r="Q6" s="36">
        <v>104584.56</v>
      </c>
      <c r="R6" s="36">
        <v>2328540</v>
      </c>
      <c r="S6" s="36">
        <v>5201</v>
      </c>
    </row>
    <row r="7" spans="1:19">
      <c r="A7" s="3">
        <v>2010</v>
      </c>
      <c r="B7" s="3">
        <v>9</v>
      </c>
      <c r="C7" s="3" t="s">
        <v>10</v>
      </c>
      <c r="D7" s="3" t="s">
        <v>2</v>
      </c>
      <c r="E7" s="3" t="s">
        <v>64</v>
      </c>
      <c r="F7" s="36">
        <v>9</v>
      </c>
      <c r="G7" s="36">
        <v>278</v>
      </c>
      <c r="H7" s="36"/>
      <c r="I7" s="36">
        <v>5176</v>
      </c>
      <c r="J7" s="36"/>
      <c r="K7" s="36">
        <v>714</v>
      </c>
      <c r="L7" s="36"/>
      <c r="M7" s="36"/>
      <c r="N7" s="36"/>
      <c r="O7" s="36"/>
      <c r="P7" s="36">
        <v>240537.25</v>
      </c>
      <c r="Q7" s="36">
        <v>102679.46</v>
      </c>
      <c r="R7" s="36">
        <v>2260960</v>
      </c>
      <c r="S7" s="36">
        <v>5176</v>
      </c>
    </row>
    <row r="8" spans="1:19">
      <c r="A8" s="3">
        <v>2010</v>
      </c>
      <c r="B8" s="3">
        <v>10</v>
      </c>
      <c r="C8" s="3" t="s">
        <v>10</v>
      </c>
      <c r="D8" s="3" t="s">
        <v>2</v>
      </c>
      <c r="E8" s="3" t="s">
        <v>64</v>
      </c>
      <c r="F8" s="36">
        <v>9</v>
      </c>
      <c r="G8" s="36">
        <v>260</v>
      </c>
      <c r="H8" s="36"/>
      <c r="I8" s="36">
        <v>5085</v>
      </c>
      <c r="J8" s="36"/>
      <c r="K8" s="36">
        <v>679</v>
      </c>
      <c r="L8" s="36"/>
      <c r="M8" s="36"/>
      <c r="N8" s="36"/>
      <c r="O8" s="36"/>
      <c r="P8" s="36">
        <v>218031.03000000003</v>
      </c>
      <c r="Q8" s="36">
        <v>95486.34</v>
      </c>
      <c r="R8" s="36">
        <v>2000760</v>
      </c>
      <c r="S8" s="36">
        <v>5085</v>
      </c>
    </row>
    <row r="9" spans="1:19" s="18" customFormat="1">
      <c r="A9" s="3">
        <v>2010</v>
      </c>
      <c r="B9" s="3">
        <v>11</v>
      </c>
      <c r="C9" s="3" t="s">
        <v>10</v>
      </c>
      <c r="D9" s="3" t="s">
        <v>2</v>
      </c>
      <c r="E9" s="3" t="s">
        <v>64</v>
      </c>
      <c r="F9" s="36">
        <v>9</v>
      </c>
      <c r="G9" s="36">
        <v>282</v>
      </c>
      <c r="H9" s="36"/>
      <c r="I9" s="36">
        <v>4729</v>
      </c>
      <c r="J9" s="36"/>
      <c r="K9" s="36">
        <v>636</v>
      </c>
      <c r="L9" s="36"/>
      <c r="M9" s="36"/>
      <c r="N9" s="36"/>
      <c r="O9" s="36"/>
      <c r="P9" s="36">
        <v>204213.58</v>
      </c>
      <c r="Q9" s="36">
        <v>89311.209999999977</v>
      </c>
      <c r="R9" s="36">
        <v>1877360</v>
      </c>
      <c r="S9" s="36">
        <v>4729</v>
      </c>
    </row>
    <row r="10" spans="1:19">
      <c r="A10" s="3">
        <v>2010</v>
      </c>
      <c r="B10" s="3">
        <v>12</v>
      </c>
      <c r="C10" s="3" t="s">
        <v>10</v>
      </c>
      <c r="D10" s="3" t="s">
        <v>2</v>
      </c>
      <c r="E10" s="3" t="s">
        <v>64</v>
      </c>
      <c r="F10" s="36">
        <v>9</v>
      </c>
      <c r="G10" s="36">
        <v>271</v>
      </c>
      <c r="H10" s="36"/>
      <c r="I10" s="36">
        <v>4662</v>
      </c>
      <c r="J10" s="36"/>
      <c r="K10" s="36">
        <v>639</v>
      </c>
      <c r="L10" s="36"/>
      <c r="M10" s="36"/>
      <c r="N10" s="36"/>
      <c r="O10" s="36"/>
      <c r="P10" s="36">
        <v>190625.53</v>
      </c>
      <c r="Q10" s="36">
        <v>84790.030000000013</v>
      </c>
      <c r="R10" s="36">
        <v>1716300</v>
      </c>
      <c r="S10" s="36">
        <v>4662</v>
      </c>
    </row>
    <row r="11" spans="1:19">
      <c r="A11" s="3">
        <v>2011</v>
      </c>
      <c r="B11" s="3">
        <v>1</v>
      </c>
      <c r="C11" s="3" t="s">
        <v>10</v>
      </c>
      <c r="D11" s="3" t="s">
        <v>2</v>
      </c>
      <c r="E11" s="3" t="s">
        <v>64</v>
      </c>
      <c r="F11" s="36">
        <v>9</v>
      </c>
      <c r="G11" s="36">
        <v>290</v>
      </c>
      <c r="H11" s="36"/>
      <c r="I11" s="36">
        <v>4406</v>
      </c>
      <c r="J11" s="36"/>
      <c r="K11" s="36">
        <v>539</v>
      </c>
      <c r="L11" s="36"/>
      <c r="M11" s="36"/>
      <c r="N11" s="36"/>
      <c r="O11" s="36"/>
      <c r="P11" s="36">
        <v>181821.15999999997</v>
      </c>
      <c r="Q11" s="36">
        <v>80986.290000000008</v>
      </c>
      <c r="R11" s="36">
        <v>1714640</v>
      </c>
      <c r="S11" s="36">
        <v>4406</v>
      </c>
    </row>
    <row r="12" spans="1:19">
      <c r="A12" s="3">
        <v>2011</v>
      </c>
      <c r="B12" s="3">
        <v>2</v>
      </c>
      <c r="C12" s="3" t="s">
        <v>10</v>
      </c>
      <c r="D12" s="3" t="s">
        <v>2</v>
      </c>
      <c r="E12" s="3" t="s">
        <v>64</v>
      </c>
      <c r="F12" s="36">
        <v>9</v>
      </c>
      <c r="G12" s="36">
        <v>275</v>
      </c>
      <c r="H12" s="36"/>
      <c r="I12" s="36">
        <v>4238</v>
      </c>
      <c r="J12" s="36"/>
      <c r="K12" s="36">
        <v>463</v>
      </c>
      <c r="L12" s="36"/>
      <c r="M12" s="36"/>
      <c r="N12" s="36"/>
      <c r="O12" s="36"/>
      <c r="P12" s="36">
        <v>178697.16</v>
      </c>
      <c r="Q12" s="36">
        <v>79047.709999999992</v>
      </c>
      <c r="R12" s="36">
        <v>1698020</v>
      </c>
      <c r="S12" s="36">
        <v>4238</v>
      </c>
    </row>
    <row r="13" spans="1:19">
      <c r="A13" s="3">
        <v>2011</v>
      </c>
      <c r="B13" s="3">
        <v>3</v>
      </c>
      <c r="C13" s="3" t="s">
        <v>10</v>
      </c>
      <c r="D13" s="3" t="s">
        <v>2</v>
      </c>
      <c r="E13" s="3" t="s">
        <v>64</v>
      </c>
      <c r="F13" s="36">
        <v>9</v>
      </c>
      <c r="G13" s="36">
        <v>260</v>
      </c>
      <c r="H13" s="36"/>
      <c r="I13" s="36">
        <v>4546</v>
      </c>
      <c r="J13" s="36"/>
      <c r="K13" s="36">
        <v>549</v>
      </c>
      <c r="L13" s="36"/>
      <c r="M13" s="36"/>
      <c r="N13" s="36"/>
      <c r="O13" s="36"/>
      <c r="P13" s="36">
        <v>180997.92</v>
      </c>
      <c r="Q13" s="36">
        <v>81577.899999999994</v>
      </c>
      <c r="R13" s="36">
        <v>1687400</v>
      </c>
      <c r="S13" s="36">
        <v>4546</v>
      </c>
    </row>
    <row r="14" spans="1:19">
      <c r="A14" s="3">
        <v>2011</v>
      </c>
      <c r="B14" s="3">
        <v>4</v>
      </c>
      <c r="C14" s="3" t="s">
        <v>10</v>
      </c>
      <c r="D14" s="3" t="s">
        <v>2</v>
      </c>
      <c r="E14" s="3" t="s">
        <v>64</v>
      </c>
      <c r="F14" s="36">
        <v>9</v>
      </c>
      <c r="G14" s="36">
        <v>262</v>
      </c>
      <c r="H14" s="36"/>
      <c r="I14" s="36">
        <v>4580</v>
      </c>
      <c r="J14" s="36"/>
      <c r="K14" s="36">
        <v>579</v>
      </c>
      <c r="L14" s="36"/>
      <c r="M14" s="36"/>
      <c r="N14" s="36"/>
      <c r="O14" s="36"/>
      <c r="P14" s="36">
        <v>185896.26</v>
      </c>
      <c r="Q14" s="36">
        <v>83152.52</v>
      </c>
      <c r="R14" s="36">
        <v>1740200</v>
      </c>
      <c r="S14" s="36">
        <v>4580</v>
      </c>
    </row>
    <row r="15" spans="1:19">
      <c r="A15" s="3">
        <v>2011</v>
      </c>
      <c r="B15" s="3">
        <v>5</v>
      </c>
      <c r="C15" s="3" t="s">
        <v>10</v>
      </c>
      <c r="D15" s="3" t="s">
        <v>2</v>
      </c>
      <c r="E15" s="3" t="s">
        <v>64</v>
      </c>
      <c r="F15" s="36">
        <v>9</v>
      </c>
      <c r="G15" s="36">
        <v>287</v>
      </c>
      <c r="H15" s="36"/>
      <c r="I15" s="36">
        <v>4929</v>
      </c>
      <c r="J15" s="36"/>
      <c r="K15" s="36">
        <v>628</v>
      </c>
      <c r="L15" s="36"/>
      <c r="M15" s="36"/>
      <c r="N15" s="36"/>
      <c r="O15" s="36"/>
      <c r="P15" s="36">
        <v>217765.69</v>
      </c>
      <c r="Q15" s="36">
        <v>94765.079999999973</v>
      </c>
      <c r="R15" s="36">
        <v>2100480</v>
      </c>
      <c r="S15" s="36">
        <v>4929</v>
      </c>
    </row>
    <row r="16" spans="1:19">
      <c r="A16" s="3">
        <v>2011</v>
      </c>
      <c r="B16" s="3">
        <v>6</v>
      </c>
      <c r="C16" s="3" t="s">
        <v>10</v>
      </c>
      <c r="D16" s="3" t="s">
        <v>2</v>
      </c>
      <c r="E16" s="3" t="s">
        <v>64</v>
      </c>
      <c r="F16" s="36">
        <v>9</v>
      </c>
      <c r="G16" s="36">
        <v>263</v>
      </c>
      <c r="H16" s="36"/>
      <c r="I16" s="36">
        <v>5267</v>
      </c>
      <c r="J16" s="36"/>
      <c r="K16" s="36">
        <v>564</v>
      </c>
      <c r="L16" s="36"/>
      <c r="M16" s="36"/>
      <c r="N16" s="36"/>
      <c r="O16" s="36"/>
      <c r="P16" s="36">
        <v>220753.61</v>
      </c>
      <c r="Q16" s="36">
        <v>97532.93</v>
      </c>
      <c r="R16" s="36">
        <v>2095160</v>
      </c>
      <c r="S16" s="36">
        <v>5267</v>
      </c>
    </row>
    <row r="17" spans="1:19">
      <c r="A17" s="3">
        <v>2011</v>
      </c>
      <c r="B17" s="3">
        <v>7</v>
      </c>
      <c r="C17" s="3" t="s">
        <v>10</v>
      </c>
      <c r="D17" s="3" t="s">
        <v>2</v>
      </c>
      <c r="E17" s="3" t="s">
        <v>64</v>
      </c>
      <c r="F17" s="36">
        <v>9</v>
      </c>
      <c r="G17" s="36">
        <v>280</v>
      </c>
      <c r="H17" s="36"/>
      <c r="I17" s="36">
        <v>5285</v>
      </c>
      <c r="J17" s="36"/>
      <c r="K17" s="36">
        <v>574</v>
      </c>
      <c r="L17" s="36"/>
      <c r="M17" s="36"/>
      <c r="N17" s="36"/>
      <c r="O17" s="36"/>
      <c r="P17" s="36">
        <v>231958.87</v>
      </c>
      <c r="Q17" s="36">
        <v>100870.70000000001</v>
      </c>
      <c r="R17" s="36">
        <v>2229380</v>
      </c>
      <c r="S17" s="36">
        <v>5285</v>
      </c>
    </row>
    <row r="18" spans="1:19">
      <c r="A18" s="3">
        <v>2011</v>
      </c>
      <c r="B18" s="3">
        <v>8</v>
      </c>
      <c r="C18" s="3" t="s">
        <v>10</v>
      </c>
      <c r="D18" s="3" t="s">
        <v>2</v>
      </c>
      <c r="E18" s="3" t="s">
        <v>64</v>
      </c>
      <c r="F18" s="36">
        <v>9</v>
      </c>
      <c r="G18" s="36">
        <v>276</v>
      </c>
      <c r="H18" s="36"/>
      <c r="I18" s="36">
        <v>5304</v>
      </c>
      <c r="J18" s="36"/>
      <c r="K18" s="36">
        <v>626</v>
      </c>
      <c r="L18" s="36"/>
      <c r="M18" s="36"/>
      <c r="N18" s="36"/>
      <c r="O18" s="36"/>
      <c r="P18" s="36">
        <v>235742.2</v>
      </c>
      <c r="Q18" s="36">
        <v>102105.57</v>
      </c>
      <c r="R18" s="36">
        <v>2272420</v>
      </c>
      <c r="S18" s="36">
        <v>5304</v>
      </c>
    </row>
    <row r="19" spans="1:19">
      <c r="A19" s="3">
        <v>2011</v>
      </c>
      <c r="B19" s="3">
        <v>9</v>
      </c>
      <c r="C19" s="3" t="s">
        <v>10</v>
      </c>
      <c r="D19" s="3" t="s">
        <v>2</v>
      </c>
      <c r="E19" s="3" t="s">
        <v>64</v>
      </c>
      <c r="F19" s="36">
        <v>9</v>
      </c>
      <c r="G19" s="36">
        <v>271</v>
      </c>
      <c r="H19" s="36"/>
      <c r="I19" s="36">
        <v>5286</v>
      </c>
      <c r="J19" s="36"/>
      <c r="K19" s="36">
        <v>610</v>
      </c>
      <c r="L19" s="36"/>
      <c r="M19" s="36"/>
      <c r="N19" s="36"/>
      <c r="O19" s="36"/>
      <c r="P19" s="36">
        <v>231043.76</v>
      </c>
      <c r="Q19" s="36">
        <v>101168.66000000002</v>
      </c>
      <c r="R19" s="36">
        <v>2213740</v>
      </c>
      <c r="S19" s="36">
        <v>5286</v>
      </c>
    </row>
    <row r="20" spans="1:19">
      <c r="A20" s="3">
        <v>2011</v>
      </c>
      <c r="B20" s="3">
        <v>10</v>
      </c>
      <c r="C20" s="3" t="s">
        <v>10</v>
      </c>
      <c r="D20" s="3" t="s">
        <v>2</v>
      </c>
      <c r="E20" s="3" t="s">
        <v>64</v>
      </c>
      <c r="F20" s="36">
        <v>9</v>
      </c>
      <c r="G20" s="36">
        <v>272</v>
      </c>
      <c r="H20" s="36"/>
      <c r="I20" s="36">
        <v>4903</v>
      </c>
      <c r="J20" s="36"/>
      <c r="K20" s="36">
        <v>677</v>
      </c>
      <c r="L20" s="36"/>
      <c r="M20" s="36"/>
      <c r="N20" s="36"/>
      <c r="O20" s="36"/>
      <c r="P20" s="36">
        <v>217474.77</v>
      </c>
      <c r="Q20" s="36">
        <v>97920.62</v>
      </c>
      <c r="R20" s="36">
        <v>2023920</v>
      </c>
      <c r="S20" s="36">
        <v>4903</v>
      </c>
    </row>
    <row r="21" spans="1:19">
      <c r="A21" s="3">
        <v>2011</v>
      </c>
      <c r="B21" s="3">
        <v>11</v>
      </c>
      <c r="C21" s="3" t="s">
        <v>10</v>
      </c>
      <c r="D21" s="3" t="s">
        <v>2</v>
      </c>
      <c r="E21" s="3" t="s">
        <v>64</v>
      </c>
      <c r="F21" s="36">
        <v>9</v>
      </c>
      <c r="G21" s="36">
        <v>268</v>
      </c>
      <c r="H21" s="36"/>
      <c r="I21" s="36">
        <v>4603</v>
      </c>
      <c r="J21" s="36"/>
      <c r="K21" s="36">
        <v>643</v>
      </c>
      <c r="L21" s="36"/>
      <c r="M21" s="36"/>
      <c r="N21" s="36"/>
      <c r="O21" s="36"/>
      <c r="P21" s="36">
        <v>195751.40999999997</v>
      </c>
      <c r="Q21" s="36">
        <v>89531.939999999988</v>
      </c>
      <c r="R21" s="36">
        <v>1796920</v>
      </c>
      <c r="S21" s="36">
        <v>4603</v>
      </c>
    </row>
    <row r="22" spans="1:19">
      <c r="A22" s="3">
        <v>2011</v>
      </c>
      <c r="B22" s="3">
        <v>12</v>
      </c>
      <c r="C22" s="3" t="s">
        <v>10</v>
      </c>
      <c r="D22" s="3" t="s">
        <v>2</v>
      </c>
      <c r="E22" s="3" t="s">
        <v>64</v>
      </c>
      <c r="F22" s="36">
        <v>9</v>
      </c>
      <c r="G22" s="36">
        <v>270</v>
      </c>
      <c r="H22" s="36"/>
      <c r="I22" s="36">
        <v>4627</v>
      </c>
      <c r="J22" s="36"/>
      <c r="K22" s="36">
        <v>611</v>
      </c>
      <c r="L22" s="36"/>
      <c r="M22" s="36"/>
      <c r="N22" s="36"/>
      <c r="O22" s="36"/>
      <c r="P22" s="36">
        <v>189883.99</v>
      </c>
      <c r="Q22" s="36">
        <v>87943.9</v>
      </c>
      <c r="R22" s="36">
        <v>1723200</v>
      </c>
      <c r="S22" s="36">
        <v>4627</v>
      </c>
    </row>
    <row r="23" spans="1:19">
      <c r="A23" s="3">
        <v>2012</v>
      </c>
      <c r="B23" s="3">
        <v>1</v>
      </c>
      <c r="C23" s="3" t="s">
        <v>10</v>
      </c>
      <c r="D23" s="3" t="s">
        <v>2</v>
      </c>
      <c r="E23" s="3" t="s">
        <v>64</v>
      </c>
      <c r="F23" s="36">
        <v>9</v>
      </c>
      <c r="G23" s="36">
        <v>295</v>
      </c>
      <c r="H23" s="36"/>
      <c r="I23" s="36">
        <v>4552</v>
      </c>
      <c r="J23" s="36"/>
      <c r="K23" s="36">
        <v>563</v>
      </c>
      <c r="L23" s="36"/>
      <c r="M23" s="36"/>
      <c r="N23" s="36"/>
      <c r="O23" s="36"/>
      <c r="P23" s="36">
        <v>191558.15</v>
      </c>
      <c r="Q23" s="36">
        <v>89558.96</v>
      </c>
      <c r="R23" s="36">
        <v>1784560</v>
      </c>
      <c r="S23" s="36">
        <v>4552</v>
      </c>
    </row>
    <row r="24" spans="1:19">
      <c r="A24" s="3">
        <v>2012</v>
      </c>
      <c r="B24" s="3">
        <v>2</v>
      </c>
      <c r="C24" s="3" t="s">
        <v>10</v>
      </c>
      <c r="D24" s="3" t="s">
        <v>2</v>
      </c>
      <c r="E24" s="3" t="s">
        <v>64</v>
      </c>
      <c r="F24" s="36">
        <v>9</v>
      </c>
      <c r="G24" s="36">
        <v>273</v>
      </c>
      <c r="H24" s="36"/>
      <c r="I24" s="36">
        <v>4529</v>
      </c>
      <c r="J24" s="36"/>
      <c r="K24" s="36">
        <v>567</v>
      </c>
      <c r="L24" s="36"/>
      <c r="M24" s="36"/>
      <c r="N24" s="36"/>
      <c r="O24" s="36"/>
      <c r="P24" s="36">
        <v>190077.01</v>
      </c>
      <c r="Q24" s="36">
        <v>88870.83</v>
      </c>
      <c r="R24" s="36">
        <v>1765420</v>
      </c>
      <c r="S24" s="36">
        <v>4529</v>
      </c>
    </row>
    <row r="25" spans="1:19">
      <c r="A25" s="3">
        <v>2012</v>
      </c>
      <c r="B25" s="3">
        <v>3</v>
      </c>
      <c r="C25" s="3" t="s">
        <v>10</v>
      </c>
      <c r="D25" s="3" t="s">
        <v>2</v>
      </c>
      <c r="E25" s="3" t="s">
        <v>64</v>
      </c>
      <c r="F25" s="36">
        <v>9</v>
      </c>
      <c r="G25" s="36">
        <v>257</v>
      </c>
      <c r="H25" s="36"/>
      <c r="I25" s="36">
        <v>4669</v>
      </c>
      <c r="J25" s="36"/>
      <c r="K25" s="36">
        <v>574</v>
      </c>
      <c r="L25" s="36"/>
      <c r="M25" s="36"/>
      <c r="N25" s="36"/>
      <c r="O25" s="36"/>
      <c r="P25" s="36">
        <v>182862.41</v>
      </c>
      <c r="Q25" s="36">
        <v>89342.73</v>
      </c>
      <c r="R25" s="36">
        <v>1730240</v>
      </c>
      <c r="S25" s="36">
        <v>4669</v>
      </c>
    </row>
    <row r="26" spans="1:19">
      <c r="A26" s="3">
        <v>2012</v>
      </c>
      <c r="B26" s="3">
        <v>4</v>
      </c>
      <c r="C26" s="3" t="s">
        <v>10</v>
      </c>
      <c r="D26" s="3" t="s">
        <v>2</v>
      </c>
      <c r="E26" s="3" t="s">
        <v>64</v>
      </c>
      <c r="F26" s="36">
        <v>9</v>
      </c>
      <c r="G26" s="36">
        <v>284</v>
      </c>
      <c r="H26" s="36"/>
      <c r="I26" s="36">
        <v>4687</v>
      </c>
      <c r="J26" s="36"/>
      <c r="K26" s="36">
        <v>570</v>
      </c>
      <c r="L26" s="36"/>
      <c r="M26" s="36"/>
      <c r="N26" s="36"/>
      <c r="O26" s="36"/>
      <c r="P26" s="36">
        <v>200517.87</v>
      </c>
      <c r="Q26" s="36">
        <v>95631.999999999985</v>
      </c>
      <c r="R26" s="36">
        <v>1952180</v>
      </c>
      <c r="S26" s="36">
        <v>4687</v>
      </c>
    </row>
    <row r="27" spans="1:19">
      <c r="A27" s="38" t="s">
        <v>25</v>
      </c>
      <c r="B27" s="38" t="s">
        <v>25</v>
      </c>
      <c r="C27" s="38" t="s">
        <v>25</v>
      </c>
      <c r="D27" s="38" t="s">
        <v>25</v>
      </c>
      <c r="E27" s="38" t="s">
        <v>25</v>
      </c>
      <c r="F27" s="38" t="s">
        <v>25</v>
      </c>
      <c r="G27" s="38" t="s">
        <v>25</v>
      </c>
      <c r="H27" s="38" t="s">
        <v>25</v>
      </c>
      <c r="I27" s="38" t="s">
        <v>25</v>
      </c>
      <c r="J27" s="38" t="s">
        <v>25</v>
      </c>
      <c r="K27" s="38" t="s">
        <v>25</v>
      </c>
      <c r="L27" s="38" t="s">
        <v>25</v>
      </c>
      <c r="M27" s="38" t="s">
        <v>25</v>
      </c>
      <c r="N27" s="38" t="s">
        <v>25</v>
      </c>
      <c r="O27" s="38" t="s">
        <v>25</v>
      </c>
      <c r="P27" s="38" t="s">
        <v>25</v>
      </c>
      <c r="Q27" s="38" t="s">
        <v>25</v>
      </c>
      <c r="R27" s="38" t="s">
        <v>25</v>
      </c>
      <c r="S27" s="38" t="s">
        <v>25</v>
      </c>
    </row>
    <row r="29" spans="1:19">
      <c r="A29" s="15" t="s">
        <v>24</v>
      </c>
      <c r="B29" s="15" t="s">
        <v>58</v>
      </c>
    </row>
    <row r="31" spans="1:19">
      <c r="A31" s="16" t="s">
        <v>54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19">
      <c r="A32" s="17" t="s">
        <v>52</v>
      </c>
      <c r="B32" s="17" t="s">
        <v>13</v>
      </c>
      <c r="C32" s="17"/>
      <c r="D32" s="17"/>
      <c r="E32" s="17"/>
      <c r="F32" s="17" t="s">
        <v>123</v>
      </c>
      <c r="G32" s="17" t="s">
        <v>124</v>
      </c>
      <c r="H32" s="17"/>
      <c r="I32" s="17"/>
      <c r="J32" s="17" t="s">
        <v>125</v>
      </c>
      <c r="K32" s="17" t="s">
        <v>126</v>
      </c>
      <c r="L32" s="17"/>
      <c r="M32" s="17"/>
      <c r="N32" s="17"/>
      <c r="O32" s="17"/>
      <c r="P32" s="17"/>
      <c r="Q32" s="17"/>
      <c r="R32" s="17" t="s">
        <v>127</v>
      </c>
      <c r="S32" s="17" t="s">
        <v>128</v>
      </c>
    </row>
    <row r="33" spans="1:19" s="18" customFormat="1">
      <c r="A33" s="18">
        <f t="shared" ref="A33:A44" si="0">COUNTIF($B$2:$B$27,$B33)</f>
        <v>2</v>
      </c>
      <c r="B33" s="18">
        <v>1</v>
      </c>
      <c r="F33" s="42">
        <f>SUMIF($B$3:$B$27,$B33,F$3:F$27)/$A33</f>
        <v>9</v>
      </c>
      <c r="G33" s="42">
        <f t="shared" ref="G33:G44" si="1">SUMIF($B$3:$B$27,$B33,G$3:G$27)/$A33/F33</f>
        <v>32.5</v>
      </c>
      <c r="H33" s="42"/>
      <c r="I33" s="42"/>
      <c r="J33" s="42">
        <f>SUMIF($B$3:$B$27,$B33,J$3:J$27)/$A33/$F33</f>
        <v>0</v>
      </c>
      <c r="K33" s="42">
        <f>SUMIF($B$3:$B$27,$B33,K$3:K$27)/$A33/$F33</f>
        <v>61.222222222222221</v>
      </c>
      <c r="L33" s="42"/>
      <c r="M33" s="42"/>
      <c r="N33" s="42"/>
      <c r="O33" s="42"/>
      <c r="P33" s="42"/>
      <c r="Q33" s="42"/>
      <c r="R33" s="42">
        <f>SUMIF($B$3:$B$27,$B33,R$3:R$27)/$A33/$F33/$G33</f>
        <v>5981.5384615384619</v>
      </c>
      <c r="S33" s="42">
        <f t="shared" ref="S33:S44" si="2">SUMIF($B$3:$B$27,$B33,S$3:S$27)/$A33/$F33</f>
        <v>497.66666666666669</v>
      </c>
    </row>
    <row r="34" spans="1:19" s="18" customFormat="1">
      <c r="A34" s="18">
        <f t="shared" si="0"/>
        <v>2</v>
      </c>
      <c r="B34" s="18">
        <v>2</v>
      </c>
      <c r="F34" s="42">
        <f t="shared" ref="F34:F44" si="3">SUMIF($B$3:$B$27,$B34,F$3:F$27)/$A34</f>
        <v>9</v>
      </c>
      <c r="G34" s="42">
        <f t="shared" si="1"/>
        <v>30.444444444444443</v>
      </c>
      <c r="H34" s="42"/>
      <c r="I34" s="42"/>
      <c r="J34" s="42">
        <f t="shared" ref="J34:K44" si="4">SUMIF($B$3:$B$27,$B34,J$3:J$27)/$A34/$F34</f>
        <v>0</v>
      </c>
      <c r="K34" s="42">
        <f t="shared" si="4"/>
        <v>57.222222222222221</v>
      </c>
      <c r="L34" s="42"/>
      <c r="M34" s="42"/>
      <c r="N34" s="42"/>
      <c r="O34" s="42"/>
      <c r="P34" s="42"/>
      <c r="Q34" s="42"/>
      <c r="R34" s="42">
        <f t="shared" ref="R34:R44" si="5">SUMIF($B$3:$B$27,$B34,R$3:R$27)/$A34/$F34/$G34</f>
        <v>6320.1459854014602</v>
      </c>
      <c r="S34" s="42">
        <f t="shared" si="2"/>
        <v>487.05555555555554</v>
      </c>
    </row>
    <row r="35" spans="1:19" s="18" customFormat="1">
      <c r="A35" s="18">
        <f t="shared" si="0"/>
        <v>2</v>
      </c>
      <c r="B35" s="18">
        <v>3</v>
      </c>
      <c r="F35" s="42">
        <f t="shared" si="3"/>
        <v>9</v>
      </c>
      <c r="G35" s="42">
        <f t="shared" si="1"/>
        <v>28.722222222222221</v>
      </c>
      <c r="H35" s="42"/>
      <c r="I35" s="42"/>
      <c r="J35" s="42">
        <f t="shared" si="4"/>
        <v>0</v>
      </c>
      <c r="K35" s="42">
        <f t="shared" si="4"/>
        <v>62.388888888888886</v>
      </c>
      <c r="L35" s="42"/>
      <c r="M35" s="42"/>
      <c r="N35" s="42"/>
      <c r="O35" s="42"/>
      <c r="P35" s="42"/>
      <c r="Q35" s="42"/>
      <c r="R35" s="42">
        <f t="shared" si="5"/>
        <v>6610.5222437137327</v>
      </c>
      <c r="S35" s="42">
        <f t="shared" si="2"/>
        <v>511.94444444444446</v>
      </c>
    </row>
    <row r="36" spans="1:19" s="18" customFormat="1">
      <c r="A36" s="18">
        <f>COUNTIF($B$2:$B$27,$B36)</f>
        <v>2</v>
      </c>
      <c r="B36" s="18">
        <v>4</v>
      </c>
      <c r="F36" s="42">
        <f t="shared" si="3"/>
        <v>9</v>
      </c>
      <c r="G36" s="42">
        <f t="shared" si="1"/>
        <v>30.333333333333332</v>
      </c>
      <c r="H36" s="42"/>
      <c r="I36" s="42"/>
      <c r="J36" s="42">
        <f t="shared" si="4"/>
        <v>0</v>
      </c>
      <c r="K36" s="42">
        <f t="shared" si="4"/>
        <v>63.833333333333336</v>
      </c>
      <c r="L36" s="42"/>
      <c r="M36" s="42"/>
      <c r="N36" s="42"/>
      <c r="O36" s="42"/>
      <c r="P36" s="42"/>
      <c r="Q36" s="42"/>
      <c r="R36" s="42">
        <f t="shared" si="5"/>
        <v>6762.600732600733</v>
      </c>
      <c r="S36" s="42">
        <f t="shared" si="2"/>
        <v>514.83333333333337</v>
      </c>
    </row>
    <row r="37" spans="1:19" s="18" customFormat="1">
      <c r="A37" s="18">
        <f t="shared" si="0"/>
        <v>2</v>
      </c>
      <c r="B37" s="18">
        <v>5</v>
      </c>
      <c r="F37" s="42">
        <f t="shared" si="3"/>
        <v>9</v>
      </c>
      <c r="G37" s="42">
        <f t="shared" si="1"/>
        <v>31.388888888888889</v>
      </c>
      <c r="H37" s="42"/>
      <c r="I37" s="42"/>
      <c r="J37" s="42">
        <f t="shared" si="4"/>
        <v>0</v>
      </c>
      <c r="K37" s="42">
        <f t="shared" si="4"/>
        <v>74.777777777777771</v>
      </c>
      <c r="L37" s="42"/>
      <c r="M37" s="42"/>
      <c r="N37" s="42"/>
      <c r="O37" s="42"/>
      <c r="P37" s="42"/>
      <c r="Q37" s="42"/>
      <c r="R37" s="42">
        <f t="shared" si="5"/>
        <v>7240.7787610619471</v>
      </c>
      <c r="S37" s="42">
        <f t="shared" si="2"/>
        <v>536.66666666666663</v>
      </c>
    </row>
    <row r="38" spans="1:19" s="18" customFormat="1">
      <c r="A38" s="18">
        <f t="shared" si="0"/>
        <v>2</v>
      </c>
      <c r="B38" s="18">
        <v>6</v>
      </c>
      <c r="F38" s="42">
        <f t="shared" si="3"/>
        <v>9</v>
      </c>
      <c r="G38" s="42">
        <f t="shared" si="1"/>
        <v>29.555555555555557</v>
      </c>
      <c r="H38" s="42"/>
      <c r="I38" s="42"/>
      <c r="J38" s="42">
        <f t="shared" si="4"/>
        <v>0</v>
      </c>
      <c r="K38" s="42">
        <f t="shared" si="4"/>
        <v>72.722222222222229</v>
      </c>
      <c r="L38" s="42"/>
      <c r="M38" s="42"/>
      <c r="N38" s="42"/>
      <c r="O38" s="42"/>
      <c r="P38" s="42"/>
      <c r="Q38" s="42"/>
      <c r="R38" s="42">
        <f t="shared" si="5"/>
        <v>7845.1879699248111</v>
      </c>
      <c r="S38" s="42">
        <f t="shared" si="2"/>
        <v>561.55555555555554</v>
      </c>
    </row>
    <row r="39" spans="1:19" s="18" customFormat="1">
      <c r="A39" s="18">
        <f t="shared" si="0"/>
        <v>2</v>
      </c>
      <c r="B39" s="18">
        <v>7</v>
      </c>
      <c r="F39" s="42">
        <f t="shared" si="3"/>
        <v>9</v>
      </c>
      <c r="G39" s="42">
        <f t="shared" si="1"/>
        <v>30.611111111111111</v>
      </c>
      <c r="H39" s="42"/>
      <c r="I39" s="42"/>
      <c r="J39" s="42">
        <f t="shared" si="4"/>
        <v>0</v>
      </c>
      <c r="K39" s="42">
        <f t="shared" si="4"/>
        <v>74.722222222222229</v>
      </c>
      <c r="L39" s="42"/>
      <c r="M39" s="42"/>
      <c r="N39" s="42"/>
      <c r="O39" s="42"/>
      <c r="P39" s="42"/>
      <c r="Q39" s="42"/>
      <c r="R39" s="42">
        <f t="shared" si="5"/>
        <v>7914.882032667877</v>
      </c>
      <c r="S39" s="42">
        <f t="shared" si="2"/>
        <v>573.61111111111109</v>
      </c>
    </row>
    <row r="40" spans="1:19" s="18" customFormat="1">
      <c r="A40" s="18">
        <f t="shared" si="0"/>
        <v>2</v>
      </c>
      <c r="B40" s="18">
        <v>8</v>
      </c>
      <c r="F40" s="42">
        <f t="shared" si="3"/>
        <v>9</v>
      </c>
      <c r="G40" s="42">
        <f t="shared" si="1"/>
        <v>30.833333333333332</v>
      </c>
      <c r="H40" s="42"/>
      <c r="I40" s="42"/>
      <c r="J40" s="42">
        <f t="shared" si="4"/>
        <v>0</v>
      </c>
      <c r="K40" s="42">
        <f t="shared" si="4"/>
        <v>76.333333333333329</v>
      </c>
      <c r="L40" s="42"/>
      <c r="M40" s="42"/>
      <c r="N40" s="42"/>
      <c r="O40" s="42"/>
      <c r="P40" s="42"/>
      <c r="Q40" s="42"/>
      <c r="R40" s="42">
        <f t="shared" si="5"/>
        <v>8290.0180180180178</v>
      </c>
      <c r="S40" s="42">
        <f t="shared" si="2"/>
        <v>583.61111111111109</v>
      </c>
    </row>
    <row r="41" spans="1:19" s="18" customFormat="1">
      <c r="A41" s="18">
        <f t="shared" si="0"/>
        <v>2</v>
      </c>
      <c r="B41" s="18">
        <v>9</v>
      </c>
      <c r="F41" s="42">
        <f t="shared" si="3"/>
        <v>9</v>
      </c>
      <c r="G41" s="42">
        <f t="shared" si="1"/>
        <v>30.5</v>
      </c>
      <c r="H41" s="42"/>
      <c r="I41" s="42"/>
      <c r="J41" s="42">
        <f t="shared" si="4"/>
        <v>0</v>
      </c>
      <c r="K41" s="42">
        <f t="shared" si="4"/>
        <v>73.555555555555557</v>
      </c>
      <c r="L41" s="42"/>
      <c r="M41" s="42"/>
      <c r="N41" s="42"/>
      <c r="O41" s="42"/>
      <c r="P41" s="42"/>
      <c r="Q41" s="42"/>
      <c r="R41" s="42">
        <f t="shared" si="5"/>
        <v>8150.6375227686704</v>
      </c>
      <c r="S41" s="42">
        <f t="shared" si="2"/>
        <v>581.22222222222217</v>
      </c>
    </row>
    <row r="42" spans="1:19" s="18" customFormat="1">
      <c r="A42" s="18">
        <f t="shared" si="0"/>
        <v>2</v>
      </c>
      <c r="B42" s="18">
        <v>10</v>
      </c>
      <c r="F42" s="42">
        <f t="shared" si="3"/>
        <v>9</v>
      </c>
      <c r="G42" s="42">
        <f t="shared" si="1"/>
        <v>29.555555555555557</v>
      </c>
      <c r="H42" s="42"/>
      <c r="I42" s="42"/>
      <c r="J42" s="42">
        <f t="shared" si="4"/>
        <v>0</v>
      </c>
      <c r="K42" s="42">
        <f t="shared" si="4"/>
        <v>75.333333333333329</v>
      </c>
      <c r="L42" s="42"/>
      <c r="M42" s="42"/>
      <c r="N42" s="42"/>
      <c r="O42" s="42"/>
      <c r="P42" s="42"/>
      <c r="Q42" s="42"/>
      <c r="R42" s="42">
        <f t="shared" si="5"/>
        <v>7565.187969924812</v>
      </c>
      <c r="S42" s="42">
        <f t="shared" si="2"/>
        <v>554.88888888888891</v>
      </c>
    </row>
    <row r="43" spans="1:19" s="18" customFormat="1">
      <c r="A43" s="18">
        <f t="shared" si="0"/>
        <v>2</v>
      </c>
      <c r="B43" s="18">
        <v>11</v>
      </c>
      <c r="F43" s="42">
        <f t="shared" si="3"/>
        <v>9</v>
      </c>
      <c r="G43" s="42">
        <f t="shared" si="1"/>
        <v>30.555555555555557</v>
      </c>
      <c r="H43" s="42"/>
      <c r="I43" s="42"/>
      <c r="J43" s="42">
        <f t="shared" si="4"/>
        <v>0</v>
      </c>
      <c r="K43" s="42">
        <f t="shared" si="4"/>
        <v>71.055555555555557</v>
      </c>
      <c r="L43" s="42"/>
      <c r="M43" s="42"/>
      <c r="N43" s="42"/>
      <c r="O43" s="42"/>
      <c r="P43" s="42"/>
      <c r="Q43" s="42"/>
      <c r="R43" s="42">
        <f t="shared" si="5"/>
        <v>6680.5090909090904</v>
      </c>
      <c r="S43" s="42">
        <f t="shared" si="2"/>
        <v>518.44444444444446</v>
      </c>
    </row>
    <row r="44" spans="1:19" s="18" customFormat="1">
      <c r="A44" s="18">
        <f t="shared" si="0"/>
        <v>2</v>
      </c>
      <c r="B44" s="18">
        <v>12</v>
      </c>
      <c r="F44" s="42">
        <f t="shared" si="3"/>
        <v>9</v>
      </c>
      <c r="G44" s="42">
        <f t="shared" si="1"/>
        <v>30.055555555555557</v>
      </c>
      <c r="H44" s="42"/>
      <c r="I44" s="42"/>
      <c r="J44" s="42">
        <f t="shared" si="4"/>
        <v>0</v>
      </c>
      <c r="K44" s="42">
        <f t="shared" si="4"/>
        <v>69.444444444444443</v>
      </c>
      <c r="L44" s="42"/>
      <c r="M44" s="42"/>
      <c r="N44" s="42"/>
      <c r="O44" s="42"/>
      <c r="P44" s="42"/>
      <c r="Q44" s="42"/>
      <c r="R44" s="42">
        <f t="shared" si="5"/>
        <v>6357.6709796672831</v>
      </c>
      <c r="S44" s="42">
        <f t="shared" si="2"/>
        <v>516.05555555555554</v>
      </c>
    </row>
    <row r="45" spans="1:19">
      <c r="A45" s="38" t="s">
        <v>25</v>
      </c>
      <c r="B45" s="38" t="s">
        <v>25</v>
      </c>
      <c r="C45" s="38" t="s">
        <v>25</v>
      </c>
      <c r="D45" s="38" t="s">
        <v>25</v>
      </c>
      <c r="E45" s="38" t="s">
        <v>25</v>
      </c>
      <c r="F45" s="38" t="s">
        <v>25</v>
      </c>
      <c r="G45" s="38" t="s">
        <v>25</v>
      </c>
      <c r="H45" s="38" t="s">
        <v>25</v>
      </c>
      <c r="I45" s="38" t="s">
        <v>25</v>
      </c>
      <c r="J45" s="38" t="s">
        <v>25</v>
      </c>
      <c r="K45" s="38" t="s">
        <v>25</v>
      </c>
      <c r="L45" s="38" t="s">
        <v>25</v>
      </c>
      <c r="M45" s="38" t="s">
        <v>25</v>
      </c>
      <c r="N45" s="38" t="s">
        <v>25</v>
      </c>
      <c r="O45" s="38" t="s">
        <v>25</v>
      </c>
      <c r="P45" s="38" t="s">
        <v>25</v>
      </c>
      <c r="Q45" s="38" t="s">
        <v>25</v>
      </c>
      <c r="R45" s="38" t="s">
        <v>25</v>
      </c>
      <c r="S45" s="38" t="s">
        <v>25</v>
      </c>
    </row>
    <row r="47" spans="1:19">
      <c r="A47" s="16" t="s">
        <v>56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1:19">
      <c r="A48" s="17"/>
      <c r="B48" s="17" t="str">
        <f>B32</f>
        <v>Month</v>
      </c>
      <c r="C48" s="17"/>
      <c r="D48" s="17"/>
      <c r="E48" s="17"/>
      <c r="F48" s="17" t="s">
        <v>118</v>
      </c>
      <c r="G48" s="17" t="s">
        <v>122</v>
      </c>
      <c r="H48" s="17"/>
      <c r="I48" s="17"/>
      <c r="J48" s="17" t="s">
        <v>119</v>
      </c>
      <c r="K48" s="17" t="s">
        <v>120</v>
      </c>
      <c r="L48" s="17"/>
      <c r="M48" s="17"/>
      <c r="N48" s="17"/>
      <c r="O48" s="17"/>
      <c r="P48" s="17"/>
      <c r="Q48" s="17"/>
      <c r="R48" s="17" t="s">
        <v>74</v>
      </c>
      <c r="S48" s="17" t="s">
        <v>121</v>
      </c>
    </row>
    <row r="49" spans="1:19" s="18" customFormat="1">
      <c r="A49" s="18">
        <f>'Inputs &amp; Notes'!B1-1</f>
        <v>2012</v>
      </c>
      <c r="B49" s="18">
        <v>6</v>
      </c>
      <c r="F49" s="42">
        <f>SUMIF('Cust MB Ind'!$X$8:$AH$8,$B$29,'Cust MB Ind'!$X9:$AH9)</f>
        <v>9</v>
      </c>
      <c r="G49" s="42">
        <f>'Avg Bill Days'!C6</f>
        <v>31.67</v>
      </c>
      <c r="H49" s="42"/>
      <c r="I49" s="42"/>
      <c r="J49" s="42">
        <f>ROUND(SUMIF($B$32:$B$45,$B49,J$32:J$45)*$F49,0)</f>
        <v>0</v>
      </c>
      <c r="K49" s="42">
        <f>ROUND(SUMIF($B$32:$B$45,$B49,K$32:K$45)*$F49,0)</f>
        <v>655</v>
      </c>
      <c r="L49" s="42"/>
      <c r="M49" s="42"/>
      <c r="N49" s="42"/>
      <c r="O49" s="42"/>
      <c r="P49" s="42"/>
      <c r="Q49" s="42"/>
      <c r="R49" s="42">
        <f>ROUND(SUMIF($B$32:$B$45,$B49,R$32:R$45)*$F49*$G49,0)</f>
        <v>2236114</v>
      </c>
      <c r="S49" s="42">
        <f>ROUND(SUMIF($B$32:$B$45,$B49,S$32:S$45)*$F49,0)</f>
        <v>5054</v>
      </c>
    </row>
    <row r="50" spans="1:19" s="18" customFormat="1">
      <c r="A50" s="18">
        <f t="shared" ref="A50:A55" si="6">A49</f>
        <v>2012</v>
      </c>
      <c r="B50" s="18">
        <f t="shared" ref="B50:B55" si="7">B49+1</f>
        <v>7</v>
      </c>
      <c r="F50" s="42">
        <f>SUMIF('Cust MB Ind'!$X$8:$AH$8,$B$29,'Cust MB Ind'!$X10:$AH10)</f>
        <v>9</v>
      </c>
      <c r="G50" s="42">
        <f>'Avg Bill Days'!C7</f>
        <v>31.14</v>
      </c>
      <c r="H50" s="42"/>
      <c r="I50" s="42"/>
      <c r="J50" s="42">
        <f t="shared" ref="J50:K113" si="8">ROUND(SUMIF($B$32:$B$45,$B50,J$32:J$45)*$F50,0)</f>
        <v>0</v>
      </c>
      <c r="K50" s="42">
        <f t="shared" si="8"/>
        <v>673</v>
      </c>
      <c r="L50" s="42"/>
      <c r="M50" s="42"/>
      <c r="N50" s="42"/>
      <c r="O50" s="42"/>
      <c r="P50" s="42"/>
      <c r="Q50" s="42"/>
      <c r="R50" s="42">
        <f t="shared" ref="R50:R113" si="9">ROUND(SUMIF($B$32:$B$45,$B50,R$32:R$45)*$F50*$G50,0)</f>
        <v>2218225</v>
      </c>
      <c r="S50" s="42">
        <f t="shared" ref="S50:S113" si="10">ROUND(SUMIF($B$32:$B$45,$B50,S$32:S$45)*$F50,0)</f>
        <v>5163</v>
      </c>
    </row>
    <row r="51" spans="1:19" s="18" customFormat="1">
      <c r="A51" s="18">
        <f t="shared" si="6"/>
        <v>2012</v>
      </c>
      <c r="B51" s="18">
        <f t="shared" si="7"/>
        <v>8</v>
      </c>
      <c r="F51" s="42">
        <f>SUMIF('Cust MB Ind'!$X$8:$AH$8,$B$29,'Cust MB Ind'!$X11:$AH11)</f>
        <v>9</v>
      </c>
      <c r="G51" s="42">
        <f>'Avg Bill Days'!C8</f>
        <v>30.43</v>
      </c>
      <c r="H51" s="42"/>
      <c r="I51" s="42"/>
      <c r="J51" s="42">
        <f t="shared" si="8"/>
        <v>0</v>
      </c>
      <c r="K51" s="42">
        <f t="shared" si="8"/>
        <v>687</v>
      </c>
      <c r="L51" s="42"/>
      <c r="M51" s="42"/>
      <c r="N51" s="42"/>
      <c r="O51" s="42"/>
      <c r="P51" s="42"/>
      <c r="Q51" s="42"/>
      <c r="R51" s="42">
        <f t="shared" si="9"/>
        <v>2270387</v>
      </c>
      <c r="S51" s="42">
        <f t="shared" si="10"/>
        <v>5253</v>
      </c>
    </row>
    <row r="52" spans="1:19" s="18" customFormat="1">
      <c r="A52" s="18">
        <f t="shared" si="6"/>
        <v>2012</v>
      </c>
      <c r="B52" s="18">
        <f t="shared" si="7"/>
        <v>9</v>
      </c>
      <c r="F52" s="42">
        <f>SUMIF('Cust MB Ind'!$X$8:$AH$8,$B$29,'Cust MB Ind'!$X12:$AH12)</f>
        <v>8</v>
      </c>
      <c r="G52" s="42">
        <f>'Avg Bill Days'!C9</f>
        <v>31.14</v>
      </c>
      <c r="H52" s="42"/>
      <c r="I52" s="42"/>
      <c r="J52" s="42">
        <f t="shared" si="8"/>
        <v>0</v>
      </c>
      <c r="K52" s="42">
        <f t="shared" si="8"/>
        <v>588</v>
      </c>
      <c r="L52" s="42"/>
      <c r="M52" s="42"/>
      <c r="N52" s="42"/>
      <c r="O52" s="42"/>
      <c r="P52" s="42"/>
      <c r="Q52" s="42"/>
      <c r="R52" s="42">
        <f t="shared" si="9"/>
        <v>2030487</v>
      </c>
      <c r="S52" s="42">
        <f t="shared" si="10"/>
        <v>4650</v>
      </c>
    </row>
    <row r="53" spans="1:19" s="18" customFormat="1">
      <c r="A53" s="18">
        <f t="shared" si="6"/>
        <v>2012</v>
      </c>
      <c r="B53" s="18">
        <f t="shared" si="7"/>
        <v>10</v>
      </c>
      <c r="F53" s="42">
        <f>SUMIF('Cust MB Ind'!$X$8:$AH$8,$B$29,'Cust MB Ind'!$X13:$AH13)</f>
        <v>9</v>
      </c>
      <c r="G53" s="42">
        <f>'Avg Bill Days'!C10</f>
        <v>29.52</v>
      </c>
      <c r="H53" s="42"/>
      <c r="I53" s="42"/>
      <c r="J53" s="42">
        <f t="shared" si="8"/>
        <v>0</v>
      </c>
      <c r="K53" s="42">
        <f t="shared" si="8"/>
        <v>678</v>
      </c>
      <c r="L53" s="42"/>
      <c r="M53" s="42"/>
      <c r="N53" s="42"/>
      <c r="O53" s="42"/>
      <c r="P53" s="42"/>
      <c r="Q53" s="42"/>
      <c r="R53" s="42">
        <f t="shared" si="9"/>
        <v>2009919</v>
      </c>
      <c r="S53" s="42">
        <f t="shared" si="10"/>
        <v>4994</v>
      </c>
    </row>
    <row r="54" spans="1:19" s="18" customFormat="1">
      <c r="A54" s="18">
        <f t="shared" si="6"/>
        <v>2012</v>
      </c>
      <c r="B54" s="18">
        <f t="shared" si="7"/>
        <v>11</v>
      </c>
      <c r="F54" s="42">
        <f>SUMIF('Cust MB Ind'!$X$8:$AH$8,$B$29,'Cust MB Ind'!$X14:$AH14)</f>
        <v>9</v>
      </c>
      <c r="G54" s="42">
        <f>'Avg Bill Days'!C11</f>
        <v>28.762</v>
      </c>
      <c r="H54" s="42"/>
      <c r="I54" s="42"/>
      <c r="J54" s="42">
        <f t="shared" si="8"/>
        <v>0</v>
      </c>
      <c r="K54" s="42">
        <f t="shared" si="8"/>
        <v>640</v>
      </c>
      <c r="L54" s="42"/>
      <c r="M54" s="42"/>
      <c r="N54" s="42"/>
      <c r="O54" s="42"/>
      <c r="P54" s="42"/>
      <c r="Q54" s="42"/>
      <c r="R54" s="42">
        <f t="shared" si="9"/>
        <v>1729303</v>
      </c>
      <c r="S54" s="42">
        <f t="shared" si="10"/>
        <v>4666</v>
      </c>
    </row>
    <row r="55" spans="1:19" s="18" customFormat="1">
      <c r="A55" s="18">
        <f t="shared" si="6"/>
        <v>2012</v>
      </c>
      <c r="B55" s="18">
        <f t="shared" si="7"/>
        <v>12</v>
      </c>
      <c r="F55" s="42">
        <f>SUMIF('Cust MB Ind'!$X$8:$AH$8,$B$29,'Cust MB Ind'!$X15:$AH15)</f>
        <v>9</v>
      </c>
      <c r="G55" s="42">
        <f>'Avg Bill Days'!C12</f>
        <v>30.905000000000001</v>
      </c>
      <c r="H55" s="42"/>
      <c r="I55" s="42"/>
      <c r="J55" s="42">
        <f t="shared" si="8"/>
        <v>0</v>
      </c>
      <c r="K55" s="42">
        <f t="shared" si="8"/>
        <v>625</v>
      </c>
      <c r="L55" s="42"/>
      <c r="M55" s="42"/>
      <c r="N55" s="42"/>
      <c r="O55" s="42"/>
      <c r="P55" s="42"/>
      <c r="Q55" s="42"/>
      <c r="R55" s="42">
        <f t="shared" si="9"/>
        <v>1768354</v>
      </c>
      <c r="S55" s="42">
        <f t="shared" si="10"/>
        <v>4645</v>
      </c>
    </row>
    <row r="56" spans="1:19" s="18" customFormat="1">
      <c r="A56" s="18">
        <f>'Inputs &amp; Notes'!B1</f>
        <v>2013</v>
      </c>
      <c r="B56" s="18">
        <v>1</v>
      </c>
      <c r="F56" s="42">
        <f>SUMIF('Cust MB Ind'!$X$8:$AH$8,$B$29,'Cust MB Ind'!$X16:$AH16)</f>
        <v>9</v>
      </c>
      <c r="G56" s="42">
        <f>'Avg Bill Days'!C13</f>
        <v>32.286000000000001</v>
      </c>
      <c r="H56" s="42"/>
      <c r="I56" s="42"/>
      <c r="J56" s="42">
        <f t="shared" si="8"/>
        <v>0</v>
      </c>
      <c r="K56" s="42">
        <f t="shared" si="8"/>
        <v>551</v>
      </c>
      <c r="L56" s="42"/>
      <c r="M56" s="42"/>
      <c r="N56" s="42"/>
      <c r="O56" s="42"/>
      <c r="P56" s="42"/>
      <c r="Q56" s="42"/>
      <c r="R56" s="42">
        <f t="shared" si="9"/>
        <v>1738080</v>
      </c>
      <c r="S56" s="42">
        <f t="shared" si="10"/>
        <v>4479</v>
      </c>
    </row>
    <row r="57" spans="1:19" s="18" customFormat="1">
      <c r="A57" s="18">
        <f>A56</f>
        <v>2013</v>
      </c>
      <c r="B57" s="18">
        <v>2</v>
      </c>
      <c r="F57" s="42">
        <f>SUMIF('Cust MB Ind'!$X$8:$AH$8,$B$29,'Cust MB Ind'!$X17:$AH17)</f>
        <v>9</v>
      </c>
      <c r="G57" s="42">
        <f>'Avg Bill Days'!C14</f>
        <v>29.81</v>
      </c>
      <c r="H57" s="42"/>
      <c r="I57" s="42"/>
      <c r="J57" s="42">
        <f t="shared" si="8"/>
        <v>0</v>
      </c>
      <c r="K57" s="42">
        <f t="shared" si="8"/>
        <v>515</v>
      </c>
      <c r="L57" s="42"/>
      <c r="M57" s="42"/>
      <c r="N57" s="42"/>
      <c r="O57" s="42"/>
      <c r="P57" s="42"/>
      <c r="Q57" s="42"/>
      <c r="R57" s="42">
        <f t="shared" si="9"/>
        <v>1695632</v>
      </c>
      <c r="S57" s="42">
        <f t="shared" si="10"/>
        <v>4384</v>
      </c>
    </row>
    <row r="58" spans="1:19" s="18" customFormat="1">
      <c r="A58" s="18">
        <f t="shared" ref="A58:A67" si="11">A57</f>
        <v>2013</v>
      </c>
      <c r="B58" s="18">
        <v>3</v>
      </c>
      <c r="F58" s="42">
        <f>SUMIF('Cust MB Ind'!$X$8:$AH$8,$B$29,'Cust MB Ind'!$X18:$AH18)</f>
        <v>9</v>
      </c>
      <c r="G58" s="42">
        <f>'Avg Bill Days'!C15</f>
        <v>29.524000000000001</v>
      </c>
      <c r="H58" s="42"/>
      <c r="I58" s="42"/>
      <c r="J58" s="42">
        <f t="shared" si="8"/>
        <v>0</v>
      </c>
      <c r="K58" s="42">
        <f t="shared" si="8"/>
        <v>562</v>
      </c>
      <c r="L58" s="42"/>
      <c r="M58" s="42"/>
      <c r="N58" s="42"/>
      <c r="O58" s="42"/>
      <c r="P58" s="42"/>
      <c r="Q58" s="42"/>
      <c r="R58" s="42">
        <f t="shared" si="9"/>
        <v>1756522</v>
      </c>
      <c r="S58" s="42">
        <f t="shared" si="10"/>
        <v>4608</v>
      </c>
    </row>
    <row r="59" spans="1:19" s="18" customFormat="1">
      <c r="A59" s="18">
        <f t="shared" si="11"/>
        <v>2013</v>
      </c>
      <c r="B59" s="18">
        <v>4</v>
      </c>
      <c r="F59" s="42">
        <f>SUMIF('Cust MB Ind'!$X$8:$AH$8,$B$29,'Cust MB Ind'!$X19:$AH19)</f>
        <v>9</v>
      </c>
      <c r="G59" s="42">
        <f>'Avg Bill Days'!C16</f>
        <v>30.713999999999999</v>
      </c>
      <c r="H59" s="42"/>
      <c r="I59" s="42"/>
      <c r="J59" s="42">
        <f t="shared" si="8"/>
        <v>0</v>
      </c>
      <c r="K59" s="42">
        <f t="shared" si="8"/>
        <v>575</v>
      </c>
      <c r="L59" s="42"/>
      <c r="M59" s="42"/>
      <c r="N59" s="42"/>
      <c r="O59" s="42"/>
      <c r="P59" s="42"/>
      <c r="Q59" s="42"/>
      <c r="R59" s="42">
        <f t="shared" si="9"/>
        <v>1869359</v>
      </c>
      <c r="S59" s="42">
        <f t="shared" si="10"/>
        <v>4634</v>
      </c>
    </row>
    <row r="60" spans="1:19" s="18" customFormat="1">
      <c r="A60" s="18">
        <f t="shared" si="11"/>
        <v>2013</v>
      </c>
      <c r="B60" s="18">
        <v>5</v>
      </c>
      <c r="F60" s="42">
        <f>SUMIF('Cust MB Ind'!$X$8:$AH$8,$B$29,'Cust MB Ind'!$X20:$AH20)</f>
        <v>9</v>
      </c>
      <c r="G60" s="42">
        <f>'Avg Bill Days'!C17</f>
        <v>29.524000000000001</v>
      </c>
      <c r="H60" s="42"/>
      <c r="I60" s="42"/>
      <c r="J60" s="42">
        <f t="shared" si="8"/>
        <v>0</v>
      </c>
      <c r="K60" s="42">
        <f t="shared" si="8"/>
        <v>673</v>
      </c>
      <c r="L60" s="42"/>
      <c r="M60" s="42"/>
      <c r="N60" s="42"/>
      <c r="O60" s="42"/>
      <c r="P60" s="42"/>
      <c r="Q60" s="42"/>
      <c r="R60" s="42">
        <f t="shared" si="9"/>
        <v>1923991</v>
      </c>
      <c r="S60" s="42">
        <f t="shared" si="10"/>
        <v>4830</v>
      </c>
    </row>
    <row r="61" spans="1:19" s="18" customFormat="1">
      <c r="A61" s="18">
        <f t="shared" si="11"/>
        <v>2013</v>
      </c>
      <c r="B61" s="18">
        <v>6</v>
      </c>
      <c r="F61" s="42">
        <f>SUMIF('Cust MB Ind'!$X$8:$AH$8,$B$29,'Cust MB Ind'!$X21:$AH21)</f>
        <v>9</v>
      </c>
      <c r="G61" s="42">
        <f>'Avg Bill Days'!C18</f>
        <v>30.619</v>
      </c>
      <c r="H61" s="42"/>
      <c r="I61" s="42"/>
      <c r="J61" s="42">
        <f t="shared" si="8"/>
        <v>0</v>
      </c>
      <c r="K61" s="42">
        <f t="shared" si="8"/>
        <v>655</v>
      </c>
      <c r="L61" s="42"/>
      <c r="M61" s="42"/>
      <c r="N61" s="42"/>
      <c r="O61" s="42"/>
      <c r="P61" s="42"/>
      <c r="Q61" s="42"/>
      <c r="R61" s="42">
        <f t="shared" si="9"/>
        <v>2161906</v>
      </c>
      <c r="S61" s="42">
        <f t="shared" si="10"/>
        <v>5054</v>
      </c>
    </row>
    <row r="62" spans="1:19" s="18" customFormat="1">
      <c r="A62" s="18">
        <f t="shared" si="11"/>
        <v>2013</v>
      </c>
      <c r="B62" s="18">
        <v>7</v>
      </c>
      <c r="F62" s="42">
        <f>SUMIF('Cust MB Ind'!$X$8:$AH$8,$B$29,'Cust MB Ind'!$X22:$AH22)</f>
        <v>9</v>
      </c>
      <c r="G62" s="42">
        <f>'Avg Bill Days'!C19</f>
        <v>30.713999999999999</v>
      </c>
      <c r="H62" s="42"/>
      <c r="I62" s="42"/>
      <c r="J62" s="42">
        <f t="shared" si="8"/>
        <v>0</v>
      </c>
      <c r="K62" s="42">
        <f t="shared" si="8"/>
        <v>673</v>
      </c>
      <c r="L62" s="42"/>
      <c r="M62" s="42"/>
      <c r="N62" s="42"/>
      <c r="O62" s="42"/>
      <c r="P62" s="42"/>
      <c r="Q62" s="42"/>
      <c r="R62" s="42">
        <f t="shared" si="9"/>
        <v>2187879</v>
      </c>
      <c r="S62" s="42">
        <f t="shared" si="10"/>
        <v>5163</v>
      </c>
    </row>
    <row r="63" spans="1:19" s="18" customFormat="1">
      <c r="A63" s="18">
        <f t="shared" si="11"/>
        <v>2013</v>
      </c>
      <c r="B63" s="18">
        <v>8</v>
      </c>
      <c r="F63" s="42">
        <f>SUMIF('Cust MB Ind'!$X$8:$AH$8,$B$29,'Cust MB Ind'!$X23:$AH23)</f>
        <v>9</v>
      </c>
      <c r="G63" s="42">
        <f>'Avg Bill Days'!C20</f>
        <v>30.475999999999999</v>
      </c>
      <c r="H63" s="42"/>
      <c r="I63" s="42"/>
      <c r="J63" s="42">
        <f t="shared" si="8"/>
        <v>0</v>
      </c>
      <c r="K63" s="42">
        <f t="shared" si="8"/>
        <v>687</v>
      </c>
      <c r="L63" s="42"/>
      <c r="M63" s="42"/>
      <c r="N63" s="42"/>
      <c r="O63" s="42"/>
      <c r="P63" s="42"/>
      <c r="Q63" s="42"/>
      <c r="R63" s="42">
        <f t="shared" si="9"/>
        <v>2273819</v>
      </c>
      <c r="S63" s="42">
        <f t="shared" si="10"/>
        <v>5253</v>
      </c>
    </row>
    <row r="64" spans="1:19" s="18" customFormat="1">
      <c r="A64" s="18">
        <f t="shared" si="11"/>
        <v>2013</v>
      </c>
      <c r="B64" s="18">
        <v>9</v>
      </c>
      <c r="F64" s="42">
        <f>SUMIF('Cust MB Ind'!$X$8:$AH$8,$B$29,'Cust MB Ind'!$X24:$AH24)</f>
        <v>9</v>
      </c>
      <c r="G64" s="42">
        <f>'Avg Bill Days'!C21</f>
        <v>31.143000000000001</v>
      </c>
      <c r="H64" s="42"/>
      <c r="I64" s="42"/>
      <c r="J64" s="42">
        <f t="shared" si="8"/>
        <v>0</v>
      </c>
      <c r="K64" s="42">
        <f t="shared" si="8"/>
        <v>662</v>
      </c>
      <c r="L64" s="42"/>
      <c r="M64" s="42"/>
      <c r="N64" s="42"/>
      <c r="O64" s="42"/>
      <c r="P64" s="42"/>
      <c r="Q64" s="42"/>
      <c r="R64" s="42">
        <f t="shared" si="9"/>
        <v>2284518</v>
      </c>
      <c r="S64" s="42">
        <f t="shared" si="10"/>
        <v>5231</v>
      </c>
    </row>
    <row r="65" spans="1:19" s="18" customFormat="1">
      <c r="A65" s="18">
        <f t="shared" si="11"/>
        <v>2013</v>
      </c>
      <c r="B65" s="18">
        <v>10</v>
      </c>
      <c r="F65" s="42">
        <f>SUMIF('Cust MB Ind'!$X$8:$AH$8,$B$29,'Cust MB Ind'!$X25:$AH25)</f>
        <v>9</v>
      </c>
      <c r="G65" s="42">
        <f>'Avg Bill Days'!C22</f>
        <v>30.762</v>
      </c>
      <c r="H65" s="42"/>
      <c r="I65" s="42"/>
      <c r="J65" s="42">
        <f t="shared" si="8"/>
        <v>0</v>
      </c>
      <c r="K65" s="42">
        <f t="shared" si="8"/>
        <v>678</v>
      </c>
      <c r="L65" s="42"/>
      <c r="M65" s="42"/>
      <c r="N65" s="42"/>
      <c r="O65" s="42"/>
      <c r="P65" s="42"/>
      <c r="Q65" s="42"/>
      <c r="R65" s="42">
        <f t="shared" si="9"/>
        <v>2094483</v>
      </c>
      <c r="S65" s="42">
        <f t="shared" si="10"/>
        <v>4994</v>
      </c>
    </row>
    <row r="66" spans="1:19" s="18" customFormat="1">
      <c r="A66" s="18">
        <f t="shared" si="11"/>
        <v>2013</v>
      </c>
      <c r="B66" s="18">
        <v>11</v>
      </c>
      <c r="F66" s="42">
        <f>SUMIF('Cust MB Ind'!$X$8:$AH$8,$B$29,'Cust MB Ind'!$X26:$AH26)</f>
        <v>9</v>
      </c>
      <c r="G66" s="42">
        <f>'Avg Bill Days'!C23</f>
        <v>28.619</v>
      </c>
      <c r="H66" s="42"/>
      <c r="I66" s="42"/>
      <c r="J66" s="42">
        <f t="shared" si="8"/>
        <v>0</v>
      </c>
      <c r="K66" s="42">
        <f t="shared" si="8"/>
        <v>640</v>
      </c>
      <c r="L66" s="42"/>
      <c r="M66" s="42"/>
      <c r="N66" s="42"/>
      <c r="O66" s="42"/>
      <c r="P66" s="42"/>
      <c r="Q66" s="42"/>
      <c r="R66" s="42">
        <f t="shared" si="9"/>
        <v>1720705</v>
      </c>
      <c r="S66" s="42">
        <f t="shared" si="10"/>
        <v>4666</v>
      </c>
    </row>
    <row r="67" spans="1:19" s="18" customFormat="1">
      <c r="A67" s="18">
        <f t="shared" si="11"/>
        <v>2013</v>
      </c>
      <c r="B67" s="18">
        <v>12</v>
      </c>
      <c r="F67" s="42">
        <f>SUMIF('Cust MB Ind'!$X$8:$AH$8,$B$29,'Cust MB Ind'!$X27:$AH27)</f>
        <v>9</v>
      </c>
      <c r="G67" s="42">
        <f>'Avg Bill Days'!C24</f>
        <v>31.238</v>
      </c>
      <c r="H67" s="42"/>
      <c r="I67" s="42"/>
      <c r="J67" s="42">
        <f t="shared" si="8"/>
        <v>0</v>
      </c>
      <c r="K67" s="42">
        <f t="shared" si="8"/>
        <v>625</v>
      </c>
      <c r="L67" s="42"/>
      <c r="M67" s="42"/>
      <c r="N67" s="42"/>
      <c r="O67" s="42"/>
      <c r="P67" s="42"/>
      <c r="Q67" s="42"/>
      <c r="R67" s="42">
        <f t="shared" si="9"/>
        <v>1787408</v>
      </c>
      <c r="S67" s="42">
        <f t="shared" si="10"/>
        <v>4645</v>
      </c>
    </row>
    <row r="68" spans="1:19" s="18" customFormat="1">
      <c r="A68" s="18">
        <f t="shared" ref="A68:A131" si="12">A56+1</f>
        <v>2014</v>
      </c>
      <c r="B68" s="18">
        <f>B56</f>
        <v>1</v>
      </c>
      <c r="F68" s="42">
        <f>SUMIF('Cust MB Ind'!$X$8:$AH$8,$B$29,'Cust MB Ind'!$X28:$AH28)</f>
        <v>9</v>
      </c>
      <c r="G68" s="42">
        <f>'Avg Bill Days'!C25</f>
        <v>32.286000000000001</v>
      </c>
      <c r="H68" s="42"/>
      <c r="I68" s="42"/>
      <c r="J68" s="42">
        <f t="shared" si="8"/>
        <v>0</v>
      </c>
      <c r="K68" s="42">
        <f t="shared" si="8"/>
        <v>551</v>
      </c>
      <c r="L68" s="42"/>
      <c r="M68" s="42"/>
      <c r="N68" s="42"/>
      <c r="O68" s="42"/>
      <c r="P68" s="42"/>
      <c r="Q68" s="42"/>
      <c r="R68" s="42">
        <f t="shared" si="9"/>
        <v>1738080</v>
      </c>
      <c r="S68" s="42">
        <f t="shared" si="10"/>
        <v>4479</v>
      </c>
    </row>
    <row r="69" spans="1:19" s="18" customFormat="1">
      <c r="A69" s="18">
        <f t="shared" si="12"/>
        <v>2014</v>
      </c>
      <c r="B69" s="18">
        <f t="shared" ref="B69:B132" si="13">B57</f>
        <v>2</v>
      </c>
      <c r="F69" s="42">
        <f>SUMIF('Cust MB Ind'!$X$8:$AH$8,$B$29,'Cust MB Ind'!$X29:$AH29)</f>
        <v>9</v>
      </c>
      <c r="G69" s="42">
        <f>'Avg Bill Days'!C26</f>
        <v>29.81</v>
      </c>
      <c r="H69" s="42"/>
      <c r="I69" s="42"/>
      <c r="J69" s="42">
        <f t="shared" si="8"/>
        <v>0</v>
      </c>
      <c r="K69" s="42">
        <f t="shared" si="8"/>
        <v>515</v>
      </c>
      <c r="L69" s="42"/>
      <c r="M69" s="42"/>
      <c r="N69" s="42"/>
      <c r="O69" s="42"/>
      <c r="P69" s="42"/>
      <c r="Q69" s="42"/>
      <c r="R69" s="42">
        <f t="shared" si="9"/>
        <v>1695632</v>
      </c>
      <c r="S69" s="42">
        <f t="shared" si="10"/>
        <v>4384</v>
      </c>
    </row>
    <row r="70" spans="1:19" s="18" customFormat="1">
      <c r="A70" s="18">
        <f t="shared" si="12"/>
        <v>2014</v>
      </c>
      <c r="B70" s="18">
        <f t="shared" si="13"/>
        <v>3</v>
      </c>
      <c r="F70" s="42">
        <f>SUMIF('Cust MB Ind'!$X$8:$AH$8,$B$29,'Cust MB Ind'!$X30:$AH30)</f>
        <v>9</v>
      </c>
      <c r="G70" s="42">
        <f>'Avg Bill Days'!C27</f>
        <v>29.524000000000001</v>
      </c>
      <c r="H70" s="42"/>
      <c r="I70" s="42"/>
      <c r="J70" s="42">
        <f t="shared" si="8"/>
        <v>0</v>
      </c>
      <c r="K70" s="42">
        <f t="shared" si="8"/>
        <v>562</v>
      </c>
      <c r="L70" s="42"/>
      <c r="M70" s="42"/>
      <c r="N70" s="42"/>
      <c r="O70" s="42"/>
      <c r="P70" s="42"/>
      <c r="Q70" s="42"/>
      <c r="R70" s="42">
        <f t="shared" si="9"/>
        <v>1756522</v>
      </c>
      <c r="S70" s="42">
        <f t="shared" si="10"/>
        <v>4608</v>
      </c>
    </row>
    <row r="71" spans="1:19" s="18" customFormat="1">
      <c r="A71" s="18">
        <f t="shared" si="12"/>
        <v>2014</v>
      </c>
      <c r="B71" s="18">
        <f t="shared" si="13"/>
        <v>4</v>
      </c>
      <c r="F71" s="42">
        <f>SUMIF('Cust MB Ind'!$X$8:$AH$8,$B$29,'Cust MB Ind'!$X31:$AH31)</f>
        <v>9</v>
      </c>
      <c r="G71" s="42">
        <f>'Avg Bill Days'!C28</f>
        <v>30.713999999999999</v>
      </c>
      <c r="H71" s="42"/>
      <c r="I71" s="42"/>
      <c r="J71" s="42">
        <f t="shared" si="8"/>
        <v>0</v>
      </c>
      <c r="K71" s="42">
        <f t="shared" si="8"/>
        <v>575</v>
      </c>
      <c r="L71" s="42"/>
      <c r="M71" s="42"/>
      <c r="N71" s="42"/>
      <c r="O71" s="42"/>
      <c r="P71" s="42"/>
      <c r="Q71" s="42"/>
      <c r="R71" s="42">
        <f t="shared" si="9"/>
        <v>1869359</v>
      </c>
      <c r="S71" s="42">
        <f t="shared" si="10"/>
        <v>4634</v>
      </c>
    </row>
    <row r="72" spans="1:19" s="18" customFormat="1">
      <c r="A72" s="18">
        <f t="shared" si="12"/>
        <v>2014</v>
      </c>
      <c r="B72" s="18">
        <f t="shared" si="13"/>
        <v>5</v>
      </c>
      <c r="F72" s="42">
        <f>SUMIF('Cust MB Ind'!$X$8:$AH$8,$B$29,'Cust MB Ind'!$X32:$AH32)</f>
        <v>9</v>
      </c>
      <c r="G72" s="42">
        <f>'Avg Bill Days'!C29</f>
        <v>29.524000000000001</v>
      </c>
      <c r="H72" s="42"/>
      <c r="I72" s="42"/>
      <c r="J72" s="42">
        <f t="shared" si="8"/>
        <v>0</v>
      </c>
      <c r="K72" s="42">
        <f t="shared" si="8"/>
        <v>673</v>
      </c>
      <c r="L72" s="42"/>
      <c r="M72" s="42"/>
      <c r="N72" s="42"/>
      <c r="O72" s="42"/>
      <c r="P72" s="42"/>
      <c r="Q72" s="42"/>
      <c r="R72" s="42">
        <f t="shared" si="9"/>
        <v>1923991</v>
      </c>
      <c r="S72" s="42">
        <f t="shared" si="10"/>
        <v>4830</v>
      </c>
    </row>
    <row r="73" spans="1:19" s="18" customFormat="1">
      <c r="A73" s="18">
        <f t="shared" si="12"/>
        <v>2014</v>
      </c>
      <c r="B73" s="18">
        <f t="shared" si="13"/>
        <v>6</v>
      </c>
      <c r="F73" s="42">
        <f>SUMIF('Cust MB Ind'!$X$8:$AH$8,$B$29,'Cust MB Ind'!$X33:$AH33)</f>
        <v>9</v>
      </c>
      <c r="G73" s="42">
        <f>'Avg Bill Days'!C30</f>
        <v>30.619</v>
      </c>
      <c r="H73" s="42"/>
      <c r="I73" s="42"/>
      <c r="J73" s="42">
        <f t="shared" si="8"/>
        <v>0</v>
      </c>
      <c r="K73" s="42">
        <f t="shared" si="8"/>
        <v>655</v>
      </c>
      <c r="L73" s="42"/>
      <c r="M73" s="42"/>
      <c r="N73" s="42"/>
      <c r="O73" s="42"/>
      <c r="P73" s="42"/>
      <c r="Q73" s="42"/>
      <c r="R73" s="42">
        <f t="shared" si="9"/>
        <v>2161906</v>
      </c>
      <c r="S73" s="42">
        <f t="shared" si="10"/>
        <v>5054</v>
      </c>
    </row>
    <row r="74" spans="1:19" s="18" customFormat="1">
      <c r="A74" s="18">
        <f t="shared" si="12"/>
        <v>2014</v>
      </c>
      <c r="B74" s="18">
        <f t="shared" si="13"/>
        <v>7</v>
      </c>
      <c r="F74" s="42">
        <f>SUMIF('Cust MB Ind'!$X$8:$AH$8,$B$29,'Cust MB Ind'!$X34:$AH34)</f>
        <v>9</v>
      </c>
      <c r="G74" s="42">
        <f>'Avg Bill Days'!C31</f>
        <v>30.713999999999999</v>
      </c>
      <c r="H74" s="42"/>
      <c r="I74" s="42"/>
      <c r="J74" s="42">
        <f t="shared" si="8"/>
        <v>0</v>
      </c>
      <c r="K74" s="42">
        <f t="shared" si="8"/>
        <v>673</v>
      </c>
      <c r="L74" s="42"/>
      <c r="M74" s="42"/>
      <c r="N74" s="42"/>
      <c r="O74" s="42"/>
      <c r="P74" s="42"/>
      <c r="Q74" s="42"/>
      <c r="R74" s="42">
        <f t="shared" si="9"/>
        <v>2187879</v>
      </c>
      <c r="S74" s="42">
        <f t="shared" si="10"/>
        <v>5163</v>
      </c>
    </row>
    <row r="75" spans="1:19" s="18" customFormat="1">
      <c r="A75" s="18">
        <f t="shared" si="12"/>
        <v>2014</v>
      </c>
      <c r="B75" s="18">
        <f t="shared" si="13"/>
        <v>8</v>
      </c>
      <c r="F75" s="42">
        <f>SUMIF('Cust MB Ind'!$X$8:$AH$8,$B$29,'Cust MB Ind'!$X35:$AH35)</f>
        <v>9</v>
      </c>
      <c r="G75" s="42">
        <f>'Avg Bill Days'!C32</f>
        <v>30.475999999999999</v>
      </c>
      <c r="H75" s="42"/>
      <c r="I75" s="42"/>
      <c r="J75" s="42">
        <f t="shared" si="8"/>
        <v>0</v>
      </c>
      <c r="K75" s="42">
        <f t="shared" si="8"/>
        <v>687</v>
      </c>
      <c r="L75" s="42"/>
      <c r="M75" s="42"/>
      <c r="N75" s="42"/>
      <c r="O75" s="42"/>
      <c r="P75" s="42"/>
      <c r="Q75" s="42"/>
      <c r="R75" s="42">
        <f t="shared" si="9"/>
        <v>2273819</v>
      </c>
      <c r="S75" s="42">
        <f t="shared" si="10"/>
        <v>5253</v>
      </c>
    </row>
    <row r="76" spans="1:19" s="18" customFormat="1">
      <c r="A76" s="18">
        <f t="shared" si="12"/>
        <v>2014</v>
      </c>
      <c r="B76" s="18">
        <f t="shared" si="13"/>
        <v>9</v>
      </c>
      <c r="F76" s="42">
        <f>SUMIF('Cust MB Ind'!$X$8:$AH$8,$B$29,'Cust MB Ind'!$X36:$AH36)</f>
        <v>9</v>
      </c>
      <c r="G76" s="42">
        <f>'Avg Bill Days'!C33</f>
        <v>31.143000000000001</v>
      </c>
      <c r="H76" s="42"/>
      <c r="I76" s="42"/>
      <c r="J76" s="42">
        <f t="shared" si="8"/>
        <v>0</v>
      </c>
      <c r="K76" s="42">
        <f t="shared" si="8"/>
        <v>662</v>
      </c>
      <c r="L76" s="42"/>
      <c r="M76" s="42"/>
      <c r="N76" s="42"/>
      <c r="O76" s="42"/>
      <c r="P76" s="42"/>
      <c r="Q76" s="42"/>
      <c r="R76" s="42">
        <f t="shared" si="9"/>
        <v>2284518</v>
      </c>
      <c r="S76" s="42">
        <f t="shared" si="10"/>
        <v>5231</v>
      </c>
    </row>
    <row r="77" spans="1:19" s="18" customFormat="1">
      <c r="A77" s="18">
        <f t="shared" si="12"/>
        <v>2014</v>
      </c>
      <c r="B77" s="18">
        <f t="shared" si="13"/>
        <v>10</v>
      </c>
      <c r="F77" s="42">
        <f>SUMIF('Cust MB Ind'!$X$8:$AH$8,$B$29,'Cust MB Ind'!$X37:$AH37)</f>
        <v>9</v>
      </c>
      <c r="G77" s="42">
        <f>'Avg Bill Days'!C34</f>
        <v>30.762</v>
      </c>
      <c r="H77" s="42"/>
      <c r="I77" s="42"/>
      <c r="J77" s="42">
        <f t="shared" si="8"/>
        <v>0</v>
      </c>
      <c r="K77" s="42">
        <f t="shared" si="8"/>
        <v>678</v>
      </c>
      <c r="L77" s="42"/>
      <c r="M77" s="42"/>
      <c r="N77" s="42"/>
      <c r="O77" s="42"/>
      <c r="P77" s="42"/>
      <c r="Q77" s="42"/>
      <c r="R77" s="42">
        <f t="shared" si="9"/>
        <v>2094483</v>
      </c>
      <c r="S77" s="42">
        <f t="shared" si="10"/>
        <v>4994</v>
      </c>
    </row>
    <row r="78" spans="1:19" s="18" customFormat="1">
      <c r="A78" s="18">
        <f t="shared" si="12"/>
        <v>2014</v>
      </c>
      <c r="B78" s="18">
        <f t="shared" si="13"/>
        <v>11</v>
      </c>
      <c r="F78" s="42">
        <f>SUMIF('Cust MB Ind'!$X$8:$AH$8,$B$29,'Cust MB Ind'!$X38:$AH38)</f>
        <v>9</v>
      </c>
      <c r="G78" s="42">
        <f>'Avg Bill Days'!C35</f>
        <v>28.619</v>
      </c>
      <c r="H78" s="42"/>
      <c r="I78" s="42"/>
      <c r="J78" s="42">
        <f t="shared" si="8"/>
        <v>0</v>
      </c>
      <c r="K78" s="42">
        <f t="shared" si="8"/>
        <v>640</v>
      </c>
      <c r="L78" s="42"/>
      <c r="M78" s="42"/>
      <c r="N78" s="42"/>
      <c r="O78" s="42"/>
      <c r="P78" s="42"/>
      <c r="Q78" s="42"/>
      <c r="R78" s="42">
        <f t="shared" si="9"/>
        <v>1720705</v>
      </c>
      <c r="S78" s="42">
        <f t="shared" si="10"/>
        <v>4666</v>
      </c>
    </row>
    <row r="79" spans="1:19" s="18" customFormat="1">
      <c r="A79" s="18">
        <f t="shared" si="12"/>
        <v>2014</v>
      </c>
      <c r="B79" s="18">
        <f t="shared" si="13"/>
        <v>12</v>
      </c>
      <c r="F79" s="42">
        <f>SUMIF('Cust MB Ind'!$X$8:$AH$8,$B$29,'Cust MB Ind'!$X39:$AH39)</f>
        <v>9</v>
      </c>
      <c r="G79" s="42">
        <f>'Avg Bill Days'!C36</f>
        <v>31.238</v>
      </c>
      <c r="H79" s="42"/>
      <c r="I79" s="42"/>
      <c r="J79" s="42">
        <f t="shared" si="8"/>
        <v>0</v>
      </c>
      <c r="K79" s="42">
        <f t="shared" si="8"/>
        <v>625</v>
      </c>
      <c r="L79" s="42"/>
      <c r="M79" s="42"/>
      <c r="N79" s="42"/>
      <c r="O79" s="42"/>
      <c r="P79" s="42"/>
      <c r="Q79" s="42"/>
      <c r="R79" s="42">
        <f t="shared" si="9"/>
        <v>1787408</v>
      </c>
      <c r="S79" s="42">
        <f t="shared" si="10"/>
        <v>4645</v>
      </c>
    </row>
    <row r="80" spans="1:19" s="18" customFormat="1">
      <c r="A80" s="18">
        <f t="shared" si="12"/>
        <v>2015</v>
      </c>
      <c r="B80" s="18">
        <f t="shared" si="13"/>
        <v>1</v>
      </c>
      <c r="F80" s="42">
        <f>SUMIF('Cust MB Ind'!$X$8:$AH$8,$B$29,'Cust MB Ind'!$X40:$AH40)</f>
        <v>9</v>
      </c>
      <c r="G80" s="42">
        <f>'Avg Bill Days'!C37</f>
        <v>32.286000000000001</v>
      </c>
      <c r="H80" s="42"/>
      <c r="I80" s="42"/>
      <c r="J80" s="42">
        <f t="shared" si="8"/>
        <v>0</v>
      </c>
      <c r="K80" s="42">
        <f t="shared" si="8"/>
        <v>551</v>
      </c>
      <c r="L80" s="42"/>
      <c r="M80" s="42"/>
      <c r="N80" s="42"/>
      <c r="O80" s="42"/>
      <c r="P80" s="42"/>
      <c r="Q80" s="42"/>
      <c r="R80" s="42">
        <f t="shared" si="9"/>
        <v>1738080</v>
      </c>
      <c r="S80" s="42">
        <f t="shared" si="10"/>
        <v>4479</v>
      </c>
    </row>
    <row r="81" spans="1:19" s="18" customFormat="1">
      <c r="A81" s="18">
        <f t="shared" si="12"/>
        <v>2015</v>
      </c>
      <c r="B81" s="18">
        <f t="shared" si="13"/>
        <v>2</v>
      </c>
      <c r="F81" s="42">
        <f>SUMIF('Cust MB Ind'!$X$8:$AH$8,$B$29,'Cust MB Ind'!$X41:$AH41)</f>
        <v>9</v>
      </c>
      <c r="G81" s="42">
        <f>'Avg Bill Days'!C38</f>
        <v>29.81</v>
      </c>
      <c r="H81" s="42"/>
      <c r="I81" s="42"/>
      <c r="J81" s="42">
        <f t="shared" si="8"/>
        <v>0</v>
      </c>
      <c r="K81" s="42">
        <f t="shared" si="8"/>
        <v>515</v>
      </c>
      <c r="L81" s="42"/>
      <c r="M81" s="42"/>
      <c r="N81" s="42"/>
      <c r="O81" s="42"/>
      <c r="P81" s="42"/>
      <c r="Q81" s="42"/>
      <c r="R81" s="42">
        <f t="shared" si="9"/>
        <v>1695632</v>
      </c>
      <c r="S81" s="42">
        <f t="shared" si="10"/>
        <v>4384</v>
      </c>
    </row>
    <row r="82" spans="1:19" s="18" customFormat="1">
      <c r="A82" s="18">
        <f t="shared" si="12"/>
        <v>2015</v>
      </c>
      <c r="B82" s="18">
        <f t="shared" si="13"/>
        <v>3</v>
      </c>
      <c r="F82" s="42">
        <f>SUMIF('Cust MB Ind'!$X$8:$AH$8,$B$29,'Cust MB Ind'!$X42:$AH42)</f>
        <v>9</v>
      </c>
      <c r="G82" s="42">
        <f>'Avg Bill Days'!C39</f>
        <v>29.524000000000001</v>
      </c>
      <c r="H82" s="42"/>
      <c r="I82" s="42"/>
      <c r="J82" s="42">
        <f t="shared" si="8"/>
        <v>0</v>
      </c>
      <c r="K82" s="42">
        <f t="shared" si="8"/>
        <v>562</v>
      </c>
      <c r="L82" s="42"/>
      <c r="M82" s="42"/>
      <c r="N82" s="42"/>
      <c r="O82" s="42"/>
      <c r="P82" s="42"/>
      <c r="Q82" s="42"/>
      <c r="R82" s="42">
        <f t="shared" si="9"/>
        <v>1756522</v>
      </c>
      <c r="S82" s="42">
        <f t="shared" si="10"/>
        <v>4608</v>
      </c>
    </row>
    <row r="83" spans="1:19" s="18" customFormat="1">
      <c r="A83" s="18">
        <f t="shared" si="12"/>
        <v>2015</v>
      </c>
      <c r="B83" s="18">
        <f t="shared" si="13"/>
        <v>4</v>
      </c>
      <c r="F83" s="42">
        <f>SUMIF('Cust MB Ind'!$X$8:$AH$8,$B$29,'Cust MB Ind'!$X43:$AH43)</f>
        <v>9</v>
      </c>
      <c r="G83" s="42">
        <f>'Avg Bill Days'!C40</f>
        <v>30.713999999999999</v>
      </c>
      <c r="H83" s="42"/>
      <c r="I83" s="42"/>
      <c r="J83" s="42">
        <f t="shared" si="8"/>
        <v>0</v>
      </c>
      <c r="K83" s="42">
        <f t="shared" si="8"/>
        <v>575</v>
      </c>
      <c r="L83" s="42"/>
      <c r="M83" s="42"/>
      <c r="N83" s="42"/>
      <c r="O83" s="42"/>
      <c r="P83" s="42"/>
      <c r="Q83" s="42"/>
      <c r="R83" s="42">
        <f t="shared" si="9"/>
        <v>1869359</v>
      </c>
      <c r="S83" s="42">
        <f t="shared" si="10"/>
        <v>4634</v>
      </c>
    </row>
    <row r="84" spans="1:19" s="18" customFormat="1">
      <c r="A84" s="18">
        <f t="shared" si="12"/>
        <v>2015</v>
      </c>
      <c r="B84" s="18">
        <f t="shared" si="13"/>
        <v>5</v>
      </c>
      <c r="F84" s="42">
        <f>SUMIF('Cust MB Ind'!$X$8:$AH$8,$B$29,'Cust MB Ind'!$X44:$AH44)</f>
        <v>9</v>
      </c>
      <c r="G84" s="42">
        <f>'Avg Bill Days'!C41</f>
        <v>29.524000000000001</v>
      </c>
      <c r="H84" s="42"/>
      <c r="I84" s="42"/>
      <c r="J84" s="42">
        <f t="shared" si="8"/>
        <v>0</v>
      </c>
      <c r="K84" s="42">
        <f t="shared" si="8"/>
        <v>673</v>
      </c>
      <c r="L84" s="42"/>
      <c r="M84" s="42"/>
      <c r="N84" s="42"/>
      <c r="O84" s="42"/>
      <c r="P84" s="42"/>
      <c r="Q84" s="42"/>
      <c r="R84" s="42">
        <f t="shared" si="9"/>
        <v>1923991</v>
      </c>
      <c r="S84" s="42">
        <f t="shared" si="10"/>
        <v>4830</v>
      </c>
    </row>
    <row r="85" spans="1:19" s="18" customFormat="1">
      <c r="A85" s="18">
        <f t="shared" si="12"/>
        <v>2015</v>
      </c>
      <c r="B85" s="18">
        <f t="shared" si="13"/>
        <v>6</v>
      </c>
      <c r="F85" s="42">
        <f>SUMIF('Cust MB Ind'!$X$8:$AH$8,$B$29,'Cust MB Ind'!$X45:$AH45)</f>
        <v>9</v>
      </c>
      <c r="G85" s="42">
        <f>'Avg Bill Days'!C42</f>
        <v>30.619</v>
      </c>
      <c r="H85" s="42"/>
      <c r="I85" s="42"/>
      <c r="J85" s="42">
        <f t="shared" si="8"/>
        <v>0</v>
      </c>
      <c r="K85" s="42">
        <f t="shared" si="8"/>
        <v>655</v>
      </c>
      <c r="L85" s="42"/>
      <c r="M85" s="42"/>
      <c r="N85" s="42"/>
      <c r="O85" s="42"/>
      <c r="P85" s="42"/>
      <c r="Q85" s="42"/>
      <c r="R85" s="42">
        <f t="shared" si="9"/>
        <v>2161906</v>
      </c>
      <c r="S85" s="42">
        <f t="shared" si="10"/>
        <v>5054</v>
      </c>
    </row>
    <row r="86" spans="1:19" s="18" customFormat="1">
      <c r="A86" s="18">
        <f t="shared" si="12"/>
        <v>2015</v>
      </c>
      <c r="B86" s="18">
        <f t="shared" si="13"/>
        <v>7</v>
      </c>
      <c r="F86" s="42">
        <f>SUMIF('Cust MB Ind'!$X$8:$AH$8,$B$29,'Cust MB Ind'!$X46:$AH46)</f>
        <v>9</v>
      </c>
      <c r="G86" s="42">
        <f>'Avg Bill Days'!C43</f>
        <v>30.713999999999999</v>
      </c>
      <c r="H86" s="42"/>
      <c r="I86" s="42"/>
      <c r="J86" s="42">
        <f t="shared" si="8"/>
        <v>0</v>
      </c>
      <c r="K86" s="42">
        <f t="shared" si="8"/>
        <v>673</v>
      </c>
      <c r="L86" s="42"/>
      <c r="M86" s="42"/>
      <c r="N86" s="42"/>
      <c r="O86" s="42"/>
      <c r="P86" s="42"/>
      <c r="Q86" s="42"/>
      <c r="R86" s="42">
        <f t="shared" si="9"/>
        <v>2187879</v>
      </c>
      <c r="S86" s="42">
        <f t="shared" si="10"/>
        <v>5163</v>
      </c>
    </row>
    <row r="87" spans="1:19" s="18" customFormat="1">
      <c r="A87" s="18">
        <f t="shared" si="12"/>
        <v>2015</v>
      </c>
      <c r="B87" s="18">
        <f t="shared" si="13"/>
        <v>8</v>
      </c>
      <c r="F87" s="42">
        <f>SUMIF('Cust MB Ind'!$X$8:$AH$8,$B$29,'Cust MB Ind'!$X47:$AH47)</f>
        <v>9</v>
      </c>
      <c r="G87" s="42">
        <f>'Avg Bill Days'!C44</f>
        <v>30.475999999999999</v>
      </c>
      <c r="H87" s="42"/>
      <c r="I87" s="42"/>
      <c r="J87" s="42">
        <f t="shared" si="8"/>
        <v>0</v>
      </c>
      <c r="K87" s="42">
        <f t="shared" si="8"/>
        <v>687</v>
      </c>
      <c r="L87" s="42"/>
      <c r="M87" s="42"/>
      <c r="N87" s="42"/>
      <c r="O87" s="42"/>
      <c r="P87" s="42"/>
      <c r="Q87" s="42"/>
      <c r="R87" s="42">
        <f t="shared" si="9"/>
        <v>2273819</v>
      </c>
      <c r="S87" s="42">
        <f t="shared" si="10"/>
        <v>5253</v>
      </c>
    </row>
    <row r="88" spans="1:19" s="18" customFormat="1">
      <c r="A88" s="18">
        <f t="shared" si="12"/>
        <v>2015</v>
      </c>
      <c r="B88" s="18">
        <f t="shared" si="13"/>
        <v>9</v>
      </c>
      <c r="F88" s="42">
        <f>SUMIF('Cust MB Ind'!$X$8:$AH$8,$B$29,'Cust MB Ind'!$X48:$AH48)</f>
        <v>9</v>
      </c>
      <c r="G88" s="42">
        <f>'Avg Bill Days'!C45</f>
        <v>31.143000000000001</v>
      </c>
      <c r="H88" s="42"/>
      <c r="I88" s="42"/>
      <c r="J88" s="42">
        <f t="shared" si="8"/>
        <v>0</v>
      </c>
      <c r="K88" s="42">
        <f t="shared" si="8"/>
        <v>662</v>
      </c>
      <c r="L88" s="42"/>
      <c r="M88" s="42"/>
      <c r="N88" s="42"/>
      <c r="O88" s="42"/>
      <c r="P88" s="42"/>
      <c r="Q88" s="42"/>
      <c r="R88" s="42">
        <f t="shared" si="9"/>
        <v>2284518</v>
      </c>
      <c r="S88" s="42">
        <f t="shared" si="10"/>
        <v>5231</v>
      </c>
    </row>
    <row r="89" spans="1:19" s="18" customFormat="1">
      <c r="A89" s="18">
        <f t="shared" si="12"/>
        <v>2015</v>
      </c>
      <c r="B89" s="18">
        <f t="shared" si="13"/>
        <v>10</v>
      </c>
      <c r="F89" s="42">
        <f>SUMIF('Cust MB Ind'!$X$8:$AH$8,$B$29,'Cust MB Ind'!$X49:$AH49)</f>
        <v>9</v>
      </c>
      <c r="G89" s="42">
        <f>'Avg Bill Days'!C46</f>
        <v>30.762</v>
      </c>
      <c r="H89" s="42"/>
      <c r="I89" s="42"/>
      <c r="J89" s="42">
        <f t="shared" si="8"/>
        <v>0</v>
      </c>
      <c r="K89" s="42">
        <f t="shared" si="8"/>
        <v>678</v>
      </c>
      <c r="L89" s="42"/>
      <c r="M89" s="42"/>
      <c r="N89" s="42"/>
      <c r="O89" s="42"/>
      <c r="P89" s="42"/>
      <c r="Q89" s="42"/>
      <c r="R89" s="42">
        <f t="shared" si="9"/>
        <v>2094483</v>
      </c>
      <c r="S89" s="42">
        <f t="shared" si="10"/>
        <v>4994</v>
      </c>
    </row>
    <row r="90" spans="1:19" s="18" customFormat="1">
      <c r="A90" s="18">
        <f t="shared" si="12"/>
        <v>2015</v>
      </c>
      <c r="B90" s="18">
        <f t="shared" si="13"/>
        <v>11</v>
      </c>
      <c r="F90" s="42">
        <f>SUMIF('Cust MB Ind'!$X$8:$AH$8,$B$29,'Cust MB Ind'!$X50:$AH50)</f>
        <v>9</v>
      </c>
      <c r="G90" s="42">
        <f>'Avg Bill Days'!C47</f>
        <v>28.619</v>
      </c>
      <c r="H90" s="42"/>
      <c r="I90" s="42"/>
      <c r="J90" s="42">
        <f t="shared" si="8"/>
        <v>0</v>
      </c>
      <c r="K90" s="42">
        <f t="shared" si="8"/>
        <v>640</v>
      </c>
      <c r="L90" s="42"/>
      <c r="M90" s="42"/>
      <c r="N90" s="42"/>
      <c r="O90" s="42"/>
      <c r="P90" s="42"/>
      <c r="Q90" s="42"/>
      <c r="R90" s="42">
        <f t="shared" si="9"/>
        <v>1720705</v>
      </c>
      <c r="S90" s="42">
        <f t="shared" si="10"/>
        <v>4666</v>
      </c>
    </row>
    <row r="91" spans="1:19" s="18" customFormat="1">
      <c r="A91" s="18">
        <f t="shared" si="12"/>
        <v>2015</v>
      </c>
      <c r="B91" s="18">
        <f t="shared" si="13"/>
        <v>12</v>
      </c>
      <c r="F91" s="42">
        <f>SUMIF('Cust MB Ind'!$X$8:$AH$8,$B$29,'Cust MB Ind'!$X51:$AH51)</f>
        <v>9</v>
      </c>
      <c r="G91" s="42">
        <f>'Avg Bill Days'!C48</f>
        <v>31.238</v>
      </c>
      <c r="H91" s="42"/>
      <c r="I91" s="42"/>
      <c r="J91" s="42">
        <f t="shared" si="8"/>
        <v>0</v>
      </c>
      <c r="K91" s="42">
        <f t="shared" si="8"/>
        <v>625</v>
      </c>
      <c r="L91" s="42"/>
      <c r="M91" s="42"/>
      <c r="N91" s="42"/>
      <c r="O91" s="42"/>
      <c r="P91" s="42"/>
      <c r="Q91" s="42"/>
      <c r="R91" s="42">
        <f t="shared" si="9"/>
        <v>1787408</v>
      </c>
      <c r="S91" s="42">
        <f t="shared" si="10"/>
        <v>4645</v>
      </c>
    </row>
    <row r="92" spans="1:19" s="18" customFormat="1">
      <c r="A92" s="18">
        <f t="shared" si="12"/>
        <v>2016</v>
      </c>
      <c r="B92" s="18">
        <f t="shared" si="13"/>
        <v>1</v>
      </c>
      <c r="F92" s="42">
        <f>SUMIF('Cust MB Ind'!$X$8:$AH$8,$B$29,'Cust MB Ind'!$X52:$AH52)</f>
        <v>9</v>
      </c>
      <c r="G92" s="42">
        <f>'Avg Bill Days'!C49</f>
        <v>32.286000000000001</v>
      </c>
      <c r="H92" s="42"/>
      <c r="I92" s="42"/>
      <c r="J92" s="42">
        <f t="shared" si="8"/>
        <v>0</v>
      </c>
      <c r="K92" s="42">
        <f t="shared" si="8"/>
        <v>551</v>
      </c>
      <c r="L92" s="42"/>
      <c r="M92" s="42"/>
      <c r="N92" s="42"/>
      <c r="O92" s="42"/>
      <c r="P92" s="42"/>
      <c r="Q92" s="42"/>
      <c r="R92" s="42">
        <f t="shared" si="9"/>
        <v>1738080</v>
      </c>
      <c r="S92" s="42">
        <f t="shared" si="10"/>
        <v>4479</v>
      </c>
    </row>
    <row r="93" spans="1:19" s="18" customFormat="1">
      <c r="A93" s="18">
        <f t="shared" si="12"/>
        <v>2016</v>
      </c>
      <c r="B93" s="18">
        <f t="shared" si="13"/>
        <v>2</v>
      </c>
      <c r="F93" s="42">
        <f>SUMIF('Cust MB Ind'!$X$8:$AH$8,$B$29,'Cust MB Ind'!$X53:$AH53)</f>
        <v>9</v>
      </c>
      <c r="G93" s="42">
        <f>'Avg Bill Days'!C50</f>
        <v>30.31</v>
      </c>
      <c r="H93" s="42"/>
      <c r="I93" s="42"/>
      <c r="J93" s="42">
        <f t="shared" si="8"/>
        <v>0</v>
      </c>
      <c r="K93" s="42">
        <f t="shared" si="8"/>
        <v>515</v>
      </c>
      <c r="L93" s="42"/>
      <c r="M93" s="42"/>
      <c r="N93" s="42"/>
      <c r="O93" s="42"/>
      <c r="P93" s="42"/>
      <c r="Q93" s="42"/>
      <c r="R93" s="42">
        <f t="shared" si="9"/>
        <v>1724073</v>
      </c>
      <c r="S93" s="42">
        <f t="shared" si="10"/>
        <v>4384</v>
      </c>
    </row>
    <row r="94" spans="1:19" s="18" customFormat="1">
      <c r="A94" s="18">
        <f t="shared" si="12"/>
        <v>2016</v>
      </c>
      <c r="B94" s="18">
        <f t="shared" si="13"/>
        <v>3</v>
      </c>
      <c r="F94" s="42">
        <f>SUMIF('Cust MB Ind'!$X$8:$AH$8,$B$29,'Cust MB Ind'!$X54:$AH54)</f>
        <v>9</v>
      </c>
      <c r="G94" s="42">
        <f>'Avg Bill Days'!C51</f>
        <v>30.024000000000001</v>
      </c>
      <c r="H94" s="42"/>
      <c r="I94" s="42"/>
      <c r="J94" s="42">
        <f t="shared" si="8"/>
        <v>0</v>
      </c>
      <c r="K94" s="42">
        <f t="shared" si="8"/>
        <v>562</v>
      </c>
      <c r="L94" s="42"/>
      <c r="M94" s="42"/>
      <c r="N94" s="42"/>
      <c r="O94" s="42"/>
      <c r="P94" s="42"/>
      <c r="Q94" s="42"/>
      <c r="R94" s="42">
        <f t="shared" si="9"/>
        <v>1786269</v>
      </c>
      <c r="S94" s="42">
        <f t="shared" si="10"/>
        <v>4608</v>
      </c>
    </row>
    <row r="95" spans="1:19" s="18" customFormat="1">
      <c r="A95" s="18">
        <f t="shared" si="12"/>
        <v>2016</v>
      </c>
      <c r="B95" s="18">
        <f t="shared" si="13"/>
        <v>4</v>
      </c>
      <c r="F95" s="42">
        <f>SUMIF('Cust MB Ind'!$X$8:$AH$8,$B$29,'Cust MB Ind'!$X55:$AH55)</f>
        <v>9</v>
      </c>
      <c r="G95" s="42">
        <f>'Avg Bill Days'!C52</f>
        <v>30.713999999999999</v>
      </c>
      <c r="H95" s="42"/>
      <c r="I95" s="42"/>
      <c r="J95" s="42">
        <f t="shared" si="8"/>
        <v>0</v>
      </c>
      <c r="K95" s="42">
        <f t="shared" si="8"/>
        <v>575</v>
      </c>
      <c r="L95" s="42"/>
      <c r="M95" s="42"/>
      <c r="N95" s="42"/>
      <c r="O95" s="42"/>
      <c r="P95" s="42"/>
      <c r="Q95" s="42"/>
      <c r="R95" s="42">
        <f t="shared" si="9"/>
        <v>1869359</v>
      </c>
      <c r="S95" s="42">
        <f t="shared" si="10"/>
        <v>4634</v>
      </c>
    </row>
    <row r="96" spans="1:19" s="18" customFormat="1">
      <c r="A96" s="18">
        <f t="shared" si="12"/>
        <v>2016</v>
      </c>
      <c r="B96" s="18">
        <f t="shared" si="13"/>
        <v>5</v>
      </c>
      <c r="F96" s="42">
        <f>SUMIF('Cust MB Ind'!$X$8:$AH$8,$B$29,'Cust MB Ind'!$X56:$AH56)</f>
        <v>9</v>
      </c>
      <c r="G96" s="42">
        <f>'Avg Bill Days'!C53</f>
        <v>29.524000000000001</v>
      </c>
      <c r="H96" s="42"/>
      <c r="I96" s="42"/>
      <c r="J96" s="42">
        <f t="shared" si="8"/>
        <v>0</v>
      </c>
      <c r="K96" s="42">
        <f t="shared" si="8"/>
        <v>673</v>
      </c>
      <c r="L96" s="42"/>
      <c r="M96" s="42"/>
      <c r="N96" s="42"/>
      <c r="O96" s="42"/>
      <c r="P96" s="42"/>
      <c r="Q96" s="42"/>
      <c r="R96" s="42">
        <f t="shared" si="9"/>
        <v>1923991</v>
      </c>
      <c r="S96" s="42">
        <f t="shared" si="10"/>
        <v>4830</v>
      </c>
    </row>
    <row r="97" spans="1:19" s="18" customFormat="1">
      <c r="A97" s="18">
        <f t="shared" si="12"/>
        <v>2016</v>
      </c>
      <c r="B97" s="18">
        <f t="shared" si="13"/>
        <v>6</v>
      </c>
      <c r="F97" s="42">
        <f>SUMIF('Cust MB Ind'!$X$8:$AH$8,$B$29,'Cust MB Ind'!$X57:$AH57)</f>
        <v>9</v>
      </c>
      <c r="G97" s="42">
        <f>'Avg Bill Days'!C54</f>
        <v>30.619</v>
      </c>
      <c r="H97" s="42"/>
      <c r="I97" s="42"/>
      <c r="J97" s="42">
        <f t="shared" si="8"/>
        <v>0</v>
      </c>
      <c r="K97" s="42">
        <f t="shared" si="8"/>
        <v>655</v>
      </c>
      <c r="L97" s="42"/>
      <c r="M97" s="42"/>
      <c r="N97" s="42"/>
      <c r="O97" s="42"/>
      <c r="P97" s="42"/>
      <c r="Q97" s="42"/>
      <c r="R97" s="42">
        <f t="shared" si="9"/>
        <v>2161906</v>
      </c>
      <c r="S97" s="42">
        <f t="shared" si="10"/>
        <v>5054</v>
      </c>
    </row>
    <row r="98" spans="1:19" s="18" customFormat="1">
      <c r="A98" s="18">
        <f t="shared" si="12"/>
        <v>2016</v>
      </c>
      <c r="B98" s="18">
        <f t="shared" si="13"/>
        <v>7</v>
      </c>
      <c r="F98" s="42">
        <f>SUMIF('Cust MB Ind'!$X$8:$AH$8,$B$29,'Cust MB Ind'!$X58:$AH58)</f>
        <v>9</v>
      </c>
      <c r="G98" s="42">
        <f>'Avg Bill Days'!C55</f>
        <v>30.713999999999999</v>
      </c>
      <c r="H98" s="42"/>
      <c r="I98" s="42"/>
      <c r="J98" s="42">
        <f t="shared" si="8"/>
        <v>0</v>
      </c>
      <c r="K98" s="42">
        <f t="shared" si="8"/>
        <v>673</v>
      </c>
      <c r="L98" s="42"/>
      <c r="M98" s="42"/>
      <c r="N98" s="42"/>
      <c r="O98" s="42"/>
      <c r="P98" s="42"/>
      <c r="Q98" s="42"/>
      <c r="R98" s="42">
        <f t="shared" si="9"/>
        <v>2187879</v>
      </c>
      <c r="S98" s="42">
        <f t="shared" si="10"/>
        <v>5163</v>
      </c>
    </row>
    <row r="99" spans="1:19" s="18" customFormat="1">
      <c r="A99" s="18">
        <f t="shared" si="12"/>
        <v>2016</v>
      </c>
      <c r="B99" s="18">
        <f t="shared" si="13"/>
        <v>8</v>
      </c>
      <c r="F99" s="42">
        <f>SUMIF('Cust MB Ind'!$X$8:$AH$8,$B$29,'Cust MB Ind'!$X59:$AH59)</f>
        <v>9</v>
      </c>
      <c r="G99" s="42">
        <f>'Avg Bill Days'!C56</f>
        <v>30.475999999999999</v>
      </c>
      <c r="H99" s="42"/>
      <c r="I99" s="42"/>
      <c r="J99" s="42">
        <f t="shared" si="8"/>
        <v>0</v>
      </c>
      <c r="K99" s="42">
        <f t="shared" si="8"/>
        <v>687</v>
      </c>
      <c r="L99" s="42"/>
      <c r="M99" s="42"/>
      <c r="N99" s="42"/>
      <c r="O99" s="42"/>
      <c r="P99" s="42"/>
      <c r="Q99" s="42"/>
      <c r="R99" s="42">
        <f t="shared" si="9"/>
        <v>2273819</v>
      </c>
      <c r="S99" s="42">
        <f t="shared" si="10"/>
        <v>5253</v>
      </c>
    </row>
    <row r="100" spans="1:19" s="18" customFormat="1">
      <c r="A100" s="18">
        <f t="shared" si="12"/>
        <v>2016</v>
      </c>
      <c r="B100" s="18">
        <f t="shared" si="13"/>
        <v>9</v>
      </c>
      <c r="F100" s="42">
        <f>SUMIF('Cust MB Ind'!$X$8:$AH$8,$B$29,'Cust MB Ind'!$X60:$AH60)</f>
        <v>9</v>
      </c>
      <c r="G100" s="42">
        <f>'Avg Bill Days'!C57</f>
        <v>31.143000000000001</v>
      </c>
      <c r="H100" s="42"/>
      <c r="I100" s="42"/>
      <c r="J100" s="42">
        <f t="shared" si="8"/>
        <v>0</v>
      </c>
      <c r="K100" s="42">
        <f t="shared" si="8"/>
        <v>662</v>
      </c>
      <c r="L100" s="42"/>
      <c r="M100" s="42"/>
      <c r="N100" s="42"/>
      <c r="O100" s="42"/>
      <c r="P100" s="42"/>
      <c r="Q100" s="42"/>
      <c r="R100" s="42">
        <f t="shared" si="9"/>
        <v>2284518</v>
      </c>
      <c r="S100" s="42">
        <f t="shared" si="10"/>
        <v>5231</v>
      </c>
    </row>
    <row r="101" spans="1:19" s="18" customFormat="1">
      <c r="A101" s="18">
        <f t="shared" si="12"/>
        <v>2016</v>
      </c>
      <c r="B101" s="18">
        <f t="shared" si="13"/>
        <v>10</v>
      </c>
      <c r="F101" s="42">
        <f>SUMIF('Cust MB Ind'!$X$8:$AH$8,$B$29,'Cust MB Ind'!$X61:$AH61)</f>
        <v>9</v>
      </c>
      <c r="G101" s="42">
        <f>'Avg Bill Days'!C58</f>
        <v>30.762</v>
      </c>
      <c r="H101" s="42"/>
      <c r="I101" s="42"/>
      <c r="J101" s="42">
        <f t="shared" si="8"/>
        <v>0</v>
      </c>
      <c r="K101" s="42">
        <f t="shared" si="8"/>
        <v>678</v>
      </c>
      <c r="L101" s="42"/>
      <c r="M101" s="42"/>
      <c r="N101" s="42"/>
      <c r="O101" s="42"/>
      <c r="P101" s="42"/>
      <c r="Q101" s="42"/>
      <c r="R101" s="42">
        <f t="shared" si="9"/>
        <v>2094483</v>
      </c>
      <c r="S101" s="42">
        <f t="shared" si="10"/>
        <v>4994</v>
      </c>
    </row>
    <row r="102" spans="1:19" s="18" customFormat="1">
      <c r="A102" s="18">
        <f t="shared" si="12"/>
        <v>2016</v>
      </c>
      <c r="B102" s="18">
        <f t="shared" si="13"/>
        <v>11</v>
      </c>
      <c r="F102" s="42">
        <f>SUMIF('Cust MB Ind'!$X$8:$AH$8,$B$29,'Cust MB Ind'!$X62:$AH62)</f>
        <v>9</v>
      </c>
      <c r="G102" s="42">
        <f>'Avg Bill Days'!C59</f>
        <v>28.619</v>
      </c>
      <c r="H102" s="42"/>
      <c r="I102" s="42"/>
      <c r="J102" s="42">
        <f t="shared" si="8"/>
        <v>0</v>
      </c>
      <c r="K102" s="42">
        <f t="shared" si="8"/>
        <v>640</v>
      </c>
      <c r="L102" s="42"/>
      <c r="M102" s="42"/>
      <c r="N102" s="42"/>
      <c r="O102" s="42"/>
      <c r="P102" s="42"/>
      <c r="Q102" s="42"/>
      <c r="R102" s="42">
        <f t="shared" si="9"/>
        <v>1720705</v>
      </c>
      <c r="S102" s="42">
        <f t="shared" si="10"/>
        <v>4666</v>
      </c>
    </row>
    <row r="103" spans="1:19" s="18" customFormat="1">
      <c r="A103" s="18">
        <f t="shared" si="12"/>
        <v>2016</v>
      </c>
      <c r="B103" s="18">
        <f t="shared" si="13"/>
        <v>12</v>
      </c>
      <c r="F103" s="42">
        <f>SUMIF('Cust MB Ind'!$X$8:$AH$8,$B$29,'Cust MB Ind'!$X63:$AH63)</f>
        <v>9</v>
      </c>
      <c r="G103" s="42">
        <f>'Avg Bill Days'!C60</f>
        <v>31.238</v>
      </c>
      <c r="H103" s="42"/>
      <c r="I103" s="42"/>
      <c r="J103" s="42">
        <f t="shared" si="8"/>
        <v>0</v>
      </c>
      <c r="K103" s="42">
        <f t="shared" si="8"/>
        <v>625</v>
      </c>
      <c r="L103" s="42"/>
      <c r="M103" s="42"/>
      <c r="N103" s="42"/>
      <c r="O103" s="42"/>
      <c r="P103" s="42"/>
      <c r="Q103" s="42"/>
      <c r="R103" s="42">
        <f t="shared" si="9"/>
        <v>1787408</v>
      </c>
      <c r="S103" s="42">
        <f t="shared" si="10"/>
        <v>4645</v>
      </c>
    </row>
    <row r="104" spans="1:19" s="18" customFormat="1">
      <c r="A104" s="18">
        <f t="shared" si="12"/>
        <v>2017</v>
      </c>
      <c r="B104" s="18">
        <f t="shared" si="13"/>
        <v>1</v>
      </c>
      <c r="F104" s="42">
        <f>SUMIF('Cust MB Ind'!$X$8:$AH$8,$B$29,'Cust MB Ind'!$X64:$AH64)</f>
        <v>9</v>
      </c>
      <c r="G104" s="42">
        <f>'Avg Bill Days'!C61</f>
        <v>32.286000000000001</v>
      </c>
      <c r="H104" s="42"/>
      <c r="I104" s="42"/>
      <c r="J104" s="42">
        <f t="shared" si="8"/>
        <v>0</v>
      </c>
      <c r="K104" s="42">
        <f t="shared" si="8"/>
        <v>551</v>
      </c>
      <c r="L104" s="42"/>
      <c r="M104" s="42"/>
      <c r="N104" s="42"/>
      <c r="O104" s="42"/>
      <c r="P104" s="42"/>
      <c r="Q104" s="42"/>
      <c r="R104" s="42">
        <f t="shared" si="9"/>
        <v>1738080</v>
      </c>
      <c r="S104" s="42">
        <f t="shared" si="10"/>
        <v>4479</v>
      </c>
    </row>
    <row r="105" spans="1:19" s="18" customFormat="1">
      <c r="A105" s="18">
        <f t="shared" si="12"/>
        <v>2017</v>
      </c>
      <c r="B105" s="18">
        <f t="shared" si="13"/>
        <v>2</v>
      </c>
      <c r="F105" s="42">
        <f>SUMIF('Cust MB Ind'!$X$8:$AH$8,$B$29,'Cust MB Ind'!$X65:$AH65)</f>
        <v>9</v>
      </c>
      <c r="G105" s="42">
        <f>'Avg Bill Days'!C62</f>
        <v>29.81</v>
      </c>
      <c r="H105" s="42"/>
      <c r="I105" s="42"/>
      <c r="J105" s="42">
        <f t="shared" si="8"/>
        <v>0</v>
      </c>
      <c r="K105" s="42">
        <f t="shared" si="8"/>
        <v>515</v>
      </c>
      <c r="L105" s="42"/>
      <c r="M105" s="42"/>
      <c r="N105" s="42"/>
      <c r="O105" s="42"/>
      <c r="P105" s="42"/>
      <c r="Q105" s="42"/>
      <c r="R105" s="42">
        <f t="shared" si="9"/>
        <v>1695632</v>
      </c>
      <c r="S105" s="42">
        <f t="shared" si="10"/>
        <v>4384</v>
      </c>
    </row>
    <row r="106" spans="1:19" s="18" customFormat="1">
      <c r="A106" s="18">
        <f t="shared" si="12"/>
        <v>2017</v>
      </c>
      <c r="B106" s="18">
        <f t="shared" si="13"/>
        <v>3</v>
      </c>
      <c r="F106" s="42">
        <f>SUMIF('Cust MB Ind'!$X$8:$AH$8,$B$29,'Cust MB Ind'!$X66:$AH66)</f>
        <v>9</v>
      </c>
      <c r="G106" s="42">
        <f>'Avg Bill Days'!C63</f>
        <v>29.524000000000001</v>
      </c>
      <c r="H106" s="42"/>
      <c r="I106" s="42"/>
      <c r="J106" s="42">
        <f t="shared" si="8"/>
        <v>0</v>
      </c>
      <c r="K106" s="42">
        <f t="shared" si="8"/>
        <v>562</v>
      </c>
      <c r="L106" s="42"/>
      <c r="M106" s="42"/>
      <c r="N106" s="42"/>
      <c r="O106" s="42"/>
      <c r="P106" s="42"/>
      <c r="Q106" s="42"/>
      <c r="R106" s="42">
        <f t="shared" si="9"/>
        <v>1756522</v>
      </c>
      <c r="S106" s="42">
        <f t="shared" si="10"/>
        <v>4608</v>
      </c>
    </row>
    <row r="107" spans="1:19" s="18" customFormat="1">
      <c r="A107" s="18">
        <f t="shared" si="12"/>
        <v>2017</v>
      </c>
      <c r="B107" s="18">
        <f t="shared" si="13"/>
        <v>4</v>
      </c>
      <c r="F107" s="42">
        <f>SUMIF('Cust MB Ind'!$X$8:$AH$8,$B$29,'Cust MB Ind'!$X67:$AH67)</f>
        <v>9</v>
      </c>
      <c r="G107" s="42">
        <f>'Avg Bill Days'!C64</f>
        <v>30.713999999999999</v>
      </c>
      <c r="H107" s="42"/>
      <c r="I107" s="42"/>
      <c r="J107" s="42">
        <f t="shared" si="8"/>
        <v>0</v>
      </c>
      <c r="K107" s="42">
        <f t="shared" si="8"/>
        <v>575</v>
      </c>
      <c r="L107" s="42"/>
      <c r="M107" s="42"/>
      <c r="N107" s="42"/>
      <c r="O107" s="42"/>
      <c r="P107" s="42"/>
      <c r="Q107" s="42"/>
      <c r="R107" s="42">
        <f t="shared" si="9"/>
        <v>1869359</v>
      </c>
      <c r="S107" s="42">
        <f t="shared" si="10"/>
        <v>4634</v>
      </c>
    </row>
    <row r="108" spans="1:19" s="18" customFormat="1">
      <c r="A108" s="18">
        <f t="shared" si="12"/>
        <v>2017</v>
      </c>
      <c r="B108" s="18">
        <f t="shared" si="13"/>
        <v>5</v>
      </c>
      <c r="F108" s="42">
        <f>SUMIF('Cust MB Ind'!$X$8:$AH$8,$B$29,'Cust MB Ind'!$X68:$AH68)</f>
        <v>9</v>
      </c>
      <c r="G108" s="42">
        <f>'Avg Bill Days'!C65</f>
        <v>29.524000000000001</v>
      </c>
      <c r="H108" s="42"/>
      <c r="I108" s="42"/>
      <c r="J108" s="42">
        <f t="shared" si="8"/>
        <v>0</v>
      </c>
      <c r="K108" s="42">
        <f t="shared" si="8"/>
        <v>673</v>
      </c>
      <c r="L108" s="42"/>
      <c r="M108" s="42"/>
      <c r="N108" s="42"/>
      <c r="O108" s="42"/>
      <c r="P108" s="42"/>
      <c r="Q108" s="42"/>
      <c r="R108" s="42">
        <f t="shared" si="9"/>
        <v>1923991</v>
      </c>
      <c r="S108" s="42">
        <f t="shared" si="10"/>
        <v>4830</v>
      </c>
    </row>
    <row r="109" spans="1:19" s="18" customFormat="1">
      <c r="A109" s="18">
        <f t="shared" si="12"/>
        <v>2017</v>
      </c>
      <c r="B109" s="18">
        <f t="shared" si="13"/>
        <v>6</v>
      </c>
      <c r="F109" s="42">
        <f>SUMIF('Cust MB Ind'!$X$8:$AH$8,$B$29,'Cust MB Ind'!$X69:$AH69)</f>
        <v>9</v>
      </c>
      <c r="G109" s="42">
        <f>'Avg Bill Days'!C66</f>
        <v>30.619</v>
      </c>
      <c r="H109" s="42"/>
      <c r="I109" s="42"/>
      <c r="J109" s="42">
        <f t="shared" si="8"/>
        <v>0</v>
      </c>
      <c r="K109" s="42">
        <f t="shared" si="8"/>
        <v>655</v>
      </c>
      <c r="L109" s="42"/>
      <c r="M109" s="42"/>
      <c r="N109" s="42"/>
      <c r="O109" s="42"/>
      <c r="P109" s="42"/>
      <c r="Q109" s="42"/>
      <c r="R109" s="42">
        <f t="shared" si="9"/>
        <v>2161906</v>
      </c>
      <c r="S109" s="42">
        <f t="shared" si="10"/>
        <v>5054</v>
      </c>
    </row>
    <row r="110" spans="1:19" s="18" customFormat="1">
      <c r="A110" s="18">
        <f t="shared" si="12"/>
        <v>2017</v>
      </c>
      <c r="B110" s="18">
        <f t="shared" si="13"/>
        <v>7</v>
      </c>
      <c r="F110" s="42">
        <f>SUMIF('Cust MB Ind'!$X$8:$AH$8,$B$29,'Cust MB Ind'!$X70:$AH70)</f>
        <v>9</v>
      </c>
      <c r="G110" s="42">
        <f>'Avg Bill Days'!C67</f>
        <v>30.713999999999999</v>
      </c>
      <c r="H110" s="42"/>
      <c r="I110" s="42"/>
      <c r="J110" s="42">
        <f t="shared" si="8"/>
        <v>0</v>
      </c>
      <c r="K110" s="42">
        <f t="shared" si="8"/>
        <v>673</v>
      </c>
      <c r="L110" s="42"/>
      <c r="M110" s="42"/>
      <c r="N110" s="42"/>
      <c r="O110" s="42"/>
      <c r="P110" s="42"/>
      <c r="Q110" s="42"/>
      <c r="R110" s="42">
        <f t="shared" si="9"/>
        <v>2187879</v>
      </c>
      <c r="S110" s="42">
        <f t="shared" si="10"/>
        <v>5163</v>
      </c>
    </row>
    <row r="111" spans="1:19" s="18" customFormat="1">
      <c r="A111" s="18">
        <f t="shared" si="12"/>
        <v>2017</v>
      </c>
      <c r="B111" s="18">
        <f t="shared" si="13"/>
        <v>8</v>
      </c>
      <c r="F111" s="42">
        <f>SUMIF('Cust MB Ind'!$X$8:$AH$8,$B$29,'Cust MB Ind'!$X71:$AH71)</f>
        <v>9</v>
      </c>
      <c r="G111" s="42">
        <f>'Avg Bill Days'!C68</f>
        <v>30.475999999999999</v>
      </c>
      <c r="H111" s="42"/>
      <c r="I111" s="42"/>
      <c r="J111" s="42">
        <f t="shared" si="8"/>
        <v>0</v>
      </c>
      <c r="K111" s="42">
        <f t="shared" si="8"/>
        <v>687</v>
      </c>
      <c r="L111" s="42"/>
      <c r="M111" s="42"/>
      <c r="N111" s="42"/>
      <c r="O111" s="42"/>
      <c r="P111" s="42"/>
      <c r="Q111" s="42"/>
      <c r="R111" s="42">
        <f t="shared" si="9"/>
        <v>2273819</v>
      </c>
      <c r="S111" s="42">
        <f t="shared" si="10"/>
        <v>5253</v>
      </c>
    </row>
    <row r="112" spans="1:19" s="18" customFormat="1">
      <c r="A112" s="18">
        <f t="shared" si="12"/>
        <v>2017</v>
      </c>
      <c r="B112" s="18">
        <f t="shared" si="13"/>
        <v>9</v>
      </c>
      <c r="F112" s="42">
        <f>SUMIF('Cust MB Ind'!$X$8:$AH$8,$B$29,'Cust MB Ind'!$X72:$AH72)</f>
        <v>9</v>
      </c>
      <c r="G112" s="42">
        <f>'Avg Bill Days'!C69</f>
        <v>31.143000000000001</v>
      </c>
      <c r="H112" s="42"/>
      <c r="I112" s="42"/>
      <c r="J112" s="42">
        <f t="shared" si="8"/>
        <v>0</v>
      </c>
      <c r="K112" s="42">
        <f t="shared" si="8"/>
        <v>662</v>
      </c>
      <c r="L112" s="42"/>
      <c r="M112" s="42"/>
      <c r="N112" s="42"/>
      <c r="O112" s="42"/>
      <c r="P112" s="42"/>
      <c r="Q112" s="42"/>
      <c r="R112" s="42">
        <f t="shared" si="9"/>
        <v>2284518</v>
      </c>
      <c r="S112" s="42">
        <f t="shared" si="10"/>
        <v>5231</v>
      </c>
    </row>
    <row r="113" spans="1:19" s="18" customFormat="1">
      <c r="A113" s="18">
        <f t="shared" si="12"/>
        <v>2017</v>
      </c>
      <c r="B113" s="18">
        <f t="shared" si="13"/>
        <v>10</v>
      </c>
      <c r="F113" s="42">
        <f>SUMIF('Cust MB Ind'!$X$8:$AH$8,$B$29,'Cust MB Ind'!$X73:$AH73)</f>
        <v>9</v>
      </c>
      <c r="G113" s="42">
        <f>'Avg Bill Days'!C70</f>
        <v>30.762</v>
      </c>
      <c r="H113" s="42"/>
      <c r="I113" s="42"/>
      <c r="J113" s="42">
        <f t="shared" si="8"/>
        <v>0</v>
      </c>
      <c r="K113" s="42">
        <f t="shared" si="8"/>
        <v>678</v>
      </c>
      <c r="L113" s="42"/>
      <c r="M113" s="42"/>
      <c r="N113" s="42"/>
      <c r="O113" s="42"/>
      <c r="P113" s="42"/>
      <c r="Q113" s="42"/>
      <c r="R113" s="42">
        <f t="shared" si="9"/>
        <v>2094483</v>
      </c>
      <c r="S113" s="42">
        <f t="shared" si="10"/>
        <v>4994</v>
      </c>
    </row>
    <row r="114" spans="1:19" s="18" customFormat="1">
      <c r="A114" s="18">
        <f t="shared" si="12"/>
        <v>2017</v>
      </c>
      <c r="B114" s="18">
        <f t="shared" si="13"/>
        <v>11</v>
      </c>
      <c r="F114" s="42">
        <f>SUMIF('Cust MB Ind'!$X$8:$AH$8,$B$29,'Cust MB Ind'!$X74:$AH74)</f>
        <v>9</v>
      </c>
      <c r="G114" s="42">
        <f>'Avg Bill Days'!C71</f>
        <v>28.619</v>
      </c>
      <c r="H114" s="42"/>
      <c r="I114" s="42"/>
      <c r="J114" s="42">
        <f t="shared" ref="J114:K177" si="14">ROUND(SUMIF($B$32:$B$45,$B114,J$32:J$45)*$F114,0)</f>
        <v>0</v>
      </c>
      <c r="K114" s="42">
        <f t="shared" si="14"/>
        <v>640</v>
      </c>
      <c r="L114" s="42"/>
      <c r="M114" s="42"/>
      <c r="N114" s="42"/>
      <c r="O114" s="42"/>
      <c r="P114" s="42"/>
      <c r="Q114" s="42"/>
      <c r="R114" s="42">
        <f t="shared" ref="R114:R177" si="15">ROUND(SUMIF($B$32:$B$45,$B114,R$32:R$45)*$F114*$G114,0)</f>
        <v>1720705</v>
      </c>
      <c r="S114" s="42">
        <f t="shared" ref="S114:S177" si="16">ROUND(SUMIF($B$32:$B$45,$B114,S$32:S$45)*$F114,0)</f>
        <v>4666</v>
      </c>
    </row>
    <row r="115" spans="1:19" s="18" customFormat="1">
      <c r="A115" s="18">
        <f t="shared" si="12"/>
        <v>2017</v>
      </c>
      <c r="B115" s="18">
        <f t="shared" si="13"/>
        <v>12</v>
      </c>
      <c r="F115" s="42">
        <f>SUMIF('Cust MB Ind'!$X$8:$AH$8,$B$29,'Cust MB Ind'!$X75:$AH75)</f>
        <v>9</v>
      </c>
      <c r="G115" s="42">
        <f>'Avg Bill Days'!C72</f>
        <v>31.238</v>
      </c>
      <c r="H115" s="42"/>
      <c r="I115" s="42"/>
      <c r="J115" s="42">
        <f t="shared" si="14"/>
        <v>0</v>
      </c>
      <c r="K115" s="42">
        <f t="shared" si="14"/>
        <v>625</v>
      </c>
      <c r="L115" s="42"/>
      <c r="M115" s="42"/>
      <c r="N115" s="42"/>
      <c r="O115" s="42"/>
      <c r="P115" s="42"/>
      <c r="Q115" s="42"/>
      <c r="R115" s="42">
        <f t="shared" si="15"/>
        <v>1787408</v>
      </c>
      <c r="S115" s="42">
        <f t="shared" si="16"/>
        <v>4645</v>
      </c>
    </row>
    <row r="116" spans="1:19" s="18" customFormat="1">
      <c r="A116" s="18">
        <f t="shared" si="12"/>
        <v>2018</v>
      </c>
      <c r="B116" s="18">
        <f t="shared" si="13"/>
        <v>1</v>
      </c>
      <c r="F116" s="42">
        <f>SUMIF('Cust MB Ind'!$X$8:$AH$8,$B$29,'Cust MB Ind'!$X76:$AH76)</f>
        <v>9</v>
      </c>
      <c r="G116" s="42">
        <f>'Avg Bill Days'!C73</f>
        <v>32.286000000000001</v>
      </c>
      <c r="H116" s="42"/>
      <c r="I116" s="42"/>
      <c r="J116" s="42">
        <f t="shared" si="14"/>
        <v>0</v>
      </c>
      <c r="K116" s="42">
        <f t="shared" si="14"/>
        <v>551</v>
      </c>
      <c r="L116" s="42"/>
      <c r="M116" s="42"/>
      <c r="N116" s="42"/>
      <c r="O116" s="42"/>
      <c r="P116" s="42"/>
      <c r="Q116" s="42"/>
      <c r="R116" s="42">
        <f t="shared" si="15"/>
        <v>1738080</v>
      </c>
      <c r="S116" s="42">
        <f t="shared" si="16"/>
        <v>4479</v>
      </c>
    </row>
    <row r="117" spans="1:19" s="18" customFormat="1">
      <c r="A117" s="18">
        <f t="shared" si="12"/>
        <v>2018</v>
      </c>
      <c r="B117" s="18">
        <f t="shared" si="13"/>
        <v>2</v>
      </c>
      <c r="F117" s="42">
        <f>SUMIF('Cust MB Ind'!$X$8:$AH$8,$B$29,'Cust MB Ind'!$X77:$AH77)</f>
        <v>9</v>
      </c>
      <c r="G117" s="42">
        <f>'Avg Bill Days'!C74</f>
        <v>29.81</v>
      </c>
      <c r="H117" s="42"/>
      <c r="I117" s="42"/>
      <c r="J117" s="42">
        <f t="shared" si="14"/>
        <v>0</v>
      </c>
      <c r="K117" s="42">
        <f t="shared" si="14"/>
        <v>515</v>
      </c>
      <c r="L117" s="42"/>
      <c r="M117" s="42"/>
      <c r="N117" s="42"/>
      <c r="O117" s="42"/>
      <c r="P117" s="42"/>
      <c r="Q117" s="42"/>
      <c r="R117" s="42">
        <f t="shared" si="15"/>
        <v>1695632</v>
      </c>
      <c r="S117" s="42">
        <f t="shared" si="16"/>
        <v>4384</v>
      </c>
    </row>
    <row r="118" spans="1:19" s="18" customFormat="1">
      <c r="A118" s="18">
        <f t="shared" si="12"/>
        <v>2018</v>
      </c>
      <c r="B118" s="18">
        <f t="shared" si="13"/>
        <v>3</v>
      </c>
      <c r="F118" s="42">
        <f>SUMIF('Cust MB Ind'!$X$8:$AH$8,$B$29,'Cust MB Ind'!$X78:$AH78)</f>
        <v>9</v>
      </c>
      <c r="G118" s="42">
        <f>'Avg Bill Days'!C75</f>
        <v>29.524000000000001</v>
      </c>
      <c r="H118" s="42"/>
      <c r="I118" s="42"/>
      <c r="J118" s="42">
        <f t="shared" si="14"/>
        <v>0</v>
      </c>
      <c r="K118" s="42">
        <f t="shared" si="14"/>
        <v>562</v>
      </c>
      <c r="L118" s="42"/>
      <c r="M118" s="42"/>
      <c r="N118" s="42"/>
      <c r="O118" s="42"/>
      <c r="P118" s="42"/>
      <c r="Q118" s="42"/>
      <c r="R118" s="42">
        <f t="shared" si="15"/>
        <v>1756522</v>
      </c>
      <c r="S118" s="42">
        <f t="shared" si="16"/>
        <v>4608</v>
      </c>
    </row>
    <row r="119" spans="1:19" s="18" customFormat="1">
      <c r="A119" s="18">
        <f t="shared" si="12"/>
        <v>2018</v>
      </c>
      <c r="B119" s="18">
        <f t="shared" si="13"/>
        <v>4</v>
      </c>
      <c r="F119" s="42">
        <f>SUMIF('Cust MB Ind'!$X$8:$AH$8,$B$29,'Cust MB Ind'!$X79:$AH79)</f>
        <v>9</v>
      </c>
      <c r="G119" s="42">
        <f>'Avg Bill Days'!C76</f>
        <v>30.713999999999999</v>
      </c>
      <c r="H119" s="42"/>
      <c r="I119" s="42"/>
      <c r="J119" s="42">
        <f t="shared" si="14"/>
        <v>0</v>
      </c>
      <c r="K119" s="42">
        <f t="shared" si="14"/>
        <v>575</v>
      </c>
      <c r="L119" s="42"/>
      <c r="M119" s="42"/>
      <c r="N119" s="42"/>
      <c r="O119" s="42"/>
      <c r="P119" s="42"/>
      <c r="Q119" s="42"/>
      <c r="R119" s="42">
        <f t="shared" si="15"/>
        <v>1869359</v>
      </c>
      <c r="S119" s="42">
        <f t="shared" si="16"/>
        <v>4634</v>
      </c>
    </row>
    <row r="120" spans="1:19" s="18" customFormat="1">
      <c r="A120" s="18">
        <f t="shared" si="12"/>
        <v>2018</v>
      </c>
      <c r="B120" s="18">
        <f t="shared" si="13"/>
        <v>5</v>
      </c>
      <c r="F120" s="42">
        <f>SUMIF('Cust MB Ind'!$X$8:$AH$8,$B$29,'Cust MB Ind'!$X80:$AH80)</f>
        <v>9</v>
      </c>
      <c r="G120" s="42">
        <f>'Avg Bill Days'!C77</f>
        <v>29.524000000000001</v>
      </c>
      <c r="H120" s="42"/>
      <c r="I120" s="42"/>
      <c r="J120" s="42">
        <f t="shared" si="14"/>
        <v>0</v>
      </c>
      <c r="K120" s="42">
        <f t="shared" si="14"/>
        <v>673</v>
      </c>
      <c r="L120" s="42"/>
      <c r="M120" s="42"/>
      <c r="N120" s="42"/>
      <c r="O120" s="42"/>
      <c r="P120" s="42"/>
      <c r="Q120" s="42"/>
      <c r="R120" s="42">
        <f t="shared" si="15"/>
        <v>1923991</v>
      </c>
      <c r="S120" s="42">
        <f t="shared" si="16"/>
        <v>4830</v>
      </c>
    </row>
    <row r="121" spans="1:19" s="18" customFormat="1">
      <c r="A121" s="18">
        <f t="shared" si="12"/>
        <v>2018</v>
      </c>
      <c r="B121" s="18">
        <f t="shared" si="13"/>
        <v>6</v>
      </c>
      <c r="F121" s="42">
        <f>SUMIF('Cust MB Ind'!$X$8:$AH$8,$B$29,'Cust MB Ind'!$X81:$AH81)</f>
        <v>9</v>
      </c>
      <c r="G121" s="42">
        <f>'Avg Bill Days'!C78</f>
        <v>30.619</v>
      </c>
      <c r="H121" s="42"/>
      <c r="I121" s="42"/>
      <c r="J121" s="42">
        <f t="shared" si="14"/>
        <v>0</v>
      </c>
      <c r="K121" s="42">
        <f t="shared" si="14"/>
        <v>655</v>
      </c>
      <c r="L121" s="42"/>
      <c r="M121" s="42"/>
      <c r="N121" s="42"/>
      <c r="O121" s="42"/>
      <c r="P121" s="42"/>
      <c r="Q121" s="42"/>
      <c r="R121" s="42">
        <f t="shared" si="15"/>
        <v>2161906</v>
      </c>
      <c r="S121" s="42">
        <f t="shared" si="16"/>
        <v>5054</v>
      </c>
    </row>
    <row r="122" spans="1:19" s="18" customFormat="1">
      <c r="A122" s="18">
        <f t="shared" si="12"/>
        <v>2018</v>
      </c>
      <c r="B122" s="18">
        <f t="shared" si="13"/>
        <v>7</v>
      </c>
      <c r="F122" s="42">
        <f>SUMIF('Cust MB Ind'!$X$8:$AH$8,$B$29,'Cust MB Ind'!$X82:$AH82)</f>
        <v>9</v>
      </c>
      <c r="G122" s="42">
        <f>'Avg Bill Days'!C79</f>
        <v>30.713999999999999</v>
      </c>
      <c r="H122" s="42"/>
      <c r="I122" s="42"/>
      <c r="J122" s="42">
        <f t="shared" si="14"/>
        <v>0</v>
      </c>
      <c r="K122" s="42">
        <f t="shared" si="14"/>
        <v>673</v>
      </c>
      <c r="L122" s="42"/>
      <c r="M122" s="42"/>
      <c r="N122" s="42"/>
      <c r="O122" s="42"/>
      <c r="P122" s="42"/>
      <c r="Q122" s="42"/>
      <c r="R122" s="42">
        <f t="shared" si="15"/>
        <v>2187879</v>
      </c>
      <c r="S122" s="42">
        <f t="shared" si="16"/>
        <v>5163</v>
      </c>
    </row>
    <row r="123" spans="1:19" s="18" customFormat="1">
      <c r="A123" s="18">
        <f t="shared" si="12"/>
        <v>2018</v>
      </c>
      <c r="B123" s="18">
        <f t="shared" si="13"/>
        <v>8</v>
      </c>
      <c r="F123" s="42">
        <f>SUMIF('Cust MB Ind'!$X$8:$AH$8,$B$29,'Cust MB Ind'!$X83:$AH83)</f>
        <v>9</v>
      </c>
      <c r="G123" s="42">
        <f>'Avg Bill Days'!C80</f>
        <v>30.475999999999999</v>
      </c>
      <c r="H123" s="42"/>
      <c r="I123" s="42"/>
      <c r="J123" s="42">
        <f t="shared" si="14"/>
        <v>0</v>
      </c>
      <c r="K123" s="42">
        <f t="shared" si="14"/>
        <v>687</v>
      </c>
      <c r="L123" s="42"/>
      <c r="M123" s="42"/>
      <c r="N123" s="42"/>
      <c r="O123" s="42"/>
      <c r="P123" s="42"/>
      <c r="Q123" s="42"/>
      <c r="R123" s="42">
        <f t="shared" si="15"/>
        <v>2273819</v>
      </c>
      <c r="S123" s="42">
        <f t="shared" si="16"/>
        <v>5253</v>
      </c>
    </row>
    <row r="124" spans="1:19" s="18" customFormat="1">
      <c r="A124" s="18">
        <f t="shared" si="12"/>
        <v>2018</v>
      </c>
      <c r="B124" s="18">
        <f t="shared" si="13"/>
        <v>9</v>
      </c>
      <c r="F124" s="42">
        <f>SUMIF('Cust MB Ind'!$X$8:$AH$8,$B$29,'Cust MB Ind'!$X84:$AH84)</f>
        <v>9</v>
      </c>
      <c r="G124" s="42">
        <f>'Avg Bill Days'!C81</f>
        <v>31.143000000000001</v>
      </c>
      <c r="H124" s="42"/>
      <c r="I124" s="42"/>
      <c r="J124" s="42">
        <f t="shared" si="14"/>
        <v>0</v>
      </c>
      <c r="K124" s="42">
        <f t="shared" si="14"/>
        <v>662</v>
      </c>
      <c r="L124" s="42"/>
      <c r="M124" s="42"/>
      <c r="N124" s="42"/>
      <c r="O124" s="42"/>
      <c r="P124" s="42"/>
      <c r="Q124" s="42"/>
      <c r="R124" s="42">
        <f t="shared" si="15"/>
        <v>2284518</v>
      </c>
      <c r="S124" s="42">
        <f t="shared" si="16"/>
        <v>5231</v>
      </c>
    </row>
    <row r="125" spans="1:19" s="18" customFormat="1">
      <c r="A125" s="18">
        <f t="shared" si="12"/>
        <v>2018</v>
      </c>
      <c r="B125" s="18">
        <f t="shared" si="13"/>
        <v>10</v>
      </c>
      <c r="F125" s="42">
        <f>SUMIF('Cust MB Ind'!$X$8:$AH$8,$B$29,'Cust MB Ind'!$X85:$AH85)</f>
        <v>9</v>
      </c>
      <c r="G125" s="42">
        <f>'Avg Bill Days'!C82</f>
        <v>30.762</v>
      </c>
      <c r="H125" s="42"/>
      <c r="I125" s="42"/>
      <c r="J125" s="42">
        <f t="shared" si="14"/>
        <v>0</v>
      </c>
      <c r="K125" s="42">
        <f t="shared" si="14"/>
        <v>678</v>
      </c>
      <c r="L125" s="42"/>
      <c r="M125" s="42"/>
      <c r="N125" s="42"/>
      <c r="O125" s="42"/>
      <c r="P125" s="42"/>
      <c r="Q125" s="42"/>
      <c r="R125" s="42">
        <f t="shared" si="15"/>
        <v>2094483</v>
      </c>
      <c r="S125" s="42">
        <f t="shared" si="16"/>
        <v>4994</v>
      </c>
    </row>
    <row r="126" spans="1:19" s="18" customFormat="1">
      <c r="A126" s="18">
        <f t="shared" si="12"/>
        <v>2018</v>
      </c>
      <c r="B126" s="18">
        <f t="shared" si="13"/>
        <v>11</v>
      </c>
      <c r="F126" s="42">
        <f>SUMIF('Cust MB Ind'!$X$8:$AH$8,$B$29,'Cust MB Ind'!$X86:$AH86)</f>
        <v>9</v>
      </c>
      <c r="G126" s="42">
        <f>'Avg Bill Days'!C83</f>
        <v>28.619</v>
      </c>
      <c r="H126" s="42"/>
      <c r="I126" s="42"/>
      <c r="J126" s="42">
        <f t="shared" si="14"/>
        <v>0</v>
      </c>
      <c r="K126" s="42">
        <f t="shared" si="14"/>
        <v>640</v>
      </c>
      <c r="L126" s="42"/>
      <c r="M126" s="42"/>
      <c r="N126" s="42"/>
      <c r="O126" s="42"/>
      <c r="P126" s="42"/>
      <c r="Q126" s="42"/>
      <c r="R126" s="42">
        <f t="shared" si="15"/>
        <v>1720705</v>
      </c>
      <c r="S126" s="42">
        <f t="shared" si="16"/>
        <v>4666</v>
      </c>
    </row>
    <row r="127" spans="1:19" s="18" customFormat="1">
      <c r="A127" s="18">
        <f t="shared" si="12"/>
        <v>2018</v>
      </c>
      <c r="B127" s="18">
        <f t="shared" si="13"/>
        <v>12</v>
      </c>
      <c r="F127" s="42">
        <f>SUMIF('Cust MB Ind'!$X$8:$AH$8,$B$29,'Cust MB Ind'!$X87:$AH87)</f>
        <v>9</v>
      </c>
      <c r="G127" s="42">
        <f>'Avg Bill Days'!C84</f>
        <v>31.238</v>
      </c>
      <c r="H127" s="42"/>
      <c r="I127" s="42"/>
      <c r="J127" s="42">
        <f t="shared" si="14"/>
        <v>0</v>
      </c>
      <c r="K127" s="42">
        <f t="shared" si="14"/>
        <v>625</v>
      </c>
      <c r="L127" s="42"/>
      <c r="M127" s="42"/>
      <c r="N127" s="42"/>
      <c r="O127" s="42"/>
      <c r="P127" s="42"/>
      <c r="Q127" s="42"/>
      <c r="R127" s="42">
        <f t="shared" si="15"/>
        <v>1787408</v>
      </c>
      <c r="S127" s="42">
        <f t="shared" si="16"/>
        <v>4645</v>
      </c>
    </row>
    <row r="128" spans="1:19" s="18" customFormat="1">
      <c r="A128" s="18">
        <f t="shared" si="12"/>
        <v>2019</v>
      </c>
      <c r="B128" s="18">
        <f t="shared" si="13"/>
        <v>1</v>
      </c>
      <c r="F128" s="42">
        <f>SUMIF('Cust MB Ind'!$X$8:$AH$8,$B$29,'Cust MB Ind'!$X88:$AH88)</f>
        <v>9</v>
      </c>
      <c r="G128" s="42">
        <f>'Avg Bill Days'!C85</f>
        <v>32.286000000000001</v>
      </c>
      <c r="H128" s="42"/>
      <c r="I128" s="42"/>
      <c r="J128" s="42">
        <f t="shared" si="14"/>
        <v>0</v>
      </c>
      <c r="K128" s="42">
        <f t="shared" si="14"/>
        <v>551</v>
      </c>
      <c r="L128" s="42"/>
      <c r="M128" s="42"/>
      <c r="N128" s="42"/>
      <c r="O128" s="42"/>
      <c r="P128" s="42"/>
      <c r="Q128" s="42"/>
      <c r="R128" s="42">
        <f t="shared" si="15"/>
        <v>1738080</v>
      </c>
      <c r="S128" s="42">
        <f t="shared" si="16"/>
        <v>4479</v>
      </c>
    </row>
    <row r="129" spans="1:19" s="18" customFormat="1">
      <c r="A129" s="18">
        <f t="shared" si="12"/>
        <v>2019</v>
      </c>
      <c r="B129" s="18">
        <f t="shared" si="13"/>
        <v>2</v>
      </c>
      <c r="F129" s="42">
        <f>SUMIF('Cust MB Ind'!$X$8:$AH$8,$B$29,'Cust MB Ind'!$X89:$AH89)</f>
        <v>9</v>
      </c>
      <c r="G129" s="42">
        <f>'Avg Bill Days'!C86</f>
        <v>29.81</v>
      </c>
      <c r="H129" s="42"/>
      <c r="I129" s="42"/>
      <c r="J129" s="42">
        <f t="shared" si="14"/>
        <v>0</v>
      </c>
      <c r="K129" s="42">
        <f t="shared" si="14"/>
        <v>515</v>
      </c>
      <c r="L129" s="42"/>
      <c r="M129" s="42"/>
      <c r="N129" s="42"/>
      <c r="O129" s="42"/>
      <c r="P129" s="42"/>
      <c r="Q129" s="42"/>
      <c r="R129" s="42">
        <f t="shared" si="15"/>
        <v>1695632</v>
      </c>
      <c r="S129" s="42">
        <f t="shared" si="16"/>
        <v>4384</v>
      </c>
    </row>
    <row r="130" spans="1:19" s="18" customFormat="1">
      <c r="A130" s="18">
        <f t="shared" si="12"/>
        <v>2019</v>
      </c>
      <c r="B130" s="18">
        <f t="shared" si="13"/>
        <v>3</v>
      </c>
      <c r="F130" s="42">
        <f>SUMIF('Cust MB Ind'!$X$8:$AH$8,$B$29,'Cust MB Ind'!$X90:$AH90)</f>
        <v>9</v>
      </c>
      <c r="G130" s="42">
        <f>'Avg Bill Days'!C87</f>
        <v>29.524000000000001</v>
      </c>
      <c r="H130" s="42"/>
      <c r="I130" s="42"/>
      <c r="J130" s="42">
        <f t="shared" si="14"/>
        <v>0</v>
      </c>
      <c r="K130" s="42">
        <f t="shared" si="14"/>
        <v>562</v>
      </c>
      <c r="L130" s="42"/>
      <c r="M130" s="42"/>
      <c r="N130" s="42"/>
      <c r="O130" s="42"/>
      <c r="P130" s="42"/>
      <c r="Q130" s="42"/>
      <c r="R130" s="42">
        <f t="shared" si="15"/>
        <v>1756522</v>
      </c>
      <c r="S130" s="42">
        <f t="shared" si="16"/>
        <v>4608</v>
      </c>
    </row>
    <row r="131" spans="1:19" s="18" customFormat="1">
      <c r="A131" s="18">
        <f t="shared" si="12"/>
        <v>2019</v>
      </c>
      <c r="B131" s="18">
        <f t="shared" si="13"/>
        <v>4</v>
      </c>
      <c r="F131" s="42">
        <f>SUMIF('Cust MB Ind'!$X$8:$AH$8,$B$29,'Cust MB Ind'!$X91:$AH91)</f>
        <v>9</v>
      </c>
      <c r="G131" s="42">
        <f>'Avg Bill Days'!C88</f>
        <v>30.713999999999999</v>
      </c>
      <c r="H131" s="42"/>
      <c r="I131" s="42"/>
      <c r="J131" s="42">
        <f t="shared" si="14"/>
        <v>0</v>
      </c>
      <c r="K131" s="42">
        <f t="shared" si="14"/>
        <v>575</v>
      </c>
      <c r="L131" s="42"/>
      <c r="M131" s="42"/>
      <c r="N131" s="42"/>
      <c r="O131" s="42"/>
      <c r="P131" s="42"/>
      <c r="Q131" s="42"/>
      <c r="R131" s="42">
        <f t="shared" si="15"/>
        <v>1869359</v>
      </c>
      <c r="S131" s="42">
        <f t="shared" si="16"/>
        <v>4634</v>
      </c>
    </row>
    <row r="132" spans="1:19" s="18" customFormat="1">
      <c r="A132" s="18">
        <f t="shared" ref="A132:A195" si="17">A120+1</f>
        <v>2019</v>
      </c>
      <c r="B132" s="18">
        <f t="shared" si="13"/>
        <v>5</v>
      </c>
      <c r="F132" s="42">
        <f>SUMIF('Cust MB Ind'!$X$8:$AH$8,$B$29,'Cust MB Ind'!$X92:$AH92)</f>
        <v>9</v>
      </c>
      <c r="G132" s="42">
        <f>'Avg Bill Days'!C89</f>
        <v>29.524000000000001</v>
      </c>
      <c r="H132" s="42"/>
      <c r="I132" s="42"/>
      <c r="J132" s="42">
        <f t="shared" si="14"/>
        <v>0</v>
      </c>
      <c r="K132" s="42">
        <f t="shared" si="14"/>
        <v>673</v>
      </c>
      <c r="L132" s="42"/>
      <c r="M132" s="42"/>
      <c r="N132" s="42"/>
      <c r="O132" s="42"/>
      <c r="P132" s="42"/>
      <c r="Q132" s="42"/>
      <c r="R132" s="42">
        <f t="shared" si="15"/>
        <v>1923991</v>
      </c>
      <c r="S132" s="42">
        <f t="shared" si="16"/>
        <v>4830</v>
      </c>
    </row>
    <row r="133" spans="1:19" s="18" customFormat="1">
      <c r="A133" s="18">
        <f t="shared" si="17"/>
        <v>2019</v>
      </c>
      <c r="B133" s="18">
        <f t="shared" ref="B133:B196" si="18">B121</f>
        <v>6</v>
      </c>
      <c r="F133" s="42">
        <f>SUMIF('Cust MB Ind'!$X$8:$AH$8,$B$29,'Cust MB Ind'!$X93:$AH93)</f>
        <v>9</v>
      </c>
      <c r="G133" s="42">
        <f>'Avg Bill Days'!C90</f>
        <v>30.619</v>
      </c>
      <c r="H133" s="42"/>
      <c r="I133" s="42"/>
      <c r="J133" s="42">
        <f t="shared" si="14"/>
        <v>0</v>
      </c>
      <c r="K133" s="42">
        <f t="shared" si="14"/>
        <v>655</v>
      </c>
      <c r="L133" s="42"/>
      <c r="M133" s="42"/>
      <c r="N133" s="42"/>
      <c r="O133" s="42"/>
      <c r="P133" s="42"/>
      <c r="Q133" s="42"/>
      <c r="R133" s="42">
        <f t="shared" si="15"/>
        <v>2161906</v>
      </c>
      <c r="S133" s="42">
        <f t="shared" si="16"/>
        <v>5054</v>
      </c>
    </row>
    <row r="134" spans="1:19" s="18" customFormat="1">
      <c r="A134" s="18">
        <f t="shared" si="17"/>
        <v>2019</v>
      </c>
      <c r="B134" s="18">
        <f t="shared" si="18"/>
        <v>7</v>
      </c>
      <c r="F134" s="42">
        <f>SUMIF('Cust MB Ind'!$X$8:$AH$8,$B$29,'Cust MB Ind'!$X94:$AH94)</f>
        <v>9</v>
      </c>
      <c r="G134" s="42">
        <f>'Avg Bill Days'!C91</f>
        <v>30.713999999999999</v>
      </c>
      <c r="H134" s="42"/>
      <c r="I134" s="42"/>
      <c r="J134" s="42">
        <f t="shared" si="14"/>
        <v>0</v>
      </c>
      <c r="K134" s="42">
        <f t="shared" si="14"/>
        <v>673</v>
      </c>
      <c r="L134" s="42"/>
      <c r="M134" s="42"/>
      <c r="N134" s="42"/>
      <c r="O134" s="42"/>
      <c r="P134" s="42"/>
      <c r="Q134" s="42"/>
      <c r="R134" s="42">
        <f t="shared" si="15"/>
        <v>2187879</v>
      </c>
      <c r="S134" s="42">
        <f t="shared" si="16"/>
        <v>5163</v>
      </c>
    </row>
    <row r="135" spans="1:19" s="18" customFormat="1">
      <c r="A135" s="18">
        <f t="shared" si="17"/>
        <v>2019</v>
      </c>
      <c r="B135" s="18">
        <f t="shared" si="18"/>
        <v>8</v>
      </c>
      <c r="F135" s="42">
        <f>SUMIF('Cust MB Ind'!$X$8:$AH$8,$B$29,'Cust MB Ind'!$X95:$AH95)</f>
        <v>9</v>
      </c>
      <c r="G135" s="42">
        <f>'Avg Bill Days'!C92</f>
        <v>30.475999999999999</v>
      </c>
      <c r="H135" s="42"/>
      <c r="I135" s="42"/>
      <c r="J135" s="42">
        <f t="shared" si="14"/>
        <v>0</v>
      </c>
      <c r="K135" s="42">
        <f t="shared" si="14"/>
        <v>687</v>
      </c>
      <c r="L135" s="42"/>
      <c r="M135" s="42"/>
      <c r="N135" s="42"/>
      <c r="O135" s="42"/>
      <c r="P135" s="42"/>
      <c r="Q135" s="42"/>
      <c r="R135" s="42">
        <f t="shared" si="15"/>
        <v>2273819</v>
      </c>
      <c r="S135" s="42">
        <f t="shared" si="16"/>
        <v>5253</v>
      </c>
    </row>
    <row r="136" spans="1:19" s="18" customFormat="1">
      <c r="A136" s="18">
        <f t="shared" si="17"/>
        <v>2019</v>
      </c>
      <c r="B136" s="18">
        <f t="shared" si="18"/>
        <v>9</v>
      </c>
      <c r="F136" s="42">
        <f>SUMIF('Cust MB Ind'!$X$8:$AH$8,$B$29,'Cust MB Ind'!$X96:$AH96)</f>
        <v>9</v>
      </c>
      <c r="G136" s="42">
        <f>'Avg Bill Days'!C93</f>
        <v>31.143000000000001</v>
      </c>
      <c r="H136" s="42"/>
      <c r="I136" s="42"/>
      <c r="J136" s="42">
        <f t="shared" si="14"/>
        <v>0</v>
      </c>
      <c r="K136" s="42">
        <f t="shared" si="14"/>
        <v>662</v>
      </c>
      <c r="L136" s="42"/>
      <c r="M136" s="42"/>
      <c r="N136" s="42"/>
      <c r="O136" s="42"/>
      <c r="P136" s="42"/>
      <c r="Q136" s="42"/>
      <c r="R136" s="42">
        <f t="shared" si="15"/>
        <v>2284518</v>
      </c>
      <c r="S136" s="42">
        <f t="shared" si="16"/>
        <v>5231</v>
      </c>
    </row>
    <row r="137" spans="1:19" s="18" customFormat="1">
      <c r="A137" s="18">
        <f t="shared" si="17"/>
        <v>2019</v>
      </c>
      <c r="B137" s="18">
        <f t="shared" si="18"/>
        <v>10</v>
      </c>
      <c r="F137" s="42">
        <f>SUMIF('Cust MB Ind'!$X$8:$AH$8,$B$29,'Cust MB Ind'!$X97:$AH97)</f>
        <v>9</v>
      </c>
      <c r="G137" s="42">
        <f>'Avg Bill Days'!C94</f>
        <v>30.762</v>
      </c>
      <c r="H137" s="42"/>
      <c r="I137" s="42"/>
      <c r="J137" s="42">
        <f t="shared" si="14"/>
        <v>0</v>
      </c>
      <c r="K137" s="42">
        <f t="shared" si="14"/>
        <v>678</v>
      </c>
      <c r="L137" s="42"/>
      <c r="M137" s="42"/>
      <c r="N137" s="42"/>
      <c r="O137" s="42"/>
      <c r="P137" s="42"/>
      <c r="Q137" s="42"/>
      <c r="R137" s="42">
        <f t="shared" si="15"/>
        <v>2094483</v>
      </c>
      <c r="S137" s="42">
        <f t="shared" si="16"/>
        <v>4994</v>
      </c>
    </row>
    <row r="138" spans="1:19" s="18" customFormat="1">
      <c r="A138" s="18">
        <f t="shared" si="17"/>
        <v>2019</v>
      </c>
      <c r="B138" s="18">
        <f t="shared" si="18"/>
        <v>11</v>
      </c>
      <c r="F138" s="42">
        <f>SUMIF('Cust MB Ind'!$X$8:$AH$8,$B$29,'Cust MB Ind'!$X98:$AH98)</f>
        <v>9</v>
      </c>
      <c r="G138" s="42">
        <f>'Avg Bill Days'!C95</f>
        <v>28.619</v>
      </c>
      <c r="H138" s="42"/>
      <c r="I138" s="42"/>
      <c r="J138" s="42">
        <f t="shared" si="14"/>
        <v>0</v>
      </c>
      <c r="K138" s="42">
        <f t="shared" si="14"/>
        <v>640</v>
      </c>
      <c r="L138" s="42"/>
      <c r="M138" s="42"/>
      <c r="N138" s="42"/>
      <c r="O138" s="42"/>
      <c r="P138" s="42"/>
      <c r="Q138" s="42"/>
      <c r="R138" s="42">
        <f t="shared" si="15"/>
        <v>1720705</v>
      </c>
      <c r="S138" s="42">
        <f t="shared" si="16"/>
        <v>4666</v>
      </c>
    </row>
    <row r="139" spans="1:19" s="18" customFormat="1">
      <c r="A139" s="18">
        <f t="shared" si="17"/>
        <v>2019</v>
      </c>
      <c r="B139" s="18">
        <f t="shared" si="18"/>
        <v>12</v>
      </c>
      <c r="F139" s="42">
        <f>SUMIF('Cust MB Ind'!$X$8:$AH$8,$B$29,'Cust MB Ind'!$X99:$AH99)</f>
        <v>9</v>
      </c>
      <c r="G139" s="42">
        <f>'Avg Bill Days'!C96</f>
        <v>31.238</v>
      </c>
      <c r="H139" s="42"/>
      <c r="I139" s="42"/>
      <c r="J139" s="42">
        <f t="shared" si="14"/>
        <v>0</v>
      </c>
      <c r="K139" s="42">
        <f t="shared" si="14"/>
        <v>625</v>
      </c>
      <c r="L139" s="42"/>
      <c r="M139" s="42"/>
      <c r="N139" s="42"/>
      <c r="O139" s="42"/>
      <c r="P139" s="42"/>
      <c r="Q139" s="42"/>
      <c r="R139" s="42">
        <f t="shared" si="15"/>
        <v>1787408</v>
      </c>
      <c r="S139" s="42">
        <f t="shared" si="16"/>
        <v>4645</v>
      </c>
    </row>
    <row r="140" spans="1:19" s="18" customFormat="1">
      <c r="A140" s="18">
        <f t="shared" si="17"/>
        <v>2020</v>
      </c>
      <c r="B140" s="18">
        <f t="shared" si="18"/>
        <v>1</v>
      </c>
      <c r="F140" s="42">
        <f>SUMIF('Cust MB Ind'!$X$8:$AH$8,$B$29,'Cust MB Ind'!$X100:$AH100)</f>
        <v>9</v>
      </c>
      <c r="G140" s="42">
        <f>'Avg Bill Days'!C97</f>
        <v>32.286000000000001</v>
      </c>
      <c r="H140" s="42"/>
      <c r="I140" s="42"/>
      <c r="J140" s="42">
        <f t="shared" si="14"/>
        <v>0</v>
      </c>
      <c r="K140" s="42">
        <f t="shared" si="14"/>
        <v>551</v>
      </c>
      <c r="L140" s="42"/>
      <c r="M140" s="42"/>
      <c r="N140" s="42"/>
      <c r="O140" s="42"/>
      <c r="P140" s="42"/>
      <c r="Q140" s="42"/>
      <c r="R140" s="42">
        <f t="shared" si="15"/>
        <v>1738080</v>
      </c>
      <c r="S140" s="42">
        <f t="shared" si="16"/>
        <v>4479</v>
      </c>
    </row>
    <row r="141" spans="1:19" s="18" customFormat="1">
      <c r="A141" s="18">
        <f t="shared" si="17"/>
        <v>2020</v>
      </c>
      <c r="B141" s="18">
        <f t="shared" si="18"/>
        <v>2</v>
      </c>
      <c r="F141" s="42">
        <f>SUMIF('Cust MB Ind'!$X$8:$AH$8,$B$29,'Cust MB Ind'!$X101:$AH101)</f>
        <v>9</v>
      </c>
      <c r="G141" s="42">
        <f>'Avg Bill Days'!C98</f>
        <v>30.31</v>
      </c>
      <c r="H141" s="42"/>
      <c r="I141" s="42"/>
      <c r="J141" s="42">
        <f t="shared" si="14"/>
        <v>0</v>
      </c>
      <c r="K141" s="42">
        <f t="shared" si="14"/>
        <v>515</v>
      </c>
      <c r="L141" s="42"/>
      <c r="M141" s="42"/>
      <c r="N141" s="42"/>
      <c r="O141" s="42"/>
      <c r="P141" s="42"/>
      <c r="Q141" s="42"/>
      <c r="R141" s="42">
        <f t="shared" si="15"/>
        <v>1724073</v>
      </c>
      <c r="S141" s="42">
        <f t="shared" si="16"/>
        <v>4384</v>
      </c>
    </row>
    <row r="142" spans="1:19" s="18" customFormat="1">
      <c r="A142" s="18">
        <f t="shared" si="17"/>
        <v>2020</v>
      </c>
      <c r="B142" s="18">
        <f t="shared" si="18"/>
        <v>3</v>
      </c>
      <c r="F142" s="42">
        <f>SUMIF('Cust MB Ind'!$X$8:$AH$8,$B$29,'Cust MB Ind'!$X102:$AH102)</f>
        <v>9</v>
      </c>
      <c r="G142" s="42">
        <f>'Avg Bill Days'!C99</f>
        <v>30.024000000000001</v>
      </c>
      <c r="H142" s="42"/>
      <c r="I142" s="42"/>
      <c r="J142" s="42">
        <f t="shared" si="14"/>
        <v>0</v>
      </c>
      <c r="K142" s="42">
        <f t="shared" si="14"/>
        <v>562</v>
      </c>
      <c r="L142" s="42"/>
      <c r="M142" s="42"/>
      <c r="N142" s="42"/>
      <c r="O142" s="42"/>
      <c r="P142" s="42"/>
      <c r="Q142" s="42"/>
      <c r="R142" s="42">
        <f t="shared" si="15"/>
        <v>1786269</v>
      </c>
      <c r="S142" s="42">
        <f t="shared" si="16"/>
        <v>4608</v>
      </c>
    </row>
    <row r="143" spans="1:19" s="18" customFormat="1">
      <c r="A143" s="18">
        <f t="shared" si="17"/>
        <v>2020</v>
      </c>
      <c r="B143" s="18">
        <f t="shared" si="18"/>
        <v>4</v>
      </c>
      <c r="F143" s="42">
        <f>SUMIF('Cust MB Ind'!$X$8:$AH$8,$B$29,'Cust MB Ind'!$X103:$AH103)</f>
        <v>9</v>
      </c>
      <c r="G143" s="42">
        <f>'Avg Bill Days'!C100</f>
        <v>30.713999999999999</v>
      </c>
      <c r="H143" s="42"/>
      <c r="I143" s="42"/>
      <c r="J143" s="42">
        <f t="shared" si="14"/>
        <v>0</v>
      </c>
      <c r="K143" s="42">
        <f t="shared" si="14"/>
        <v>575</v>
      </c>
      <c r="L143" s="42"/>
      <c r="M143" s="42"/>
      <c r="N143" s="42"/>
      <c r="O143" s="42"/>
      <c r="P143" s="42"/>
      <c r="Q143" s="42"/>
      <c r="R143" s="42">
        <f t="shared" si="15"/>
        <v>1869359</v>
      </c>
      <c r="S143" s="42">
        <f t="shared" si="16"/>
        <v>4634</v>
      </c>
    </row>
    <row r="144" spans="1:19" s="18" customFormat="1">
      <c r="A144" s="18">
        <f t="shared" si="17"/>
        <v>2020</v>
      </c>
      <c r="B144" s="18">
        <f t="shared" si="18"/>
        <v>5</v>
      </c>
      <c r="F144" s="42">
        <f>SUMIF('Cust MB Ind'!$X$8:$AH$8,$B$29,'Cust MB Ind'!$X104:$AH104)</f>
        <v>9</v>
      </c>
      <c r="G144" s="42">
        <f>'Avg Bill Days'!C101</f>
        <v>29.524000000000001</v>
      </c>
      <c r="H144" s="42"/>
      <c r="I144" s="42"/>
      <c r="J144" s="42">
        <f t="shared" si="14"/>
        <v>0</v>
      </c>
      <c r="K144" s="42">
        <f t="shared" si="14"/>
        <v>673</v>
      </c>
      <c r="L144" s="42"/>
      <c r="M144" s="42"/>
      <c r="N144" s="42"/>
      <c r="O144" s="42"/>
      <c r="P144" s="42"/>
      <c r="Q144" s="42"/>
      <c r="R144" s="42">
        <f t="shared" si="15"/>
        <v>1923991</v>
      </c>
      <c r="S144" s="42">
        <f t="shared" si="16"/>
        <v>4830</v>
      </c>
    </row>
    <row r="145" spans="1:19" s="18" customFormat="1">
      <c r="A145" s="18">
        <f t="shared" si="17"/>
        <v>2020</v>
      </c>
      <c r="B145" s="18">
        <f t="shared" si="18"/>
        <v>6</v>
      </c>
      <c r="F145" s="42">
        <f>SUMIF('Cust MB Ind'!$X$8:$AH$8,$B$29,'Cust MB Ind'!$X105:$AH105)</f>
        <v>9</v>
      </c>
      <c r="G145" s="42">
        <f>'Avg Bill Days'!C102</f>
        <v>30.619</v>
      </c>
      <c r="H145" s="42"/>
      <c r="I145" s="42"/>
      <c r="J145" s="42">
        <f t="shared" si="14"/>
        <v>0</v>
      </c>
      <c r="K145" s="42">
        <f t="shared" si="14"/>
        <v>655</v>
      </c>
      <c r="L145" s="42"/>
      <c r="M145" s="42"/>
      <c r="N145" s="42"/>
      <c r="O145" s="42"/>
      <c r="P145" s="42"/>
      <c r="Q145" s="42"/>
      <c r="R145" s="42">
        <f t="shared" si="15"/>
        <v>2161906</v>
      </c>
      <c r="S145" s="42">
        <f t="shared" si="16"/>
        <v>5054</v>
      </c>
    </row>
    <row r="146" spans="1:19" s="18" customFormat="1">
      <c r="A146" s="18">
        <f t="shared" si="17"/>
        <v>2020</v>
      </c>
      <c r="B146" s="18">
        <f t="shared" si="18"/>
        <v>7</v>
      </c>
      <c r="F146" s="42">
        <f>SUMIF('Cust MB Ind'!$X$8:$AH$8,$B$29,'Cust MB Ind'!$X106:$AH106)</f>
        <v>9</v>
      </c>
      <c r="G146" s="42">
        <f>'Avg Bill Days'!C103</f>
        <v>30.713999999999999</v>
      </c>
      <c r="H146" s="42"/>
      <c r="I146" s="42"/>
      <c r="J146" s="42">
        <f t="shared" si="14"/>
        <v>0</v>
      </c>
      <c r="K146" s="42">
        <f t="shared" si="14"/>
        <v>673</v>
      </c>
      <c r="L146" s="42"/>
      <c r="M146" s="42"/>
      <c r="N146" s="42"/>
      <c r="O146" s="42"/>
      <c r="P146" s="42"/>
      <c r="Q146" s="42"/>
      <c r="R146" s="42">
        <f t="shared" si="15"/>
        <v>2187879</v>
      </c>
      <c r="S146" s="42">
        <f t="shared" si="16"/>
        <v>5163</v>
      </c>
    </row>
    <row r="147" spans="1:19" s="18" customFormat="1">
      <c r="A147" s="18">
        <f t="shared" si="17"/>
        <v>2020</v>
      </c>
      <c r="B147" s="18">
        <f t="shared" si="18"/>
        <v>8</v>
      </c>
      <c r="F147" s="42">
        <f>SUMIF('Cust MB Ind'!$X$8:$AH$8,$B$29,'Cust MB Ind'!$X107:$AH107)</f>
        <v>9</v>
      </c>
      <c r="G147" s="42">
        <f>'Avg Bill Days'!C104</f>
        <v>30.475999999999999</v>
      </c>
      <c r="H147" s="42"/>
      <c r="I147" s="42"/>
      <c r="J147" s="42">
        <f t="shared" si="14"/>
        <v>0</v>
      </c>
      <c r="K147" s="42">
        <f t="shared" si="14"/>
        <v>687</v>
      </c>
      <c r="L147" s="42"/>
      <c r="M147" s="42"/>
      <c r="N147" s="42"/>
      <c r="O147" s="42"/>
      <c r="P147" s="42"/>
      <c r="Q147" s="42"/>
      <c r="R147" s="42">
        <f t="shared" si="15"/>
        <v>2273819</v>
      </c>
      <c r="S147" s="42">
        <f t="shared" si="16"/>
        <v>5253</v>
      </c>
    </row>
    <row r="148" spans="1:19" s="18" customFormat="1">
      <c r="A148" s="18">
        <f t="shared" si="17"/>
        <v>2020</v>
      </c>
      <c r="B148" s="18">
        <f t="shared" si="18"/>
        <v>9</v>
      </c>
      <c r="F148" s="42">
        <f>SUMIF('Cust MB Ind'!$X$8:$AH$8,$B$29,'Cust MB Ind'!$X108:$AH108)</f>
        <v>9</v>
      </c>
      <c r="G148" s="42">
        <f>'Avg Bill Days'!C105</f>
        <v>31.143000000000001</v>
      </c>
      <c r="H148" s="42"/>
      <c r="I148" s="42"/>
      <c r="J148" s="42">
        <f t="shared" si="14"/>
        <v>0</v>
      </c>
      <c r="K148" s="42">
        <f t="shared" si="14"/>
        <v>662</v>
      </c>
      <c r="L148" s="42"/>
      <c r="M148" s="42"/>
      <c r="N148" s="42"/>
      <c r="O148" s="42"/>
      <c r="P148" s="42"/>
      <c r="Q148" s="42"/>
      <c r="R148" s="42">
        <f t="shared" si="15"/>
        <v>2284518</v>
      </c>
      <c r="S148" s="42">
        <f t="shared" si="16"/>
        <v>5231</v>
      </c>
    </row>
    <row r="149" spans="1:19" s="18" customFormat="1">
      <c r="A149" s="18">
        <f t="shared" si="17"/>
        <v>2020</v>
      </c>
      <c r="B149" s="18">
        <f t="shared" si="18"/>
        <v>10</v>
      </c>
      <c r="F149" s="42">
        <f>SUMIF('Cust MB Ind'!$X$8:$AH$8,$B$29,'Cust MB Ind'!$X109:$AH109)</f>
        <v>9</v>
      </c>
      <c r="G149" s="42">
        <f>'Avg Bill Days'!C106</f>
        <v>30.762</v>
      </c>
      <c r="H149" s="42"/>
      <c r="I149" s="42"/>
      <c r="J149" s="42">
        <f t="shared" si="14"/>
        <v>0</v>
      </c>
      <c r="K149" s="42">
        <f t="shared" si="14"/>
        <v>678</v>
      </c>
      <c r="L149" s="42"/>
      <c r="M149" s="42"/>
      <c r="N149" s="42"/>
      <c r="O149" s="42"/>
      <c r="P149" s="42"/>
      <c r="Q149" s="42"/>
      <c r="R149" s="42">
        <f t="shared" si="15"/>
        <v>2094483</v>
      </c>
      <c r="S149" s="42">
        <f t="shared" si="16"/>
        <v>4994</v>
      </c>
    </row>
    <row r="150" spans="1:19" s="18" customFormat="1">
      <c r="A150" s="18">
        <f t="shared" si="17"/>
        <v>2020</v>
      </c>
      <c r="B150" s="18">
        <f t="shared" si="18"/>
        <v>11</v>
      </c>
      <c r="F150" s="42">
        <f>SUMIF('Cust MB Ind'!$X$8:$AH$8,$B$29,'Cust MB Ind'!$X110:$AH110)</f>
        <v>9</v>
      </c>
      <c r="G150" s="42">
        <f>'Avg Bill Days'!C107</f>
        <v>28.619</v>
      </c>
      <c r="H150" s="42"/>
      <c r="I150" s="42"/>
      <c r="J150" s="42">
        <f t="shared" si="14"/>
        <v>0</v>
      </c>
      <c r="K150" s="42">
        <f t="shared" si="14"/>
        <v>640</v>
      </c>
      <c r="L150" s="42"/>
      <c r="M150" s="42"/>
      <c r="N150" s="42"/>
      <c r="O150" s="42"/>
      <c r="P150" s="42"/>
      <c r="Q150" s="42"/>
      <c r="R150" s="42">
        <f t="shared" si="15"/>
        <v>1720705</v>
      </c>
      <c r="S150" s="42">
        <f t="shared" si="16"/>
        <v>4666</v>
      </c>
    </row>
    <row r="151" spans="1:19" s="18" customFormat="1">
      <c r="A151" s="18">
        <f t="shared" si="17"/>
        <v>2020</v>
      </c>
      <c r="B151" s="18">
        <f t="shared" si="18"/>
        <v>12</v>
      </c>
      <c r="F151" s="42">
        <f>SUMIF('Cust MB Ind'!$X$8:$AH$8,$B$29,'Cust MB Ind'!$X111:$AH111)</f>
        <v>9</v>
      </c>
      <c r="G151" s="42">
        <f>'Avg Bill Days'!C108</f>
        <v>31.238</v>
      </c>
      <c r="H151" s="42"/>
      <c r="I151" s="42"/>
      <c r="J151" s="42">
        <f t="shared" si="14"/>
        <v>0</v>
      </c>
      <c r="K151" s="42">
        <f t="shared" si="14"/>
        <v>625</v>
      </c>
      <c r="L151" s="42"/>
      <c r="M151" s="42"/>
      <c r="N151" s="42"/>
      <c r="O151" s="42"/>
      <c r="P151" s="42"/>
      <c r="Q151" s="42"/>
      <c r="R151" s="42">
        <f t="shared" si="15"/>
        <v>1787408</v>
      </c>
      <c r="S151" s="42">
        <f t="shared" si="16"/>
        <v>4645</v>
      </c>
    </row>
    <row r="152" spans="1:19" s="18" customFormat="1">
      <c r="A152" s="18">
        <f t="shared" si="17"/>
        <v>2021</v>
      </c>
      <c r="B152" s="18">
        <f t="shared" si="18"/>
        <v>1</v>
      </c>
      <c r="F152" s="42">
        <f>SUMIF('Cust MB Ind'!$X$8:$AH$8,$B$29,'Cust MB Ind'!$X112:$AH112)</f>
        <v>9</v>
      </c>
      <c r="G152" s="42">
        <f>'Avg Bill Days'!C109</f>
        <v>32.286000000000001</v>
      </c>
      <c r="H152" s="42"/>
      <c r="I152" s="42"/>
      <c r="J152" s="42">
        <f t="shared" si="14"/>
        <v>0</v>
      </c>
      <c r="K152" s="42">
        <f t="shared" si="14"/>
        <v>551</v>
      </c>
      <c r="L152" s="42"/>
      <c r="M152" s="42"/>
      <c r="N152" s="42"/>
      <c r="O152" s="42"/>
      <c r="P152" s="42"/>
      <c r="Q152" s="42"/>
      <c r="R152" s="42">
        <f t="shared" si="15"/>
        <v>1738080</v>
      </c>
      <c r="S152" s="42">
        <f t="shared" si="16"/>
        <v>4479</v>
      </c>
    </row>
    <row r="153" spans="1:19" s="18" customFormat="1">
      <c r="A153" s="18">
        <f t="shared" si="17"/>
        <v>2021</v>
      </c>
      <c r="B153" s="18">
        <f t="shared" si="18"/>
        <v>2</v>
      </c>
      <c r="F153" s="42">
        <f>SUMIF('Cust MB Ind'!$X$8:$AH$8,$B$29,'Cust MB Ind'!$X113:$AH113)</f>
        <v>9</v>
      </c>
      <c r="G153" s="42">
        <f>'Avg Bill Days'!C110</f>
        <v>29.81</v>
      </c>
      <c r="H153" s="42"/>
      <c r="I153" s="42"/>
      <c r="J153" s="42">
        <f t="shared" si="14"/>
        <v>0</v>
      </c>
      <c r="K153" s="42">
        <f t="shared" si="14"/>
        <v>515</v>
      </c>
      <c r="L153" s="42"/>
      <c r="M153" s="42"/>
      <c r="N153" s="42"/>
      <c r="O153" s="42"/>
      <c r="P153" s="42"/>
      <c r="Q153" s="42"/>
      <c r="R153" s="42">
        <f t="shared" si="15"/>
        <v>1695632</v>
      </c>
      <c r="S153" s="42">
        <f t="shared" si="16"/>
        <v>4384</v>
      </c>
    </row>
    <row r="154" spans="1:19" s="18" customFormat="1">
      <c r="A154" s="18">
        <f t="shared" si="17"/>
        <v>2021</v>
      </c>
      <c r="B154" s="18">
        <f t="shared" si="18"/>
        <v>3</v>
      </c>
      <c r="F154" s="42">
        <f>SUMIF('Cust MB Ind'!$X$8:$AH$8,$B$29,'Cust MB Ind'!$X114:$AH114)</f>
        <v>9</v>
      </c>
      <c r="G154" s="42">
        <f>'Avg Bill Days'!C111</f>
        <v>29.524000000000001</v>
      </c>
      <c r="H154" s="42"/>
      <c r="I154" s="42"/>
      <c r="J154" s="42">
        <f t="shared" si="14"/>
        <v>0</v>
      </c>
      <c r="K154" s="42">
        <f t="shared" si="14"/>
        <v>562</v>
      </c>
      <c r="L154" s="42"/>
      <c r="M154" s="42"/>
      <c r="N154" s="42"/>
      <c r="O154" s="42"/>
      <c r="P154" s="42"/>
      <c r="Q154" s="42"/>
      <c r="R154" s="42">
        <f t="shared" si="15"/>
        <v>1756522</v>
      </c>
      <c r="S154" s="42">
        <f t="shared" si="16"/>
        <v>4608</v>
      </c>
    </row>
    <row r="155" spans="1:19" s="18" customFormat="1">
      <c r="A155" s="18">
        <f t="shared" si="17"/>
        <v>2021</v>
      </c>
      <c r="B155" s="18">
        <f t="shared" si="18"/>
        <v>4</v>
      </c>
      <c r="F155" s="42">
        <f>SUMIF('Cust MB Ind'!$X$8:$AH$8,$B$29,'Cust MB Ind'!$X115:$AH115)</f>
        <v>9</v>
      </c>
      <c r="G155" s="42">
        <f>'Avg Bill Days'!C112</f>
        <v>30.713999999999999</v>
      </c>
      <c r="H155" s="42"/>
      <c r="I155" s="42"/>
      <c r="J155" s="42">
        <f t="shared" si="14"/>
        <v>0</v>
      </c>
      <c r="K155" s="42">
        <f t="shared" si="14"/>
        <v>575</v>
      </c>
      <c r="L155" s="42"/>
      <c r="M155" s="42"/>
      <c r="N155" s="42"/>
      <c r="O155" s="42"/>
      <c r="P155" s="42"/>
      <c r="Q155" s="42"/>
      <c r="R155" s="42">
        <f t="shared" si="15"/>
        <v>1869359</v>
      </c>
      <c r="S155" s="42">
        <f t="shared" si="16"/>
        <v>4634</v>
      </c>
    </row>
    <row r="156" spans="1:19" s="18" customFormat="1">
      <c r="A156" s="18">
        <f t="shared" si="17"/>
        <v>2021</v>
      </c>
      <c r="B156" s="18">
        <f t="shared" si="18"/>
        <v>5</v>
      </c>
      <c r="F156" s="42">
        <f>SUMIF('Cust MB Ind'!$X$8:$AH$8,$B$29,'Cust MB Ind'!$X116:$AH116)</f>
        <v>9</v>
      </c>
      <c r="G156" s="42">
        <f>'Avg Bill Days'!C113</f>
        <v>29.524000000000001</v>
      </c>
      <c r="H156" s="42"/>
      <c r="I156" s="42"/>
      <c r="J156" s="42">
        <f t="shared" si="14"/>
        <v>0</v>
      </c>
      <c r="K156" s="42">
        <f t="shared" si="14"/>
        <v>673</v>
      </c>
      <c r="L156" s="42"/>
      <c r="M156" s="42"/>
      <c r="N156" s="42"/>
      <c r="O156" s="42"/>
      <c r="P156" s="42"/>
      <c r="Q156" s="42"/>
      <c r="R156" s="42">
        <f t="shared" si="15"/>
        <v>1923991</v>
      </c>
      <c r="S156" s="42">
        <f t="shared" si="16"/>
        <v>4830</v>
      </c>
    </row>
    <row r="157" spans="1:19" s="18" customFormat="1">
      <c r="A157" s="18">
        <f t="shared" si="17"/>
        <v>2021</v>
      </c>
      <c r="B157" s="18">
        <f t="shared" si="18"/>
        <v>6</v>
      </c>
      <c r="F157" s="42">
        <f>SUMIF('Cust MB Ind'!$X$8:$AH$8,$B$29,'Cust MB Ind'!$X117:$AH117)</f>
        <v>9</v>
      </c>
      <c r="G157" s="42">
        <f>'Avg Bill Days'!C114</f>
        <v>30.619</v>
      </c>
      <c r="H157" s="42"/>
      <c r="I157" s="42"/>
      <c r="J157" s="42">
        <f t="shared" si="14"/>
        <v>0</v>
      </c>
      <c r="K157" s="42">
        <f t="shared" si="14"/>
        <v>655</v>
      </c>
      <c r="L157" s="42"/>
      <c r="M157" s="42"/>
      <c r="N157" s="42"/>
      <c r="O157" s="42"/>
      <c r="P157" s="42"/>
      <c r="Q157" s="42"/>
      <c r="R157" s="42">
        <f t="shared" si="15"/>
        <v>2161906</v>
      </c>
      <c r="S157" s="42">
        <f t="shared" si="16"/>
        <v>5054</v>
      </c>
    </row>
    <row r="158" spans="1:19" s="18" customFormat="1">
      <c r="A158" s="18">
        <f t="shared" si="17"/>
        <v>2021</v>
      </c>
      <c r="B158" s="18">
        <f t="shared" si="18"/>
        <v>7</v>
      </c>
      <c r="F158" s="42">
        <f>SUMIF('Cust MB Ind'!$X$8:$AH$8,$B$29,'Cust MB Ind'!$X118:$AH118)</f>
        <v>9</v>
      </c>
      <c r="G158" s="42">
        <f>'Avg Bill Days'!C115</f>
        <v>30.713999999999999</v>
      </c>
      <c r="H158" s="42"/>
      <c r="I158" s="42"/>
      <c r="J158" s="42">
        <f t="shared" si="14"/>
        <v>0</v>
      </c>
      <c r="K158" s="42">
        <f t="shared" si="14"/>
        <v>673</v>
      </c>
      <c r="L158" s="42"/>
      <c r="M158" s="42"/>
      <c r="N158" s="42"/>
      <c r="O158" s="42"/>
      <c r="P158" s="42"/>
      <c r="Q158" s="42"/>
      <c r="R158" s="42">
        <f t="shared" si="15"/>
        <v>2187879</v>
      </c>
      <c r="S158" s="42">
        <f t="shared" si="16"/>
        <v>5163</v>
      </c>
    </row>
    <row r="159" spans="1:19" s="18" customFormat="1">
      <c r="A159" s="18">
        <f t="shared" si="17"/>
        <v>2021</v>
      </c>
      <c r="B159" s="18">
        <f t="shared" si="18"/>
        <v>8</v>
      </c>
      <c r="F159" s="42">
        <f>SUMIF('Cust MB Ind'!$X$8:$AH$8,$B$29,'Cust MB Ind'!$X119:$AH119)</f>
        <v>9</v>
      </c>
      <c r="G159" s="42">
        <f>'Avg Bill Days'!C116</f>
        <v>30.475999999999999</v>
      </c>
      <c r="H159" s="42"/>
      <c r="I159" s="42"/>
      <c r="J159" s="42">
        <f t="shared" si="14"/>
        <v>0</v>
      </c>
      <c r="K159" s="42">
        <f t="shared" si="14"/>
        <v>687</v>
      </c>
      <c r="L159" s="42"/>
      <c r="M159" s="42"/>
      <c r="N159" s="42"/>
      <c r="O159" s="42"/>
      <c r="P159" s="42"/>
      <c r="Q159" s="42"/>
      <c r="R159" s="42">
        <f t="shared" si="15"/>
        <v>2273819</v>
      </c>
      <c r="S159" s="42">
        <f t="shared" si="16"/>
        <v>5253</v>
      </c>
    </row>
    <row r="160" spans="1:19" s="18" customFormat="1">
      <c r="A160" s="18">
        <f t="shared" si="17"/>
        <v>2021</v>
      </c>
      <c r="B160" s="18">
        <f t="shared" si="18"/>
        <v>9</v>
      </c>
      <c r="F160" s="42">
        <f>SUMIF('Cust MB Ind'!$X$8:$AH$8,$B$29,'Cust MB Ind'!$X120:$AH120)</f>
        <v>9</v>
      </c>
      <c r="G160" s="42">
        <f>'Avg Bill Days'!C117</f>
        <v>31.143000000000001</v>
      </c>
      <c r="H160" s="42"/>
      <c r="I160" s="42"/>
      <c r="J160" s="42">
        <f t="shared" si="14"/>
        <v>0</v>
      </c>
      <c r="K160" s="42">
        <f t="shared" si="14"/>
        <v>662</v>
      </c>
      <c r="L160" s="42"/>
      <c r="M160" s="42"/>
      <c r="N160" s="42"/>
      <c r="O160" s="42"/>
      <c r="P160" s="42"/>
      <c r="Q160" s="42"/>
      <c r="R160" s="42">
        <f t="shared" si="15"/>
        <v>2284518</v>
      </c>
      <c r="S160" s="42">
        <f t="shared" si="16"/>
        <v>5231</v>
      </c>
    </row>
    <row r="161" spans="1:19" s="18" customFormat="1">
      <c r="A161" s="18">
        <f t="shared" si="17"/>
        <v>2021</v>
      </c>
      <c r="B161" s="18">
        <f t="shared" si="18"/>
        <v>10</v>
      </c>
      <c r="F161" s="42">
        <f>SUMIF('Cust MB Ind'!$X$8:$AH$8,$B$29,'Cust MB Ind'!$X121:$AH121)</f>
        <v>9</v>
      </c>
      <c r="G161" s="42">
        <f>'Avg Bill Days'!C118</f>
        <v>30.762</v>
      </c>
      <c r="H161" s="42"/>
      <c r="I161" s="42"/>
      <c r="J161" s="42">
        <f t="shared" si="14"/>
        <v>0</v>
      </c>
      <c r="K161" s="42">
        <f t="shared" si="14"/>
        <v>678</v>
      </c>
      <c r="L161" s="42"/>
      <c r="M161" s="42"/>
      <c r="N161" s="42"/>
      <c r="O161" s="42"/>
      <c r="P161" s="42"/>
      <c r="Q161" s="42"/>
      <c r="R161" s="42">
        <f t="shared" si="15"/>
        <v>2094483</v>
      </c>
      <c r="S161" s="42">
        <f t="shared" si="16"/>
        <v>4994</v>
      </c>
    </row>
    <row r="162" spans="1:19" s="18" customFormat="1">
      <c r="A162" s="18">
        <f t="shared" si="17"/>
        <v>2021</v>
      </c>
      <c r="B162" s="18">
        <f t="shared" si="18"/>
        <v>11</v>
      </c>
      <c r="F162" s="42">
        <f>SUMIF('Cust MB Ind'!$X$8:$AH$8,$B$29,'Cust MB Ind'!$X122:$AH122)</f>
        <v>9</v>
      </c>
      <c r="G162" s="42">
        <f>'Avg Bill Days'!C119</f>
        <v>28.619</v>
      </c>
      <c r="H162" s="42"/>
      <c r="I162" s="42"/>
      <c r="J162" s="42">
        <f t="shared" si="14"/>
        <v>0</v>
      </c>
      <c r="K162" s="42">
        <f t="shared" si="14"/>
        <v>640</v>
      </c>
      <c r="L162" s="42"/>
      <c r="M162" s="42"/>
      <c r="N162" s="42"/>
      <c r="O162" s="42"/>
      <c r="P162" s="42"/>
      <c r="Q162" s="42"/>
      <c r="R162" s="42">
        <f t="shared" si="15"/>
        <v>1720705</v>
      </c>
      <c r="S162" s="42">
        <f t="shared" si="16"/>
        <v>4666</v>
      </c>
    </row>
    <row r="163" spans="1:19" s="18" customFormat="1">
      <c r="A163" s="18">
        <f t="shared" si="17"/>
        <v>2021</v>
      </c>
      <c r="B163" s="18">
        <f t="shared" si="18"/>
        <v>12</v>
      </c>
      <c r="F163" s="42">
        <f>SUMIF('Cust MB Ind'!$X$8:$AH$8,$B$29,'Cust MB Ind'!$X123:$AH123)</f>
        <v>9</v>
      </c>
      <c r="G163" s="42">
        <f>'Avg Bill Days'!C120</f>
        <v>31.238</v>
      </c>
      <c r="H163" s="42"/>
      <c r="I163" s="42"/>
      <c r="J163" s="42">
        <f t="shared" si="14"/>
        <v>0</v>
      </c>
      <c r="K163" s="42">
        <f t="shared" si="14"/>
        <v>625</v>
      </c>
      <c r="L163" s="42"/>
      <c r="M163" s="42"/>
      <c r="N163" s="42"/>
      <c r="O163" s="42"/>
      <c r="P163" s="42"/>
      <c r="Q163" s="42"/>
      <c r="R163" s="42">
        <f t="shared" si="15"/>
        <v>1787408</v>
      </c>
      <c r="S163" s="42">
        <f t="shared" si="16"/>
        <v>4645</v>
      </c>
    </row>
    <row r="164" spans="1:19" s="18" customFormat="1">
      <c r="A164" s="18">
        <f t="shared" si="17"/>
        <v>2022</v>
      </c>
      <c r="B164" s="18">
        <f t="shared" si="18"/>
        <v>1</v>
      </c>
      <c r="F164" s="42">
        <f>SUMIF('Cust MB Ind'!$X$8:$AH$8,$B$29,'Cust MB Ind'!$X124:$AH124)</f>
        <v>9</v>
      </c>
      <c r="G164" s="42">
        <f>'Avg Bill Days'!C121</f>
        <v>32.286000000000001</v>
      </c>
      <c r="H164" s="42"/>
      <c r="I164" s="42"/>
      <c r="J164" s="42">
        <f t="shared" si="14"/>
        <v>0</v>
      </c>
      <c r="K164" s="42">
        <f t="shared" si="14"/>
        <v>551</v>
      </c>
      <c r="L164" s="42"/>
      <c r="M164" s="42"/>
      <c r="N164" s="42"/>
      <c r="O164" s="42"/>
      <c r="P164" s="42"/>
      <c r="Q164" s="42"/>
      <c r="R164" s="42">
        <f t="shared" si="15"/>
        <v>1738080</v>
      </c>
      <c r="S164" s="42">
        <f t="shared" si="16"/>
        <v>4479</v>
      </c>
    </row>
    <row r="165" spans="1:19" s="18" customFormat="1">
      <c r="A165" s="18">
        <f t="shared" si="17"/>
        <v>2022</v>
      </c>
      <c r="B165" s="18">
        <f t="shared" si="18"/>
        <v>2</v>
      </c>
      <c r="F165" s="42">
        <f>SUMIF('Cust MB Ind'!$X$8:$AH$8,$B$29,'Cust MB Ind'!$X125:$AH125)</f>
        <v>9</v>
      </c>
      <c r="G165" s="42">
        <f>'Avg Bill Days'!C122</f>
        <v>29.81</v>
      </c>
      <c r="H165" s="42"/>
      <c r="I165" s="42"/>
      <c r="J165" s="42">
        <f t="shared" si="14"/>
        <v>0</v>
      </c>
      <c r="K165" s="42">
        <f t="shared" si="14"/>
        <v>515</v>
      </c>
      <c r="L165" s="42"/>
      <c r="M165" s="42"/>
      <c r="N165" s="42"/>
      <c r="O165" s="42"/>
      <c r="P165" s="42"/>
      <c r="Q165" s="42"/>
      <c r="R165" s="42">
        <f t="shared" si="15"/>
        <v>1695632</v>
      </c>
      <c r="S165" s="42">
        <f t="shared" si="16"/>
        <v>4384</v>
      </c>
    </row>
    <row r="166" spans="1:19" s="18" customFormat="1">
      <c r="A166" s="18">
        <f t="shared" si="17"/>
        <v>2022</v>
      </c>
      <c r="B166" s="18">
        <f t="shared" si="18"/>
        <v>3</v>
      </c>
      <c r="F166" s="42">
        <f>SUMIF('Cust MB Ind'!$X$8:$AH$8,$B$29,'Cust MB Ind'!$X126:$AH126)</f>
        <v>9</v>
      </c>
      <c r="G166" s="42">
        <f>'Avg Bill Days'!C123</f>
        <v>29.524000000000001</v>
      </c>
      <c r="H166" s="42"/>
      <c r="I166" s="42"/>
      <c r="J166" s="42">
        <f t="shared" si="14"/>
        <v>0</v>
      </c>
      <c r="K166" s="42">
        <f t="shared" si="14"/>
        <v>562</v>
      </c>
      <c r="L166" s="42"/>
      <c r="M166" s="42"/>
      <c r="N166" s="42"/>
      <c r="O166" s="42"/>
      <c r="P166" s="42"/>
      <c r="Q166" s="42"/>
      <c r="R166" s="42">
        <f t="shared" si="15"/>
        <v>1756522</v>
      </c>
      <c r="S166" s="42">
        <f t="shared" si="16"/>
        <v>4608</v>
      </c>
    </row>
    <row r="167" spans="1:19" s="18" customFormat="1">
      <c r="A167" s="18">
        <f t="shared" si="17"/>
        <v>2022</v>
      </c>
      <c r="B167" s="18">
        <f t="shared" si="18"/>
        <v>4</v>
      </c>
      <c r="F167" s="42">
        <f>SUMIF('Cust MB Ind'!$X$8:$AH$8,$B$29,'Cust MB Ind'!$X127:$AH127)</f>
        <v>9</v>
      </c>
      <c r="G167" s="42">
        <f>'Avg Bill Days'!C124</f>
        <v>30.713999999999999</v>
      </c>
      <c r="H167" s="42"/>
      <c r="I167" s="42"/>
      <c r="J167" s="42">
        <f t="shared" si="14"/>
        <v>0</v>
      </c>
      <c r="K167" s="42">
        <f t="shared" si="14"/>
        <v>575</v>
      </c>
      <c r="L167" s="42"/>
      <c r="M167" s="42"/>
      <c r="N167" s="42"/>
      <c r="O167" s="42"/>
      <c r="P167" s="42"/>
      <c r="Q167" s="42"/>
      <c r="R167" s="42">
        <f t="shared" si="15"/>
        <v>1869359</v>
      </c>
      <c r="S167" s="42">
        <f t="shared" si="16"/>
        <v>4634</v>
      </c>
    </row>
    <row r="168" spans="1:19" s="18" customFormat="1">
      <c r="A168" s="18">
        <f t="shared" si="17"/>
        <v>2022</v>
      </c>
      <c r="B168" s="18">
        <f t="shared" si="18"/>
        <v>5</v>
      </c>
      <c r="F168" s="42">
        <f>SUMIF('Cust MB Ind'!$X$8:$AH$8,$B$29,'Cust MB Ind'!$X128:$AH128)</f>
        <v>9</v>
      </c>
      <c r="G168" s="42">
        <f>'Avg Bill Days'!C125</f>
        <v>29.524000000000001</v>
      </c>
      <c r="H168" s="42"/>
      <c r="I168" s="42"/>
      <c r="J168" s="42">
        <f t="shared" si="14"/>
        <v>0</v>
      </c>
      <c r="K168" s="42">
        <f t="shared" si="14"/>
        <v>673</v>
      </c>
      <c r="L168" s="42"/>
      <c r="M168" s="42"/>
      <c r="N168" s="42"/>
      <c r="O168" s="42"/>
      <c r="P168" s="42"/>
      <c r="Q168" s="42"/>
      <c r="R168" s="42">
        <f t="shared" si="15"/>
        <v>1923991</v>
      </c>
      <c r="S168" s="42">
        <f t="shared" si="16"/>
        <v>4830</v>
      </c>
    </row>
    <row r="169" spans="1:19" s="18" customFormat="1">
      <c r="A169" s="18">
        <f t="shared" si="17"/>
        <v>2022</v>
      </c>
      <c r="B169" s="18">
        <f t="shared" si="18"/>
        <v>6</v>
      </c>
      <c r="F169" s="42">
        <f>SUMIF('Cust MB Ind'!$X$8:$AH$8,$B$29,'Cust MB Ind'!$X129:$AH129)</f>
        <v>9</v>
      </c>
      <c r="G169" s="42">
        <f>'Avg Bill Days'!C126</f>
        <v>30.619</v>
      </c>
      <c r="H169" s="42"/>
      <c r="I169" s="42"/>
      <c r="J169" s="42">
        <f t="shared" si="14"/>
        <v>0</v>
      </c>
      <c r="K169" s="42">
        <f t="shared" si="14"/>
        <v>655</v>
      </c>
      <c r="L169" s="42"/>
      <c r="M169" s="42"/>
      <c r="N169" s="42"/>
      <c r="O169" s="42"/>
      <c r="P169" s="42"/>
      <c r="Q169" s="42"/>
      <c r="R169" s="42">
        <f t="shared" si="15"/>
        <v>2161906</v>
      </c>
      <c r="S169" s="42">
        <f t="shared" si="16"/>
        <v>5054</v>
      </c>
    </row>
    <row r="170" spans="1:19" s="18" customFormat="1">
      <c r="A170" s="18">
        <f t="shared" si="17"/>
        <v>2022</v>
      </c>
      <c r="B170" s="18">
        <f t="shared" si="18"/>
        <v>7</v>
      </c>
      <c r="F170" s="42">
        <f>SUMIF('Cust MB Ind'!$X$8:$AH$8,$B$29,'Cust MB Ind'!$X130:$AH130)</f>
        <v>9</v>
      </c>
      <c r="G170" s="42">
        <f>'Avg Bill Days'!C127</f>
        <v>30.713999999999999</v>
      </c>
      <c r="H170" s="42"/>
      <c r="I170" s="42"/>
      <c r="J170" s="42">
        <f t="shared" si="14"/>
        <v>0</v>
      </c>
      <c r="K170" s="42">
        <f t="shared" si="14"/>
        <v>673</v>
      </c>
      <c r="L170" s="42"/>
      <c r="M170" s="42"/>
      <c r="N170" s="42"/>
      <c r="O170" s="42"/>
      <c r="P170" s="42"/>
      <c r="Q170" s="42"/>
      <c r="R170" s="42">
        <f t="shared" si="15"/>
        <v>2187879</v>
      </c>
      <c r="S170" s="42">
        <f t="shared" si="16"/>
        <v>5163</v>
      </c>
    </row>
    <row r="171" spans="1:19" s="18" customFormat="1">
      <c r="A171" s="18">
        <f t="shared" si="17"/>
        <v>2022</v>
      </c>
      <c r="B171" s="18">
        <f t="shared" si="18"/>
        <v>8</v>
      </c>
      <c r="F171" s="42">
        <f>SUMIF('Cust MB Ind'!$X$8:$AH$8,$B$29,'Cust MB Ind'!$X131:$AH131)</f>
        <v>9</v>
      </c>
      <c r="G171" s="42">
        <f>'Avg Bill Days'!C128</f>
        <v>30.475999999999999</v>
      </c>
      <c r="H171" s="42"/>
      <c r="I171" s="42"/>
      <c r="J171" s="42">
        <f t="shared" si="14"/>
        <v>0</v>
      </c>
      <c r="K171" s="42">
        <f t="shared" si="14"/>
        <v>687</v>
      </c>
      <c r="L171" s="42"/>
      <c r="M171" s="42"/>
      <c r="N171" s="42"/>
      <c r="O171" s="42"/>
      <c r="P171" s="42"/>
      <c r="Q171" s="42"/>
      <c r="R171" s="42">
        <f t="shared" si="15"/>
        <v>2273819</v>
      </c>
      <c r="S171" s="42">
        <f t="shared" si="16"/>
        <v>5253</v>
      </c>
    </row>
    <row r="172" spans="1:19" s="18" customFormat="1">
      <c r="A172" s="18">
        <f t="shared" si="17"/>
        <v>2022</v>
      </c>
      <c r="B172" s="18">
        <f t="shared" si="18"/>
        <v>9</v>
      </c>
      <c r="F172" s="42">
        <f>SUMIF('Cust MB Ind'!$X$8:$AH$8,$B$29,'Cust MB Ind'!$X132:$AH132)</f>
        <v>9</v>
      </c>
      <c r="G172" s="42">
        <f>'Avg Bill Days'!C129</f>
        <v>31.143000000000001</v>
      </c>
      <c r="H172" s="42"/>
      <c r="I172" s="42"/>
      <c r="J172" s="42">
        <f t="shared" si="14"/>
        <v>0</v>
      </c>
      <c r="K172" s="42">
        <f t="shared" si="14"/>
        <v>662</v>
      </c>
      <c r="L172" s="42"/>
      <c r="M172" s="42"/>
      <c r="N172" s="42"/>
      <c r="O172" s="42"/>
      <c r="P172" s="42"/>
      <c r="Q172" s="42"/>
      <c r="R172" s="42">
        <f t="shared" si="15"/>
        <v>2284518</v>
      </c>
      <c r="S172" s="42">
        <f t="shared" si="16"/>
        <v>5231</v>
      </c>
    </row>
    <row r="173" spans="1:19" s="18" customFormat="1">
      <c r="A173" s="18">
        <f t="shared" si="17"/>
        <v>2022</v>
      </c>
      <c r="B173" s="18">
        <f t="shared" si="18"/>
        <v>10</v>
      </c>
      <c r="F173" s="42">
        <f>SUMIF('Cust MB Ind'!$X$8:$AH$8,$B$29,'Cust MB Ind'!$X133:$AH133)</f>
        <v>9</v>
      </c>
      <c r="G173" s="42">
        <f>'Avg Bill Days'!C130</f>
        <v>30.762</v>
      </c>
      <c r="H173" s="42"/>
      <c r="I173" s="42"/>
      <c r="J173" s="42">
        <f t="shared" si="14"/>
        <v>0</v>
      </c>
      <c r="K173" s="42">
        <f t="shared" si="14"/>
        <v>678</v>
      </c>
      <c r="L173" s="42"/>
      <c r="M173" s="42"/>
      <c r="N173" s="42"/>
      <c r="O173" s="42"/>
      <c r="P173" s="42"/>
      <c r="Q173" s="42"/>
      <c r="R173" s="42">
        <f t="shared" si="15"/>
        <v>2094483</v>
      </c>
      <c r="S173" s="42">
        <f t="shared" si="16"/>
        <v>4994</v>
      </c>
    </row>
    <row r="174" spans="1:19" s="18" customFormat="1">
      <c r="A174" s="18">
        <f t="shared" si="17"/>
        <v>2022</v>
      </c>
      <c r="B174" s="18">
        <f t="shared" si="18"/>
        <v>11</v>
      </c>
      <c r="F174" s="42">
        <f>SUMIF('Cust MB Ind'!$X$8:$AH$8,$B$29,'Cust MB Ind'!$X134:$AH134)</f>
        <v>9</v>
      </c>
      <c r="G174" s="42">
        <f>'Avg Bill Days'!C131</f>
        <v>28.619</v>
      </c>
      <c r="H174" s="42"/>
      <c r="I174" s="42"/>
      <c r="J174" s="42">
        <f t="shared" si="14"/>
        <v>0</v>
      </c>
      <c r="K174" s="42">
        <f t="shared" si="14"/>
        <v>640</v>
      </c>
      <c r="L174" s="42"/>
      <c r="M174" s="42"/>
      <c r="N174" s="42"/>
      <c r="O174" s="42"/>
      <c r="P174" s="42"/>
      <c r="Q174" s="42"/>
      <c r="R174" s="42">
        <f t="shared" si="15"/>
        <v>1720705</v>
      </c>
      <c r="S174" s="42">
        <f t="shared" si="16"/>
        <v>4666</v>
      </c>
    </row>
    <row r="175" spans="1:19" s="18" customFormat="1">
      <c r="A175" s="18">
        <f t="shared" si="17"/>
        <v>2022</v>
      </c>
      <c r="B175" s="18">
        <f t="shared" si="18"/>
        <v>12</v>
      </c>
      <c r="F175" s="42">
        <f>SUMIF('Cust MB Ind'!$X$8:$AH$8,$B$29,'Cust MB Ind'!$X135:$AH135)</f>
        <v>9</v>
      </c>
      <c r="G175" s="42">
        <f>'Avg Bill Days'!C132</f>
        <v>31.238</v>
      </c>
      <c r="H175" s="42"/>
      <c r="I175" s="42"/>
      <c r="J175" s="42">
        <f t="shared" si="14"/>
        <v>0</v>
      </c>
      <c r="K175" s="42">
        <f t="shared" si="14"/>
        <v>625</v>
      </c>
      <c r="L175" s="42"/>
      <c r="M175" s="42"/>
      <c r="N175" s="42"/>
      <c r="O175" s="42"/>
      <c r="P175" s="42"/>
      <c r="Q175" s="42"/>
      <c r="R175" s="42">
        <f t="shared" si="15"/>
        <v>1787408</v>
      </c>
      <c r="S175" s="42">
        <f t="shared" si="16"/>
        <v>4645</v>
      </c>
    </row>
    <row r="176" spans="1:19" s="18" customFormat="1">
      <c r="A176" s="18">
        <f t="shared" si="17"/>
        <v>2023</v>
      </c>
      <c r="B176" s="18">
        <f t="shared" si="18"/>
        <v>1</v>
      </c>
      <c r="F176" s="42">
        <f>SUMIF('Cust MB Ind'!$X$8:$AH$8,$B$29,'Cust MB Ind'!$X136:$AH136)</f>
        <v>9</v>
      </c>
      <c r="G176" s="42">
        <f>'Avg Bill Days'!C133</f>
        <v>32.286000000000001</v>
      </c>
      <c r="H176" s="42"/>
      <c r="I176" s="42"/>
      <c r="J176" s="42">
        <f t="shared" si="14"/>
        <v>0</v>
      </c>
      <c r="K176" s="42">
        <f t="shared" si="14"/>
        <v>551</v>
      </c>
      <c r="L176" s="42"/>
      <c r="M176" s="42"/>
      <c r="N176" s="42"/>
      <c r="O176" s="42"/>
      <c r="P176" s="42"/>
      <c r="Q176" s="42"/>
      <c r="R176" s="42">
        <f t="shared" si="15"/>
        <v>1738080</v>
      </c>
      <c r="S176" s="42">
        <f t="shared" si="16"/>
        <v>4479</v>
      </c>
    </row>
    <row r="177" spans="1:19" s="18" customFormat="1">
      <c r="A177" s="18">
        <f t="shared" si="17"/>
        <v>2023</v>
      </c>
      <c r="B177" s="18">
        <f t="shared" si="18"/>
        <v>2</v>
      </c>
      <c r="F177" s="42">
        <f>SUMIF('Cust MB Ind'!$X$8:$AH$8,$B$29,'Cust MB Ind'!$X137:$AH137)</f>
        <v>9</v>
      </c>
      <c r="G177" s="42">
        <f>'Avg Bill Days'!C134</f>
        <v>29.81</v>
      </c>
      <c r="H177" s="42"/>
      <c r="I177" s="42"/>
      <c r="J177" s="42">
        <f t="shared" si="14"/>
        <v>0</v>
      </c>
      <c r="K177" s="42">
        <f t="shared" si="14"/>
        <v>515</v>
      </c>
      <c r="L177" s="42"/>
      <c r="M177" s="42"/>
      <c r="N177" s="42"/>
      <c r="O177" s="42"/>
      <c r="P177" s="42"/>
      <c r="Q177" s="42"/>
      <c r="R177" s="42">
        <f t="shared" si="15"/>
        <v>1695632</v>
      </c>
      <c r="S177" s="42">
        <f t="shared" si="16"/>
        <v>4384</v>
      </c>
    </row>
    <row r="178" spans="1:19" s="18" customFormat="1">
      <c r="A178" s="18">
        <f t="shared" si="17"/>
        <v>2023</v>
      </c>
      <c r="B178" s="18">
        <f t="shared" si="18"/>
        <v>3</v>
      </c>
      <c r="F178" s="42">
        <f>SUMIF('Cust MB Ind'!$X$8:$AH$8,$B$29,'Cust MB Ind'!$X138:$AH138)</f>
        <v>9</v>
      </c>
      <c r="G178" s="42">
        <f>'Avg Bill Days'!C135</f>
        <v>29.524000000000001</v>
      </c>
      <c r="H178" s="42"/>
      <c r="I178" s="42"/>
      <c r="J178" s="42">
        <f t="shared" ref="J178:K241" si="19">ROUND(SUMIF($B$32:$B$45,$B178,J$32:J$45)*$F178,0)</f>
        <v>0</v>
      </c>
      <c r="K178" s="42">
        <f t="shared" si="19"/>
        <v>562</v>
      </c>
      <c r="L178" s="42"/>
      <c r="M178" s="42"/>
      <c r="N178" s="42"/>
      <c r="O178" s="42"/>
      <c r="P178" s="42"/>
      <c r="Q178" s="42"/>
      <c r="R178" s="42">
        <f t="shared" ref="R178:R241" si="20">ROUND(SUMIF($B$32:$B$45,$B178,R$32:R$45)*$F178*$G178,0)</f>
        <v>1756522</v>
      </c>
      <c r="S178" s="42">
        <f t="shared" ref="S178:S241" si="21">ROUND(SUMIF($B$32:$B$45,$B178,S$32:S$45)*$F178,0)</f>
        <v>4608</v>
      </c>
    </row>
    <row r="179" spans="1:19" s="18" customFormat="1">
      <c r="A179" s="18">
        <f t="shared" si="17"/>
        <v>2023</v>
      </c>
      <c r="B179" s="18">
        <f t="shared" si="18"/>
        <v>4</v>
      </c>
      <c r="F179" s="42">
        <f>SUMIF('Cust MB Ind'!$X$8:$AH$8,$B$29,'Cust MB Ind'!$X139:$AH139)</f>
        <v>9</v>
      </c>
      <c r="G179" s="42">
        <f>'Avg Bill Days'!C136</f>
        <v>30.713999999999999</v>
      </c>
      <c r="H179" s="42"/>
      <c r="I179" s="42"/>
      <c r="J179" s="42">
        <f t="shared" si="19"/>
        <v>0</v>
      </c>
      <c r="K179" s="42">
        <f t="shared" si="19"/>
        <v>575</v>
      </c>
      <c r="L179" s="42"/>
      <c r="M179" s="42"/>
      <c r="N179" s="42"/>
      <c r="O179" s="42"/>
      <c r="P179" s="42"/>
      <c r="Q179" s="42"/>
      <c r="R179" s="42">
        <f t="shared" si="20"/>
        <v>1869359</v>
      </c>
      <c r="S179" s="42">
        <f t="shared" si="21"/>
        <v>4634</v>
      </c>
    </row>
    <row r="180" spans="1:19" s="18" customFormat="1">
      <c r="A180" s="18">
        <f t="shared" si="17"/>
        <v>2023</v>
      </c>
      <c r="B180" s="18">
        <f t="shared" si="18"/>
        <v>5</v>
      </c>
      <c r="F180" s="42">
        <f>SUMIF('Cust MB Ind'!$X$8:$AH$8,$B$29,'Cust MB Ind'!$X140:$AH140)</f>
        <v>9</v>
      </c>
      <c r="G180" s="42">
        <f>'Avg Bill Days'!C137</f>
        <v>29.524000000000001</v>
      </c>
      <c r="H180" s="42"/>
      <c r="I180" s="42"/>
      <c r="J180" s="42">
        <f t="shared" si="19"/>
        <v>0</v>
      </c>
      <c r="K180" s="42">
        <f t="shared" si="19"/>
        <v>673</v>
      </c>
      <c r="L180" s="42"/>
      <c r="M180" s="42"/>
      <c r="N180" s="42"/>
      <c r="O180" s="42"/>
      <c r="P180" s="42"/>
      <c r="Q180" s="42"/>
      <c r="R180" s="42">
        <f t="shared" si="20"/>
        <v>1923991</v>
      </c>
      <c r="S180" s="42">
        <f t="shared" si="21"/>
        <v>4830</v>
      </c>
    </row>
    <row r="181" spans="1:19" s="18" customFormat="1">
      <c r="A181" s="18">
        <f t="shared" si="17"/>
        <v>2023</v>
      </c>
      <c r="B181" s="18">
        <f t="shared" si="18"/>
        <v>6</v>
      </c>
      <c r="F181" s="42">
        <f>SUMIF('Cust MB Ind'!$X$8:$AH$8,$B$29,'Cust MB Ind'!$X141:$AH141)</f>
        <v>9</v>
      </c>
      <c r="G181" s="42">
        <f>'Avg Bill Days'!C138</f>
        <v>30.619</v>
      </c>
      <c r="H181" s="42"/>
      <c r="I181" s="42"/>
      <c r="J181" s="42">
        <f t="shared" si="19"/>
        <v>0</v>
      </c>
      <c r="K181" s="42">
        <f t="shared" si="19"/>
        <v>655</v>
      </c>
      <c r="L181" s="42"/>
      <c r="M181" s="42"/>
      <c r="N181" s="42"/>
      <c r="O181" s="42"/>
      <c r="P181" s="42"/>
      <c r="Q181" s="42"/>
      <c r="R181" s="42">
        <f t="shared" si="20"/>
        <v>2161906</v>
      </c>
      <c r="S181" s="42">
        <f t="shared" si="21"/>
        <v>5054</v>
      </c>
    </row>
    <row r="182" spans="1:19" s="18" customFormat="1">
      <c r="A182" s="18">
        <f t="shared" si="17"/>
        <v>2023</v>
      </c>
      <c r="B182" s="18">
        <f t="shared" si="18"/>
        <v>7</v>
      </c>
      <c r="F182" s="42">
        <f>SUMIF('Cust MB Ind'!$X$8:$AH$8,$B$29,'Cust MB Ind'!$X142:$AH142)</f>
        <v>9</v>
      </c>
      <c r="G182" s="42">
        <f>'Avg Bill Days'!C139</f>
        <v>30.713999999999999</v>
      </c>
      <c r="H182" s="42"/>
      <c r="I182" s="42"/>
      <c r="J182" s="42">
        <f t="shared" si="19"/>
        <v>0</v>
      </c>
      <c r="K182" s="42">
        <f t="shared" si="19"/>
        <v>673</v>
      </c>
      <c r="L182" s="42"/>
      <c r="M182" s="42"/>
      <c r="N182" s="42"/>
      <c r="O182" s="42"/>
      <c r="P182" s="42"/>
      <c r="Q182" s="42"/>
      <c r="R182" s="42">
        <f t="shared" si="20"/>
        <v>2187879</v>
      </c>
      <c r="S182" s="42">
        <f t="shared" si="21"/>
        <v>5163</v>
      </c>
    </row>
    <row r="183" spans="1:19" s="18" customFormat="1">
      <c r="A183" s="18">
        <f t="shared" si="17"/>
        <v>2023</v>
      </c>
      <c r="B183" s="18">
        <f t="shared" si="18"/>
        <v>8</v>
      </c>
      <c r="F183" s="42">
        <f>SUMIF('Cust MB Ind'!$X$8:$AH$8,$B$29,'Cust MB Ind'!$X143:$AH143)</f>
        <v>9</v>
      </c>
      <c r="G183" s="42">
        <f>'Avg Bill Days'!C140</f>
        <v>30.475999999999999</v>
      </c>
      <c r="H183" s="42"/>
      <c r="I183" s="42"/>
      <c r="J183" s="42">
        <f t="shared" si="19"/>
        <v>0</v>
      </c>
      <c r="K183" s="42">
        <f t="shared" si="19"/>
        <v>687</v>
      </c>
      <c r="L183" s="42"/>
      <c r="M183" s="42"/>
      <c r="N183" s="42"/>
      <c r="O183" s="42"/>
      <c r="P183" s="42"/>
      <c r="Q183" s="42"/>
      <c r="R183" s="42">
        <f t="shared" si="20"/>
        <v>2273819</v>
      </c>
      <c r="S183" s="42">
        <f t="shared" si="21"/>
        <v>5253</v>
      </c>
    </row>
    <row r="184" spans="1:19" s="18" customFormat="1">
      <c r="A184" s="18">
        <f t="shared" si="17"/>
        <v>2023</v>
      </c>
      <c r="B184" s="18">
        <f t="shared" si="18"/>
        <v>9</v>
      </c>
      <c r="F184" s="42">
        <f>SUMIF('Cust MB Ind'!$X$8:$AH$8,$B$29,'Cust MB Ind'!$X144:$AH144)</f>
        <v>9</v>
      </c>
      <c r="G184" s="42">
        <f>'Avg Bill Days'!C141</f>
        <v>31.143000000000001</v>
      </c>
      <c r="H184" s="42"/>
      <c r="I184" s="42"/>
      <c r="J184" s="42">
        <f t="shared" si="19"/>
        <v>0</v>
      </c>
      <c r="K184" s="42">
        <f t="shared" si="19"/>
        <v>662</v>
      </c>
      <c r="L184" s="42"/>
      <c r="M184" s="42"/>
      <c r="N184" s="42"/>
      <c r="O184" s="42"/>
      <c r="P184" s="42"/>
      <c r="Q184" s="42"/>
      <c r="R184" s="42">
        <f t="shared" si="20"/>
        <v>2284518</v>
      </c>
      <c r="S184" s="42">
        <f t="shared" si="21"/>
        <v>5231</v>
      </c>
    </row>
    <row r="185" spans="1:19" s="18" customFormat="1">
      <c r="A185" s="18">
        <f t="shared" si="17"/>
        <v>2023</v>
      </c>
      <c r="B185" s="18">
        <f t="shared" si="18"/>
        <v>10</v>
      </c>
      <c r="F185" s="42">
        <f>SUMIF('Cust MB Ind'!$X$8:$AH$8,$B$29,'Cust MB Ind'!$X145:$AH145)</f>
        <v>9</v>
      </c>
      <c r="G185" s="42">
        <f>'Avg Bill Days'!C142</f>
        <v>30.762</v>
      </c>
      <c r="H185" s="42"/>
      <c r="I185" s="42"/>
      <c r="J185" s="42">
        <f t="shared" si="19"/>
        <v>0</v>
      </c>
      <c r="K185" s="42">
        <f t="shared" si="19"/>
        <v>678</v>
      </c>
      <c r="L185" s="42"/>
      <c r="M185" s="42"/>
      <c r="N185" s="42"/>
      <c r="O185" s="42"/>
      <c r="P185" s="42"/>
      <c r="Q185" s="42"/>
      <c r="R185" s="42">
        <f t="shared" si="20"/>
        <v>2094483</v>
      </c>
      <c r="S185" s="42">
        <f t="shared" si="21"/>
        <v>4994</v>
      </c>
    </row>
    <row r="186" spans="1:19" s="18" customFormat="1">
      <c r="A186" s="18">
        <f t="shared" si="17"/>
        <v>2023</v>
      </c>
      <c r="B186" s="18">
        <f t="shared" si="18"/>
        <v>11</v>
      </c>
      <c r="F186" s="42">
        <f>SUMIF('Cust MB Ind'!$X$8:$AH$8,$B$29,'Cust MB Ind'!$X146:$AH146)</f>
        <v>9</v>
      </c>
      <c r="G186" s="42">
        <f>'Avg Bill Days'!C143</f>
        <v>28.619</v>
      </c>
      <c r="H186" s="42"/>
      <c r="I186" s="42"/>
      <c r="J186" s="42">
        <f t="shared" si="19"/>
        <v>0</v>
      </c>
      <c r="K186" s="42">
        <f t="shared" si="19"/>
        <v>640</v>
      </c>
      <c r="L186" s="42"/>
      <c r="M186" s="42"/>
      <c r="N186" s="42"/>
      <c r="O186" s="42"/>
      <c r="P186" s="42"/>
      <c r="Q186" s="42"/>
      <c r="R186" s="42">
        <f t="shared" si="20"/>
        <v>1720705</v>
      </c>
      <c r="S186" s="42">
        <f t="shared" si="21"/>
        <v>4666</v>
      </c>
    </row>
    <row r="187" spans="1:19" s="18" customFormat="1">
      <c r="A187" s="18">
        <f t="shared" si="17"/>
        <v>2023</v>
      </c>
      <c r="B187" s="18">
        <f t="shared" si="18"/>
        <v>12</v>
      </c>
      <c r="F187" s="42">
        <f>SUMIF('Cust MB Ind'!$X$8:$AH$8,$B$29,'Cust MB Ind'!$X147:$AH147)</f>
        <v>9</v>
      </c>
      <c r="G187" s="42">
        <f>'Avg Bill Days'!C144</f>
        <v>31.238</v>
      </c>
      <c r="H187" s="42"/>
      <c r="I187" s="42"/>
      <c r="J187" s="42">
        <f t="shared" si="19"/>
        <v>0</v>
      </c>
      <c r="K187" s="42">
        <f t="shared" si="19"/>
        <v>625</v>
      </c>
      <c r="L187" s="42"/>
      <c r="M187" s="42"/>
      <c r="N187" s="42"/>
      <c r="O187" s="42"/>
      <c r="P187" s="42"/>
      <c r="Q187" s="42"/>
      <c r="R187" s="42">
        <f t="shared" si="20"/>
        <v>1787408</v>
      </c>
      <c r="S187" s="42">
        <f t="shared" si="21"/>
        <v>4645</v>
      </c>
    </row>
    <row r="188" spans="1:19" s="18" customFormat="1">
      <c r="A188" s="18">
        <f t="shared" si="17"/>
        <v>2024</v>
      </c>
      <c r="B188" s="18">
        <f t="shared" si="18"/>
        <v>1</v>
      </c>
      <c r="F188" s="42">
        <f>SUMIF('Cust MB Ind'!$X$8:$AH$8,$B$29,'Cust MB Ind'!$X148:$AH148)</f>
        <v>9</v>
      </c>
      <c r="G188" s="42">
        <f>'Avg Bill Days'!C145</f>
        <v>32.286000000000001</v>
      </c>
      <c r="H188" s="42"/>
      <c r="I188" s="42"/>
      <c r="J188" s="42">
        <f t="shared" si="19"/>
        <v>0</v>
      </c>
      <c r="K188" s="42">
        <f t="shared" si="19"/>
        <v>551</v>
      </c>
      <c r="L188" s="42"/>
      <c r="M188" s="42"/>
      <c r="N188" s="42"/>
      <c r="O188" s="42"/>
      <c r="P188" s="42"/>
      <c r="Q188" s="42"/>
      <c r="R188" s="42">
        <f t="shared" si="20"/>
        <v>1738080</v>
      </c>
      <c r="S188" s="42">
        <f t="shared" si="21"/>
        <v>4479</v>
      </c>
    </row>
    <row r="189" spans="1:19" s="18" customFormat="1">
      <c r="A189" s="18">
        <f t="shared" si="17"/>
        <v>2024</v>
      </c>
      <c r="B189" s="18">
        <f t="shared" si="18"/>
        <v>2</v>
      </c>
      <c r="F189" s="42">
        <f>SUMIF('Cust MB Ind'!$X$8:$AH$8,$B$29,'Cust MB Ind'!$X149:$AH149)</f>
        <v>9</v>
      </c>
      <c r="G189" s="42">
        <f>'Avg Bill Days'!C146</f>
        <v>30.31</v>
      </c>
      <c r="H189" s="42"/>
      <c r="I189" s="42"/>
      <c r="J189" s="42">
        <f t="shared" si="19"/>
        <v>0</v>
      </c>
      <c r="K189" s="42">
        <f t="shared" si="19"/>
        <v>515</v>
      </c>
      <c r="L189" s="42"/>
      <c r="M189" s="42"/>
      <c r="N189" s="42"/>
      <c r="O189" s="42"/>
      <c r="P189" s="42"/>
      <c r="Q189" s="42"/>
      <c r="R189" s="42">
        <f t="shared" si="20"/>
        <v>1724073</v>
      </c>
      <c r="S189" s="42">
        <f t="shared" si="21"/>
        <v>4384</v>
      </c>
    </row>
    <row r="190" spans="1:19" s="18" customFormat="1">
      <c r="A190" s="18">
        <f t="shared" si="17"/>
        <v>2024</v>
      </c>
      <c r="B190" s="18">
        <f t="shared" si="18"/>
        <v>3</v>
      </c>
      <c r="F190" s="42">
        <f>SUMIF('Cust MB Ind'!$X$8:$AH$8,$B$29,'Cust MB Ind'!$X150:$AH150)</f>
        <v>9</v>
      </c>
      <c r="G190" s="42">
        <f>'Avg Bill Days'!C147</f>
        <v>30.024000000000001</v>
      </c>
      <c r="H190" s="42"/>
      <c r="I190" s="42"/>
      <c r="J190" s="42">
        <f t="shared" si="19"/>
        <v>0</v>
      </c>
      <c r="K190" s="42">
        <f t="shared" si="19"/>
        <v>562</v>
      </c>
      <c r="L190" s="42"/>
      <c r="M190" s="42"/>
      <c r="N190" s="42"/>
      <c r="O190" s="42"/>
      <c r="P190" s="42"/>
      <c r="Q190" s="42"/>
      <c r="R190" s="42">
        <f t="shared" si="20"/>
        <v>1786269</v>
      </c>
      <c r="S190" s="42">
        <f t="shared" si="21"/>
        <v>4608</v>
      </c>
    </row>
    <row r="191" spans="1:19" s="18" customFormat="1">
      <c r="A191" s="18">
        <f t="shared" si="17"/>
        <v>2024</v>
      </c>
      <c r="B191" s="18">
        <f t="shared" si="18"/>
        <v>4</v>
      </c>
      <c r="F191" s="42">
        <f>SUMIF('Cust MB Ind'!$X$8:$AH$8,$B$29,'Cust MB Ind'!$X151:$AH151)</f>
        <v>9</v>
      </c>
      <c r="G191" s="42">
        <f>'Avg Bill Days'!C148</f>
        <v>30.713999999999999</v>
      </c>
      <c r="H191" s="42"/>
      <c r="I191" s="42"/>
      <c r="J191" s="42">
        <f t="shared" si="19"/>
        <v>0</v>
      </c>
      <c r="K191" s="42">
        <f t="shared" si="19"/>
        <v>575</v>
      </c>
      <c r="L191" s="42"/>
      <c r="M191" s="42"/>
      <c r="N191" s="42"/>
      <c r="O191" s="42"/>
      <c r="P191" s="42"/>
      <c r="Q191" s="42"/>
      <c r="R191" s="42">
        <f t="shared" si="20"/>
        <v>1869359</v>
      </c>
      <c r="S191" s="42">
        <f t="shared" si="21"/>
        <v>4634</v>
      </c>
    </row>
    <row r="192" spans="1:19" s="18" customFormat="1">
      <c r="A192" s="18">
        <f t="shared" si="17"/>
        <v>2024</v>
      </c>
      <c r="B192" s="18">
        <f t="shared" si="18"/>
        <v>5</v>
      </c>
      <c r="F192" s="42">
        <f>SUMIF('Cust MB Ind'!$X$8:$AH$8,$B$29,'Cust MB Ind'!$X152:$AH152)</f>
        <v>9</v>
      </c>
      <c r="G192" s="42">
        <f>'Avg Bill Days'!C149</f>
        <v>29.524000000000001</v>
      </c>
      <c r="H192" s="42"/>
      <c r="I192" s="42"/>
      <c r="J192" s="42">
        <f t="shared" si="19"/>
        <v>0</v>
      </c>
      <c r="K192" s="42">
        <f t="shared" si="19"/>
        <v>673</v>
      </c>
      <c r="L192" s="42"/>
      <c r="M192" s="42"/>
      <c r="N192" s="42"/>
      <c r="O192" s="42"/>
      <c r="P192" s="42"/>
      <c r="Q192" s="42"/>
      <c r="R192" s="42">
        <f t="shared" si="20"/>
        <v>1923991</v>
      </c>
      <c r="S192" s="42">
        <f t="shared" si="21"/>
        <v>4830</v>
      </c>
    </row>
    <row r="193" spans="1:19" s="18" customFormat="1">
      <c r="A193" s="18">
        <f t="shared" si="17"/>
        <v>2024</v>
      </c>
      <c r="B193" s="18">
        <f t="shared" si="18"/>
        <v>6</v>
      </c>
      <c r="F193" s="42">
        <f>SUMIF('Cust MB Ind'!$X$8:$AH$8,$B$29,'Cust MB Ind'!$X153:$AH153)</f>
        <v>9</v>
      </c>
      <c r="G193" s="42">
        <f>'Avg Bill Days'!C150</f>
        <v>30.619</v>
      </c>
      <c r="H193" s="42"/>
      <c r="I193" s="42"/>
      <c r="J193" s="42">
        <f t="shared" si="19"/>
        <v>0</v>
      </c>
      <c r="K193" s="42">
        <f t="shared" si="19"/>
        <v>655</v>
      </c>
      <c r="L193" s="42"/>
      <c r="M193" s="42"/>
      <c r="N193" s="42"/>
      <c r="O193" s="42"/>
      <c r="P193" s="42"/>
      <c r="Q193" s="42"/>
      <c r="R193" s="42">
        <f t="shared" si="20"/>
        <v>2161906</v>
      </c>
      <c r="S193" s="42">
        <f t="shared" si="21"/>
        <v>5054</v>
      </c>
    </row>
    <row r="194" spans="1:19" s="18" customFormat="1">
      <c r="A194" s="18">
        <f t="shared" si="17"/>
        <v>2024</v>
      </c>
      <c r="B194" s="18">
        <f t="shared" si="18"/>
        <v>7</v>
      </c>
      <c r="F194" s="42">
        <f>SUMIF('Cust MB Ind'!$X$8:$AH$8,$B$29,'Cust MB Ind'!$X154:$AH154)</f>
        <v>9</v>
      </c>
      <c r="G194" s="42">
        <f>'Avg Bill Days'!C151</f>
        <v>30.713999999999999</v>
      </c>
      <c r="H194" s="42"/>
      <c r="I194" s="42"/>
      <c r="J194" s="42">
        <f t="shared" si="19"/>
        <v>0</v>
      </c>
      <c r="K194" s="42">
        <f t="shared" si="19"/>
        <v>673</v>
      </c>
      <c r="L194" s="42"/>
      <c r="M194" s="42"/>
      <c r="N194" s="42"/>
      <c r="O194" s="42"/>
      <c r="P194" s="42"/>
      <c r="Q194" s="42"/>
      <c r="R194" s="42">
        <f t="shared" si="20"/>
        <v>2187879</v>
      </c>
      <c r="S194" s="42">
        <f t="shared" si="21"/>
        <v>5163</v>
      </c>
    </row>
    <row r="195" spans="1:19" s="18" customFormat="1">
      <c r="A195" s="18">
        <f t="shared" si="17"/>
        <v>2024</v>
      </c>
      <c r="B195" s="18">
        <f t="shared" si="18"/>
        <v>8</v>
      </c>
      <c r="F195" s="42">
        <f>SUMIF('Cust MB Ind'!$X$8:$AH$8,$B$29,'Cust MB Ind'!$X155:$AH155)</f>
        <v>9</v>
      </c>
      <c r="G195" s="42">
        <f>'Avg Bill Days'!C152</f>
        <v>30.475999999999999</v>
      </c>
      <c r="H195" s="42"/>
      <c r="I195" s="42"/>
      <c r="J195" s="42">
        <f t="shared" si="19"/>
        <v>0</v>
      </c>
      <c r="K195" s="42">
        <f t="shared" si="19"/>
        <v>687</v>
      </c>
      <c r="L195" s="42"/>
      <c r="M195" s="42"/>
      <c r="N195" s="42"/>
      <c r="O195" s="42"/>
      <c r="P195" s="42"/>
      <c r="Q195" s="42"/>
      <c r="R195" s="42">
        <f t="shared" si="20"/>
        <v>2273819</v>
      </c>
      <c r="S195" s="42">
        <f t="shared" si="21"/>
        <v>5253</v>
      </c>
    </row>
    <row r="196" spans="1:19" s="18" customFormat="1">
      <c r="A196" s="18">
        <f t="shared" ref="A196:A259" si="22">A184+1</f>
        <v>2024</v>
      </c>
      <c r="B196" s="18">
        <f t="shared" si="18"/>
        <v>9</v>
      </c>
      <c r="F196" s="42">
        <f>SUMIF('Cust MB Ind'!$X$8:$AH$8,$B$29,'Cust MB Ind'!$X156:$AH156)</f>
        <v>9</v>
      </c>
      <c r="G196" s="42">
        <f>'Avg Bill Days'!C153</f>
        <v>31.143000000000001</v>
      </c>
      <c r="H196" s="42"/>
      <c r="I196" s="42"/>
      <c r="J196" s="42">
        <f t="shared" si="19"/>
        <v>0</v>
      </c>
      <c r="K196" s="42">
        <f t="shared" si="19"/>
        <v>662</v>
      </c>
      <c r="L196" s="42"/>
      <c r="M196" s="42"/>
      <c r="N196" s="42"/>
      <c r="O196" s="42"/>
      <c r="P196" s="42"/>
      <c r="Q196" s="42"/>
      <c r="R196" s="42">
        <f t="shared" si="20"/>
        <v>2284518</v>
      </c>
      <c r="S196" s="42">
        <f t="shared" si="21"/>
        <v>5231</v>
      </c>
    </row>
    <row r="197" spans="1:19" s="18" customFormat="1">
      <c r="A197" s="18">
        <f t="shared" si="22"/>
        <v>2024</v>
      </c>
      <c r="B197" s="18">
        <f t="shared" ref="B197:B260" si="23">B185</f>
        <v>10</v>
      </c>
      <c r="F197" s="42">
        <f>SUMIF('Cust MB Ind'!$X$8:$AH$8,$B$29,'Cust MB Ind'!$X157:$AH157)</f>
        <v>9</v>
      </c>
      <c r="G197" s="42">
        <f>'Avg Bill Days'!C154</f>
        <v>30.762</v>
      </c>
      <c r="H197" s="42"/>
      <c r="I197" s="42"/>
      <c r="J197" s="42">
        <f t="shared" si="19"/>
        <v>0</v>
      </c>
      <c r="K197" s="42">
        <f t="shared" si="19"/>
        <v>678</v>
      </c>
      <c r="L197" s="42"/>
      <c r="M197" s="42"/>
      <c r="N197" s="42"/>
      <c r="O197" s="42"/>
      <c r="P197" s="42"/>
      <c r="Q197" s="42"/>
      <c r="R197" s="42">
        <f t="shared" si="20"/>
        <v>2094483</v>
      </c>
      <c r="S197" s="42">
        <f t="shared" si="21"/>
        <v>4994</v>
      </c>
    </row>
    <row r="198" spans="1:19" s="18" customFormat="1">
      <c r="A198" s="18">
        <f t="shared" si="22"/>
        <v>2024</v>
      </c>
      <c r="B198" s="18">
        <f t="shared" si="23"/>
        <v>11</v>
      </c>
      <c r="F198" s="42">
        <f>SUMIF('Cust MB Ind'!$X$8:$AH$8,$B$29,'Cust MB Ind'!$X158:$AH158)</f>
        <v>9</v>
      </c>
      <c r="G198" s="42">
        <f>'Avg Bill Days'!C155</f>
        <v>28.619</v>
      </c>
      <c r="H198" s="42"/>
      <c r="I198" s="42"/>
      <c r="J198" s="42">
        <f t="shared" si="19"/>
        <v>0</v>
      </c>
      <c r="K198" s="42">
        <f t="shared" si="19"/>
        <v>640</v>
      </c>
      <c r="L198" s="42"/>
      <c r="M198" s="42"/>
      <c r="N198" s="42"/>
      <c r="O198" s="42"/>
      <c r="P198" s="42"/>
      <c r="Q198" s="42"/>
      <c r="R198" s="42">
        <f t="shared" si="20"/>
        <v>1720705</v>
      </c>
      <c r="S198" s="42">
        <f t="shared" si="21"/>
        <v>4666</v>
      </c>
    </row>
    <row r="199" spans="1:19" s="18" customFormat="1">
      <c r="A199" s="18">
        <f t="shared" si="22"/>
        <v>2024</v>
      </c>
      <c r="B199" s="18">
        <f t="shared" si="23"/>
        <v>12</v>
      </c>
      <c r="F199" s="42">
        <f>SUMIF('Cust MB Ind'!$X$8:$AH$8,$B$29,'Cust MB Ind'!$X159:$AH159)</f>
        <v>9</v>
      </c>
      <c r="G199" s="42">
        <f>'Avg Bill Days'!C156</f>
        <v>31.238</v>
      </c>
      <c r="H199" s="42"/>
      <c r="I199" s="42"/>
      <c r="J199" s="42">
        <f t="shared" si="19"/>
        <v>0</v>
      </c>
      <c r="K199" s="42">
        <f t="shared" si="19"/>
        <v>625</v>
      </c>
      <c r="L199" s="42"/>
      <c r="M199" s="42"/>
      <c r="N199" s="42"/>
      <c r="O199" s="42"/>
      <c r="P199" s="42"/>
      <c r="Q199" s="42"/>
      <c r="R199" s="42">
        <f t="shared" si="20"/>
        <v>1787408</v>
      </c>
      <c r="S199" s="42">
        <f t="shared" si="21"/>
        <v>4645</v>
      </c>
    </row>
    <row r="200" spans="1:19" s="18" customFormat="1">
      <c r="A200" s="18">
        <f t="shared" si="22"/>
        <v>2025</v>
      </c>
      <c r="B200" s="18">
        <f t="shared" si="23"/>
        <v>1</v>
      </c>
      <c r="F200" s="42">
        <f>SUMIF('Cust MB Ind'!$X$8:$AH$8,$B$29,'Cust MB Ind'!$X160:$AH160)</f>
        <v>9</v>
      </c>
      <c r="G200" s="42">
        <f>'Avg Bill Days'!C157</f>
        <v>32.286000000000001</v>
      </c>
      <c r="H200" s="42"/>
      <c r="I200" s="42"/>
      <c r="J200" s="42">
        <f t="shared" si="19"/>
        <v>0</v>
      </c>
      <c r="K200" s="42">
        <f t="shared" si="19"/>
        <v>551</v>
      </c>
      <c r="L200" s="42"/>
      <c r="M200" s="42"/>
      <c r="N200" s="42"/>
      <c r="O200" s="42"/>
      <c r="P200" s="42"/>
      <c r="Q200" s="42"/>
      <c r="R200" s="42">
        <f t="shared" si="20"/>
        <v>1738080</v>
      </c>
      <c r="S200" s="42">
        <f t="shared" si="21"/>
        <v>4479</v>
      </c>
    </row>
    <row r="201" spans="1:19" s="18" customFormat="1">
      <c r="A201" s="18">
        <f t="shared" si="22"/>
        <v>2025</v>
      </c>
      <c r="B201" s="18">
        <f t="shared" si="23"/>
        <v>2</v>
      </c>
      <c r="F201" s="42">
        <f>SUMIF('Cust MB Ind'!$X$8:$AH$8,$B$29,'Cust MB Ind'!$X161:$AH161)</f>
        <v>9</v>
      </c>
      <c r="G201" s="42">
        <f>'Avg Bill Days'!C158</f>
        <v>29.81</v>
      </c>
      <c r="H201" s="42"/>
      <c r="I201" s="42"/>
      <c r="J201" s="42">
        <f t="shared" si="19"/>
        <v>0</v>
      </c>
      <c r="K201" s="42">
        <f t="shared" si="19"/>
        <v>515</v>
      </c>
      <c r="L201" s="42"/>
      <c r="M201" s="42"/>
      <c r="N201" s="42"/>
      <c r="O201" s="42"/>
      <c r="P201" s="42"/>
      <c r="Q201" s="42"/>
      <c r="R201" s="42">
        <f t="shared" si="20"/>
        <v>1695632</v>
      </c>
      <c r="S201" s="42">
        <f t="shared" si="21"/>
        <v>4384</v>
      </c>
    </row>
    <row r="202" spans="1:19" s="18" customFormat="1">
      <c r="A202" s="18">
        <f t="shared" si="22"/>
        <v>2025</v>
      </c>
      <c r="B202" s="18">
        <f t="shared" si="23"/>
        <v>3</v>
      </c>
      <c r="F202" s="42">
        <f>SUMIF('Cust MB Ind'!$X$8:$AH$8,$B$29,'Cust MB Ind'!$X162:$AH162)</f>
        <v>9</v>
      </c>
      <c r="G202" s="42">
        <f>'Avg Bill Days'!C159</f>
        <v>29.524000000000001</v>
      </c>
      <c r="H202" s="42"/>
      <c r="I202" s="42"/>
      <c r="J202" s="42">
        <f t="shared" si="19"/>
        <v>0</v>
      </c>
      <c r="K202" s="42">
        <f t="shared" si="19"/>
        <v>562</v>
      </c>
      <c r="L202" s="42"/>
      <c r="M202" s="42"/>
      <c r="N202" s="42"/>
      <c r="O202" s="42"/>
      <c r="P202" s="42"/>
      <c r="Q202" s="42"/>
      <c r="R202" s="42">
        <f t="shared" si="20"/>
        <v>1756522</v>
      </c>
      <c r="S202" s="42">
        <f t="shared" si="21"/>
        <v>4608</v>
      </c>
    </row>
    <row r="203" spans="1:19" s="18" customFormat="1">
      <c r="A203" s="18">
        <f t="shared" si="22"/>
        <v>2025</v>
      </c>
      <c r="B203" s="18">
        <f t="shared" si="23"/>
        <v>4</v>
      </c>
      <c r="F203" s="42">
        <f>SUMIF('Cust MB Ind'!$X$8:$AH$8,$B$29,'Cust MB Ind'!$X163:$AH163)</f>
        <v>9</v>
      </c>
      <c r="G203" s="42">
        <f>'Avg Bill Days'!C160</f>
        <v>30.713999999999999</v>
      </c>
      <c r="H203" s="42"/>
      <c r="I203" s="42"/>
      <c r="J203" s="42">
        <f t="shared" si="19"/>
        <v>0</v>
      </c>
      <c r="K203" s="42">
        <f t="shared" si="19"/>
        <v>575</v>
      </c>
      <c r="L203" s="42"/>
      <c r="M203" s="42"/>
      <c r="N203" s="42"/>
      <c r="O203" s="42"/>
      <c r="P203" s="42"/>
      <c r="Q203" s="42"/>
      <c r="R203" s="42">
        <f t="shared" si="20"/>
        <v>1869359</v>
      </c>
      <c r="S203" s="42">
        <f t="shared" si="21"/>
        <v>4634</v>
      </c>
    </row>
    <row r="204" spans="1:19" s="18" customFormat="1">
      <c r="A204" s="18">
        <f t="shared" si="22"/>
        <v>2025</v>
      </c>
      <c r="B204" s="18">
        <f t="shared" si="23"/>
        <v>5</v>
      </c>
      <c r="F204" s="42">
        <f>SUMIF('Cust MB Ind'!$X$8:$AH$8,$B$29,'Cust MB Ind'!$X164:$AH164)</f>
        <v>9</v>
      </c>
      <c r="G204" s="42">
        <f>'Avg Bill Days'!C161</f>
        <v>29.524000000000001</v>
      </c>
      <c r="H204" s="42"/>
      <c r="I204" s="42"/>
      <c r="J204" s="42">
        <f t="shared" si="19"/>
        <v>0</v>
      </c>
      <c r="K204" s="42">
        <f t="shared" si="19"/>
        <v>673</v>
      </c>
      <c r="L204" s="42"/>
      <c r="M204" s="42"/>
      <c r="N204" s="42"/>
      <c r="O204" s="42"/>
      <c r="P204" s="42"/>
      <c r="Q204" s="42"/>
      <c r="R204" s="42">
        <f t="shared" si="20"/>
        <v>1923991</v>
      </c>
      <c r="S204" s="42">
        <f t="shared" si="21"/>
        <v>4830</v>
      </c>
    </row>
    <row r="205" spans="1:19" s="18" customFormat="1">
      <c r="A205" s="18">
        <f t="shared" si="22"/>
        <v>2025</v>
      </c>
      <c r="B205" s="18">
        <f t="shared" si="23"/>
        <v>6</v>
      </c>
      <c r="F205" s="42">
        <f>SUMIF('Cust MB Ind'!$X$8:$AH$8,$B$29,'Cust MB Ind'!$X165:$AH165)</f>
        <v>9</v>
      </c>
      <c r="G205" s="42">
        <f>'Avg Bill Days'!C162</f>
        <v>30.619</v>
      </c>
      <c r="H205" s="42"/>
      <c r="I205" s="42"/>
      <c r="J205" s="42">
        <f t="shared" si="19"/>
        <v>0</v>
      </c>
      <c r="K205" s="42">
        <f t="shared" si="19"/>
        <v>655</v>
      </c>
      <c r="L205" s="42"/>
      <c r="M205" s="42"/>
      <c r="N205" s="42"/>
      <c r="O205" s="42"/>
      <c r="P205" s="42"/>
      <c r="Q205" s="42"/>
      <c r="R205" s="42">
        <f t="shared" si="20"/>
        <v>2161906</v>
      </c>
      <c r="S205" s="42">
        <f t="shared" si="21"/>
        <v>5054</v>
      </c>
    </row>
    <row r="206" spans="1:19" s="18" customFormat="1">
      <c r="A206" s="18">
        <f t="shared" si="22"/>
        <v>2025</v>
      </c>
      <c r="B206" s="18">
        <f t="shared" si="23"/>
        <v>7</v>
      </c>
      <c r="F206" s="42">
        <f>SUMIF('Cust MB Ind'!$X$8:$AH$8,$B$29,'Cust MB Ind'!$X166:$AH166)</f>
        <v>9</v>
      </c>
      <c r="G206" s="42">
        <f>'Avg Bill Days'!C163</f>
        <v>30.713999999999999</v>
      </c>
      <c r="H206" s="42"/>
      <c r="I206" s="42"/>
      <c r="J206" s="42">
        <f t="shared" si="19"/>
        <v>0</v>
      </c>
      <c r="K206" s="42">
        <f t="shared" si="19"/>
        <v>673</v>
      </c>
      <c r="L206" s="42"/>
      <c r="M206" s="42"/>
      <c r="N206" s="42"/>
      <c r="O206" s="42"/>
      <c r="P206" s="42"/>
      <c r="Q206" s="42"/>
      <c r="R206" s="42">
        <f t="shared" si="20"/>
        <v>2187879</v>
      </c>
      <c r="S206" s="42">
        <f t="shared" si="21"/>
        <v>5163</v>
      </c>
    </row>
    <row r="207" spans="1:19" s="18" customFormat="1">
      <c r="A207" s="18">
        <f t="shared" si="22"/>
        <v>2025</v>
      </c>
      <c r="B207" s="18">
        <f t="shared" si="23"/>
        <v>8</v>
      </c>
      <c r="F207" s="42">
        <f>SUMIF('Cust MB Ind'!$X$8:$AH$8,$B$29,'Cust MB Ind'!$X167:$AH167)</f>
        <v>9</v>
      </c>
      <c r="G207" s="42">
        <f>'Avg Bill Days'!C164</f>
        <v>30.475999999999999</v>
      </c>
      <c r="H207" s="42"/>
      <c r="I207" s="42"/>
      <c r="J207" s="42">
        <f t="shared" si="19"/>
        <v>0</v>
      </c>
      <c r="K207" s="42">
        <f t="shared" si="19"/>
        <v>687</v>
      </c>
      <c r="L207" s="42"/>
      <c r="M207" s="42"/>
      <c r="N207" s="42"/>
      <c r="O207" s="42"/>
      <c r="P207" s="42"/>
      <c r="Q207" s="42"/>
      <c r="R207" s="42">
        <f t="shared" si="20"/>
        <v>2273819</v>
      </c>
      <c r="S207" s="42">
        <f t="shared" si="21"/>
        <v>5253</v>
      </c>
    </row>
    <row r="208" spans="1:19" s="18" customFormat="1">
      <c r="A208" s="18">
        <f t="shared" si="22"/>
        <v>2025</v>
      </c>
      <c r="B208" s="18">
        <f t="shared" si="23"/>
        <v>9</v>
      </c>
      <c r="F208" s="42">
        <f>SUMIF('Cust MB Ind'!$X$8:$AH$8,$B$29,'Cust MB Ind'!$X168:$AH168)</f>
        <v>9</v>
      </c>
      <c r="G208" s="42">
        <f>'Avg Bill Days'!C165</f>
        <v>31.143000000000001</v>
      </c>
      <c r="H208" s="42"/>
      <c r="I208" s="42"/>
      <c r="J208" s="42">
        <f t="shared" si="19"/>
        <v>0</v>
      </c>
      <c r="K208" s="42">
        <f t="shared" si="19"/>
        <v>662</v>
      </c>
      <c r="L208" s="42"/>
      <c r="M208" s="42"/>
      <c r="N208" s="42"/>
      <c r="O208" s="42"/>
      <c r="P208" s="42"/>
      <c r="Q208" s="42"/>
      <c r="R208" s="42">
        <f t="shared" si="20"/>
        <v>2284518</v>
      </c>
      <c r="S208" s="42">
        <f t="shared" si="21"/>
        <v>5231</v>
      </c>
    </row>
    <row r="209" spans="1:19" s="18" customFormat="1">
      <c r="A209" s="18">
        <f t="shared" si="22"/>
        <v>2025</v>
      </c>
      <c r="B209" s="18">
        <f t="shared" si="23"/>
        <v>10</v>
      </c>
      <c r="F209" s="42">
        <f>SUMIF('Cust MB Ind'!$X$8:$AH$8,$B$29,'Cust MB Ind'!$X169:$AH169)</f>
        <v>9</v>
      </c>
      <c r="G209" s="42">
        <f>'Avg Bill Days'!C166</f>
        <v>30.762</v>
      </c>
      <c r="H209" s="42"/>
      <c r="I209" s="42"/>
      <c r="J209" s="42">
        <f t="shared" si="19"/>
        <v>0</v>
      </c>
      <c r="K209" s="42">
        <f t="shared" si="19"/>
        <v>678</v>
      </c>
      <c r="L209" s="42"/>
      <c r="M209" s="42"/>
      <c r="N209" s="42"/>
      <c r="O209" s="42"/>
      <c r="P209" s="42"/>
      <c r="Q209" s="42"/>
      <c r="R209" s="42">
        <f t="shared" si="20"/>
        <v>2094483</v>
      </c>
      <c r="S209" s="42">
        <f t="shared" si="21"/>
        <v>4994</v>
      </c>
    </row>
    <row r="210" spans="1:19" s="18" customFormat="1">
      <c r="A210" s="18">
        <f t="shared" si="22"/>
        <v>2025</v>
      </c>
      <c r="B210" s="18">
        <f t="shared" si="23"/>
        <v>11</v>
      </c>
      <c r="F210" s="42">
        <f>SUMIF('Cust MB Ind'!$X$8:$AH$8,$B$29,'Cust MB Ind'!$X170:$AH170)</f>
        <v>9</v>
      </c>
      <c r="G210" s="42">
        <f>'Avg Bill Days'!C167</f>
        <v>28.619</v>
      </c>
      <c r="H210" s="42"/>
      <c r="I210" s="42"/>
      <c r="J210" s="42">
        <f t="shared" si="19"/>
        <v>0</v>
      </c>
      <c r="K210" s="42">
        <f t="shared" si="19"/>
        <v>640</v>
      </c>
      <c r="L210" s="42"/>
      <c r="M210" s="42"/>
      <c r="N210" s="42"/>
      <c r="O210" s="42"/>
      <c r="P210" s="42"/>
      <c r="Q210" s="42"/>
      <c r="R210" s="42">
        <f t="shared" si="20"/>
        <v>1720705</v>
      </c>
      <c r="S210" s="42">
        <f t="shared" si="21"/>
        <v>4666</v>
      </c>
    </row>
    <row r="211" spans="1:19" s="18" customFormat="1">
      <c r="A211" s="18">
        <f t="shared" si="22"/>
        <v>2025</v>
      </c>
      <c r="B211" s="18">
        <f t="shared" si="23"/>
        <v>12</v>
      </c>
      <c r="F211" s="42">
        <f>SUMIF('Cust MB Ind'!$X$8:$AH$8,$B$29,'Cust MB Ind'!$X171:$AH171)</f>
        <v>9</v>
      </c>
      <c r="G211" s="42">
        <f>'Avg Bill Days'!C168</f>
        <v>31.238</v>
      </c>
      <c r="H211" s="42"/>
      <c r="I211" s="42"/>
      <c r="J211" s="42">
        <f t="shared" si="19"/>
        <v>0</v>
      </c>
      <c r="K211" s="42">
        <f t="shared" si="19"/>
        <v>625</v>
      </c>
      <c r="L211" s="42"/>
      <c r="M211" s="42"/>
      <c r="N211" s="42"/>
      <c r="O211" s="42"/>
      <c r="P211" s="42"/>
      <c r="Q211" s="42"/>
      <c r="R211" s="42">
        <f t="shared" si="20"/>
        <v>1787408</v>
      </c>
      <c r="S211" s="42">
        <f t="shared" si="21"/>
        <v>4645</v>
      </c>
    </row>
    <row r="212" spans="1:19" s="18" customFormat="1">
      <c r="A212" s="18">
        <f t="shared" si="22"/>
        <v>2026</v>
      </c>
      <c r="B212" s="18">
        <f t="shared" si="23"/>
        <v>1</v>
      </c>
      <c r="F212" s="42">
        <f>SUMIF('Cust MB Ind'!$X$8:$AH$8,$B$29,'Cust MB Ind'!$X172:$AH172)</f>
        <v>9</v>
      </c>
      <c r="G212" s="42">
        <f>'Avg Bill Days'!C169</f>
        <v>32.286000000000001</v>
      </c>
      <c r="H212" s="42"/>
      <c r="I212" s="42"/>
      <c r="J212" s="42">
        <f t="shared" si="19"/>
        <v>0</v>
      </c>
      <c r="K212" s="42">
        <f t="shared" si="19"/>
        <v>551</v>
      </c>
      <c r="L212" s="42"/>
      <c r="M212" s="42"/>
      <c r="N212" s="42"/>
      <c r="O212" s="42"/>
      <c r="P212" s="42"/>
      <c r="Q212" s="42"/>
      <c r="R212" s="42">
        <f t="shared" si="20"/>
        <v>1738080</v>
      </c>
      <c r="S212" s="42">
        <f t="shared" si="21"/>
        <v>4479</v>
      </c>
    </row>
    <row r="213" spans="1:19" s="18" customFormat="1">
      <c r="A213" s="18">
        <f t="shared" si="22"/>
        <v>2026</v>
      </c>
      <c r="B213" s="18">
        <f t="shared" si="23"/>
        <v>2</v>
      </c>
      <c r="F213" s="42">
        <f>SUMIF('Cust MB Ind'!$X$8:$AH$8,$B$29,'Cust MB Ind'!$X173:$AH173)</f>
        <v>9</v>
      </c>
      <c r="G213" s="42">
        <f>'Avg Bill Days'!C170</f>
        <v>29.81</v>
      </c>
      <c r="H213" s="42"/>
      <c r="I213" s="42"/>
      <c r="J213" s="42">
        <f t="shared" si="19"/>
        <v>0</v>
      </c>
      <c r="K213" s="42">
        <f t="shared" si="19"/>
        <v>515</v>
      </c>
      <c r="L213" s="42"/>
      <c r="M213" s="42"/>
      <c r="N213" s="42"/>
      <c r="O213" s="42"/>
      <c r="P213" s="42"/>
      <c r="Q213" s="42"/>
      <c r="R213" s="42">
        <f t="shared" si="20"/>
        <v>1695632</v>
      </c>
      <c r="S213" s="42">
        <f t="shared" si="21"/>
        <v>4384</v>
      </c>
    </row>
    <row r="214" spans="1:19" s="18" customFormat="1">
      <c r="A214" s="18">
        <f t="shared" si="22"/>
        <v>2026</v>
      </c>
      <c r="B214" s="18">
        <f t="shared" si="23"/>
        <v>3</v>
      </c>
      <c r="F214" s="42">
        <f>SUMIF('Cust MB Ind'!$X$8:$AH$8,$B$29,'Cust MB Ind'!$X174:$AH174)</f>
        <v>9</v>
      </c>
      <c r="G214" s="42">
        <f>'Avg Bill Days'!C171</f>
        <v>29.524000000000001</v>
      </c>
      <c r="H214" s="42"/>
      <c r="I214" s="42"/>
      <c r="J214" s="42">
        <f t="shared" si="19"/>
        <v>0</v>
      </c>
      <c r="K214" s="42">
        <f t="shared" si="19"/>
        <v>562</v>
      </c>
      <c r="L214" s="42"/>
      <c r="M214" s="42"/>
      <c r="N214" s="42"/>
      <c r="O214" s="42"/>
      <c r="P214" s="42"/>
      <c r="Q214" s="42"/>
      <c r="R214" s="42">
        <f t="shared" si="20"/>
        <v>1756522</v>
      </c>
      <c r="S214" s="42">
        <f t="shared" si="21"/>
        <v>4608</v>
      </c>
    </row>
    <row r="215" spans="1:19" s="18" customFormat="1">
      <c r="A215" s="18">
        <f t="shared" si="22"/>
        <v>2026</v>
      </c>
      <c r="B215" s="18">
        <f t="shared" si="23"/>
        <v>4</v>
      </c>
      <c r="F215" s="42">
        <f>SUMIF('Cust MB Ind'!$X$8:$AH$8,$B$29,'Cust MB Ind'!$X175:$AH175)</f>
        <v>9</v>
      </c>
      <c r="G215" s="42">
        <f>'Avg Bill Days'!C172</f>
        <v>30.713999999999999</v>
      </c>
      <c r="H215" s="42"/>
      <c r="I215" s="42"/>
      <c r="J215" s="42">
        <f t="shared" si="19"/>
        <v>0</v>
      </c>
      <c r="K215" s="42">
        <f t="shared" si="19"/>
        <v>575</v>
      </c>
      <c r="L215" s="42"/>
      <c r="M215" s="42"/>
      <c r="N215" s="42"/>
      <c r="O215" s="42"/>
      <c r="P215" s="42"/>
      <c r="Q215" s="42"/>
      <c r="R215" s="42">
        <f t="shared" si="20"/>
        <v>1869359</v>
      </c>
      <c r="S215" s="42">
        <f t="shared" si="21"/>
        <v>4634</v>
      </c>
    </row>
    <row r="216" spans="1:19" s="18" customFormat="1">
      <c r="A216" s="18">
        <f t="shared" si="22"/>
        <v>2026</v>
      </c>
      <c r="B216" s="18">
        <f t="shared" si="23"/>
        <v>5</v>
      </c>
      <c r="F216" s="42">
        <f>SUMIF('Cust MB Ind'!$X$8:$AH$8,$B$29,'Cust MB Ind'!$X176:$AH176)</f>
        <v>9</v>
      </c>
      <c r="G216" s="42">
        <f>'Avg Bill Days'!C173</f>
        <v>29.524000000000001</v>
      </c>
      <c r="H216" s="42"/>
      <c r="I216" s="42"/>
      <c r="J216" s="42">
        <f t="shared" si="19"/>
        <v>0</v>
      </c>
      <c r="K216" s="42">
        <f t="shared" si="19"/>
        <v>673</v>
      </c>
      <c r="L216" s="42"/>
      <c r="M216" s="42"/>
      <c r="N216" s="42"/>
      <c r="O216" s="42"/>
      <c r="P216" s="42"/>
      <c r="Q216" s="42"/>
      <c r="R216" s="42">
        <f t="shared" si="20"/>
        <v>1923991</v>
      </c>
      <c r="S216" s="42">
        <f t="shared" si="21"/>
        <v>4830</v>
      </c>
    </row>
    <row r="217" spans="1:19" s="18" customFormat="1">
      <c r="A217" s="18">
        <f t="shared" si="22"/>
        <v>2026</v>
      </c>
      <c r="B217" s="18">
        <f t="shared" si="23"/>
        <v>6</v>
      </c>
      <c r="F217" s="42">
        <f>SUMIF('Cust MB Ind'!$X$8:$AH$8,$B$29,'Cust MB Ind'!$X177:$AH177)</f>
        <v>9</v>
      </c>
      <c r="G217" s="42">
        <f>'Avg Bill Days'!C174</f>
        <v>30.619</v>
      </c>
      <c r="H217" s="42"/>
      <c r="I217" s="42"/>
      <c r="J217" s="42">
        <f t="shared" si="19"/>
        <v>0</v>
      </c>
      <c r="K217" s="42">
        <f t="shared" si="19"/>
        <v>655</v>
      </c>
      <c r="L217" s="42"/>
      <c r="M217" s="42"/>
      <c r="N217" s="42"/>
      <c r="O217" s="42"/>
      <c r="P217" s="42"/>
      <c r="Q217" s="42"/>
      <c r="R217" s="42">
        <f t="shared" si="20"/>
        <v>2161906</v>
      </c>
      <c r="S217" s="42">
        <f t="shared" si="21"/>
        <v>5054</v>
      </c>
    </row>
    <row r="218" spans="1:19" s="18" customFormat="1">
      <c r="A218" s="18">
        <f t="shared" si="22"/>
        <v>2026</v>
      </c>
      <c r="B218" s="18">
        <f t="shared" si="23"/>
        <v>7</v>
      </c>
      <c r="F218" s="42">
        <f>SUMIF('Cust MB Ind'!$X$8:$AH$8,$B$29,'Cust MB Ind'!$X178:$AH178)</f>
        <v>9</v>
      </c>
      <c r="G218" s="42">
        <f>'Avg Bill Days'!C175</f>
        <v>30.713999999999999</v>
      </c>
      <c r="H218" s="42"/>
      <c r="I218" s="42"/>
      <c r="J218" s="42">
        <f t="shared" si="19"/>
        <v>0</v>
      </c>
      <c r="K218" s="42">
        <f t="shared" si="19"/>
        <v>673</v>
      </c>
      <c r="L218" s="42"/>
      <c r="M218" s="42"/>
      <c r="N218" s="42"/>
      <c r="O218" s="42"/>
      <c r="P218" s="42"/>
      <c r="Q218" s="42"/>
      <c r="R218" s="42">
        <f t="shared" si="20"/>
        <v>2187879</v>
      </c>
      <c r="S218" s="42">
        <f t="shared" si="21"/>
        <v>5163</v>
      </c>
    </row>
    <row r="219" spans="1:19" s="18" customFormat="1">
      <c r="A219" s="18">
        <f t="shared" si="22"/>
        <v>2026</v>
      </c>
      <c r="B219" s="18">
        <f t="shared" si="23"/>
        <v>8</v>
      </c>
      <c r="F219" s="42">
        <f>SUMIF('Cust MB Ind'!$X$8:$AH$8,$B$29,'Cust MB Ind'!$X179:$AH179)</f>
        <v>9</v>
      </c>
      <c r="G219" s="42">
        <f>'Avg Bill Days'!C176</f>
        <v>30.475999999999999</v>
      </c>
      <c r="H219" s="42"/>
      <c r="I219" s="42"/>
      <c r="J219" s="42">
        <f t="shared" si="19"/>
        <v>0</v>
      </c>
      <c r="K219" s="42">
        <f t="shared" si="19"/>
        <v>687</v>
      </c>
      <c r="L219" s="42"/>
      <c r="M219" s="42"/>
      <c r="N219" s="42"/>
      <c r="O219" s="42"/>
      <c r="P219" s="42"/>
      <c r="Q219" s="42"/>
      <c r="R219" s="42">
        <f t="shared" si="20"/>
        <v>2273819</v>
      </c>
      <c r="S219" s="42">
        <f t="shared" si="21"/>
        <v>5253</v>
      </c>
    </row>
    <row r="220" spans="1:19" s="18" customFormat="1">
      <c r="A220" s="18">
        <f t="shared" si="22"/>
        <v>2026</v>
      </c>
      <c r="B220" s="18">
        <f t="shared" si="23"/>
        <v>9</v>
      </c>
      <c r="F220" s="42">
        <f>SUMIF('Cust MB Ind'!$X$8:$AH$8,$B$29,'Cust MB Ind'!$X180:$AH180)</f>
        <v>9</v>
      </c>
      <c r="G220" s="42">
        <f>'Avg Bill Days'!C177</f>
        <v>31.143000000000001</v>
      </c>
      <c r="H220" s="42"/>
      <c r="I220" s="42"/>
      <c r="J220" s="42">
        <f t="shared" si="19"/>
        <v>0</v>
      </c>
      <c r="K220" s="42">
        <f t="shared" si="19"/>
        <v>662</v>
      </c>
      <c r="L220" s="42"/>
      <c r="M220" s="42"/>
      <c r="N220" s="42"/>
      <c r="O220" s="42"/>
      <c r="P220" s="42"/>
      <c r="Q220" s="42"/>
      <c r="R220" s="42">
        <f t="shared" si="20"/>
        <v>2284518</v>
      </c>
      <c r="S220" s="42">
        <f t="shared" si="21"/>
        <v>5231</v>
      </c>
    </row>
    <row r="221" spans="1:19" s="18" customFormat="1">
      <c r="A221" s="18">
        <f t="shared" si="22"/>
        <v>2026</v>
      </c>
      <c r="B221" s="18">
        <f t="shared" si="23"/>
        <v>10</v>
      </c>
      <c r="F221" s="42">
        <f>SUMIF('Cust MB Ind'!$X$8:$AH$8,$B$29,'Cust MB Ind'!$X181:$AH181)</f>
        <v>9</v>
      </c>
      <c r="G221" s="42">
        <f>'Avg Bill Days'!C178</f>
        <v>30.762</v>
      </c>
      <c r="H221" s="42"/>
      <c r="I221" s="42"/>
      <c r="J221" s="42">
        <f t="shared" si="19"/>
        <v>0</v>
      </c>
      <c r="K221" s="42">
        <f t="shared" si="19"/>
        <v>678</v>
      </c>
      <c r="L221" s="42"/>
      <c r="M221" s="42"/>
      <c r="N221" s="42"/>
      <c r="O221" s="42"/>
      <c r="P221" s="42"/>
      <c r="Q221" s="42"/>
      <c r="R221" s="42">
        <f t="shared" si="20"/>
        <v>2094483</v>
      </c>
      <c r="S221" s="42">
        <f t="shared" si="21"/>
        <v>4994</v>
      </c>
    </row>
    <row r="222" spans="1:19" s="18" customFormat="1">
      <c r="A222" s="18">
        <f t="shared" si="22"/>
        <v>2026</v>
      </c>
      <c r="B222" s="18">
        <f t="shared" si="23"/>
        <v>11</v>
      </c>
      <c r="F222" s="42">
        <f>SUMIF('Cust MB Ind'!$X$8:$AH$8,$B$29,'Cust MB Ind'!$X182:$AH182)</f>
        <v>9</v>
      </c>
      <c r="G222" s="42">
        <f>'Avg Bill Days'!C179</f>
        <v>28.619</v>
      </c>
      <c r="H222" s="42"/>
      <c r="I222" s="42"/>
      <c r="J222" s="42">
        <f t="shared" si="19"/>
        <v>0</v>
      </c>
      <c r="K222" s="42">
        <f t="shared" si="19"/>
        <v>640</v>
      </c>
      <c r="L222" s="42"/>
      <c r="M222" s="42"/>
      <c r="N222" s="42"/>
      <c r="O222" s="42"/>
      <c r="P222" s="42"/>
      <c r="Q222" s="42"/>
      <c r="R222" s="42">
        <f t="shared" si="20"/>
        <v>1720705</v>
      </c>
      <c r="S222" s="42">
        <f t="shared" si="21"/>
        <v>4666</v>
      </c>
    </row>
    <row r="223" spans="1:19" s="18" customFormat="1">
      <c r="A223" s="18">
        <f t="shared" si="22"/>
        <v>2026</v>
      </c>
      <c r="B223" s="18">
        <f t="shared" si="23"/>
        <v>12</v>
      </c>
      <c r="F223" s="42">
        <f>SUMIF('Cust MB Ind'!$X$8:$AH$8,$B$29,'Cust MB Ind'!$X183:$AH183)</f>
        <v>9</v>
      </c>
      <c r="G223" s="42">
        <f>'Avg Bill Days'!C180</f>
        <v>31.238</v>
      </c>
      <c r="H223" s="42"/>
      <c r="I223" s="42"/>
      <c r="J223" s="42">
        <f t="shared" si="19"/>
        <v>0</v>
      </c>
      <c r="K223" s="42">
        <f t="shared" si="19"/>
        <v>625</v>
      </c>
      <c r="L223" s="42"/>
      <c r="M223" s="42"/>
      <c r="N223" s="42"/>
      <c r="O223" s="42"/>
      <c r="P223" s="42"/>
      <c r="Q223" s="42"/>
      <c r="R223" s="42">
        <f t="shared" si="20"/>
        <v>1787408</v>
      </c>
      <c r="S223" s="42">
        <f t="shared" si="21"/>
        <v>4645</v>
      </c>
    </row>
    <row r="224" spans="1:19" s="18" customFormat="1">
      <c r="A224" s="18">
        <f t="shared" si="22"/>
        <v>2027</v>
      </c>
      <c r="B224" s="18">
        <f t="shared" si="23"/>
        <v>1</v>
      </c>
      <c r="F224" s="42">
        <f>SUMIF('Cust MB Ind'!$X$8:$AH$8,$B$29,'Cust MB Ind'!$X184:$AH184)</f>
        <v>9</v>
      </c>
      <c r="G224" s="42">
        <f>'Avg Bill Days'!C181</f>
        <v>32.286000000000001</v>
      </c>
      <c r="H224" s="42"/>
      <c r="I224" s="42"/>
      <c r="J224" s="42">
        <f t="shared" si="19"/>
        <v>0</v>
      </c>
      <c r="K224" s="42">
        <f t="shared" si="19"/>
        <v>551</v>
      </c>
      <c r="L224" s="42"/>
      <c r="M224" s="42"/>
      <c r="N224" s="42"/>
      <c r="O224" s="42"/>
      <c r="P224" s="42"/>
      <c r="Q224" s="42"/>
      <c r="R224" s="42">
        <f t="shared" si="20"/>
        <v>1738080</v>
      </c>
      <c r="S224" s="42">
        <f t="shared" si="21"/>
        <v>4479</v>
      </c>
    </row>
    <row r="225" spans="1:19" s="18" customFormat="1">
      <c r="A225" s="18">
        <f t="shared" si="22"/>
        <v>2027</v>
      </c>
      <c r="B225" s="18">
        <f t="shared" si="23"/>
        <v>2</v>
      </c>
      <c r="F225" s="42">
        <f>SUMIF('Cust MB Ind'!$X$8:$AH$8,$B$29,'Cust MB Ind'!$X185:$AH185)</f>
        <v>9</v>
      </c>
      <c r="G225" s="42">
        <f>'Avg Bill Days'!C182</f>
        <v>29.81</v>
      </c>
      <c r="H225" s="42"/>
      <c r="I225" s="42"/>
      <c r="J225" s="42">
        <f t="shared" si="19"/>
        <v>0</v>
      </c>
      <c r="K225" s="42">
        <f t="shared" si="19"/>
        <v>515</v>
      </c>
      <c r="L225" s="42"/>
      <c r="M225" s="42"/>
      <c r="N225" s="42"/>
      <c r="O225" s="42"/>
      <c r="P225" s="42"/>
      <c r="Q225" s="42"/>
      <c r="R225" s="42">
        <f t="shared" si="20"/>
        <v>1695632</v>
      </c>
      <c r="S225" s="42">
        <f t="shared" si="21"/>
        <v>4384</v>
      </c>
    </row>
    <row r="226" spans="1:19" s="18" customFormat="1">
      <c r="A226" s="18">
        <f t="shared" si="22"/>
        <v>2027</v>
      </c>
      <c r="B226" s="18">
        <f t="shared" si="23"/>
        <v>3</v>
      </c>
      <c r="F226" s="42">
        <f>SUMIF('Cust MB Ind'!$X$8:$AH$8,$B$29,'Cust MB Ind'!$X186:$AH186)</f>
        <v>9</v>
      </c>
      <c r="G226" s="42">
        <f>'Avg Bill Days'!C183</f>
        <v>29.524000000000001</v>
      </c>
      <c r="H226" s="42"/>
      <c r="I226" s="42"/>
      <c r="J226" s="42">
        <f t="shared" si="19"/>
        <v>0</v>
      </c>
      <c r="K226" s="42">
        <f t="shared" si="19"/>
        <v>562</v>
      </c>
      <c r="L226" s="42"/>
      <c r="M226" s="42"/>
      <c r="N226" s="42"/>
      <c r="O226" s="42"/>
      <c r="P226" s="42"/>
      <c r="Q226" s="42"/>
      <c r="R226" s="42">
        <f t="shared" si="20"/>
        <v>1756522</v>
      </c>
      <c r="S226" s="42">
        <f t="shared" si="21"/>
        <v>4608</v>
      </c>
    </row>
    <row r="227" spans="1:19" s="18" customFormat="1">
      <c r="A227" s="18">
        <f t="shared" si="22"/>
        <v>2027</v>
      </c>
      <c r="B227" s="18">
        <f t="shared" si="23"/>
        <v>4</v>
      </c>
      <c r="F227" s="42">
        <f>SUMIF('Cust MB Ind'!$X$8:$AH$8,$B$29,'Cust MB Ind'!$X187:$AH187)</f>
        <v>9</v>
      </c>
      <c r="G227" s="42">
        <f>'Avg Bill Days'!C184</f>
        <v>30.713999999999999</v>
      </c>
      <c r="H227" s="42"/>
      <c r="I227" s="42"/>
      <c r="J227" s="42">
        <f t="shared" si="19"/>
        <v>0</v>
      </c>
      <c r="K227" s="42">
        <f t="shared" si="19"/>
        <v>575</v>
      </c>
      <c r="L227" s="42"/>
      <c r="M227" s="42"/>
      <c r="N227" s="42"/>
      <c r="O227" s="42"/>
      <c r="P227" s="42"/>
      <c r="Q227" s="42"/>
      <c r="R227" s="42">
        <f t="shared" si="20"/>
        <v>1869359</v>
      </c>
      <c r="S227" s="42">
        <f t="shared" si="21"/>
        <v>4634</v>
      </c>
    </row>
    <row r="228" spans="1:19" s="18" customFormat="1">
      <c r="A228" s="18">
        <f t="shared" si="22"/>
        <v>2027</v>
      </c>
      <c r="B228" s="18">
        <f t="shared" si="23"/>
        <v>5</v>
      </c>
      <c r="F228" s="42">
        <f>SUMIF('Cust MB Ind'!$X$8:$AH$8,$B$29,'Cust MB Ind'!$X188:$AH188)</f>
        <v>9</v>
      </c>
      <c r="G228" s="42">
        <f>'Avg Bill Days'!C185</f>
        <v>29.524000000000001</v>
      </c>
      <c r="H228" s="42"/>
      <c r="I228" s="42"/>
      <c r="J228" s="42">
        <f t="shared" si="19"/>
        <v>0</v>
      </c>
      <c r="K228" s="42">
        <f t="shared" si="19"/>
        <v>673</v>
      </c>
      <c r="L228" s="42"/>
      <c r="M228" s="42"/>
      <c r="N228" s="42"/>
      <c r="O228" s="42"/>
      <c r="P228" s="42"/>
      <c r="Q228" s="42"/>
      <c r="R228" s="42">
        <f t="shared" si="20"/>
        <v>1923991</v>
      </c>
      <c r="S228" s="42">
        <f t="shared" si="21"/>
        <v>4830</v>
      </c>
    </row>
    <row r="229" spans="1:19" s="18" customFormat="1">
      <c r="A229" s="18">
        <f t="shared" si="22"/>
        <v>2027</v>
      </c>
      <c r="B229" s="18">
        <f t="shared" si="23"/>
        <v>6</v>
      </c>
      <c r="F229" s="42">
        <f>SUMIF('Cust MB Ind'!$X$8:$AH$8,$B$29,'Cust MB Ind'!$X189:$AH189)</f>
        <v>9</v>
      </c>
      <c r="G229" s="42">
        <f>'Avg Bill Days'!C186</f>
        <v>30.619</v>
      </c>
      <c r="H229" s="42"/>
      <c r="I229" s="42"/>
      <c r="J229" s="42">
        <f t="shared" si="19"/>
        <v>0</v>
      </c>
      <c r="K229" s="42">
        <f t="shared" si="19"/>
        <v>655</v>
      </c>
      <c r="L229" s="42"/>
      <c r="M229" s="42"/>
      <c r="N229" s="42"/>
      <c r="O229" s="42"/>
      <c r="P229" s="42"/>
      <c r="Q229" s="42"/>
      <c r="R229" s="42">
        <f t="shared" si="20"/>
        <v>2161906</v>
      </c>
      <c r="S229" s="42">
        <f t="shared" si="21"/>
        <v>5054</v>
      </c>
    </row>
    <row r="230" spans="1:19" s="18" customFormat="1">
      <c r="A230" s="18">
        <f t="shared" si="22"/>
        <v>2027</v>
      </c>
      <c r="B230" s="18">
        <f t="shared" si="23"/>
        <v>7</v>
      </c>
      <c r="F230" s="42">
        <f>SUMIF('Cust MB Ind'!$X$8:$AH$8,$B$29,'Cust MB Ind'!$X190:$AH190)</f>
        <v>9</v>
      </c>
      <c r="G230" s="42">
        <f>'Avg Bill Days'!C187</f>
        <v>30.713999999999999</v>
      </c>
      <c r="H230" s="42"/>
      <c r="I230" s="42"/>
      <c r="J230" s="42">
        <f t="shared" si="19"/>
        <v>0</v>
      </c>
      <c r="K230" s="42">
        <f t="shared" si="19"/>
        <v>673</v>
      </c>
      <c r="L230" s="42"/>
      <c r="M230" s="42"/>
      <c r="N230" s="42"/>
      <c r="O230" s="42"/>
      <c r="P230" s="42"/>
      <c r="Q230" s="42"/>
      <c r="R230" s="42">
        <f t="shared" si="20"/>
        <v>2187879</v>
      </c>
      <c r="S230" s="42">
        <f t="shared" si="21"/>
        <v>5163</v>
      </c>
    </row>
    <row r="231" spans="1:19" s="18" customFormat="1">
      <c r="A231" s="18">
        <f t="shared" si="22"/>
        <v>2027</v>
      </c>
      <c r="B231" s="18">
        <f t="shared" si="23"/>
        <v>8</v>
      </c>
      <c r="F231" s="42">
        <f>SUMIF('Cust MB Ind'!$X$8:$AH$8,$B$29,'Cust MB Ind'!$X191:$AH191)</f>
        <v>9</v>
      </c>
      <c r="G231" s="42">
        <f>'Avg Bill Days'!C188</f>
        <v>30.475999999999999</v>
      </c>
      <c r="H231" s="42"/>
      <c r="I231" s="42"/>
      <c r="J231" s="42">
        <f t="shared" si="19"/>
        <v>0</v>
      </c>
      <c r="K231" s="42">
        <f t="shared" si="19"/>
        <v>687</v>
      </c>
      <c r="L231" s="42"/>
      <c r="M231" s="42"/>
      <c r="N231" s="42"/>
      <c r="O231" s="42"/>
      <c r="P231" s="42"/>
      <c r="Q231" s="42"/>
      <c r="R231" s="42">
        <f t="shared" si="20"/>
        <v>2273819</v>
      </c>
      <c r="S231" s="42">
        <f t="shared" si="21"/>
        <v>5253</v>
      </c>
    </row>
    <row r="232" spans="1:19" s="18" customFormat="1">
      <c r="A232" s="18">
        <f t="shared" si="22"/>
        <v>2027</v>
      </c>
      <c r="B232" s="18">
        <f t="shared" si="23"/>
        <v>9</v>
      </c>
      <c r="F232" s="42">
        <f>SUMIF('Cust MB Ind'!$X$8:$AH$8,$B$29,'Cust MB Ind'!$X192:$AH192)</f>
        <v>9</v>
      </c>
      <c r="G232" s="42">
        <f>'Avg Bill Days'!C189</f>
        <v>31.143000000000001</v>
      </c>
      <c r="H232" s="42"/>
      <c r="I232" s="42"/>
      <c r="J232" s="42">
        <f t="shared" si="19"/>
        <v>0</v>
      </c>
      <c r="K232" s="42">
        <f t="shared" si="19"/>
        <v>662</v>
      </c>
      <c r="L232" s="42"/>
      <c r="M232" s="42"/>
      <c r="N232" s="42"/>
      <c r="O232" s="42"/>
      <c r="P232" s="42"/>
      <c r="Q232" s="42"/>
      <c r="R232" s="42">
        <f t="shared" si="20"/>
        <v>2284518</v>
      </c>
      <c r="S232" s="42">
        <f t="shared" si="21"/>
        <v>5231</v>
      </c>
    </row>
    <row r="233" spans="1:19" s="18" customFormat="1">
      <c r="A233" s="18">
        <f t="shared" si="22"/>
        <v>2027</v>
      </c>
      <c r="B233" s="18">
        <f t="shared" si="23"/>
        <v>10</v>
      </c>
      <c r="F233" s="42">
        <f>SUMIF('Cust MB Ind'!$X$8:$AH$8,$B$29,'Cust MB Ind'!$X193:$AH193)</f>
        <v>9</v>
      </c>
      <c r="G233" s="42">
        <f>'Avg Bill Days'!C190</f>
        <v>30.762</v>
      </c>
      <c r="H233" s="42"/>
      <c r="I233" s="42"/>
      <c r="J233" s="42">
        <f t="shared" si="19"/>
        <v>0</v>
      </c>
      <c r="K233" s="42">
        <f t="shared" si="19"/>
        <v>678</v>
      </c>
      <c r="L233" s="42"/>
      <c r="M233" s="42"/>
      <c r="N233" s="42"/>
      <c r="O233" s="42"/>
      <c r="P233" s="42"/>
      <c r="Q233" s="42"/>
      <c r="R233" s="42">
        <f t="shared" si="20"/>
        <v>2094483</v>
      </c>
      <c r="S233" s="42">
        <f t="shared" si="21"/>
        <v>4994</v>
      </c>
    </row>
    <row r="234" spans="1:19" s="18" customFormat="1">
      <c r="A234" s="18">
        <f t="shared" si="22"/>
        <v>2027</v>
      </c>
      <c r="B234" s="18">
        <f t="shared" si="23"/>
        <v>11</v>
      </c>
      <c r="F234" s="42">
        <f>SUMIF('Cust MB Ind'!$X$8:$AH$8,$B$29,'Cust MB Ind'!$X194:$AH194)</f>
        <v>9</v>
      </c>
      <c r="G234" s="42">
        <f>'Avg Bill Days'!C191</f>
        <v>28.619</v>
      </c>
      <c r="H234" s="42"/>
      <c r="I234" s="42"/>
      <c r="J234" s="42">
        <f t="shared" si="19"/>
        <v>0</v>
      </c>
      <c r="K234" s="42">
        <f t="shared" si="19"/>
        <v>640</v>
      </c>
      <c r="L234" s="42"/>
      <c r="M234" s="42"/>
      <c r="N234" s="42"/>
      <c r="O234" s="42"/>
      <c r="P234" s="42"/>
      <c r="Q234" s="42"/>
      <c r="R234" s="42">
        <f t="shared" si="20"/>
        <v>1720705</v>
      </c>
      <c r="S234" s="42">
        <f t="shared" si="21"/>
        <v>4666</v>
      </c>
    </row>
    <row r="235" spans="1:19" s="18" customFormat="1">
      <c r="A235" s="18">
        <f t="shared" si="22"/>
        <v>2027</v>
      </c>
      <c r="B235" s="18">
        <f t="shared" si="23"/>
        <v>12</v>
      </c>
      <c r="F235" s="42">
        <f>SUMIF('Cust MB Ind'!$X$8:$AH$8,$B$29,'Cust MB Ind'!$X195:$AH195)</f>
        <v>9</v>
      </c>
      <c r="G235" s="42">
        <f>'Avg Bill Days'!C192</f>
        <v>31.238</v>
      </c>
      <c r="H235" s="42"/>
      <c r="I235" s="42"/>
      <c r="J235" s="42">
        <f t="shared" si="19"/>
        <v>0</v>
      </c>
      <c r="K235" s="42">
        <f t="shared" si="19"/>
        <v>625</v>
      </c>
      <c r="L235" s="42"/>
      <c r="M235" s="42"/>
      <c r="N235" s="42"/>
      <c r="O235" s="42"/>
      <c r="P235" s="42"/>
      <c r="Q235" s="42"/>
      <c r="R235" s="42">
        <f t="shared" si="20"/>
        <v>1787408</v>
      </c>
      <c r="S235" s="42">
        <f t="shared" si="21"/>
        <v>4645</v>
      </c>
    </row>
    <row r="236" spans="1:19" s="18" customFormat="1">
      <c r="A236" s="18">
        <f t="shared" si="22"/>
        <v>2028</v>
      </c>
      <c r="B236" s="18">
        <f t="shared" si="23"/>
        <v>1</v>
      </c>
      <c r="F236" s="42">
        <f>SUMIF('Cust MB Ind'!$X$8:$AH$8,$B$29,'Cust MB Ind'!$X196:$AH196)</f>
        <v>9</v>
      </c>
      <c r="G236" s="42">
        <f>'Avg Bill Days'!C193</f>
        <v>32.286000000000001</v>
      </c>
      <c r="H236" s="42"/>
      <c r="I236" s="42"/>
      <c r="J236" s="42">
        <f t="shared" si="19"/>
        <v>0</v>
      </c>
      <c r="K236" s="42">
        <f t="shared" si="19"/>
        <v>551</v>
      </c>
      <c r="L236" s="42"/>
      <c r="M236" s="42"/>
      <c r="N236" s="42"/>
      <c r="O236" s="42"/>
      <c r="P236" s="42"/>
      <c r="Q236" s="42"/>
      <c r="R236" s="42">
        <f t="shared" si="20"/>
        <v>1738080</v>
      </c>
      <c r="S236" s="42">
        <f t="shared" si="21"/>
        <v>4479</v>
      </c>
    </row>
    <row r="237" spans="1:19" s="18" customFormat="1">
      <c r="A237" s="18">
        <f t="shared" si="22"/>
        <v>2028</v>
      </c>
      <c r="B237" s="18">
        <f t="shared" si="23"/>
        <v>2</v>
      </c>
      <c r="F237" s="42">
        <f>SUMIF('Cust MB Ind'!$X$8:$AH$8,$B$29,'Cust MB Ind'!$X197:$AH197)</f>
        <v>9</v>
      </c>
      <c r="G237" s="42">
        <f>'Avg Bill Days'!C194</f>
        <v>30.31</v>
      </c>
      <c r="H237" s="42"/>
      <c r="I237" s="42"/>
      <c r="J237" s="42">
        <f t="shared" si="19"/>
        <v>0</v>
      </c>
      <c r="K237" s="42">
        <f t="shared" si="19"/>
        <v>515</v>
      </c>
      <c r="L237" s="42"/>
      <c r="M237" s="42"/>
      <c r="N237" s="42"/>
      <c r="O237" s="42"/>
      <c r="P237" s="42"/>
      <c r="Q237" s="42"/>
      <c r="R237" s="42">
        <f t="shared" si="20"/>
        <v>1724073</v>
      </c>
      <c r="S237" s="42">
        <f t="shared" si="21"/>
        <v>4384</v>
      </c>
    </row>
    <row r="238" spans="1:19" s="18" customFormat="1">
      <c r="A238" s="18">
        <f t="shared" si="22"/>
        <v>2028</v>
      </c>
      <c r="B238" s="18">
        <f t="shared" si="23"/>
        <v>3</v>
      </c>
      <c r="F238" s="42">
        <f>SUMIF('Cust MB Ind'!$X$8:$AH$8,$B$29,'Cust MB Ind'!$X198:$AH198)</f>
        <v>9</v>
      </c>
      <c r="G238" s="42">
        <f>'Avg Bill Days'!C195</f>
        <v>30.024000000000001</v>
      </c>
      <c r="H238" s="42"/>
      <c r="I238" s="42"/>
      <c r="J238" s="42">
        <f t="shared" si="19"/>
        <v>0</v>
      </c>
      <c r="K238" s="42">
        <f t="shared" si="19"/>
        <v>562</v>
      </c>
      <c r="L238" s="42"/>
      <c r="M238" s="42"/>
      <c r="N238" s="42"/>
      <c r="O238" s="42"/>
      <c r="P238" s="42"/>
      <c r="Q238" s="42"/>
      <c r="R238" s="42">
        <f t="shared" si="20"/>
        <v>1786269</v>
      </c>
      <c r="S238" s="42">
        <f t="shared" si="21"/>
        <v>4608</v>
      </c>
    </row>
    <row r="239" spans="1:19" s="18" customFormat="1">
      <c r="A239" s="18">
        <f t="shared" si="22"/>
        <v>2028</v>
      </c>
      <c r="B239" s="18">
        <f t="shared" si="23"/>
        <v>4</v>
      </c>
      <c r="F239" s="42">
        <f>SUMIF('Cust MB Ind'!$X$8:$AH$8,$B$29,'Cust MB Ind'!$X199:$AH199)</f>
        <v>9</v>
      </c>
      <c r="G239" s="42">
        <f>'Avg Bill Days'!C196</f>
        <v>30.713999999999999</v>
      </c>
      <c r="H239" s="42"/>
      <c r="I239" s="42"/>
      <c r="J239" s="42">
        <f t="shared" si="19"/>
        <v>0</v>
      </c>
      <c r="K239" s="42">
        <f t="shared" si="19"/>
        <v>575</v>
      </c>
      <c r="L239" s="42"/>
      <c r="M239" s="42"/>
      <c r="N239" s="42"/>
      <c r="O239" s="42"/>
      <c r="P239" s="42"/>
      <c r="Q239" s="42"/>
      <c r="R239" s="42">
        <f t="shared" si="20"/>
        <v>1869359</v>
      </c>
      <c r="S239" s="42">
        <f t="shared" si="21"/>
        <v>4634</v>
      </c>
    </row>
    <row r="240" spans="1:19" s="18" customFormat="1">
      <c r="A240" s="18">
        <f t="shared" si="22"/>
        <v>2028</v>
      </c>
      <c r="B240" s="18">
        <f t="shared" si="23"/>
        <v>5</v>
      </c>
      <c r="F240" s="42">
        <f>SUMIF('Cust MB Ind'!$X$8:$AH$8,$B$29,'Cust MB Ind'!$X200:$AH200)</f>
        <v>9</v>
      </c>
      <c r="G240" s="42">
        <f>'Avg Bill Days'!C197</f>
        <v>29.524000000000001</v>
      </c>
      <c r="H240" s="42"/>
      <c r="I240" s="42"/>
      <c r="J240" s="42">
        <f t="shared" si="19"/>
        <v>0</v>
      </c>
      <c r="K240" s="42">
        <f t="shared" si="19"/>
        <v>673</v>
      </c>
      <c r="L240" s="42"/>
      <c r="M240" s="42"/>
      <c r="N240" s="42"/>
      <c r="O240" s="42"/>
      <c r="P240" s="42"/>
      <c r="Q240" s="42"/>
      <c r="R240" s="42">
        <f t="shared" si="20"/>
        <v>1923991</v>
      </c>
      <c r="S240" s="42">
        <f t="shared" si="21"/>
        <v>4830</v>
      </c>
    </row>
    <row r="241" spans="1:19" s="18" customFormat="1">
      <c r="A241" s="18">
        <f t="shared" si="22"/>
        <v>2028</v>
      </c>
      <c r="B241" s="18">
        <f t="shared" si="23"/>
        <v>6</v>
      </c>
      <c r="F241" s="42">
        <f>SUMIF('Cust MB Ind'!$X$8:$AH$8,$B$29,'Cust MB Ind'!$X201:$AH201)</f>
        <v>9</v>
      </c>
      <c r="G241" s="42">
        <f>'Avg Bill Days'!C198</f>
        <v>30.619</v>
      </c>
      <c r="H241" s="42"/>
      <c r="I241" s="42"/>
      <c r="J241" s="42">
        <f t="shared" si="19"/>
        <v>0</v>
      </c>
      <c r="K241" s="42">
        <f t="shared" si="19"/>
        <v>655</v>
      </c>
      <c r="L241" s="42"/>
      <c r="M241" s="42"/>
      <c r="N241" s="42"/>
      <c r="O241" s="42"/>
      <c r="P241" s="42"/>
      <c r="Q241" s="42"/>
      <c r="R241" s="42">
        <f t="shared" si="20"/>
        <v>2161906</v>
      </c>
      <c r="S241" s="42">
        <f t="shared" si="21"/>
        <v>5054</v>
      </c>
    </row>
    <row r="242" spans="1:19" s="18" customFormat="1">
      <c r="A242" s="18">
        <f t="shared" si="22"/>
        <v>2028</v>
      </c>
      <c r="B242" s="18">
        <f t="shared" si="23"/>
        <v>7</v>
      </c>
      <c r="F242" s="42">
        <f>SUMIF('Cust MB Ind'!$X$8:$AH$8,$B$29,'Cust MB Ind'!$X202:$AH202)</f>
        <v>9</v>
      </c>
      <c r="G242" s="42">
        <f>'Avg Bill Days'!C199</f>
        <v>30.713999999999999</v>
      </c>
      <c r="H242" s="42"/>
      <c r="I242" s="42"/>
      <c r="J242" s="42">
        <f t="shared" ref="J242:K305" si="24">ROUND(SUMIF($B$32:$B$45,$B242,J$32:J$45)*$F242,0)</f>
        <v>0</v>
      </c>
      <c r="K242" s="42">
        <f t="shared" si="24"/>
        <v>673</v>
      </c>
      <c r="L242" s="42"/>
      <c r="M242" s="42"/>
      <c r="N242" s="42"/>
      <c r="O242" s="42"/>
      <c r="P242" s="42"/>
      <c r="Q242" s="42"/>
      <c r="R242" s="42">
        <f t="shared" ref="R242:R305" si="25">ROUND(SUMIF($B$32:$B$45,$B242,R$32:R$45)*$F242*$G242,0)</f>
        <v>2187879</v>
      </c>
      <c r="S242" s="42">
        <f t="shared" ref="S242:S305" si="26">ROUND(SUMIF($B$32:$B$45,$B242,S$32:S$45)*$F242,0)</f>
        <v>5163</v>
      </c>
    </row>
    <row r="243" spans="1:19" s="18" customFormat="1">
      <c r="A243" s="18">
        <f t="shared" si="22"/>
        <v>2028</v>
      </c>
      <c r="B243" s="18">
        <f t="shared" si="23"/>
        <v>8</v>
      </c>
      <c r="F243" s="42">
        <f>SUMIF('Cust MB Ind'!$X$8:$AH$8,$B$29,'Cust MB Ind'!$X203:$AH203)</f>
        <v>9</v>
      </c>
      <c r="G243" s="42">
        <f>'Avg Bill Days'!C200</f>
        <v>30.475999999999999</v>
      </c>
      <c r="H243" s="42"/>
      <c r="I243" s="42"/>
      <c r="J243" s="42">
        <f t="shared" si="24"/>
        <v>0</v>
      </c>
      <c r="K243" s="42">
        <f t="shared" si="24"/>
        <v>687</v>
      </c>
      <c r="L243" s="42"/>
      <c r="M243" s="42"/>
      <c r="N243" s="42"/>
      <c r="O243" s="42"/>
      <c r="P243" s="42"/>
      <c r="Q243" s="42"/>
      <c r="R243" s="42">
        <f t="shared" si="25"/>
        <v>2273819</v>
      </c>
      <c r="S243" s="42">
        <f t="shared" si="26"/>
        <v>5253</v>
      </c>
    </row>
    <row r="244" spans="1:19" s="18" customFormat="1">
      <c r="A244" s="18">
        <f t="shared" si="22"/>
        <v>2028</v>
      </c>
      <c r="B244" s="18">
        <f t="shared" si="23"/>
        <v>9</v>
      </c>
      <c r="F244" s="42">
        <f>SUMIF('Cust MB Ind'!$X$8:$AH$8,$B$29,'Cust MB Ind'!$X204:$AH204)</f>
        <v>9</v>
      </c>
      <c r="G244" s="42">
        <f>'Avg Bill Days'!C201</f>
        <v>31.143000000000001</v>
      </c>
      <c r="H244" s="42"/>
      <c r="I244" s="42"/>
      <c r="J244" s="42">
        <f t="shared" si="24"/>
        <v>0</v>
      </c>
      <c r="K244" s="42">
        <f t="shared" si="24"/>
        <v>662</v>
      </c>
      <c r="L244" s="42"/>
      <c r="M244" s="42"/>
      <c r="N244" s="42"/>
      <c r="O244" s="42"/>
      <c r="P244" s="42"/>
      <c r="Q244" s="42"/>
      <c r="R244" s="42">
        <f t="shared" si="25"/>
        <v>2284518</v>
      </c>
      <c r="S244" s="42">
        <f t="shared" si="26"/>
        <v>5231</v>
      </c>
    </row>
    <row r="245" spans="1:19" s="18" customFormat="1">
      <c r="A245" s="18">
        <f t="shared" si="22"/>
        <v>2028</v>
      </c>
      <c r="B245" s="18">
        <f t="shared" si="23"/>
        <v>10</v>
      </c>
      <c r="F245" s="42">
        <f>SUMIF('Cust MB Ind'!$X$8:$AH$8,$B$29,'Cust MB Ind'!$X205:$AH205)</f>
        <v>9</v>
      </c>
      <c r="G245" s="42">
        <f>'Avg Bill Days'!C202</f>
        <v>30.762</v>
      </c>
      <c r="H245" s="42"/>
      <c r="I245" s="42"/>
      <c r="J245" s="42">
        <f t="shared" si="24"/>
        <v>0</v>
      </c>
      <c r="K245" s="42">
        <f t="shared" si="24"/>
        <v>678</v>
      </c>
      <c r="L245" s="42"/>
      <c r="M245" s="42"/>
      <c r="N245" s="42"/>
      <c r="O245" s="42"/>
      <c r="P245" s="42"/>
      <c r="Q245" s="42"/>
      <c r="R245" s="42">
        <f t="shared" si="25"/>
        <v>2094483</v>
      </c>
      <c r="S245" s="42">
        <f t="shared" si="26"/>
        <v>4994</v>
      </c>
    </row>
    <row r="246" spans="1:19" s="18" customFormat="1">
      <c r="A246" s="18">
        <f t="shared" si="22"/>
        <v>2028</v>
      </c>
      <c r="B246" s="18">
        <f t="shared" si="23"/>
        <v>11</v>
      </c>
      <c r="F246" s="42">
        <f>SUMIF('Cust MB Ind'!$X$8:$AH$8,$B$29,'Cust MB Ind'!$X206:$AH206)</f>
        <v>9</v>
      </c>
      <c r="G246" s="42">
        <f>'Avg Bill Days'!C203</f>
        <v>28.619</v>
      </c>
      <c r="H246" s="42"/>
      <c r="I246" s="42"/>
      <c r="J246" s="42">
        <f t="shared" si="24"/>
        <v>0</v>
      </c>
      <c r="K246" s="42">
        <f t="shared" si="24"/>
        <v>640</v>
      </c>
      <c r="L246" s="42"/>
      <c r="M246" s="42"/>
      <c r="N246" s="42"/>
      <c r="O246" s="42"/>
      <c r="P246" s="42"/>
      <c r="Q246" s="42"/>
      <c r="R246" s="42">
        <f t="shared" si="25"/>
        <v>1720705</v>
      </c>
      <c r="S246" s="42">
        <f t="shared" si="26"/>
        <v>4666</v>
      </c>
    </row>
    <row r="247" spans="1:19" s="18" customFormat="1">
      <c r="A247" s="18">
        <f t="shared" si="22"/>
        <v>2028</v>
      </c>
      <c r="B247" s="18">
        <f t="shared" si="23"/>
        <v>12</v>
      </c>
      <c r="F247" s="42">
        <f>SUMIF('Cust MB Ind'!$X$8:$AH$8,$B$29,'Cust MB Ind'!$X207:$AH207)</f>
        <v>9</v>
      </c>
      <c r="G247" s="42">
        <f>'Avg Bill Days'!C204</f>
        <v>31.238</v>
      </c>
      <c r="H247" s="42"/>
      <c r="I247" s="42"/>
      <c r="J247" s="42">
        <f t="shared" si="24"/>
        <v>0</v>
      </c>
      <c r="K247" s="42">
        <f t="shared" si="24"/>
        <v>625</v>
      </c>
      <c r="L247" s="42"/>
      <c r="M247" s="42"/>
      <c r="N247" s="42"/>
      <c r="O247" s="42"/>
      <c r="P247" s="42"/>
      <c r="Q247" s="42"/>
      <c r="R247" s="42">
        <f t="shared" si="25"/>
        <v>1787408</v>
      </c>
      <c r="S247" s="42">
        <f t="shared" si="26"/>
        <v>4645</v>
      </c>
    </row>
    <row r="248" spans="1:19" s="18" customFormat="1">
      <c r="A248" s="18">
        <f t="shared" si="22"/>
        <v>2029</v>
      </c>
      <c r="B248" s="18">
        <f t="shared" si="23"/>
        <v>1</v>
      </c>
      <c r="F248" s="42">
        <f>SUMIF('Cust MB Ind'!$X$8:$AH$8,$B$29,'Cust MB Ind'!$X208:$AH208)</f>
        <v>9</v>
      </c>
      <c r="G248" s="42">
        <f>'Avg Bill Days'!C205</f>
        <v>32.286000000000001</v>
      </c>
      <c r="H248" s="42"/>
      <c r="I248" s="42"/>
      <c r="J248" s="42">
        <f t="shared" si="24"/>
        <v>0</v>
      </c>
      <c r="K248" s="42">
        <f t="shared" si="24"/>
        <v>551</v>
      </c>
      <c r="L248" s="42"/>
      <c r="M248" s="42"/>
      <c r="N248" s="42"/>
      <c r="O248" s="42"/>
      <c r="P248" s="42"/>
      <c r="Q248" s="42"/>
      <c r="R248" s="42">
        <f t="shared" si="25"/>
        <v>1738080</v>
      </c>
      <c r="S248" s="42">
        <f t="shared" si="26"/>
        <v>4479</v>
      </c>
    </row>
    <row r="249" spans="1:19" s="18" customFormat="1">
      <c r="A249" s="18">
        <f t="shared" si="22"/>
        <v>2029</v>
      </c>
      <c r="B249" s="18">
        <f t="shared" si="23"/>
        <v>2</v>
      </c>
      <c r="F249" s="42">
        <f>SUMIF('Cust MB Ind'!$X$8:$AH$8,$B$29,'Cust MB Ind'!$X209:$AH209)</f>
        <v>9</v>
      </c>
      <c r="G249" s="42">
        <f>'Avg Bill Days'!C206</f>
        <v>29.81</v>
      </c>
      <c r="H249" s="42"/>
      <c r="I249" s="42"/>
      <c r="J249" s="42">
        <f t="shared" si="24"/>
        <v>0</v>
      </c>
      <c r="K249" s="42">
        <f t="shared" si="24"/>
        <v>515</v>
      </c>
      <c r="L249" s="42"/>
      <c r="M249" s="42"/>
      <c r="N249" s="42"/>
      <c r="O249" s="42"/>
      <c r="P249" s="42"/>
      <c r="Q249" s="42"/>
      <c r="R249" s="42">
        <f t="shared" si="25"/>
        <v>1695632</v>
      </c>
      <c r="S249" s="42">
        <f t="shared" si="26"/>
        <v>4384</v>
      </c>
    </row>
    <row r="250" spans="1:19" s="18" customFormat="1">
      <c r="A250" s="18">
        <f t="shared" si="22"/>
        <v>2029</v>
      </c>
      <c r="B250" s="18">
        <f t="shared" si="23"/>
        <v>3</v>
      </c>
      <c r="F250" s="42">
        <f>SUMIF('Cust MB Ind'!$X$8:$AH$8,$B$29,'Cust MB Ind'!$X210:$AH210)</f>
        <v>9</v>
      </c>
      <c r="G250" s="42">
        <f>'Avg Bill Days'!C207</f>
        <v>29.524000000000001</v>
      </c>
      <c r="H250" s="42"/>
      <c r="I250" s="42"/>
      <c r="J250" s="42">
        <f t="shared" si="24"/>
        <v>0</v>
      </c>
      <c r="K250" s="42">
        <f t="shared" si="24"/>
        <v>562</v>
      </c>
      <c r="L250" s="42"/>
      <c r="M250" s="42"/>
      <c r="N250" s="42"/>
      <c r="O250" s="42"/>
      <c r="P250" s="42"/>
      <c r="Q250" s="42"/>
      <c r="R250" s="42">
        <f t="shared" si="25"/>
        <v>1756522</v>
      </c>
      <c r="S250" s="42">
        <f t="shared" si="26"/>
        <v>4608</v>
      </c>
    </row>
    <row r="251" spans="1:19" s="18" customFormat="1">
      <c r="A251" s="18">
        <f t="shared" si="22"/>
        <v>2029</v>
      </c>
      <c r="B251" s="18">
        <f t="shared" si="23"/>
        <v>4</v>
      </c>
      <c r="F251" s="42">
        <f>SUMIF('Cust MB Ind'!$X$8:$AH$8,$B$29,'Cust MB Ind'!$X211:$AH211)</f>
        <v>9</v>
      </c>
      <c r="G251" s="42">
        <f>'Avg Bill Days'!C208</f>
        <v>30.713999999999999</v>
      </c>
      <c r="H251" s="42"/>
      <c r="I251" s="42"/>
      <c r="J251" s="42">
        <f t="shared" si="24"/>
        <v>0</v>
      </c>
      <c r="K251" s="42">
        <f t="shared" si="24"/>
        <v>575</v>
      </c>
      <c r="L251" s="42"/>
      <c r="M251" s="42"/>
      <c r="N251" s="42"/>
      <c r="O251" s="42"/>
      <c r="P251" s="42"/>
      <c r="Q251" s="42"/>
      <c r="R251" s="42">
        <f t="shared" si="25"/>
        <v>1869359</v>
      </c>
      <c r="S251" s="42">
        <f t="shared" si="26"/>
        <v>4634</v>
      </c>
    </row>
    <row r="252" spans="1:19" s="18" customFormat="1">
      <c r="A252" s="18">
        <f t="shared" si="22"/>
        <v>2029</v>
      </c>
      <c r="B252" s="18">
        <f t="shared" si="23"/>
        <v>5</v>
      </c>
      <c r="F252" s="42">
        <f>SUMIF('Cust MB Ind'!$X$8:$AH$8,$B$29,'Cust MB Ind'!$X212:$AH212)</f>
        <v>9</v>
      </c>
      <c r="G252" s="42">
        <f>'Avg Bill Days'!C209</f>
        <v>29.524000000000001</v>
      </c>
      <c r="H252" s="42"/>
      <c r="I252" s="42"/>
      <c r="J252" s="42">
        <f t="shared" si="24"/>
        <v>0</v>
      </c>
      <c r="K252" s="42">
        <f t="shared" si="24"/>
        <v>673</v>
      </c>
      <c r="L252" s="42"/>
      <c r="M252" s="42"/>
      <c r="N252" s="42"/>
      <c r="O252" s="42"/>
      <c r="P252" s="42"/>
      <c r="Q252" s="42"/>
      <c r="R252" s="42">
        <f t="shared" si="25"/>
        <v>1923991</v>
      </c>
      <c r="S252" s="42">
        <f t="shared" si="26"/>
        <v>4830</v>
      </c>
    </row>
    <row r="253" spans="1:19" s="18" customFormat="1">
      <c r="A253" s="18">
        <f t="shared" si="22"/>
        <v>2029</v>
      </c>
      <c r="B253" s="18">
        <f t="shared" si="23"/>
        <v>6</v>
      </c>
      <c r="F253" s="42">
        <f>SUMIF('Cust MB Ind'!$X$8:$AH$8,$B$29,'Cust MB Ind'!$X213:$AH213)</f>
        <v>9</v>
      </c>
      <c r="G253" s="42">
        <f>'Avg Bill Days'!C210</f>
        <v>30.619</v>
      </c>
      <c r="H253" s="42"/>
      <c r="I253" s="42"/>
      <c r="J253" s="42">
        <f t="shared" si="24"/>
        <v>0</v>
      </c>
      <c r="K253" s="42">
        <f t="shared" si="24"/>
        <v>655</v>
      </c>
      <c r="L253" s="42"/>
      <c r="M253" s="42"/>
      <c r="N253" s="42"/>
      <c r="O253" s="42"/>
      <c r="P253" s="42"/>
      <c r="Q253" s="42"/>
      <c r="R253" s="42">
        <f t="shared" si="25"/>
        <v>2161906</v>
      </c>
      <c r="S253" s="42">
        <f t="shared" si="26"/>
        <v>5054</v>
      </c>
    </row>
    <row r="254" spans="1:19" s="18" customFormat="1">
      <c r="A254" s="18">
        <f t="shared" si="22"/>
        <v>2029</v>
      </c>
      <c r="B254" s="18">
        <f t="shared" si="23"/>
        <v>7</v>
      </c>
      <c r="F254" s="42">
        <f>SUMIF('Cust MB Ind'!$X$8:$AH$8,$B$29,'Cust MB Ind'!$X214:$AH214)</f>
        <v>9</v>
      </c>
      <c r="G254" s="42">
        <f>'Avg Bill Days'!C211</f>
        <v>30.713999999999999</v>
      </c>
      <c r="H254" s="42"/>
      <c r="I254" s="42"/>
      <c r="J254" s="42">
        <f t="shared" si="24"/>
        <v>0</v>
      </c>
      <c r="K254" s="42">
        <f t="shared" si="24"/>
        <v>673</v>
      </c>
      <c r="L254" s="42"/>
      <c r="M254" s="42"/>
      <c r="N254" s="42"/>
      <c r="O254" s="42"/>
      <c r="P254" s="42"/>
      <c r="Q254" s="42"/>
      <c r="R254" s="42">
        <f t="shared" si="25"/>
        <v>2187879</v>
      </c>
      <c r="S254" s="42">
        <f t="shared" si="26"/>
        <v>5163</v>
      </c>
    </row>
    <row r="255" spans="1:19" s="18" customFormat="1">
      <c r="A255" s="18">
        <f t="shared" si="22"/>
        <v>2029</v>
      </c>
      <c r="B255" s="18">
        <f t="shared" si="23"/>
        <v>8</v>
      </c>
      <c r="F255" s="42">
        <f>SUMIF('Cust MB Ind'!$X$8:$AH$8,$B$29,'Cust MB Ind'!$X215:$AH215)</f>
        <v>9</v>
      </c>
      <c r="G255" s="42">
        <f>'Avg Bill Days'!C212</f>
        <v>30.475999999999999</v>
      </c>
      <c r="H255" s="42"/>
      <c r="I255" s="42"/>
      <c r="J255" s="42">
        <f t="shared" si="24"/>
        <v>0</v>
      </c>
      <c r="K255" s="42">
        <f t="shared" si="24"/>
        <v>687</v>
      </c>
      <c r="L255" s="42"/>
      <c r="M255" s="42"/>
      <c r="N255" s="42"/>
      <c r="O255" s="42"/>
      <c r="P255" s="42"/>
      <c r="Q255" s="42"/>
      <c r="R255" s="42">
        <f t="shared" si="25"/>
        <v>2273819</v>
      </c>
      <c r="S255" s="42">
        <f t="shared" si="26"/>
        <v>5253</v>
      </c>
    </row>
    <row r="256" spans="1:19" s="18" customFormat="1">
      <c r="A256" s="18">
        <f t="shared" si="22"/>
        <v>2029</v>
      </c>
      <c r="B256" s="18">
        <f t="shared" si="23"/>
        <v>9</v>
      </c>
      <c r="F256" s="42">
        <f>SUMIF('Cust MB Ind'!$X$8:$AH$8,$B$29,'Cust MB Ind'!$X216:$AH216)</f>
        <v>9</v>
      </c>
      <c r="G256" s="42">
        <f>'Avg Bill Days'!C213</f>
        <v>31.143000000000001</v>
      </c>
      <c r="H256" s="42"/>
      <c r="I256" s="42"/>
      <c r="J256" s="42">
        <f t="shared" si="24"/>
        <v>0</v>
      </c>
      <c r="K256" s="42">
        <f t="shared" si="24"/>
        <v>662</v>
      </c>
      <c r="L256" s="42"/>
      <c r="M256" s="42"/>
      <c r="N256" s="42"/>
      <c r="O256" s="42"/>
      <c r="P256" s="42"/>
      <c r="Q256" s="42"/>
      <c r="R256" s="42">
        <f t="shared" si="25"/>
        <v>2284518</v>
      </c>
      <c r="S256" s="42">
        <f t="shared" si="26"/>
        <v>5231</v>
      </c>
    </row>
    <row r="257" spans="1:19" s="18" customFormat="1">
      <c r="A257" s="18">
        <f t="shared" si="22"/>
        <v>2029</v>
      </c>
      <c r="B257" s="18">
        <f t="shared" si="23"/>
        <v>10</v>
      </c>
      <c r="F257" s="42">
        <f>SUMIF('Cust MB Ind'!$X$8:$AH$8,$B$29,'Cust MB Ind'!$X217:$AH217)</f>
        <v>9</v>
      </c>
      <c r="G257" s="42">
        <f>'Avg Bill Days'!C214</f>
        <v>30.762</v>
      </c>
      <c r="H257" s="42"/>
      <c r="I257" s="42"/>
      <c r="J257" s="42">
        <f t="shared" si="24"/>
        <v>0</v>
      </c>
      <c r="K257" s="42">
        <f t="shared" si="24"/>
        <v>678</v>
      </c>
      <c r="L257" s="42"/>
      <c r="M257" s="42"/>
      <c r="N257" s="42"/>
      <c r="O257" s="42"/>
      <c r="P257" s="42"/>
      <c r="Q257" s="42"/>
      <c r="R257" s="42">
        <f t="shared" si="25"/>
        <v>2094483</v>
      </c>
      <c r="S257" s="42">
        <f t="shared" si="26"/>
        <v>4994</v>
      </c>
    </row>
    <row r="258" spans="1:19" s="18" customFormat="1">
      <c r="A258" s="18">
        <f t="shared" si="22"/>
        <v>2029</v>
      </c>
      <c r="B258" s="18">
        <f t="shared" si="23"/>
        <v>11</v>
      </c>
      <c r="F258" s="42">
        <f>SUMIF('Cust MB Ind'!$X$8:$AH$8,$B$29,'Cust MB Ind'!$X218:$AH218)</f>
        <v>9</v>
      </c>
      <c r="G258" s="42">
        <f>'Avg Bill Days'!C215</f>
        <v>28.619</v>
      </c>
      <c r="H258" s="42"/>
      <c r="I258" s="42"/>
      <c r="J258" s="42">
        <f t="shared" si="24"/>
        <v>0</v>
      </c>
      <c r="K258" s="42">
        <f t="shared" si="24"/>
        <v>640</v>
      </c>
      <c r="L258" s="42"/>
      <c r="M258" s="42"/>
      <c r="N258" s="42"/>
      <c r="O258" s="42"/>
      <c r="P258" s="42"/>
      <c r="Q258" s="42"/>
      <c r="R258" s="42">
        <f t="shared" si="25"/>
        <v>1720705</v>
      </c>
      <c r="S258" s="42">
        <f t="shared" si="26"/>
        <v>4666</v>
      </c>
    </row>
    <row r="259" spans="1:19" s="18" customFormat="1">
      <c r="A259" s="18">
        <f t="shared" si="22"/>
        <v>2029</v>
      </c>
      <c r="B259" s="18">
        <f t="shared" si="23"/>
        <v>12</v>
      </c>
      <c r="F259" s="42">
        <f>SUMIF('Cust MB Ind'!$X$8:$AH$8,$B$29,'Cust MB Ind'!$X219:$AH219)</f>
        <v>9</v>
      </c>
      <c r="G259" s="42">
        <f>'Avg Bill Days'!C216</f>
        <v>31.238</v>
      </c>
      <c r="H259" s="42"/>
      <c r="I259" s="42"/>
      <c r="J259" s="42">
        <f t="shared" si="24"/>
        <v>0</v>
      </c>
      <c r="K259" s="42">
        <f t="shared" si="24"/>
        <v>625</v>
      </c>
      <c r="L259" s="42"/>
      <c r="M259" s="42"/>
      <c r="N259" s="42"/>
      <c r="O259" s="42"/>
      <c r="P259" s="42"/>
      <c r="Q259" s="42"/>
      <c r="R259" s="42">
        <f t="shared" si="25"/>
        <v>1787408</v>
      </c>
      <c r="S259" s="42">
        <f t="shared" si="26"/>
        <v>4645</v>
      </c>
    </row>
    <row r="260" spans="1:19" s="18" customFormat="1">
      <c r="A260" s="18">
        <f t="shared" ref="A260:A323" si="27">A248+1</f>
        <v>2030</v>
      </c>
      <c r="B260" s="18">
        <f t="shared" si="23"/>
        <v>1</v>
      </c>
      <c r="F260" s="42">
        <f>SUMIF('Cust MB Ind'!$X$8:$AH$8,$B$29,'Cust MB Ind'!$X220:$AH220)</f>
        <v>9</v>
      </c>
      <c r="G260" s="42">
        <f>'Avg Bill Days'!C217</f>
        <v>32.286000000000001</v>
      </c>
      <c r="H260" s="42"/>
      <c r="I260" s="42"/>
      <c r="J260" s="42">
        <f t="shared" si="24"/>
        <v>0</v>
      </c>
      <c r="K260" s="42">
        <f t="shared" si="24"/>
        <v>551</v>
      </c>
      <c r="L260" s="42"/>
      <c r="M260" s="42"/>
      <c r="N260" s="42"/>
      <c r="O260" s="42"/>
      <c r="P260" s="42"/>
      <c r="Q260" s="42"/>
      <c r="R260" s="42">
        <f t="shared" si="25"/>
        <v>1738080</v>
      </c>
      <c r="S260" s="42">
        <f t="shared" si="26"/>
        <v>4479</v>
      </c>
    </row>
    <row r="261" spans="1:19" s="18" customFormat="1">
      <c r="A261" s="18">
        <f t="shared" si="27"/>
        <v>2030</v>
      </c>
      <c r="B261" s="18">
        <f t="shared" ref="B261:B324" si="28">B249</f>
        <v>2</v>
      </c>
      <c r="F261" s="42">
        <f>SUMIF('Cust MB Ind'!$X$8:$AH$8,$B$29,'Cust MB Ind'!$X221:$AH221)</f>
        <v>9</v>
      </c>
      <c r="G261" s="42">
        <f>'Avg Bill Days'!C218</f>
        <v>29.81</v>
      </c>
      <c r="H261" s="42"/>
      <c r="I261" s="42"/>
      <c r="J261" s="42">
        <f t="shared" si="24"/>
        <v>0</v>
      </c>
      <c r="K261" s="42">
        <f t="shared" si="24"/>
        <v>515</v>
      </c>
      <c r="L261" s="42"/>
      <c r="M261" s="42"/>
      <c r="N261" s="42"/>
      <c r="O261" s="42"/>
      <c r="P261" s="42"/>
      <c r="Q261" s="42"/>
      <c r="R261" s="42">
        <f t="shared" si="25"/>
        <v>1695632</v>
      </c>
      <c r="S261" s="42">
        <f t="shared" si="26"/>
        <v>4384</v>
      </c>
    </row>
    <row r="262" spans="1:19" s="18" customFormat="1">
      <c r="A262" s="18">
        <f t="shared" si="27"/>
        <v>2030</v>
      </c>
      <c r="B262" s="18">
        <f t="shared" si="28"/>
        <v>3</v>
      </c>
      <c r="F262" s="42">
        <f>SUMIF('Cust MB Ind'!$X$8:$AH$8,$B$29,'Cust MB Ind'!$X222:$AH222)</f>
        <v>9</v>
      </c>
      <c r="G262" s="42">
        <f>'Avg Bill Days'!C219</f>
        <v>29.524000000000001</v>
      </c>
      <c r="H262" s="42"/>
      <c r="I262" s="42"/>
      <c r="J262" s="42">
        <f t="shared" si="24"/>
        <v>0</v>
      </c>
      <c r="K262" s="42">
        <f t="shared" si="24"/>
        <v>562</v>
      </c>
      <c r="L262" s="42"/>
      <c r="M262" s="42"/>
      <c r="N262" s="42"/>
      <c r="O262" s="42"/>
      <c r="P262" s="42"/>
      <c r="Q262" s="42"/>
      <c r="R262" s="42">
        <f t="shared" si="25"/>
        <v>1756522</v>
      </c>
      <c r="S262" s="42">
        <f t="shared" si="26"/>
        <v>4608</v>
      </c>
    </row>
    <row r="263" spans="1:19" s="18" customFormat="1">
      <c r="A263" s="18">
        <f t="shared" si="27"/>
        <v>2030</v>
      </c>
      <c r="B263" s="18">
        <f t="shared" si="28"/>
        <v>4</v>
      </c>
      <c r="F263" s="42">
        <f>SUMIF('Cust MB Ind'!$X$8:$AH$8,$B$29,'Cust MB Ind'!$X223:$AH223)</f>
        <v>9</v>
      </c>
      <c r="G263" s="42">
        <f>'Avg Bill Days'!C220</f>
        <v>30.713999999999999</v>
      </c>
      <c r="H263" s="42"/>
      <c r="I263" s="42"/>
      <c r="J263" s="42">
        <f t="shared" si="24"/>
        <v>0</v>
      </c>
      <c r="K263" s="42">
        <f t="shared" si="24"/>
        <v>575</v>
      </c>
      <c r="L263" s="42"/>
      <c r="M263" s="42"/>
      <c r="N263" s="42"/>
      <c r="O263" s="42"/>
      <c r="P263" s="42"/>
      <c r="Q263" s="42"/>
      <c r="R263" s="42">
        <f t="shared" si="25"/>
        <v>1869359</v>
      </c>
      <c r="S263" s="42">
        <f t="shared" si="26"/>
        <v>4634</v>
      </c>
    </row>
    <row r="264" spans="1:19" s="18" customFormat="1">
      <c r="A264" s="18">
        <f t="shared" si="27"/>
        <v>2030</v>
      </c>
      <c r="B264" s="18">
        <f t="shared" si="28"/>
        <v>5</v>
      </c>
      <c r="F264" s="42">
        <f>SUMIF('Cust MB Ind'!$X$8:$AH$8,$B$29,'Cust MB Ind'!$X224:$AH224)</f>
        <v>9</v>
      </c>
      <c r="G264" s="42">
        <f>'Avg Bill Days'!C221</f>
        <v>29.524000000000001</v>
      </c>
      <c r="H264" s="42"/>
      <c r="I264" s="42"/>
      <c r="J264" s="42">
        <f t="shared" si="24"/>
        <v>0</v>
      </c>
      <c r="K264" s="42">
        <f t="shared" si="24"/>
        <v>673</v>
      </c>
      <c r="L264" s="42"/>
      <c r="M264" s="42"/>
      <c r="N264" s="42"/>
      <c r="O264" s="42"/>
      <c r="P264" s="42"/>
      <c r="Q264" s="42"/>
      <c r="R264" s="42">
        <f t="shared" si="25"/>
        <v>1923991</v>
      </c>
      <c r="S264" s="42">
        <f t="shared" si="26"/>
        <v>4830</v>
      </c>
    </row>
    <row r="265" spans="1:19" s="18" customFormat="1">
      <c r="A265" s="18">
        <f t="shared" si="27"/>
        <v>2030</v>
      </c>
      <c r="B265" s="18">
        <f t="shared" si="28"/>
        <v>6</v>
      </c>
      <c r="F265" s="42">
        <f>SUMIF('Cust MB Ind'!$X$8:$AH$8,$B$29,'Cust MB Ind'!$X225:$AH225)</f>
        <v>9</v>
      </c>
      <c r="G265" s="42">
        <f>'Avg Bill Days'!C222</f>
        <v>30.619</v>
      </c>
      <c r="H265" s="42"/>
      <c r="I265" s="42"/>
      <c r="J265" s="42">
        <f t="shared" si="24"/>
        <v>0</v>
      </c>
      <c r="K265" s="42">
        <f t="shared" si="24"/>
        <v>655</v>
      </c>
      <c r="L265" s="42"/>
      <c r="M265" s="42"/>
      <c r="N265" s="42"/>
      <c r="O265" s="42"/>
      <c r="P265" s="42"/>
      <c r="Q265" s="42"/>
      <c r="R265" s="42">
        <f t="shared" si="25"/>
        <v>2161906</v>
      </c>
      <c r="S265" s="42">
        <f t="shared" si="26"/>
        <v>5054</v>
      </c>
    </row>
    <row r="266" spans="1:19" s="18" customFormat="1">
      <c r="A266" s="18">
        <f t="shared" si="27"/>
        <v>2030</v>
      </c>
      <c r="B266" s="18">
        <f t="shared" si="28"/>
        <v>7</v>
      </c>
      <c r="F266" s="42">
        <f>SUMIF('Cust MB Ind'!$X$8:$AH$8,$B$29,'Cust MB Ind'!$X226:$AH226)</f>
        <v>9</v>
      </c>
      <c r="G266" s="42">
        <f>'Avg Bill Days'!C223</f>
        <v>30.713999999999999</v>
      </c>
      <c r="H266" s="42"/>
      <c r="I266" s="42"/>
      <c r="J266" s="42">
        <f t="shared" si="24"/>
        <v>0</v>
      </c>
      <c r="K266" s="42">
        <f t="shared" si="24"/>
        <v>673</v>
      </c>
      <c r="L266" s="42"/>
      <c r="M266" s="42"/>
      <c r="N266" s="42"/>
      <c r="O266" s="42"/>
      <c r="P266" s="42"/>
      <c r="Q266" s="42"/>
      <c r="R266" s="42">
        <f t="shared" si="25"/>
        <v>2187879</v>
      </c>
      <c r="S266" s="42">
        <f t="shared" si="26"/>
        <v>5163</v>
      </c>
    </row>
    <row r="267" spans="1:19" s="18" customFormat="1">
      <c r="A267" s="18">
        <f t="shared" si="27"/>
        <v>2030</v>
      </c>
      <c r="B267" s="18">
        <f t="shared" si="28"/>
        <v>8</v>
      </c>
      <c r="F267" s="42">
        <f>SUMIF('Cust MB Ind'!$X$8:$AH$8,$B$29,'Cust MB Ind'!$X227:$AH227)</f>
        <v>9</v>
      </c>
      <c r="G267" s="42">
        <f>'Avg Bill Days'!C224</f>
        <v>30.475999999999999</v>
      </c>
      <c r="H267" s="42"/>
      <c r="I267" s="42"/>
      <c r="J267" s="42">
        <f t="shared" si="24"/>
        <v>0</v>
      </c>
      <c r="K267" s="42">
        <f t="shared" si="24"/>
        <v>687</v>
      </c>
      <c r="L267" s="42"/>
      <c r="M267" s="42"/>
      <c r="N267" s="42"/>
      <c r="O267" s="42"/>
      <c r="P267" s="42"/>
      <c r="Q267" s="42"/>
      <c r="R267" s="42">
        <f t="shared" si="25"/>
        <v>2273819</v>
      </c>
      <c r="S267" s="42">
        <f t="shared" si="26"/>
        <v>5253</v>
      </c>
    </row>
    <row r="268" spans="1:19" s="18" customFormat="1">
      <c r="A268" s="18">
        <f t="shared" si="27"/>
        <v>2030</v>
      </c>
      <c r="B268" s="18">
        <f t="shared" si="28"/>
        <v>9</v>
      </c>
      <c r="F268" s="42">
        <f>SUMIF('Cust MB Ind'!$X$8:$AH$8,$B$29,'Cust MB Ind'!$X228:$AH228)</f>
        <v>9</v>
      </c>
      <c r="G268" s="42">
        <f>'Avg Bill Days'!C225</f>
        <v>31.143000000000001</v>
      </c>
      <c r="H268" s="42"/>
      <c r="I268" s="42"/>
      <c r="J268" s="42">
        <f t="shared" si="24"/>
        <v>0</v>
      </c>
      <c r="K268" s="42">
        <f t="shared" si="24"/>
        <v>662</v>
      </c>
      <c r="L268" s="42"/>
      <c r="M268" s="42"/>
      <c r="N268" s="42"/>
      <c r="O268" s="42"/>
      <c r="P268" s="42"/>
      <c r="Q268" s="42"/>
      <c r="R268" s="42">
        <f t="shared" si="25"/>
        <v>2284518</v>
      </c>
      <c r="S268" s="42">
        <f t="shared" si="26"/>
        <v>5231</v>
      </c>
    </row>
    <row r="269" spans="1:19" s="18" customFormat="1">
      <c r="A269" s="18">
        <f t="shared" si="27"/>
        <v>2030</v>
      </c>
      <c r="B269" s="18">
        <f t="shared" si="28"/>
        <v>10</v>
      </c>
      <c r="F269" s="42">
        <f>SUMIF('Cust MB Ind'!$X$8:$AH$8,$B$29,'Cust MB Ind'!$X229:$AH229)</f>
        <v>9</v>
      </c>
      <c r="G269" s="42">
        <f>'Avg Bill Days'!C226</f>
        <v>30.762</v>
      </c>
      <c r="H269" s="42"/>
      <c r="I269" s="42"/>
      <c r="J269" s="42">
        <f t="shared" si="24"/>
        <v>0</v>
      </c>
      <c r="K269" s="42">
        <f t="shared" si="24"/>
        <v>678</v>
      </c>
      <c r="L269" s="42"/>
      <c r="M269" s="42"/>
      <c r="N269" s="42"/>
      <c r="O269" s="42"/>
      <c r="P269" s="42"/>
      <c r="Q269" s="42"/>
      <c r="R269" s="42">
        <f t="shared" si="25"/>
        <v>2094483</v>
      </c>
      <c r="S269" s="42">
        <f t="shared" si="26"/>
        <v>4994</v>
      </c>
    </row>
    <row r="270" spans="1:19" s="18" customFormat="1">
      <c r="A270" s="18">
        <f t="shared" si="27"/>
        <v>2030</v>
      </c>
      <c r="B270" s="18">
        <f t="shared" si="28"/>
        <v>11</v>
      </c>
      <c r="F270" s="42">
        <f>SUMIF('Cust MB Ind'!$X$8:$AH$8,$B$29,'Cust MB Ind'!$X230:$AH230)</f>
        <v>9</v>
      </c>
      <c r="G270" s="42">
        <f>'Avg Bill Days'!C227</f>
        <v>28.619</v>
      </c>
      <c r="H270" s="42"/>
      <c r="I270" s="42"/>
      <c r="J270" s="42">
        <f t="shared" si="24"/>
        <v>0</v>
      </c>
      <c r="K270" s="42">
        <f t="shared" si="24"/>
        <v>640</v>
      </c>
      <c r="L270" s="42"/>
      <c r="M270" s="42"/>
      <c r="N270" s="42"/>
      <c r="O270" s="42"/>
      <c r="P270" s="42"/>
      <c r="Q270" s="42"/>
      <c r="R270" s="42">
        <f t="shared" si="25"/>
        <v>1720705</v>
      </c>
      <c r="S270" s="42">
        <f t="shared" si="26"/>
        <v>4666</v>
      </c>
    </row>
    <row r="271" spans="1:19" s="18" customFormat="1">
      <c r="A271" s="18">
        <f t="shared" si="27"/>
        <v>2030</v>
      </c>
      <c r="B271" s="18">
        <f t="shared" si="28"/>
        <v>12</v>
      </c>
      <c r="F271" s="42">
        <f>SUMIF('Cust MB Ind'!$X$8:$AH$8,$B$29,'Cust MB Ind'!$X231:$AH231)</f>
        <v>9</v>
      </c>
      <c r="G271" s="42">
        <f>'Avg Bill Days'!C228</f>
        <v>31.238</v>
      </c>
      <c r="H271" s="42"/>
      <c r="I271" s="42"/>
      <c r="J271" s="42">
        <f t="shared" si="24"/>
        <v>0</v>
      </c>
      <c r="K271" s="42">
        <f t="shared" si="24"/>
        <v>625</v>
      </c>
      <c r="L271" s="42"/>
      <c r="M271" s="42"/>
      <c r="N271" s="42"/>
      <c r="O271" s="42"/>
      <c r="P271" s="42"/>
      <c r="Q271" s="42"/>
      <c r="R271" s="42">
        <f t="shared" si="25"/>
        <v>1787408</v>
      </c>
      <c r="S271" s="42">
        <f t="shared" si="26"/>
        <v>4645</v>
      </c>
    </row>
    <row r="272" spans="1:19" s="18" customFormat="1">
      <c r="A272" s="18">
        <f t="shared" si="27"/>
        <v>2031</v>
      </c>
      <c r="B272" s="18">
        <f t="shared" si="28"/>
        <v>1</v>
      </c>
      <c r="F272" s="42">
        <f>SUMIF('Cust MB Ind'!$X$8:$AH$8,$B$29,'Cust MB Ind'!$X232:$AH232)</f>
        <v>9</v>
      </c>
      <c r="G272" s="42">
        <f>'Avg Bill Days'!C229</f>
        <v>32.286000000000001</v>
      </c>
      <c r="H272" s="42"/>
      <c r="I272" s="42"/>
      <c r="J272" s="42">
        <f t="shared" si="24"/>
        <v>0</v>
      </c>
      <c r="K272" s="42">
        <f t="shared" si="24"/>
        <v>551</v>
      </c>
      <c r="L272" s="42"/>
      <c r="M272" s="42"/>
      <c r="N272" s="42"/>
      <c r="O272" s="42"/>
      <c r="P272" s="42"/>
      <c r="Q272" s="42"/>
      <c r="R272" s="42">
        <f t="shared" si="25"/>
        <v>1738080</v>
      </c>
      <c r="S272" s="42">
        <f t="shared" si="26"/>
        <v>4479</v>
      </c>
    </row>
    <row r="273" spans="1:19" s="18" customFormat="1">
      <c r="A273" s="18">
        <f t="shared" si="27"/>
        <v>2031</v>
      </c>
      <c r="B273" s="18">
        <f t="shared" si="28"/>
        <v>2</v>
      </c>
      <c r="F273" s="42">
        <f>SUMIF('Cust MB Ind'!$X$8:$AH$8,$B$29,'Cust MB Ind'!$X233:$AH233)</f>
        <v>9</v>
      </c>
      <c r="G273" s="42">
        <f>'Avg Bill Days'!C230</f>
        <v>29.81</v>
      </c>
      <c r="H273" s="42"/>
      <c r="I273" s="42"/>
      <c r="J273" s="42">
        <f t="shared" si="24"/>
        <v>0</v>
      </c>
      <c r="K273" s="42">
        <f t="shared" si="24"/>
        <v>515</v>
      </c>
      <c r="L273" s="42"/>
      <c r="M273" s="42"/>
      <c r="N273" s="42"/>
      <c r="O273" s="42"/>
      <c r="P273" s="42"/>
      <c r="Q273" s="42"/>
      <c r="R273" s="42">
        <f t="shared" si="25"/>
        <v>1695632</v>
      </c>
      <c r="S273" s="42">
        <f t="shared" si="26"/>
        <v>4384</v>
      </c>
    </row>
    <row r="274" spans="1:19" s="18" customFormat="1">
      <c r="A274" s="18">
        <f t="shared" si="27"/>
        <v>2031</v>
      </c>
      <c r="B274" s="18">
        <f t="shared" si="28"/>
        <v>3</v>
      </c>
      <c r="F274" s="42">
        <f>SUMIF('Cust MB Ind'!$X$8:$AH$8,$B$29,'Cust MB Ind'!$X234:$AH234)</f>
        <v>9</v>
      </c>
      <c r="G274" s="42">
        <f>'Avg Bill Days'!C231</f>
        <v>29.524000000000001</v>
      </c>
      <c r="H274" s="42"/>
      <c r="I274" s="42"/>
      <c r="J274" s="42">
        <f t="shared" si="24"/>
        <v>0</v>
      </c>
      <c r="K274" s="42">
        <f t="shared" si="24"/>
        <v>562</v>
      </c>
      <c r="L274" s="42"/>
      <c r="M274" s="42"/>
      <c r="N274" s="42"/>
      <c r="O274" s="42"/>
      <c r="P274" s="42"/>
      <c r="Q274" s="42"/>
      <c r="R274" s="42">
        <f t="shared" si="25"/>
        <v>1756522</v>
      </c>
      <c r="S274" s="42">
        <f t="shared" si="26"/>
        <v>4608</v>
      </c>
    </row>
    <row r="275" spans="1:19" s="18" customFormat="1">
      <c r="A275" s="18">
        <f t="shared" si="27"/>
        <v>2031</v>
      </c>
      <c r="B275" s="18">
        <f t="shared" si="28"/>
        <v>4</v>
      </c>
      <c r="F275" s="42">
        <f>SUMIF('Cust MB Ind'!$X$8:$AH$8,$B$29,'Cust MB Ind'!$X235:$AH235)</f>
        <v>9</v>
      </c>
      <c r="G275" s="42">
        <f>'Avg Bill Days'!C232</f>
        <v>30.713999999999999</v>
      </c>
      <c r="H275" s="42"/>
      <c r="I275" s="42"/>
      <c r="J275" s="42">
        <f t="shared" si="24"/>
        <v>0</v>
      </c>
      <c r="K275" s="42">
        <f t="shared" si="24"/>
        <v>575</v>
      </c>
      <c r="L275" s="42"/>
      <c r="M275" s="42"/>
      <c r="N275" s="42"/>
      <c r="O275" s="42"/>
      <c r="P275" s="42"/>
      <c r="Q275" s="42"/>
      <c r="R275" s="42">
        <f t="shared" si="25"/>
        <v>1869359</v>
      </c>
      <c r="S275" s="42">
        <f t="shared" si="26"/>
        <v>4634</v>
      </c>
    </row>
    <row r="276" spans="1:19" s="18" customFormat="1">
      <c r="A276" s="18">
        <f t="shared" si="27"/>
        <v>2031</v>
      </c>
      <c r="B276" s="18">
        <f t="shared" si="28"/>
        <v>5</v>
      </c>
      <c r="F276" s="42">
        <f>SUMIF('Cust MB Ind'!$X$8:$AH$8,$B$29,'Cust MB Ind'!$X236:$AH236)</f>
        <v>9</v>
      </c>
      <c r="G276" s="42">
        <f>'Avg Bill Days'!C233</f>
        <v>29.524000000000001</v>
      </c>
      <c r="H276" s="42"/>
      <c r="I276" s="42"/>
      <c r="J276" s="42">
        <f t="shared" si="24"/>
        <v>0</v>
      </c>
      <c r="K276" s="42">
        <f t="shared" si="24"/>
        <v>673</v>
      </c>
      <c r="L276" s="42"/>
      <c r="M276" s="42"/>
      <c r="N276" s="42"/>
      <c r="O276" s="42"/>
      <c r="P276" s="42"/>
      <c r="Q276" s="42"/>
      <c r="R276" s="42">
        <f t="shared" si="25"/>
        <v>1923991</v>
      </c>
      <c r="S276" s="42">
        <f t="shared" si="26"/>
        <v>4830</v>
      </c>
    </row>
    <row r="277" spans="1:19" s="18" customFormat="1">
      <c r="A277" s="18">
        <f t="shared" si="27"/>
        <v>2031</v>
      </c>
      <c r="B277" s="18">
        <f t="shared" si="28"/>
        <v>6</v>
      </c>
      <c r="F277" s="42">
        <f>SUMIF('Cust MB Ind'!$X$8:$AH$8,$B$29,'Cust MB Ind'!$X237:$AH237)</f>
        <v>9</v>
      </c>
      <c r="G277" s="42">
        <f>'Avg Bill Days'!C234</f>
        <v>30.619</v>
      </c>
      <c r="H277" s="42"/>
      <c r="I277" s="42"/>
      <c r="J277" s="42">
        <f t="shared" si="24"/>
        <v>0</v>
      </c>
      <c r="K277" s="42">
        <f t="shared" si="24"/>
        <v>655</v>
      </c>
      <c r="L277" s="42"/>
      <c r="M277" s="42"/>
      <c r="N277" s="42"/>
      <c r="O277" s="42"/>
      <c r="P277" s="42"/>
      <c r="Q277" s="42"/>
      <c r="R277" s="42">
        <f t="shared" si="25"/>
        <v>2161906</v>
      </c>
      <c r="S277" s="42">
        <f t="shared" si="26"/>
        <v>5054</v>
      </c>
    </row>
    <row r="278" spans="1:19" s="18" customFormat="1">
      <c r="A278" s="18">
        <f t="shared" si="27"/>
        <v>2031</v>
      </c>
      <c r="B278" s="18">
        <f t="shared" si="28"/>
        <v>7</v>
      </c>
      <c r="F278" s="42">
        <f>SUMIF('Cust MB Ind'!$X$8:$AH$8,$B$29,'Cust MB Ind'!$X238:$AH238)</f>
        <v>9</v>
      </c>
      <c r="G278" s="42">
        <f>'Avg Bill Days'!C235</f>
        <v>30.713999999999999</v>
      </c>
      <c r="H278" s="42"/>
      <c r="I278" s="42"/>
      <c r="J278" s="42">
        <f t="shared" si="24"/>
        <v>0</v>
      </c>
      <c r="K278" s="42">
        <f t="shared" si="24"/>
        <v>673</v>
      </c>
      <c r="L278" s="42"/>
      <c r="M278" s="42"/>
      <c r="N278" s="42"/>
      <c r="O278" s="42"/>
      <c r="P278" s="42"/>
      <c r="Q278" s="42"/>
      <c r="R278" s="42">
        <f t="shared" si="25"/>
        <v>2187879</v>
      </c>
      <c r="S278" s="42">
        <f t="shared" si="26"/>
        <v>5163</v>
      </c>
    </row>
    <row r="279" spans="1:19" s="18" customFormat="1">
      <c r="A279" s="18">
        <f t="shared" si="27"/>
        <v>2031</v>
      </c>
      <c r="B279" s="18">
        <f t="shared" si="28"/>
        <v>8</v>
      </c>
      <c r="F279" s="42">
        <f>SUMIF('Cust MB Ind'!$X$8:$AH$8,$B$29,'Cust MB Ind'!$X239:$AH239)</f>
        <v>9</v>
      </c>
      <c r="G279" s="42">
        <f>'Avg Bill Days'!C236</f>
        <v>30.475999999999999</v>
      </c>
      <c r="H279" s="42"/>
      <c r="I279" s="42"/>
      <c r="J279" s="42">
        <f t="shared" si="24"/>
        <v>0</v>
      </c>
      <c r="K279" s="42">
        <f t="shared" si="24"/>
        <v>687</v>
      </c>
      <c r="L279" s="42"/>
      <c r="M279" s="42"/>
      <c r="N279" s="42"/>
      <c r="O279" s="42"/>
      <c r="P279" s="42"/>
      <c r="Q279" s="42"/>
      <c r="R279" s="42">
        <f t="shared" si="25"/>
        <v>2273819</v>
      </c>
      <c r="S279" s="42">
        <f t="shared" si="26"/>
        <v>5253</v>
      </c>
    </row>
    <row r="280" spans="1:19" s="18" customFormat="1">
      <c r="A280" s="18">
        <f t="shared" si="27"/>
        <v>2031</v>
      </c>
      <c r="B280" s="18">
        <f t="shared" si="28"/>
        <v>9</v>
      </c>
      <c r="F280" s="42">
        <f>SUMIF('Cust MB Ind'!$X$8:$AH$8,$B$29,'Cust MB Ind'!$X240:$AH240)</f>
        <v>9</v>
      </c>
      <c r="G280" s="42">
        <f>'Avg Bill Days'!C237</f>
        <v>31.143000000000001</v>
      </c>
      <c r="H280" s="42"/>
      <c r="I280" s="42"/>
      <c r="J280" s="42">
        <f t="shared" si="24"/>
        <v>0</v>
      </c>
      <c r="K280" s="42">
        <f t="shared" si="24"/>
        <v>662</v>
      </c>
      <c r="L280" s="42"/>
      <c r="M280" s="42"/>
      <c r="N280" s="42"/>
      <c r="O280" s="42"/>
      <c r="P280" s="42"/>
      <c r="Q280" s="42"/>
      <c r="R280" s="42">
        <f t="shared" si="25"/>
        <v>2284518</v>
      </c>
      <c r="S280" s="42">
        <f t="shared" si="26"/>
        <v>5231</v>
      </c>
    </row>
    <row r="281" spans="1:19" s="18" customFormat="1">
      <c r="A281" s="18">
        <f t="shared" si="27"/>
        <v>2031</v>
      </c>
      <c r="B281" s="18">
        <f t="shared" si="28"/>
        <v>10</v>
      </c>
      <c r="F281" s="42">
        <f>SUMIF('Cust MB Ind'!$X$8:$AH$8,$B$29,'Cust MB Ind'!$X241:$AH241)</f>
        <v>9</v>
      </c>
      <c r="G281" s="42">
        <f>'Avg Bill Days'!C238</f>
        <v>30.762</v>
      </c>
      <c r="H281" s="42"/>
      <c r="I281" s="42"/>
      <c r="J281" s="42">
        <f t="shared" si="24"/>
        <v>0</v>
      </c>
      <c r="K281" s="42">
        <f t="shared" si="24"/>
        <v>678</v>
      </c>
      <c r="L281" s="42"/>
      <c r="M281" s="42"/>
      <c r="N281" s="42"/>
      <c r="O281" s="42"/>
      <c r="P281" s="42"/>
      <c r="Q281" s="42"/>
      <c r="R281" s="42">
        <f t="shared" si="25"/>
        <v>2094483</v>
      </c>
      <c r="S281" s="42">
        <f t="shared" si="26"/>
        <v>4994</v>
      </c>
    </row>
    <row r="282" spans="1:19" s="18" customFormat="1">
      <c r="A282" s="18">
        <f t="shared" si="27"/>
        <v>2031</v>
      </c>
      <c r="B282" s="18">
        <f t="shared" si="28"/>
        <v>11</v>
      </c>
      <c r="F282" s="42">
        <f>SUMIF('Cust MB Ind'!$X$8:$AH$8,$B$29,'Cust MB Ind'!$X242:$AH242)</f>
        <v>9</v>
      </c>
      <c r="G282" s="42">
        <f>'Avg Bill Days'!C239</f>
        <v>28.619</v>
      </c>
      <c r="H282" s="42"/>
      <c r="I282" s="42"/>
      <c r="J282" s="42">
        <f t="shared" si="24"/>
        <v>0</v>
      </c>
      <c r="K282" s="42">
        <f t="shared" si="24"/>
        <v>640</v>
      </c>
      <c r="L282" s="42"/>
      <c r="M282" s="42"/>
      <c r="N282" s="42"/>
      <c r="O282" s="42"/>
      <c r="P282" s="42"/>
      <c r="Q282" s="42"/>
      <c r="R282" s="42">
        <f t="shared" si="25"/>
        <v>1720705</v>
      </c>
      <c r="S282" s="42">
        <f t="shared" si="26"/>
        <v>4666</v>
      </c>
    </row>
    <row r="283" spans="1:19" s="18" customFormat="1">
      <c r="A283" s="18">
        <f t="shared" si="27"/>
        <v>2031</v>
      </c>
      <c r="B283" s="18">
        <f t="shared" si="28"/>
        <v>12</v>
      </c>
      <c r="F283" s="42">
        <f>SUMIF('Cust MB Ind'!$X$8:$AH$8,$B$29,'Cust MB Ind'!$X243:$AH243)</f>
        <v>9</v>
      </c>
      <c r="G283" s="42">
        <f>'Avg Bill Days'!C240</f>
        <v>31.238</v>
      </c>
      <c r="H283" s="42"/>
      <c r="I283" s="42"/>
      <c r="J283" s="42">
        <f t="shared" si="24"/>
        <v>0</v>
      </c>
      <c r="K283" s="42">
        <f t="shared" si="24"/>
        <v>625</v>
      </c>
      <c r="L283" s="42"/>
      <c r="M283" s="42"/>
      <c r="N283" s="42"/>
      <c r="O283" s="42"/>
      <c r="P283" s="42"/>
      <c r="Q283" s="42"/>
      <c r="R283" s="42">
        <f t="shared" si="25"/>
        <v>1787408</v>
      </c>
      <c r="S283" s="42">
        <f t="shared" si="26"/>
        <v>4645</v>
      </c>
    </row>
    <row r="284" spans="1:19" s="18" customFormat="1">
      <c r="A284" s="18">
        <f t="shared" si="27"/>
        <v>2032</v>
      </c>
      <c r="B284" s="18">
        <f t="shared" si="28"/>
        <v>1</v>
      </c>
      <c r="F284" s="42">
        <f>SUMIF('Cust MB Ind'!$X$8:$AH$8,$B$29,'Cust MB Ind'!$X244:$AH244)</f>
        <v>9</v>
      </c>
      <c r="G284" s="42">
        <f>'Avg Bill Days'!C241</f>
        <v>32.286000000000001</v>
      </c>
      <c r="H284" s="42"/>
      <c r="I284" s="42"/>
      <c r="J284" s="42">
        <f t="shared" si="24"/>
        <v>0</v>
      </c>
      <c r="K284" s="42">
        <f t="shared" si="24"/>
        <v>551</v>
      </c>
      <c r="L284" s="42"/>
      <c r="M284" s="42"/>
      <c r="N284" s="42"/>
      <c r="O284" s="42"/>
      <c r="P284" s="42"/>
      <c r="Q284" s="42"/>
      <c r="R284" s="42">
        <f t="shared" si="25"/>
        <v>1738080</v>
      </c>
      <c r="S284" s="42">
        <f t="shared" si="26"/>
        <v>4479</v>
      </c>
    </row>
    <row r="285" spans="1:19" s="18" customFormat="1">
      <c r="A285" s="18">
        <f t="shared" si="27"/>
        <v>2032</v>
      </c>
      <c r="B285" s="18">
        <f t="shared" si="28"/>
        <v>2</v>
      </c>
      <c r="F285" s="42">
        <f>SUMIF('Cust MB Ind'!$X$8:$AH$8,$B$29,'Cust MB Ind'!$X245:$AH245)</f>
        <v>9</v>
      </c>
      <c r="G285" s="42">
        <f>'Avg Bill Days'!C242</f>
        <v>30.31</v>
      </c>
      <c r="H285" s="42"/>
      <c r="I285" s="42"/>
      <c r="J285" s="42">
        <f t="shared" si="24"/>
        <v>0</v>
      </c>
      <c r="K285" s="42">
        <f t="shared" si="24"/>
        <v>515</v>
      </c>
      <c r="L285" s="42"/>
      <c r="M285" s="42"/>
      <c r="N285" s="42"/>
      <c r="O285" s="42"/>
      <c r="P285" s="42"/>
      <c r="Q285" s="42"/>
      <c r="R285" s="42">
        <f t="shared" si="25"/>
        <v>1724073</v>
      </c>
      <c r="S285" s="42">
        <f t="shared" si="26"/>
        <v>4384</v>
      </c>
    </row>
    <row r="286" spans="1:19" s="18" customFormat="1">
      <c r="A286" s="18">
        <f t="shared" si="27"/>
        <v>2032</v>
      </c>
      <c r="B286" s="18">
        <f t="shared" si="28"/>
        <v>3</v>
      </c>
      <c r="F286" s="42">
        <f>SUMIF('Cust MB Ind'!$X$8:$AH$8,$B$29,'Cust MB Ind'!$X246:$AH246)</f>
        <v>9</v>
      </c>
      <c r="G286" s="42">
        <f>'Avg Bill Days'!C243</f>
        <v>30.024000000000001</v>
      </c>
      <c r="H286" s="42"/>
      <c r="I286" s="42"/>
      <c r="J286" s="42">
        <f t="shared" si="24"/>
        <v>0</v>
      </c>
      <c r="K286" s="42">
        <f t="shared" si="24"/>
        <v>562</v>
      </c>
      <c r="L286" s="42"/>
      <c r="M286" s="42"/>
      <c r="N286" s="42"/>
      <c r="O286" s="42"/>
      <c r="P286" s="42"/>
      <c r="Q286" s="42"/>
      <c r="R286" s="42">
        <f t="shared" si="25"/>
        <v>1786269</v>
      </c>
      <c r="S286" s="42">
        <f t="shared" si="26"/>
        <v>4608</v>
      </c>
    </row>
    <row r="287" spans="1:19" s="18" customFormat="1">
      <c r="A287" s="18">
        <f t="shared" si="27"/>
        <v>2032</v>
      </c>
      <c r="B287" s="18">
        <f t="shared" si="28"/>
        <v>4</v>
      </c>
      <c r="F287" s="42">
        <f>SUMIF('Cust MB Ind'!$X$8:$AH$8,$B$29,'Cust MB Ind'!$X247:$AH247)</f>
        <v>9</v>
      </c>
      <c r="G287" s="42">
        <f>'Avg Bill Days'!C244</f>
        <v>30.713999999999999</v>
      </c>
      <c r="H287" s="42"/>
      <c r="I287" s="42"/>
      <c r="J287" s="42">
        <f t="shared" si="24"/>
        <v>0</v>
      </c>
      <c r="K287" s="42">
        <f t="shared" si="24"/>
        <v>575</v>
      </c>
      <c r="L287" s="42"/>
      <c r="M287" s="42"/>
      <c r="N287" s="42"/>
      <c r="O287" s="42"/>
      <c r="P287" s="42"/>
      <c r="Q287" s="42"/>
      <c r="R287" s="42">
        <f t="shared" si="25"/>
        <v>1869359</v>
      </c>
      <c r="S287" s="42">
        <f t="shared" si="26"/>
        <v>4634</v>
      </c>
    </row>
    <row r="288" spans="1:19" s="18" customFormat="1">
      <c r="A288" s="18">
        <f t="shared" si="27"/>
        <v>2032</v>
      </c>
      <c r="B288" s="18">
        <f t="shared" si="28"/>
        <v>5</v>
      </c>
      <c r="F288" s="42">
        <f>SUMIF('Cust MB Ind'!$X$8:$AH$8,$B$29,'Cust MB Ind'!$X248:$AH248)</f>
        <v>9</v>
      </c>
      <c r="G288" s="42">
        <f>'Avg Bill Days'!C245</f>
        <v>29.524000000000001</v>
      </c>
      <c r="H288" s="42"/>
      <c r="I288" s="42"/>
      <c r="J288" s="42">
        <f t="shared" si="24"/>
        <v>0</v>
      </c>
      <c r="K288" s="42">
        <f t="shared" si="24"/>
        <v>673</v>
      </c>
      <c r="L288" s="42"/>
      <c r="M288" s="42"/>
      <c r="N288" s="42"/>
      <c r="O288" s="42"/>
      <c r="P288" s="42"/>
      <c r="Q288" s="42"/>
      <c r="R288" s="42">
        <f t="shared" si="25"/>
        <v>1923991</v>
      </c>
      <c r="S288" s="42">
        <f t="shared" si="26"/>
        <v>4830</v>
      </c>
    </row>
    <row r="289" spans="1:19" s="18" customFormat="1">
      <c r="A289" s="18">
        <f t="shared" si="27"/>
        <v>2032</v>
      </c>
      <c r="B289" s="18">
        <f t="shared" si="28"/>
        <v>6</v>
      </c>
      <c r="F289" s="42">
        <f>SUMIF('Cust MB Ind'!$X$8:$AH$8,$B$29,'Cust MB Ind'!$X249:$AH249)</f>
        <v>9</v>
      </c>
      <c r="G289" s="42">
        <f>'Avg Bill Days'!C246</f>
        <v>30.619</v>
      </c>
      <c r="H289" s="42"/>
      <c r="I289" s="42"/>
      <c r="J289" s="42">
        <f t="shared" si="24"/>
        <v>0</v>
      </c>
      <c r="K289" s="42">
        <f t="shared" si="24"/>
        <v>655</v>
      </c>
      <c r="L289" s="42"/>
      <c r="M289" s="42"/>
      <c r="N289" s="42"/>
      <c r="O289" s="42"/>
      <c r="P289" s="42"/>
      <c r="Q289" s="42"/>
      <c r="R289" s="42">
        <f t="shared" si="25"/>
        <v>2161906</v>
      </c>
      <c r="S289" s="42">
        <f t="shared" si="26"/>
        <v>5054</v>
      </c>
    </row>
    <row r="290" spans="1:19" s="18" customFormat="1">
      <c r="A290" s="18">
        <f t="shared" si="27"/>
        <v>2032</v>
      </c>
      <c r="B290" s="18">
        <f t="shared" si="28"/>
        <v>7</v>
      </c>
      <c r="F290" s="42">
        <f>SUMIF('Cust MB Ind'!$X$8:$AH$8,$B$29,'Cust MB Ind'!$X250:$AH250)</f>
        <v>9</v>
      </c>
      <c r="G290" s="42">
        <f>'Avg Bill Days'!C247</f>
        <v>30.713999999999999</v>
      </c>
      <c r="H290" s="42"/>
      <c r="I290" s="42"/>
      <c r="J290" s="42">
        <f t="shared" si="24"/>
        <v>0</v>
      </c>
      <c r="K290" s="42">
        <f t="shared" si="24"/>
        <v>673</v>
      </c>
      <c r="L290" s="42"/>
      <c r="M290" s="42"/>
      <c r="N290" s="42"/>
      <c r="O290" s="42"/>
      <c r="P290" s="42"/>
      <c r="Q290" s="42"/>
      <c r="R290" s="42">
        <f t="shared" si="25"/>
        <v>2187879</v>
      </c>
      <c r="S290" s="42">
        <f t="shared" si="26"/>
        <v>5163</v>
      </c>
    </row>
    <row r="291" spans="1:19" s="18" customFormat="1">
      <c r="A291" s="18">
        <f t="shared" si="27"/>
        <v>2032</v>
      </c>
      <c r="B291" s="18">
        <f t="shared" si="28"/>
        <v>8</v>
      </c>
      <c r="F291" s="42">
        <f>SUMIF('Cust MB Ind'!$X$8:$AH$8,$B$29,'Cust MB Ind'!$X251:$AH251)</f>
        <v>9</v>
      </c>
      <c r="G291" s="42">
        <f>'Avg Bill Days'!C248</f>
        <v>30.475999999999999</v>
      </c>
      <c r="H291" s="42"/>
      <c r="I291" s="42"/>
      <c r="J291" s="42">
        <f t="shared" si="24"/>
        <v>0</v>
      </c>
      <c r="K291" s="42">
        <f t="shared" si="24"/>
        <v>687</v>
      </c>
      <c r="L291" s="42"/>
      <c r="M291" s="42"/>
      <c r="N291" s="42"/>
      <c r="O291" s="42"/>
      <c r="P291" s="42"/>
      <c r="Q291" s="42"/>
      <c r="R291" s="42">
        <f t="shared" si="25"/>
        <v>2273819</v>
      </c>
      <c r="S291" s="42">
        <f t="shared" si="26"/>
        <v>5253</v>
      </c>
    </row>
    <row r="292" spans="1:19" s="18" customFormat="1">
      <c r="A292" s="18">
        <f t="shared" si="27"/>
        <v>2032</v>
      </c>
      <c r="B292" s="18">
        <f t="shared" si="28"/>
        <v>9</v>
      </c>
      <c r="F292" s="42">
        <f>SUMIF('Cust MB Ind'!$X$8:$AH$8,$B$29,'Cust MB Ind'!$X252:$AH252)</f>
        <v>9</v>
      </c>
      <c r="G292" s="42">
        <f>'Avg Bill Days'!C249</f>
        <v>31.143000000000001</v>
      </c>
      <c r="H292" s="42"/>
      <c r="I292" s="42"/>
      <c r="J292" s="42">
        <f t="shared" si="24"/>
        <v>0</v>
      </c>
      <c r="K292" s="42">
        <f t="shared" si="24"/>
        <v>662</v>
      </c>
      <c r="L292" s="42"/>
      <c r="M292" s="42"/>
      <c r="N292" s="42"/>
      <c r="O292" s="42"/>
      <c r="P292" s="42"/>
      <c r="Q292" s="42"/>
      <c r="R292" s="42">
        <f t="shared" si="25"/>
        <v>2284518</v>
      </c>
      <c r="S292" s="42">
        <f t="shared" si="26"/>
        <v>5231</v>
      </c>
    </row>
    <row r="293" spans="1:19" s="18" customFormat="1">
      <c r="A293" s="18">
        <f t="shared" si="27"/>
        <v>2032</v>
      </c>
      <c r="B293" s="18">
        <f t="shared" si="28"/>
        <v>10</v>
      </c>
      <c r="F293" s="42">
        <f>SUMIF('Cust MB Ind'!$X$8:$AH$8,$B$29,'Cust MB Ind'!$X253:$AH253)</f>
        <v>9</v>
      </c>
      <c r="G293" s="42">
        <f>'Avg Bill Days'!C250</f>
        <v>30.762</v>
      </c>
      <c r="H293" s="42"/>
      <c r="I293" s="42"/>
      <c r="J293" s="42">
        <f t="shared" si="24"/>
        <v>0</v>
      </c>
      <c r="K293" s="42">
        <f t="shared" si="24"/>
        <v>678</v>
      </c>
      <c r="L293" s="42"/>
      <c r="M293" s="42"/>
      <c r="N293" s="42"/>
      <c r="O293" s="42"/>
      <c r="P293" s="42"/>
      <c r="Q293" s="42"/>
      <c r="R293" s="42">
        <f t="shared" si="25"/>
        <v>2094483</v>
      </c>
      <c r="S293" s="42">
        <f t="shared" si="26"/>
        <v>4994</v>
      </c>
    </row>
    <row r="294" spans="1:19" s="18" customFormat="1">
      <c r="A294" s="18">
        <f t="shared" si="27"/>
        <v>2032</v>
      </c>
      <c r="B294" s="18">
        <f t="shared" si="28"/>
        <v>11</v>
      </c>
      <c r="F294" s="42">
        <f>SUMIF('Cust MB Ind'!$X$8:$AH$8,$B$29,'Cust MB Ind'!$X254:$AH254)</f>
        <v>9</v>
      </c>
      <c r="G294" s="42">
        <f>'Avg Bill Days'!C251</f>
        <v>28.619</v>
      </c>
      <c r="H294" s="42"/>
      <c r="I294" s="42"/>
      <c r="J294" s="42">
        <f t="shared" si="24"/>
        <v>0</v>
      </c>
      <c r="K294" s="42">
        <f t="shared" si="24"/>
        <v>640</v>
      </c>
      <c r="L294" s="42"/>
      <c r="M294" s="42"/>
      <c r="N294" s="42"/>
      <c r="O294" s="42"/>
      <c r="P294" s="42"/>
      <c r="Q294" s="42"/>
      <c r="R294" s="42">
        <f t="shared" si="25"/>
        <v>1720705</v>
      </c>
      <c r="S294" s="42">
        <f t="shared" si="26"/>
        <v>4666</v>
      </c>
    </row>
    <row r="295" spans="1:19" s="18" customFormat="1">
      <c r="A295" s="18">
        <f t="shared" si="27"/>
        <v>2032</v>
      </c>
      <c r="B295" s="18">
        <f t="shared" si="28"/>
        <v>12</v>
      </c>
      <c r="F295" s="42">
        <f>SUMIF('Cust MB Ind'!$X$8:$AH$8,$B$29,'Cust MB Ind'!$X255:$AH255)</f>
        <v>9</v>
      </c>
      <c r="G295" s="42">
        <f>'Avg Bill Days'!C252</f>
        <v>31.238</v>
      </c>
      <c r="H295" s="42"/>
      <c r="I295" s="42"/>
      <c r="J295" s="42">
        <f t="shared" si="24"/>
        <v>0</v>
      </c>
      <c r="K295" s="42">
        <f t="shared" si="24"/>
        <v>625</v>
      </c>
      <c r="L295" s="42"/>
      <c r="M295" s="42"/>
      <c r="N295" s="42"/>
      <c r="O295" s="42"/>
      <c r="P295" s="42"/>
      <c r="Q295" s="42"/>
      <c r="R295" s="42">
        <f t="shared" si="25"/>
        <v>1787408</v>
      </c>
      <c r="S295" s="42">
        <f t="shared" si="26"/>
        <v>4645</v>
      </c>
    </row>
    <row r="296" spans="1:19" s="18" customFormat="1">
      <c r="A296" s="18">
        <f t="shared" si="27"/>
        <v>2033</v>
      </c>
      <c r="B296" s="18">
        <f t="shared" si="28"/>
        <v>1</v>
      </c>
      <c r="F296" s="42">
        <f>SUMIF('Cust MB Ind'!$X$8:$AH$8,$B$29,'Cust MB Ind'!$X256:$AH256)</f>
        <v>9</v>
      </c>
      <c r="G296" s="42">
        <f>'Avg Bill Days'!C253</f>
        <v>32.286000000000001</v>
      </c>
      <c r="H296" s="42"/>
      <c r="I296" s="42"/>
      <c r="J296" s="42">
        <f t="shared" si="24"/>
        <v>0</v>
      </c>
      <c r="K296" s="42">
        <f t="shared" si="24"/>
        <v>551</v>
      </c>
      <c r="L296" s="42"/>
      <c r="M296" s="42"/>
      <c r="N296" s="42"/>
      <c r="O296" s="42"/>
      <c r="P296" s="42"/>
      <c r="Q296" s="42"/>
      <c r="R296" s="42">
        <f t="shared" si="25"/>
        <v>1738080</v>
      </c>
      <c r="S296" s="42">
        <f t="shared" si="26"/>
        <v>4479</v>
      </c>
    </row>
    <row r="297" spans="1:19" s="18" customFormat="1">
      <c r="A297" s="18">
        <f t="shared" si="27"/>
        <v>2033</v>
      </c>
      <c r="B297" s="18">
        <f t="shared" si="28"/>
        <v>2</v>
      </c>
      <c r="F297" s="42">
        <f>SUMIF('Cust MB Ind'!$X$8:$AH$8,$B$29,'Cust MB Ind'!$X257:$AH257)</f>
        <v>9</v>
      </c>
      <c r="G297" s="42">
        <f>'Avg Bill Days'!C254</f>
        <v>29.81</v>
      </c>
      <c r="H297" s="42"/>
      <c r="I297" s="42"/>
      <c r="J297" s="42">
        <f t="shared" si="24"/>
        <v>0</v>
      </c>
      <c r="K297" s="42">
        <f t="shared" si="24"/>
        <v>515</v>
      </c>
      <c r="L297" s="42"/>
      <c r="M297" s="42"/>
      <c r="N297" s="42"/>
      <c r="O297" s="42"/>
      <c r="P297" s="42"/>
      <c r="Q297" s="42"/>
      <c r="R297" s="42">
        <f t="shared" si="25"/>
        <v>1695632</v>
      </c>
      <c r="S297" s="42">
        <f t="shared" si="26"/>
        <v>4384</v>
      </c>
    </row>
    <row r="298" spans="1:19" s="18" customFormat="1">
      <c r="A298" s="18">
        <f t="shared" si="27"/>
        <v>2033</v>
      </c>
      <c r="B298" s="18">
        <f t="shared" si="28"/>
        <v>3</v>
      </c>
      <c r="F298" s="42">
        <f>SUMIF('Cust MB Ind'!$X$8:$AH$8,$B$29,'Cust MB Ind'!$X258:$AH258)</f>
        <v>9</v>
      </c>
      <c r="G298" s="42">
        <f>'Avg Bill Days'!C255</f>
        <v>29.524000000000001</v>
      </c>
      <c r="H298" s="42"/>
      <c r="I298" s="42"/>
      <c r="J298" s="42">
        <f t="shared" si="24"/>
        <v>0</v>
      </c>
      <c r="K298" s="42">
        <f t="shared" si="24"/>
        <v>562</v>
      </c>
      <c r="L298" s="42"/>
      <c r="M298" s="42"/>
      <c r="N298" s="42"/>
      <c r="O298" s="42"/>
      <c r="P298" s="42"/>
      <c r="Q298" s="42"/>
      <c r="R298" s="42">
        <f t="shared" si="25"/>
        <v>1756522</v>
      </c>
      <c r="S298" s="42">
        <f t="shared" si="26"/>
        <v>4608</v>
      </c>
    </row>
    <row r="299" spans="1:19" s="18" customFormat="1">
      <c r="A299" s="18">
        <f t="shared" si="27"/>
        <v>2033</v>
      </c>
      <c r="B299" s="18">
        <f t="shared" si="28"/>
        <v>4</v>
      </c>
      <c r="F299" s="42">
        <f>SUMIF('Cust MB Ind'!$X$8:$AH$8,$B$29,'Cust MB Ind'!$X259:$AH259)</f>
        <v>9</v>
      </c>
      <c r="G299" s="42">
        <f>'Avg Bill Days'!C256</f>
        <v>30.713999999999999</v>
      </c>
      <c r="H299" s="42"/>
      <c r="I299" s="42"/>
      <c r="J299" s="42">
        <f t="shared" si="24"/>
        <v>0</v>
      </c>
      <c r="K299" s="42">
        <f t="shared" si="24"/>
        <v>575</v>
      </c>
      <c r="L299" s="42"/>
      <c r="M299" s="42"/>
      <c r="N299" s="42"/>
      <c r="O299" s="42"/>
      <c r="P299" s="42"/>
      <c r="Q299" s="42"/>
      <c r="R299" s="42">
        <f t="shared" si="25"/>
        <v>1869359</v>
      </c>
      <c r="S299" s="42">
        <f t="shared" si="26"/>
        <v>4634</v>
      </c>
    </row>
    <row r="300" spans="1:19" s="18" customFormat="1">
      <c r="A300" s="18">
        <f t="shared" si="27"/>
        <v>2033</v>
      </c>
      <c r="B300" s="18">
        <f t="shared" si="28"/>
        <v>5</v>
      </c>
      <c r="F300" s="42">
        <f>SUMIF('Cust MB Ind'!$X$8:$AH$8,$B$29,'Cust MB Ind'!$X260:$AH260)</f>
        <v>9</v>
      </c>
      <c r="G300" s="42">
        <f>'Avg Bill Days'!C257</f>
        <v>29.524000000000001</v>
      </c>
      <c r="H300" s="42"/>
      <c r="I300" s="42"/>
      <c r="J300" s="42">
        <f t="shared" si="24"/>
        <v>0</v>
      </c>
      <c r="K300" s="42">
        <f t="shared" si="24"/>
        <v>673</v>
      </c>
      <c r="L300" s="42"/>
      <c r="M300" s="42"/>
      <c r="N300" s="42"/>
      <c r="O300" s="42"/>
      <c r="P300" s="42"/>
      <c r="Q300" s="42"/>
      <c r="R300" s="42">
        <f t="shared" si="25"/>
        <v>1923991</v>
      </c>
      <c r="S300" s="42">
        <f t="shared" si="26"/>
        <v>4830</v>
      </c>
    </row>
    <row r="301" spans="1:19" s="18" customFormat="1">
      <c r="A301" s="18">
        <f t="shared" si="27"/>
        <v>2033</v>
      </c>
      <c r="B301" s="18">
        <f t="shared" si="28"/>
        <v>6</v>
      </c>
      <c r="F301" s="42">
        <f>SUMIF('Cust MB Ind'!$X$8:$AH$8,$B$29,'Cust MB Ind'!$X261:$AH261)</f>
        <v>9</v>
      </c>
      <c r="G301" s="42">
        <f>'Avg Bill Days'!C258</f>
        <v>30.619</v>
      </c>
      <c r="H301" s="42"/>
      <c r="I301" s="42"/>
      <c r="J301" s="42">
        <f t="shared" si="24"/>
        <v>0</v>
      </c>
      <c r="K301" s="42">
        <f t="shared" si="24"/>
        <v>655</v>
      </c>
      <c r="L301" s="42"/>
      <c r="M301" s="42"/>
      <c r="N301" s="42"/>
      <c r="O301" s="42"/>
      <c r="P301" s="42"/>
      <c r="Q301" s="42"/>
      <c r="R301" s="42">
        <f t="shared" si="25"/>
        <v>2161906</v>
      </c>
      <c r="S301" s="42">
        <f t="shared" si="26"/>
        <v>5054</v>
      </c>
    </row>
    <row r="302" spans="1:19" s="18" customFormat="1">
      <c r="A302" s="18">
        <f t="shared" si="27"/>
        <v>2033</v>
      </c>
      <c r="B302" s="18">
        <f t="shared" si="28"/>
        <v>7</v>
      </c>
      <c r="F302" s="42">
        <f>SUMIF('Cust MB Ind'!$X$8:$AH$8,$B$29,'Cust MB Ind'!$X262:$AH262)</f>
        <v>9</v>
      </c>
      <c r="G302" s="42">
        <f>'Avg Bill Days'!C259</f>
        <v>30.713999999999999</v>
      </c>
      <c r="H302" s="42"/>
      <c r="I302" s="42"/>
      <c r="J302" s="42">
        <f t="shared" si="24"/>
        <v>0</v>
      </c>
      <c r="K302" s="42">
        <f t="shared" si="24"/>
        <v>673</v>
      </c>
      <c r="L302" s="42"/>
      <c r="M302" s="42"/>
      <c r="N302" s="42"/>
      <c r="O302" s="42"/>
      <c r="P302" s="42"/>
      <c r="Q302" s="42"/>
      <c r="R302" s="42">
        <f t="shared" si="25"/>
        <v>2187879</v>
      </c>
      <c r="S302" s="42">
        <f t="shared" si="26"/>
        <v>5163</v>
      </c>
    </row>
    <row r="303" spans="1:19" s="18" customFormat="1">
      <c r="A303" s="18">
        <f t="shared" si="27"/>
        <v>2033</v>
      </c>
      <c r="B303" s="18">
        <f t="shared" si="28"/>
        <v>8</v>
      </c>
      <c r="F303" s="42">
        <f>SUMIF('Cust MB Ind'!$X$8:$AH$8,$B$29,'Cust MB Ind'!$X263:$AH263)</f>
        <v>9</v>
      </c>
      <c r="G303" s="42">
        <f>'Avg Bill Days'!C260</f>
        <v>30.475999999999999</v>
      </c>
      <c r="H303" s="42"/>
      <c r="I303" s="42"/>
      <c r="J303" s="42">
        <f t="shared" si="24"/>
        <v>0</v>
      </c>
      <c r="K303" s="42">
        <f t="shared" si="24"/>
        <v>687</v>
      </c>
      <c r="L303" s="42"/>
      <c r="M303" s="42"/>
      <c r="N303" s="42"/>
      <c r="O303" s="42"/>
      <c r="P303" s="42"/>
      <c r="Q303" s="42"/>
      <c r="R303" s="42">
        <f t="shared" si="25"/>
        <v>2273819</v>
      </c>
      <c r="S303" s="42">
        <f t="shared" si="26"/>
        <v>5253</v>
      </c>
    </row>
    <row r="304" spans="1:19" s="18" customFormat="1">
      <c r="A304" s="18">
        <f t="shared" si="27"/>
        <v>2033</v>
      </c>
      <c r="B304" s="18">
        <f t="shared" si="28"/>
        <v>9</v>
      </c>
      <c r="F304" s="42">
        <f>SUMIF('Cust MB Ind'!$X$8:$AH$8,$B$29,'Cust MB Ind'!$X264:$AH264)</f>
        <v>9</v>
      </c>
      <c r="G304" s="42">
        <f>'Avg Bill Days'!C261</f>
        <v>31.143000000000001</v>
      </c>
      <c r="H304" s="42"/>
      <c r="I304" s="42"/>
      <c r="J304" s="42">
        <f t="shared" si="24"/>
        <v>0</v>
      </c>
      <c r="K304" s="42">
        <f t="shared" si="24"/>
        <v>662</v>
      </c>
      <c r="L304" s="42"/>
      <c r="M304" s="42"/>
      <c r="N304" s="42"/>
      <c r="O304" s="42"/>
      <c r="P304" s="42"/>
      <c r="Q304" s="42"/>
      <c r="R304" s="42">
        <f t="shared" si="25"/>
        <v>2284518</v>
      </c>
      <c r="S304" s="42">
        <f t="shared" si="26"/>
        <v>5231</v>
      </c>
    </row>
    <row r="305" spans="1:19" s="18" customFormat="1">
      <c r="A305" s="18">
        <f t="shared" si="27"/>
        <v>2033</v>
      </c>
      <c r="B305" s="18">
        <f t="shared" si="28"/>
        <v>10</v>
      </c>
      <c r="F305" s="42">
        <f>SUMIF('Cust MB Ind'!$X$8:$AH$8,$B$29,'Cust MB Ind'!$X265:$AH265)</f>
        <v>9</v>
      </c>
      <c r="G305" s="42">
        <f>'Avg Bill Days'!C262</f>
        <v>30.762</v>
      </c>
      <c r="H305" s="42"/>
      <c r="I305" s="42"/>
      <c r="J305" s="42">
        <f t="shared" si="24"/>
        <v>0</v>
      </c>
      <c r="K305" s="42">
        <f t="shared" si="24"/>
        <v>678</v>
      </c>
      <c r="L305" s="42"/>
      <c r="M305" s="42"/>
      <c r="N305" s="42"/>
      <c r="O305" s="42"/>
      <c r="P305" s="42"/>
      <c r="Q305" s="42"/>
      <c r="R305" s="42">
        <f t="shared" si="25"/>
        <v>2094483</v>
      </c>
      <c r="S305" s="42">
        <f t="shared" si="26"/>
        <v>4994</v>
      </c>
    </row>
    <row r="306" spans="1:19" s="18" customFormat="1">
      <c r="A306" s="18">
        <f t="shared" si="27"/>
        <v>2033</v>
      </c>
      <c r="B306" s="18">
        <f t="shared" si="28"/>
        <v>11</v>
      </c>
      <c r="F306" s="42">
        <f>SUMIF('Cust MB Ind'!$X$8:$AH$8,$B$29,'Cust MB Ind'!$X266:$AH266)</f>
        <v>9</v>
      </c>
      <c r="G306" s="42">
        <f>'Avg Bill Days'!C263</f>
        <v>28.619</v>
      </c>
      <c r="H306" s="42"/>
      <c r="I306" s="42"/>
      <c r="J306" s="42">
        <f t="shared" ref="J306:K355" si="29">ROUND(SUMIF($B$32:$B$45,$B306,J$32:J$45)*$F306,0)</f>
        <v>0</v>
      </c>
      <c r="K306" s="42">
        <f t="shared" si="29"/>
        <v>640</v>
      </c>
      <c r="L306" s="42"/>
      <c r="M306" s="42"/>
      <c r="N306" s="42"/>
      <c r="O306" s="42"/>
      <c r="P306" s="42"/>
      <c r="Q306" s="42"/>
      <c r="R306" s="42">
        <f t="shared" ref="R306:R355" si="30">ROUND(SUMIF($B$32:$B$45,$B306,R$32:R$45)*$F306*$G306,0)</f>
        <v>1720705</v>
      </c>
      <c r="S306" s="42">
        <f t="shared" ref="S306:S355" si="31">ROUND(SUMIF($B$32:$B$45,$B306,S$32:S$45)*$F306,0)</f>
        <v>4666</v>
      </c>
    </row>
    <row r="307" spans="1:19" s="18" customFormat="1">
      <c r="A307" s="18">
        <f t="shared" si="27"/>
        <v>2033</v>
      </c>
      <c r="B307" s="18">
        <f t="shared" si="28"/>
        <v>12</v>
      </c>
      <c r="F307" s="42">
        <f>SUMIF('Cust MB Ind'!$X$8:$AH$8,$B$29,'Cust MB Ind'!$X267:$AH267)</f>
        <v>9</v>
      </c>
      <c r="G307" s="42">
        <f>'Avg Bill Days'!C264</f>
        <v>31.238</v>
      </c>
      <c r="H307" s="42"/>
      <c r="I307" s="42"/>
      <c r="J307" s="42">
        <f t="shared" si="29"/>
        <v>0</v>
      </c>
      <c r="K307" s="42">
        <f t="shared" si="29"/>
        <v>625</v>
      </c>
      <c r="L307" s="42"/>
      <c r="M307" s="42"/>
      <c r="N307" s="42"/>
      <c r="O307" s="42"/>
      <c r="P307" s="42"/>
      <c r="Q307" s="42"/>
      <c r="R307" s="42">
        <f t="shared" si="30"/>
        <v>1787408</v>
      </c>
      <c r="S307" s="42">
        <f t="shared" si="31"/>
        <v>4645</v>
      </c>
    </row>
    <row r="308" spans="1:19" s="18" customFormat="1">
      <c r="A308" s="18">
        <f t="shared" si="27"/>
        <v>2034</v>
      </c>
      <c r="B308" s="18">
        <f t="shared" si="28"/>
        <v>1</v>
      </c>
      <c r="F308" s="42">
        <f>SUMIF('Cust MB Ind'!$X$8:$AH$8,$B$29,'Cust MB Ind'!$X268:$AH268)</f>
        <v>9</v>
      </c>
      <c r="G308" s="42">
        <f>'Avg Bill Days'!C265</f>
        <v>32.286000000000001</v>
      </c>
      <c r="H308" s="42"/>
      <c r="I308" s="42"/>
      <c r="J308" s="42">
        <f t="shared" si="29"/>
        <v>0</v>
      </c>
      <c r="K308" s="42">
        <f t="shared" si="29"/>
        <v>551</v>
      </c>
      <c r="L308" s="42"/>
      <c r="M308" s="42"/>
      <c r="N308" s="42"/>
      <c r="O308" s="42"/>
      <c r="P308" s="42"/>
      <c r="Q308" s="42"/>
      <c r="R308" s="42">
        <f t="shared" si="30"/>
        <v>1738080</v>
      </c>
      <c r="S308" s="42">
        <f t="shared" si="31"/>
        <v>4479</v>
      </c>
    </row>
    <row r="309" spans="1:19" s="18" customFormat="1">
      <c r="A309" s="18">
        <f t="shared" si="27"/>
        <v>2034</v>
      </c>
      <c r="B309" s="18">
        <f t="shared" si="28"/>
        <v>2</v>
      </c>
      <c r="F309" s="42">
        <f>SUMIF('Cust MB Ind'!$X$8:$AH$8,$B$29,'Cust MB Ind'!$X269:$AH269)</f>
        <v>9</v>
      </c>
      <c r="G309" s="42">
        <f>'Avg Bill Days'!C266</f>
        <v>29.81</v>
      </c>
      <c r="H309" s="42"/>
      <c r="I309" s="42"/>
      <c r="J309" s="42">
        <f t="shared" si="29"/>
        <v>0</v>
      </c>
      <c r="K309" s="42">
        <f t="shared" si="29"/>
        <v>515</v>
      </c>
      <c r="L309" s="42"/>
      <c r="M309" s="42"/>
      <c r="N309" s="42"/>
      <c r="O309" s="42"/>
      <c r="P309" s="42"/>
      <c r="Q309" s="42"/>
      <c r="R309" s="42">
        <f t="shared" si="30"/>
        <v>1695632</v>
      </c>
      <c r="S309" s="42">
        <f t="shared" si="31"/>
        <v>4384</v>
      </c>
    </row>
    <row r="310" spans="1:19" s="18" customFormat="1">
      <c r="A310" s="18">
        <f t="shared" si="27"/>
        <v>2034</v>
      </c>
      <c r="B310" s="18">
        <f t="shared" si="28"/>
        <v>3</v>
      </c>
      <c r="F310" s="42">
        <f>SUMIF('Cust MB Ind'!$X$8:$AH$8,$B$29,'Cust MB Ind'!$X270:$AH270)</f>
        <v>9</v>
      </c>
      <c r="G310" s="42">
        <f>'Avg Bill Days'!C267</f>
        <v>29.524000000000001</v>
      </c>
      <c r="H310" s="42"/>
      <c r="I310" s="42"/>
      <c r="J310" s="42">
        <f t="shared" si="29"/>
        <v>0</v>
      </c>
      <c r="K310" s="42">
        <f t="shared" si="29"/>
        <v>562</v>
      </c>
      <c r="L310" s="42"/>
      <c r="M310" s="42"/>
      <c r="N310" s="42"/>
      <c r="O310" s="42"/>
      <c r="P310" s="42"/>
      <c r="Q310" s="42"/>
      <c r="R310" s="42">
        <f t="shared" si="30"/>
        <v>1756522</v>
      </c>
      <c r="S310" s="42">
        <f t="shared" si="31"/>
        <v>4608</v>
      </c>
    </row>
    <row r="311" spans="1:19" s="18" customFormat="1">
      <c r="A311" s="18">
        <f t="shared" si="27"/>
        <v>2034</v>
      </c>
      <c r="B311" s="18">
        <f t="shared" si="28"/>
        <v>4</v>
      </c>
      <c r="F311" s="42">
        <f>SUMIF('Cust MB Ind'!$X$8:$AH$8,$B$29,'Cust MB Ind'!$X271:$AH271)</f>
        <v>9</v>
      </c>
      <c r="G311" s="42">
        <f>'Avg Bill Days'!C268</f>
        <v>30.713999999999999</v>
      </c>
      <c r="H311" s="42"/>
      <c r="I311" s="42"/>
      <c r="J311" s="42">
        <f t="shared" si="29"/>
        <v>0</v>
      </c>
      <c r="K311" s="42">
        <f t="shared" si="29"/>
        <v>575</v>
      </c>
      <c r="L311" s="42"/>
      <c r="M311" s="42"/>
      <c r="N311" s="42"/>
      <c r="O311" s="42"/>
      <c r="P311" s="42"/>
      <c r="Q311" s="42"/>
      <c r="R311" s="42">
        <f t="shared" si="30"/>
        <v>1869359</v>
      </c>
      <c r="S311" s="42">
        <f t="shared" si="31"/>
        <v>4634</v>
      </c>
    </row>
    <row r="312" spans="1:19" s="18" customFormat="1">
      <c r="A312" s="18">
        <f t="shared" si="27"/>
        <v>2034</v>
      </c>
      <c r="B312" s="18">
        <f t="shared" si="28"/>
        <v>5</v>
      </c>
      <c r="F312" s="42">
        <f>SUMIF('Cust MB Ind'!$X$8:$AH$8,$B$29,'Cust MB Ind'!$X272:$AH272)</f>
        <v>9</v>
      </c>
      <c r="G312" s="42">
        <f>'Avg Bill Days'!C269</f>
        <v>29.524000000000001</v>
      </c>
      <c r="H312" s="42"/>
      <c r="I312" s="42"/>
      <c r="J312" s="42">
        <f t="shared" si="29"/>
        <v>0</v>
      </c>
      <c r="K312" s="42">
        <f t="shared" si="29"/>
        <v>673</v>
      </c>
      <c r="L312" s="42"/>
      <c r="M312" s="42"/>
      <c r="N312" s="42"/>
      <c r="O312" s="42"/>
      <c r="P312" s="42"/>
      <c r="Q312" s="42"/>
      <c r="R312" s="42">
        <f t="shared" si="30"/>
        <v>1923991</v>
      </c>
      <c r="S312" s="42">
        <f t="shared" si="31"/>
        <v>4830</v>
      </c>
    </row>
    <row r="313" spans="1:19" s="18" customFormat="1">
      <c r="A313" s="18">
        <f t="shared" si="27"/>
        <v>2034</v>
      </c>
      <c r="B313" s="18">
        <f t="shared" si="28"/>
        <v>6</v>
      </c>
      <c r="F313" s="42">
        <f>SUMIF('Cust MB Ind'!$X$8:$AH$8,$B$29,'Cust MB Ind'!$X273:$AH273)</f>
        <v>9</v>
      </c>
      <c r="G313" s="42">
        <f>'Avg Bill Days'!C270</f>
        <v>30.619</v>
      </c>
      <c r="H313" s="42"/>
      <c r="I313" s="42"/>
      <c r="J313" s="42">
        <f t="shared" si="29"/>
        <v>0</v>
      </c>
      <c r="K313" s="42">
        <f t="shared" si="29"/>
        <v>655</v>
      </c>
      <c r="L313" s="42"/>
      <c r="M313" s="42"/>
      <c r="N313" s="42"/>
      <c r="O313" s="42"/>
      <c r="P313" s="42"/>
      <c r="Q313" s="42"/>
      <c r="R313" s="42">
        <f t="shared" si="30"/>
        <v>2161906</v>
      </c>
      <c r="S313" s="42">
        <f t="shared" si="31"/>
        <v>5054</v>
      </c>
    </row>
    <row r="314" spans="1:19" s="18" customFormat="1">
      <c r="A314" s="18">
        <f t="shared" si="27"/>
        <v>2034</v>
      </c>
      <c r="B314" s="18">
        <f t="shared" si="28"/>
        <v>7</v>
      </c>
      <c r="F314" s="42">
        <f>SUMIF('Cust MB Ind'!$X$8:$AH$8,$B$29,'Cust MB Ind'!$X274:$AH274)</f>
        <v>9</v>
      </c>
      <c r="G314" s="42">
        <f>'Avg Bill Days'!C271</f>
        <v>30.713999999999999</v>
      </c>
      <c r="H314" s="42"/>
      <c r="I314" s="42"/>
      <c r="J314" s="42">
        <f t="shared" si="29"/>
        <v>0</v>
      </c>
      <c r="K314" s="42">
        <f t="shared" si="29"/>
        <v>673</v>
      </c>
      <c r="L314" s="42"/>
      <c r="M314" s="42"/>
      <c r="N314" s="42"/>
      <c r="O314" s="42"/>
      <c r="P314" s="42"/>
      <c r="Q314" s="42"/>
      <c r="R314" s="42">
        <f t="shared" si="30"/>
        <v>2187879</v>
      </c>
      <c r="S314" s="42">
        <f t="shared" si="31"/>
        <v>5163</v>
      </c>
    </row>
    <row r="315" spans="1:19" s="18" customFormat="1">
      <c r="A315" s="18">
        <f t="shared" si="27"/>
        <v>2034</v>
      </c>
      <c r="B315" s="18">
        <f t="shared" si="28"/>
        <v>8</v>
      </c>
      <c r="F315" s="42">
        <f>SUMIF('Cust MB Ind'!$X$8:$AH$8,$B$29,'Cust MB Ind'!$X275:$AH275)</f>
        <v>9</v>
      </c>
      <c r="G315" s="42">
        <f>'Avg Bill Days'!C272</f>
        <v>30.475999999999999</v>
      </c>
      <c r="H315" s="42"/>
      <c r="I315" s="42"/>
      <c r="J315" s="42">
        <f t="shared" si="29"/>
        <v>0</v>
      </c>
      <c r="K315" s="42">
        <f t="shared" si="29"/>
        <v>687</v>
      </c>
      <c r="L315" s="42"/>
      <c r="M315" s="42"/>
      <c r="N315" s="42"/>
      <c r="O315" s="42"/>
      <c r="P315" s="42"/>
      <c r="Q315" s="42"/>
      <c r="R315" s="42">
        <f t="shared" si="30"/>
        <v>2273819</v>
      </c>
      <c r="S315" s="42">
        <f t="shared" si="31"/>
        <v>5253</v>
      </c>
    </row>
    <row r="316" spans="1:19" s="18" customFormat="1">
      <c r="A316" s="18">
        <f t="shared" si="27"/>
        <v>2034</v>
      </c>
      <c r="B316" s="18">
        <f t="shared" si="28"/>
        <v>9</v>
      </c>
      <c r="F316" s="42">
        <f>SUMIF('Cust MB Ind'!$X$8:$AH$8,$B$29,'Cust MB Ind'!$X276:$AH276)</f>
        <v>9</v>
      </c>
      <c r="G316" s="42">
        <f>'Avg Bill Days'!C273</f>
        <v>31.143000000000001</v>
      </c>
      <c r="H316" s="42"/>
      <c r="I316" s="42"/>
      <c r="J316" s="42">
        <f t="shared" si="29"/>
        <v>0</v>
      </c>
      <c r="K316" s="42">
        <f t="shared" si="29"/>
        <v>662</v>
      </c>
      <c r="L316" s="42"/>
      <c r="M316" s="42"/>
      <c r="N316" s="42"/>
      <c r="O316" s="42"/>
      <c r="P316" s="42"/>
      <c r="Q316" s="42"/>
      <c r="R316" s="42">
        <f t="shared" si="30"/>
        <v>2284518</v>
      </c>
      <c r="S316" s="42">
        <f t="shared" si="31"/>
        <v>5231</v>
      </c>
    </row>
    <row r="317" spans="1:19" s="18" customFormat="1">
      <c r="A317" s="18">
        <f t="shared" si="27"/>
        <v>2034</v>
      </c>
      <c r="B317" s="18">
        <f t="shared" si="28"/>
        <v>10</v>
      </c>
      <c r="F317" s="42">
        <f>SUMIF('Cust MB Ind'!$X$8:$AH$8,$B$29,'Cust MB Ind'!$X277:$AH277)</f>
        <v>9</v>
      </c>
      <c r="G317" s="42">
        <f>'Avg Bill Days'!C274</f>
        <v>30.762</v>
      </c>
      <c r="H317" s="42"/>
      <c r="I317" s="42"/>
      <c r="J317" s="42">
        <f t="shared" si="29"/>
        <v>0</v>
      </c>
      <c r="K317" s="42">
        <f t="shared" si="29"/>
        <v>678</v>
      </c>
      <c r="L317" s="42"/>
      <c r="M317" s="42"/>
      <c r="N317" s="42"/>
      <c r="O317" s="42"/>
      <c r="P317" s="42"/>
      <c r="Q317" s="42"/>
      <c r="R317" s="42">
        <f t="shared" si="30"/>
        <v>2094483</v>
      </c>
      <c r="S317" s="42">
        <f t="shared" si="31"/>
        <v>4994</v>
      </c>
    </row>
    <row r="318" spans="1:19" s="18" customFormat="1">
      <c r="A318" s="18">
        <f t="shared" si="27"/>
        <v>2034</v>
      </c>
      <c r="B318" s="18">
        <f t="shared" si="28"/>
        <v>11</v>
      </c>
      <c r="F318" s="42">
        <f>SUMIF('Cust MB Ind'!$X$8:$AH$8,$B$29,'Cust MB Ind'!$X278:$AH278)</f>
        <v>9</v>
      </c>
      <c r="G318" s="42">
        <f>'Avg Bill Days'!C275</f>
        <v>28.619</v>
      </c>
      <c r="H318" s="42"/>
      <c r="I318" s="42"/>
      <c r="J318" s="42">
        <f t="shared" si="29"/>
        <v>0</v>
      </c>
      <c r="K318" s="42">
        <f t="shared" si="29"/>
        <v>640</v>
      </c>
      <c r="L318" s="42"/>
      <c r="M318" s="42"/>
      <c r="N318" s="42"/>
      <c r="O318" s="42"/>
      <c r="P318" s="42"/>
      <c r="Q318" s="42"/>
      <c r="R318" s="42">
        <f t="shared" si="30"/>
        <v>1720705</v>
      </c>
      <c r="S318" s="42">
        <f t="shared" si="31"/>
        <v>4666</v>
      </c>
    </row>
    <row r="319" spans="1:19" s="18" customFormat="1">
      <c r="A319" s="18">
        <f t="shared" si="27"/>
        <v>2034</v>
      </c>
      <c r="B319" s="18">
        <f t="shared" si="28"/>
        <v>12</v>
      </c>
      <c r="F319" s="42">
        <f>SUMIF('Cust MB Ind'!$X$8:$AH$8,$B$29,'Cust MB Ind'!$X279:$AH279)</f>
        <v>9</v>
      </c>
      <c r="G319" s="42">
        <f>'Avg Bill Days'!C276</f>
        <v>31.238</v>
      </c>
      <c r="H319" s="42"/>
      <c r="I319" s="42"/>
      <c r="J319" s="42">
        <f t="shared" si="29"/>
        <v>0</v>
      </c>
      <c r="K319" s="42">
        <f t="shared" si="29"/>
        <v>625</v>
      </c>
      <c r="L319" s="42"/>
      <c r="M319" s="42"/>
      <c r="N319" s="42"/>
      <c r="O319" s="42"/>
      <c r="P319" s="42"/>
      <c r="Q319" s="42"/>
      <c r="R319" s="42">
        <f t="shared" si="30"/>
        <v>1787408</v>
      </c>
      <c r="S319" s="42">
        <f t="shared" si="31"/>
        <v>4645</v>
      </c>
    </row>
    <row r="320" spans="1:19" s="18" customFormat="1">
      <c r="A320" s="18">
        <f t="shared" si="27"/>
        <v>2035</v>
      </c>
      <c r="B320" s="18">
        <f t="shared" si="28"/>
        <v>1</v>
      </c>
      <c r="F320" s="42">
        <f>SUMIF('Cust MB Ind'!$X$8:$AH$8,$B$29,'Cust MB Ind'!$X280:$AH280)</f>
        <v>9</v>
      </c>
      <c r="G320" s="42">
        <f>'Avg Bill Days'!C277</f>
        <v>32.286000000000001</v>
      </c>
      <c r="H320" s="42"/>
      <c r="I320" s="42"/>
      <c r="J320" s="42">
        <f t="shared" si="29"/>
        <v>0</v>
      </c>
      <c r="K320" s="42">
        <f t="shared" si="29"/>
        <v>551</v>
      </c>
      <c r="L320" s="42"/>
      <c r="M320" s="42"/>
      <c r="N320" s="42"/>
      <c r="O320" s="42"/>
      <c r="P320" s="42"/>
      <c r="Q320" s="42"/>
      <c r="R320" s="42">
        <f t="shared" si="30"/>
        <v>1738080</v>
      </c>
      <c r="S320" s="42">
        <f t="shared" si="31"/>
        <v>4479</v>
      </c>
    </row>
    <row r="321" spans="1:19" s="18" customFormat="1">
      <c r="A321" s="18">
        <f t="shared" si="27"/>
        <v>2035</v>
      </c>
      <c r="B321" s="18">
        <f t="shared" si="28"/>
        <v>2</v>
      </c>
      <c r="F321" s="42">
        <f>SUMIF('Cust MB Ind'!$X$8:$AH$8,$B$29,'Cust MB Ind'!$X281:$AH281)</f>
        <v>9</v>
      </c>
      <c r="G321" s="42">
        <f>'Avg Bill Days'!C278</f>
        <v>29.81</v>
      </c>
      <c r="H321" s="42"/>
      <c r="I321" s="42"/>
      <c r="J321" s="42">
        <f t="shared" si="29"/>
        <v>0</v>
      </c>
      <c r="K321" s="42">
        <f t="shared" si="29"/>
        <v>515</v>
      </c>
      <c r="L321" s="42"/>
      <c r="M321" s="42"/>
      <c r="N321" s="42"/>
      <c r="O321" s="42"/>
      <c r="P321" s="42"/>
      <c r="Q321" s="42"/>
      <c r="R321" s="42">
        <f t="shared" si="30"/>
        <v>1695632</v>
      </c>
      <c r="S321" s="42">
        <f t="shared" si="31"/>
        <v>4384</v>
      </c>
    </row>
    <row r="322" spans="1:19" s="18" customFormat="1">
      <c r="A322" s="18">
        <f t="shared" si="27"/>
        <v>2035</v>
      </c>
      <c r="B322" s="18">
        <f t="shared" si="28"/>
        <v>3</v>
      </c>
      <c r="F322" s="42">
        <f>SUMIF('Cust MB Ind'!$X$8:$AH$8,$B$29,'Cust MB Ind'!$X282:$AH282)</f>
        <v>9</v>
      </c>
      <c r="G322" s="42">
        <f>'Avg Bill Days'!C279</f>
        <v>29.524000000000001</v>
      </c>
      <c r="H322" s="42"/>
      <c r="I322" s="42"/>
      <c r="J322" s="42">
        <f t="shared" si="29"/>
        <v>0</v>
      </c>
      <c r="K322" s="42">
        <f t="shared" si="29"/>
        <v>562</v>
      </c>
      <c r="L322" s="42"/>
      <c r="M322" s="42"/>
      <c r="N322" s="42"/>
      <c r="O322" s="42"/>
      <c r="P322" s="42"/>
      <c r="Q322" s="42"/>
      <c r="R322" s="42">
        <f t="shared" si="30"/>
        <v>1756522</v>
      </c>
      <c r="S322" s="42">
        <f t="shared" si="31"/>
        <v>4608</v>
      </c>
    </row>
    <row r="323" spans="1:19" s="18" customFormat="1">
      <c r="A323" s="18">
        <f t="shared" si="27"/>
        <v>2035</v>
      </c>
      <c r="B323" s="18">
        <f t="shared" si="28"/>
        <v>4</v>
      </c>
      <c r="F323" s="42">
        <f>SUMIF('Cust MB Ind'!$X$8:$AH$8,$B$29,'Cust MB Ind'!$X283:$AH283)</f>
        <v>9</v>
      </c>
      <c r="G323" s="42">
        <f>'Avg Bill Days'!C280</f>
        <v>30.713999999999999</v>
      </c>
      <c r="H323" s="42"/>
      <c r="I323" s="42"/>
      <c r="J323" s="42">
        <f t="shared" si="29"/>
        <v>0</v>
      </c>
      <c r="K323" s="42">
        <f t="shared" si="29"/>
        <v>575</v>
      </c>
      <c r="L323" s="42"/>
      <c r="M323" s="42"/>
      <c r="N323" s="42"/>
      <c r="O323" s="42"/>
      <c r="P323" s="42"/>
      <c r="Q323" s="42"/>
      <c r="R323" s="42">
        <f t="shared" si="30"/>
        <v>1869359</v>
      </c>
      <c r="S323" s="42">
        <f t="shared" si="31"/>
        <v>4634</v>
      </c>
    </row>
    <row r="324" spans="1:19" s="18" customFormat="1">
      <c r="A324" s="18">
        <f t="shared" ref="A324:A355" si="32">A312+1</f>
        <v>2035</v>
      </c>
      <c r="B324" s="18">
        <f t="shared" si="28"/>
        <v>5</v>
      </c>
      <c r="F324" s="42">
        <f>SUMIF('Cust MB Ind'!$X$8:$AH$8,$B$29,'Cust MB Ind'!$X284:$AH284)</f>
        <v>9</v>
      </c>
      <c r="G324" s="42">
        <f>'Avg Bill Days'!C281</f>
        <v>29.524000000000001</v>
      </c>
      <c r="H324" s="42"/>
      <c r="I324" s="42"/>
      <c r="J324" s="42">
        <f t="shared" si="29"/>
        <v>0</v>
      </c>
      <c r="K324" s="42">
        <f t="shared" si="29"/>
        <v>673</v>
      </c>
      <c r="L324" s="42"/>
      <c r="M324" s="42"/>
      <c r="N324" s="42"/>
      <c r="O324" s="42"/>
      <c r="P324" s="42"/>
      <c r="Q324" s="42"/>
      <c r="R324" s="42">
        <f t="shared" si="30"/>
        <v>1923991</v>
      </c>
      <c r="S324" s="42">
        <f t="shared" si="31"/>
        <v>4830</v>
      </c>
    </row>
    <row r="325" spans="1:19" s="18" customFormat="1">
      <c r="A325" s="18">
        <f t="shared" si="32"/>
        <v>2035</v>
      </c>
      <c r="B325" s="18">
        <f t="shared" ref="B325:B355" si="33">B313</f>
        <v>6</v>
      </c>
      <c r="F325" s="42">
        <f>SUMIF('Cust MB Ind'!$X$8:$AH$8,$B$29,'Cust MB Ind'!$X285:$AH285)</f>
        <v>9</v>
      </c>
      <c r="G325" s="42">
        <f>'Avg Bill Days'!C282</f>
        <v>30.619</v>
      </c>
      <c r="H325" s="42"/>
      <c r="I325" s="42"/>
      <c r="J325" s="42">
        <f t="shared" si="29"/>
        <v>0</v>
      </c>
      <c r="K325" s="42">
        <f t="shared" si="29"/>
        <v>655</v>
      </c>
      <c r="L325" s="42"/>
      <c r="M325" s="42"/>
      <c r="N325" s="42"/>
      <c r="O325" s="42"/>
      <c r="P325" s="42"/>
      <c r="Q325" s="42"/>
      <c r="R325" s="42">
        <f t="shared" si="30"/>
        <v>2161906</v>
      </c>
      <c r="S325" s="42">
        <f t="shared" si="31"/>
        <v>5054</v>
      </c>
    </row>
    <row r="326" spans="1:19" s="18" customFormat="1">
      <c r="A326" s="18">
        <f t="shared" si="32"/>
        <v>2035</v>
      </c>
      <c r="B326" s="18">
        <f t="shared" si="33"/>
        <v>7</v>
      </c>
      <c r="F326" s="42">
        <f>SUMIF('Cust MB Ind'!$X$8:$AH$8,$B$29,'Cust MB Ind'!$X286:$AH286)</f>
        <v>9</v>
      </c>
      <c r="G326" s="42">
        <f>'Avg Bill Days'!C283</f>
        <v>30.713999999999999</v>
      </c>
      <c r="H326" s="42"/>
      <c r="I326" s="42"/>
      <c r="J326" s="42">
        <f t="shared" si="29"/>
        <v>0</v>
      </c>
      <c r="K326" s="42">
        <f t="shared" si="29"/>
        <v>673</v>
      </c>
      <c r="L326" s="42"/>
      <c r="M326" s="42"/>
      <c r="N326" s="42"/>
      <c r="O326" s="42"/>
      <c r="P326" s="42"/>
      <c r="Q326" s="42"/>
      <c r="R326" s="42">
        <f t="shared" si="30"/>
        <v>2187879</v>
      </c>
      <c r="S326" s="42">
        <f t="shared" si="31"/>
        <v>5163</v>
      </c>
    </row>
    <row r="327" spans="1:19" s="18" customFormat="1">
      <c r="A327" s="18">
        <f t="shared" si="32"/>
        <v>2035</v>
      </c>
      <c r="B327" s="18">
        <f t="shared" si="33"/>
        <v>8</v>
      </c>
      <c r="F327" s="42">
        <f>SUMIF('Cust MB Ind'!$X$8:$AH$8,$B$29,'Cust MB Ind'!$X287:$AH287)</f>
        <v>9</v>
      </c>
      <c r="G327" s="42">
        <f>'Avg Bill Days'!C284</f>
        <v>30.475999999999999</v>
      </c>
      <c r="H327" s="42"/>
      <c r="I327" s="42"/>
      <c r="J327" s="42">
        <f t="shared" si="29"/>
        <v>0</v>
      </c>
      <c r="K327" s="42">
        <f t="shared" si="29"/>
        <v>687</v>
      </c>
      <c r="L327" s="42"/>
      <c r="M327" s="42"/>
      <c r="N327" s="42"/>
      <c r="O327" s="42"/>
      <c r="P327" s="42"/>
      <c r="Q327" s="42"/>
      <c r="R327" s="42">
        <f t="shared" si="30"/>
        <v>2273819</v>
      </c>
      <c r="S327" s="42">
        <f t="shared" si="31"/>
        <v>5253</v>
      </c>
    </row>
    <row r="328" spans="1:19" s="18" customFormat="1">
      <c r="A328" s="18">
        <f t="shared" si="32"/>
        <v>2035</v>
      </c>
      <c r="B328" s="18">
        <f t="shared" si="33"/>
        <v>9</v>
      </c>
      <c r="F328" s="42">
        <f>SUMIF('Cust MB Ind'!$X$8:$AH$8,$B$29,'Cust MB Ind'!$X288:$AH288)</f>
        <v>9</v>
      </c>
      <c r="G328" s="42">
        <f>'Avg Bill Days'!C285</f>
        <v>31.143000000000001</v>
      </c>
      <c r="H328" s="42"/>
      <c r="I328" s="42"/>
      <c r="J328" s="42">
        <f t="shared" si="29"/>
        <v>0</v>
      </c>
      <c r="K328" s="42">
        <f t="shared" si="29"/>
        <v>662</v>
      </c>
      <c r="L328" s="42"/>
      <c r="M328" s="42"/>
      <c r="N328" s="42"/>
      <c r="O328" s="42"/>
      <c r="P328" s="42"/>
      <c r="Q328" s="42"/>
      <c r="R328" s="42">
        <f t="shared" si="30"/>
        <v>2284518</v>
      </c>
      <c r="S328" s="42">
        <f t="shared" si="31"/>
        <v>5231</v>
      </c>
    </row>
    <row r="329" spans="1:19" s="18" customFormat="1">
      <c r="A329" s="18">
        <f t="shared" si="32"/>
        <v>2035</v>
      </c>
      <c r="B329" s="18">
        <f t="shared" si="33"/>
        <v>10</v>
      </c>
      <c r="F329" s="42">
        <f>SUMIF('Cust MB Ind'!$X$8:$AH$8,$B$29,'Cust MB Ind'!$X289:$AH289)</f>
        <v>9</v>
      </c>
      <c r="G329" s="42">
        <f>'Avg Bill Days'!C286</f>
        <v>30.762</v>
      </c>
      <c r="H329" s="42"/>
      <c r="I329" s="42"/>
      <c r="J329" s="42">
        <f t="shared" si="29"/>
        <v>0</v>
      </c>
      <c r="K329" s="42">
        <f t="shared" si="29"/>
        <v>678</v>
      </c>
      <c r="L329" s="42"/>
      <c r="M329" s="42"/>
      <c r="N329" s="42"/>
      <c r="O329" s="42"/>
      <c r="P329" s="42"/>
      <c r="Q329" s="42"/>
      <c r="R329" s="42">
        <f t="shared" si="30"/>
        <v>2094483</v>
      </c>
      <c r="S329" s="42">
        <f t="shared" si="31"/>
        <v>4994</v>
      </c>
    </row>
    <row r="330" spans="1:19" s="18" customFormat="1">
      <c r="A330" s="18">
        <f t="shared" si="32"/>
        <v>2035</v>
      </c>
      <c r="B330" s="18">
        <f t="shared" si="33"/>
        <v>11</v>
      </c>
      <c r="F330" s="42">
        <f>SUMIF('Cust MB Ind'!$X$8:$AH$8,$B$29,'Cust MB Ind'!$X290:$AH290)</f>
        <v>9</v>
      </c>
      <c r="G330" s="42">
        <f>'Avg Bill Days'!C287</f>
        <v>28.619</v>
      </c>
      <c r="H330" s="42"/>
      <c r="I330" s="42"/>
      <c r="J330" s="42">
        <f t="shared" si="29"/>
        <v>0</v>
      </c>
      <c r="K330" s="42">
        <f t="shared" si="29"/>
        <v>640</v>
      </c>
      <c r="L330" s="42"/>
      <c r="M330" s="42"/>
      <c r="N330" s="42"/>
      <c r="O330" s="42"/>
      <c r="P330" s="42"/>
      <c r="Q330" s="42"/>
      <c r="R330" s="42">
        <f t="shared" si="30"/>
        <v>1720705</v>
      </c>
      <c r="S330" s="42">
        <f t="shared" si="31"/>
        <v>4666</v>
      </c>
    </row>
    <row r="331" spans="1:19" s="18" customFormat="1">
      <c r="A331" s="18">
        <f t="shared" si="32"/>
        <v>2035</v>
      </c>
      <c r="B331" s="18">
        <f t="shared" si="33"/>
        <v>12</v>
      </c>
      <c r="F331" s="42">
        <f>SUMIF('Cust MB Ind'!$X$8:$AH$8,$B$29,'Cust MB Ind'!$X291:$AH291)</f>
        <v>9</v>
      </c>
      <c r="G331" s="42">
        <f>'Avg Bill Days'!C288</f>
        <v>31.238</v>
      </c>
      <c r="H331" s="42"/>
      <c r="I331" s="42"/>
      <c r="J331" s="42">
        <f t="shared" si="29"/>
        <v>0</v>
      </c>
      <c r="K331" s="42">
        <f t="shared" si="29"/>
        <v>625</v>
      </c>
      <c r="L331" s="42"/>
      <c r="M331" s="42"/>
      <c r="N331" s="42"/>
      <c r="O331" s="42"/>
      <c r="P331" s="42"/>
      <c r="Q331" s="42"/>
      <c r="R331" s="42">
        <f t="shared" si="30"/>
        <v>1787408</v>
      </c>
      <c r="S331" s="42">
        <f t="shared" si="31"/>
        <v>4645</v>
      </c>
    </row>
    <row r="332" spans="1:19" s="18" customFormat="1">
      <c r="A332" s="18">
        <f t="shared" si="32"/>
        <v>2036</v>
      </c>
      <c r="B332" s="18">
        <f t="shared" si="33"/>
        <v>1</v>
      </c>
      <c r="F332" s="42">
        <f>SUMIF('Cust MB Ind'!$X$8:$AH$8,$B$29,'Cust MB Ind'!$X292:$AH292)</f>
        <v>9</v>
      </c>
      <c r="G332" s="42">
        <f>'Avg Bill Days'!C289</f>
        <v>32.286000000000001</v>
      </c>
      <c r="H332" s="42"/>
      <c r="I332" s="42"/>
      <c r="J332" s="42">
        <f t="shared" si="29"/>
        <v>0</v>
      </c>
      <c r="K332" s="42">
        <f t="shared" si="29"/>
        <v>551</v>
      </c>
      <c r="L332" s="42"/>
      <c r="M332" s="42"/>
      <c r="N332" s="42"/>
      <c r="O332" s="42"/>
      <c r="P332" s="42"/>
      <c r="Q332" s="42"/>
      <c r="R332" s="42">
        <f t="shared" si="30"/>
        <v>1738080</v>
      </c>
      <c r="S332" s="42">
        <f t="shared" si="31"/>
        <v>4479</v>
      </c>
    </row>
    <row r="333" spans="1:19" s="18" customFormat="1">
      <c r="A333" s="18">
        <f t="shared" si="32"/>
        <v>2036</v>
      </c>
      <c r="B333" s="18">
        <f t="shared" si="33"/>
        <v>2</v>
      </c>
      <c r="F333" s="42">
        <f>SUMIF('Cust MB Ind'!$X$8:$AH$8,$B$29,'Cust MB Ind'!$X293:$AH293)</f>
        <v>9</v>
      </c>
      <c r="G333" s="42">
        <f>'Avg Bill Days'!C290</f>
        <v>30.31</v>
      </c>
      <c r="H333" s="42"/>
      <c r="I333" s="42"/>
      <c r="J333" s="42">
        <f t="shared" si="29"/>
        <v>0</v>
      </c>
      <c r="K333" s="42">
        <f t="shared" si="29"/>
        <v>515</v>
      </c>
      <c r="L333" s="42"/>
      <c r="M333" s="42"/>
      <c r="N333" s="42"/>
      <c r="O333" s="42"/>
      <c r="P333" s="42"/>
      <c r="Q333" s="42"/>
      <c r="R333" s="42">
        <f t="shared" si="30"/>
        <v>1724073</v>
      </c>
      <c r="S333" s="42">
        <f t="shared" si="31"/>
        <v>4384</v>
      </c>
    </row>
    <row r="334" spans="1:19" s="18" customFormat="1">
      <c r="A334" s="18">
        <f t="shared" si="32"/>
        <v>2036</v>
      </c>
      <c r="B334" s="18">
        <f t="shared" si="33"/>
        <v>3</v>
      </c>
      <c r="F334" s="42">
        <f>SUMIF('Cust MB Ind'!$X$8:$AH$8,$B$29,'Cust MB Ind'!$X294:$AH294)</f>
        <v>9</v>
      </c>
      <c r="G334" s="42">
        <f>'Avg Bill Days'!C291</f>
        <v>30.024000000000001</v>
      </c>
      <c r="H334" s="42"/>
      <c r="I334" s="42"/>
      <c r="J334" s="42">
        <f t="shared" si="29"/>
        <v>0</v>
      </c>
      <c r="K334" s="42">
        <f t="shared" si="29"/>
        <v>562</v>
      </c>
      <c r="L334" s="42"/>
      <c r="M334" s="42"/>
      <c r="N334" s="42"/>
      <c r="O334" s="42"/>
      <c r="P334" s="42"/>
      <c r="Q334" s="42"/>
      <c r="R334" s="42">
        <f t="shared" si="30"/>
        <v>1786269</v>
      </c>
      <c r="S334" s="42">
        <f t="shared" si="31"/>
        <v>4608</v>
      </c>
    </row>
    <row r="335" spans="1:19" s="18" customFormat="1">
      <c r="A335" s="18">
        <f t="shared" si="32"/>
        <v>2036</v>
      </c>
      <c r="B335" s="18">
        <f t="shared" si="33"/>
        <v>4</v>
      </c>
      <c r="F335" s="42">
        <f>SUMIF('Cust MB Ind'!$X$8:$AH$8,$B$29,'Cust MB Ind'!$X295:$AH295)</f>
        <v>9</v>
      </c>
      <c r="G335" s="42">
        <f>'Avg Bill Days'!C292</f>
        <v>30.713999999999999</v>
      </c>
      <c r="H335" s="42"/>
      <c r="I335" s="42"/>
      <c r="J335" s="42">
        <f t="shared" si="29"/>
        <v>0</v>
      </c>
      <c r="K335" s="42">
        <f t="shared" si="29"/>
        <v>575</v>
      </c>
      <c r="L335" s="42"/>
      <c r="M335" s="42"/>
      <c r="N335" s="42"/>
      <c r="O335" s="42"/>
      <c r="P335" s="42"/>
      <c r="Q335" s="42"/>
      <c r="R335" s="42">
        <f t="shared" si="30"/>
        <v>1869359</v>
      </c>
      <c r="S335" s="42">
        <f t="shared" si="31"/>
        <v>4634</v>
      </c>
    </row>
    <row r="336" spans="1:19" s="18" customFormat="1">
      <c r="A336" s="18">
        <f t="shared" si="32"/>
        <v>2036</v>
      </c>
      <c r="B336" s="18">
        <f t="shared" si="33"/>
        <v>5</v>
      </c>
      <c r="F336" s="42">
        <f>SUMIF('Cust MB Ind'!$X$8:$AH$8,$B$29,'Cust MB Ind'!$X296:$AH296)</f>
        <v>9</v>
      </c>
      <c r="G336" s="42">
        <f>'Avg Bill Days'!C293</f>
        <v>29.524000000000001</v>
      </c>
      <c r="H336" s="42"/>
      <c r="I336" s="42"/>
      <c r="J336" s="42">
        <f t="shared" si="29"/>
        <v>0</v>
      </c>
      <c r="K336" s="42">
        <f t="shared" si="29"/>
        <v>673</v>
      </c>
      <c r="L336" s="42"/>
      <c r="M336" s="42"/>
      <c r="N336" s="42"/>
      <c r="O336" s="42"/>
      <c r="P336" s="42"/>
      <c r="Q336" s="42"/>
      <c r="R336" s="42">
        <f t="shared" si="30"/>
        <v>1923991</v>
      </c>
      <c r="S336" s="42">
        <f t="shared" si="31"/>
        <v>4830</v>
      </c>
    </row>
    <row r="337" spans="1:19" s="18" customFormat="1">
      <c r="A337" s="18">
        <f t="shared" si="32"/>
        <v>2036</v>
      </c>
      <c r="B337" s="18">
        <f t="shared" si="33"/>
        <v>6</v>
      </c>
      <c r="F337" s="42">
        <f>SUMIF('Cust MB Ind'!$X$8:$AH$8,$B$29,'Cust MB Ind'!$X297:$AH297)</f>
        <v>9</v>
      </c>
      <c r="G337" s="42">
        <f>'Avg Bill Days'!C294</f>
        <v>30.619</v>
      </c>
      <c r="H337" s="42"/>
      <c r="I337" s="42"/>
      <c r="J337" s="42">
        <f t="shared" si="29"/>
        <v>0</v>
      </c>
      <c r="K337" s="42">
        <f t="shared" si="29"/>
        <v>655</v>
      </c>
      <c r="L337" s="42"/>
      <c r="M337" s="42"/>
      <c r="N337" s="42"/>
      <c r="O337" s="42"/>
      <c r="P337" s="42"/>
      <c r="Q337" s="42"/>
      <c r="R337" s="42">
        <f t="shared" si="30"/>
        <v>2161906</v>
      </c>
      <c r="S337" s="42">
        <f t="shared" si="31"/>
        <v>5054</v>
      </c>
    </row>
    <row r="338" spans="1:19" s="18" customFormat="1">
      <c r="A338" s="18">
        <f t="shared" si="32"/>
        <v>2036</v>
      </c>
      <c r="B338" s="18">
        <f t="shared" si="33"/>
        <v>7</v>
      </c>
      <c r="F338" s="42">
        <f>SUMIF('Cust MB Ind'!$X$8:$AH$8,$B$29,'Cust MB Ind'!$X298:$AH298)</f>
        <v>9</v>
      </c>
      <c r="G338" s="42">
        <f>'Avg Bill Days'!C295</f>
        <v>30.713999999999999</v>
      </c>
      <c r="H338" s="42"/>
      <c r="I338" s="42"/>
      <c r="J338" s="42">
        <f t="shared" si="29"/>
        <v>0</v>
      </c>
      <c r="K338" s="42">
        <f t="shared" si="29"/>
        <v>673</v>
      </c>
      <c r="L338" s="42"/>
      <c r="M338" s="42"/>
      <c r="N338" s="42"/>
      <c r="O338" s="42"/>
      <c r="P338" s="42"/>
      <c r="Q338" s="42"/>
      <c r="R338" s="42">
        <f t="shared" si="30"/>
        <v>2187879</v>
      </c>
      <c r="S338" s="42">
        <f t="shared" si="31"/>
        <v>5163</v>
      </c>
    </row>
    <row r="339" spans="1:19" s="18" customFormat="1">
      <c r="A339" s="18">
        <f t="shared" si="32"/>
        <v>2036</v>
      </c>
      <c r="B339" s="18">
        <f t="shared" si="33"/>
        <v>8</v>
      </c>
      <c r="F339" s="42">
        <f>SUMIF('Cust MB Ind'!$X$8:$AH$8,$B$29,'Cust MB Ind'!$X299:$AH299)</f>
        <v>9</v>
      </c>
      <c r="G339" s="42">
        <f>'Avg Bill Days'!C296</f>
        <v>30.475999999999999</v>
      </c>
      <c r="H339" s="42"/>
      <c r="I339" s="42"/>
      <c r="J339" s="42">
        <f t="shared" si="29"/>
        <v>0</v>
      </c>
      <c r="K339" s="42">
        <f t="shared" si="29"/>
        <v>687</v>
      </c>
      <c r="L339" s="42"/>
      <c r="M339" s="42"/>
      <c r="N339" s="42"/>
      <c r="O339" s="42"/>
      <c r="P339" s="42"/>
      <c r="Q339" s="42"/>
      <c r="R339" s="42">
        <f t="shared" si="30"/>
        <v>2273819</v>
      </c>
      <c r="S339" s="42">
        <f t="shared" si="31"/>
        <v>5253</v>
      </c>
    </row>
    <row r="340" spans="1:19" s="18" customFormat="1">
      <c r="A340" s="18">
        <f t="shared" si="32"/>
        <v>2036</v>
      </c>
      <c r="B340" s="18">
        <f t="shared" si="33"/>
        <v>9</v>
      </c>
      <c r="F340" s="42">
        <f>SUMIF('Cust MB Ind'!$X$8:$AH$8,$B$29,'Cust MB Ind'!$X300:$AH300)</f>
        <v>9</v>
      </c>
      <c r="G340" s="42">
        <f>'Avg Bill Days'!C297</f>
        <v>31.143000000000001</v>
      </c>
      <c r="H340" s="42"/>
      <c r="I340" s="42"/>
      <c r="J340" s="42">
        <f t="shared" si="29"/>
        <v>0</v>
      </c>
      <c r="K340" s="42">
        <f t="shared" si="29"/>
        <v>662</v>
      </c>
      <c r="L340" s="42"/>
      <c r="M340" s="42"/>
      <c r="N340" s="42"/>
      <c r="O340" s="42"/>
      <c r="P340" s="42"/>
      <c r="Q340" s="42"/>
      <c r="R340" s="42">
        <f t="shared" si="30"/>
        <v>2284518</v>
      </c>
      <c r="S340" s="42">
        <f t="shared" si="31"/>
        <v>5231</v>
      </c>
    </row>
    <row r="341" spans="1:19" s="18" customFormat="1">
      <c r="A341" s="18">
        <f t="shared" si="32"/>
        <v>2036</v>
      </c>
      <c r="B341" s="18">
        <f t="shared" si="33"/>
        <v>10</v>
      </c>
      <c r="F341" s="42">
        <f>SUMIF('Cust MB Ind'!$X$8:$AH$8,$B$29,'Cust MB Ind'!$X301:$AH301)</f>
        <v>9</v>
      </c>
      <c r="G341" s="42">
        <f>'Avg Bill Days'!C298</f>
        <v>30.762</v>
      </c>
      <c r="H341" s="42"/>
      <c r="I341" s="42"/>
      <c r="J341" s="42">
        <f t="shared" si="29"/>
        <v>0</v>
      </c>
      <c r="K341" s="42">
        <f t="shared" si="29"/>
        <v>678</v>
      </c>
      <c r="L341" s="42"/>
      <c r="M341" s="42"/>
      <c r="N341" s="42"/>
      <c r="O341" s="42"/>
      <c r="P341" s="42"/>
      <c r="Q341" s="42"/>
      <c r="R341" s="42">
        <f t="shared" si="30"/>
        <v>2094483</v>
      </c>
      <c r="S341" s="42">
        <f t="shared" si="31"/>
        <v>4994</v>
      </c>
    </row>
    <row r="342" spans="1:19" s="18" customFormat="1">
      <c r="A342" s="18">
        <f t="shared" si="32"/>
        <v>2036</v>
      </c>
      <c r="B342" s="18">
        <f t="shared" si="33"/>
        <v>11</v>
      </c>
      <c r="F342" s="42">
        <f>SUMIF('Cust MB Ind'!$X$8:$AH$8,$B$29,'Cust MB Ind'!$X302:$AH302)</f>
        <v>9</v>
      </c>
      <c r="G342" s="42">
        <f>'Avg Bill Days'!C299</f>
        <v>28.619</v>
      </c>
      <c r="H342" s="42"/>
      <c r="I342" s="42"/>
      <c r="J342" s="42">
        <f t="shared" si="29"/>
        <v>0</v>
      </c>
      <c r="K342" s="42">
        <f t="shared" si="29"/>
        <v>640</v>
      </c>
      <c r="L342" s="42"/>
      <c r="M342" s="42"/>
      <c r="N342" s="42"/>
      <c r="O342" s="42"/>
      <c r="P342" s="42"/>
      <c r="Q342" s="42"/>
      <c r="R342" s="42">
        <f t="shared" si="30"/>
        <v>1720705</v>
      </c>
      <c r="S342" s="42">
        <f t="shared" si="31"/>
        <v>4666</v>
      </c>
    </row>
    <row r="343" spans="1:19" s="18" customFormat="1">
      <c r="A343" s="18">
        <f t="shared" si="32"/>
        <v>2036</v>
      </c>
      <c r="B343" s="18">
        <f t="shared" si="33"/>
        <v>12</v>
      </c>
      <c r="F343" s="42">
        <f>SUMIF('Cust MB Ind'!$X$8:$AH$8,$B$29,'Cust MB Ind'!$X303:$AH303)</f>
        <v>9</v>
      </c>
      <c r="G343" s="42">
        <f>'Avg Bill Days'!C300</f>
        <v>31.238</v>
      </c>
      <c r="H343" s="42"/>
      <c r="I343" s="42"/>
      <c r="J343" s="42">
        <f t="shared" si="29"/>
        <v>0</v>
      </c>
      <c r="K343" s="42">
        <f t="shared" si="29"/>
        <v>625</v>
      </c>
      <c r="L343" s="42"/>
      <c r="M343" s="42"/>
      <c r="N343" s="42"/>
      <c r="O343" s="42"/>
      <c r="P343" s="42"/>
      <c r="Q343" s="42"/>
      <c r="R343" s="42">
        <f t="shared" si="30"/>
        <v>1787408</v>
      </c>
      <c r="S343" s="42">
        <f t="shared" si="31"/>
        <v>4645</v>
      </c>
    </row>
    <row r="344" spans="1:19" s="18" customFormat="1">
      <c r="A344" s="18">
        <f t="shared" si="32"/>
        <v>2037</v>
      </c>
      <c r="B344" s="18">
        <f t="shared" si="33"/>
        <v>1</v>
      </c>
      <c r="F344" s="42">
        <f>SUMIF('Cust MB Ind'!$X$8:$AH$8,$B$29,'Cust MB Ind'!$X304:$AH304)</f>
        <v>9</v>
      </c>
      <c r="G344" s="42">
        <f>'Avg Bill Days'!C301</f>
        <v>32.286000000000001</v>
      </c>
      <c r="H344" s="42"/>
      <c r="I344" s="42"/>
      <c r="J344" s="42">
        <f t="shared" si="29"/>
        <v>0</v>
      </c>
      <c r="K344" s="42">
        <f t="shared" si="29"/>
        <v>551</v>
      </c>
      <c r="L344" s="42"/>
      <c r="M344" s="42"/>
      <c r="N344" s="42"/>
      <c r="O344" s="42"/>
      <c r="P344" s="42"/>
      <c r="Q344" s="42"/>
      <c r="R344" s="42">
        <f t="shared" si="30"/>
        <v>1738080</v>
      </c>
      <c r="S344" s="42">
        <f t="shared" si="31"/>
        <v>4479</v>
      </c>
    </row>
    <row r="345" spans="1:19" s="18" customFormat="1">
      <c r="A345" s="18">
        <f t="shared" si="32"/>
        <v>2037</v>
      </c>
      <c r="B345" s="18">
        <f t="shared" si="33"/>
        <v>2</v>
      </c>
      <c r="F345" s="42">
        <f>SUMIF('Cust MB Ind'!$X$8:$AH$8,$B$29,'Cust MB Ind'!$X305:$AH305)</f>
        <v>9</v>
      </c>
      <c r="G345" s="42">
        <f>'Avg Bill Days'!C302</f>
        <v>29.81</v>
      </c>
      <c r="H345" s="42"/>
      <c r="I345" s="42"/>
      <c r="J345" s="42">
        <f t="shared" si="29"/>
        <v>0</v>
      </c>
      <c r="K345" s="42">
        <f t="shared" si="29"/>
        <v>515</v>
      </c>
      <c r="L345" s="42"/>
      <c r="M345" s="42"/>
      <c r="N345" s="42"/>
      <c r="O345" s="42"/>
      <c r="P345" s="42"/>
      <c r="Q345" s="42"/>
      <c r="R345" s="42">
        <f t="shared" si="30"/>
        <v>1695632</v>
      </c>
      <c r="S345" s="42">
        <f t="shared" si="31"/>
        <v>4384</v>
      </c>
    </row>
    <row r="346" spans="1:19" s="18" customFormat="1">
      <c r="A346" s="18">
        <f t="shared" si="32"/>
        <v>2037</v>
      </c>
      <c r="B346" s="18">
        <f t="shared" si="33"/>
        <v>3</v>
      </c>
      <c r="F346" s="42">
        <f>SUMIF('Cust MB Ind'!$X$8:$AH$8,$B$29,'Cust MB Ind'!$X306:$AH306)</f>
        <v>9</v>
      </c>
      <c r="G346" s="42">
        <f>'Avg Bill Days'!C303</f>
        <v>29.524000000000001</v>
      </c>
      <c r="H346" s="42"/>
      <c r="I346" s="42"/>
      <c r="J346" s="42">
        <f t="shared" si="29"/>
        <v>0</v>
      </c>
      <c r="K346" s="42">
        <f t="shared" si="29"/>
        <v>562</v>
      </c>
      <c r="L346" s="42"/>
      <c r="M346" s="42"/>
      <c r="N346" s="42"/>
      <c r="O346" s="42"/>
      <c r="P346" s="42"/>
      <c r="Q346" s="42"/>
      <c r="R346" s="42">
        <f t="shared" si="30"/>
        <v>1756522</v>
      </c>
      <c r="S346" s="42">
        <f t="shared" si="31"/>
        <v>4608</v>
      </c>
    </row>
    <row r="347" spans="1:19" s="18" customFormat="1">
      <c r="A347" s="18">
        <f t="shared" si="32"/>
        <v>2037</v>
      </c>
      <c r="B347" s="18">
        <f t="shared" si="33"/>
        <v>4</v>
      </c>
      <c r="F347" s="42">
        <f>SUMIF('Cust MB Ind'!$X$8:$AH$8,$B$29,'Cust MB Ind'!$X307:$AH307)</f>
        <v>9</v>
      </c>
      <c r="G347" s="42">
        <f>'Avg Bill Days'!C304</f>
        <v>30.713999999999999</v>
      </c>
      <c r="H347" s="42"/>
      <c r="I347" s="42"/>
      <c r="J347" s="42">
        <f t="shared" si="29"/>
        <v>0</v>
      </c>
      <c r="K347" s="42">
        <f t="shared" si="29"/>
        <v>575</v>
      </c>
      <c r="L347" s="42"/>
      <c r="M347" s="42"/>
      <c r="N347" s="42"/>
      <c r="O347" s="42"/>
      <c r="P347" s="42"/>
      <c r="Q347" s="42"/>
      <c r="R347" s="42">
        <f t="shared" si="30"/>
        <v>1869359</v>
      </c>
      <c r="S347" s="42">
        <f t="shared" si="31"/>
        <v>4634</v>
      </c>
    </row>
    <row r="348" spans="1:19" s="18" customFormat="1">
      <c r="A348" s="18">
        <f t="shared" si="32"/>
        <v>2037</v>
      </c>
      <c r="B348" s="18">
        <f t="shared" si="33"/>
        <v>5</v>
      </c>
      <c r="F348" s="42">
        <f>SUMIF('Cust MB Ind'!$X$8:$AH$8,$B$29,'Cust MB Ind'!$X308:$AH308)</f>
        <v>9</v>
      </c>
      <c r="G348" s="42">
        <f>'Avg Bill Days'!C305</f>
        <v>29.524000000000001</v>
      </c>
      <c r="H348" s="42"/>
      <c r="I348" s="42"/>
      <c r="J348" s="42">
        <f t="shared" si="29"/>
        <v>0</v>
      </c>
      <c r="K348" s="42">
        <f t="shared" si="29"/>
        <v>673</v>
      </c>
      <c r="L348" s="42"/>
      <c r="M348" s="42"/>
      <c r="N348" s="42"/>
      <c r="O348" s="42"/>
      <c r="P348" s="42"/>
      <c r="Q348" s="42"/>
      <c r="R348" s="42">
        <f t="shared" si="30"/>
        <v>1923991</v>
      </c>
      <c r="S348" s="42">
        <f t="shared" si="31"/>
        <v>4830</v>
      </c>
    </row>
    <row r="349" spans="1:19" s="18" customFormat="1">
      <c r="A349" s="18">
        <f t="shared" si="32"/>
        <v>2037</v>
      </c>
      <c r="B349" s="18">
        <f t="shared" si="33"/>
        <v>6</v>
      </c>
      <c r="F349" s="42">
        <f>SUMIF('Cust MB Ind'!$X$8:$AH$8,$B$29,'Cust MB Ind'!$X309:$AH309)</f>
        <v>9</v>
      </c>
      <c r="G349" s="42">
        <f>'Avg Bill Days'!C306</f>
        <v>30.619</v>
      </c>
      <c r="H349" s="42"/>
      <c r="I349" s="42"/>
      <c r="J349" s="42">
        <f t="shared" si="29"/>
        <v>0</v>
      </c>
      <c r="K349" s="42">
        <f t="shared" si="29"/>
        <v>655</v>
      </c>
      <c r="L349" s="42"/>
      <c r="M349" s="42"/>
      <c r="N349" s="42"/>
      <c r="O349" s="42"/>
      <c r="P349" s="42"/>
      <c r="Q349" s="42"/>
      <c r="R349" s="42">
        <f t="shared" si="30"/>
        <v>2161906</v>
      </c>
      <c r="S349" s="42">
        <f t="shared" si="31"/>
        <v>5054</v>
      </c>
    </row>
    <row r="350" spans="1:19" s="18" customFormat="1">
      <c r="A350" s="18">
        <f t="shared" si="32"/>
        <v>2037</v>
      </c>
      <c r="B350" s="18">
        <f t="shared" si="33"/>
        <v>7</v>
      </c>
      <c r="F350" s="42">
        <f>SUMIF('Cust MB Ind'!$X$8:$AH$8,$B$29,'Cust MB Ind'!$X310:$AH310)</f>
        <v>9</v>
      </c>
      <c r="G350" s="42">
        <f>'Avg Bill Days'!C307</f>
        <v>30.713999999999999</v>
      </c>
      <c r="H350" s="42"/>
      <c r="I350" s="42"/>
      <c r="J350" s="42">
        <f t="shared" si="29"/>
        <v>0</v>
      </c>
      <c r="K350" s="42">
        <f t="shared" si="29"/>
        <v>673</v>
      </c>
      <c r="L350" s="42"/>
      <c r="M350" s="42"/>
      <c r="N350" s="42"/>
      <c r="O350" s="42"/>
      <c r="P350" s="42"/>
      <c r="Q350" s="42"/>
      <c r="R350" s="42">
        <f t="shared" si="30"/>
        <v>2187879</v>
      </c>
      <c r="S350" s="42">
        <f t="shared" si="31"/>
        <v>5163</v>
      </c>
    </row>
    <row r="351" spans="1:19" s="18" customFormat="1">
      <c r="A351" s="18">
        <f t="shared" si="32"/>
        <v>2037</v>
      </c>
      <c r="B351" s="18">
        <f t="shared" si="33"/>
        <v>8</v>
      </c>
      <c r="F351" s="42">
        <f>SUMIF('Cust MB Ind'!$X$8:$AH$8,$B$29,'Cust MB Ind'!$X311:$AH311)</f>
        <v>9</v>
      </c>
      <c r="G351" s="42">
        <f>'Avg Bill Days'!C308</f>
        <v>30.475999999999999</v>
      </c>
      <c r="H351" s="42"/>
      <c r="I351" s="42"/>
      <c r="J351" s="42">
        <f t="shared" si="29"/>
        <v>0</v>
      </c>
      <c r="K351" s="42">
        <f t="shared" si="29"/>
        <v>687</v>
      </c>
      <c r="L351" s="42"/>
      <c r="M351" s="42"/>
      <c r="N351" s="42"/>
      <c r="O351" s="42"/>
      <c r="P351" s="42"/>
      <c r="Q351" s="42"/>
      <c r="R351" s="42">
        <f t="shared" si="30"/>
        <v>2273819</v>
      </c>
      <c r="S351" s="42">
        <f t="shared" si="31"/>
        <v>5253</v>
      </c>
    </row>
    <row r="352" spans="1:19" s="18" customFormat="1">
      <c r="A352" s="18">
        <f t="shared" si="32"/>
        <v>2037</v>
      </c>
      <c r="B352" s="18">
        <f t="shared" si="33"/>
        <v>9</v>
      </c>
      <c r="F352" s="42">
        <f>SUMIF('Cust MB Ind'!$X$8:$AH$8,$B$29,'Cust MB Ind'!$X312:$AH312)</f>
        <v>9</v>
      </c>
      <c r="G352" s="42">
        <f>'Avg Bill Days'!C309</f>
        <v>31.143000000000001</v>
      </c>
      <c r="H352" s="42"/>
      <c r="I352" s="42"/>
      <c r="J352" s="42">
        <f t="shared" si="29"/>
        <v>0</v>
      </c>
      <c r="K352" s="42">
        <f t="shared" si="29"/>
        <v>662</v>
      </c>
      <c r="L352" s="42"/>
      <c r="M352" s="42"/>
      <c r="N352" s="42"/>
      <c r="O352" s="42"/>
      <c r="P352" s="42"/>
      <c r="Q352" s="42"/>
      <c r="R352" s="42">
        <f t="shared" si="30"/>
        <v>2284518</v>
      </c>
      <c r="S352" s="42">
        <f t="shared" si="31"/>
        <v>5231</v>
      </c>
    </row>
    <row r="353" spans="1:19" s="18" customFormat="1">
      <c r="A353" s="18">
        <f t="shared" si="32"/>
        <v>2037</v>
      </c>
      <c r="B353" s="18">
        <f t="shared" si="33"/>
        <v>10</v>
      </c>
      <c r="F353" s="42">
        <f>SUMIF('Cust MB Ind'!$X$8:$AH$8,$B$29,'Cust MB Ind'!$X313:$AH313)</f>
        <v>9</v>
      </c>
      <c r="G353" s="42">
        <f>'Avg Bill Days'!C310</f>
        <v>30.762</v>
      </c>
      <c r="H353" s="42"/>
      <c r="I353" s="42"/>
      <c r="J353" s="42">
        <f t="shared" si="29"/>
        <v>0</v>
      </c>
      <c r="K353" s="42">
        <f t="shared" si="29"/>
        <v>678</v>
      </c>
      <c r="L353" s="42"/>
      <c r="M353" s="42"/>
      <c r="N353" s="42"/>
      <c r="O353" s="42"/>
      <c r="P353" s="42"/>
      <c r="Q353" s="42"/>
      <c r="R353" s="42">
        <f t="shared" si="30"/>
        <v>2094483</v>
      </c>
      <c r="S353" s="42">
        <f t="shared" si="31"/>
        <v>4994</v>
      </c>
    </row>
    <row r="354" spans="1:19" s="18" customFormat="1">
      <c r="A354" s="18">
        <f t="shared" si="32"/>
        <v>2037</v>
      </c>
      <c r="B354" s="18">
        <f t="shared" si="33"/>
        <v>11</v>
      </c>
      <c r="F354" s="42">
        <f>SUMIF('Cust MB Ind'!$X$8:$AH$8,$B$29,'Cust MB Ind'!$X314:$AH314)</f>
        <v>9</v>
      </c>
      <c r="G354" s="42">
        <f>'Avg Bill Days'!C311</f>
        <v>28.619</v>
      </c>
      <c r="H354" s="42"/>
      <c r="I354" s="42"/>
      <c r="J354" s="42">
        <f t="shared" si="29"/>
        <v>0</v>
      </c>
      <c r="K354" s="42">
        <f t="shared" si="29"/>
        <v>640</v>
      </c>
      <c r="L354" s="42"/>
      <c r="M354" s="42"/>
      <c r="N354" s="42"/>
      <c r="O354" s="42"/>
      <c r="P354" s="42"/>
      <c r="Q354" s="42"/>
      <c r="R354" s="42">
        <f t="shared" si="30"/>
        <v>1720705</v>
      </c>
      <c r="S354" s="42">
        <f t="shared" si="31"/>
        <v>4666</v>
      </c>
    </row>
    <row r="355" spans="1:19" s="18" customFormat="1">
      <c r="A355" s="18">
        <f t="shared" si="32"/>
        <v>2037</v>
      </c>
      <c r="B355" s="18">
        <f t="shared" si="33"/>
        <v>12</v>
      </c>
      <c r="F355" s="42">
        <f>SUMIF('Cust MB Ind'!$X$8:$AH$8,$B$29,'Cust MB Ind'!$X315:$AH315)</f>
        <v>9</v>
      </c>
      <c r="G355" s="42">
        <f>'Avg Bill Days'!C312</f>
        <v>31.238</v>
      </c>
      <c r="H355" s="42"/>
      <c r="I355" s="42"/>
      <c r="J355" s="42">
        <f t="shared" si="29"/>
        <v>0</v>
      </c>
      <c r="K355" s="42">
        <f t="shared" si="29"/>
        <v>625</v>
      </c>
      <c r="L355" s="42"/>
      <c r="M355" s="42"/>
      <c r="N355" s="42"/>
      <c r="O355" s="42"/>
      <c r="P355" s="42"/>
      <c r="Q355" s="42"/>
      <c r="R355" s="42">
        <f t="shared" si="30"/>
        <v>1787408</v>
      </c>
      <c r="S355" s="42">
        <f t="shared" si="31"/>
        <v>4645</v>
      </c>
    </row>
  </sheetData>
  <phoneticPr fontId="4" type="noConversion"/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S355"/>
  <sheetViews>
    <sheetView zoomScale="90" zoomScaleNormal="90" workbookViewId="0">
      <pane ySplit="2" topLeftCell="A3" activePane="bottomLeft" state="frozen"/>
      <selection pane="bottomLeft" activeCell="A3" sqref="A3"/>
    </sheetView>
  </sheetViews>
  <sheetFormatPr defaultRowHeight="15"/>
  <cols>
    <col min="1" max="5" width="7.7109375" style="3" customWidth="1"/>
    <col min="6" max="7" width="11.5703125" style="3" customWidth="1"/>
    <col min="8" max="8" width="15.28515625" style="3" bestFit="1" customWidth="1"/>
    <col min="9" max="15" width="11.5703125" style="3" customWidth="1"/>
    <col min="16" max="17" width="12.85546875" style="3" customWidth="1"/>
    <col min="18" max="18" width="14" style="3" bestFit="1" customWidth="1"/>
    <col min="19" max="19" width="11.5703125" style="3" customWidth="1"/>
    <col min="20" max="16384" width="9.140625" style="3"/>
  </cols>
  <sheetData>
    <row r="1" spans="1:19" ht="29.25" customHeight="1">
      <c r="A1" s="6" t="s">
        <v>12</v>
      </c>
      <c r="B1" s="6" t="s">
        <v>13</v>
      </c>
      <c r="C1" s="6" t="s">
        <v>14</v>
      </c>
      <c r="D1" s="6" t="s">
        <v>15</v>
      </c>
      <c r="E1" s="6" t="s">
        <v>16</v>
      </c>
      <c r="F1" s="7" t="s">
        <v>17</v>
      </c>
      <c r="G1" s="7" t="s">
        <v>18</v>
      </c>
      <c r="H1" s="7" t="s">
        <v>19</v>
      </c>
      <c r="I1" s="7" t="s">
        <v>88</v>
      </c>
      <c r="J1" s="7" t="s">
        <v>89</v>
      </c>
      <c r="K1" s="7" t="s">
        <v>90</v>
      </c>
      <c r="L1" s="7" t="s">
        <v>20</v>
      </c>
      <c r="M1" s="7" t="s">
        <v>91</v>
      </c>
      <c r="N1" s="7" t="s">
        <v>92</v>
      </c>
      <c r="O1" s="7"/>
      <c r="P1" s="8" t="s">
        <v>21</v>
      </c>
      <c r="Q1" s="8" t="s">
        <v>22</v>
      </c>
      <c r="R1" s="9" t="s">
        <v>74</v>
      </c>
      <c r="S1" s="7" t="s">
        <v>23</v>
      </c>
    </row>
    <row r="2" spans="1:19">
      <c r="A2" s="10" t="s">
        <v>93</v>
      </c>
      <c r="B2" s="10" t="s">
        <v>94</v>
      </c>
      <c r="C2" s="10" t="s">
        <v>95</v>
      </c>
      <c r="D2" s="10" t="s">
        <v>96</v>
      </c>
      <c r="E2" s="10" t="s">
        <v>97</v>
      </c>
      <c r="F2" s="10" t="s">
        <v>98</v>
      </c>
      <c r="G2" s="10" t="s">
        <v>99</v>
      </c>
      <c r="H2" s="11">
        <v>30</v>
      </c>
      <c r="I2" s="12">
        <v>590</v>
      </c>
      <c r="J2" s="13">
        <v>588</v>
      </c>
      <c r="K2" s="13">
        <v>508</v>
      </c>
      <c r="L2" s="13">
        <v>608</v>
      </c>
      <c r="M2" s="13">
        <v>580</v>
      </c>
      <c r="N2" s="13">
        <v>969</v>
      </c>
      <c r="O2" s="13"/>
      <c r="P2" s="14" t="s">
        <v>100</v>
      </c>
      <c r="Q2" s="14" t="s">
        <v>101</v>
      </c>
      <c r="R2" s="14" t="s">
        <v>102</v>
      </c>
      <c r="S2" s="10" t="s">
        <v>103</v>
      </c>
    </row>
    <row r="3" spans="1:19" s="18" customFormat="1">
      <c r="A3" s="3">
        <v>2010</v>
      </c>
      <c r="B3" s="3">
        <v>5</v>
      </c>
      <c r="C3" s="3" t="s">
        <v>10</v>
      </c>
      <c r="D3" s="3" t="s">
        <v>3</v>
      </c>
      <c r="E3" s="3" t="s">
        <v>65</v>
      </c>
      <c r="F3" s="36">
        <v>6</v>
      </c>
      <c r="G3" s="36">
        <v>182</v>
      </c>
      <c r="H3" s="42"/>
      <c r="I3" s="42">
        <v>5206</v>
      </c>
      <c r="J3" s="42"/>
      <c r="K3" s="36">
        <v>881</v>
      </c>
      <c r="L3" s="36"/>
      <c r="M3" s="36"/>
      <c r="N3" s="36"/>
      <c r="O3" s="36"/>
      <c r="P3" s="36">
        <v>233921.34</v>
      </c>
      <c r="Q3" s="36">
        <v>104513.42</v>
      </c>
      <c r="R3" s="36">
        <v>2337420</v>
      </c>
      <c r="S3" s="36">
        <v>5206</v>
      </c>
    </row>
    <row r="4" spans="1:19">
      <c r="A4" s="3">
        <v>2010</v>
      </c>
      <c r="B4" s="3">
        <v>6</v>
      </c>
      <c r="C4" s="3" t="s">
        <v>10</v>
      </c>
      <c r="D4" s="3" t="s">
        <v>3</v>
      </c>
      <c r="E4" s="3" t="s">
        <v>65</v>
      </c>
      <c r="F4" s="36">
        <v>6</v>
      </c>
      <c r="G4" s="36">
        <v>180</v>
      </c>
      <c r="H4" s="42"/>
      <c r="I4" s="42">
        <v>5645</v>
      </c>
      <c r="J4" s="42"/>
      <c r="K4" s="36">
        <v>801</v>
      </c>
      <c r="L4" s="36"/>
      <c r="M4" s="36"/>
      <c r="N4" s="36"/>
      <c r="O4" s="36"/>
      <c r="P4" s="36">
        <v>256990.27</v>
      </c>
      <c r="Q4" s="36">
        <v>114263.45</v>
      </c>
      <c r="R4" s="36">
        <v>2582360</v>
      </c>
      <c r="S4" s="36">
        <v>5645</v>
      </c>
    </row>
    <row r="5" spans="1:19">
      <c r="A5" s="3">
        <v>2010</v>
      </c>
      <c r="B5" s="3">
        <v>7</v>
      </c>
      <c r="C5" s="3" t="s">
        <v>10</v>
      </c>
      <c r="D5" s="3" t="s">
        <v>3</v>
      </c>
      <c r="E5" s="3" t="s">
        <v>65</v>
      </c>
      <c r="F5" s="36">
        <v>6</v>
      </c>
      <c r="G5" s="36">
        <v>180</v>
      </c>
      <c r="H5" s="42"/>
      <c r="I5" s="42">
        <v>4549</v>
      </c>
      <c r="J5" s="42"/>
      <c r="K5" s="36">
        <v>421</v>
      </c>
      <c r="L5" s="36"/>
      <c r="M5" s="36"/>
      <c r="N5" s="36"/>
      <c r="O5" s="36"/>
      <c r="P5" s="36">
        <v>224333.27</v>
      </c>
      <c r="Q5" s="36">
        <v>97098.31</v>
      </c>
      <c r="R5" s="36">
        <v>2288080</v>
      </c>
      <c r="S5" s="36">
        <v>4549</v>
      </c>
    </row>
    <row r="6" spans="1:19">
      <c r="A6" s="3">
        <v>2010</v>
      </c>
      <c r="B6" s="3">
        <v>8</v>
      </c>
      <c r="C6" s="3" t="s">
        <v>10</v>
      </c>
      <c r="D6" s="3" t="s">
        <v>3</v>
      </c>
      <c r="E6" s="3" t="s">
        <v>65</v>
      </c>
      <c r="F6" s="36">
        <v>6</v>
      </c>
      <c r="G6" s="36">
        <v>190</v>
      </c>
      <c r="H6" s="42"/>
      <c r="I6" s="42">
        <v>4632</v>
      </c>
      <c r="J6" s="42"/>
      <c r="K6" s="36">
        <v>467</v>
      </c>
      <c r="L6" s="36"/>
      <c r="M6" s="36"/>
      <c r="N6" s="36"/>
      <c r="O6" s="36"/>
      <c r="P6" s="36">
        <v>252185.82</v>
      </c>
      <c r="Q6" s="36">
        <v>105936.12</v>
      </c>
      <c r="R6" s="36">
        <v>2617960</v>
      </c>
      <c r="S6" s="36">
        <v>4632</v>
      </c>
    </row>
    <row r="7" spans="1:19">
      <c r="A7" s="3">
        <v>2010</v>
      </c>
      <c r="B7" s="3">
        <v>9</v>
      </c>
      <c r="C7" s="3" t="s">
        <v>10</v>
      </c>
      <c r="D7" s="3" t="s">
        <v>3</v>
      </c>
      <c r="E7" s="3" t="s">
        <v>65</v>
      </c>
      <c r="F7" s="36">
        <v>6</v>
      </c>
      <c r="G7" s="36">
        <v>184</v>
      </c>
      <c r="H7" s="42"/>
      <c r="I7" s="42">
        <v>5618</v>
      </c>
      <c r="J7" s="42"/>
      <c r="K7" s="36">
        <v>997</v>
      </c>
      <c r="L7" s="36"/>
      <c r="M7" s="36"/>
      <c r="N7" s="36"/>
      <c r="O7" s="36"/>
      <c r="P7" s="36">
        <v>266501.64</v>
      </c>
      <c r="Q7" s="36">
        <v>116932.26000000002</v>
      </c>
      <c r="R7" s="36">
        <v>2693160</v>
      </c>
      <c r="S7" s="36">
        <v>5618</v>
      </c>
    </row>
    <row r="8" spans="1:19">
      <c r="A8" s="3">
        <v>2010</v>
      </c>
      <c r="B8" s="3">
        <v>10</v>
      </c>
      <c r="C8" s="3" t="s">
        <v>10</v>
      </c>
      <c r="D8" s="3" t="s">
        <v>3</v>
      </c>
      <c r="E8" s="3" t="s">
        <v>65</v>
      </c>
      <c r="F8" s="36">
        <v>6</v>
      </c>
      <c r="G8" s="36">
        <v>175</v>
      </c>
      <c r="H8" s="42"/>
      <c r="I8" s="42">
        <v>5086</v>
      </c>
      <c r="J8" s="42"/>
      <c r="K8" s="36">
        <v>924</v>
      </c>
      <c r="L8" s="36"/>
      <c r="M8" s="36"/>
      <c r="N8" s="36"/>
      <c r="O8" s="36"/>
      <c r="P8" s="36">
        <v>221306.09</v>
      </c>
      <c r="Q8" s="36">
        <v>99984.65</v>
      </c>
      <c r="R8" s="36">
        <v>2193380</v>
      </c>
      <c r="S8" s="36">
        <v>5086</v>
      </c>
    </row>
    <row r="9" spans="1:19">
      <c r="A9" s="3">
        <v>2010</v>
      </c>
      <c r="B9" s="3">
        <v>11</v>
      </c>
      <c r="C9" s="3" t="s">
        <v>10</v>
      </c>
      <c r="D9" s="3" t="s">
        <v>3</v>
      </c>
      <c r="E9" s="3" t="s">
        <v>65</v>
      </c>
      <c r="F9" s="36">
        <v>6</v>
      </c>
      <c r="G9" s="36">
        <v>185</v>
      </c>
      <c r="H9" s="42"/>
      <c r="I9" s="42">
        <v>5076</v>
      </c>
      <c r="J9" s="42"/>
      <c r="K9" s="36">
        <v>902</v>
      </c>
      <c r="L9" s="36"/>
      <c r="M9" s="36"/>
      <c r="N9" s="36"/>
      <c r="O9" s="36"/>
      <c r="P9" s="36">
        <v>225886.11</v>
      </c>
      <c r="Q9" s="36">
        <v>101147.52</v>
      </c>
      <c r="R9" s="36">
        <v>2245420</v>
      </c>
      <c r="S9" s="36">
        <v>5076</v>
      </c>
    </row>
    <row r="10" spans="1:19">
      <c r="A10" s="3">
        <v>2010</v>
      </c>
      <c r="B10" s="3">
        <v>12</v>
      </c>
      <c r="C10" s="3" t="s">
        <v>10</v>
      </c>
      <c r="D10" s="3" t="s">
        <v>3</v>
      </c>
      <c r="E10" s="3" t="s">
        <v>65</v>
      </c>
      <c r="F10" s="36">
        <v>6</v>
      </c>
      <c r="G10" s="36">
        <v>185</v>
      </c>
      <c r="H10" s="42"/>
      <c r="I10" s="42">
        <v>4978</v>
      </c>
      <c r="J10" s="42"/>
      <c r="K10" s="36">
        <v>750</v>
      </c>
      <c r="L10" s="36"/>
      <c r="M10" s="36"/>
      <c r="N10" s="36"/>
      <c r="O10" s="36"/>
      <c r="P10" s="36">
        <v>216276.59</v>
      </c>
      <c r="Q10" s="36">
        <v>97566.37999999999</v>
      </c>
      <c r="R10" s="36">
        <v>2140240</v>
      </c>
      <c r="S10" s="36">
        <v>4978</v>
      </c>
    </row>
    <row r="11" spans="1:19">
      <c r="A11" s="3">
        <v>2011</v>
      </c>
      <c r="B11" s="3">
        <v>1</v>
      </c>
      <c r="C11" s="3" t="s">
        <v>10</v>
      </c>
      <c r="D11" s="3" t="s">
        <v>3</v>
      </c>
      <c r="E11" s="3" t="s">
        <v>65</v>
      </c>
      <c r="F11" s="36">
        <v>6</v>
      </c>
      <c r="G11" s="36">
        <v>192</v>
      </c>
      <c r="H11" s="42"/>
      <c r="I11" s="42">
        <v>5026</v>
      </c>
      <c r="J11" s="42"/>
      <c r="K11" s="36">
        <v>599</v>
      </c>
      <c r="L11" s="36"/>
      <c r="M11" s="36"/>
      <c r="N11" s="36"/>
      <c r="O11" s="36"/>
      <c r="P11" s="36">
        <v>200810.77</v>
      </c>
      <c r="Q11" s="36">
        <v>93292.58</v>
      </c>
      <c r="R11" s="36">
        <v>2023120</v>
      </c>
      <c r="S11" s="36">
        <v>5026</v>
      </c>
    </row>
    <row r="12" spans="1:19">
      <c r="A12" s="3">
        <v>2011</v>
      </c>
      <c r="B12" s="3">
        <v>2</v>
      </c>
      <c r="C12" s="3" t="s">
        <v>10</v>
      </c>
      <c r="D12" s="3" t="s">
        <v>3</v>
      </c>
      <c r="E12" s="3" t="s">
        <v>65</v>
      </c>
      <c r="F12" s="36">
        <v>6</v>
      </c>
      <c r="G12" s="36">
        <v>183</v>
      </c>
      <c r="H12" s="42"/>
      <c r="I12" s="42">
        <v>4749</v>
      </c>
      <c r="J12" s="42"/>
      <c r="K12" s="36">
        <v>711</v>
      </c>
      <c r="L12" s="36"/>
      <c r="M12" s="36"/>
      <c r="N12" s="36"/>
      <c r="O12" s="36"/>
      <c r="P12" s="36">
        <v>187199.04</v>
      </c>
      <c r="Q12" s="36">
        <v>87461.93</v>
      </c>
      <c r="R12" s="36">
        <v>1874140</v>
      </c>
      <c r="S12" s="36">
        <v>4749</v>
      </c>
    </row>
    <row r="13" spans="1:19">
      <c r="A13" s="3">
        <v>2011</v>
      </c>
      <c r="B13" s="3">
        <v>3</v>
      </c>
      <c r="C13" s="3" t="s">
        <v>10</v>
      </c>
      <c r="D13" s="3" t="s">
        <v>3</v>
      </c>
      <c r="E13" s="3" t="s">
        <v>65</v>
      </c>
      <c r="F13" s="36">
        <v>6</v>
      </c>
      <c r="G13" s="36">
        <v>172</v>
      </c>
      <c r="H13" s="42"/>
      <c r="I13" s="42">
        <v>4725</v>
      </c>
      <c r="J13" s="42"/>
      <c r="K13" s="36">
        <v>887</v>
      </c>
      <c r="L13" s="36"/>
      <c r="M13" s="36"/>
      <c r="N13" s="36"/>
      <c r="O13" s="36"/>
      <c r="P13" s="36">
        <v>205036.7</v>
      </c>
      <c r="Q13" s="36">
        <v>92939.890000000014</v>
      </c>
      <c r="R13" s="36">
        <v>2107500</v>
      </c>
      <c r="S13" s="36">
        <v>4725</v>
      </c>
    </row>
    <row r="14" spans="1:19">
      <c r="A14" s="3">
        <v>2011</v>
      </c>
      <c r="B14" s="3">
        <v>4</v>
      </c>
      <c r="C14" s="3" t="s">
        <v>10</v>
      </c>
      <c r="D14" s="3" t="s">
        <v>3</v>
      </c>
      <c r="E14" s="3" t="s">
        <v>65</v>
      </c>
      <c r="F14" s="36">
        <v>6</v>
      </c>
      <c r="G14" s="36">
        <v>180</v>
      </c>
      <c r="H14" s="42"/>
      <c r="I14" s="42">
        <v>4955</v>
      </c>
      <c r="J14" s="42"/>
      <c r="K14" s="36">
        <v>951</v>
      </c>
      <c r="L14" s="36"/>
      <c r="M14" s="36"/>
      <c r="N14" s="36"/>
      <c r="O14" s="36"/>
      <c r="P14" s="36">
        <v>215100.47000000003</v>
      </c>
      <c r="Q14" s="36">
        <v>97368</v>
      </c>
      <c r="R14" s="36">
        <v>2207060</v>
      </c>
      <c r="S14" s="36">
        <v>4955</v>
      </c>
    </row>
    <row r="15" spans="1:19">
      <c r="A15" s="3">
        <v>2011</v>
      </c>
      <c r="B15" s="3">
        <v>5</v>
      </c>
      <c r="C15" s="3" t="s">
        <v>10</v>
      </c>
      <c r="D15" s="3" t="s">
        <v>3</v>
      </c>
      <c r="E15" s="3" t="s">
        <v>65</v>
      </c>
      <c r="F15" s="36">
        <v>6</v>
      </c>
      <c r="G15" s="36">
        <v>186</v>
      </c>
      <c r="H15" s="42"/>
      <c r="I15" s="42">
        <v>5197</v>
      </c>
      <c r="J15" s="42"/>
      <c r="K15" s="36">
        <v>965</v>
      </c>
      <c r="L15" s="36"/>
      <c r="M15" s="36"/>
      <c r="N15" s="36"/>
      <c r="O15" s="36"/>
      <c r="P15" s="36">
        <v>229871.00000000003</v>
      </c>
      <c r="Q15" s="36">
        <v>103372.71</v>
      </c>
      <c r="R15" s="36">
        <v>2371040</v>
      </c>
      <c r="S15" s="36">
        <v>5197</v>
      </c>
    </row>
    <row r="16" spans="1:19">
      <c r="A16" s="3">
        <v>2011</v>
      </c>
      <c r="B16" s="3">
        <v>6</v>
      </c>
      <c r="C16" s="3" t="s">
        <v>10</v>
      </c>
      <c r="D16" s="3" t="s">
        <v>3</v>
      </c>
      <c r="E16" s="3" t="s">
        <v>65</v>
      </c>
      <c r="F16" s="36">
        <v>6</v>
      </c>
      <c r="G16" s="36">
        <v>179</v>
      </c>
      <c r="H16" s="42"/>
      <c r="I16" s="42">
        <v>5606</v>
      </c>
      <c r="J16" s="42"/>
      <c r="K16" s="36">
        <v>989</v>
      </c>
      <c r="L16" s="36"/>
      <c r="M16" s="36"/>
      <c r="N16" s="36"/>
      <c r="O16" s="36"/>
      <c r="P16" s="36">
        <v>246075.23</v>
      </c>
      <c r="Q16" s="36">
        <v>110789.62999999999</v>
      </c>
      <c r="R16" s="36">
        <v>2532520</v>
      </c>
      <c r="S16" s="36">
        <v>5606</v>
      </c>
    </row>
    <row r="17" spans="1:19" s="18" customFormat="1">
      <c r="A17" s="3">
        <v>2011</v>
      </c>
      <c r="B17" s="3">
        <v>7</v>
      </c>
      <c r="C17" s="3" t="s">
        <v>10</v>
      </c>
      <c r="D17" s="3" t="s">
        <v>3</v>
      </c>
      <c r="E17" s="3" t="s">
        <v>65</v>
      </c>
      <c r="F17" s="36">
        <v>6</v>
      </c>
      <c r="G17" s="36">
        <v>180</v>
      </c>
      <c r="H17" s="42"/>
      <c r="I17" s="42">
        <v>5690</v>
      </c>
      <c r="J17" s="42"/>
      <c r="K17" s="36">
        <v>540</v>
      </c>
      <c r="L17" s="36"/>
      <c r="M17" s="36"/>
      <c r="N17" s="36"/>
      <c r="O17" s="36"/>
      <c r="P17" s="36">
        <v>261464.05</v>
      </c>
      <c r="Q17" s="36">
        <v>114939.38</v>
      </c>
      <c r="R17" s="36">
        <v>2696100</v>
      </c>
      <c r="S17" s="36">
        <v>5690</v>
      </c>
    </row>
    <row r="18" spans="1:19">
      <c r="A18" s="3">
        <v>2011</v>
      </c>
      <c r="B18" s="3">
        <v>8</v>
      </c>
      <c r="C18" s="3" t="s">
        <v>10</v>
      </c>
      <c r="D18" s="3" t="s">
        <v>3</v>
      </c>
      <c r="E18" s="3" t="s">
        <v>65</v>
      </c>
      <c r="F18" s="36">
        <v>6</v>
      </c>
      <c r="G18" s="36">
        <v>194</v>
      </c>
      <c r="H18" s="42"/>
      <c r="I18" s="42">
        <v>5491</v>
      </c>
      <c r="J18" s="42"/>
      <c r="K18" s="36">
        <v>518</v>
      </c>
      <c r="L18" s="36"/>
      <c r="M18" s="36"/>
      <c r="N18" s="36"/>
      <c r="O18" s="36"/>
      <c r="P18" s="36">
        <v>275288.06</v>
      </c>
      <c r="Q18" s="36">
        <v>117959.19</v>
      </c>
      <c r="R18" s="36">
        <v>2898600</v>
      </c>
      <c r="S18" s="36">
        <v>5491</v>
      </c>
    </row>
    <row r="19" spans="1:19">
      <c r="A19" s="3">
        <v>2011</v>
      </c>
      <c r="B19" s="3">
        <v>9</v>
      </c>
      <c r="C19" s="3" t="s">
        <v>10</v>
      </c>
      <c r="D19" s="3" t="s">
        <v>3</v>
      </c>
      <c r="E19" s="3" t="s">
        <v>65</v>
      </c>
      <c r="F19" s="36">
        <v>6</v>
      </c>
      <c r="G19" s="36">
        <v>178</v>
      </c>
      <c r="H19" s="42"/>
      <c r="I19" s="42">
        <v>5512</v>
      </c>
      <c r="J19" s="42"/>
      <c r="K19" s="36">
        <v>987</v>
      </c>
      <c r="L19" s="36"/>
      <c r="M19" s="36"/>
      <c r="N19" s="36"/>
      <c r="O19" s="36"/>
      <c r="P19" s="36">
        <v>245502.89</v>
      </c>
      <c r="Q19" s="36">
        <v>111256.71000000002</v>
      </c>
      <c r="R19" s="36">
        <v>2466740</v>
      </c>
      <c r="S19" s="36">
        <v>5512</v>
      </c>
    </row>
    <row r="20" spans="1:19">
      <c r="A20" s="3">
        <v>2011</v>
      </c>
      <c r="B20" s="3">
        <v>10</v>
      </c>
      <c r="C20" s="3" t="s">
        <v>10</v>
      </c>
      <c r="D20" s="3" t="s">
        <v>3</v>
      </c>
      <c r="E20" s="3" t="s">
        <v>65</v>
      </c>
      <c r="F20" s="36">
        <v>6</v>
      </c>
      <c r="G20" s="36">
        <v>176</v>
      </c>
      <c r="H20" s="42"/>
      <c r="I20" s="42">
        <v>5051</v>
      </c>
      <c r="J20" s="42"/>
      <c r="K20" s="36">
        <v>949</v>
      </c>
      <c r="L20" s="36"/>
      <c r="M20" s="36"/>
      <c r="N20" s="36"/>
      <c r="O20" s="36"/>
      <c r="P20" s="36">
        <v>220925.69499999998</v>
      </c>
      <c r="Q20" s="36">
        <v>102486.93500000003</v>
      </c>
      <c r="R20" s="36">
        <v>2190740</v>
      </c>
      <c r="S20" s="36">
        <v>5051</v>
      </c>
    </row>
    <row r="21" spans="1:19">
      <c r="A21" s="3">
        <v>2011</v>
      </c>
      <c r="B21" s="3">
        <v>11</v>
      </c>
      <c r="C21" s="3" t="s">
        <v>10</v>
      </c>
      <c r="D21" s="3" t="s">
        <v>3</v>
      </c>
      <c r="E21" s="3" t="s">
        <v>65</v>
      </c>
      <c r="F21" s="36">
        <v>6</v>
      </c>
      <c r="G21" s="36">
        <v>188</v>
      </c>
      <c r="H21" s="42"/>
      <c r="I21" s="42">
        <v>4878</v>
      </c>
      <c r="J21" s="42"/>
      <c r="K21" s="36">
        <v>1018</v>
      </c>
      <c r="L21" s="36"/>
      <c r="M21" s="36"/>
      <c r="N21" s="36"/>
      <c r="O21" s="36"/>
      <c r="P21" s="36">
        <v>218442.25499999998</v>
      </c>
      <c r="Q21" s="36">
        <v>101494.765</v>
      </c>
      <c r="R21" s="36">
        <v>2188220</v>
      </c>
      <c r="S21" s="36">
        <v>4878</v>
      </c>
    </row>
    <row r="22" spans="1:19">
      <c r="A22" s="3">
        <v>2011</v>
      </c>
      <c r="B22" s="3">
        <v>12</v>
      </c>
      <c r="C22" s="3" t="s">
        <v>10</v>
      </c>
      <c r="D22" s="3" t="s">
        <v>3</v>
      </c>
      <c r="E22" s="3" t="s">
        <v>65</v>
      </c>
      <c r="F22" s="36">
        <v>6</v>
      </c>
      <c r="G22" s="36">
        <v>181</v>
      </c>
      <c r="H22" s="42"/>
      <c r="I22" s="42">
        <v>4664</v>
      </c>
      <c r="J22" s="42"/>
      <c r="K22" s="36">
        <v>920</v>
      </c>
      <c r="L22" s="36"/>
      <c r="M22" s="36"/>
      <c r="N22" s="36"/>
      <c r="O22" s="36"/>
      <c r="P22" s="36">
        <v>204636.61</v>
      </c>
      <c r="Q22" s="36">
        <v>95651.76</v>
      </c>
      <c r="R22" s="36">
        <v>2035160</v>
      </c>
      <c r="S22" s="36">
        <v>4664</v>
      </c>
    </row>
    <row r="23" spans="1:19">
      <c r="A23" s="3">
        <v>2012</v>
      </c>
      <c r="B23" s="3">
        <v>1</v>
      </c>
      <c r="C23" s="3" t="s">
        <v>10</v>
      </c>
      <c r="D23" s="3" t="s">
        <v>3</v>
      </c>
      <c r="E23" s="3" t="s">
        <v>65</v>
      </c>
      <c r="F23" s="36">
        <v>6</v>
      </c>
      <c r="G23" s="36">
        <v>191</v>
      </c>
      <c r="H23" s="42"/>
      <c r="I23" s="42">
        <v>4450</v>
      </c>
      <c r="J23" s="42"/>
      <c r="K23" s="36">
        <v>785</v>
      </c>
      <c r="L23" s="36"/>
      <c r="M23" s="36"/>
      <c r="N23" s="36"/>
      <c r="O23" s="36"/>
      <c r="P23" s="36">
        <v>202700.17</v>
      </c>
      <c r="Q23" s="36">
        <v>95478.87000000001</v>
      </c>
      <c r="R23" s="36">
        <v>2074980</v>
      </c>
      <c r="S23" s="36">
        <v>4450</v>
      </c>
    </row>
    <row r="24" spans="1:19">
      <c r="A24" s="3">
        <v>2012</v>
      </c>
      <c r="B24" s="3">
        <v>2</v>
      </c>
      <c r="C24" s="3" t="s">
        <v>10</v>
      </c>
      <c r="D24" s="3" t="s">
        <v>3</v>
      </c>
      <c r="E24" s="3" t="s">
        <v>65</v>
      </c>
      <c r="F24" s="36">
        <v>6</v>
      </c>
      <c r="G24" s="36">
        <v>182</v>
      </c>
      <c r="H24" s="42"/>
      <c r="I24" s="42">
        <v>4641</v>
      </c>
      <c r="J24" s="42"/>
      <c r="K24" s="36">
        <v>935</v>
      </c>
      <c r="L24" s="36"/>
      <c r="M24" s="36"/>
      <c r="N24" s="36"/>
      <c r="O24" s="36"/>
      <c r="P24" s="36">
        <v>194801</v>
      </c>
      <c r="Q24" s="36">
        <v>94888.66</v>
      </c>
      <c r="R24" s="36">
        <v>1971360</v>
      </c>
      <c r="S24" s="36">
        <v>4641</v>
      </c>
    </row>
    <row r="25" spans="1:19">
      <c r="A25" s="3">
        <v>2012</v>
      </c>
      <c r="B25" s="3">
        <v>3</v>
      </c>
      <c r="C25" s="3" t="s">
        <v>10</v>
      </c>
      <c r="D25" s="3" t="s">
        <v>3</v>
      </c>
      <c r="E25" s="3" t="s">
        <v>65</v>
      </c>
      <c r="F25" s="36">
        <v>6</v>
      </c>
      <c r="G25" s="36">
        <v>173</v>
      </c>
      <c r="H25" s="42"/>
      <c r="I25" s="42">
        <v>4385</v>
      </c>
      <c r="J25" s="42"/>
      <c r="K25" s="36">
        <v>928</v>
      </c>
      <c r="L25" s="36"/>
      <c r="M25" s="36"/>
      <c r="N25" s="36"/>
      <c r="O25" s="36"/>
      <c r="P25" s="36">
        <v>186168.18</v>
      </c>
      <c r="Q25" s="36">
        <v>92542.3</v>
      </c>
      <c r="R25" s="36">
        <v>1975420</v>
      </c>
      <c r="S25" s="36">
        <v>4385</v>
      </c>
    </row>
    <row r="26" spans="1:19">
      <c r="A26" s="3">
        <v>2012</v>
      </c>
      <c r="B26" s="3">
        <v>4</v>
      </c>
      <c r="C26" s="3" t="s">
        <v>10</v>
      </c>
      <c r="D26" s="3" t="s">
        <v>3</v>
      </c>
      <c r="E26" s="3" t="s">
        <v>65</v>
      </c>
      <c r="F26" s="36">
        <v>6</v>
      </c>
      <c r="G26" s="36">
        <v>184</v>
      </c>
      <c r="H26" s="42"/>
      <c r="I26" s="42">
        <v>4706</v>
      </c>
      <c r="J26" s="42"/>
      <c r="K26" s="36">
        <v>976</v>
      </c>
      <c r="L26" s="36"/>
      <c r="M26" s="36"/>
      <c r="N26" s="36"/>
      <c r="O26" s="36"/>
      <c r="P26" s="36">
        <v>213853.9</v>
      </c>
      <c r="Q26" s="36">
        <v>105223.78</v>
      </c>
      <c r="R26" s="36">
        <v>2275380</v>
      </c>
      <c r="S26" s="36">
        <v>4706</v>
      </c>
    </row>
    <row r="27" spans="1:19">
      <c r="A27" s="38" t="s">
        <v>25</v>
      </c>
      <c r="B27" s="38" t="s">
        <v>25</v>
      </c>
      <c r="C27" s="38" t="s">
        <v>25</v>
      </c>
      <c r="D27" s="38" t="s">
        <v>25</v>
      </c>
      <c r="E27" s="38" t="s">
        <v>25</v>
      </c>
      <c r="F27" s="38" t="s">
        <v>25</v>
      </c>
      <c r="G27" s="38" t="s">
        <v>25</v>
      </c>
      <c r="H27" s="38" t="s">
        <v>25</v>
      </c>
      <c r="I27" s="38" t="s">
        <v>25</v>
      </c>
      <c r="J27" s="38" t="s">
        <v>25</v>
      </c>
      <c r="K27" s="38" t="s">
        <v>25</v>
      </c>
      <c r="L27" s="38" t="s">
        <v>25</v>
      </c>
      <c r="M27" s="38" t="s">
        <v>25</v>
      </c>
      <c r="N27" s="38" t="s">
        <v>25</v>
      </c>
      <c r="O27" s="38" t="s">
        <v>25</v>
      </c>
      <c r="P27" s="38" t="s">
        <v>25</v>
      </c>
      <c r="Q27" s="38" t="s">
        <v>25</v>
      </c>
      <c r="R27" s="38" t="s">
        <v>25</v>
      </c>
      <c r="S27" s="38" t="s">
        <v>25</v>
      </c>
    </row>
    <row r="29" spans="1:19">
      <c r="A29" s="15" t="s">
        <v>24</v>
      </c>
      <c r="B29" s="15" t="s">
        <v>57</v>
      </c>
    </row>
    <row r="31" spans="1:19">
      <c r="A31" s="16" t="s">
        <v>54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19">
      <c r="A32" s="17" t="s">
        <v>52</v>
      </c>
      <c r="B32" s="17" t="s">
        <v>13</v>
      </c>
      <c r="C32" s="17"/>
      <c r="D32" s="17"/>
      <c r="E32" s="17"/>
      <c r="F32" s="17" t="s">
        <v>123</v>
      </c>
      <c r="G32" s="17" t="s">
        <v>124</v>
      </c>
      <c r="H32" s="17"/>
      <c r="I32" s="17"/>
      <c r="J32" s="17" t="s">
        <v>125</v>
      </c>
      <c r="K32" s="17" t="s">
        <v>126</v>
      </c>
      <c r="L32" s="17"/>
      <c r="M32" s="17"/>
      <c r="N32" s="17"/>
      <c r="O32" s="17"/>
      <c r="P32" s="17"/>
      <c r="Q32" s="17"/>
      <c r="R32" s="17" t="s">
        <v>127</v>
      </c>
      <c r="S32" s="17" t="s">
        <v>128</v>
      </c>
    </row>
    <row r="33" spans="1:19" s="18" customFormat="1">
      <c r="A33" s="18">
        <f t="shared" ref="A33:A44" si="0">COUNTIF($B$2:$B$27,$B33)</f>
        <v>2</v>
      </c>
      <c r="B33" s="18">
        <v>1</v>
      </c>
      <c r="F33" s="42">
        <f>SUMIF($B$3:$B$27,$B33,F$3:F$27)/$A33</f>
        <v>6</v>
      </c>
      <c r="G33" s="42">
        <f t="shared" ref="G33:G44" si="1">SUMIF($B$3:$B$27,$B33,G$3:G$27)/$A33/F33</f>
        <v>31.916666666666668</v>
      </c>
      <c r="H33" s="42"/>
      <c r="I33" s="42"/>
      <c r="J33" s="42">
        <f>SUMIF($B$3:$B$27,$B33,J$3:J$27)/$A33/$F33</f>
        <v>0</v>
      </c>
      <c r="K33" s="42">
        <f>SUMIF($B$3:$B$27,$B33,K$3:K$27)/$A33/$F33</f>
        <v>115.33333333333333</v>
      </c>
      <c r="L33" s="42"/>
      <c r="M33" s="42"/>
      <c r="N33" s="42"/>
      <c r="O33" s="42"/>
      <c r="P33" s="42"/>
      <c r="Q33" s="42"/>
      <c r="R33" s="42">
        <f>SUMIF($B$3:$B$27,$B33,R$3:R$27)/$A33/$F33/$G33</f>
        <v>10699.999999999998</v>
      </c>
      <c r="S33" s="42">
        <f t="shared" ref="S33:S44" si="2">SUMIF($B$3:$B$27,$B33,S$3:S$27)/$A33/$F33</f>
        <v>789.66666666666663</v>
      </c>
    </row>
    <row r="34" spans="1:19" s="18" customFormat="1">
      <c r="A34" s="18">
        <f t="shared" si="0"/>
        <v>2</v>
      </c>
      <c r="B34" s="18">
        <v>2</v>
      </c>
      <c r="F34" s="42">
        <f t="shared" ref="F34:F44" si="3">SUMIF($B$3:$B$27,$B34,F$3:F$27)/$A34</f>
        <v>6</v>
      </c>
      <c r="G34" s="42">
        <f t="shared" si="1"/>
        <v>30.416666666666668</v>
      </c>
      <c r="H34" s="42"/>
      <c r="I34" s="42"/>
      <c r="J34" s="42">
        <f t="shared" ref="J34:K44" si="4">SUMIF($B$3:$B$27,$B34,J$3:J$27)/$A34/$F34</f>
        <v>0</v>
      </c>
      <c r="K34" s="42">
        <f t="shared" si="4"/>
        <v>137.16666666666666</v>
      </c>
      <c r="L34" s="42"/>
      <c r="M34" s="42"/>
      <c r="N34" s="42"/>
      <c r="O34" s="42"/>
      <c r="P34" s="42"/>
      <c r="Q34" s="42"/>
      <c r="R34" s="42">
        <f t="shared" ref="R34:R44" si="5">SUMIF($B$3:$B$27,$B34,R$3:R$27)/$A34/$F34/$G34</f>
        <v>10535.616438356163</v>
      </c>
      <c r="S34" s="42">
        <f t="shared" si="2"/>
        <v>782.5</v>
      </c>
    </row>
    <row r="35" spans="1:19" s="18" customFormat="1">
      <c r="A35" s="18">
        <f t="shared" si="0"/>
        <v>2</v>
      </c>
      <c r="B35" s="18">
        <v>3</v>
      </c>
      <c r="F35" s="42">
        <f t="shared" si="3"/>
        <v>6</v>
      </c>
      <c r="G35" s="42">
        <f t="shared" si="1"/>
        <v>28.75</v>
      </c>
      <c r="H35" s="42"/>
      <c r="I35" s="42"/>
      <c r="J35" s="42">
        <f t="shared" si="4"/>
        <v>0</v>
      </c>
      <c r="K35" s="42">
        <f t="shared" si="4"/>
        <v>151.25</v>
      </c>
      <c r="L35" s="42"/>
      <c r="M35" s="42"/>
      <c r="N35" s="42"/>
      <c r="O35" s="42"/>
      <c r="P35" s="42"/>
      <c r="Q35" s="42"/>
      <c r="R35" s="42">
        <f t="shared" si="5"/>
        <v>11834.55072463768</v>
      </c>
      <c r="S35" s="42">
        <f t="shared" si="2"/>
        <v>759.16666666666663</v>
      </c>
    </row>
    <row r="36" spans="1:19" s="18" customFormat="1">
      <c r="A36" s="18">
        <f>COUNTIF($B$2:$B$27,$B36)</f>
        <v>2</v>
      </c>
      <c r="B36" s="18">
        <v>4</v>
      </c>
      <c r="F36" s="42">
        <f t="shared" si="3"/>
        <v>6</v>
      </c>
      <c r="G36" s="42">
        <f t="shared" si="1"/>
        <v>30.333333333333332</v>
      </c>
      <c r="H36" s="42"/>
      <c r="I36" s="42"/>
      <c r="J36" s="42">
        <f t="shared" si="4"/>
        <v>0</v>
      </c>
      <c r="K36" s="42">
        <f t="shared" si="4"/>
        <v>160.58333333333334</v>
      </c>
      <c r="L36" s="42"/>
      <c r="M36" s="42"/>
      <c r="N36" s="42"/>
      <c r="O36" s="42"/>
      <c r="P36" s="42"/>
      <c r="Q36" s="42"/>
      <c r="R36" s="42">
        <f t="shared" si="5"/>
        <v>12314.395604395606</v>
      </c>
      <c r="S36" s="42">
        <f t="shared" si="2"/>
        <v>805.08333333333337</v>
      </c>
    </row>
    <row r="37" spans="1:19" s="18" customFormat="1">
      <c r="A37" s="18">
        <f t="shared" si="0"/>
        <v>2</v>
      </c>
      <c r="B37" s="18">
        <v>5</v>
      </c>
      <c r="F37" s="42">
        <f t="shared" si="3"/>
        <v>6</v>
      </c>
      <c r="G37" s="42">
        <f t="shared" si="1"/>
        <v>30.666666666666668</v>
      </c>
      <c r="H37" s="42"/>
      <c r="I37" s="42"/>
      <c r="J37" s="42">
        <f t="shared" si="4"/>
        <v>0</v>
      </c>
      <c r="K37" s="42">
        <f t="shared" si="4"/>
        <v>153.83333333333334</v>
      </c>
      <c r="L37" s="42"/>
      <c r="M37" s="42"/>
      <c r="N37" s="42"/>
      <c r="O37" s="42"/>
      <c r="P37" s="42"/>
      <c r="Q37" s="42"/>
      <c r="R37" s="42">
        <f t="shared" si="5"/>
        <v>12794.728260869566</v>
      </c>
      <c r="S37" s="42">
        <f t="shared" si="2"/>
        <v>866.91666666666663</v>
      </c>
    </row>
    <row r="38" spans="1:19" s="18" customFormat="1">
      <c r="A38" s="18">
        <f t="shared" si="0"/>
        <v>2</v>
      </c>
      <c r="B38" s="18">
        <v>6</v>
      </c>
      <c r="F38" s="42">
        <f t="shared" si="3"/>
        <v>6</v>
      </c>
      <c r="G38" s="42">
        <f t="shared" si="1"/>
        <v>29.916666666666668</v>
      </c>
      <c r="H38" s="42"/>
      <c r="I38" s="42"/>
      <c r="J38" s="42">
        <f t="shared" si="4"/>
        <v>0</v>
      </c>
      <c r="K38" s="42">
        <f t="shared" si="4"/>
        <v>149.16666666666666</v>
      </c>
      <c r="L38" s="42"/>
      <c r="M38" s="42"/>
      <c r="N38" s="42"/>
      <c r="O38" s="42"/>
      <c r="P38" s="42"/>
      <c r="Q38" s="42"/>
      <c r="R38" s="42">
        <f t="shared" si="5"/>
        <v>14247.576601671308</v>
      </c>
      <c r="S38" s="42">
        <f t="shared" si="2"/>
        <v>937.58333333333337</v>
      </c>
    </row>
    <row r="39" spans="1:19" s="18" customFormat="1">
      <c r="A39" s="18">
        <f t="shared" si="0"/>
        <v>2</v>
      </c>
      <c r="B39" s="18">
        <v>7</v>
      </c>
      <c r="F39" s="42">
        <f t="shared" si="3"/>
        <v>6</v>
      </c>
      <c r="G39" s="42">
        <f t="shared" si="1"/>
        <v>30</v>
      </c>
      <c r="H39" s="42"/>
      <c r="I39" s="42"/>
      <c r="J39" s="42">
        <f t="shared" si="4"/>
        <v>0</v>
      </c>
      <c r="K39" s="42">
        <f t="shared" si="4"/>
        <v>80.083333333333329</v>
      </c>
      <c r="L39" s="42"/>
      <c r="M39" s="42"/>
      <c r="N39" s="42"/>
      <c r="O39" s="42"/>
      <c r="P39" s="42"/>
      <c r="Q39" s="42"/>
      <c r="R39" s="42">
        <f t="shared" si="5"/>
        <v>13844.944444444443</v>
      </c>
      <c r="S39" s="42">
        <f t="shared" si="2"/>
        <v>853.25</v>
      </c>
    </row>
    <row r="40" spans="1:19" s="18" customFormat="1">
      <c r="A40" s="18">
        <f t="shared" si="0"/>
        <v>2</v>
      </c>
      <c r="B40" s="18">
        <v>8</v>
      </c>
      <c r="F40" s="42">
        <f t="shared" si="3"/>
        <v>6</v>
      </c>
      <c r="G40" s="42">
        <f t="shared" si="1"/>
        <v>32</v>
      </c>
      <c r="H40" s="42"/>
      <c r="I40" s="42"/>
      <c r="J40" s="42">
        <f t="shared" si="4"/>
        <v>0</v>
      </c>
      <c r="K40" s="42">
        <f t="shared" si="4"/>
        <v>82.083333333333329</v>
      </c>
      <c r="L40" s="42"/>
      <c r="M40" s="42"/>
      <c r="N40" s="42"/>
      <c r="O40" s="42"/>
      <c r="P40" s="42"/>
      <c r="Q40" s="42"/>
      <c r="R40" s="42">
        <f t="shared" si="5"/>
        <v>14366.041666666666</v>
      </c>
      <c r="S40" s="42">
        <f t="shared" si="2"/>
        <v>843.58333333333337</v>
      </c>
    </row>
    <row r="41" spans="1:19" s="18" customFormat="1">
      <c r="A41" s="18">
        <f t="shared" si="0"/>
        <v>2</v>
      </c>
      <c r="B41" s="18">
        <v>9</v>
      </c>
      <c r="F41" s="42">
        <f t="shared" si="3"/>
        <v>6</v>
      </c>
      <c r="G41" s="42">
        <f t="shared" si="1"/>
        <v>30.166666666666668</v>
      </c>
      <c r="H41" s="42"/>
      <c r="I41" s="42"/>
      <c r="J41" s="42">
        <f t="shared" si="4"/>
        <v>0</v>
      </c>
      <c r="K41" s="42">
        <f t="shared" si="4"/>
        <v>165.33333333333334</v>
      </c>
      <c r="L41" s="42"/>
      <c r="M41" s="42"/>
      <c r="N41" s="42"/>
      <c r="O41" s="42"/>
      <c r="P41" s="42"/>
      <c r="Q41" s="42"/>
      <c r="R41" s="42">
        <f t="shared" si="5"/>
        <v>14253.867403314916</v>
      </c>
      <c r="S41" s="42">
        <f t="shared" si="2"/>
        <v>927.5</v>
      </c>
    </row>
    <row r="42" spans="1:19" s="18" customFormat="1">
      <c r="A42" s="18">
        <f t="shared" si="0"/>
        <v>2</v>
      </c>
      <c r="B42" s="18">
        <v>10</v>
      </c>
      <c r="F42" s="42">
        <f t="shared" si="3"/>
        <v>6</v>
      </c>
      <c r="G42" s="42">
        <f t="shared" si="1"/>
        <v>29.25</v>
      </c>
      <c r="H42" s="42"/>
      <c r="I42" s="42"/>
      <c r="J42" s="42">
        <f t="shared" si="4"/>
        <v>0</v>
      </c>
      <c r="K42" s="42">
        <f t="shared" si="4"/>
        <v>156.08333333333334</v>
      </c>
      <c r="L42" s="42"/>
      <c r="M42" s="42"/>
      <c r="N42" s="42"/>
      <c r="O42" s="42"/>
      <c r="P42" s="42"/>
      <c r="Q42" s="42"/>
      <c r="R42" s="42">
        <f t="shared" si="5"/>
        <v>12490.37037037037</v>
      </c>
      <c r="S42" s="42">
        <f t="shared" si="2"/>
        <v>844.75</v>
      </c>
    </row>
    <row r="43" spans="1:19" s="18" customFormat="1">
      <c r="A43" s="18">
        <f t="shared" si="0"/>
        <v>2</v>
      </c>
      <c r="B43" s="18">
        <v>11</v>
      </c>
      <c r="F43" s="42">
        <f t="shared" si="3"/>
        <v>6</v>
      </c>
      <c r="G43" s="42">
        <f t="shared" si="1"/>
        <v>31.083333333333332</v>
      </c>
      <c r="H43" s="42"/>
      <c r="I43" s="42"/>
      <c r="J43" s="42">
        <f t="shared" si="4"/>
        <v>0</v>
      </c>
      <c r="K43" s="42">
        <f t="shared" si="4"/>
        <v>160</v>
      </c>
      <c r="L43" s="42"/>
      <c r="M43" s="42"/>
      <c r="N43" s="42"/>
      <c r="O43" s="42"/>
      <c r="P43" s="42"/>
      <c r="Q43" s="42"/>
      <c r="R43" s="42">
        <f t="shared" si="5"/>
        <v>11886.434316353887</v>
      </c>
      <c r="S43" s="42">
        <f t="shared" si="2"/>
        <v>829.5</v>
      </c>
    </row>
    <row r="44" spans="1:19" s="18" customFormat="1">
      <c r="A44" s="18">
        <f t="shared" si="0"/>
        <v>2</v>
      </c>
      <c r="B44" s="18">
        <v>12</v>
      </c>
      <c r="F44" s="42">
        <f t="shared" si="3"/>
        <v>6</v>
      </c>
      <c r="G44" s="42">
        <f t="shared" si="1"/>
        <v>30.5</v>
      </c>
      <c r="H44" s="42"/>
      <c r="I44" s="42"/>
      <c r="J44" s="42">
        <f t="shared" si="4"/>
        <v>0</v>
      </c>
      <c r="K44" s="42">
        <f t="shared" si="4"/>
        <v>139.16666666666666</v>
      </c>
      <c r="L44" s="42"/>
      <c r="M44" s="42"/>
      <c r="N44" s="42"/>
      <c r="O44" s="42"/>
      <c r="P44" s="42"/>
      <c r="Q44" s="42"/>
      <c r="R44" s="42">
        <f t="shared" si="5"/>
        <v>11408.196721311475</v>
      </c>
      <c r="S44" s="42">
        <f t="shared" si="2"/>
        <v>803.5</v>
      </c>
    </row>
    <row r="45" spans="1:19">
      <c r="A45" s="38" t="s">
        <v>25</v>
      </c>
      <c r="B45" s="38" t="s">
        <v>25</v>
      </c>
      <c r="C45" s="38" t="s">
        <v>25</v>
      </c>
      <c r="D45" s="38" t="s">
        <v>25</v>
      </c>
      <c r="E45" s="38" t="s">
        <v>25</v>
      </c>
      <c r="F45" s="38" t="s">
        <v>25</v>
      </c>
      <c r="G45" s="38" t="s">
        <v>25</v>
      </c>
      <c r="H45" s="38" t="s">
        <v>25</v>
      </c>
      <c r="I45" s="38" t="s">
        <v>25</v>
      </c>
      <c r="J45" s="38" t="s">
        <v>25</v>
      </c>
      <c r="K45" s="38" t="s">
        <v>25</v>
      </c>
      <c r="L45" s="38" t="s">
        <v>25</v>
      </c>
      <c r="M45" s="38" t="s">
        <v>25</v>
      </c>
      <c r="N45" s="38" t="s">
        <v>25</v>
      </c>
      <c r="O45" s="38" t="s">
        <v>25</v>
      </c>
      <c r="P45" s="38" t="s">
        <v>25</v>
      </c>
      <c r="Q45" s="38" t="s">
        <v>25</v>
      </c>
      <c r="R45" s="38" t="s">
        <v>25</v>
      </c>
      <c r="S45" s="38" t="s">
        <v>25</v>
      </c>
    </row>
    <row r="47" spans="1:19">
      <c r="A47" s="16" t="s">
        <v>56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1:19">
      <c r="A48" s="17"/>
      <c r="B48" s="17" t="str">
        <f>B32</f>
        <v>Month</v>
      </c>
      <c r="C48" s="17"/>
      <c r="D48" s="17"/>
      <c r="E48" s="17"/>
      <c r="F48" s="17" t="s">
        <v>118</v>
      </c>
      <c r="G48" s="17" t="s">
        <v>122</v>
      </c>
      <c r="H48" s="17"/>
      <c r="I48" s="17"/>
      <c r="J48" s="17" t="s">
        <v>119</v>
      </c>
      <c r="K48" s="17" t="s">
        <v>120</v>
      </c>
      <c r="L48" s="17"/>
      <c r="M48" s="17"/>
      <c r="N48" s="17"/>
      <c r="O48" s="17"/>
      <c r="P48" s="17"/>
      <c r="Q48" s="17"/>
      <c r="R48" s="17" t="s">
        <v>74</v>
      </c>
      <c r="S48" s="17" t="s">
        <v>121</v>
      </c>
    </row>
    <row r="49" spans="1:19" s="18" customFormat="1">
      <c r="A49" s="18">
        <f>'Inputs &amp; Notes'!B1-1</f>
        <v>2012</v>
      </c>
      <c r="B49" s="18">
        <v>6</v>
      </c>
      <c r="F49" s="42">
        <f>SUMIF('Cust MB Ind'!$X$8:$AH$8,$B$29,'Cust MB Ind'!$X9:$AH9)</f>
        <v>6</v>
      </c>
      <c r="G49" s="42">
        <f>'Avg Bill Days'!C6</f>
        <v>31.67</v>
      </c>
      <c r="H49" s="42"/>
      <c r="I49" s="42"/>
      <c r="J49" s="42">
        <f>ROUND(SUMIF($B$32:$B$45,$B49,J$32:J$45)*$F49,0)</f>
        <v>0</v>
      </c>
      <c r="K49" s="42">
        <f>ROUND(SUMIF($B$32:$B$45,$B49,K$32:K$45)*$F49,0)</f>
        <v>895</v>
      </c>
      <c r="L49" s="42"/>
      <c r="M49" s="42"/>
      <c r="N49" s="42"/>
      <c r="O49" s="42"/>
      <c r="P49" s="42"/>
      <c r="Q49" s="42"/>
      <c r="R49" s="42">
        <f>ROUND(SUMIF($B$32:$B$45,$B49,R$32:R$45)*$F49*$G49,0)</f>
        <v>2707325</v>
      </c>
      <c r="S49" s="42">
        <f>ROUND(SUMIF($B$32:$B$45,$B49,S$32:S$45)*$F49,0)</f>
        <v>5626</v>
      </c>
    </row>
    <row r="50" spans="1:19" s="18" customFormat="1">
      <c r="A50" s="18">
        <f t="shared" ref="A50:A55" si="6">A49</f>
        <v>2012</v>
      </c>
      <c r="B50" s="18">
        <f t="shared" ref="B50:B55" si="7">B49+1</f>
        <v>7</v>
      </c>
      <c r="F50" s="42">
        <f>SUMIF('Cust MB Ind'!$X$8:$AH$8,$B$29,'Cust MB Ind'!$X10:$AH10)</f>
        <v>6</v>
      </c>
      <c r="G50" s="42">
        <f>'Avg Bill Days'!C7</f>
        <v>31.14</v>
      </c>
      <c r="H50" s="42"/>
      <c r="I50" s="42"/>
      <c r="J50" s="42">
        <f t="shared" ref="J50:K113" si="8">ROUND(SUMIF($B$32:$B$45,$B50,J$32:J$45)*$F50,0)</f>
        <v>0</v>
      </c>
      <c r="K50" s="42">
        <f t="shared" si="8"/>
        <v>481</v>
      </c>
      <c r="L50" s="42"/>
      <c r="M50" s="42"/>
      <c r="N50" s="42"/>
      <c r="O50" s="42"/>
      <c r="P50" s="42"/>
      <c r="Q50" s="42"/>
      <c r="R50" s="42">
        <f t="shared" ref="R50:R113" si="9">ROUND(SUMIF($B$32:$B$45,$B50,R$32:R$45)*$F50*$G50,0)</f>
        <v>2586789</v>
      </c>
      <c r="S50" s="42">
        <f t="shared" ref="S50:S113" si="10">ROUND(SUMIF($B$32:$B$45,$B50,S$32:S$45)*$F50,0)</f>
        <v>5120</v>
      </c>
    </row>
    <row r="51" spans="1:19" s="18" customFormat="1">
      <c r="A51" s="18">
        <f t="shared" si="6"/>
        <v>2012</v>
      </c>
      <c r="B51" s="18">
        <f t="shared" si="7"/>
        <v>8</v>
      </c>
      <c r="F51" s="42">
        <f>SUMIF('Cust MB Ind'!$X$8:$AH$8,$B$29,'Cust MB Ind'!$X11:$AH11)</f>
        <v>6</v>
      </c>
      <c r="G51" s="42">
        <f>'Avg Bill Days'!C8</f>
        <v>30.43</v>
      </c>
      <c r="H51" s="42"/>
      <c r="I51" s="42"/>
      <c r="J51" s="42">
        <f t="shared" si="8"/>
        <v>0</v>
      </c>
      <c r="K51" s="42">
        <f t="shared" si="8"/>
        <v>493</v>
      </c>
      <c r="L51" s="42"/>
      <c r="M51" s="42"/>
      <c r="N51" s="42"/>
      <c r="O51" s="42"/>
      <c r="P51" s="42"/>
      <c r="Q51" s="42"/>
      <c r="R51" s="42">
        <f t="shared" si="9"/>
        <v>2622952</v>
      </c>
      <c r="S51" s="42">
        <f t="shared" si="10"/>
        <v>5062</v>
      </c>
    </row>
    <row r="52" spans="1:19" s="18" customFormat="1">
      <c r="A52" s="18">
        <f t="shared" si="6"/>
        <v>2012</v>
      </c>
      <c r="B52" s="18">
        <f t="shared" si="7"/>
        <v>9</v>
      </c>
      <c r="F52" s="42">
        <f>SUMIF('Cust MB Ind'!$X$8:$AH$8,$B$29,'Cust MB Ind'!$X12:$AH12)</f>
        <v>6</v>
      </c>
      <c r="G52" s="42">
        <f>'Avg Bill Days'!C9</f>
        <v>31.14</v>
      </c>
      <c r="H52" s="42"/>
      <c r="I52" s="42"/>
      <c r="J52" s="42">
        <f t="shared" si="8"/>
        <v>0</v>
      </c>
      <c r="K52" s="42">
        <f t="shared" si="8"/>
        <v>992</v>
      </c>
      <c r="L52" s="42"/>
      <c r="M52" s="42"/>
      <c r="N52" s="42"/>
      <c r="O52" s="42"/>
      <c r="P52" s="42"/>
      <c r="Q52" s="42"/>
      <c r="R52" s="42">
        <f t="shared" si="9"/>
        <v>2663193</v>
      </c>
      <c r="S52" s="42">
        <f t="shared" si="10"/>
        <v>5565</v>
      </c>
    </row>
    <row r="53" spans="1:19" s="18" customFormat="1">
      <c r="A53" s="18">
        <f t="shared" si="6"/>
        <v>2012</v>
      </c>
      <c r="B53" s="18">
        <f t="shared" si="7"/>
        <v>10</v>
      </c>
      <c r="F53" s="42">
        <f>SUMIF('Cust MB Ind'!$X$8:$AH$8,$B$29,'Cust MB Ind'!$X13:$AH13)</f>
        <v>6</v>
      </c>
      <c r="G53" s="42">
        <f>'Avg Bill Days'!C10</f>
        <v>29.52</v>
      </c>
      <c r="H53" s="42"/>
      <c r="I53" s="42"/>
      <c r="J53" s="42">
        <f t="shared" si="8"/>
        <v>0</v>
      </c>
      <c r="K53" s="42">
        <f t="shared" si="8"/>
        <v>937</v>
      </c>
      <c r="L53" s="42"/>
      <c r="M53" s="42"/>
      <c r="N53" s="42"/>
      <c r="O53" s="42"/>
      <c r="P53" s="42"/>
      <c r="Q53" s="42"/>
      <c r="R53" s="42">
        <f t="shared" si="9"/>
        <v>2212294</v>
      </c>
      <c r="S53" s="42">
        <f t="shared" si="10"/>
        <v>5069</v>
      </c>
    </row>
    <row r="54" spans="1:19" s="18" customFormat="1">
      <c r="A54" s="18">
        <f t="shared" si="6"/>
        <v>2012</v>
      </c>
      <c r="B54" s="18">
        <f t="shared" si="7"/>
        <v>11</v>
      </c>
      <c r="F54" s="42">
        <f>SUMIF('Cust MB Ind'!$X$8:$AH$8,$B$29,'Cust MB Ind'!$X14:$AH14)</f>
        <v>6</v>
      </c>
      <c r="G54" s="42">
        <f>'Avg Bill Days'!C11</f>
        <v>28.762</v>
      </c>
      <c r="H54" s="42"/>
      <c r="I54" s="42"/>
      <c r="J54" s="42">
        <f t="shared" si="8"/>
        <v>0</v>
      </c>
      <c r="K54" s="42">
        <f t="shared" si="8"/>
        <v>960</v>
      </c>
      <c r="L54" s="42"/>
      <c r="M54" s="42"/>
      <c r="N54" s="42"/>
      <c r="O54" s="42"/>
      <c r="P54" s="42"/>
      <c r="Q54" s="42"/>
      <c r="R54" s="42">
        <f t="shared" si="9"/>
        <v>2051266</v>
      </c>
      <c r="S54" s="42">
        <f t="shared" si="10"/>
        <v>4977</v>
      </c>
    </row>
    <row r="55" spans="1:19" s="18" customFormat="1">
      <c r="A55" s="18">
        <f t="shared" si="6"/>
        <v>2012</v>
      </c>
      <c r="B55" s="18">
        <f t="shared" si="7"/>
        <v>12</v>
      </c>
      <c r="F55" s="42">
        <f>SUMIF('Cust MB Ind'!$X$8:$AH$8,$B$29,'Cust MB Ind'!$X15:$AH15)</f>
        <v>6</v>
      </c>
      <c r="G55" s="42">
        <f>'Avg Bill Days'!C12</f>
        <v>30.905000000000001</v>
      </c>
      <c r="H55" s="42"/>
      <c r="I55" s="42"/>
      <c r="J55" s="42">
        <f t="shared" si="8"/>
        <v>0</v>
      </c>
      <c r="K55" s="42">
        <f t="shared" si="8"/>
        <v>835</v>
      </c>
      <c r="L55" s="42"/>
      <c r="M55" s="42"/>
      <c r="N55" s="42"/>
      <c r="O55" s="42"/>
      <c r="P55" s="42"/>
      <c r="Q55" s="42"/>
      <c r="R55" s="42">
        <f t="shared" si="9"/>
        <v>2115422</v>
      </c>
      <c r="S55" s="42">
        <f t="shared" si="10"/>
        <v>4821</v>
      </c>
    </row>
    <row r="56" spans="1:19" s="18" customFormat="1">
      <c r="A56" s="18">
        <f>'Inputs &amp; Notes'!B1</f>
        <v>2013</v>
      </c>
      <c r="B56" s="18">
        <v>1</v>
      </c>
      <c r="F56" s="42">
        <f>SUMIF('Cust MB Ind'!$X$8:$AH$8,$B$29,'Cust MB Ind'!$X16:$AH16)</f>
        <v>6</v>
      </c>
      <c r="G56" s="42">
        <f>'Avg Bill Days'!C13</f>
        <v>32.286000000000001</v>
      </c>
      <c r="H56" s="42"/>
      <c r="I56" s="42"/>
      <c r="J56" s="42">
        <f t="shared" si="8"/>
        <v>0</v>
      </c>
      <c r="K56" s="42">
        <f t="shared" si="8"/>
        <v>692</v>
      </c>
      <c r="L56" s="42"/>
      <c r="M56" s="42"/>
      <c r="N56" s="42"/>
      <c r="O56" s="42"/>
      <c r="P56" s="42"/>
      <c r="Q56" s="42"/>
      <c r="R56" s="42">
        <f t="shared" si="9"/>
        <v>2072761</v>
      </c>
      <c r="S56" s="42">
        <f t="shared" si="10"/>
        <v>4738</v>
      </c>
    </row>
    <row r="57" spans="1:19" s="18" customFormat="1">
      <c r="A57" s="18">
        <f>A56</f>
        <v>2013</v>
      </c>
      <c r="B57" s="18">
        <v>2</v>
      </c>
      <c r="F57" s="42">
        <f>SUMIF('Cust MB Ind'!$X$8:$AH$8,$B$29,'Cust MB Ind'!$X17:$AH17)</f>
        <v>6</v>
      </c>
      <c r="G57" s="42">
        <f>'Avg Bill Days'!C14</f>
        <v>29.81</v>
      </c>
      <c r="H57" s="42"/>
      <c r="I57" s="42"/>
      <c r="J57" s="42">
        <f t="shared" si="8"/>
        <v>0</v>
      </c>
      <c r="K57" s="42">
        <f t="shared" si="8"/>
        <v>823</v>
      </c>
      <c r="L57" s="42"/>
      <c r="M57" s="42"/>
      <c r="N57" s="42"/>
      <c r="O57" s="42"/>
      <c r="P57" s="42"/>
      <c r="Q57" s="42"/>
      <c r="R57" s="42">
        <f t="shared" si="9"/>
        <v>1884400</v>
      </c>
      <c r="S57" s="42">
        <f t="shared" si="10"/>
        <v>4695</v>
      </c>
    </row>
    <row r="58" spans="1:19" s="18" customFormat="1">
      <c r="A58" s="18">
        <f t="shared" ref="A58:A67" si="11">A57</f>
        <v>2013</v>
      </c>
      <c r="B58" s="18">
        <v>3</v>
      </c>
      <c r="F58" s="42">
        <f>SUMIF('Cust MB Ind'!$X$8:$AH$8,$B$29,'Cust MB Ind'!$X18:$AH18)</f>
        <v>6</v>
      </c>
      <c r="G58" s="42">
        <f>'Avg Bill Days'!C15</f>
        <v>29.524000000000001</v>
      </c>
      <c r="H58" s="42"/>
      <c r="I58" s="42"/>
      <c r="J58" s="42">
        <f t="shared" si="8"/>
        <v>0</v>
      </c>
      <c r="K58" s="42">
        <f t="shared" si="8"/>
        <v>908</v>
      </c>
      <c r="L58" s="42"/>
      <c r="M58" s="42"/>
      <c r="N58" s="42"/>
      <c r="O58" s="42"/>
      <c r="P58" s="42"/>
      <c r="Q58" s="42"/>
      <c r="R58" s="42">
        <f t="shared" si="9"/>
        <v>2096420</v>
      </c>
      <c r="S58" s="42">
        <f t="shared" si="10"/>
        <v>4555</v>
      </c>
    </row>
    <row r="59" spans="1:19" s="18" customFormat="1">
      <c r="A59" s="18">
        <f t="shared" si="11"/>
        <v>2013</v>
      </c>
      <c r="B59" s="18">
        <v>4</v>
      </c>
      <c r="F59" s="42">
        <f>SUMIF('Cust MB Ind'!$X$8:$AH$8,$B$29,'Cust MB Ind'!$X19:$AH19)</f>
        <v>6</v>
      </c>
      <c r="G59" s="42">
        <f>'Avg Bill Days'!C16</f>
        <v>30.713999999999999</v>
      </c>
      <c r="H59" s="42"/>
      <c r="I59" s="42"/>
      <c r="J59" s="42">
        <f t="shared" si="8"/>
        <v>0</v>
      </c>
      <c r="K59" s="42">
        <f t="shared" si="8"/>
        <v>964</v>
      </c>
      <c r="L59" s="42"/>
      <c r="M59" s="42"/>
      <c r="N59" s="42"/>
      <c r="O59" s="42"/>
      <c r="P59" s="42"/>
      <c r="Q59" s="42"/>
      <c r="R59" s="42">
        <f t="shared" si="9"/>
        <v>2269346</v>
      </c>
      <c r="S59" s="42">
        <f t="shared" si="10"/>
        <v>4831</v>
      </c>
    </row>
    <row r="60" spans="1:19" s="18" customFormat="1">
      <c r="A60" s="18">
        <f t="shared" si="11"/>
        <v>2013</v>
      </c>
      <c r="B60" s="18">
        <v>5</v>
      </c>
      <c r="F60" s="42">
        <f>SUMIF('Cust MB Ind'!$X$8:$AH$8,$B$29,'Cust MB Ind'!$X20:$AH20)</f>
        <v>6</v>
      </c>
      <c r="G60" s="42">
        <f>'Avg Bill Days'!C17</f>
        <v>29.524000000000001</v>
      </c>
      <c r="H60" s="42"/>
      <c r="I60" s="42"/>
      <c r="J60" s="42">
        <f t="shared" si="8"/>
        <v>0</v>
      </c>
      <c r="K60" s="42">
        <f t="shared" si="8"/>
        <v>923</v>
      </c>
      <c r="L60" s="42"/>
      <c r="M60" s="42"/>
      <c r="N60" s="42"/>
      <c r="O60" s="42"/>
      <c r="P60" s="42"/>
      <c r="Q60" s="42"/>
      <c r="R60" s="42">
        <f t="shared" si="9"/>
        <v>2266509</v>
      </c>
      <c r="S60" s="42">
        <f t="shared" si="10"/>
        <v>5202</v>
      </c>
    </row>
    <row r="61" spans="1:19" s="18" customFormat="1">
      <c r="A61" s="18">
        <f t="shared" si="11"/>
        <v>2013</v>
      </c>
      <c r="B61" s="18">
        <v>6</v>
      </c>
      <c r="F61" s="42">
        <f>SUMIF('Cust MB Ind'!$X$8:$AH$8,$B$29,'Cust MB Ind'!$X21:$AH21)</f>
        <v>6</v>
      </c>
      <c r="G61" s="42">
        <f>'Avg Bill Days'!C18</f>
        <v>30.619</v>
      </c>
      <c r="H61" s="42"/>
      <c r="I61" s="42"/>
      <c r="J61" s="42">
        <f t="shared" si="8"/>
        <v>0</v>
      </c>
      <c r="K61" s="42">
        <f t="shared" si="8"/>
        <v>895</v>
      </c>
      <c r="L61" s="42"/>
      <c r="M61" s="42"/>
      <c r="N61" s="42"/>
      <c r="O61" s="42"/>
      <c r="P61" s="42"/>
      <c r="Q61" s="42"/>
      <c r="R61" s="42">
        <f t="shared" si="9"/>
        <v>2617479</v>
      </c>
      <c r="S61" s="42">
        <f t="shared" si="10"/>
        <v>5626</v>
      </c>
    </row>
    <row r="62" spans="1:19" s="18" customFormat="1">
      <c r="A62" s="18">
        <f t="shared" si="11"/>
        <v>2013</v>
      </c>
      <c r="B62" s="18">
        <v>7</v>
      </c>
      <c r="F62" s="42">
        <f>SUMIF('Cust MB Ind'!$X$8:$AH$8,$B$29,'Cust MB Ind'!$X22:$AH22)</f>
        <v>6</v>
      </c>
      <c r="G62" s="42">
        <f>'Avg Bill Days'!C19</f>
        <v>30.713999999999999</v>
      </c>
      <c r="H62" s="42"/>
      <c r="I62" s="42"/>
      <c r="J62" s="42">
        <f t="shared" si="8"/>
        <v>0</v>
      </c>
      <c r="K62" s="42">
        <f t="shared" si="8"/>
        <v>481</v>
      </c>
      <c r="L62" s="42"/>
      <c r="M62" s="42"/>
      <c r="N62" s="42"/>
      <c r="O62" s="42"/>
      <c r="P62" s="42"/>
      <c r="Q62" s="42"/>
      <c r="R62" s="42">
        <f t="shared" si="9"/>
        <v>2551402</v>
      </c>
      <c r="S62" s="42">
        <f t="shared" si="10"/>
        <v>5120</v>
      </c>
    </row>
    <row r="63" spans="1:19" s="18" customFormat="1">
      <c r="A63" s="18">
        <f t="shared" si="11"/>
        <v>2013</v>
      </c>
      <c r="B63" s="18">
        <v>8</v>
      </c>
      <c r="F63" s="42">
        <f>SUMIF('Cust MB Ind'!$X$8:$AH$8,$B$29,'Cust MB Ind'!$X23:$AH23)</f>
        <v>6</v>
      </c>
      <c r="G63" s="42">
        <f>'Avg Bill Days'!C20</f>
        <v>30.475999999999999</v>
      </c>
      <c r="H63" s="42"/>
      <c r="I63" s="42"/>
      <c r="J63" s="42">
        <f t="shared" si="8"/>
        <v>0</v>
      </c>
      <c r="K63" s="42">
        <f t="shared" si="8"/>
        <v>493</v>
      </c>
      <c r="L63" s="42"/>
      <c r="M63" s="42"/>
      <c r="N63" s="42"/>
      <c r="O63" s="42"/>
      <c r="P63" s="42"/>
      <c r="Q63" s="42"/>
      <c r="R63" s="42">
        <f t="shared" si="9"/>
        <v>2626917</v>
      </c>
      <c r="S63" s="42">
        <f t="shared" si="10"/>
        <v>5062</v>
      </c>
    </row>
    <row r="64" spans="1:19" s="18" customFormat="1">
      <c r="A64" s="18">
        <f t="shared" si="11"/>
        <v>2013</v>
      </c>
      <c r="B64" s="18">
        <v>9</v>
      </c>
      <c r="F64" s="42">
        <f>SUMIF('Cust MB Ind'!$X$8:$AH$8,$B$29,'Cust MB Ind'!$X24:$AH24)</f>
        <v>6</v>
      </c>
      <c r="G64" s="42">
        <f>'Avg Bill Days'!C21</f>
        <v>31.143000000000001</v>
      </c>
      <c r="H64" s="42"/>
      <c r="I64" s="42"/>
      <c r="J64" s="42">
        <f t="shared" si="8"/>
        <v>0</v>
      </c>
      <c r="K64" s="42">
        <f t="shared" si="8"/>
        <v>992</v>
      </c>
      <c r="L64" s="42"/>
      <c r="M64" s="42"/>
      <c r="N64" s="42"/>
      <c r="O64" s="42"/>
      <c r="P64" s="42"/>
      <c r="Q64" s="42"/>
      <c r="R64" s="42">
        <f t="shared" si="9"/>
        <v>2663449</v>
      </c>
      <c r="S64" s="42">
        <f t="shared" si="10"/>
        <v>5565</v>
      </c>
    </row>
    <row r="65" spans="1:19" s="18" customFormat="1">
      <c r="A65" s="18">
        <f t="shared" si="11"/>
        <v>2013</v>
      </c>
      <c r="B65" s="18">
        <v>10</v>
      </c>
      <c r="F65" s="42">
        <f>SUMIF('Cust MB Ind'!$X$8:$AH$8,$B$29,'Cust MB Ind'!$X25:$AH25)</f>
        <v>6</v>
      </c>
      <c r="G65" s="42">
        <f>'Avg Bill Days'!C22</f>
        <v>30.762</v>
      </c>
      <c r="H65" s="42"/>
      <c r="I65" s="42"/>
      <c r="J65" s="42">
        <f t="shared" si="8"/>
        <v>0</v>
      </c>
      <c r="K65" s="42">
        <f t="shared" si="8"/>
        <v>937</v>
      </c>
      <c r="L65" s="42"/>
      <c r="M65" s="42"/>
      <c r="N65" s="42"/>
      <c r="O65" s="42"/>
      <c r="P65" s="42"/>
      <c r="Q65" s="42"/>
      <c r="R65" s="42">
        <f t="shared" si="9"/>
        <v>2305373</v>
      </c>
      <c r="S65" s="42">
        <f t="shared" si="10"/>
        <v>5069</v>
      </c>
    </row>
    <row r="66" spans="1:19" s="18" customFormat="1">
      <c r="A66" s="18">
        <f t="shared" si="11"/>
        <v>2013</v>
      </c>
      <c r="B66" s="18">
        <v>11</v>
      </c>
      <c r="F66" s="42">
        <f>SUMIF('Cust MB Ind'!$X$8:$AH$8,$B$29,'Cust MB Ind'!$X26:$AH26)</f>
        <v>6</v>
      </c>
      <c r="G66" s="42">
        <f>'Avg Bill Days'!C23</f>
        <v>28.619</v>
      </c>
      <c r="H66" s="42"/>
      <c r="I66" s="42"/>
      <c r="J66" s="42">
        <f t="shared" si="8"/>
        <v>0</v>
      </c>
      <c r="K66" s="42">
        <f t="shared" si="8"/>
        <v>960</v>
      </c>
      <c r="L66" s="42"/>
      <c r="M66" s="42"/>
      <c r="N66" s="42"/>
      <c r="O66" s="42"/>
      <c r="P66" s="42"/>
      <c r="Q66" s="42"/>
      <c r="R66" s="42">
        <f t="shared" si="9"/>
        <v>2041067</v>
      </c>
      <c r="S66" s="42">
        <f t="shared" si="10"/>
        <v>4977</v>
      </c>
    </row>
    <row r="67" spans="1:19" s="18" customFormat="1">
      <c r="A67" s="18">
        <f t="shared" si="11"/>
        <v>2013</v>
      </c>
      <c r="B67" s="18">
        <v>12</v>
      </c>
      <c r="F67" s="42">
        <f>SUMIF('Cust MB Ind'!$X$8:$AH$8,$B$29,'Cust MB Ind'!$X27:$AH27)</f>
        <v>6</v>
      </c>
      <c r="G67" s="42">
        <f>'Avg Bill Days'!C24</f>
        <v>31.238</v>
      </c>
      <c r="H67" s="42"/>
      <c r="I67" s="42"/>
      <c r="J67" s="42">
        <f t="shared" si="8"/>
        <v>0</v>
      </c>
      <c r="K67" s="42">
        <f t="shared" si="8"/>
        <v>835</v>
      </c>
      <c r="L67" s="42"/>
      <c r="M67" s="42"/>
      <c r="N67" s="42"/>
      <c r="O67" s="42"/>
      <c r="P67" s="42"/>
      <c r="Q67" s="42"/>
      <c r="R67" s="42">
        <f t="shared" si="9"/>
        <v>2138215</v>
      </c>
      <c r="S67" s="42">
        <f t="shared" si="10"/>
        <v>4821</v>
      </c>
    </row>
    <row r="68" spans="1:19" s="18" customFormat="1">
      <c r="A68" s="18">
        <f t="shared" ref="A68:A131" si="12">A56+1</f>
        <v>2014</v>
      </c>
      <c r="B68" s="18">
        <f>B56</f>
        <v>1</v>
      </c>
      <c r="F68" s="42">
        <f>SUMIF('Cust MB Ind'!$X$8:$AH$8,$B$29,'Cust MB Ind'!$X28:$AH28)</f>
        <v>6</v>
      </c>
      <c r="G68" s="42">
        <f>'Avg Bill Days'!C25</f>
        <v>32.286000000000001</v>
      </c>
      <c r="H68" s="42"/>
      <c r="I68" s="42"/>
      <c r="J68" s="42">
        <f t="shared" si="8"/>
        <v>0</v>
      </c>
      <c r="K68" s="42">
        <f t="shared" si="8"/>
        <v>692</v>
      </c>
      <c r="L68" s="42"/>
      <c r="M68" s="42"/>
      <c r="N68" s="42"/>
      <c r="O68" s="42"/>
      <c r="P68" s="42"/>
      <c r="Q68" s="42"/>
      <c r="R68" s="42">
        <f t="shared" si="9"/>
        <v>2072761</v>
      </c>
      <c r="S68" s="42">
        <f t="shared" si="10"/>
        <v>4738</v>
      </c>
    </row>
    <row r="69" spans="1:19" s="18" customFormat="1">
      <c r="A69" s="18">
        <f t="shared" si="12"/>
        <v>2014</v>
      </c>
      <c r="B69" s="18">
        <f t="shared" ref="B69:B132" si="13">B57</f>
        <v>2</v>
      </c>
      <c r="F69" s="42">
        <f>SUMIF('Cust MB Ind'!$X$8:$AH$8,$B$29,'Cust MB Ind'!$X29:$AH29)</f>
        <v>6</v>
      </c>
      <c r="G69" s="42">
        <f>'Avg Bill Days'!C26</f>
        <v>29.81</v>
      </c>
      <c r="H69" s="42"/>
      <c r="I69" s="42"/>
      <c r="J69" s="42">
        <f t="shared" si="8"/>
        <v>0</v>
      </c>
      <c r="K69" s="42">
        <f t="shared" si="8"/>
        <v>823</v>
      </c>
      <c r="L69" s="42"/>
      <c r="M69" s="42"/>
      <c r="N69" s="42"/>
      <c r="O69" s="42"/>
      <c r="P69" s="42"/>
      <c r="Q69" s="42"/>
      <c r="R69" s="42">
        <f t="shared" si="9"/>
        <v>1884400</v>
      </c>
      <c r="S69" s="42">
        <f t="shared" si="10"/>
        <v>4695</v>
      </c>
    </row>
    <row r="70" spans="1:19" s="18" customFormat="1">
      <c r="A70" s="18">
        <f t="shared" si="12"/>
        <v>2014</v>
      </c>
      <c r="B70" s="18">
        <f t="shared" si="13"/>
        <v>3</v>
      </c>
      <c r="F70" s="42">
        <f>SUMIF('Cust MB Ind'!$X$8:$AH$8,$B$29,'Cust MB Ind'!$X30:$AH30)</f>
        <v>6</v>
      </c>
      <c r="G70" s="42">
        <f>'Avg Bill Days'!C27</f>
        <v>29.524000000000001</v>
      </c>
      <c r="H70" s="42"/>
      <c r="I70" s="42"/>
      <c r="J70" s="42">
        <f t="shared" si="8"/>
        <v>0</v>
      </c>
      <c r="K70" s="42">
        <f t="shared" si="8"/>
        <v>908</v>
      </c>
      <c r="L70" s="42"/>
      <c r="M70" s="42"/>
      <c r="N70" s="42"/>
      <c r="O70" s="42"/>
      <c r="P70" s="42"/>
      <c r="Q70" s="42"/>
      <c r="R70" s="42">
        <f t="shared" si="9"/>
        <v>2096420</v>
      </c>
      <c r="S70" s="42">
        <f t="shared" si="10"/>
        <v>4555</v>
      </c>
    </row>
    <row r="71" spans="1:19" s="18" customFormat="1">
      <c r="A71" s="18">
        <f t="shared" si="12"/>
        <v>2014</v>
      </c>
      <c r="B71" s="18">
        <f t="shared" si="13"/>
        <v>4</v>
      </c>
      <c r="F71" s="42">
        <f>SUMIF('Cust MB Ind'!$X$8:$AH$8,$B$29,'Cust MB Ind'!$X31:$AH31)</f>
        <v>6</v>
      </c>
      <c r="G71" s="42">
        <f>'Avg Bill Days'!C28</f>
        <v>30.713999999999999</v>
      </c>
      <c r="H71" s="42"/>
      <c r="I71" s="42"/>
      <c r="J71" s="42">
        <f t="shared" si="8"/>
        <v>0</v>
      </c>
      <c r="K71" s="42">
        <f t="shared" si="8"/>
        <v>964</v>
      </c>
      <c r="L71" s="42"/>
      <c r="M71" s="42"/>
      <c r="N71" s="42"/>
      <c r="O71" s="42"/>
      <c r="P71" s="42"/>
      <c r="Q71" s="42"/>
      <c r="R71" s="42">
        <f t="shared" si="9"/>
        <v>2269346</v>
      </c>
      <c r="S71" s="42">
        <f t="shared" si="10"/>
        <v>4831</v>
      </c>
    </row>
    <row r="72" spans="1:19" s="18" customFormat="1">
      <c r="A72" s="18">
        <f t="shared" si="12"/>
        <v>2014</v>
      </c>
      <c r="B72" s="18">
        <f t="shared" si="13"/>
        <v>5</v>
      </c>
      <c r="F72" s="42">
        <f>SUMIF('Cust MB Ind'!$X$8:$AH$8,$B$29,'Cust MB Ind'!$X32:$AH32)</f>
        <v>6</v>
      </c>
      <c r="G72" s="42">
        <f>'Avg Bill Days'!C29</f>
        <v>29.524000000000001</v>
      </c>
      <c r="H72" s="42"/>
      <c r="I72" s="42"/>
      <c r="J72" s="42">
        <f t="shared" si="8"/>
        <v>0</v>
      </c>
      <c r="K72" s="42">
        <f t="shared" si="8"/>
        <v>923</v>
      </c>
      <c r="L72" s="42"/>
      <c r="M72" s="42"/>
      <c r="N72" s="42"/>
      <c r="O72" s="42"/>
      <c r="P72" s="42"/>
      <c r="Q72" s="42"/>
      <c r="R72" s="42">
        <f t="shared" si="9"/>
        <v>2266509</v>
      </c>
      <c r="S72" s="42">
        <f t="shared" si="10"/>
        <v>5202</v>
      </c>
    </row>
    <row r="73" spans="1:19" s="18" customFormat="1">
      <c r="A73" s="18">
        <f t="shared" si="12"/>
        <v>2014</v>
      </c>
      <c r="B73" s="18">
        <f t="shared" si="13"/>
        <v>6</v>
      </c>
      <c r="F73" s="42">
        <f>SUMIF('Cust MB Ind'!$X$8:$AH$8,$B$29,'Cust MB Ind'!$X33:$AH33)</f>
        <v>6</v>
      </c>
      <c r="G73" s="42">
        <f>'Avg Bill Days'!C30</f>
        <v>30.619</v>
      </c>
      <c r="H73" s="42"/>
      <c r="I73" s="42"/>
      <c r="J73" s="42">
        <f t="shared" si="8"/>
        <v>0</v>
      </c>
      <c r="K73" s="42">
        <f t="shared" si="8"/>
        <v>895</v>
      </c>
      <c r="L73" s="42"/>
      <c r="M73" s="42"/>
      <c r="N73" s="42"/>
      <c r="O73" s="42"/>
      <c r="P73" s="42"/>
      <c r="Q73" s="42"/>
      <c r="R73" s="42">
        <f t="shared" si="9"/>
        <v>2617479</v>
      </c>
      <c r="S73" s="42">
        <f t="shared" si="10"/>
        <v>5626</v>
      </c>
    </row>
    <row r="74" spans="1:19" s="18" customFormat="1">
      <c r="A74" s="18">
        <f t="shared" si="12"/>
        <v>2014</v>
      </c>
      <c r="B74" s="18">
        <f t="shared" si="13"/>
        <v>7</v>
      </c>
      <c r="F74" s="42">
        <f>SUMIF('Cust MB Ind'!$X$8:$AH$8,$B$29,'Cust MB Ind'!$X34:$AH34)</f>
        <v>6</v>
      </c>
      <c r="G74" s="42">
        <f>'Avg Bill Days'!C31</f>
        <v>30.713999999999999</v>
      </c>
      <c r="H74" s="42"/>
      <c r="I74" s="42"/>
      <c r="J74" s="42">
        <f t="shared" si="8"/>
        <v>0</v>
      </c>
      <c r="K74" s="42">
        <f t="shared" si="8"/>
        <v>481</v>
      </c>
      <c r="L74" s="42"/>
      <c r="M74" s="42"/>
      <c r="N74" s="42"/>
      <c r="O74" s="42"/>
      <c r="P74" s="42"/>
      <c r="Q74" s="42"/>
      <c r="R74" s="42">
        <f t="shared" si="9"/>
        <v>2551402</v>
      </c>
      <c r="S74" s="42">
        <f t="shared" si="10"/>
        <v>5120</v>
      </c>
    </row>
    <row r="75" spans="1:19" s="18" customFormat="1">
      <c r="A75" s="18">
        <f t="shared" si="12"/>
        <v>2014</v>
      </c>
      <c r="B75" s="18">
        <f t="shared" si="13"/>
        <v>8</v>
      </c>
      <c r="F75" s="42">
        <f>SUMIF('Cust MB Ind'!$X$8:$AH$8,$B$29,'Cust MB Ind'!$X35:$AH35)</f>
        <v>6</v>
      </c>
      <c r="G75" s="42">
        <f>'Avg Bill Days'!C32</f>
        <v>30.475999999999999</v>
      </c>
      <c r="H75" s="42"/>
      <c r="I75" s="42"/>
      <c r="J75" s="42">
        <f t="shared" si="8"/>
        <v>0</v>
      </c>
      <c r="K75" s="42">
        <f t="shared" si="8"/>
        <v>493</v>
      </c>
      <c r="L75" s="42"/>
      <c r="M75" s="42"/>
      <c r="N75" s="42"/>
      <c r="O75" s="42"/>
      <c r="P75" s="42"/>
      <c r="Q75" s="42"/>
      <c r="R75" s="42">
        <f t="shared" si="9"/>
        <v>2626917</v>
      </c>
      <c r="S75" s="42">
        <f t="shared" si="10"/>
        <v>5062</v>
      </c>
    </row>
    <row r="76" spans="1:19" s="18" customFormat="1">
      <c r="A76" s="18">
        <f t="shared" si="12"/>
        <v>2014</v>
      </c>
      <c r="B76" s="18">
        <f t="shared" si="13"/>
        <v>9</v>
      </c>
      <c r="F76" s="42">
        <f>SUMIF('Cust MB Ind'!$X$8:$AH$8,$B$29,'Cust MB Ind'!$X36:$AH36)</f>
        <v>6</v>
      </c>
      <c r="G76" s="42">
        <f>'Avg Bill Days'!C33</f>
        <v>31.143000000000001</v>
      </c>
      <c r="H76" s="42"/>
      <c r="I76" s="42"/>
      <c r="J76" s="42">
        <f t="shared" si="8"/>
        <v>0</v>
      </c>
      <c r="K76" s="42">
        <f t="shared" si="8"/>
        <v>992</v>
      </c>
      <c r="L76" s="42"/>
      <c r="M76" s="42"/>
      <c r="N76" s="42"/>
      <c r="O76" s="42"/>
      <c r="P76" s="42"/>
      <c r="Q76" s="42"/>
      <c r="R76" s="42">
        <f t="shared" si="9"/>
        <v>2663449</v>
      </c>
      <c r="S76" s="42">
        <f t="shared" si="10"/>
        <v>5565</v>
      </c>
    </row>
    <row r="77" spans="1:19" s="18" customFormat="1">
      <c r="A77" s="18">
        <f t="shared" si="12"/>
        <v>2014</v>
      </c>
      <c r="B77" s="18">
        <f t="shared" si="13"/>
        <v>10</v>
      </c>
      <c r="F77" s="42">
        <f>SUMIF('Cust MB Ind'!$X$8:$AH$8,$B$29,'Cust MB Ind'!$X37:$AH37)</f>
        <v>6</v>
      </c>
      <c r="G77" s="42">
        <f>'Avg Bill Days'!C34</f>
        <v>30.762</v>
      </c>
      <c r="H77" s="42"/>
      <c r="I77" s="42"/>
      <c r="J77" s="42">
        <f t="shared" si="8"/>
        <v>0</v>
      </c>
      <c r="K77" s="42">
        <f t="shared" si="8"/>
        <v>937</v>
      </c>
      <c r="L77" s="42"/>
      <c r="M77" s="42"/>
      <c r="N77" s="42"/>
      <c r="O77" s="42"/>
      <c r="P77" s="42"/>
      <c r="Q77" s="42"/>
      <c r="R77" s="42">
        <f t="shared" si="9"/>
        <v>2305373</v>
      </c>
      <c r="S77" s="42">
        <f t="shared" si="10"/>
        <v>5069</v>
      </c>
    </row>
    <row r="78" spans="1:19" s="18" customFormat="1">
      <c r="A78" s="18">
        <f t="shared" si="12"/>
        <v>2014</v>
      </c>
      <c r="B78" s="18">
        <f t="shared" si="13"/>
        <v>11</v>
      </c>
      <c r="F78" s="42">
        <f>SUMIF('Cust MB Ind'!$X$8:$AH$8,$B$29,'Cust MB Ind'!$X38:$AH38)</f>
        <v>6</v>
      </c>
      <c r="G78" s="42">
        <f>'Avg Bill Days'!C35</f>
        <v>28.619</v>
      </c>
      <c r="H78" s="42"/>
      <c r="I78" s="42"/>
      <c r="J78" s="42">
        <f t="shared" si="8"/>
        <v>0</v>
      </c>
      <c r="K78" s="42">
        <f t="shared" si="8"/>
        <v>960</v>
      </c>
      <c r="L78" s="42"/>
      <c r="M78" s="42"/>
      <c r="N78" s="42"/>
      <c r="O78" s="42"/>
      <c r="P78" s="42"/>
      <c r="Q78" s="42"/>
      <c r="R78" s="42">
        <f t="shared" si="9"/>
        <v>2041067</v>
      </c>
      <c r="S78" s="42">
        <f t="shared" si="10"/>
        <v>4977</v>
      </c>
    </row>
    <row r="79" spans="1:19" s="18" customFormat="1">
      <c r="A79" s="18">
        <f t="shared" si="12"/>
        <v>2014</v>
      </c>
      <c r="B79" s="18">
        <f t="shared" si="13"/>
        <v>12</v>
      </c>
      <c r="F79" s="42">
        <f>SUMIF('Cust MB Ind'!$X$8:$AH$8,$B$29,'Cust MB Ind'!$X39:$AH39)</f>
        <v>6</v>
      </c>
      <c r="G79" s="42">
        <f>'Avg Bill Days'!C36</f>
        <v>31.238</v>
      </c>
      <c r="H79" s="42"/>
      <c r="I79" s="42"/>
      <c r="J79" s="42">
        <f t="shared" si="8"/>
        <v>0</v>
      </c>
      <c r="K79" s="42">
        <f t="shared" si="8"/>
        <v>835</v>
      </c>
      <c r="L79" s="42"/>
      <c r="M79" s="42"/>
      <c r="N79" s="42"/>
      <c r="O79" s="42"/>
      <c r="P79" s="42"/>
      <c r="Q79" s="42"/>
      <c r="R79" s="42">
        <f t="shared" si="9"/>
        <v>2138215</v>
      </c>
      <c r="S79" s="42">
        <f t="shared" si="10"/>
        <v>4821</v>
      </c>
    </row>
    <row r="80" spans="1:19" s="18" customFormat="1">
      <c r="A80" s="18">
        <f t="shared" si="12"/>
        <v>2015</v>
      </c>
      <c r="B80" s="18">
        <f t="shared" si="13"/>
        <v>1</v>
      </c>
      <c r="F80" s="42">
        <f>SUMIF('Cust MB Ind'!$X$8:$AH$8,$B$29,'Cust MB Ind'!$X40:$AH40)</f>
        <v>6</v>
      </c>
      <c r="G80" s="42">
        <f>'Avg Bill Days'!C37</f>
        <v>32.286000000000001</v>
      </c>
      <c r="H80" s="42"/>
      <c r="I80" s="42"/>
      <c r="J80" s="42">
        <f t="shared" si="8"/>
        <v>0</v>
      </c>
      <c r="K80" s="42">
        <f t="shared" si="8"/>
        <v>692</v>
      </c>
      <c r="L80" s="42"/>
      <c r="M80" s="42"/>
      <c r="N80" s="42"/>
      <c r="O80" s="42"/>
      <c r="P80" s="42"/>
      <c r="Q80" s="42"/>
      <c r="R80" s="42">
        <f t="shared" si="9"/>
        <v>2072761</v>
      </c>
      <c r="S80" s="42">
        <f t="shared" si="10"/>
        <v>4738</v>
      </c>
    </row>
    <row r="81" spans="1:19" s="18" customFormat="1">
      <c r="A81" s="18">
        <f t="shared" si="12"/>
        <v>2015</v>
      </c>
      <c r="B81" s="18">
        <f t="shared" si="13"/>
        <v>2</v>
      </c>
      <c r="F81" s="42">
        <f>SUMIF('Cust MB Ind'!$X$8:$AH$8,$B$29,'Cust MB Ind'!$X41:$AH41)</f>
        <v>6</v>
      </c>
      <c r="G81" s="42">
        <f>'Avg Bill Days'!C38</f>
        <v>29.81</v>
      </c>
      <c r="H81" s="42"/>
      <c r="I81" s="42"/>
      <c r="J81" s="42">
        <f t="shared" si="8"/>
        <v>0</v>
      </c>
      <c r="K81" s="42">
        <f t="shared" si="8"/>
        <v>823</v>
      </c>
      <c r="L81" s="42"/>
      <c r="M81" s="42"/>
      <c r="N81" s="42"/>
      <c r="O81" s="42"/>
      <c r="P81" s="42"/>
      <c r="Q81" s="42"/>
      <c r="R81" s="42">
        <f t="shared" si="9"/>
        <v>1884400</v>
      </c>
      <c r="S81" s="42">
        <f t="shared" si="10"/>
        <v>4695</v>
      </c>
    </row>
    <row r="82" spans="1:19" s="18" customFormat="1">
      <c r="A82" s="18">
        <f t="shared" si="12"/>
        <v>2015</v>
      </c>
      <c r="B82" s="18">
        <f t="shared" si="13"/>
        <v>3</v>
      </c>
      <c r="F82" s="42">
        <f>SUMIF('Cust MB Ind'!$X$8:$AH$8,$B$29,'Cust MB Ind'!$X42:$AH42)</f>
        <v>6</v>
      </c>
      <c r="G82" s="42">
        <f>'Avg Bill Days'!C39</f>
        <v>29.524000000000001</v>
      </c>
      <c r="H82" s="42"/>
      <c r="I82" s="42"/>
      <c r="J82" s="42">
        <f t="shared" si="8"/>
        <v>0</v>
      </c>
      <c r="K82" s="42">
        <f t="shared" si="8"/>
        <v>908</v>
      </c>
      <c r="L82" s="42"/>
      <c r="M82" s="42"/>
      <c r="N82" s="42"/>
      <c r="O82" s="42"/>
      <c r="P82" s="42"/>
      <c r="Q82" s="42"/>
      <c r="R82" s="42">
        <f t="shared" si="9"/>
        <v>2096420</v>
      </c>
      <c r="S82" s="42">
        <f t="shared" si="10"/>
        <v>4555</v>
      </c>
    </row>
    <row r="83" spans="1:19" s="18" customFormat="1">
      <c r="A83" s="18">
        <f t="shared" si="12"/>
        <v>2015</v>
      </c>
      <c r="B83" s="18">
        <f t="shared" si="13"/>
        <v>4</v>
      </c>
      <c r="F83" s="42">
        <f>SUMIF('Cust MB Ind'!$X$8:$AH$8,$B$29,'Cust MB Ind'!$X43:$AH43)</f>
        <v>6</v>
      </c>
      <c r="G83" s="42">
        <f>'Avg Bill Days'!C40</f>
        <v>30.713999999999999</v>
      </c>
      <c r="H83" s="42"/>
      <c r="I83" s="42"/>
      <c r="J83" s="42">
        <f t="shared" si="8"/>
        <v>0</v>
      </c>
      <c r="K83" s="42">
        <f t="shared" si="8"/>
        <v>964</v>
      </c>
      <c r="L83" s="42"/>
      <c r="M83" s="42"/>
      <c r="N83" s="42"/>
      <c r="O83" s="42"/>
      <c r="P83" s="42"/>
      <c r="Q83" s="42"/>
      <c r="R83" s="42">
        <f t="shared" si="9"/>
        <v>2269346</v>
      </c>
      <c r="S83" s="42">
        <f t="shared" si="10"/>
        <v>4831</v>
      </c>
    </row>
    <row r="84" spans="1:19" s="18" customFormat="1">
      <c r="A84" s="18">
        <f t="shared" si="12"/>
        <v>2015</v>
      </c>
      <c r="B84" s="18">
        <f t="shared" si="13"/>
        <v>5</v>
      </c>
      <c r="F84" s="42">
        <f>SUMIF('Cust MB Ind'!$X$8:$AH$8,$B$29,'Cust MB Ind'!$X44:$AH44)</f>
        <v>6</v>
      </c>
      <c r="G84" s="42">
        <f>'Avg Bill Days'!C41</f>
        <v>29.524000000000001</v>
      </c>
      <c r="H84" s="42"/>
      <c r="I84" s="42"/>
      <c r="J84" s="42">
        <f t="shared" si="8"/>
        <v>0</v>
      </c>
      <c r="K84" s="42">
        <f t="shared" si="8"/>
        <v>923</v>
      </c>
      <c r="L84" s="42"/>
      <c r="M84" s="42"/>
      <c r="N84" s="42"/>
      <c r="O84" s="42"/>
      <c r="P84" s="42"/>
      <c r="Q84" s="42"/>
      <c r="R84" s="42">
        <f t="shared" si="9"/>
        <v>2266509</v>
      </c>
      <c r="S84" s="42">
        <f t="shared" si="10"/>
        <v>5202</v>
      </c>
    </row>
    <row r="85" spans="1:19" s="18" customFormat="1">
      <c r="A85" s="18">
        <f t="shared" si="12"/>
        <v>2015</v>
      </c>
      <c r="B85" s="18">
        <f t="shared" si="13"/>
        <v>6</v>
      </c>
      <c r="F85" s="42">
        <f>SUMIF('Cust MB Ind'!$X$8:$AH$8,$B$29,'Cust MB Ind'!$X45:$AH45)</f>
        <v>6</v>
      </c>
      <c r="G85" s="42">
        <f>'Avg Bill Days'!C42</f>
        <v>30.619</v>
      </c>
      <c r="H85" s="42"/>
      <c r="I85" s="42"/>
      <c r="J85" s="42">
        <f t="shared" si="8"/>
        <v>0</v>
      </c>
      <c r="K85" s="42">
        <f t="shared" si="8"/>
        <v>895</v>
      </c>
      <c r="L85" s="42"/>
      <c r="M85" s="42"/>
      <c r="N85" s="42"/>
      <c r="O85" s="42"/>
      <c r="P85" s="42"/>
      <c r="Q85" s="42"/>
      <c r="R85" s="42">
        <f t="shared" si="9"/>
        <v>2617479</v>
      </c>
      <c r="S85" s="42">
        <f t="shared" si="10"/>
        <v>5626</v>
      </c>
    </row>
    <row r="86" spans="1:19" s="18" customFormat="1">
      <c r="A86" s="18">
        <f t="shared" si="12"/>
        <v>2015</v>
      </c>
      <c r="B86" s="18">
        <f t="shared" si="13"/>
        <v>7</v>
      </c>
      <c r="F86" s="42">
        <f>SUMIF('Cust MB Ind'!$X$8:$AH$8,$B$29,'Cust MB Ind'!$X46:$AH46)</f>
        <v>6</v>
      </c>
      <c r="G86" s="42">
        <f>'Avg Bill Days'!C43</f>
        <v>30.713999999999999</v>
      </c>
      <c r="H86" s="42"/>
      <c r="I86" s="42"/>
      <c r="J86" s="42">
        <f t="shared" si="8"/>
        <v>0</v>
      </c>
      <c r="K86" s="42">
        <f t="shared" si="8"/>
        <v>481</v>
      </c>
      <c r="L86" s="42"/>
      <c r="M86" s="42"/>
      <c r="N86" s="42"/>
      <c r="O86" s="42"/>
      <c r="P86" s="42"/>
      <c r="Q86" s="42"/>
      <c r="R86" s="42">
        <f t="shared" si="9"/>
        <v>2551402</v>
      </c>
      <c r="S86" s="42">
        <f t="shared" si="10"/>
        <v>5120</v>
      </c>
    </row>
    <row r="87" spans="1:19" s="18" customFormat="1">
      <c r="A87" s="18">
        <f t="shared" si="12"/>
        <v>2015</v>
      </c>
      <c r="B87" s="18">
        <f t="shared" si="13"/>
        <v>8</v>
      </c>
      <c r="F87" s="42">
        <f>SUMIF('Cust MB Ind'!$X$8:$AH$8,$B$29,'Cust MB Ind'!$X47:$AH47)</f>
        <v>6</v>
      </c>
      <c r="G87" s="42">
        <f>'Avg Bill Days'!C44</f>
        <v>30.475999999999999</v>
      </c>
      <c r="H87" s="42"/>
      <c r="I87" s="42"/>
      <c r="J87" s="42">
        <f t="shared" si="8"/>
        <v>0</v>
      </c>
      <c r="K87" s="42">
        <f t="shared" si="8"/>
        <v>493</v>
      </c>
      <c r="L87" s="42"/>
      <c r="M87" s="42"/>
      <c r="N87" s="42"/>
      <c r="O87" s="42"/>
      <c r="P87" s="42"/>
      <c r="Q87" s="42"/>
      <c r="R87" s="42">
        <f t="shared" si="9"/>
        <v>2626917</v>
      </c>
      <c r="S87" s="42">
        <f t="shared" si="10"/>
        <v>5062</v>
      </c>
    </row>
    <row r="88" spans="1:19" s="18" customFormat="1">
      <c r="A88" s="18">
        <f t="shared" si="12"/>
        <v>2015</v>
      </c>
      <c r="B88" s="18">
        <f t="shared" si="13"/>
        <v>9</v>
      </c>
      <c r="F88" s="42">
        <f>SUMIF('Cust MB Ind'!$X$8:$AH$8,$B$29,'Cust MB Ind'!$X48:$AH48)</f>
        <v>6</v>
      </c>
      <c r="G88" s="42">
        <f>'Avg Bill Days'!C45</f>
        <v>31.143000000000001</v>
      </c>
      <c r="H88" s="42"/>
      <c r="I88" s="42"/>
      <c r="J88" s="42">
        <f t="shared" si="8"/>
        <v>0</v>
      </c>
      <c r="K88" s="42">
        <f t="shared" si="8"/>
        <v>992</v>
      </c>
      <c r="L88" s="42"/>
      <c r="M88" s="42"/>
      <c r="N88" s="42"/>
      <c r="O88" s="42"/>
      <c r="P88" s="42"/>
      <c r="Q88" s="42"/>
      <c r="R88" s="42">
        <f t="shared" si="9"/>
        <v>2663449</v>
      </c>
      <c r="S88" s="42">
        <f t="shared" si="10"/>
        <v>5565</v>
      </c>
    </row>
    <row r="89" spans="1:19" s="18" customFormat="1">
      <c r="A89" s="18">
        <f t="shared" si="12"/>
        <v>2015</v>
      </c>
      <c r="B89" s="18">
        <f t="shared" si="13"/>
        <v>10</v>
      </c>
      <c r="F89" s="42">
        <f>SUMIF('Cust MB Ind'!$X$8:$AH$8,$B$29,'Cust MB Ind'!$X49:$AH49)</f>
        <v>6</v>
      </c>
      <c r="G89" s="42">
        <f>'Avg Bill Days'!C46</f>
        <v>30.762</v>
      </c>
      <c r="H89" s="42"/>
      <c r="I89" s="42"/>
      <c r="J89" s="42">
        <f t="shared" si="8"/>
        <v>0</v>
      </c>
      <c r="K89" s="42">
        <f t="shared" si="8"/>
        <v>937</v>
      </c>
      <c r="L89" s="42"/>
      <c r="M89" s="42"/>
      <c r="N89" s="42"/>
      <c r="O89" s="42"/>
      <c r="P89" s="42"/>
      <c r="Q89" s="42"/>
      <c r="R89" s="42">
        <f t="shared" si="9"/>
        <v>2305373</v>
      </c>
      <c r="S89" s="42">
        <f t="shared" si="10"/>
        <v>5069</v>
      </c>
    </row>
    <row r="90" spans="1:19" s="18" customFormat="1">
      <c r="A90" s="18">
        <f t="shared" si="12"/>
        <v>2015</v>
      </c>
      <c r="B90" s="18">
        <f t="shared" si="13"/>
        <v>11</v>
      </c>
      <c r="F90" s="42">
        <f>SUMIF('Cust MB Ind'!$X$8:$AH$8,$B$29,'Cust MB Ind'!$X50:$AH50)</f>
        <v>6</v>
      </c>
      <c r="G90" s="42">
        <f>'Avg Bill Days'!C47</f>
        <v>28.619</v>
      </c>
      <c r="H90" s="42"/>
      <c r="I90" s="42"/>
      <c r="J90" s="42">
        <f t="shared" si="8"/>
        <v>0</v>
      </c>
      <c r="K90" s="42">
        <f t="shared" si="8"/>
        <v>960</v>
      </c>
      <c r="L90" s="42"/>
      <c r="M90" s="42"/>
      <c r="N90" s="42"/>
      <c r="O90" s="42"/>
      <c r="P90" s="42"/>
      <c r="Q90" s="42"/>
      <c r="R90" s="42">
        <f t="shared" si="9"/>
        <v>2041067</v>
      </c>
      <c r="S90" s="42">
        <f t="shared" si="10"/>
        <v>4977</v>
      </c>
    </row>
    <row r="91" spans="1:19" s="18" customFormat="1">
      <c r="A91" s="18">
        <f t="shared" si="12"/>
        <v>2015</v>
      </c>
      <c r="B91" s="18">
        <f t="shared" si="13"/>
        <v>12</v>
      </c>
      <c r="F91" s="42">
        <f>SUMIF('Cust MB Ind'!$X$8:$AH$8,$B$29,'Cust MB Ind'!$X51:$AH51)</f>
        <v>6</v>
      </c>
      <c r="G91" s="42">
        <f>'Avg Bill Days'!C48</f>
        <v>31.238</v>
      </c>
      <c r="H91" s="42"/>
      <c r="I91" s="42"/>
      <c r="J91" s="42">
        <f t="shared" si="8"/>
        <v>0</v>
      </c>
      <c r="K91" s="42">
        <f t="shared" si="8"/>
        <v>835</v>
      </c>
      <c r="L91" s="42"/>
      <c r="M91" s="42"/>
      <c r="N91" s="42"/>
      <c r="O91" s="42"/>
      <c r="P91" s="42"/>
      <c r="Q91" s="42"/>
      <c r="R91" s="42">
        <f t="shared" si="9"/>
        <v>2138215</v>
      </c>
      <c r="S91" s="42">
        <f t="shared" si="10"/>
        <v>4821</v>
      </c>
    </row>
    <row r="92" spans="1:19" s="18" customFormat="1">
      <c r="A92" s="18">
        <f t="shared" si="12"/>
        <v>2016</v>
      </c>
      <c r="B92" s="18">
        <f t="shared" si="13"/>
        <v>1</v>
      </c>
      <c r="F92" s="42">
        <f>SUMIF('Cust MB Ind'!$X$8:$AH$8,$B$29,'Cust MB Ind'!$X52:$AH52)</f>
        <v>6</v>
      </c>
      <c r="G92" s="42">
        <f>'Avg Bill Days'!C49</f>
        <v>32.286000000000001</v>
      </c>
      <c r="H92" s="42"/>
      <c r="I92" s="42"/>
      <c r="J92" s="42">
        <f t="shared" si="8"/>
        <v>0</v>
      </c>
      <c r="K92" s="42">
        <f t="shared" si="8"/>
        <v>692</v>
      </c>
      <c r="L92" s="42"/>
      <c r="M92" s="42"/>
      <c r="N92" s="42"/>
      <c r="O92" s="42"/>
      <c r="P92" s="42"/>
      <c r="Q92" s="42"/>
      <c r="R92" s="42">
        <f t="shared" si="9"/>
        <v>2072761</v>
      </c>
      <c r="S92" s="42">
        <f t="shared" si="10"/>
        <v>4738</v>
      </c>
    </row>
    <row r="93" spans="1:19" s="18" customFormat="1">
      <c r="A93" s="18">
        <f t="shared" si="12"/>
        <v>2016</v>
      </c>
      <c r="B93" s="18">
        <f t="shared" si="13"/>
        <v>2</v>
      </c>
      <c r="F93" s="42">
        <f>SUMIF('Cust MB Ind'!$X$8:$AH$8,$B$29,'Cust MB Ind'!$X53:$AH53)</f>
        <v>6</v>
      </c>
      <c r="G93" s="42">
        <f>'Avg Bill Days'!C50</f>
        <v>30.31</v>
      </c>
      <c r="H93" s="42"/>
      <c r="I93" s="42"/>
      <c r="J93" s="42">
        <f t="shared" si="8"/>
        <v>0</v>
      </c>
      <c r="K93" s="42">
        <f t="shared" si="8"/>
        <v>823</v>
      </c>
      <c r="L93" s="42"/>
      <c r="M93" s="42"/>
      <c r="N93" s="42"/>
      <c r="O93" s="42"/>
      <c r="P93" s="42"/>
      <c r="Q93" s="42"/>
      <c r="R93" s="42">
        <f t="shared" si="9"/>
        <v>1916007</v>
      </c>
      <c r="S93" s="42">
        <f t="shared" si="10"/>
        <v>4695</v>
      </c>
    </row>
    <row r="94" spans="1:19" s="18" customFormat="1">
      <c r="A94" s="18">
        <f t="shared" si="12"/>
        <v>2016</v>
      </c>
      <c r="B94" s="18">
        <f t="shared" si="13"/>
        <v>3</v>
      </c>
      <c r="F94" s="42">
        <f>SUMIF('Cust MB Ind'!$X$8:$AH$8,$B$29,'Cust MB Ind'!$X54:$AH54)</f>
        <v>6</v>
      </c>
      <c r="G94" s="42">
        <f>'Avg Bill Days'!C51</f>
        <v>30.024000000000001</v>
      </c>
      <c r="H94" s="42"/>
      <c r="I94" s="42"/>
      <c r="J94" s="42">
        <f t="shared" si="8"/>
        <v>0</v>
      </c>
      <c r="K94" s="42">
        <f t="shared" si="8"/>
        <v>908</v>
      </c>
      <c r="L94" s="42"/>
      <c r="M94" s="42"/>
      <c r="N94" s="42"/>
      <c r="O94" s="42"/>
      <c r="P94" s="42"/>
      <c r="Q94" s="42"/>
      <c r="R94" s="42">
        <f t="shared" si="9"/>
        <v>2131923</v>
      </c>
      <c r="S94" s="42">
        <f t="shared" si="10"/>
        <v>4555</v>
      </c>
    </row>
    <row r="95" spans="1:19" s="18" customFormat="1">
      <c r="A95" s="18">
        <f t="shared" si="12"/>
        <v>2016</v>
      </c>
      <c r="B95" s="18">
        <f t="shared" si="13"/>
        <v>4</v>
      </c>
      <c r="F95" s="42">
        <f>SUMIF('Cust MB Ind'!$X$8:$AH$8,$B$29,'Cust MB Ind'!$X55:$AH55)</f>
        <v>6</v>
      </c>
      <c r="G95" s="42">
        <f>'Avg Bill Days'!C52</f>
        <v>30.713999999999999</v>
      </c>
      <c r="H95" s="42"/>
      <c r="I95" s="42"/>
      <c r="J95" s="42">
        <f t="shared" si="8"/>
        <v>0</v>
      </c>
      <c r="K95" s="42">
        <f t="shared" si="8"/>
        <v>964</v>
      </c>
      <c r="L95" s="42"/>
      <c r="M95" s="42"/>
      <c r="N95" s="42"/>
      <c r="O95" s="42"/>
      <c r="P95" s="42"/>
      <c r="Q95" s="42"/>
      <c r="R95" s="42">
        <f t="shared" si="9"/>
        <v>2269346</v>
      </c>
      <c r="S95" s="42">
        <f t="shared" si="10"/>
        <v>4831</v>
      </c>
    </row>
    <row r="96" spans="1:19" s="18" customFormat="1">
      <c r="A96" s="18">
        <f t="shared" si="12"/>
        <v>2016</v>
      </c>
      <c r="B96" s="18">
        <f t="shared" si="13"/>
        <v>5</v>
      </c>
      <c r="F96" s="42">
        <f>SUMIF('Cust MB Ind'!$X$8:$AH$8,$B$29,'Cust MB Ind'!$X56:$AH56)</f>
        <v>6</v>
      </c>
      <c r="G96" s="42">
        <f>'Avg Bill Days'!C53</f>
        <v>29.524000000000001</v>
      </c>
      <c r="H96" s="42"/>
      <c r="I96" s="42"/>
      <c r="J96" s="42">
        <f t="shared" si="8"/>
        <v>0</v>
      </c>
      <c r="K96" s="42">
        <f t="shared" si="8"/>
        <v>923</v>
      </c>
      <c r="L96" s="42"/>
      <c r="M96" s="42"/>
      <c r="N96" s="42"/>
      <c r="O96" s="42"/>
      <c r="P96" s="42"/>
      <c r="Q96" s="42"/>
      <c r="R96" s="42">
        <f t="shared" si="9"/>
        <v>2266509</v>
      </c>
      <c r="S96" s="42">
        <f t="shared" si="10"/>
        <v>5202</v>
      </c>
    </row>
    <row r="97" spans="1:19" s="18" customFormat="1">
      <c r="A97" s="18">
        <f t="shared" si="12"/>
        <v>2016</v>
      </c>
      <c r="B97" s="18">
        <f t="shared" si="13"/>
        <v>6</v>
      </c>
      <c r="F97" s="42">
        <f>SUMIF('Cust MB Ind'!$X$8:$AH$8,$B$29,'Cust MB Ind'!$X57:$AH57)</f>
        <v>6</v>
      </c>
      <c r="G97" s="42">
        <f>'Avg Bill Days'!C54</f>
        <v>30.619</v>
      </c>
      <c r="H97" s="42"/>
      <c r="I97" s="42"/>
      <c r="J97" s="42">
        <f t="shared" si="8"/>
        <v>0</v>
      </c>
      <c r="K97" s="42">
        <f t="shared" si="8"/>
        <v>895</v>
      </c>
      <c r="L97" s="42"/>
      <c r="M97" s="42"/>
      <c r="N97" s="42"/>
      <c r="O97" s="42"/>
      <c r="P97" s="42"/>
      <c r="Q97" s="42"/>
      <c r="R97" s="42">
        <f t="shared" si="9"/>
        <v>2617479</v>
      </c>
      <c r="S97" s="42">
        <f t="shared" si="10"/>
        <v>5626</v>
      </c>
    </row>
    <row r="98" spans="1:19" s="18" customFormat="1">
      <c r="A98" s="18">
        <f t="shared" si="12"/>
        <v>2016</v>
      </c>
      <c r="B98" s="18">
        <f t="shared" si="13"/>
        <v>7</v>
      </c>
      <c r="F98" s="42">
        <f>SUMIF('Cust MB Ind'!$X$8:$AH$8,$B$29,'Cust MB Ind'!$X58:$AH58)</f>
        <v>6</v>
      </c>
      <c r="G98" s="42">
        <f>'Avg Bill Days'!C55</f>
        <v>30.713999999999999</v>
      </c>
      <c r="H98" s="42"/>
      <c r="I98" s="42"/>
      <c r="J98" s="42">
        <f t="shared" si="8"/>
        <v>0</v>
      </c>
      <c r="K98" s="42">
        <f t="shared" si="8"/>
        <v>481</v>
      </c>
      <c r="L98" s="42"/>
      <c r="M98" s="42"/>
      <c r="N98" s="42"/>
      <c r="O98" s="42"/>
      <c r="P98" s="42"/>
      <c r="Q98" s="42"/>
      <c r="R98" s="42">
        <f t="shared" si="9"/>
        <v>2551402</v>
      </c>
      <c r="S98" s="42">
        <f t="shared" si="10"/>
        <v>5120</v>
      </c>
    </row>
    <row r="99" spans="1:19" s="18" customFormat="1">
      <c r="A99" s="18">
        <f t="shared" si="12"/>
        <v>2016</v>
      </c>
      <c r="B99" s="18">
        <f t="shared" si="13"/>
        <v>8</v>
      </c>
      <c r="F99" s="42">
        <f>SUMIF('Cust MB Ind'!$X$8:$AH$8,$B$29,'Cust MB Ind'!$X59:$AH59)</f>
        <v>6</v>
      </c>
      <c r="G99" s="42">
        <f>'Avg Bill Days'!C56</f>
        <v>30.475999999999999</v>
      </c>
      <c r="H99" s="42"/>
      <c r="I99" s="42"/>
      <c r="J99" s="42">
        <f t="shared" si="8"/>
        <v>0</v>
      </c>
      <c r="K99" s="42">
        <f t="shared" si="8"/>
        <v>493</v>
      </c>
      <c r="L99" s="42"/>
      <c r="M99" s="42"/>
      <c r="N99" s="42"/>
      <c r="O99" s="42"/>
      <c r="P99" s="42"/>
      <c r="Q99" s="42"/>
      <c r="R99" s="42">
        <f t="shared" si="9"/>
        <v>2626917</v>
      </c>
      <c r="S99" s="42">
        <f t="shared" si="10"/>
        <v>5062</v>
      </c>
    </row>
    <row r="100" spans="1:19" s="18" customFormat="1">
      <c r="A100" s="18">
        <f t="shared" si="12"/>
        <v>2016</v>
      </c>
      <c r="B100" s="18">
        <f t="shared" si="13"/>
        <v>9</v>
      </c>
      <c r="F100" s="42">
        <f>SUMIF('Cust MB Ind'!$X$8:$AH$8,$B$29,'Cust MB Ind'!$X60:$AH60)</f>
        <v>6</v>
      </c>
      <c r="G100" s="42">
        <f>'Avg Bill Days'!C57</f>
        <v>31.143000000000001</v>
      </c>
      <c r="H100" s="42"/>
      <c r="I100" s="42"/>
      <c r="J100" s="42">
        <f t="shared" si="8"/>
        <v>0</v>
      </c>
      <c r="K100" s="42">
        <f t="shared" si="8"/>
        <v>992</v>
      </c>
      <c r="L100" s="42"/>
      <c r="M100" s="42"/>
      <c r="N100" s="42"/>
      <c r="O100" s="42"/>
      <c r="P100" s="42"/>
      <c r="Q100" s="42"/>
      <c r="R100" s="42">
        <f t="shared" si="9"/>
        <v>2663449</v>
      </c>
      <c r="S100" s="42">
        <f t="shared" si="10"/>
        <v>5565</v>
      </c>
    </row>
    <row r="101" spans="1:19" s="18" customFormat="1">
      <c r="A101" s="18">
        <f t="shared" si="12"/>
        <v>2016</v>
      </c>
      <c r="B101" s="18">
        <f t="shared" si="13"/>
        <v>10</v>
      </c>
      <c r="F101" s="42">
        <f>SUMIF('Cust MB Ind'!$X$8:$AH$8,$B$29,'Cust MB Ind'!$X61:$AH61)</f>
        <v>6</v>
      </c>
      <c r="G101" s="42">
        <f>'Avg Bill Days'!C58</f>
        <v>30.762</v>
      </c>
      <c r="H101" s="42"/>
      <c r="I101" s="42"/>
      <c r="J101" s="42">
        <f t="shared" si="8"/>
        <v>0</v>
      </c>
      <c r="K101" s="42">
        <f t="shared" si="8"/>
        <v>937</v>
      </c>
      <c r="L101" s="42"/>
      <c r="M101" s="42"/>
      <c r="N101" s="42"/>
      <c r="O101" s="42"/>
      <c r="P101" s="42"/>
      <c r="Q101" s="42"/>
      <c r="R101" s="42">
        <f t="shared" si="9"/>
        <v>2305373</v>
      </c>
      <c r="S101" s="42">
        <f t="shared" si="10"/>
        <v>5069</v>
      </c>
    </row>
    <row r="102" spans="1:19" s="18" customFormat="1">
      <c r="A102" s="18">
        <f t="shared" si="12"/>
        <v>2016</v>
      </c>
      <c r="B102" s="18">
        <f t="shared" si="13"/>
        <v>11</v>
      </c>
      <c r="F102" s="42">
        <f>SUMIF('Cust MB Ind'!$X$8:$AH$8,$B$29,'Cust MB Ind'!$X62:$AH62)</f>
        <v>6</v>
      </c>
      <c r="G102" s="42">
        <f>'Avg Bill Days'!C59</f>
        <v>28.619</v>
      </c>
      <c r="H102" s="42"/>
      <c r="I102" s="42"/>
      <c r="J102" s="42">
        <f t="shared" si="8"/>
        <v>0</v>
      </c>
      <c r="K102" s="42">
        <f t="shared" si="8"/>
        <v>960</v>
      </c>
      <c r="L102" s="42"/>
      <c r="M102" s="42"/>
      <c r="N102" s="42"/>
      <c r="O102" s="42"/>
      <c r="P102" s="42"/>
      <c r="Q102" s="42"/>
      <c r="R102" s="42">
        <f t="shared" si="9"/>
        <v>2041067</v>
      </c>
      <c r="S102" s="42">
        <f t="shared" si="10"/>
        <v>4977</v>
      </c>
    </row>
    <row r="103" spans="1:19" s="18" customFormat="1">
      <c r="A103" s="18">
        <f t="shared" si="12"/>
        <v>2016</v>
      </c>
      <c r="B103" s="18">
        <f t="shared" si="13"/>
        <v>12</v>
      </c>
      <c r="F103" s="42">
        <f>SUMIF('Cust MB Ind'!$X$8:$AH$8,$B$29,'Cust MB Ind'!$X63:$AH63)</f>
        <v>6</v>
      </c>
      <c r="G103" s="42">
        <f>'Avg Bill Days'!C60</f>
        <v>31.238</v>
      </c>
      <c r="H103" s="42"/>
      <c r="I103" s="42"/>
      <c r="J103" s="42">
        <f t="shared" si="8"/>
        <v>0</v>
      </c>
      <c r="K103" s="42">
        <f t="shared" si="8"/>
        <v>835</v>
      </c>
      <c r="L103" s="42"/>
      <c r="M103" s="42"/>
      <c r="N103" s="42"/>
      <c r="O103" s="42"/>
      <c r="P103" s="42"/>
      <c r="Q103" s="42"/>
      <c r="R103" s="42">
        <f t="shared" si="9"/>
        <v>2138215</v>
      </c>
      <c r="S103" s="42">
        <f t="shared" si="10"/>
        <v>4821</v>
      </c>
    </row>
    <row r="104" spans="1:19" s="18" customFormat="1">
      <c r="A104" s="18">
        <f t="shared" si="12"/>
        <v>2017</v>
      </c>
      <c r="B104" s="18">
        <f t="shared" si="13"/>
        <v>1</v>
      </c>
      <c r="F104" s="42">
        <f>SUMIF('Cust MB Ind'!$X$8:$AH$8,$B$29,'Cust MB Ind'!$X64:$AH64)</f>
        <v>6</v>
      </c>
      <c r="G104" s="42">
        <f>'Avg Bill Days'!C61</f>
        <v>32.286000000000001</v>
      </c>
      <c r="H104" s="42"/>
      <c r="I104" s="42"/>
      <c r="J104" s="42">
        <f t="shared" si="8"/>
        <v>0</v>
      </c>
      <c r="K104" s="42">
        <f t="shared" si="8"/>
        <v>692</v>
      </c>
      <c r="L104" s="42"/>
      <c r="M104" s="42"/>
      <c r="N104" s="42"/>
      <c r="O104" s="42"/>
      <c r="P104" s="42"/>
      <c r="Q104" s="42"/>
      <c r="R104" s="42">
        <f t="shared" si="9"/>
        <v>2072761</v>
      </c>
      <c r="S104" s="42">
        <f t="shared" si="10"/>
        <v>4738</v>
      </c>
    </row>
    <row r="105" spans="1:19" s="18" customFormat="1">
      <c r="A105" s="18">
        <f t="shared" si="12"/>
        <v>2017</v>
      </c>
      <c r="B105" s="18">
        <f t="shared" si="13"/>
        <v>2</v>
      </c>
      <c r="F105" s="42">
        <f>SUMIF('Cust MB Ind'!$X$8:$AH$8,$B$29,'Cust MB Ind'!$X65:$AH65)</f>
        <v>6</v>
      </c>
      <c r="G105" s="42">
        <f>'Avg Bill Days'!C62</f>
        <v>29.81</v>
      </c>
      <c r="H105" s="42"/>
      <c r="I105" s="42"/>
      <c r="J105" s="42">
        <f t="shared" si="8"/>
        <v>0</v>
      </c>
      <c r="K105" s="42">
        <f t="shared" si="8"/>
        <v>823</v>
      </c>
      <c r="L105" s="42"/>
      <c r="M105" s="42"/>
      <c r="N105" s="42"/>
      <c r="O105" s="42"/>
      <c r="P105" s="42"/>
      <c r="Q105" s="42"/>
      <c r="R105" s="42">
        <f t="shared" si="9"/>
        <v>1884400</v>
      </c>
      <c r="S105" s="42">
        <f t="shared" si="10"/>
        <v>4695</v>
      </c>
    </row>
    <row r="106" spans="1:19" s="18" customFormat="1">
      <c r="A106" s="18">
        <f t="shared" si="12"/>
        <v>2017</v>
      </c>
      <c r="B106" s="18">
        <f t="shared" si="13"/>
        <v>3</v>
      </c>
      <c r="F106" s="42">
        <f>SUMIF('Cust MB Ind'!$X$8:$AH$8,$B$29,'Cust MB Ind'!$X66:$AH66)</f>
        <v>6</v>
      </c>
      <c r="G106" s="42">
        <f>'Avg Bill Days'!C63</f>
        <v>29.524000000000001</v>
      </c>
      <c r="H106" s="42"/>
      <c r="I106" s="42"/>
      <c r="J106" s="42">
        <f t="shared" si="8"/>
        <v>0</v>
      </c>
      <c r="K106" s="42">
        <f t="shared" si="8"/>
        <v>908</v>
      </c>
      <c r="L106" s="42"/>
      <c r="M106" s="42"/>
      <c r="N106" s="42"/>
      <c r="O106" s="42"/>
      <c r="P106" s="42"/>
      <c r="Q106" s="42"/>
      <c r="R106" s="42">
        <f t="shared" si="9"/>
        <v>2096420</v>
      </c>
      <c r="S106" s="42">
        <f t="shared" si="10"/>
        <v>4555</v>
      </c>
    </row>
    <row r="107" spans="1:19" s="18" customFormat="1">
      <c r="A107" s="18">
        <f t="shared" si="12"/>
        <v>2017</v>
      </c>
      <c r="B107" s="18">
        <f t="shared" si="13"/>
        <v>4</v>
      </c>
      <c r="F107" s="42">
        <f>SUMIF('Cust MB Ind'!$X$8:$AH$8,$B$29,'Cust MB Ind'!$X67:$AH67)</f>
        <v>6</v>
      </c>
      <c r="G107" s="42">
        <f>'Avg Bill Days'!C64</f>
        <v>30.713999999999999</v>
      </c>
      <c r="H107" s="42"/>
      <c r="I107" s="42"/>
      <c r="J107" s="42">
        <f t="shared" si="8"/>
        <v>0</v>
      </c>
      <c r="K107" s="42">
        <f t="shared" si="8"/>
        <v>964</v>
      </c>
      <c r="L107" s="42"/>
      <c r="M107" s="42"/>
      <c r="N107" s="42"/>
      <c r="O107" s="42"/>
      <c r="P107" s="42"/>
      <c r="Q107" s="42"/>
      <c r="R107" s="42">
        <f t="shared" si="9"/>
        <v>2269346</v>
      </c>
      <c r="S107" s="42">
        <f t="shared" si="10"/>
        <v>4831</v>
      </c>
    </row>
    <row r="108" spans="1:19" s="18" customFormat="1">
      <c r="A108" s="18">
        <f t="shared" si="12"/>
        <v>2017</v>
      </c>
      <c r="B108" s="18">
        <f t="shared" si="13"/>
        <v>5</v>
      </c>
      <c r="F108" s="42">
        <f>SUMIF('Cust MB Ind'!$X$8:$AH$8,$B$29,'Cust MB Ind'!$X68:$AH68)</f>
        <v>6</v>
      </c>
      <c r="G108" s="42">
        <f>'Avg Bill Days'!C65</f>
        <v>29.524000000000001</v>
      </c>
      <c r="H108" s="42"/>
      <c r="I108" s="42"/>
      <c r="J108" s="42">
        <f t="shared" si="8"/>
        <v>0</v>
      </c>
      <c r="K108" s="42">
        <f t="shared" si="8"/>
        <v>923</v>
      </c>
      <c r="L108" s="42"/>
      <c r="M108" s="42"/>
      <c r="N108" s="42"/>
      <c r="O108" s="42"/>
      <c r="P108" s="42"/>
      <c r="Q108" s="42"/>
      <c r="R108" s="42">
        <f t="shared" si="9"/>
        <v>2266509</v>
      </c>
      <c r="S108" s="42">
        <f t="shared" si="10"/>
        <v>5202</v>
      </c>
    </row>
    <row r="109" spans="1:19" s="18" customFormat="1">
      <c r="A109" s="18">
        <f t="shared" si="12"/>
        <v>2017</v>
      </c>
      <c r="B109" s="18">
        <f t="shared" si="13"/>
        <v>6</v>
      </c>
      <c r="F109" s="42">
        <f>SUMIF('Cust MB Ind'!$X$8:$AH$8,$B$29,'Cust MB Ind'!$X69:$AH69)</f>
        <v>6</v>
      </c>
      <c r="G109" s="42">
        <f>'Avg Bill Days'!C66</f>
        <v>30.619</v>
      </c>
      <c r="H109" s="42"/>
      <c r="I109" s="42"/>
      <c r="J109" s="42">
        <f t="shared" si="8"/>
        <v>0</v>
      </c>
      <c r="K109" s="42">
        <f t="shared" si="8"/>
        <v>895</v>
      </c>
      <c r="L109" s="42"/>
      <c r="M109" s="42"/>
      <c r="N109" s="42"/>
      <c r="O109" s="42"/>
      <c r="P109" s="42"/>
      <c r="Q109" s="42"/>
      <c r="R109" s="42">
        <f t="shared" si="9"/>
        <v>2617479</v>
      </c>
      <c r="S109" s="42">
        <f t="shared" si="10"/>
        <v>5626</v>
      </c>
    </row>
    <row r="110" spans="1:19" s="18" customFormat="1">
      <c r="A110" s="18">
        <f t="shared" si="12"/>
        <v>2017</v>
      </c>
      <c r="B110" s="18">
        <f t="shared" si="13"/>
        <v>7</v>
      </c>
      <c r="F110" s="42">
        <f>SUMIF('Cust MB Ind'!$X$8:$AH$8,$B$29,'Cust MB Ind'!$X70:$AH70)</f>
        <v>6</v>
      </c>
      <c r="G110" s="42">
        <f>'Avg Bill Days'!C67</f>
        <v>30.713999999999999</v>
      </c>
      <c r="H110" s="42"/>
      <c r="I110" s="42"/>
      <c r="J110" s="42">
        <f t="shared" si="8"/>
        <v>0</v>
      </c>
      <c r="K110" s="42">
        <f t="shared" si="8"/>
        <v>481</v>
      </c>
      <c r="L110" s="42"/>
      <c r="M110" s="42"/>
      <c r="N110" s="42"/>
      <c r="O110" s="42"/>
      <c r="P110" s="42"/>
      <c r="Q110" s="42"/>
      <c r="R110" s="42">
        <f t="shared" si="9"/>
        <v>2551402</v>
      </c>
      <c r="S110" s="42">
        <f t="shared" si="10"/>
        <v>5120</v>
      </c>
    </row>
    <row r="111" spans="1:19" s="18" customFormat="1">
      <c r="A111" s="18">
        <f t="shared" si="12"/>
        <v>2017</v>
      </c>
      <c r="B111" s="18">
        <f t="shared" si="13"/>
        <v>8</v>
      </c>
      <c r="F111" s="42">
        <f>SUMIF('Cust MB Ind'!$X$8:$AH$8,$B$29,'Cust MB Ind'!$X71:$AH71)</f>
        <v>6</v>
      </c>
      <c r="G111" s="42">
        <f>'Avg Bill Days'!C68</f>
        <v>30.475999999999999</v>
      </c>
      <c r="H111" s="42"/>
      <c r="I111" s="42"/>
      <c r="J111" s="42">
        <f t="shared" si="8"/>
        <v>0</v>
      </c>
      <c r="K111" s="42">
        <f t="shared" si="8"/>
        <v>493</v>
      </c>
      <c r="L111" s="42"/>
      <c r="M111" s="42"/>
      <c r="N111" s="42"/>
      <c r="O111" s="42"/>
      <c r="P111" s="42"/>
      <c r="Q111" s="42"/>
      <c r="R111" s="42">
        <f t="shared" si="9"/>
        <v>2626917</v>
      </c>
      <c r="S111" s="42">
        <f t="shared" si="10"/>
        <v>5062</v>
      </c>
    </row>
    <row r="112" spans="1:19" s="18" customFormat="1">
      <c r="A112" s="18">
        <f t="shared" si="12"/>
        <v>2017</v>
      </c>
      <c r="B112" s="18">
        <f t="shared" si="13"/>
        <v>9</v>
      </c>
      <c r="F112" s="42">
        <f>SUMIF('Cust MB Ind'!$X$8:$AH$8,$B$29,'Cust MB Ind'!$X72:$AH72)</f>
        <v>6</v>
      </c>
      <c r="G112" s="42">
        <f>'Avg Bill Days'!C69</f>
        <v>31.143000000000001</v>
      </c>
      <c r="H112" s="42"/>
      <c r="I112" s="42"/>
      <c r="J112" s="42">
        <f t="shared" si="8"/>
        <v>0</v>
      </c>
      <c r="K112" s="42">
        <f t="shared" si="8"/>
        <v>992</v>
      </c>
      <c r="L112" s="42"/>
      <c r="M112" s="42"/>
      <c r="N112" s="42"/>
      <c r="O112" s="42"/>
      <c r="P112" s="42"/>
      <c r="Q112" s="42"/>
      <c r="R112" s="42">
        <f t="shared" si="9"/>
        <v>2663449</v>
      </c>
      <c r="S112" s="42">
        <f t="shared" si="10"/>
        <v>5565</v>
      </c>
    </row>
    <row r="113" spans="1:19" s="18" customFormat="1">
      <c r="A113" s="18">
        <f t="shared" si="12"/>
        <v>2017</v>
      </c>
      <c r="B113" s="18">
        <f t="shared" si="13"/>
        <v>10</v>
      </c>
      <c r="F113" s="42">
        <f>SUMIF('Cust MB Ind'!$X$8:$AH$8,$B$29,'Cust MB Ind'!$X73:$AH73)</f>
        <v>6</v>
      </c>
      <c r="G113" s="42">
        <f>'Avg Bill Days'!C70</f>
        <v>30.762</v>
      </c>
      <c r="H113" s="42"/>
      <c r="I113" s="42"/>
      <c r="J113" s="42">
        <f t="shared" si="8"/>
        <v>0</v>
      </c>
      <c r="K113" s="42">
        <f t="shared" si="8"/>
        <v>937</v>
      </c>
      <c r="L113" s="42"/>
      <c r="M113" s="42"/>
      <c r="N113" s="42"/>
      <c r="O113" s="42"/>
      <c r="P113" s="42"/>
      <c r="Q113" s="42"/>
      <c r="R113" s="42">
        <f t="shared" si="9"/>
        <v>2305373</v>
      </c>
      <c r="S113" s="42">
        <f t="shared" si="10"/>
        <v>5069</v>
      </c>
    </row>
    <row r="114" spans="1:19" s="18" customFormat="1">
      <c r="A114" s="18">
        <f t="shared" si="12"/>
        <v>2017</v>
      </c>
      <c r="B114" s="18">
        <f t="shared" si="13"/>
        <v>11</v>
      </c>
      <c r="F114" s="42">
        <f>SUMIF('Cust MB Ind'!$X$8:$AH$8,$B$29,'Cust MB Ind'!$X74:$AH74)</f>
        <v>6</v>
      </c>
      <c r="G114" s="42">
        <f>'Avg Bill Days'!C71</f>
        <v>28.619</v>
      </c>
      <c r="H114" s="42"/>
      <c r="I114" s="42"/>
      <c r="J114" s="42">
        <f t="shared" ref="J114:K177" si="14">ROUND(SUMIF($B$32:$B$45,$B114,J$32:J$45)*$F114,0)</f>
        <v>0</v>
      </c>
      <c r="K114" s="42">
        <f t="shared" si="14"/>
        <v>960</v>
      </c>
      <c r="L114" s="42"/>
      <c r="M114" s="42"/>
      <c r="N114" s="42"/>
      <c r="O114" s="42"/>
      <c r="P114" s="42"/>
      <c r="Q114" s="42"/>
      <c r="R114" s="42">
        <f t="shared" ref="R114:R177" si="15">ROUND(SUMIF($B$32:$B$45,$B114,R$32:R$45)*$F114*$G114,0)</f>
        <v>2041067</v>
      </c>
      <c r="S114" s="42">
        <f t="shared" ref="S114:S177" si="16">ROUND(SUMIF($B$32:$B$45,$B114,S$32:S$45)*$F114,0)</f>
        <v>4977</v>
      </c>
    </row>
    <row r="115" spans="1:19" s="18" customFormat="1">
      <c r="A115" s="18">
        <f t="shared" si="12"/>
        <v>2017</v>
      </c>
      <c r="B115" s="18">
        <f t="shared" si="13"/>
        <v>12</v>
      </c>
      <c r="F115" s="42">
        <f>SUMIF('Cust MB Ind'!$X$8:$AH$8,$B$29,'Cust MB Ind'!$X75:$AH75)</f>
        <v>6</v>
      </c>
      <c r="G115" s="42">
        <f>'Avg Bill Days'!C72</f>
        <v>31.238</v>
      </c>
      <c r="H115" s="42"/>
      <c r="I115" s="42"/>
      <c r="J115" s="42">
        <f t="shared" si="14"/>
        <v>0</v>
      </c>
      <c r="K115" s="42">
        <f t="shared" si="14"/>
        <v>835</v>
      </c>
      <c r="L115" s="42"/>
      <c r="M115" s="42"/>
      <c r="N115" s="42"/>
      <c r="O115" s="42"/>
      <c r="P115" s="42"/>
      <c r="Q115" s="42"/>
      <c r="R115" s="42">
        <f t="shared" si="15"/>
        <v>2138215</v>
      </c>
      <c r="S115" s="42">
        <f t="shared" si="16"/>
        <v>4821</v>
      </c>
    </row>
    <row r="116" spans="1:19" s="18" customFormat="1">
      <c r="A116" s="18">
        <f t="shared" si="12"/>
        <v>2018</v>
      </c>
      <c r="B116" s="18">
        <f t="shared" si="13"/>
        <v>1</v>
      </c>
      <c r="F116" s="42">
        <f>SUMIF('Cust MB Ind'!$X$8:$AH$8,$B$29,'Cust MB Ind'!$X76:$AH76)</f>
        <v>6</v>
      </c>
      <c r="G116" s="42">
        <f>'Avg Bill Days'!C73</f>
        <v>32.286000000000001</v>
      </c>
      <c r="H116" s="42"/>
      <c r="I116" s="42"/>
      <c r="J116" s="42">
        <f t="shared" si="14"/>
        <v>0</v>
      </c>
      <c r="K116" s="42">
        <f t="shared" si="14"/>
        <v>692</v>
      </c>
      <c r="L116" s="42"/>
      <c r="M116" s="42"/>
      <c r="N116" s="42"/>
      <c r="O116" s="42"/>
      <c r="P116" s="42"/>
      <c r="Q116" s="42"/>
      <c r="R116" s="42">
        <f t="shared" si="15"/>
        <v>2072761</v>
      </c>
      <c r="S116" s="42">
        <f t="shared" si="16"/>
        <v>4738</v>
      </c>
    </row>
    <row r="117" spans="1:19" s="18" customFormat="1">
      <c r="A117" s="18">
        <f t="shared" si="12"/>
        <v>2018</v>
      </c>
      <c r="B117" s="18">
        <f t="shared" si="13"/>
        <v>2</v>
      </c>
      <c r="F117" s="42">
        <f>SUMIF('Cust MB Ind'!$X$8:$AH$8,$B$29,'Cust MB Ind'!$X77:$AH77)</f>
        <v>6</v>
      </c>
      <c r="G117" s="42">
        <f>'Avg Bill Days'!C74</f>
        <v>29.81</v>
      </c>
      <c r="H117" s="42"/>
      <c r="I117" s="42"/>
      <c r="J117" s="42">
        <f t="shared" si="14"/>
        <v>0</v>
      </c>
      <c r="K117" s="42">
        <f t="shared" si="14"/>
        <v>823</v>
      </c>
      <c r="L117" s="42"/>
      <c r="M117" s="42"/>
      <c r="N117" s="42"/>
      <c r="O117" s="42"/>
      <c r="P117" s="42"/>
      <c r="Q117" s="42"/>
      <c r="R117" s="42">
        <f t="shared" si="15"/>
        <v>1884400</v>
      </c>
      <c r="S117" s="42">
        <f t="shared" si="16"/>
        <v>4695</v>
      </c>
    </row>
    <row r="118" spans="1:19" s="18" customFormat="1">
      <c r="A118" s="18">
        <f t="shared" si="12"/>
        <v>2018</v>
      </c>
      <c r="B118" s="18">
        <f t="shared" si="13"/>
        <v>3</v>
      </c>
      <c r="F118" s="42">
        <f>SUMIF('Cust MB Ind'!$X$8:$AH$8,$B$29,'Cust MB Ind'!$X78:$AH78)</f>
        <v>6</v>
      </c>
      <c r="G118" s="42">
        <f>'Avg Bill Days'!C75</f>
        <v>29.524000000000001</v>
      </c>
      <c r="H118" s="42"/>
      <c r="I118" s="42"/>
      <c r="J118" s="42">
        <f t="shared" si="14"/>
        <v>0</v>
      </c>
      <c r="K118" s="42">
        <f t="shared" si="14"/>
        <v>908</v>
      </c>
      <c r="L118" s="42"/>
      <c r="M118" s="42"/>
      <c r="N118" s="42"/>
      <c r="O118" s="42"/>
      <c r="P118" s="42"/>
      <c r="Q118" s="42"/>
      <c r="R118" s="42">
        <f t="shared" si="15"/>
        <v>2096420</v>
      </c>
      <c r="S118" s="42">
        <f t="shared" si="16"/>
        <v>4555</v>
      </c>
    </row>
    <row r="119" spans="1:19" s="18" customFormat="1">
      <c r="A119" s="18">
        <f t="shared" si="12"/>
        <v>2018</v>
      </c>
      <c r="B119" s="18">
        <f t="shared" si="13"/>
        <v>4</v>
      </c>
      <c r="F119" s="42">
        <f>SUMIF('Cust MB Ind'!$X$8:$AH$8,$B$29,'Cust MB Ind'!$X79:$AH79)</f>
        <v>6</v>
      </c>
      <c r="G119" s="42">
        <f>'Avg Bill Days'!C76</f>
        <v>30.713999999999999</v>
      </c>
      <c r="H119" s="42"/>
      <c r="I119" s="42"/>
      <c r="J119" s="42">
        <f t="shared" si="14"/>
        <v>0</v>
      </c>
      <c r="K119" s="42">
        <f t="shared" si="14"/>
        <v>964</v>
      </c>
      <c r="L119" s="42"/>
      <c r="M119" s="42"/>
      <c r="N119" s="42"/>
      <c r="O119" s="42"/>
      <c r="P119" s="42"/>
      <c r="Q119" s="42"/>
      <c r="R119" s="42">
        <f t="shared" si="15"/>
        <v>2269346</v>
      </c>
      <c r="S119" s="42">
        <f t="shared" si="16"/>
        <v>4831</v>
      </c>
    </row>
    <row r="120" spans="1:19" s="18" customFormat="1">
      <c r="A120" s="18">
        <f t="shared" si="12"/>
        <v>2018</v>
      </c>
      <c r="B120" s="18">
        <f t="shared" si="13"/>
        <v>5</v>
      </c>
      <c r="F120" s="42">
        <f>SUMIF('Cust MB Ind'!$X$8:$AH$8,$B$29,'Cust MB Ind'!$X80:$AH80)</f>
        <v>6</v>
      </c>
      <c r="G120" s="42">
        <f>'Avg Bill Days'!C77</f>
        <v>29.524000000000001</v>
      </c>
      <c r="H120" s="42"/>
      <c r="I120" s="42"/>
      <c r="J120" s="42">
        <f t="shared" si="14"/>
        <v>0</v>
      </c>
      <c r="K120" s="42">
        <f t="shared" si="14"/>
        <v>923</v>
      </c>
      <c r="L120" s="42"/>
      <c r="M120" s="42"/>
      <c r="N120" s="42"/>
      <c r="O120" s="42"/>
      <c r="P120" s="42"/>
      <c r="Q120" s="42"/>
      <c r="R120" s="42">
        <f t="shared" si="15"/>
        <v>2266509</v>
      </c>
      <c r="S120" s="42">
        <f t="shared" si="16"/>
        <v>5202</v>
      </c>
    </row>
    <row r="121" spans="1:19" s="18" customFormat="1">
      <c r="A121" s="18">
        <f t="shared" si="12"/>
        <v>2018</v>
      </c>
      <c r="B121" s="18">
        <f t="shared" si="13"/>
        <v>6</v>
      </c>
      <c r="F121" s="42">
        <f>SUMIF('Cust MB Ind'!$X$8:$AH$8,$B$29,'Cust MB Ind'!$X81:$AH81)</f>
        <v>6</v>
      </c>
      <c r="G121" s="42">
        <f>'Avg Bill Days'!C78</f>
        <v>30.619</v>
      </c>
      <c r="H121" s="42"/>
      <c r="I121" s="42"/>
      <c r="J121" s="42">
        <f t="shared" si="14"/>
        <v>0</v>
      </c>
      <c r="K121" s="42">
        <f t="shared" si="14"/>
        <v>895</v>
      </c>
      <c r="L121" s="42"/>
      <c r="M121" s="42"/>
      <c r="N121" s="42"/>
      <c r="O121" s="42"/>
      <c r="P121" s="42"/>
      <c r="Q121" s="42"/>
      <c r="R121" s="42">
        <f t="shared" si="15"/>
        <v>2617479</v>
      </c>
      <c r="S121" s="42">
        <f t="shared" si="16"/>
        <v>5626</v>
      </c>
    </row>
    <row r="122" spans="1:19" s="18" customFormat="1">
      <c r="A122" s="18">
        <f t="shared" si="12"/>
        <v>2018</v>
      </c>
      <c r="B122" s="18">
        <f t="shared" si="13"/>
        <v>7</v>
      </c>
      <c r="F122" s="42">
        <f>SUMIF('Cust MB Ind'!$X$8:$AH$8,$B$29,'Cust MB Ind'!$X82:$AH82)</f>
        <v>6</v>
      </c>
      <c r="G122" s="42">
        <f>'Avg Bill Days'!C79</f>
        <v>30.713999999999999</v>
      </c>
      <c r="H122" s="42"/>
      <c r="I122" s="42"/>
      <c r="J122" s="42">
        <f t="shared" si="14"/>
        <v>0</v>
      </c>
      <c r="K122" s="42">
        <f t="shared" si="14"/>
        <v>481</v>
      </c>
      <c r="L122" s="42"/>
      <c r="M122" s="42"/>
      <c r="N122" s="42"/>
      <c r="O122" s="42"/>
      <c r="P122" s="42"/>
      <c r="Q122" s="42"/>
      <c r="R122" s="42">
        <f t="shared" si="15"/>
        <v>2551402</v>
      </c>
      <c r="S122" s="42">
        <f t="shared" si="16"/>
        <v>5120</v>
      </c>
    </row>
    <row r="123" spans="1:19" s="18" customFormat="1">
      <c r="A123" s="18">
        <f t="shared" si="12"/>
        <v>2018</v>
      </c>
      <c r="B123" s="18">
        <f t="shared" si="13"/>
        <v>8</v>
      </c>
      <c r="F123" s="42">
        <f>SUMIF('Cust MB Ind'!$X$8:$AH$8,$B$29,'Cust MB Ind'!$X83:$AH83)</f>
        <v>6</v>
      </c>
      <c r="G123" s="42">
        <f>'Avg Bill Days'!C80</f>
        <v>30.475999999999999</v>
      </c>
      <c r="H123" s="42"/>
      <c r="I123" s="42"/>
      <c r="J123" s="42">
        <f t="shared" si="14"/>
        <v>0</v>
      </c>
      <c r="K123" s="42">
        <f t="shared" si="14"/>
        <v>493</v>
      </c>
      <c r="L123" s="42"/>
      <c r="M123" s="42"/>
      <c r="N123" s="42"/>
      <c r="O123" s="42"/>
      <c r="P123" s="42"/>
      <c r="Q123" s="42"/>
      <c r="R123" s="42">
        <f t="shared" si="15"/>
        <v>2626917</v>
      </c>
      <c r="S123" s="42">
        <f t="shared" si="16"/>
        <v>5062</v>
      </c>
    </row>
    <row r="124" spans="1:19" s="18" customFormat="1">
      <c r="A124" s="18">
        <f t="shared" si="12"/>
        <v>2018</v>
      </c>
      <c r="B124" s="18">
        <f t="shared" si="13"/>
        <v>9</v>
      </c>
      <c r="F124" s="42">
        <f>SUMIF('Cust MB Ind'!$X$8:$AH$8,$B$29,'Cust MB Ind'!$X84:$AH84)</f>
        <v>6</v>
      </c>
      <c r="G124" s="42">
        <f>'Avg Bill Days'!C81</f>
        <v>31.143000000000001</v>
      </c>
      <c r="H124" s="42"/>
      <c r="I124" s="42"/>
      <c r="J124" s="42">
        <f t="shared" si="14"/>
        <v>0</v>
      </c>
      <c r="K124" s="42">
        <f t="shared" si="14"/>
        <v>992</v>
      </c>
      <c r="L124" s="42"/>
      <c r="M124" s="42"/>
      <c r="N124" s="42"/>
      <c r="O124" s="42"/>
      <c r="P124" s="42"/>
      <c r="Q124" s="42"/>
      <c r="R124" s="42">
        <f t="shared" si="15"/>
        <v>2663449</v>
      </c>
      <c r="S124" s="42">
        <f t="shared" si="16"/>
        <v>5565</v>
      </c>
    </row>
    <row r="125" spans="1:19" s="18" customFormat="1">
      <c r="A125" s="18">
        <f t="shared" si="12"/>
        <v>2018</v>
      </c>
      <c r="B125" s="18">
        <f t="shared" si="13"/>
        <v>10</v>
      </c>
      <c r="F125" s="42">
        <f>SUMIF('Cust MB Ind'!$X$8:$AH$8,$B$29,'Cust MB Ind'!$X85:$AH85)</f>
        <v>6</v>
      </c>
      <c r="G125" s="42">
        <f>'Avg Bill Days'!C82</f>
        <v>30.762</v>
      </c>
      <c r="H125" s="42"/>
      <c r="I125" s="42"/>
      <c r="J125" s="42">
        <f t="shared" si="14"/>
        <v>0</v>
      </c>
      <c r="K125" s="42">
        <f t="shared" si="14"/>
        <v>937</v>
      </c>
      <c r="L125" s="42"/>
      <c r="M125" s="42"/>
      <c r="N125" s="42"/>
      <c r="O125" s="42"/>
      <c r="P125" s="42"/>
      <c r="Q125" s="42"/>
      <c r="R125" s="42">
        <f t="shared" si="15"/>
        <v>2305373</v>
      </c>
      <c r="S125" s="42">
        <f t="shared" si="16"/>
        <v>5069</v>
      </c>
    </row>
    <row r="126" spans="1:19" s="18" customFormat="1">
      <c r="A126" s="18">
        <f t="shared" si="12"/>
        <v>2018</v>
      </c>
      <c r="B126" s="18">
        <f t="shared" si="13"/>
        <v>11</v>
      </c>
      <c r="F126" s="42">
        <f>SUMIF('Cust MB Ind'!$X$8:$AH$8,$B$29,'Cust MB Ind'!$X86:$AH86)</f>
        <v>6</v>
      </c>
      <c r="G126" s="42">
        <f>'Avg Bill Days'!C83</f>
        <v>28.619</v>
      </c>
      <c r="H126" s="42"/>
      <c r="I126" s="42"/>
      <c r="J126" s="42">
        <f t="shared" si="14"/>
        <v>0</v>
      </c>
      <c r="K126" s="42">
        <f t="shared" si="14"/>
        <v>960</v>
      </c>
      <c r="L126" s="42"/>
      <c r="M126" s="42"/>
      <c r="N126" s="42"/>
      <c r="O126" s="42"/>
      <c r="P126" s="42"/>
      <c r="Q126" s="42"/>
      <c r="R126" s="42">
        <f t="shared" si="15"/>
        <v>2041067</v>
      </c>
      <c r="S126" s="42">
        <f t="shared" si="16"/>
        <v>4977</v>
      </c>
    </row>
    <row r="127" spans="1:19" s="18" customFormat="1">
      <c r="A127" s="18">
        <f t="shared" si="12"/>
        <v>2018</v>
      </c>
      <c r="B127" s="18">
        <f t="shared" si="13"/>
        <v>12</v>
      </c>
      <c r="F127" s="42">
        <f>SUMIF('Cust MB Ind'!$X$8:$AH$8,$B$29,'Cust MB Ind'!$X87:$AH87)</f>
        <v>6</v>
      </c>
      <c r="G127" s="42">
        <f>'Avg Bill Days'!C84</f>
        <v>31.238</v>
      </c>
      <c r="H127" s="42"/>
      <c r="I127" s="42"/>
      <c r="J127" s="42">
        <f t="shared" si="14"/>
        <v>0</v>
      </c>
      <c r="K127" s="42">
        <f t="shared" si="14"/>
        <v>835</v>
      </c>
      <c r="L127" s="42"/>
      <c r="M127" s="42"/>
      <c r="N127" s="42"/>
      <c r="O127" s="42"/>
      <c r="P127" s="42"/>
      <c r="Q127" s="42"/>
      <c r="R127" s="42">
        <f t="shared" si="15"/>
        <v>2138215</v>
      </c>
      <c r="S127" s="42">
        <f t="shared" si="16"/>
        <v>4821</v>
      </c>
    </row>
    <row r="128" spans="1:19" s="18" customFormat="1">
      <c r="A128" s="18">
        <f t="shared" si="12"/>
        <v>2019</v>
      </c>
      <c r="B128" s="18">
        <f t="shared" si="13"/>
        <v>1</v>
      </c>
      <c r="F128" s="42">
        <f>SUMIF('Cust MB Ind'!$X$8:$AH$8,$B$29,'Cust MB Ind'!$X88:$AH88)</f>
        <v>6</v>
      </c>
      <c r="G128" s="42">
        <f>'Avg Bill Days'!C85</f>
        <v>32.286000000000001</v>
      </c>
      <c r="H128" s="42"/>
      <c r="I128" s="42"/>
      <c r="J128" s="42">
        <f t="shared" si="14"/>
        <v>0</v>
      </c>
      <c r="K128" s="42">
        <f t="shared" si="14"/>
        <v>692</v>
      </c>
      <c r="L128" s="42"/>
      <c r="M128" s="42"/>
      <c r="N128" s="42"/>
      <c r="O128" s="42"/>
      <c r="P128" s="42"/>
      <c r="Q128" s="42"/>
      <c r="R128" s="42">
        <f t="shared" si="15"/>
        <v>2072761</v>
      </c>
      <c r="S128" s="42">
        <f t="shared" si="16"/>
        <v>4738</v>
      </c>
    </row>
    <row r="129" spans="1:19" s="18" customFormat="1">
      <c r="A129" s="18">
        <f t="shared" si="12"/>
        <v>2019</v>
      </c>
      <c r="B129" s="18">
        <f t="shared" si="13"/>
        <v>2</v>
      </c>
      <c r="F129" s="42">
        <f>SUMIF('Cust MB Ind'!$X$8:$AH$8,$B$29,'Cust MB Ind'!$X89:$AH89)</f>
        <v>6</v>
      </c>
      <c r="G129" s="42">
        <f>'Avg Bill Days'!C86</f>
        <v>29.81</v>
      </c>
      <c r="H129" s="42"/>
      <c r="I129" s="42"/>
      <c r="J129" s="42">
        <f t="shared" si="14"/>
        <v>0</v>
      </c>
      <c r="K129" s="42">
        <f t="shared" si="14"/>
        <v>823</v>
      </c>
      <c r="L129" s="42"/>
      <c r="M129" s="42"/>
      <c r="N129" s="42"/>
      <c r="O129" s="42"/>
      <c r="P129" s="42"/>
      <c r="Q129" s="42"/>
      <c r="R129" s="42">
        <f t="shared" si="15"/>
        <v>1884400</v>
      </c>
      <c r="S129" s="42">
        <f t="shared" si="16"/>
        <v>4695</v>
      </c>
    </row>
    <row r="130" spans="1:19" s="18" customFormat="1">
      <c r="A130" s="18">
        <f t="shared" si="12"/>
        <v>2019</v>
      </c>
      <c r="B130" s="18">
        <f t="shared" si="13"/>
        <v>3</v>
      </c>
      <c r="F130" s="42">
        <f>SUMIF('Cust MB Ind'!$X$8:$AH$8,$B$29,'Cust MB Ind'!$X90:$AH90)</f>
        <v>6</v>
      </c>
      <c r="G130" s="42">
        <f>'Avg Bill Days'!C87</f>
        <v>29.524000000000001</v>
      </c>
      <c r="H130" s="42"/>
      <c r="I130" s="42"/>
      <c r="J130" s="42">
        <f t="shared" si="14"/>
        <v>0</v>
      </c>
      <c r="K130" s="42">
        <f t="shared" si="14"/>
        <v>908</v>
      </c>
      <c r="L130" s="42"/>
      <c r="M130" s="42"/>
      <c r="N130" s="42"/>
      <c r="O130" s="42"/>
      <c r="P130" s="42"/>
      <c r="Q130" s="42"/>
      <c r="R130" s="42">
        <f t="shared" si="15"/>
        <v>2096420</v>
      </c>
      <c r="S130" s="42">
        <f t="shared" si="16"/>
        <v>4555</v>
      </c>
    </row>
    <row r="131" spans="1:19" s="18" customFormat="1">
      <c r="A131" s="18">
        <f t="shared" si="12"/>
        <v>2019</v>
      </c>
      <c r="B131" s="18">
        <f t="shared" si="13"/>
        <v>4</v>
      </c>
      <c r="F131" s="42">
        <f>SUMIF('Cust MB Ind'!$X$8:$AH$8,$B$29,'Cust MB Ind'!$X91:$AH91)</f>
        <v>6</v>
      </c>
      <c r="G131" s="42">
        <f>'Avg Bill Days'!C88</f>
        <v>30.713999999999999</v>
      </c>
      <c r="H131" s="42"/>
      <c r="I131" s="42"/>
      <c r="J131" s="42">
        <f t="shared" si="14"/>
        <v>0</v>
      </c>
      <c r="K131" s="42">
        <f t="shared" si="14"/>
        <v>964</v>
      </c>
      <c r="L131" s="42"/>
      <c r="M131" s="42"/>
      <c r="N131" s="42"/>
      <c r="O131" s="42"/>
      <c r="P131" s="42"/>
      <c r="Q131" s="42"/>
      <c r="R131" s="42">
        <f t="shared" si="15"/>
        <v>2269346</v>
      </c>
      <c r="S131" s="42">
        <f t="shared" si="16"/>
        <v>4831</v>
      </c>
    </row>
    <row r="132" spans="1:19" s="18" customFormat="1">
      <c r="A132" s="18">
        <f t="shared" ref="A132:A195" si="17">A120+1</f>
        <v>2019</v>
      </c>
      <c r="B132" s="18">
        <f t="shared" si="13"/>
        <v>5</v>
      </c>
      <c r="F132" s="42">
        <f>SUMIF('Cust MB Ind'!$X$8:$AH$8,$B$29,'Cust MB Ind'!$X92:$AH92)</f>
        <v>6</v>
      </c>
      <c r="G132" s="42">
        <f>'Avg Bill Days'!C89</f>
        <v>29.524000000000001</v>
      </c>
      <c r="H132" s="42"/>
      <c r="I132" s="42"/>
      <c r="J132" s="42">
        <f t="shared" si="14"/>
        <v>0</v>
      </c>
      <c r="K132" s="42">
        <f t="shared" si="14"/>
        <v>923</v>
      </c>
      <c r="L132" s="42"/>
      <c r="M132" s="42"/>
      <c r="N132" s="42"/>
      <c r="O132" s="42"/>
      <c r="P132" s="42"/>
      <c r="Q132" s="42"/>
      <c r="R132" s="42">
        <f t="shared" si="15"/>
        <v>2266509</v>
      </c>
      <c r="S132" s="42">
        <f t="shared" si="16"/>
        <v>5202</v>
      </c>
    </row>
    <row r="133" spans="1:19" s="18" customFormat="1">
      <c r="A133" s="18">
        <f t="shared" si="17"/>
        <v>2019</v>
      </c>
      <c r="B133" s="18">
        <f t="shared" ref="B133:B196" si="18">B121</f>
        <v>6</v>
      </c>
      <c r="F133" s="42">
        <f>SUMIF('Cust MB Ind'!$X$8:$AH$8,$B$29,'Cust MB Ind'!$X93:$AH93)</f>
        <v>6</v>
      </c>
      <c r="G133" s="42">
        <f>'Avg Bill Days'!C90</f>
        <v>30.619</v>
      </c>
      <c r="H133" s="42"/>
      <c r="I133" s="42"/>
      <c r="J133" s="42">
        <f t="shared" si="14"/>
        <v>0</v>
      </c>
      <c r="K133" s="42">
        <f t="shared" si="14"/>
        <v>895</v>
      </c>
      <c r="L133" s="42"/>
      <c r="M133" s="42"/>
      <c r="N133" s="42"/>
      <c r="O133" s="42"/>
      <c r="P133" s="42"/>
      <c r="Q133" s="42"/>
      <c r="R133" s="42">
        <f t="shared" si="15"/>
        <v>2617479</v>
      </c>
      <c r="S133" s="42">
        <f t="shared" si="16"/>
        <v>5626</v>
      </c>
    </row>
    <row r="134" spans="1:19" s="18" customFormat="1">
      <c r="A134" s="18">
        <f t="shared" si="17"/>
        <v>2019</v>
      </c>
      <c r="B134" s="18">
        <f t="shared" si="18"/>
        <v>7</v>
      </c>
      <c r="F134" s="42">
        <f>SUMIF('Cust MB Ind'!$X$8:$AH$8,$B$29,'Cust MB Ind'!$X94:$AH94)</f>
        <v>6</v>
      </c>
      <c r="G134" s="42">
        <f>'Avg Bill Days'!C91</f>
        <v>30.713999999999999</v>
      </c>
      <c r="H134" s="42"/>
      <c r="I134" s="42"/>
      <c r="J134" s="42">
        <f t="shared" si="14"/>
        <v>0</v>
      </c>
      <c r="K134" s="42">
        <f t="shared" si="14"/>
        <v>481</v>
      </c>
      <c r="L134" s="42"/>
      <c r="M134" s="42"/>
      <c r="N134" s="42"/>
      <c r="O134" s="42"/>
      <c r="P134" s="42"/>
      <c r="Q134" s="42"/>
      <c r="R134" s="42">
        <f t="shared" si="15"/>
        <v>2551402</v>
      </c>
      <c r="S134" s="42">
        <f t="shared" si="16"/>
        <v>5120</v>
      </c>
    </row>
    <row r="135" spans="1:19" s="18" customFormat="1">
      <c r="A135" s="18">
        <f t="shared" si="17"/>
        <v>2019</v>
      </c>
      <c r="B135" s="18">
        <f t="shared" si="18"/>
        <v>8</v>
      </c>
      <c r="F135" s="42">
        <f>SUMIF('Cust MB Ind'!$X$8:$AH$8,$B$29,'Cust MB Ind'!$X95:$AH95)</f>
        <v>6</v>
      </c>
      <c r="G135" s="42">
        <f>'Avg Bill Days'!C92</f>
        <v>30.475999999999999</v>
      </c>
      <c r="H135" s="42"/>
      <c r="I135" s="42"/>
      <c r="J135" s="42">
        <f t="shared" si="14"/>
        <v>0</v>
      </c>
      <c r="K135" s="42">
        <f t="shared" si="14"/>
        <v>493</v>
      </c>
      <c r="L135" s="42"/>
      <c r="M135" s="42"/>
      <c r="N135" s="42"/>
      <c r="O135" s="42"/>
      <c r="P135" s="42"/>
      <c r="Q135" s="42"/>
      <c r="R135" s="42">
        <f t="shared" si="15"/>
        <v>2626917</v>
      </c>
      <c r="S135" s="42">
        <f t="shared" si="16"/>
        <v>5062</v>
      </c>
    </row>
    <row r="136" spans="1:19" s="18" customFormat="1">
      <c r="A136" s="18">
        <f t="shared" si="17"/>
        <v>2019</v>
      </c>
      <c r="B136" s="18">
        <f t="shared" si="18"/>
        <v>9</v>
      </c>
      <c r="F136" s="42">
        <f>SUMIF('Cust MB Ind'!$X$8:$AH$8,$B$29,'Cust MB Ind'!$X96:$AH96)</f>
        <v>6</v>
      </c>
      <c r="G136" s="42">
        <f>'Avg Bill Days'!C93</f>
        <v>31.143000000000001</v>
      </c>
      <c r="H136" s="42"/>
      <c r="I136" s="42"/>
      <c r="J136" s="42">
        <f t="shared" si="14"/>
        <v>0</v>
      </c>
      <c r="K136" s="42">
        <f t="shared" si="14"/>
        <v>992</v>
      </c>
      <c r="L136" s="42"/>
      <c r="M136" s="42"/>
      <c r="N136" s="42"/>
      <c r="O136" s="42"/>
      <c r="P136" s="42"/>
      <c r="Q136" s="42"/>
      <c r="R136" s="42">
        <f t="shared" si="15"/>
        <v>2663449</v>
      </c>
      <c r="S136" s="42">
        <f t="shared" si="16"/>
        <v>5565</v>
      </c>
    </row>
    <row r="137" spans="1:19" s="18" customFormat="1">
      <c r="A137" s="18">
        <f t="shared" si="17"/>
        <v>2019</v>
      </c>
      <c r="B137" s="18">
        <f t="shared" si="18"/>
        <v>10</v>
      </c>
      <c r="F137" s="42">
        <f>SUMIF('Cust MB Ind'!$X$8:$AH$8,$B$29,'Cust MB Ind'!$X97:$AH97)</f>
        <v>6</v>
      </c>
      <c r="G137" s="42">
        <f>'Avg Bill Days'!C94</f>
        <v>30.762</v>
      </c>
      <c r="H137" s="42"/>
      <c r="I137" s="42"/>
      <c r="J137" s="42">
        <f t="shared" si="14"/>
        <v>0</v>
      </c>
      <c r="K137" s="42">
        <f t="shared" si="14"/>
        <v>937</v>
      </c>
      <c r="L137" s="42"/>
      <c r="M137" s="42"/>
      <c r="N137" s="42"/>
      <c r="O137" s="42"/>
      <c r="P137" s="42"/>
      <c r="Q137" s="42"/>
      <c r="R137" s="42">
        <f t="shared" si="15"/>
        <v>2305373</v>
      </c>
      <c r="S137" s="42">
        <f t="shared" si="16"/>
        <v>5069</v>
      </c>
    </row>
    <row r="138" spans="1:19" s="18" customFormat="1">
      <c r="A138" s="18">
        <f t="shared" si="17"/>
        <v>2019</v>
      </c>
      <c r="B138" s="18">
        <f t="shared" si="18"/>
        <v>11</v>
      </c>
      <c r="F138" s="42">
        <f>SUMIF('Cust MB Ind'!$X$8:$AH$8,$B$29,'Cust MB Ind'!$X98:$AH98)</f>
        <v>6</v>
      </c>
      <c r="G138" s="42">
        <f>'Avg Bill Days'!C95</f>
        <v>28.619</v>
      </c>
      <c r="H138" s="42"/>
      <c r="I138" s="42"/>
      <c r="J138" s="42">
        <f t="shared" si="14"/>
        <v>0</v>
      </c>
      <c r="K138" s="42">
        <f t="shared" si="14"/>
        <v>960</v>
      </c>
      <c r="L138" s="42"/>
      <c r="M138" s="42"/>
      <c r="N138" s="42"/>
      <c r="O138" s="42"/>
      <c r="P138" s="42"/>
      <c r="Q138" s="42"/>
      <c r="R138" s="42">
        <f t="shared" si="15"/>
        <v>2041067</v>
      </c>
      <c r="S138" s="42">
        <f t="shared" si="16"/>
        <v>4977</v>
      </c>
    </row>
    <row r="139" spans="1:19" s="18" customFormat="1">
      <c r="A139" s="18">
        <f t="shared" si="17"/>
        <v>2019</v>
      </c>
      <c r="B139" s="18">
        <f t="shared" si="18"/>
        <v>12</v>
      </c>
      <c r="F139" s="42">
        <f>SUMIF('Cust MB Ind'!$X$8:$AH$8,$B$29,'Cust MB Ind'!$X99:$AH99)</f>
        <v>6</v>
      </c>
      <c r="G139" s="42">
        <f>'Avg Bill Days'!C96</f>
        <v>31.238</v>
      </c>
      <c r="H139" s="42"/>
      <c r="I139" s="42"/>
      <c r="J139" s="42">
        <f t="shared" si="14"/>
        <v>0</v>
      </c>
      <c r="K139" s="42">
        <f t="shared" si="14"/>
        <v>835</v>
      </c>
      <c r="L139" s="42"/>
      <c r="M139" s="42"/>
      <c r="N139" s="42"/>
      <c r="O139" s="42"/>
      <c r="P139" s="42"/>
      <c r="Q139" s="42"/>
      <c r="R139" s="42">
        <f t="shared" si="15"/>
        <v>2138215</v>
      </c>
      <c r="S139" s="42">
        <f t="shared" si="16"/>
        <v>4821</v>
      </c>
    </row>
    <row r="140" spans="1:19" s="18" customFormat="1">
      <c r="A140" s="18">
        <f t="shared" si="17"/>
        <v>2020</v>
      </c>
      <c r="B140" s="18">
        <f t="shared" si="18"/>
        <v>1</v>
      </c>
      <c r="F140" s="42">
        <f>SUMIF('Cust MB Ind'!$X$8:$AH$8,$B$29,'Cust MB Ind'!$X100:$AH100)</f>
        <v>6</v>
      </c>
      <c r="G140" s="42">
        <f>'Avg Bill Days'!C97</f>
        <v>32.286000000000001</v>
      </c>
      <c r="H140" s="42"/>
      <c r="I140" s="42"/>
      <c r="J140" s="42">
        <f t="shared" si="14"/>
        <v>0</v>
      </c>
      <c r="K140" s="42">
        <f t="shared" si="14"/>
        <v>692</v>
      </c>
      <c r="L140" s="42"/>
      <c r="M140" s="42"/>
      <c r="N140" s="42"/>
      <c r="O140" s="42"/>
      <c r="P140" s="42"/>
      <c r="Q140" s="42"/>
      <c r="R140" s="42">
        <f t="shared" si="15"/>
        <v>2072761</v>
      </c>
      <c r="S140" s="42">
        <f t="shared" si="16"/>
        <v>4738</v>
      </c>
    </row>
    <row r="141" spans="1:19" s="18" customFormat="1">
      <c r="A141" s="18">
        <f t="shared" si="17"/>
        <v>2020</v>
      </c>
      <c r="B141" s="18">
        <f t="shared" si="18"/>
        <v>2</v>
      </c>
      <c r="F141" s="42">
        <f>SUMIF('Cust MB Ind'!$X$8:$AH$8,$B$29,'Cust MB Ind'!$X101:$AH101)</f>
        <v>6</v>
      </c>
      <c r="G141" s="42">
        <f>'Avg Bill Days'!C98</f>
        <v>30.31</v>
      </c>
      <c r="H141" s="42"/>
      <c r="I141" s="42"/>
      <c r="J141" s="42">
        <f t="shared" si="14"/>
        <v>0</v>
      </c>
      <c r="K141" s="42">
        <f t="shared" si="14"/>
        <v>823</v>
      </c>
      <c r="L141" s="42"/>
      <c r="M141" s="42"/>
      <c r="N141" s="42"/>
      <c r="O141" s="42"/>
      <c r="P141" s="42"/>
      <c r="Q141" s="42"/>
      <c r="R141" s="42">
        <f t="shared" si="15"/>
        <v>1916007</v>
      </c>
      <c r="S141" s="42">
        <f t="shared" si="16"/>
        <v>4695</v>
      </c>
    </row>
    <row r="142" spans="1:19" s="18" customFormat="1">
      <c r="A142" s="18">
        <f t="shared" si="17"/>
        <v>2020</v>
      </c>
      <c r="B142" s="18">
        <f t="shared" si="18"/>
        <v>3</v>
      </c>
      <c r="F142" s="42">
        <f>SUMIF('Cust MB Ind'!$X$8:$AH$8,$B$29,'Cust MB Ind'!$X102:$AH102)</f>
        <v>6</v>
      </c>
      <c r="G142" s="42">
        <f>'Avg Bill Days'!C99</f>
        <v>30.024000000000001</v>
      </c>
      <c r="H142" s="42"/>
      <c r="I142" s="42"/>
      <c r="J142" s="42">
        <f t="shared" si="14"/>
        <v>0</v>
      </c>
      <c r="K142" s="42">
        <f t="shared" si="14"/>
        <v>908</v>
      </c>
      <c r="L142" s="42"/>
      <c r="M142" s="42"/>
      <c r="N142" s="42"/>
      <c r="O142" s="42"/>
      <c r="P142" s="42"/>
      <c r="Q142" s="42"/>
      <c r="R142" s="42">
        <f t="shared" si="15"/>
        <v>2131923</v>
      </c>
      <c r="S142" s="42">
        <f t="shared" si="16"/>
        <v>4555</v>
      </c>
    </row>
    <row r="143" spans="1:19" s="18" customFormat="1">
      <c r="A143" s="18">
        <f t="shared" si="17"/>
        <v>2020</v>
      </c>
      <c r="B143" s="18">
        <f t="shared" si="18"/>
        <v>4</v>
      </c>
      <c r="F143" s="42">
        <f>SUMIF('Cust MB Ind'!$X$8:$AH$8,$B$29,'Cust MB Ind'!$X103:$AH103)</f>
        <v>6</v>
      </c>
      <c r="G143" s="42">
        <f>'Avg Bill Days'!C100</f>
        <v>30.713999999999999</v>
      </c>
      <c r="H143" s="42"/>
      <c r="I143" s="42"/>
      <c r="J143" s="42">
        <f t="shared" si="14"/>
        <v>0</v>
      </c>
      <c r="K143" s="42">
        <f t="shared" si="14"/>
        <v>964</v>
      </c>
      <c r="L143" s="42"/>
      <c r="M143" s="42"/>
      <c r="N143" s="42"/>
      <c r="O143" s="42"/>
      <c r="P143" s="42"/>
      <c r="Q143" s="42"/>
      <c r="R143" s="42">
        <f t="shared" si="15"/>
        <v>2269346</v>
      </c>
      <c r="S143" s="42">
        <f t="shared" si="16"/>
        <v>4831</v>
      </c>
    </row>
    <row r="144" spans="1:19" s="18" customFormat="1">
      <c r="A144" s="18">
        <f t="shared" si="17"/>
        <v>2020</v>
      </c>
      <c r="B144" s="18">
        <f t="shared" si="18"/>
        <v>5</v>
      </c>
      <c r="F144" s="42">
        <f>SUMIF('Cust MB Ind'!$X$8:$AH$8,$B$29,'Cust MB Ind'!$X104:$AH104)</f>
        <v>6</v>
      </c>
      <c r="G144" s="42">
        <f>'Avg Bill Days'!C101</f>
        <v>29.524000000000001</v>
      </c>
      <c r="H144" s="42"/>
      <c r="I144" s="42"/>
      <c r="J144" s="42">
        <f t="shared" si="14"/>
        <v>0</v>
      </c>
      <c r="K144" s="42">
        <f t="shared" si="14"/>
        <v>923</v>
      </c>
      <c r="L144" s="42"/>
      <c r="M144" s="42"/>
      <c r="N144" s="42"/>
      <c r="O144" s="42"/>
      <c r="P144" s="42"/>
      <c r="Q144" s="42"/>
      <c r="R144" s="42">
        <f t="shared" si="15"/>
        <v>2266509</v>
      </c>
      <c r="S144" s="42">
        <f t="shared" si="16"/>
        <v>5202</v>
      </c>
    </row>
    <row r="145" spans="1:19" s="18" customFormat="1">
      <c r="A145" s="18">
        <f t="shared" si="17"/>
        <v>2020</v>
      </c>
      <c r="B145" s="18">
        <f t="shared" si="18"/>
        <v>6</v>
      </c>
      <c r="F145" s="42">
        <f>SUMIF('Cust MB Ind'!$X$8:$AH$8,$B$29,'Cust MB Ind'!$X105:$AH105)</f>
        <v>6</v>
      </c>
      <c r="G145" s="42">
        <f>'Avg Bill Days'!C102</f>
        <v>30.619</v>
      </c>
      <c r="H145" s="42"/>
      <c r="I145" s="42"/>
      <c r="J145" s="42">
        <f t="shared" si="14"/>
        <v>0</v>
      </c>
      <c r="K145" s="42">
        <f t="shared" si="14"/>
        <v>895</v>
      </c>
      <c r="L145" s="42"/>
      <c r="M145" s="42"/>
      <c r="N145" s="42"/>
      <c r="O145" s="42"/>
      <c r="P145" s="42"/>
      <c r="Q145" s="42"/>
      <c r="R145" s="42">
        <f t="shared" si="15"/>
        <v>2617479</v>
      </c>
      <c r="S145" s="42">
        <f t="shared" si="16"/>
        <v>5626</v>
      </c>
    </row>
    <row r="146" spans="1:19" s="18" customFormat="1">
      <c r="A146" s="18">
        <f t="shared" si="17"/>
        <v>2020</v>
      </c>
      <c r="B146" s="18">
        <f t="shared" si="18"/>
        <v>7</v>
      </c>
      <c r="F146" s="42">
        <f>SUMIF('Cust MB Ind'!$X$8:$AH$8,$B$29,'Cust MB Ind'!$X106:$AH106)</f>
        <v>6</v>
      </c>
      <c r="G146" s="42">
        <f>'Avg Bill Days'!C103</f>
        <v>30.713999999999999</v>
      </c>
      <c r="H146" s="42"/>
      <c r="I146" s="42"/>
      <c r="J146" s="42">
        <f t="shared" si="14"/>
        <v>0</v>
      </c>
      <c r="K146" s="42">
        <f t="shared" si="14"/>
        <v>481</v>
      </c>
      <c r="L146" s="42"/>
      <c r="M146" s="42"/>
      <c r="N146" s="42"/>
      <c r="O146" s="42"/>
      <c r="P146" s="42"/>
      <c r="Q146" s="42"/>
      <c r="R146" s="42">
        <f t="shared" si="15"/>
        <v>2551402</v>
      </c>
      <c r="S146" s="42">
        <f t="shared" si="16"/>
        <v>5120</v>
      </c>
    </row>
    <row r="147" spans="1:19" s="18" customFormat="1">
      <c r="A147" s="18">
        <f t="shared" si="17"/>
        <v>2020</v>
      </c>
      <c r="B147" s="18">
        <f t="shared" si="18"/>
        <v>8</v>
      </c>
      <c r="F147" s="42">
        <f>SUMIF('Cust MB Ind'!$X$8:$AH$8,$B$29,'Cust MB Ind'!$X107:$AH107)</f>
        <v>6</v>
      </c>
      <c r="G147" s="42">
        <f>'Avg Bill Days'!C104</f>
        <v>30.475999999999999</v>
      </c>
      <c r="H147" s="42"/>
      <c r="I147" s="42"/>
      <c r="J147" s="42">
        <f t="shared" si="14"/>
        <v>0</v>
      </c>
      <c r="K147" s="42">
        <f t="shared" si="14"/>
        <v>493</v>
      </c>
      <c r="L147" s="42"/>
      <c r="M147" s="42"/>
      <c r="N147" s="42"/>
      <c r="O147" s="42"/>
      <c r="P147" s="42"/>
      <c r="Q147" s="42"/>
      <c r="R147" s="42">
        <f t="shared" si="15"/>
        <v>2626917</v>
      </c>
      <c r="S147" s="42">
        <f t="shared" si="16"/>
        <v>5062</v>
      </c>
    </row>
    <row r="148" spans="1:19" s="18" customFormat="1">
      <c r="A148" s="18">
        <f t="shared" si="17"/>
        <v>2020</v>
      </c>
      <c r="B148" s="18">
        <f t="shared" si="18"/>
        <v>9</v>
      </c>
      <c r="F148" s="42">
        <f>SUMIF('Cust MB Ind'!$X$8:$AH$8,$B$29,'Cust MB Ind'!$X108:$AH108)</f>
        <v>6</v>
      </c>
      <c r="G148" s="42">
        <f>'Avg Bill Days'!C105</f>
        <v>31.143000000000001</v>
      </c>
      <c r="H148" s="42"/>
      <c r="I148" s="42"/>
      <c r="J148" s="42">
        <f t="shared" si="14"/>
        <v>0</v>
      </c>
      <c r="K148" s="42">
        <f t="shared" si="14"/>
        <v>992</v>
      </c>
      <c r="L148" s="42"/>
      <c r="M148" s="42"/>
      <c r="N148" s="42"/>
      <c r="O148" s="42"/>
      <c r="P148" s="42"/>
      <c r="Q148" s="42"/>
      <c r="R148" s="42">
        <f t="shared" si="15"/>
        <v>2663449</v>
      </c>
      <c r="S148" s="42">
        <f t="shared" si="16"/>
        <v>5565</v>
      </c>
    </row>
    <row r="149" spans="1:19" s="18" customFormat="1">
      <c r="A149" s="18">
        <f t="shared" si="17"/>
        <v>2020</v>
      </c>
      <c r="B149" s="18">
        <f t="shared" si="18"/>
        <v>10</v>
      </c>
      <c r="F149" s="42">
        <f>SUMIF('Cust MB Ind'!$X$8:$AH$8,$B$29,'Cust MB Ind'!$X109:$AH109)</f>
        <v>6</v>
      </c>
      <c r="G149" s="42">
        <f>'Avg Bill Days'!C106</f>
        <v>30.762</v>
      </c>
      <c r="H149" s="42"/>
      <c r="I149" s="42"/>
      <c r="J149" s="42">
        <f t="shared" si="14"/>
        <v>0</v>
      </c>
      <c r="K149" s="42">
        <f t="shared" si="14"/>
        <v>937</v>
      </c>
      <c r="L149" s="42"/>
      <c r="M149" s="42"/>
      <c r="N149" s="42"/>
      <c r="O149" s="42"/>
      <c r="P149" s="42"/>
      <c r="Q149" s="42"/>
      <c r="R149" s="42">
        <f t="shared" si="15"/>
        <v>2305373</v>
      </c>
      <c r="S149" s="42">
        <f t="shared" si="16"/>
        <v>5069</v>
      </c>
    </row>
    <row r="150" spans="1:19" s="18" customFormat="1">
      <c r="A150" s="18">
        <f t="shared" si="17"/>
        <v>2020</v>
      </c>
      <c r="B150" s="18">
        <f t="shared" si="18"/>
        <v>11</v>
      </c>
      <c r="F150" s="42">
        <f>SUMIF('Cust MB Ind'!$X$8:$AH$8,$B$29,'Cust MB Ind'!$X110:$AH110)</f>
        <v>6</v>
      </c>
      <c r="G150" s="42">
        <f>'Avg Bill Days'!C107</f>
        <v>28.619</v>
      </c>
      <c r="H150" s="42"/>
      <c r="I150" s="42"/>
      <c r="J150" s="42">
        <f t="shared" si="14"/>
        <v>0</v>
      </c>
      <c r="K150" s="42">
        <f t="shared" si="14"/>
        <v>960</v>
      </c>
      <c r="L150" s="42"/>
      <c r="M150" s="42"/>
      <c r="N150" s="42"/>
      <c r="O150" s="42"/>
      <c r="P150" s="42"/>
      <c r="Q150" s="42"/>
      <c r="R150" s="42">
        <f t="shared" si="15"/>
        <v>2041067</v>
      </c>
      <c r="S150" s="42">
        <f t="shared" si="16"/>
        <v>4977</v>
      </c>
    </row>
    <row r="151" spans="1:19" s="18" customFormat="1">
      <c r="A151" s="18">
        <f t="shared" si="17"/>
        <v>2020</v>
      </c>
      <c r="B151" s="18">
        <f t="shared" si="18"/>
        <v>12</v>
      </c>
      <c r="F151" s="42">
        <f>SUMIF('Cust MB Ind'!$X$8:$AH$8,$B$29,'Cust MB Ind'!$X111:$AH111)</f>
        <v>6</v>
      </c>
      <c r="G151" s="42">
        <f>'Avg Bill Days'!C108</f>
        <v>31.238</v>
      </c>
      <c r="H151" s="42"/>
      <c r="I151" s="42"/>
      <c r="J151" s="42">
        <f t="shared" si="14"/>
        <v>0</v>
      </c>
      <c r="K151" s="42">
        <f t="shared" si="14"/>
        <v>835</v>
      </c>
      <c r="L151" s="42"/>
      <c r="M151" s="42"/>
      <c r="N151" s="42"/>
      <c r="O151" s="42"/>
      <c r="P151" s="42"/>
      <c r="Q151" s="42"/>
      <c r="R151" s="42">
        <f t="shared" si="15"/>
        <v>2138215</v>
      </c>
      <c r="S151" s="42">
        <f t="shared" si="16"/>
        <v>4821</v>
      </c>
    </row>
    <row r="152" spans="1:19" s="18" customFormat="1">
      <c r="A152" s="18">
        <f t="shared" si="17"/>
        <v>2021</v>
      </c>
      <c r="B152" s="18">
        <f t="shared" si="18"/>
        <v>1</v>
      </c>
      <c r="F152" s="42">
        <f>SUMIF('Cust MB Ind'!$X$8:$AH$8,$B$29,'Cust MB Ind'!$X112:$AH112)</f>
        <v>6</v>
      </c>
      <c r="G152" s="42">
        <f>'Avg Bill Days'!C109</f>
        <v>32.286000000000001</v>
      </c>
      <c r="H152" s="42"/>
      <c r="I152" s="42"/>
      <c r="J152" s="42">
        <f t="shared" si="14"/>
        <v>0</v>
      </c>
      <c r="K152" s="42">
        <f t="shared" si="14"/>
        <v>692</v>
      </c>
      <c r="L152" s="42"/>
      <c r="M152" s="42"/>
      <c r="N152" s="42"/>
      <c r="O152" s="42"/>
      <c r="P152" s="42"/>
      <c r="Q152" s="42"/>
      <c r="R152" s="42">
        <f t="shared" si="15"/>
        <v>2072761</v>
      </c>
      <c r="S152" s="42">
        <f t="shared" si="16"/>
        <v>4738</v>
      </c>
    </row>
    <row r="153" spans="1:19" s="18" customFormat="1">
      <c r="A153" s="18">
        <f t="shared" si="17"/>
        <v>2021</v>
      </c>
      <c r="B153" s="18">
        <f t="shared" si="18"/>
        <v>2</v>
      </c>
      <c r="F153" s="42">
        <f>SUMIF('Cust MB Ind'!$X$8:$AH$8,$B$29,'Cust MB Ind'!$X113:$AH113)</f>
        <v>6</v>
      </c>
      <c r="G153" s="42">
        <f>'Avg Bill Days'!C110</f>
        <v>29.81</v>
      </c>
      <c r="H153" s="42"/>
      <c r="I153" s="42"/>
      <c r="J153" s="42">
        <f t="shared" si="14"/>
        <v>0</v>
      </c>
      <c r="K153" s="42">
        <f t="shared" si="14"/>
        <v>823</v>
      </c>
      <c r="L153" s="42"/>
      <c r="M153" s="42"/>
      <c r="N153" s="42"/>
      <c r="O153" s="42"/>
      <c r="P153" s="42"/>
      <c r="Q153" s="42"/>
      <c r="R153" s="42">
        <f t="shared" si="15"/>
        <v>1884400</v>
      </c>
      <c r="S153" s="42">
        <f t="shared" si="16"/>
        <v>4695</v>
      </c>
    </row>
    <row r="154" spans="1:19" s="18" customFormat="1">
      <c r="A154" s="18">
        <f t="shared" si="17"/>
        <v>2021</v>
      </c>
      <c r="B154" s="18">
        <f t="shared" si="18"/>
        <v>3</v>
      </c>
      <c r="F154" s="42">
        <f>SUMIF('Cust MB Ind'!$X$8:$AH$8,$B$29,'Cust MB Ind'!$X114:$AH114)</f>
        <v>6</v>
      </c>
      <c r="G154" s="42">
        <f>'Avg Bill Days'!C111</f>
        <v>29.524000000000001</v>
      </c>
      <c r="H154" s="42"/>
      <c r="I154" s="42"/>
      <c r="J154" s="42">
        <f t="shared" si="14"/>
        <v>0</v>
      </c>
      <c r="K154" s="42">
        <f t="shared" si="14"/>
        <v>908</v>
      </c>
      <c r="L154" s="42"/>
      <c r="M154" s="42"/>
      <c r="N154" s="42"/>
      <c r="O154" s="42"/>
      <c r="P154" s="42"/>
      <c r="Q154" s="42"/>
      <c r="R154" s="42">
        <f t="shared" si="15"/>
        <v>2096420</v>
      </c>
      <c r="S154" s="42">
        <f t="shared" si="16"/>
        <v>4555</v>
      </c>
    </row>
    <row r="155" spans="1:19" s="18" customFormat="1">
      <c r="A155" s="18">
        <f t="shared" si="17"/>
        <v>2021</v>
      </c>
      <c r="B155" s="18">
        <f t="shared" si="18"/>
        <v>4</v>
      </c>
      <c r="F155" s="42">
        <f>SUMIF('Cust MB Ind'!$X$8:$AH$8,$B$29,'Cust MB Ind'!$X115:$AH115)</f>
        <v>6</v>
      </c>
      <c r="G155" s="42">
        <f>'Avg Bill Days'!C112</f>
        <v>30.713999999999999</v>
      </c>
      <c r="H155" s="42"/>
      <c r="I155" s="42"/>
      <c r="J155" s="42">
        <f t="shared" si="14"/>
        <v>0</v>
      </c>
      <c r="K155" s="42">
        <f t="shared" si="14"/>
        <v>964</v>
      </c>
      <c r="L155" s="42"/>
      <c r="M155" s="42"/>
      <c r="N155" s="42"/>
      <c r="O155" s="42"/>
      <c r="P155" s="42"/>
      <c r="Q155" s="42"/>
      <c r="R155" s="42">
        <f t="shared" si="15"/>
        <v>2269346</v>
      </c>
      <c r="S155" s="42">
        <f t="shared" si="16"/>
        <v>4831</v>
      </c>
    </row>
    <row r="156" spans="1:19" s="18" customFormat="1">
      <c r="A156" s="18">
        <f t="shared" si="17"/>
        <v>2021</v>
      </c>
      <c r="B156" s="18">
        <f t="shared" si="18"/>
        <v>5</v>
      </c>
      <c r="F156" s="42">
        <f>SUMIF('Cust MB Ind'!$X$8:$AH$8,$B$29,'Cust MB Ind'!$X116:$AH116)</f>
        <v>6</v>
      </c>
      <c r="G156" s="42">
        <f>'Avg Bill Days'!C113</f>
        <v>29.524000000000001</v>
      </c>
      <c r="H156" s="42"/>
      <c r="I156" s="42"/>
      <c r="J156" s="42">
        <f t="shared" si="14"/>
        <v>0</v>
      </c>
      <c r="K156" s="42">
        <f t="shared" si="14"/>
        <v>923</v>
      </c>
      <c r="L156" s="42"/>
      <c r="M156" s="42"/>
      <c r="N156" s="42"/>
      <c r="O156" s="42"/>
      <c r="P156" s="42"/>
      <c r="Q156" s="42"/>
      <c r="R156" s="42">
        <f t="shared" si="15"/>
        <v>2266509</v>
      </c>
      <c r="S156" s="42">
        <f t="shared" si="16"/>
        <v>5202</v>
      </c>
    </row>
    <row r="157" spans="1:19" s="18" customFormat="1">
      <c r="A157" s="18">
        <f t="shared" si="17"/>
        <v>2021</v>
      </c>
      <c r="B157" s="18">
        <f t="shared" si="18"/>
        <v>6</v>
      </c>
      <c r="F157" s="42">
        <f>SUMIF('Cust MB Ind'!$X$8:$AH$8,$B$29,'Cust MB Ind'!$X117:$AH117)</f>
        <v>6</v>
      </c>
      <c r="G157" s="42">
        <f>'Avg Bill Days'!C114</f>
        <v>30.619</v>
      </c>
      <c r="H157" s="42"/>
      <c r="I157" s="42"/>
      <c r="J157" s="42">
        <f t="shared" si="14"/>
        <v>0</v>
      </c>
      <c r="K157" s="42">
        <f t="shared" si="14"/>
        <v>895</v>
      </c>
      <c r="L157" s="42"/>
      <c r="M157" s="42"/>
      <c r="N157" s="42"/>
      <c r="O157" s="42"/>
      <c r="P157" s="42"/>
      <c r="Q157" s="42"/>
      <c r="R157" s="42">
        <f t="shared" si="15"/>
        <v>2617479</v>
      </c>
      <c r="S157" s="42">
        <f t="shared" si="16"/>
        <v>5626</v>
      </c>
    </row>
    <row r="158" spans="1:19" s="18" customFormat="1">
      <c r="A158" s="18">
        <f t="shared" si="17"/>
        <v>2021</v>
      </c>
      <c r="B158" s="18">
        <f t="shared" si="18"/>
        <v>7</v>
      </c>
      <c r="F158" s="42">
        <f>SUMIF('Cust MB Ind'!$X$8:$AH$8,$B$29,'Cust MB Ind'!$X118:$AH118)</f>
        <v>6</v>
      </c>
      <c r="G158" s="42">
        <f>'Avg Bill Days'!C115</f>
        <v>30.713999999999999</v>
      </c>
      <c r="H158" s="42"/>
      <c r="I158" s="42"/>
      <c r="J158" s="42">
        <f t="shared" si="14"/>
        <v>0</v>
      </c>
      <c r="K158" s="42">
        <f t="shared" si="14"/>
        <v>481</v>
      </c>
      <c r="L158" s="42"/>
      <c r="M158" s="42"/>
      <c r="N158" s="42"/>
      <c r="O158" s="42"/>
      <c r="P158" s="42"/>
      <c r="Q158" s="42"/>
      <c r="R158" s="42">
        <f t="shared" si="15"/>
        <v>2551402</v>
      </c>
      <c r="S158" s="42">
        <f t="shared" si="16"/>
        <v>5120</v>
      </c>
    </row>
    <row r="159" spans="1:19" s="18" customFormat="1">
      <c r="A159" s="18">
        <f t="shared" si="17"/>
        <v>2021</v>
      </c>
      <c r="B159" s="18">
        <f t="shared" si="18"/>
        <v>8</v>
      </c>
      <c r="F159" s="42">
        <f>SUMIF('Cust MB Ind'!$X$8:$AH$8,$B$29,'Cust MB Ind'!$X119:$AH119)</f>
        <v>6</v>
      </c>
      <c r="G159" s="42">
        <f>'Avg Bill Days'!C116</f>
        <v>30.475999999999999</v>
      </c>
      <c r="H159" s="42"/>
      <c r="I159" s="42"/>
      <c r="J159" s="42">
        <f t="shared" si="14"/>
        <v>0</v>
      </c>
      <c r="K159" s="42">
        <f t="shared" si="14"/>
        <v>493</v>
      </c>
      <c r="L159" s="42"/>
      <c r="M159" s="42"/>
      <c r="N159" s="42"/>
      <c r="O159" s="42"/>
      <c r="P159" s="42"/>
      <c r="Q159" s="42"/>
      <c r="R159" s="42">
        <f t="shared" si="15"/>
        <v>2626917</v>
      </c>
      <c r="S159" s="42">
        <f t="shared" si="16"/>
        <v>5062</v>
      </c>
    </row>
    <row r="160" spans="1:19" s="18" customFormat="1">
      <c r="A160" s="18">
        <f t="shared" si="17"/>
        <v>2021</v>
      </c>
      <c r="B160" s="18">
        <f t="shared" si="18"/>
        <v>9</v>
      </c>
      <c r="F160" s="42">
        <f>SUMIF('Cust MB Ind'!$X$8:$AH$8,$B$29,'Cust MB Ind'!$X120:$AH120)</f>
        <v>6</v>
      </c>
      <c r="G160" s="42">
        <f>'Avg Bill Days'!C117</f>
        <v>31.143000000000001</v>
      </c>
      <c r="H160" s="42"/>
      <c r="I160" s="42"/>
      <c r="J160" s="42">
        <f t="shared" si="14"/>
        <v>0</v>
      </c>
      <c r="K160" s="42">
        <f t="shared" si="14"/>
        <v>992</v>
      </c>
      <c r="L160" s="42"/>
      <c r="M160" s="42"/>
      <c r="N160" s="42"/>
      <c r="O160" s="42"/>
      <c r="P160" s="42"/>
      <c r="Q160" s="42"/>
      <c r="R160" s="42">
        <f t="shared" si="15"/>
        <v>2663449</v>
      </c>
      <c r="S160" s="42">
        <f t="shared" si="16"/>
        <v>5565</v>
      </c>
    </row>
    <row r="161" spans="1:19" s="18" customFormat="1">
      <c r="A161" s="18">
        <f t="shared" si="17"/>
        <v>2021</v>
      </c>
      <c r="B161" s="18">
        <f t="shared" si="18"/>
        <v>10</v>
      </c>
      <c r="F161" s="42">
        <f>SUMIF('Cust MB Ind'!$X$8:$AH$8,$B$29,'Cust MB Ind'!$X121:$AH121)</f>
        <v>6</v>
      </c>
      <c r="G161" s="42">
        <f>'Avg Bill Days'!C118</f>
        <v>30.762</v>
      </c>
      <c r="H161" s="42"/>
      <c r="I161" s="42"/>
      <c r="J161" s="42">
        <f t="shared" si="14"/>
        <v>0</v>
      </c>
      <c r="K161" s="42">
        <f t="shared" si="14"/>
        <v>937</v>
      </c>
      <c r="L161" s="42"/>
      <c r="M161" s="42"/>
      <c r="N161" s="42"/>
      <c r="O161" s="42"/>
      <c r="P161" s="42"/>
      <c r="Q161" s="42"/>
      <c r="R161" s="42">
        <f t="shared" si="15"/>
        <v>2305373</v>
      </c>
      <c r="S161" s="42">
        <f t="shared" si="16"/>
        <v>5069</v>
      </c>
    </row>
    <row r="162" spans="1:19" s="18" customFormat="1">
      <c r="A162" s="18">
        <f t="shared" si="17"/>
        <v>2021</v>
      </c>
      <c r="B162" s="18">
        <f t="shared" si="18"/>
        <v>11</v>
      </c>
      <c r="F162" s="42">
        <f>SUMIF('Cust MB Ind'!$X$8:$AH$8,$B$29,'Cust MB Ind'!$X122:$AH122)</f>
        <v>6</v>
      </c>
      <c r="G162" s="42">
        <f>'Avg Bill Days'!C119</f>
        <v>28.619</v>
      </c>
      <c r="H162" s="42"/>
      <c r="I162" s="42"/>
      <c r="J162" s="42">
        <f t="shared" si="14"/>
        <v>0</v>
      </c>
      <c r="K162" s="42">
        <f t="shared" si="14"/>
        <v>960</v>
      </c>
      <c r="L162" s="42"/>
      <c r="M162" s="42"/>
      <c r="N162" s="42"/>
      <c r="O162" s="42"/>
      <c r="P162" s="42"/>
      <c r="Q162" s="42"/>
      <c r="R162" s="42">
        <f t="shared" si="15"/>
        <v>2041067</v>
      </c>
      <c r="S162" s="42">
        <f t="shared" si="16"/>
        <v>4977</v>
      </c>
    </row>
    <row r="163" spans="1:19" s="18" customFormat="1">
      <c r="A163" s="18">
        <f t="shared" si="17"/>
        <v>2021</v>
      </c>
      <c r="B163" s="18">
        <f t="shared" si="18"/>
        <v>12</v>
      </c>
      <c r="F163" s="42">
        <f>SUMIF('Cust MB Ind'!$X$8:$AH$8,$B$29,'Cust MB Ind'!$X123:$AH123)</f>
        <v>6</v>
      </c>
      <c r="G163" s="42">
        <f>'Avg Bill Days'!C120</f>
        <v>31.238</v>
      </c>
      <c r="H163" s="42"/>
      <c r="I163" s="42"/>
      <c r="J163" s="42">
        <f t="shared" si="14"/>
        <v>0</v>
      </c>
      <c r="K163" s="42">
        <f t="shared" si="14"/>
        <v>835</v>
      </c>
      <c r="L163" s="42"/>
      <c r="M163" s="42"/>
      <c r="N163" s="42"/>
      <c r="O163" s="42"/>
      <c r="P163" s="42"/>
      <c r="Q163" s="42"/>
      <c r="R163" s="42">
        <f t="shared" si="15"/>
        <v>2138215</v>
      </c>
      <c r="S163" s="42">
        <f t="shared" si="16"/>
        <v>4821</v>
      </c>
    </row>
    <row r="164" spans="1:19" s="18" customFormat="1">
      <c r="A164" s="18">
        <f t="shared" si="17"/>
        <v>2022</v>
      </c>
      <c r="B164" s="18">
        <f t="shared" si="18"/>
        <v>1</v>
      </c>
      <c r="F164" s="42">
        <f>SUMIF('Cust MB Ind'!$X$8:$AH$8,$B$29,'Cust MB Ind'!$X124:$AH124)</f>
        <v>6</v>
      </c>
      <c r="G164" s="42">
        <f>'Avg Bill Days'!C121</f>
        <v>32.286000000000001</v>
      </c>
      <c r="H164" s="42"/>
      <c r="I164" s="42"/>
      <c r="J164" s="42">
        <f t="shared" si="14"/>
        <v>0</v>
      </c>
      <c r="K164" s="42">
        <f t="shared" si="14"/>
        <v>692</v>
      </c>
      <c r="L164" s="42"/>
      <c r="M164" s="42"/>
      <c r="N164" s="42"/>
      <c r="O164" s="42"/>
      <c r="P164" s="42"/>
      <c r="Q164" s="42"/>
      <c r="R164" s="42">
        <f t="shared" si="15"/>
        <v>2072761</v>
      </c>
      <c r="S164" s="42">
        <f t="shared" si="16"/>
        <v>4738</v>
      </c>
    </row>
    <row r="165" spans="1:19" s="18" customFormat="1">
      <c r="A165" s="18">
        <f t="shared" si="17"/>
        <v>2022</v>
      </c>
      <c r="B165" s="18">
        <f t="shared" si="18"/>
        <v>2</v>
      </c>
      <c r="F165" s="42">
        <f>SUMIF('Cust MB Ind'!$X$8:$AH$8,$B$29,'Cust MB Ind'!$X125:$AH125)</f>
        <v>6</v>
      </c>
      <c r="G165" s="42">
        <f>'Avg Bill Days'!C122</f>
        <v>29.81</v>
      </c>
      <c r="H165" s="42"/>
      <c r="I165" s="42"/>
      <c r="J165" s="42">
        <f t="shared" si="14"/>
        <v>0</v>
      </c>
      <c r="K165" s="42">
        <f t="shared" si="14"/>
        <v>823</v>
      </c>
      <c r="L165" s="42"/>
      <c r="M165" s="42"/>
      <c r="N165" s="42"/>
      <c r="O165" s="42"/>
      <c r="P165" s="42"/>
      <c r="Q165" s="42"/>
      <c r="R165" s="42">
        <f t="shared" si="15"/>
        <v>1884400</v>
      </c>
      <c r="S165" s="42">
        <f t="shared" si="16"/>
        <v>4695</v>
      </c>
    </row>
    <row r="166" spans="1:19" s="18" customFormat="1">
      <c r="A166" s="18">
        <f t="shared" si="17"/>
        <v>2022</v>
      </c>
      <c r="B166" s="18">
        <f t="shared" si="18"/>
        <v>3</v>
      </c>
      <c r="F166" s="42">
        <f>SUMIF('Cust MB Ind'!$X$8:$AH$8,$B$29,'Cust MB Ind'!$X126:$AH126)</f>
        <v>6</v>
      </c>
      <c r="G166" s="42">
        <f>'Avg Bill Days'!C123</f>
        <v>29.524000000000001</v>
      </c>
      <c r="H166" s="42"/>
      <c r="I166" s="42"/>
      <c r="J166" s="42">
        <f t="shared" si="14"/>
        <v>0</v>
      </c>
      <c r="K166" s="42">
        <f t="shared" si="14"/>
        <v>908</v>
      </c>
      <c r="L166" s="42"/>
      <c r="M166" s="42"/>
      <c r="N166" s="42"/>
      <c r="O166" s="42"/>
      <c r="P166" s="42"/>
      <c r="Q166" s="42"/>
      <c r="R166" s="42">
        <f t="shared" si="15"/>
        <v>2096420</v>
      </c>
      <c r="S166" s="42">
        <f t="shared" si="16"/>
        <v>4555</v>
      </c>
    </row>
    <row r="167" spans="1:19" s="18" customFormat="1">
      <c r="A167" s="18">
        <f t="shared" si="17"/>
        <v>2022</v>
      </c>
      <c r="B167" s="18">
        <f t="shared" si="18"/>
        <v>4</v>
      </c>
      <c r="F167" s="42">
        <f>SUMIF('Cust MB Ind'!$X$8:$AH$8,$B$29,'Cust MB Ind'!$X127:$AH127)</f>
        <v>6</v>
      </c>
      <c r="G167" s="42">
        <f>'Avg Bill Days'!C124</f>
        <v>30.713999999999999</v>
      </c>
      <c r="H167" s="42"/>
      <c r="I167" s="42"/>
      <c r="J167" s="42">
        <f t="shared" si="14"/>
        <v>0</v>
      </c>
      <c r="K167" s="42">
        <f t="shared" si="14"/>
        <v>964</v>
      </c>
      <c r="L167" s="42"/>
      <c r="M167" s="42"/>
      <c r="N167" s="42"/>
      <c r="O167" s="42"/>
      <c r="P167" s="42"/>
      <c r="Q167" s="42"/>
      <c r="R167" s="42">
        <f t="shared" si="15"/>
        <v>2269346</v>
      </c>
      <c r="S167" s="42">
        <f t="shared" si="16"/>
        <v>4831</v>
      </c>
    </row>
    <row r="168" spans="1:19" s="18" customFormat="1">
      <c r="A168" s="18">
        <f t="shared" si="17"/>
        <v>2022</v>
      </c>
      <c r="B168" s="18">
        <f t="shared" si="18"/>
        <v>5</v>
      </c>
      <c r="F168" s="42">
        <f>SUMIF('Cust MB Ind'!$X$8:$AH$8,$B$29,'Cust MB Ind'!$X128:$AH128)</f>
        <v>6</v>
      </c>
      <c r="G168" s="42">
        <f>'Avg Bill Days'!C125</f>
        <v>29.524000000000001</v>
      </c>
      <c r="H168" s="42"/>
      <c r="I168" s="42"/>
      <c r="J168" s="42">
        <f t="shared" si="14"/>
        <v>0</v>
      </c>
      <c r="K168" s="42">
        <f t="shared" si="14"/>
        <v>923</v>
      </c>
      <c r="L168" s="42"/>
      <c r="M168" s="42"/>
      <c r="N168" s="42"/>
      <c r="O168" s="42"/>
      <c r="P168" s="42"/>
      <c r="Q168" s="42"/>
      <c r="R168" s="42">
        <f t="shared" si="15"/>
        <v>2266509</v>
      </c>
      <c r="S168" s="42">
        <f t="shared" si="16"/>
        <v>5202</v>
      </c>
    </row>
    <row r="169" spans="1:19" s="18" customFormat="1">
      <c r="A169" s="18">
        <f t="shared" si="17"/>
        <v>2022</v>
      </c>
      <c r="B169" s="18">
        <f t="shared" si="18"/>
        <v>6</v>
      </c>
      <c r="F169" s="42">
        <f>SUMIF('Cust MB Ind'!$X$8:$AH$8,$B$29,'Cust MB Ind'!$X129:$AH129)</f>
        <v>6</v>
      </c>
      <c r="G169" s="42">
        <f>'Avg Bill Days'!C126</f>
        <v>30.619</v>
      </c>
      <c r="H169" s="42"/>
      <c r="I169" s="42"/>
      <c r="J169" s="42">
        <f t="shared" si="14"/>
        <v>0</v>
      </c>
      <c r="K169" s="42">
        <f t="shared" si="14"/>
        <v>895</v>
      </c>
      <c r="L169" s="42"/>
      <c r="M169" s="42"/>
      <c r="N169" s="42"/>
      <c r="O169" s="42"/>
      <c r="P169" s="42"/>
      <c r="Q169" s="42"/>
      <c r="R169" s="42">
        <f t="shared" si="15"/>
        <v>2617479</v>
      </c>
      <c r="S169" s="42">
        <f t="shared" si="16"/>
        <v>5626</v>
      </c>
    </row>
    <row r="170" spans="1:19" s="18" customFormat="1">
      <c r="A170" s="18">
        <f t="shared" si="17"/>
        <v>2022</v>
      </c>
      <c r="B170" s="18">
        <f t="shared" si="18"/>
        <v>7</v>
      </c>
      <c r="F170" s="42">
        <f>SUMIF('Cust MB Ind'!$X$8:$AH$8,$B$29,'Cust MB Ind'!$X130:$AH130)</f>
        <v>6</v>
      </c>
      <c r="G170" s="42">
        <f>'Avg Bill Days'!C127</f>
        <v>30.713999999999999</v>
      </c>
      <c r="H170" s="42"/>
      <c r="I170" s="42"/>
      <c r="J170" s="42">
        <f t="shared" si="14"/>
        <v>0</v>
      </c>
      <c r="K170" s="42">
        <f t="shared" si="14"/>
        <v>481</v>
      </c>
      <c r="L170" s="42"/>
      <c r="M170" s="42"/>
      <c r="N170" s="42"/>
      <c r="O170" s="42"/>
      <c r="P170" s="42"/>
      <c r="Q170" s="42"/>
      <c r="R170" s="42">
        <f t="shared" si="15"/>
        <v>2551402</v>
      </c>
      <c r="S170" s="42">
        <f t="shared" si="16"/>
        <v>5120</v>
      </c>
    </row>
    <row r="171" spans="1:19" s="18" customFormat="1">
      <c r="A171" s="18">
        <f t="shared" si="17"/>
        <v>2022</v>
      </c>
      <c r="B171" s="18">
        <f t="shared" si="18"/>
        <v>8</v>
      </c>
      <c r="F171" s="42">
        <f>SUMIF('Cust MB Ind'!$X$8:$AH$8,$B$29,'Cust MB Ind'!$X131:$AH131)</f>
        <v>6</v>
      </c>
      <c r="G171" s="42">
        <f>'Avg Bill Days'!C128</f>
        <v>30.475999999999999</v>
      </c>
      <c r="H171" s="42"/>
      <c r="I171" s="42"/>
      <c r="J171" s="42">
        <f t="shared" si="14"/>
        <v>0</v>
      </c>
      <c r="K171" s="42">
        <f t="shared" si="14"/>
        <v>493</v>
      </c>
      <c r="L171" s="42"/>
      <c r="M171" s="42"/>
      <c r="N171" s="42"/>
      <c r="O171" s="42"/>
      <c r="P171" s="42"/>
      <c r="Q171" s="42"/>
      <c r="R171" s="42">
        <f t="shared" si="15"/>
        <v>2626917</v>
      </c>
      <c r="S171" s="42">
        <f t="shared" si="16"/>
        <v>5062</v>
      </c>
    </row>
    <row r="172" spans="1:19" s="18" customFormat="1">
      <c r="A172" s="18">
        <f t="shared" si="17"/>
        <v>2022</v>
      </c>
      <c r="B172" s="18">
        <f t="shared" si="18"/>
        <v>9</v>
      </c>
      <c r="F172" s="42">
        <f>SUMIF('Cust MB Ind'!$X$8:$AH$8,$B$29,'Cust MB Ind'!$X132:$AH132)</f>
        <v>6</v>
      </c>
      <c r="G172" s="42">
        <f>'Avg Bill Days'!C129</f>
        <v>31.143000000000001</v>
      </c>
      <c r="H172" s="42"/>
      <c r="I172" s="42"/>
      <c r="J172" s="42">
        <f t="shared" si="14"/>
        <v>0</v>
      </c>
      <c r="K172" s="42">
        <f t="shared" si="14"/>
        <v>992</v>
      </c>
      <c r="L172" s="42"/>
      <c r="M172" s="42"/>
      <c r="N172" s="42"/>
      <c r="O172" s="42"/>
      <c r="P172" s="42"/>
      <c r="Q172" s="42"/>
      <c r="R172" s="42">
        <f t="shared" si="15"/>
        <v>2663449</v>
      </c>
      <c r="S172" s="42">
        <f t="shared" si="16"/>
        <v>5565</v>
      </c>
    </row>
    <row r="173" spans="1:19" s="18" customFormat="1">
      <c r="A173" s="18">
        <f t="shared" si="17"/>
        <v>2022</v>
      </c>
      <c r="B173" s="18">
        <f t="shared" si="18"/>
        <v>10</v>
      </c>
      <c r="F173" s="42">
        <f>SUMIF('Cust MB Ind'!$X$8:$AH$8,$B$29,'Cust MB Ind'!$X133:$AH133)</f>
        <v>6</v>
      </c>
      <c r="G173" s="42">
        <f>'Avg Bill Days'!C130</f>
        <v>30.762</v>
      </c>
      <c r="H173" s="42"/>
      <c r="I173" s="42"/>
      <c r="J173" s="42">
        <f t="shared" si="14"/>
        <v>0</v>
      </c>
      <c r="K173" s="42">
        <f t="shared" si="14"/>
        <v>937</v>
      </c>
      <c r="L173" s="42"/>
      <c r="M173" s="42"/>
      <c r="N173" s="42"/>
      <c r="O173" s="42"/>
      <c r="P173" s="42"/>
      <c r="Q173" s="42"/>
      <c r="R173" s="42">
        <f t="shared" si="15"/>
        <v>2305373</v>
      </c>
      <c r="S173" s="42">
        <f t="shared" si="16"/>
        <v>5069</v>
      </c>
    </row>
    <row r="174" spans="1:19" s="18" customFormat="1">
      <c r="A174" s="18">
        <f t="shared" si="17"/>
        <v>2022</v>
      </c>
      <c r="B174" s="18">
        <f t="shared" si="18"/>
        <v>11</v>
      </c>
      <c r="F174" s="42">
        <f>SUMIF('Cust MB Ind'!$X$8:$AH$8,$B$29,'Cust MB Ind'!$X134:$AH134)</f>
        <v>6</v>
      </c>
      <c r="G174" s="42">
        <f>'Avg Bill Days'!C131</f>
        <v>28.619</v>
      </c>
      <c r="H174" s="42"/>
      <c r="I174" s="42"/>
      <c r="J174" s="42">
        <f t="shared" si="14"/>
        <v>0</v>
      </c>
      <c r="K174" s="42">
        <f t="shared" si="14"/>
        <v>960</v>
      </c>
      <c r="L174" s="42"/>
      <c r="M174" s="42"/>
      <c r="N174" s="42"/>
      <c r="O174" s="42"/>
      <c r="P174" s="42"/>
      <c r="Q174" s="42"/>
      <c r="R174" s="42">
        <f t="shared" si="15"/>
        <v>2041067</v>
      </c>
      <c r="S174" s="42">
        <f t="shared" si="16"/>
        <v>4977</v>
      </c>
    </row>
    <row r="175" spans="1:19" s="18" customFormat="1">
      <c r="A175" s="18">
        <f t="shared" si="17"/>
        <v>2022</v>
      </c>
      <c r="B175" s="18">
        <f t="shared" si="18"/>
        <v>12</v>
      </c>
      <c r="F175" s="42">
        <f>SUMIF('Cust MB Ind'!$X$8:$AH$8,$B$29,'Cust MB Ind'!$X135:$AH135)</f>
        <v>6</v>
      </c>
      <c r="G175" s="42">
        <f>'Avg Bill Days'!C132</f>
        <v>31.238</v>
      </c>
      <c r="H175" s="42"/>
      <c r="I175" s="42"/>
      <c r="J175" s="42">
        <f t="shared" si="14"/>
        <v>0</v>
      </c>
      <c r="K175" s="42">
        <f t="shared" si="14"/>
        <v>835</v>
      </c>
      <c r="L175" s="42"/>
      <c r="M175" s="42"/>
      <c r="N175" s="42"/>
      <c r="O175" s="42"/>
      <c r="P175" s="42"/>
      <c r="Q175" s="42"/>
      <c r="R175" s="42">
        <f t="shared" si="15"/>
        <v>2138215</v>
      </c>
      <c r="S175" s="42">
        <f t="shared" si="16"/>
        <v>4821</v>
      </c>
    </row>
    <row r="176" spans="1:19" s="18" customFormat="1">
      <c r="A176" s="18">
        <f t="shared" si="17"/>
        <v>2023</v>
      </c>
      <c r="B176" s="18">
        <f t="shared" si="18"/>
        <v>1</v>
      </c>
      <c r="F176" s="42">
        <f>SUMIF('Cust MB Ind'!$X$8:$AH$8,$B$29,'Cust MB Ind'!$X136:$AH136)</f>
        <v>6</v>
      </c>
      <c r="G176" s="42">
        <f>'Avg Bill Days'!C133</f>
        <v>32.286000000000001</v>
      </c>
      <c r="H176" s="42"/>
      <c r="I176" s="42"/>
      <c r="J176" s="42">
        <f t="shared" si="14"/>
        <v>0</v>
      </c>
      <c r="K176" s="42">
        <f t="shared" si="14"/>
        <v>692</v>
      </c>
      <c r="L176" s="42"/>
      <c r="M176" s="42"/>
      <c r="N176" s="42"/>
      <c r="O176" s="42"/>
      <c r="P176" s="42"/>
      <c r="Q176" s="42"/>
      <c r="R176" s="42">
        <f t="shared" si="15"/>
        <v>2072761</v>
      </c>
      <c r="S176" s="42">
        <f t="shared" si="16"/>
        <v>4738</v>
      </c>
    </row>
    <row r="177" spans="1:19" s="18" customFormat="1">
      <c r="A177" s="18">
        <f t="shared" si="17"/>
        <v>2023</v>
      </c>
      <c r="B177" s="18">
        <f t="shared" si="18"/>
        <v>2</v>
      </c>
      <c r="F177" s="42">
        <f>SUMIF('Cust MB Ind'!$X$8:$AH$8,$B$29,'Cust MB Ind'!$X137:$AH137)</f>
        <v>6</v>
      </c>
      <c r="G177" s="42">
        <f>'Avg Bill Days'!C134</f>
        <v>29.81</v>
      </c>
      <c r="H177" s="42"/>
      <c r="I177" s="42"/>
      <c r="J177" s="42">
        <f t="shared" si="14"/>
        <v>0</v>
      </c>
      <c r="K177" s="42">
        <f t="shared" si="14"/>
        <v>823</v>
      </c>
      <c r="L177" s="42"/>
      <c r="M177" s="42"/>
      <c r="N177" s="42"/>
      <c r="O177" s="42"/>
      <c r="P177" s="42"/>
      <c r="Q177" s="42"/>
      <c r="R177" s="42">
        <f t="shared" si="15"/>
        <v>1884400</v>
      </c>
      <c r="S177" s="42">
        <f t="shared" si="16"/>
        <v>4695</v>
      </c>
    </row>
    <row r="178" spans="1:19" s="18" customFormat="1">
      <c r="A178" s="18">
        <f t="shared" si="17"/>
        <v>2023</v>
      </c>
      <c r="B178" s="18">
        <f t="shared" si="18"/>
        <v>3</v>
      </c>
      <c r="F178" s="42">
        <f>SUMIF('Cust MB Ind'!$X$8:$AH$8,$B$29,'Cust MB Ind'!$X138:$AH138)</f>
        <v>6</v>
      </c>
      <c r="G178" s="42">
        <f>'Avg Bill Days'!C135</f>
        <v>29.524000000000001</v>
      </c>
      <c r="H178" s="42"/>
      <c r="I178" s="42"/>
      <c r="J178" s="42">
        <f t="shared" ref="J178:K241" si="19">ROUND(SUMIF($B$32:$B$45,$B178,J$32:J$45)*$F178,0)</f>
        <v>0</v>
      </c>
      <c r="K178" s="42">
        <f t="shared" si="19"/>
        <v>908</v>
      </c>
      <c r="L178" s="42"/>
      <c r="M178" s="42"/>
      <c r="N178" s="42"/>
      <c r="O178" s="42"/>
      <c r="P178" s="42"/>
      <c r="Q178" s="42"/>
      <c r="R178" s="42">
        <f t="shared" ref="R178:R241" si="20">ROUND(SUMIF($B$32:$B$45,$B178,R$32:R$45)*$F178*$G178,0)</f>
        <v>2096420</v>
      </c>
      <c r="S178" s="42">
        <f t="shared" ref="S178:S241" si="21">ROUND(SUMIF($B$32:$B$45,$B178,S$32:S$45)*$F178,0)</f>
        <v>4555</v>
      </c>
    </row>
    <row r="179" spans="1:19" s="18" customFormat="1">
      <c r="A179" s="18">
        <f t="shared" si="17"/>
        <v>2023</v>
      </c>
      <c r="B179" s="18">
        <f t="shared" si="18"/>
        <v>4</v>
      </c>
      <c r="F179" s="42">
        <f>SUMIF('Cust MB Ind'!$X$8:$AH$8,$B$29,'Cust MB Ind'!$X139:$AH139)</f>
        <v>6</v>
      </c>
      <c r="G179" s="42">
        <f>'Avg Bill Days'!C136</f>
        <v>30.713999999999999</v>
      </c>
      <c r="H179" s="42"/>
      <c r="I179" s="42"/>
      <c r="J179" s="42">
        <f t="shared" si="19"/>
        <v>0</v>
      </c>
      <c r="K179" s="42">
        <f t="shared" si="19"/>
        <v>964</v>
      </c>
      <c r="L179" s="42"/>
      <c r="M179" s="42"/>
      <c r="N179" s="42"/>
      <c r="O179" s="42"/>
      <c r="P179" s="42"/>
      <c r="Q179" s="42"/>
      <c r="R179" s="42">
        <f t="shared" si="20"/>
        <v>2269346</v>
      </c>
      <c r="S179" s="42">
        <f t="shared" si="21"/>
        <v>4831</v>
      </c>
    </row>
    <row r="180" spans="1:19" s="18" customFormat="1">
      <c r="A180" s="18">
        <f t="shared" si="17"/>
        <v>2023</v>
      </c>
      <c r="B180" s="18">
        <f t="shared" si="18"/>
        <v>5</v>
      </c>
      <c r="F180" s="42">
        <f>SUMIF('Cust MB Ind'!$X$8:$AH$8,$B$29,'Cust MB Ind'!$X140:$AH140)</f>
        <v>6</v>
      </c>
      <c r="G180" s="42">
        <f>'Avg Bill Days'!C137</f>
        <v>29.524000000000001</v>
      </c>
      <c r="H180" s="42"/>
      <c r="I180" s="42"/>
      <c r="J180" s="42">
        <f t="shared" si="19"/>
        <v>0</v>
      </c>
      <c r="K180" s="42">
        <f t="shared" si="19"/>
        <v>923</v>
      </c>
      <c r="L180" s="42"/>
      <c r="M180" s="42"/>
      <c r="N180" s="42"/>
      <c r="O180" s="42"/>
      <c r="P180" s="42"/>
      <c r="Q180" s="42"/>
      <c r="R180" s="42">
        <f t="shared" si="20"/>
        <v>2266509</v>
      </c>
      <c r="S180" s="42">
        <f t="shared" si="21"/>
        <v>5202</v>
      </c>
    </row>
    <row r="181" spans="1:19" s="18" customFormat="1">
      <c r="A181" s="18">
        <f t="shared" si="17"/>
        <v>2023</v>
      </c>
      <c r="B181" s="18">
        <f t="shared" si="18"/>
        <v>6</v>
      </c>
      <c r="F181" s="42">
        <f>SUMIF('Cust MB Ind'!$X$8:$AH$8,$B$29,'Cust MB Ind'!$X141:$AH141)</f>
        <v>6</v>
      </c>
      <c r="G181" s="42">
        <f>'Avg Bill Days'!C138</f>
        <v>30.619</v>
      </c>
      <c r="H181" s="42"/>
      <c r="I181" s="42"/>
      <c r="J181" s="42">
        <f t="shared" si="19"/>
        <v>0</v>
      </c>
      <c r="K181" s="42">
        <f t="shared" si="19"/>
        <v>895</v>
      </c>
      <c r="L181" s="42"/>
      <c r="M181" s="42"/>
      <c r="N181" s="42"/>
      <c r="O181" s="42"/>
      <c r="P181" s="42"/>
      <c r="Q181" s="42"/>
      <c r="R181" s="42">
        <f t="shared" si="20"/>
        <v>2617479</v>
      </c>
      <c r="S181" s="42">
        <f t="shared" si="21"/>
        <v>5626</v>
      </c>
    </row>
    <row r="182" spans="1:19" s="18" customFormat="1">
      <c r="A182" s="18">
        <f t="shared" si="17"/>
        <v>2023</v>
      </c>
      <c r="B182" s="18">
        <f t="shared" si="18"/>
        <v>7</v>
      </c>
      <c r="F182" s="42">
        <f>SUMIF('Cust MB Ind'!$X$8:$AH$8,$B$29,'Cust MB Ind'!$X142:$AH142)</f>
        <v>6</v>
      </c>
      <c r="G182" s="42">
        <f>'Avg Bill Days'!C139</f>
        <v>30.713999999999999</v>
      </c>
      <c r="H182" s="42"/>
      <c r="I182" s="42"/>
      <c r="J182" s="42">
        <f t="shared" si="19"/>
        <v>0</v>
      </c>
      <c r="K182" s="42">
        <f t="shared" si="19"/>
        <v>481</v>
      </c>
      <c r="L182" s="42"/>
      <c r="M182" s="42"/>
      <c r="N182" s="42"/>
      <c r="O182" s="42"/>
      <c r="P182" s="42"/>
      <c r="Q182" s="42"/>
      <c r="R182" s="42">
        <f t="shared" si="20"/>
        <v>2551402</v>
      </c>
      <c r="S182" s="42">
        <f t="shared" si="21"/>
        <v>5120</v>
      </c>
    </row>
    <row r="183" spans="1:19" s="18" customFormat="1">
      <c r="A183" s="18">
        <f t="shared" si="17"/>
        <v>2023</v>
      </c>
      <c r="B183" s="18">
        <f t="shared" si="18"/>
        <v>8</v>
      </c>
      <c r="F183" s="42">
        <f>SUMIF('Cust MB Ind'!$X$8:$AH$8,$B$29,'Cust MB Ind'!$X143:$AH143)</f>
        <v>6</v>
      </c>
      <c r="G183" s="42">
        <f>'Avg Bill Days'!C140</f>
        <v>30.475999999999999</v>
      </c>
      <c r="H183" s="42"/>
      <c r="I183" s="42"/>
      <c r="J183" s="42">
        <f t="shared" si="19"/>
        <v>0</v>
      </c>
      <c r="K183" s="42">
        <f t="shared" si="19"/>
        <v>493</v>
      </c>
      <c r="L183" s="42"/>
      <c r="M183" s="42"/>
      <c r="N183" s="42"/>
      <c r="O183" s="42"/>
      <c r="P183" s="42"/>
      <c r="Q183" s="42"/>
      <c r="R183" s="42">
        <f t="shared" si="20"/>
        <v>2626917</v>
      </c>
      <c r="S183" s="42">
        <f t="shared" si="21"/>
        <v>5062</v>
      </c>
    </row>
    <row r="184" spans="1:19" s="18" customFormat="1">
      <c r="A184" s="18">
        <f t="shared" si="17"/>
        <v>2023</v>
      </c>
      <c r="B184" s="18">
        <f t="shared" si="18"/>
        <v>9</v>
      </c>
      <c r="F184" s="42">
        <f>SUMIF('Cust MB Ind'!$X$8:$AH$8,$B$29,'Cust MB Ind'!$X144:$AH144)</f>
        <v>6</v>
      </c>
      <c r="G184" s="42">
        <f>'Avg Bill Days'!C141</f>
        <v>31.143000000000001</v>
      </c>
      <c r="H184" s="42"/>
      <c r="I184" s="42"/>
      <c r="J184" s="42">
        <f t="shared" si="19"/>
        <v>0</v>
      </c>
      <c r="K184" s="42">
        <f t="shared" si="19"/>
        <v>992</v>
      </c>
      <c r="L184" s="42"/>
      <c r="M184" s="42"/>
      <c r="N184" s="42"/>
      <c r="O184" s="42"/>
      <c r="P184" s="42"/>
      <c r="Q184" s="42"/>
      <c r="R184" s="42">
        <f t="shared" si="20"/>
        <v>2663449</v>
      </c>
      <c r="S184" s="42">
        <f t="shared" si="21"/>
        <v>5565</v>
      </c>
    </row>
    <row r="185" spans="1:19" s="18" customFormat="1">
      <c r="A185" s="18">
        <f t="shared" si="17"/>
        <v>2023</v>
      </c>
      <c r="B185" s="18">
        <f t="shared" si="18"/>
        <v>10</v>
      </c>
      <c r="F185" s="42">
        <f>SUMIF('Cust MB Ind'!$X$8:$AH$8,$B$29,'Cust MB Ind'!$X145:$AH145)</f>
        <v>6</v>
      </c>
      <c r="G185" s="42">
        <f>'Avg Bill Days'!C142</f>
        <v>30.762</v>
      </c>
      <c r="H185" s="42"/>
      <c r="I185" s="42"/>
      <c r="J185" s="42">
        <f t="shared" si="19"/>
        <v>0</v>
      </c>
      <c r="K185" s="42">
        <f t="shared" si="19"/>
        <v>937</v>
      </c>
      <c r="L185" s="42"/>
      <c r="M185" s="42"/>
      <c r="N185" s="42"/>
      <c r="O185" s="42"/>
      <c r="P185" s="42"/>
      <c r="Q185" s="42"/>
      <c r="R185" s="42">
        <f t="shared" si="20"/>
        <v>2305373</v>
      </c>
      <c r="S185" s="42">
        <f t="shared" si="21"/>
        <v>5069</v>
      </c>
    </row>
    <row r="186" spans="1:19" s="18" customFormat="1">
      <c r="A186" s="18">
        <f t="shared" si="17"/>
        <v>2023</v>
      </c>
      <c r="B186" s="18">
        <f t="shared" si="18"/>
        <v>11</v>
      </c>
      <c r="F186" s="42">
        <f>SUMIF('Cust MB Ind'!$X$8:$AH$8,$B$29,'Cust MB Ind'!$X146:$AH146)</f>
        <v>6</v>
      </c>
      <c r="G186" s="42">
        <f>'Avg Bill Days'!C143</f>
        <v>28.619</v>
      </c>
      <c r="H186" s="42"/>
      <c r="I186" s="42"/>
      <c r="J186" s="42">
        <f t="shared" si="19"/>
        <v>0</v>
      </c>
      <c r="K186" s="42">
        <f t="shared" si="19"/>
        <v>960</v>
      </c>
      <c r="L186" s="42"/>
      <c r="M186" s="42"/>
      <c r="N186" s="42"/>
      <c r="O186" s="42"/>
      <c r="P186" s="42"/>
      <c r="Q186" s="42"/>
      <c r="R186" s="42">
        <f t="shared" si="20"/>
        <v>2041067</v>
      </c>
      <c r="S186" s="42">
        <f t="shared" si="21"/>
        <v>4977</v>
      </c>
    </row>
    <row r="187" spans="1:19" s="18" customFormat="1">
      <c r="A187" s="18">
        <f t="shared" si="17"/>
        <v>2023</v>
      </c>
      <c r="B187" s="18">
        <f t="shared" si="18"/>
        <v>12</v>
      </c>
      <c r="F187" s="42">
        <f>SUMIF('Cust MB Ind'!$X$8:$AH$8,$B$29,'Cust MB Ind'!$X147:$AH147)</f>
        <v>6</v>
      </c>
      <c r="G187" s="42">
        <f>'Avg Bill Days'!C144</f>
        <v>31.238</v>
      </c>
      <c r="H187" s="42"/>
      <c r="I187" s="42"/>
      <c r="J187" s="42">
        <f t="shared" si="19"/>
        <v>0</v>
      </c>
      <c r="K187" s="42">
        <f t="shared" si="19"/>
        <v>835</v>
      </c>
      <c r="L187" s="42"/>
      <c r="M187" s="42"/>
      <c r="N187" s="42"/>
      <c r="O187" s="42"/>
      <c r="P187" s="42"/>
      <c r="Q187" s="42"/>
      <c r="R187" s="42">
        <f t="shared" si="20"/>
        <v>2138215</v>
      </c>
      <c r="S187" s="42">
        <f t="shared" si="21"/>
        <v>4821</v>
      </c>
    </row>
    <row r="188" spans="1:19" s="18" customFormat="1">
      <c r="A188" s="18">
        <f t="shared" si="17"/>
        <v>2024</v>
      </c>
      <c r="B188" s="18">
        <f t="shared" si="18"/>
        <v>1</v>
      </c>
      <c r="F188" s="42">
        <f>SUMIF('Cust MB Ind'!$X$8:$AH$8,$B$29,'Cust MB Ind'!$X148:$AH148)</f>
        <v>6</v>
      </c>
      <c r="G188" s="42">
        <f>'Avg Bill Days'!C145</f>
        <v>32.286000000000001</v>
      </c>
      <c r="H188" s="42"/>
      <c r="I188" s="42"/>
      <c r="J188" s="42">
        <f t="shared" si="19"/>
        <v>0</v>
      </c>
      <c r="K188" s="42">
        <f t="shared" si="19"/>
        <v>692</v>
      </c>
      <c r="L188" s="42"/>
      <c r="M188" s="42"/>
      <c r="N188" s="42"/>
      <c r="O188" s="42"/>
      <c r="P188" s="42"/>
      <c r="Q188" s="42"/>
      <c r="R188" s="42">
        <f t="shared" si="20"/>
        <v>2072761</v>
      </c>
      <c r="S188" s="42">
        <f t="shared" si="21"/>
        <v>4738</v>
      </c>
    </row>
    <row r="189" spans="1:19" s="18" customFormat="1">
      <c r="A189" s="18">
        <f t="shared" si="17"/>
        <v>2024</v>
      </c>
      <c r="B189" s="18">
        <f t="shared" si="18"/>
        <v>2</v>
      </c>
      <c r="F189" s="42">
        <f>SUMIF('Cust MB Ind'!$X$8:$AH$8,$B$29,'Cust MB Ind'!$X149:$AH149)</f>
        <v>6</v>
      </c>
      <c r="G189" s="42">
        <f>'Avg Bill Days'!C146</f>
        <v>30.31</v>
      </c>
      <c r="H189" s="42"/>
      <c r="I189" s="42"/>
      <c r="J189" s="42">
        <f t="shared" si="19"/>
        <v>0</v>
      </c>
      <c r="K189" s="42">
        <f t="shared" si="19"/>
        <v>823</v>
      </c>
      <c r="L189" s="42"/>
      <c r="M189" s="42"/>
      <c r="N189" s="42"/>
      <c r="O189" s="42"/>
      <c r="P189" s="42"/>
      <c r="Q189" s="42"/>
      <c r="R189" s="42">
        <f t="shared" si="20"/>
        <v>1916007</v>
      </c>
      <c r="S189" s="42">
        <f t="shared" si="21"/>
        <v>4695</v>
      </c>
    </row>
    <row r="190" spans="1:19" s="18" customFormat="1">
      <c r="A190" s="18">
        <f t="shared" si="17"/>
        <v>2024</v>
      </c>
      <c r="B190" s="18">
        <f t="shared" si="18"/>
        <v>3</v>
      </c>
      <c r="F190" s="42">
        <f>SUMIF('Cust MB Ind'!$X$8:$AH$8,$B$29,'Cust MB Ind'!$X150:$AH150)</f>
        <v>6</v>
      </c>
      <c r="G190" s="42">
        <f>'Avg Bill Days'!C147</f>
        <v>30.024000000000001</v>
      </c>
      <c r="H190" s="42"/>
      <c r="I190" s="42"/>
      <c r="J190" s="42">
        <f t="shared" si="19"/>
        <v>0</v>
      </c>
      <c r="K190" s="42">
        <f t="shared" si="19"/>
        <v>908</v>
      </c>
      <c r="L190" s="42"/>
      <c r="M190" s="42"/>
      <c r="N190" s="42"/>
      <c r="O190" s="42"/>
      <c r="P190" s="42"/>
      <c r="Q190" s="42"/>
      <c r="R190" s="42">
        <f t="shared" si="20"/>
        <v>2131923</v>
      </c>
      <c r="S190" s="42">
        <f t="shared" si="21"/>
        <v>4555</v>
      </c>
    </row>
    <row r="191" spans="1:19" s="18" customFormat="1">
      <c r="A191" s="18">
        <f t="shared" si="17"/>
        <v>2024</v>
      </c>
      <c r="B191" s="18">
        <f t="shared" si="18"/>
        <v>4</v>
      </c>
      <c r="F191" s="42">
        <f>SUMIF('Cust MB Ind'!$X$8:$AH$8,$B$29,'Cust MB Ind'!$X151:$AH151)</f>
        <v>6</v>
      </c>
      <c r="G191" s="42">
        <f>'Avg Bill Days'!C148</f>
        <v>30.713999999999999</v>
      </c>
      <c r="H191" s="42"/>
      <c r="I191" s="42"/>
      <c r="J191" s="42">
        <f t="shared" si="19"/>
        <v>0</v>
      </c>
      <c r="K191" s="42">
        <f t="shared" si="19"/>
        <v>964</v>
      </c>
      <c r="L191" s="42"/>
      <c r="M191" s="42"/>
      <c r="N191" s="42"/>
      <c r="O191" s="42"/>
      <c r="P191" s="42"/>
      <c r="Q191" s="42"/>
      <c r="R191" s="42">
        <f t="shared" si="20"/>
        <v>2269346</v>
      </c>
      <c r="S191" s="42">
        <f t="shared" si="21"/>
        <v>4831</v>
      </c>
    </row>
    <row r="192" spans="1:19" s="18" customFormat="1">
      <c r="A192" s="18">
        <f t="shared" si="17"/>
        <v>2024</v>
      </c>
      <c r="B192" s="18">
        <f t="shared" si="18"/>
        <v>5</v>
      </c>
      <c r="F192" s="42">
        <f>SUMIF('Cust MB Ind'!$X$8:$AH$8,$B$29,'Cust MB Ind'!$X152:$AH152)</f>
        <v>6</v>
      </c>
      <c r="G192" s="42">
        <f>'Avg Bill Days'!C149</f>
        <v>29.524000000000001</v>
      </c>
      <c r="H192" s="42"/>
      <c r="I192" s="42"/>
      <c r="J192" s="42">
        <f t="shared" si="19"/>
        <v>0</v>
      </c>
      <c r="K192" s="42">
        <f t="shared" si="19"/>
        <v>923</v>
      </c>
      <c r="L192" s="42"/>
      <c r="M192" s="42"/>
      <c r="N192" s="42"/>
      <c r="O192" s="42"/>
      <c r="P192" s="42"/>
      <c r="Q192" s="42"/>
      <c r="R192" s="42">
        <f t="shared" si="20"/>
        <v>2266509</v>
      </c>
      <c r="S192" s="42">
        <f t="shared" si="21"/>
        <v>5202</v>
      </c>
    </row>
    <row r="193" spans="1:19" s="18" customFormat="1">
      <c r="A193" s="18">
        <f t="shared" si="17"/>
        <v>2024</v>
      </c>
      <c r="B193" s="18">
        <f t="shared" si="18"/>
        <v>6</v>
      </c>
      <c r="F193" s="42">
        <f>SUMIF('Cust MB Ind'!$X$8:$AH$8,$B$29,'Cust MB Ind'!$X153:$AH153)</f>
        <v>6</v>
      </c>
      <c r="G193" s="42">
        <f>'Avg Bill Days'!C150</f>
        <v>30.619</v>
      </c>
      <c r="H193" s="42"/>
      <c r="I193" s="42"/>
      <c r="J193" s="42">
        <f t="shared" si="19"/>
        <v>0</v>
      </c>
      <c r="K193" s="42">
        <f t="shared" si="19"/>
        <v>895</v>
      </c>
      <c r="L193" s="42"/>
      <c r="M193" s="42"/>
      <c r="N193" s="42"/>
      <c r="O193" s="42"/>
      <c r="P193" s="42"/>
      <c r="Q193" s="42"/>
      <c r="R193" s="42">
        <f t="shared" si="20"/>
        <v>2617479</v>
      </c>
      <c r="S193" s="42">
        <f t="shared" si="21"/>
        <v>5626</v>
      </c>
    </row>
    <row r="194" spans="1:19" s="18" customFormat="1">
      <c r="A194" s="18">
        <f t="shared" si="17"/>
        <v>2024</v>
      </c>
      <c r="B194" s="18">
        <f t="shared" si="18"/>
        <v>7</v>
      </c>
      <c r="F194" s="42">
        <f>SUMIF('Cust MB Ind'!$X$8:$AH$8,$B$29,'Cust MB Ind'!$X154:$AH154)</f>
        <v>6</v>
      </c>
      <c r="G194" s="42">
        <f>'Avg Bill Days'!C151</f>
        <v>30.713999999999999</v>
      </c>
      <c r="H194" s="42"/>
      <c r="I194" s="42"/>
      <c r="J194" s="42">
        <f t="shared" si="19"/>
        <v>0</v>
      </c>
      <c r="K194" s="42">
        <f t="shared" si="19"/>
        <v>481</v>
      </c>
      <c r="L194" s="42"/>
      <c r="M194" s="42"/>
      <c r="N194" s="42"/>
      <c r="O194" s="42"/>
      <c r="P194" s="42"/>
      <c r="Q194" s="42"/>
      <c r="R194" s="42">
        <f t="shared" si="20"/>
        <v>2551402</v>
      </c>
      <c r="S194" s="42">
        <f t="shared" si="21"/>
        <v>5120</v>
      </c>
    </row>
    <row r="195" spans="1:19" s="18" customFormat="1">
      <c r="A195" s="18">
        <f t="shared" si="17"/>
        <v>2024</v>
      </c>
      <c r="B195" s="18">
        <f t="shared" si="18"/>
        <v>8</v>
      </c>
      <c r="F195" s="42">
        <f>SUMIF('Cust MB Ind'!$X$8:$AH$8,$B$29,'Cust MB Ind'!$X155:$AH155)</f>
        <v>6</v>
      </c>
      <c r="G195" s="42">
        <f>'Avg Bill Days'!C152</f>
        <v>30.475999999999999</v>
      </c>
      <c r="H195" s="42"/>
      <c r="I195" s="42"/>
      <c r="J195" s="42">
        <f t="shared" si="19"/>
        <v>0</v>
      </c>
      <c r="K195" s="42">
        <f t="shared" si="19"/>
        <v>493</v>
      </c>
      <c r="L195" s="42"/>
      <c r="M195" s="42"/>
      <c r="N195" s="42"/>
      <c r="O195" s="42"/>
      <c r="P195" s="42"/>
      <c r="Q195" s="42"/>
      <c r="R195" s="42">
        <f t="shared" si="20"/>
        <v>2626917</v>
      </c>
      <c r="S195" s="42">
        <f t="shared" si="21"/>
        <v>5062</v>
      </c>
    </row>
    <row r="196" spans="1:19" s="18" customFormat="1">
      <c r="A196" s="18">
        <f t="shared" ref="A196:A259" si="22">A184+1</f>
        <v>2024</v>
      </c>
      <c r="B196" s="18">
        <f t="shared" si="18"/>
        <v>9</v>
      </c>
      <c r="F196" s="42">
        <f>SUMIF('Cust MB Ind'!$X$8:$AH$8,$B$29,'Cust MB Ind'!$X156:$AH156)</f>
        <v>6</v>
      </c>
      <c r="G196" s="42">
        <f>'Avg Bill Days'!C153</f>
        <v>31.143000000000001</v>
      </c>
      <c r="H196" s="42"/>
      <c r="I196" s="42"/>
      <c r="J196" s="42">
        <f t="shared" si="19"/>
        <v>0</v>
      </c>
      <c r="K196" s="42">
        <f t="shared" si="19"/>
        <v>992</v>
      </c>
      <c r="L196" s="42"/>
      <c r="M196" s="42"/>
      <c r="N196" s="42"/>
      <c r="O196" s="42"/>
      <c r="P196" s="42"/>
      <c r="Q196" s="42"/>
      <c r="R196" s="42">
        <f t="shared" si="20"/>
        <v>2663449</v>
      </c>
      <c r="S196" s="42">
        <f t="shared" si="21"/>
        <v>5565</v>
      </c>
    </row>
    <row r="197" spans="1:19" s="18" customFormat="1">
      <c r="A197" s="18">
        <f t="shared" si="22"/>
        <v>2024</v>
      </c>
      <c r="B197" s="18">
        <f t="shared" ref="B197:B260" si="23">B185</f>
        <v>10</v>
      </c>
      <c r="F197" s="42">
        <f>SUMIF('Cust MB Ind'!$X$8:$AH$8,$B$29,'Cust MB Ind'!$X157:$AH157)</f>
        <v>6</v>
      </c>
      <c r="G197" s="42">
        <f>'Avg Bill Days'!C154</f>
        <v>30.762</v>
      </c>
      <c r="H197" s="42"/>
      <c r="I197" s="42"/>
      <c r="J197" s="42">
        <f t="shared" si="19"/>
        <v>0</v>
      </c>
      <c r="K197" s="42">
        <f t="shared" si="19"/>
        <v>937</v>
      </c>
      <c r="L197" s="42"/>
      <c r="M197" s="42"/>
      <c r="N197" s="42"/>
      <c r="O197" s="42"/>
      <c r="P197" s="42"/>
      <c r="Q197" s="42"/>
      <c r="R197" s="42">
        <f t="shared" si="20"/>
        <v>2305373</v>
      </c>
      <c r="S197" s="42">
        <f t="shared" si="21"/>
        <v>5069</v>
      </c>
    </row>
    <row r="198" spans="1:19" s="18" customFormat="1">
      <c r="A198" s="18">
        <f t="shared" si="22"/>
        <v>2024</v>
      </c>
      <c r="B198" s="18">
        <f t="shared" si="23"/>
        <v>11</v>
      </c>
      <c r="F198" s="42">
        <f>SUMIF('Cust MB Ind'!$X$8:$AH$8,$B$29,'Cust MB Ind'!$X158:$AH158)</f>
        <v>6</v>
      </c>
      <c r="G198" s="42">
        <f>'Avg Bill Days'!C155</f>
        <v>28.619</v>
      </c>
      <c r="H198" s="42"/>
      <c r="I198" s="42"/>
      <c r="J198" s="42">
        <f t="shared" si="19"/>
        <v>0</v>
      </c>
      <c r="K198" s="42">
        <f t="shared" si="19"/>
        <v>960</v>
      </c>
      <c r="L198" s="42"/>
      <c r="M198" s="42"/>
      <c r="N198" s="42"/>
      <c r="O198" s="42"/>
      <c r="P198" s="42"/>
      <c r="Q198" s="42"/>
      <c r="R198" s="42">
        <f t="shared" si="20"/>
        <v>2041067</v>
      </c>
      <c r="S198" s="42">
        <f t="shared" si="21"/>
        <v>4977</v>
      </c>
    </row>
    <row r="199" spans="1:19" s="18" customFormat="1">
      <c r="A199" s="18">
        <f t="shared" si="22"/>
        <v>2024</v>
      </c>
      <c r="B199" s="18">
        <f t="shared" si="23"/>
        <v>12</v>
      </c>
      <c r="F199" s="42">
        <f>SUMIF('Cust MB Ind'!$X$8:$AH$8,$B$29,'Cust MB Ind'!$X159:$AH159)</f>
        <v>6</v>
      </c>
      <c r="G199" s="42">
        <f>'Avg Bill Days'!C156</f>
        <v>31.238</v>
      </c>
      <c r="H199" s="42"/>
      <c r="I199" s="42"/>
      <c r="J199" s="42">
        <f t="shared" si="19"/>
        <v>0</v>
      </c>
      <c r="K199" s="42">
        <f t="shared" si="19"/>
        <v>835</v>
      </c>
      <c r="L199" s="42"/>
      <c r="M199" s="42"/>
      <c r="N199" s="42"/>
      <c r="O199" s="42"/>
      <c r="P199" s="42"/>
      <c r="Q199" s="42"/>
      <c r="R199" s="42">
        <f t="shared" si="20"/>
        <v>2138215</v>
      </c>
      <c r="S199" s="42">
        <f t="shared" si="21"/>
        <v>4821</v>
      </c>
    </row>
    <row r="200" spans="1:19" s="18" customFormat="1">
      <c r="A200" s="18">
        <f t="shared" si="22"/>
        <v>2025</v>
      </c>
      <c r="B200" s="18">
        <f t="shared" si="23"/>
        <v>1</v>
      </c>
      <c r="F200" s="42">
        <f>SUMIF('Cust MB Ind'!$X$8:$AH$8,$B$29,'Cust MB Ind'!$X160:$AH160)</f>
        <v>6</v>
      </c>
      <c r="G200" s="42">
        <f>'Avg Bill Days'!C157</f>
        <v>32.286000000000001</v>
      </c>
      <c r="H200" s="42"/>
      <c r="I200" s="42"/>
      <c r="J200" s="42">
        <f t="shared" si="19"/>
        <v>0</v>
      </c>
      <c r="K200" s="42">
        <f t="shared" si="19"/>
        <v>692</v>
      </c>
      <c r="L200" s="42"/>
      <c r="M200" s="42"/>
      <c r="N200" s="42"/>
      <c r="O200" s="42"/>
      <c r="P200" s="42"/>
      <c r="Q200" s="42"/>
      <c r="R200" s="42">
        <f t="shared" si="20"/>
        <v>2072761</v>
      </c>
      <c r="S200" s="42">
        <f t="shared" si="21"/>
        <v>4738</v>
      </c>
    </row>
    <row r="201" spans="1:19" s="18" customFormat="1">
      <c r="A201" s="18">
        <f t="shared" si="22"/>
        <v>2025</v>
      </c>
      <c r="B201" s="18">
        <f t="shared" si="23"/>
        <v>2</v>
      </c>
      <c r="F201" s="42">
        <f>SUMIF('Cust MB Ind'!$X$8:$AH$8,$B$29,'Cust MB Ind'!$X161:$AH161)</f>
        <v>6</v>
      </c>
      <c r="G201" s="42">
        <f>'Avg Bill Days'!C158</f>
        <v>29.81</v>
      </c>
      <c r="H201" s="42"/>
      <c r="I201" s="42"/>
      <c r="J201" s="42">
        <f t="shared" si="19"/>
        <v>0</v>
      </c>
      <c r="K201" s="42">
        <f t="shared" si="19"/>
        <v>823</v>
      </c>
      <c r="L201" s="42"/>
      <c r="M201" s="42"/>
      <c r="N201" s="42"/>
      <c r="O201" s="42"/>
      <c r="P201" s="42"/>
      <c r="Q201" s="42"/>
      <c r="R201" s="42">
        <f t="shared" si="20"/>
        <v>1884400</v>
      </c>
      <c r="S201" s="42">
        <f t="shared" si="21"/>
        <v>4695</v>
      </c>
    </row>
    <row r="202" spans="1:19" s="18" customFormat="1">
      <c r="A202" s="18">
        <f t="shared" si="22"/>
        <v>2025</v>
      </c>
      <c r="B202" s="18">
        <f t="shared" si="23"/>
        <v>3</v>
      </c>
      <c r="F202" s="42">
        <f>SUMIF('Cust MB Ind'!$X$8:$AH$8,$B$29,'Cust MB Ind'!$X162:$AH162)</f>
        <v>6</v>
      </c>
      <c r="G202" s="42">
        <f>'Avg Bill Days'!C159</f>
        <v>29.524000000000001</v>
      </c>
      <c r="H202" s="42"/>
      <c r="I202" s="42"/>
      <c r="J202" s="42">
        <f t="shared" si="19"/>
        <v>0</v>
      </c>
      <c r="K202" s="42">
        <f t="shared" si="19"/>
        <v>908</v>
      </c>
      <c r="L202" s="42"/>
      <c r="M202" s="42"/>
      <c r="N202" s="42"/>
      <c r="O202" s="42"/>
      <c r="P202" s="42"/>
      <c r="Q202" s="42"/>
      <c r="R202" s="42">
        <f t="shared" si="20"/>
        <v>2096420</v>
      </c>
      <c r="S202" s="42">
        <f t="shared" si="21"/>
        <v>4555</v>
      </c>
    </row>
    <row r="203" spans="1:19" s="18" customFormat="1">
      <c r="A203" s="18">
        <f t="shared" si="22"/>
        <v>2025</v>
      </c>
      <c r="B203" s="18">
        <f t="shared" si="23"/>
        <v>4</v>
      </c>
      <c r="F203" s="42">
        <f>SUMIF('Cust MB Ind'!$X$8:$AH$8,$B$29,'Cust MB Ind'!$X163:$AH163)</f>
        <v>6</v>
      </c>
      <c r="G203" s="42">
        <f>'Avg Bill Days'!C160</f>
        <v>30.713999999999999</v>
      </c>
      <c r="H203" s="42"/>
      <c r="I203" s="42"/>
      <c r="J203" s="42">
        <f t="shared" si="19"/>
        <v>0</v>
      </c>
      <c r="K203" s="42">
        <f t="shared" si="19"/>
        <v>964</v>
      </c>
      <c r="L203" s="42"/>
      <c r="M203" s="42"/>
      <c r="N203" s="42"/>
      <c r="O203" s="42"/>
      <c r="P203" s="42"/>
      <c r="Q203" s="42"/>
      <c r="R203" s="42">
        <f t="shared" si="20"/>
        <v>2269346</v>
      </c>
      <c r="S203" s="42">
        <f t="shared" si="21"/>
        <v>4831</v>
      </c>
    </row>
    <row r="204" spans="1:19" s="18" customFormat="1">
      <c r="A204" s="18">
        <f t="shared" si="22"/>
        <v>2025</v>
      </c>
      <c r="B204" s="18">
        <f t="shared" si="23"/>
        <v>5</v>
      </c>
      <c r="F204" s="42">
        <f>SUMIF('Cust MB Ind'!$X$8:$AH$8,$B$29,'Cust MB Ind'!$X164:$AH164)</f>
        <v>6</v>
      </c>
      <c r="G204" s="42">
        <f>'Avg Bill Days'!C161</f>
        <v>29.524000000000001</v>
      </c>
      <c r="H204" s="42"/>
      <c r="I204" s="42"/>
      <c r="J204" s="42">
        <f t="shared" si="19"/>
        <v>0</v>
      </c>
      <c r="K204" s="42">
        <f t="shared" si="19"/>
        <v>923</v>
      </c>
      <c r="L204" s="42"/>
      <c r="M204" s="42"/>
      <c r="N204" s="42"/>
      <c r="O204" s="42"/>
      <c r="P204" s="42"/>
      <c r="Q204" s="42"/>
      <c r="R204" s="42">
        <f t="shared" si="20"/>
        <v>2266509</v>
      </c>
      <c r="S204" s="42">
        <f t="shared" si="21"/>
        <v>5202</v>
      </c>
    </row>
    <row r="205" spans="1:19" s="18" customFormat="1">
      <c r="A205" s="18">
        <f t="shared" si="22"/>
        <v>2025</v>
      </c>
      <c r="B205" s="18">
        <f t="shared" si="23"/>
        <v>6</v>
      </c>
      <c r="F205" s="42">
        <f>SUMIF('Cust MB Ind'!$X$8:$AH$8,$B$29,'Cust MB Ind'!$X165:$AH165)</f>
        <v>6</v>
      </c>
      <c r="G205" s="42">
        <f>'Avg Bill Days'!C162</f>
        <v>30.619</v>
      </c>
      <c r="H205" s="42"/>
      <c r="I205" s="42"/>
      <c r="J205" s="42">
        <f t="shared" si="19"/>
        <v>0</v>
      </c>
      <c r="K205" s="42">
        <f t="shared" si="19"/>
        <v>895</v>
      </c>
      <c r="L205" s="42"/>
      <c r="M205" s="42"/>
      <c r="N205" s="42"/>
      <c r="O205" s="42"/>
      <c r="P205" s="42"/>
      <c r="Q205" s="42"/>
      <c r="R205" s="42">
        <f t="shared" si="20"/>
        <v>2617479</v>
      </c>
      <c r="S205" s="42">
        <f t="shared" si="21"/>
        <v>5626</v>
      </c>
    </row>
    <row r="206" spans="1:19" s="18" customFormat="1">
      <c r="A206" s="18">
        <f t="shared" si="22"/>
        <v>2025</v>
      </c>
      <c r="B206" s="18">
        <f t="shared" si="23"/>
        <v>7</v>
      </c>
      <c r="F206" s="42">
        <f>SUMIF('Cust MB Ind'!$X$8:$AH$8,$B$29,'Cust MB Ind'!$X166:$AH166)</f>
        <v>6</v>
      </c>
      <c r="G206" s="42">
        <f>'Avg Bill Days'!C163</f>
        <v>30.713999999999999</v>
      </c>
      <c r="H206" s="42"/>
      <c r="I206" s="42"/>
      <c r="J206" s="42">
        <f t="shared" si="19"/>
        <v>0</v>
      </c>
      <c r="K206" s="42">
        <f t="shared" si="19"/>
        <v>481</v>
      </c>
      <c r="L206" s="42"/>
      <c r="M206" s="42"/>
      <c r="N206" s="42"/>
      <c r="O206" s="42"/>
      <c r="P206" s="42"/>
      <c r="Q206" s="42"/>
      <c r="R206" s="42">
        <f t="shared" si="20"/>
        <v>2551402</v>
      </c>
      <c r="S206" s="42">
        <f t="shared" si="21"/>
        <v>5120</v>
      </c>
    </row>
    <row r="207" spans="1:19" s="18" customFormat="1">
      <c r="A207" s="18">
        <f t="shared" si="22"/>
        <v>2025</v>
      </c>
      <c r="B207" s="18">
        <f t="shared" si="23"/>
        <v>8</v>
      </c>
      <c r="F207" s="42">
        <f>SUMIF('Cust MB Ind'!$X$8:$AH$8,$B$29,'Cust MB Ind'!$X167:$AH167)</f>
        <v>6</v>
      </c>
      <c r="G207" s="42">
        <f>'Avg Bill Days'!C164</f>
        <v>30.475999999999999</v>
      </c>
      <c r="H207" s="42"/>
      <c r="I207" s="42"/>
      <c r="J207" s="42">
        <f t="shared" si="19"/>
        <v>0</v>
      </c>
      <c r="K207" s="42">
        <f t="shared" si="19"/>
        <v>493</v>
      </c>
      <c r="L207" s="42"/>
      <c r="M207" s="42"/>
      <c r="N207" s="42"/>
      <c r="O207" s="42"/>
      <c r="P207" s="42"/>
      <c r="Q207" s="42"/>
      <c r="R207" s="42">
        <f t="shared" si="20"/>
        <v>2626917</v>
      </c>
      <c r="S207" s="42">
        <f t="shared" si="21"/>
        <v>5062</v>
      </c>
    </row>
    <row r="208" spans="1:19" s="18" customFormat="1">
      <c r="A208" s="18">
        <f t="shared" si="22"/>
        <v>2025</v>
      </c>
      <c r="B208" s="18">
        <f t="shared" si="23"/>
        <v>9</v>
      </c>
      <c r="F208" s="42">
        <f>SUMIF('Cust MB Ind'!$X$8:$AH$8,$B$29,'Cust MB Ind'!$X168:$AH168)</f>
        <v>6</v>
      </c>
      <c r="G208" s="42">
        <f>'Avg Bill Days'!C165</f>
        <v>31.143000000000001</v>
      </c>
      <c r="H208" s="42"/>
      <c r="I208" s="42"/>
      <c r="J208" s="42">
        <f t="shared" si="19"/>
        <v>0</v>
      </c>
      <c r="K208" s="42">
        <f t="shared" si="19"/>
        <v>992</v>
      </c>
      <c r="L208" s="42"/>
      <c r="M208" s="42"/>
      <c r="N208" s="42"/>
      <c r="O208" s="42"/>
      <c r="P208" s="42"/>
      <c r="Q208" s="42"/>
      <c r="R208" s="42">
        <f t="shared" si="20"/>
        <v>2663449</v>
      </c>
      <c r="S208" s="42">
        <f t="shared" si="21"/>
        <v>5565</v>
      </c>
    </row>
    <row r="209" spans="1:19" s="18" customFormat="1">
      <c r="A209" s="18">
        <f t="shared" si="22"/>
        <v>2025</v>
      </c>
      <c r="B209" s="18">
        <f t="shared" si="23"/>
        <v>10</v>
      </c>
      <c r="F209" s="42">
        <f>SUMIF('Cust MB Ind'!$X$8:$AH$8,$B$29,'Cust MB Ind'!$X169:$AH169)</f>
        <v>6</v>
      </c>
      <c r="G209" s="42">
        <f>'Avg Bill Days'!C166</f>
        <v>30.762</v>
      </c>
      <c r="H209" s="42"/>
      <c r="I209" s="42"/>
      <c r="J209" s="42">
        <f t="shared" si="19"/>
        <v>0</v>
      </c>
      <c r="K209" s="42">
        <f t="shared" si="19"/>
        <v>937</v>
      </c>
      <c r="L209" s="42"/>
      <c r="M209" s="42"/>
      <c r="N209" s="42"/>
      <c r="O209" s="42"/>
      <c r="P209" s="42"/>
      <c r="Q209" s="42"/>
      <c r="R209" s="42">
        <f t="shared" si="20"/>
        <v>2305373</v>
      </c>
      <c r="S209" s="42">
        <f t="shared" si="21"/>
        <v>5069</v>
      </c>
    </row>
    <row r="210" spans="1:19" s="18" customFormat="1">
      <c r="A210" s="18">
        <f t="shared" si="22"/>
        <v>2025</v>
      </c>
      <c r="B210" s="18">
        <f t="shared" si="23"/>
        <v>11</v>
      </c>
      <c r="F210" s="42">
        <f>SUMIF('Cust MB Ind'!$X$8:$AH$8,$B$29,'Cust MB Ind'!$X170:$AH170)</f>
        <v>6</v>
      </c>
      <c r="G210" s="42">
        <f>'Avg Bill Days'!C167</f>
        <v>28.619</v>
      </c>
      <c r="H210" s="42"/>
      <c r="I210" s="42"/>
      <c r="J210" s="42">
        <f t="shared" si="19"/>
        <v>0</v>
      </c>
      <c r="K210" s="42">
        <f t="shared" si="19"/>
        <v>960</v>
      </c>
      <c r="L210" s="42"/>
      <c r="M210" s="42"/>
      <c r="N210" s="42"/>
      <c r="O210" s="42"/>
      <c r="P210" s="42"/>
      <c r="Q210" s="42"/>
      <c r="R210" s="42">
        <f t="shared" si="20"/>
        <v>2041067</v>
      </c>
      <c r="S210" s="42">
        <f t="shared" si="21"/>
        <v>4977</v>
      </c>
    </row>
    <row r="211" spans="1:19" s="18" customFormat="1">
      <c r="A211" s="18">
        <f t="shared" si="22"/>
        <v>2025</v>
      </c>
      <c r="B211" s="18">
        <f t="shared" si="23"/>
        <v>12</v>
      </c>
      <c r="F211" s="42">
        <f>SUMIF('Cust MB Ind'!$X$8:$AH$8,$B$29,'Cust MB Ind'!$X171:$AH171)</f>
        <v>6</v>
      </c>
      <c r="G211" s="42">
        <f>'Avg Bill Days'!C168</f>
        <v>31.238</v>
      </c>
      <c r="H211" s="42"/>
      <c r="I211" s="42"/>
      <c r="J211" s="42">
        <f t="shared" si="19"/>
        <v>0</v>
      </c>
      <c r="K211" s="42">
        <f t="shared" si="19"/>
        <v>835</v>
      </c>
      <c r="L211" s="42"/>
      <c r="M211" s="42"/>
      <c r="N211" s="42"/>
      <c r="O211" s="42"/>
      <c r="P211" s="42"/>
      <c r="Q211" s="42"/>
      <c r="R211" s="42">
        <f t="shared" si="20"/>
        <v>2138215</v>
      </c>
      <c r="S211" s="42">
        <f t="shared" si="21"/>
        <v>4821</v>
      </c>
    </row>
    <row r="212" spans="1:19" s="18" customFormat="1">
      <c r="A212" s="18">
        <f t="shared" si="22"/>
        <v>2026</v>
      </c>
      <c r="B212" s="18">
        <f t="shared" si="23"/>
        <v>1</v>
      </c>
      <c r="F212" s="42">
        <f>SUMIF('Cust MB Ind'!$X$8:$AH$8,$B$29,'Cust MB Ind'!$X172:$AH172)</f>
        <v>6</v>
      </c>
      <c r="G212" s="42">
        <f>'Avg Bill Days'!C169</f>
        <v>32.286000000000001</v>
      </c>
      <c r="H212" s="42"/>
      <c r="I212" s="42"/>
      <c r="J212" s="42">
        <f t="shared" si="19"/>
        <v>0</v>
      </c>
      <c r="K212" s="42">
        <f t="shared" si="19"/>
        <v>692</v>
      </c>
      <c r="L212" s="42"/>
      <c r="M212" s="42"/>
      <c r="N212" s="42"/>
      <c r="O212" s="42"/>
      <c r="P212" s="42"/>
      <c r="Q212" s="42"/>
      <c r="R212" s="42">
        <f t="shared" si="20"/>
        <v>2072761</v>
      </c>
      <c r="S212" s="42">
        <f t="shared" si="21"/>
        <v>4738</v>
      </c>
    </row>
    <row r="213" spans="1:19" s="18" customFormat="1">
      <c r="A213" s="18">
        <f t="shared" si="22"/>
        <v>2026</v>
      </c>
      <c r="B213" s="18">
        <f t="shared" si="23"/>
        <v>2</v>
      </c>
      <c r="F213" s="42">
        <f>SUMIF('Cust MB Ind'!$X$8:$AH$8,$B$29,'Cust MB Ind'!$X173:$AH173)</f>
        <v>6</v>
      </c>
      <c r="G213" s="42">
        <f>'Avg Bill Days'!C170</f>
        <v>29.81</v>
      </c>
      <c r="H213" s="42"/>
      <c r="I213" s="42"/>
      <c r="J213" s="42">
        <f t="shared" si="19"/>
        <v>0</v>
      </c>
      <c r="K213" s="42">
        <f t="shared" si="19"/>
        <v>823</v>
      </c>
      <c r="L213" s="42"/>
      <c r="M213" s="42"/>
      <c r="N213" s="42"/>
      <c r="O213" s="42"/>
      <c r="P213" s="42"/>
      <c r="Q213" s="42"/>
      <c r="R213" s="42">
        <f t="shared" si="20"/>
        <v>1884400</v>
      </c>
      <c r="S213" s="42">
        <f t="shared" si="21"/>
        <v>4695</v>
      </c>
    </row>
    <row r="214" spans="1:19" s="18" customFormat="1">
      <c r="A214" s="18">
        <f t="shared" si="22"/>
        <v>2026</v>
      </c>
      <c r="B214" s="18">
        <f t="shared" si="23"/>
        <v>3</v>
      </c>
      <c r="F214" s="42">
        <f>SUMIF('Cust MB Ind'!$X$8:$AH$8,$B$29,'Cust MB Ind'!$X174:$AH174)</f>
        <v>6</v>
      </c>
      <c r="G214" s="42">
        <f>'Avg Bill Days'!C171</f>
        <v>29.524000000000001</v>
      </c>
      <c r="H214" s="42"/>
      <c r="I214" s="42"/>
      <c r="J214" s="42">
        <f t="shared" si="19"/>
        <v>0</v>
      </c>
      <c r="K214" s="42">
        <f t="shared" si="19"/>
        <v>908</v>
      </c>
      <c r="L214" s="42"/>
      <c r="M214" s="42"/>
      <c r="N214" s="42"/>
      <c r="O214" s="42"/>
      <c r="P214" s="42"/>
      <c r="Q214" s="42"/>
      <c r="R214" s="42">
        <f t="shared" si="20"/>
        <v>2096420</v>
      </c>
      <c r="S214" s="42">
        <f t="shared" si="21"/>
        <v>4555</v>
      </c>
    </row>
    <row r="215" spans="1:19" s="18" customFormat="1">
      <c r="A215" s="18">
        <f t="shared" si="22"/>
        <v>2026</v>
      </c>
      <c r="B215" s="18">
        <f t="shared" si="23"/>
        <v>4</v>
      </c>
      <c r="F215" s="42">
        <f>SUMIF('Cust MB Ind'!$X$8:$AH$8,$B$29,'Cust MB Ind'!$X175:$AH175)</f>
        <v>6</v>
      </c>
      <c r="G215" s="42">
        <f>'Avg Bill Days'!C172</f>
        <v>30.713999999999999</v>
      </c>
      <c r="H215" s="42"/>
      <c r="I215" s="42"/>
      <c r="J215" s="42">
        <f t="shared" si="19"/>
        <v>0</v>
      </c>
      <c r="K215" s="42">
        <f t="shared" si="19"/>
        <v>964</v>
      </c>
      <c r="L215" s="42"/>
      <c r="M215" s="42"/>
      <c r="N215" s="42"/>
      <c r="O215" s="42"/>
      <c r="P215" s="42"/>
      <c r="Q215" s="42"/>
      <c r="R215" s="42">
        <f t="shared" si="20"/>
        <v>2269346</v>
      </c>
      <c r="S215" s="42">
        <f t="shared" si="21"/>
        <v>4831</v>
      </c>
    </row>
    <row r="216" spans="1:19" s="18" customFormat="1">
      <c r="A216" s="18">
        <f t="shared" si="22"/>
        <v>2026</v>
      </c>
      <c r="B216" s="18">
        <f t="shared" si="23"/>
        <v>5</v>
      </c>
      <c r="F216" s="42">
        <f>SUMIF('Cust MB Ind'!$X$8:$AH$8,$B$29,'Cust MB Ind'!$X176:$AH176)</f>
        <v>6</v>
      </c>
      <c r="G216" s="42">
        <f>'Avg Bill Days'!C173</f>
        <v>29.524000000000001</v>
      </c>
      <c r="H216" s="42"/>
      <c r="I216" s="42"/>
      <c r="J216" s="42">
        <f t="shared" si="19"/>
        <v>0</v>
      </c>
      <c r="K216" s="42">
        <f t="shared" si="19"/>
        <v>923</v>
      </c>
      <c r="L216" s="42"/>
      <c r="M216" s="42"/>
      <c r="N216" s="42"/>
      <c r="O216" s="42"/>
      <c r="P216" s="42"/>
      <c r="Q216" s="42"/>
      <c r="R216" s="42">
        <f t="shared" si="20"/>
        <v>2266509</v>
      </c>
      <c r="S216" s="42">
        <f t="shared" si="21"/>
        <v>5202</v>
      </c>
    </row>
    <row r="217" spans="1:19" s="18" customFormat="1">
      <c r="A217" s="18">
        <f t="shared" si="22"/>
        <v>2026</v>
      </c>
      <c r="B217" s="18">
        <f t="shared" si="23"/>
        <v>6</v>
      </c>
      <c r="F217" s="42">
        <f>SUMIF('Cust MB Ind'!$X$8:$AH$8,$B$29,'Cust MB Ind'!$X177:$AH177)</f>
        <v>6</v>
      </c>
      <c r="G217" s="42">
        <f>'Avg Bill Days'!C174</f>
        <v>30.619</v>
      </c>
      <c r="H217" s="42"/>
      <c r="I217" s="42"/>
      <c r="J217" s="42">
        <f t="shared" si="19"/>
        <v>0</v>
      </c>
      <c r="K217" s="42">
        <f t="shared" si="19"/>
        <v>895</v>
      </c>
      <c r="L217" s="42"/>
      <c r="M217" s="42"/>
      <c r="N217" s="42"/>
      <c r="O217" s="42"/>
      <c r="P217" s="42"/>
      <c r="Q217" s="42"/>
      <c r="R217" s="42">
        <f t="shared" si="20"/>
        <v>2617479</v>
      </c>
      <c r="S217" s="42">
        <f t="shared" si="21"/>
        <v>5626</v>
      </c>
    </row>
    <row r="218" spans="1:19" s="18" customFormat="1">
      <c r="A218" s="18">
        <f t="shared" si="22"/>
        <v>2026</v>
      </c>
      <c r="B218" s="18">
        <f t="shared" si="23"/>
        <v>7</v>
      </c>
      <c r="F218" s="42">
        <f>SUMIF('Cust MB Ind'!$X$8:$AH$8,$B$29,'Cust MB Ind'!$X178:$AH178)</f>
        <v>6</v>
      </c>
      <c r="G218" s="42">
        <f>'Avg Bill Days'!C175</f>
        <v>30.713999999999999</v>
      </c>
      <c r="H218" s="42"/>
      <c r="I218" s="42"/>
      <c r="J218" s="42">
        <f t="shared" si="19"/>
        <v>0</v>
      </c>
      <c r="K218" s="42">
        <f t="shared" si="19"/>
        <v>481</v>
      </c>
      <c r="L218" s="42"/>
      <c r="M218" s="42"/>
      <c r="N218" s="42"/>
      <c r="O218" s="42"/>
      <c r="P218" s="42"/>
      <c r="Q218" s="42"/>
      <c r="R218" s="42">
        <f t="shared" si="20"/>
        <v>2551402</v>
      </c>
      <c r="S218" s="42">
        <f t="shared" si="21"/>
        <v>5120</v>
      </c>
    </row>
    <row r="219" spans="1:19" s="18" customFormat="1">
      <c r="A219" s="18">
        <f t="shared" si="22"/>
        <v>2026</v>
      </c>
      <c r="B219" s="18">
        <f t="shared" si="23"/>
        <v>8</v>
      </c>
      <c r="F219" s="42">
        <f>SUMIF('Cust MB Ind'!$X$8:$AH$8,$B$29,'Cust MB Ind'!$X179:$AH179)</f>
        <v>6</v>
      </c>
      <c r="G219" s="42">
        <f>'Avg Bill Days'!C176</f>
        <v>30.475999999999999</v>
      </c>
      <c r="H219" s="42"/>
      <c r="I219" s="42"/>
      <c r="J219" s="42">
        <f t="shared" si="19"/>
        <v>0</v>
      </c>
      <c r="K219" s="42">
        <f t="shared" si="19"/>
        <v>493</v>
      </c>
      <c r="L219" s="42"/>
      <c r="M219" s="42"/>
      <c r="N219" s="42"/>
      <c r="O219" s="42"/>
      <c r="P219" s="42"/>
      <c r="Q219" s="42"/>
      <c r="R219" s="42">
        <f t="shared" si="20"/>
        <v>2626917</v>
      </c>
      <c r="S219" s="42">
        <f t="shared" si="21"/>
        <v>5062</v>
      </c>
    </row>
    <row r="220" spans="1:19" s="18" customFormat="1">
      <c r="A220" s="18">
        <f t="shared" si="22"/>
        <v>2026</v>
      </c>
      <c r="B220" s="18">
        <f t="shared" si="23"/>
        <v>9</v>
      </c>
      <c r="F220" s="42">
        <f>SUMIF('Cust MB Ind'!$X$8:$AH$8,$B$29,'Cust MB Ind'!$X180:$AH180)</f>
        <v>6</v>
      </c>
      <c r="G220" s="42">
        <f>'Avg Bill Days'!C177</f>
        <v>31.143000000000001</v>
      </c>
      <c r="H220" s="42"/>
      <c r="I220" s="42"/>
      <c r="J220" s="42">
        <f t="shared" si="19"/>
        <v>0</v>
      </c>
      <c r="K220" s="42">
        <f t="shared" si="19"/>
        <v>992</v>
      </c>
      <c r="L220" s="42"/>
      <c r="M220" s="42"/>
      <c r="N220" s="42"/>
      <c r="O220" s="42"/>
      <c r="P220" s="42"/>
      <c r="Q220" s="42"/>
      <c r="R220" s="42">
        <f t="shared" si="20"/>
        <v>2663449</v>
      </c>
      <c r="S220" s="42">
        <f t="shared" si="21"/>
        <v>5565</v>
      </c>
    </row>
    <row r="221" spans="1:19" s="18" customFormat="1">
      <c r="A221" s="18">
        <f t="shared" si="22"/>
        <v>2026</v>
      </c>
      <c r="B221" s="18">
        <f t="shared" si="23"/>
        <v>10</v>
      </c>
      <c r="F221" s="42">
        <f>SUMIF('Cust MB Ind'!$X$8:$AH$8,$B$29,'Cust MB Ind'!$X181:$AH181)</f>
        <v>6</v>
      </c>
      <c r="G221" s="42">
        <f>'Avg Bill Days'!C178</f>
        <v>30.762</v>
      </c>
      <c r="H221" s="42"/>
      <c r="I221" s="42"/>
      <c r="J221" s="42">
        <f t="shared" si="19"/>
        <v>0</v>
      </c>
      <c r="K221" s="42">
        <f t="shared" si="19"/>
        <v>937</v>
      </c>
      <c r="L221" s="42"/>
      <c r="M221" s="42"/>
      <c r="N221" s="42"/>
      <c r="O221" s="42"/>
      <c r="P221" s="42"/>
      <c r="Q221" s="42"/>
      <c r="R221" s="42">
        <f t="shared" si="20"/>
        <v>2305373</v>
      </c>
      <c r="S221" s="42">
        <f t="shared" si="21"/>
        <v>5069</v>
      </c>
    </row>
    <row r="222" spans="1:19" s="18" customFormat="1">
      <c r="A222" s="18">
        <f t="shared" si="22"/>
        <v>2026</v>
      </c>
      <c r="B222" s="18">
        <f t="shared" si="23"/>
        <v>11</v>
      </c>
      <c r="F222" s="42">
        <f>SUMIF('Cust MB Ind'!$X$8:$AH$8,$B$29,'Cust MB Ind'!$X182:$AH182)</f>
        <v>6</v>
      </c>
      <c r="G222" s="42">
        <f>'Avg Bill Days'!C179</f>
        <v>28.619</v>
      </c>
      <c r="H222" s="42"/>
      <c r="I222" s="42"/>
      <c r="J222" s="42">
        <f t="shared" si="19"/>
        <v>0</v>
      </c>
      <c r="K222" s="42">
        <f t="shared" si="19"/>
        <v>960</v>
      </c>
      <c r="L222" s="42"/>
      <c r="M222" s="42"/>
      <c r="N222" s="42"/>
      <c r="O222" s="42"/>
      <c r="P222" s="42"/>
      <c r="Q222" s="42"/>
      <c r="R222" s="42">
        <f t="shared" si="20"/>
        <v>2041067</v>
      </c>
      <c r="S222" s="42">
        <f t="shared" si="21"/>
        <v>4977</v>
      </c>
    </row>
    <row r="223" spans="1:19" s="18" customFormat="1">
      <c r="A223" s="18">
        <f t="shared" si="22"/>
        <v>2026</v>
      </c>
      <c r="B223" s="18">
        <f t="shared" si="23"/>
        <v>12</v>
      </c>
      <c r="F223" s="42">
        <f>SUMIF('Cust MB Ind'!$X$8:$AH$8,$B$29,'Cust MB Ind'!$X183:$AH183)</f>
        <v>6</v>
      </c>
      <c r="G223" s="42">
        <f>'Avg Bill Days'!C180</f>
        <v>31.238</v>
      </c>
      <c r="H223" s="42"/>
      <c r="I223" s="42"/>
      <c r="J223" s="42">
        <f t="shared" si="19"/>
        <v>0</v>
      </c>
      <c r="K223" s="42">
        <f t="shared" si="19"/>
        <v>835</v>
      </c>
      <c r="L223" s="42"/>
      <c r="M223" s="42"/>
      <c r="N223" s="42"/>
      <c r="O223" s="42"/>
      <c r="P223" s="42"/>
      <c r="Q223" s="42"/>
      <c r="R223" s="42">
        <f t="shared" si="20"/>
        <v>2138215</v>
      </c>
      <c r="S223" s="42">
        <f t="shared" si="21"/>
        <v>4821</v>
      </c>
    </row>
    <row r="224" spans="1:19" s="18" customFormat="1">
      <c r="A224" s="18">
        <f t="shared" si="22"/>
        <v>2027</v>
      </c>
      <c r="B224" s="18">
        <f t="shared" si="23"/>
        <v>1</v>
      </c>
      <c r="F224" s="42">
        <f>SUMIF('Cust MB Ind'!$X$8:$AH$8,$B$29,'Cust MB Ind'!$X184:$AH184)</f>
        <v>6</v>
      </c>
      <c r="G224" s="42">
        <f>'Avg Bill Days'!C181</f>
        <v>32.286000000000001</v>
      </c>
      <c r="H224" s="42"/>
      <c r="I224" s="42"/>
      <c r="J224" s="42">
        <f t="shared" si="19"/>
        <v>0</v>
      </c>
      <c r="K224" s="42">
        <f t="shared" si="19"/>
        <v>692</v>
      </c>
      <c r="L224" s="42"/>
      <c r="M224" s="42"/>
      <c r="N224" s="42"/>
      <c r="O224" s="42"/>
      <c r="P224" s="42"/>
      <c r="Q224" s="42"/>
      <c r="R224" s="42">
        <f t="shared" si="20"/>
        <v>2072761</v>
      </c>
      <c r="S224" s="42">
        <f t="shared" si="21"/>
        <v>4738</v>
      </c>
    </row>
    <row r="225" spans="1:19" s="18" customFormat="1">
      <c r="A225" s="18">
        <f t="shared" si="22"/>
        <v>2027</v>
      </c>
      <c r="B225" s="18">
        <f t="shared" si="23"/>
        <v>2</v>
      </c>
      <c r="F225" s="42">
        <f>SUMIF('Cust MB Ind'!$X$8:$AH$8,$B$29,'Cust MB Ind'!$X185:$AH185)</f>
        <v>6</v>
      </c>
      <c r="G225" s="42">
        <f>'Avg Bill Days'!C182</f>
        <v>29.81</v>
      </c>
      <c r="H225" s="42"/>
      <c r="I225" s="42"/>
      <c r="J225" s="42">
        <f t="shared" si="19"/>
        <v>0</v>
      </c>
      <c r="K225" s="42">
        <f t="shared" si="19"/>
        <v>823</v>
      </c>
      <c r="L225" s="42"/>
      <c r="M225" s="42"/>
      <c r="N225" s="42"/>
      <c r="O225" s="42"/>
      <c r="P225" s="42"/>
      <c r="Q225" s="42"/>
      <c r="R225" s="42">
        <f t="shared" si="20"/>
        <v>1884400</v>
      </c>
      <c r="S225" s="42">
        <f t="shared" si="21"/>
        <v>4695</v>
      </c>
    </row>
    <row r="226" spans="1:19" s="18" customFormat="1">
      <c r="A226" s="18">
        <f t="shared" si="22"/>
        <v>2027</v>
      </c>
      <c r="B226" s="18">
        <f t="shared" si="23"/>
        <v>3</v>
      </c>
      <c r="F226" s="42">
        <f>SUMIF('Cust MB Ind'!$X$8:$AH$8,$B$29,'Cust MB Ind'!$X186:$AH186)</f>
        <v>6</v>
      </c>
      <c r="G226" s="42">
        <f>'Avg Bill Days'!C183</f>
        <v>29.524000000000001</v>
      </c>
      <c r="H226" s="42"/>
      <c r="I226" s="42"/>
      <c r="J226" s="42">
        <f t="shared" si="19"/>
        <v>0</v>
      </c>
      <c r="K226" s="42">
        <f t="shared" si="19"/>
        <v>908</v>
      </c>
      <c r="L226" s="42"/>
      <c r="M226" s="42"/>
      <c r="N226" s="42"/>
      <c r="O226" s="42"/>
      <c r="P226" s="42"/>
      <c r="Q226" s="42"/>
      <c r="R226" s="42">
        <f t="shared" si="20"/>
        <v>2096420</v>
      </c>
      <c r="S226" s="42">
        <f t="shared" si="21"/>
        <v>4555</v>
      </c>
    </row>
    <row r="227" spans="1:19" s="18" customFormat="1">
      <c r="A227" s="18">
        <f t="shared" si="22"/>
        <v>2027</v>
      </c>
      <c r="B227" s="18">
        <f t="shared" si="23"/>
        <v>4</v>
      </c>
      <c r="F227" s="42">
        <f>SUMIF('Cust MB Ind'!$X$8:$AH$8,$B$29,'Cust MB Ind'!$X187:$AH187)</f>
        <v>6</v>
      </c>
      <c r="G227" s="42">
        <f>'Avg Bill Days'!C184</f>
        <v>30.713999999999999</v>
      </c>
      <c r="H227" s="42"/>
      <c r="I227" s="42"/>
      <c r="J227" s="42">
        <f t="shared" si="19"/>
        <v>0</v>
      </c>
      <c r="K227" s="42">
        <f t="shared" si="19"/>
        <v>964</v>
      </c>
      <c r="L227" s="42"/>
      <c r="M227" s="42"/>
      <c r="N227" s="42"/>
      <c r="O227" s="42"/>
      <c r="P227" s="42"/>
      <c r="Q227" s="42"/>
      <c r="R227" s="42">
        <f t="shared" si="20"/>
        <v>2269346</v>
      </c>
      <c r="S227" s="42">
        <f t="shared" si="21"/>
        <v>4831</v>
      </c>
    </row>
    <row r="228" spans="1:19" s="18" customFormat="1">
      <c r="A228" s="18">
        <f t="shared" si="22"/>
        <v>2027</v>
      </c>
      <c r="B228" s="18">
        <f t="shared" si="23"/>
        <v>5</v>
      </c>
      <c r="F228" s="42">
        <f>SUMIF('Cust MB Ind'!$X$8:$AH$8,$B$29,'Cust MB Ind'!$X188:$AH188)</f>
        <v>6</v>
      </c>
      <c r="G228" s="42">
        <f>'Avg Bill Days'!C185</f>
        <v>29.524000000000001</v>
      </c>
      <c r="H228" s="42"/>
      <c r="I228" s="42"/>
      <c r="J228" s="42">
        <f t="shared" si="19"/>
        <v>0</v>
      </c>
      <c r="K228" s="42">
        <f t="shared" si="19"/>
        <v>923</v>
      </c>
      <c r="L228" s="42"/>
      <c r="M228" s="42"/>
      <c r="N228" s="42"/>
      <c r="O228" s="42"/>
      <c r="P228" s="42"/>
      <c r="Q228" s="42"/>
      <c r="R228" s="42">
        <f t="shared" si="20"/>
        <v>2266509</v>
      </c>
      <c r="S228" s="42">
        <f t="shared" si="21"/>
        <v>5202</v>
      </c>
    </row>
    <row r="229" spans="1:19" s="18" customFormat="1">
      <c r="A229" s="18">
        <f t="shared" si="22"/>
        <v>2027</v>
      </c>
      <c r="B229" s="18">
        <f t="shared" si="23"/>
        <v>6</v>
      </c>
      <c r="F229" s="42">
        <f>SUMIF('Cust MB Ind'!$X$8:$AH$8,$B$29,'Cust MB Ind'!$X189:$AH189)</f>
        <v>6</v>
      </c>
      <c r="G229" s="42">
        <f>'Avg Bill Days'!C186</f>
        <v>30.619</v>
      </c>
      <c r="H229" s="42"/>
      <c r="I229" s="42"/>
      <c r="J229" s="42">
        <f t="shared" si="19"/>
        <v>0</v>
      </c>
      <c r="K229" s="42">
        <f t="shared" si="19"/>
        <v>895</v>
      </c>
      <c r="L229" s="42"/>
      <c r="M229" s="42"/>
      <c r="N229" s="42"/>
      <c r="O229" s="42"/>
      <c r="P229" s="42"/>
      <c r="Q229" s="42"/>
      <c r="R229" s="42">
        <f t="shared" si="20"/>
        <v>2617479</v>
      </c>
      <c r="S229" s="42">
        <f t="shared" si="21"/>
        <v>5626</v>
      </c>
    </row>
    <row r="230" spans="1:19" s="18" customFormat="1">
      <c r="A230" s="18">
        <f t="shared" si="22"/>
        <v>2027</v>
      </c>
      <c r="B230" s="18">
        <f t="shared" si="23"/>
        <v>7</v>
      </c>
      <c r="F230" s="42">
        <f>SUMIF('Cust MB Ind'!$X$8:$AH$8,$B$29,'Cust MB Ind'!$X190:$AH190)</f>
        <v>6</v>
      </c>
      <c r="G230" s="42">
        <f>'Avg Bill Days'!C187</f>
        <v>30.713999999999999</v>
      </c>
      <c r="H230" s="42"/>
      <c r="I230" s="42"/>
      <c r="J230" s="42">
        <f t="shared" si="19"/>
        <v>0</v>
      </c>
      <c r="K230" s="42">
        <f t="shared" si="19"/>
        <v>481</v>
      </c>
      <c r="L230" s="42"/>
      <c r="M230" s="42"/>
      <c r="N230" s="42"/>
      <c r="O230" s="42"/>
      <c r="P230" s="42"/>
      <c r="Q230" s="42"/>
      <c r="R230" s="42">
        <f t="shared" si="20"/>
        <v>2551402</v>
      </c>
      <c r="S230" s="42">
        <f t="shared" si="21"/>
        <v>5120</v>
      </c>
    </row>
    <row r="231" spans="1:19" s="18" customFormat="1">
      <c r="A231" s="18">
        <f t="shared" si="22"/>
        <v>2027</v>
      </c>
      <c r="B231" s="18">
        <f t="shared" si="23"/>
        <v>8</v>
      </c>
      <c r="F231" s="42">
        <f>SUMIF('Cust MB Ind'!$X$8:$AH$8,$B$29,'Cust MB Ind'!$X191:$AH191)</f>
        <v>6</v>
      </c>
      <c r="G231" s="42">
        <f>'Avg Bill Days'!C188</f>
        <v>30.475999999999999</v>
      </c>
      <c r="H231" s="42"/>
      <c r="I231" s="42"/>
      <c r="J231" s="42">
        <f t="shared" si="19"/>
        <v>0</v>
      </c>
      <c r="K231" s="42">
        <f t="shared" si="19"/>
        <v>493</v>
      </c>
      <c r="L231" s="42"/>
      <c r="M231" s="42"/>
      <c r="N231" s="42"/>
      <c r="O231" s="42"/>
      <c r="P231" s="42"/>
      <c r="Q231" s="42"/>
      <c r="R231" s="42">
        <f t="shared" si="20"/>
        <v>2626917</v>
      </c>
      <c r="S231" s="42">
        <f t="shared" si="21"/>
        <v>5062</v>
      </c>
    </row>
    <row r="232" spans="1:19" s="18" customFormat="1">
      <c r="A232" s="18">
        <f t="shared" si="22"/>
        <v>2027</v>
      </c>
      <c r="B232" s="18">
        <f t="shared" si="23"/>
        <v>9</v>
      </c>
      <c r="F232" s="42">
        <f>SUMIF('Cust MB Ind'!$X$8:$AH$8,$B$29,'Cust MB Ind'!$X192:$AH192)</f>
        <v>6</v>
      </c>
      <c r="G232" s="42">
        <f>'Avg Bill Days'!C189</f>
        <v>31.143000000000001</v>
      </c>
      <c r="H232" s="42"/>
      <c r="I232" s="42"/>
      <c r="J232" s="42">
        <f t="shared" si="19"/>
        <v>0</v>
      </c>
      <c r="K232" s="42">
        <f t="shared" si="19"/>
        <v>992</v>
      </c>
      <c r="L232" s="42"/>
      <c r="M232" s="42"/>
      <c r="N232" s="42"/>
      <c r="O232" s="42"/>
      <c r="P232" s="42"/>
      <c r="Q232" s="42"/>
      <c r="R232" s="42">
        <f t="shared" si="20"/>
        <v>2663449</v>
      </c>
      <c r="S232" s="42">
        <f t="shared" si="21"/>
        <v>5565</v>
      </c>
    </row>
    <row r="233" spans="1:19" s="18" customFormat="1">
      <c r="A233" s="18">
        <f t="shared" si="22"/>
        <v>2027</v>
      </c>
      <c r="B233" s="18">
        <f t="shared" si="23"/>
        <v>10</v>
      </c>
      <c r="F233" s="42">
        <f>SUMIF('Cust MB Ind'!$X$8:$AH$8,$B$29,'Cust MB Ind'!$X193:$AH193)</f>
        <v>6</v>
      </c>
      <c r="G233" s="42">
        <f>'Avg Bill Days'!C190</f>
        <v>30.762</v>
      </c>
      <c r="H233" s="42"/>
      <c r="I233" s="42"/>
      <c r="J233" s="42">
        <f t="shared" si="19"/>
        <v>0</v>
      </c>
      <c r="K233" s="42">
        <f t="shared" si="19"/>
        <v>937</v>
      </c>
      <c r="L233" s="42"/>
      <c r="M233" s="42"/>
      <c r="N233" s="42"/>
      <c r="O233" s="42"/>
      <c r="P233" s="42"/>
      <c r="Q233" s="42"/>
      <c r="R233" s="42">
        <f t="shared" si="20"/>
        <v>2305373</v>
      </c>
      <c r="S233" s="42">
        <f t="shared" si="21"/>
        <v>5069</v>
      </c>
    </row>
    <row r="234" spans="1:19" s="18" customFormat="1">
      <c r="A234" s="18">
        <f t="shared" si="22"/>
        <v>2027</v>
      </c>
      <c r="B234" s="18">
        <f t="shared" si="23"/>
        <v>11</v>
      </c>
      <c r="F234" s="42">
        <f>SUMIF('Cust MB Ind'!$X$8:$AH$8,$B$29,'Cust MB Ind'!$X194:$AH194)</f>
        <v>6</v>
      </c>
      <c r="G234" s="42">
        <f>'Avg Bill Days'!C191</f>
        <v>28.619</v>
      </c>
      <c r="H234" s="42"/>
      <c r="I234" s="42"/>
      <c r="J234" s="42">
        <f t="shared" si="19"/>
        <v>0</v>
      </c>
      <c r="K234" s="42">
        <f t="shared" si="19"/>
        <v>960</v>
      </c>
      <c r="L234" s="42"/>
      <c r="M234" s="42"/>
      <c r="N234" s="42"/>
      <c r="O234" s="42"/>
      <c r="P234" s="42"/>
      <c r="Q234" s="42"/>
      <c r="R234" s="42">
        <f t="shared" si="20"/>
        <v>2041067</v>
      </c>
      <c r="S234" s="42">
        <f t="shared" si="21"/>
        <v>4977</v>
      </c>
    </row>
    <row r="235" spans="1:19" s="18" customFormat="1">
      <c r="A235" s="18">
        <f t="shared" si="22"/>
        <v>2027</v>
      </c>
      <c r="B235" s="18">
        <f t="shared" si="23"/>
        <v>12</v>
      </c>
      <c r="F235" s="42">
        <f>SUMIF('Cust MB Ind'!$X$8:$AH$8,$B$29,'Cust MB Ind'!$X195:$AH195)</f>
        <v>6</v>
      </c>
      <c r="G235" s="42">
        <f>'Avg Bill Days'!C192</f>
        <v>31.238</v>
      </c>
      <c r="H235" s="42"/>
      <c r="I235" s="42"/>
      <c r="J235" s="42">
        <f t="shared" si="19"/>
        <v>0</v>
      </c>
      <c r="K235" s="42">
        <f t="shared" si="19"/>
        <v>835</v>
      </c>
      <c r="L235" s="42"/>
      <c r="M235" s="42"/>
      <c r="N235" s="42"/>
      <c r="O235" s="42"/>
      <c r="P235" s="42"/>
      <c r="Q235" s="42"/>
      <c r="R235" s="42">
        <f t="shared" si="20"/>
        <v>2138215</v>
      </c>
      <c r="S235" s="42">
        <f t="shared" si="21"/>
        <v>4821</v>
      </c>
    </row>
    <row r="236" spans="1:19" s="18" customFormat="1">
      <c r="A236" s="18">
        <f t="shared" si="22"/>
        <v>2028</v>
      </c>
      <c r="B236" s="18">
        <f t="shared" si="23"/>
        <v>1</v>
      </c>
      <c r="F236" s="42">
        <f>SUMIF('Cust MB Ind'!$X$8:$AH$8,$B$29,'Cust MB Ind'!$X196:$AH196)</f>
        <v>6</v>
      </c>
      <c r="G236" s="42">
        <f>'Avg Bill Days'!C193</f>
        <v>32.286000000000001</v>
      </c>
      <c r="H236" s="42"/>
      <c r="I236" s="42"/>
      <c r="J236" s="42">
        <f t="shared" si="19"/>
        <v>0</v>
      </c>
      <c r="K236" s="42">
        <f t="shared" si="19"/>
        <v>692</v>
      </c>
      <c r="L236" s="42"/>
      <c r="M236" s="42"/>
      <c r="N236" s="42"/>
      <c r="O236" s="42"/>
      <c r="P236" s="42"/>
      <c r="Q236" s="42"/>
      <c r="R236" s="42">
        <f t="shared" si="20"/>
        <v>2072761</v>
      </c>
      <c r="S236" s="42">
        <f t="shared" si="21"/>
        <v>4738</v>
      </c>
    </row>
    <row r="237" spans="1:19" s="18" customFormat="1">
      <c r="A237" s="18">
        <f t="shared" si="22"/>
        <v>2028</v>
      </c>
      <c r="B237" s="18">
        <f t="shared" si="23"/>
        <v>2</v>
      </c>
      <c r="F237" s="42">
        <f>SUMIF('Cust MB Ind'!$X$8:$AH$8,$B$29,'Cust MB Ind'!$X197:$AH197)</f>
        <v>6</v>
      </c>
      <c r="G237" s="42">
        <f>'Avg Bill Days'!C194</f>
        <v>30.31</v>
      </c>
      <c r="H237" s="42"/>
      <c r="I237" s="42"/>
      <c r="J237" s="42">
        <f t="shared" si="19"/>
        <v>0</v>
      </c>
      <c r="K237" s="42">
        <f t="shared" si="19"/>
        <v>823</v>
      </c>
      <c r="L237" s="42"/>
      <c r="M237" s="42"/>
      <c r="N237" s="42"/>
      <c r="O237" s="42"/>
      <c r="P237" s="42"/>
      <c r="Q237" s="42"/>
      <c r="R237" s="42">
        <f t="shared" si="20"/>
        <v>1916007</v>
      </c>
      <c r="S237" s="42">
        <f t="shared" si="21"/>
        <v>4695</v>
      </c>
    </row>
    <row r="238" spans="1:19" s="18" customFormat="1">
      <c r="A238" s="18">
        <f t="shared" si="22"/>
        <v>2028</v>
      </c>
      <c r="B238" s="18">
        <f t="shared" si="23"/>
        <v>3</v>
      </c>
      <c r="F238" s="42">
        <f>SUMIF('Cust MB Ind'!$X$8:$AH$8,$B$29,'Cust MB Ind'!$X198:$AH198)</f>
        <v>6</v>
      </c>
      <c r="G238" s="42">
        <f>'Avg Bill Days'!C195</f>
        <v>30.024000000000001</v>
      </c>
      <c r="H238" s="42"/>
      <c r="I238" s="42"/>
      <c r="J238" s="42">
        <f t="shared" si="19"/>
        <v>0</v>
      </c>
      <c r="K238" s="42">
        <f t="shared" si="19"/>
        <v>908</v>
      </c>
      <c r="L238" s="42"/>
      <c r="M238" s="42"/>
      <c r="N238" s="42"/>
      <c r="O238" s="42"/>
      <c r="P238" s="42"/>
      <c r="Q238" s="42"/>
      <c r="R238" s="42">
        <f t="shared" si="20"/>
        <v>2131923</v>
      </c>
      <c r="S238" s="42">
        <f t="shared" si="21"/>
        <v>4555</v>
      </c>
    </row>
    <row r="239" spans="1:19" s="18" customFormat="1">
      <c r="A239" s="18">
        <f t="shared" si="22"/>
        <v>2028</v>
      </c>
      <c r="B239" s="18">
        <f t="shared" si="23"/>
        <v>4</v>
      </c>
      <c r="F239" s="42">
        <f>SUMIF('Cust MB Ind'!$X$8:$AH$8,$B$29,'Cust MB Ind'!$X199:$AH199)</f>
        <v>6</v>
      </c>
      <c r="G239" s="42">
        <f>'Avg Bill Days'!C196</f>
        <v>30.713999999999999</v>
      </c>
      <c r="H239" s="42"/>
      <c r="I239" s="42"/>
      <c r="J239" s="42">
        <f t="shared" si="19"/>
        <v>0</v>
      </c>
      <c r="K239" s="42">
        <f t="shared" si="19"/>
        <v>964</v>
      </c>
      <c r="L239" s="42"/>
      <c r="M239" s="42"/>
      <c r="N239" s="42"/>
      <c r="O239" s="42"/>
      <c r="P239" s="42"/>
      <c r="Q239" s="42"/>
      <c r="R239" s="42">
        <f t="shared" si="20"/>
        <v>2269346</v>
      </c>
      <c r="S239" s="42">
        <f t="shared" si="21"/>
        <v>4831</v>
      </c>
    </row>
    <row r="240" spans="1:19" s="18" customFormat="1">
      <c r="A240" s="18">
        <f t="shared" si="22"/>
        <v>2028</v>
      </c>
      <c r="B240" s="18">
        <f t="shared" si="23"/>
        <v>5</v>
      </c>
      <c r="F240" s="42">
        <f>SUMIF('Cust MB Ind'!$X$8:$AH$8,$B$29,'Cust MB Ind'!$X200:$AH200)</f>
        <v>6</v>
      </c>
      <c r="G240" s="42">
        <f>'Avg Bill Days'!C197</f>
        <v>29.524000000000001</v>
      </c>
      <c r="H240" s="42"/>
      <c r="I240" s="42"/>
      <c r="J240" s="42">
        <f t="shared" si="19"/>
        <v>0</v>
      </c>
      <c r="K240" s="42">
        <f t="shared" si="19"/>
        <v>923</v>
      </c>
      <c r="L240" s="42"/>
      <c r="M240" s="42"/>
      <c r="N240" s="42"/>
      <c r="O240" s="42"/>
      <c r="P240" s="42"/>
      <c r="Q240" s="42"/>
      <c r="R240" s="42">
        <f t="shared" si="20"/>
        <v>2266509</v>
      </c>
      <c r="S240" s="42">
        <f t="shared" si="21"/>
        <v>5202</v>
      </c>
    </row>
    <row r="241" spans="1:19" s="18" customFormat="1">
      <c r="A241" s="18">
        <f t="shared" si="22"/>
        <v>2028</v>
      </c>
      <c r="B241" s="18">
        <f t="shared" si="23"/>
        <v>6</v>
      </c>
      <c r="F241" s="42">
        <f>SUMIF('Cust MB Ind'!$X$8:$AH$8,$B$29,'Cust MB Ind'!$X201:$AH201)</f>
        <v>6</v>
      </c>
      <c r="G241" s="42">
        <f>'Avg Bill Days'!C198</f>
        <v>30.619</v>
      </c>
      <c r="H241" s="42"/>
      <c r="I241" s="42"/>
      <c r="J241" s="42">
        <f t="shared" si="19"/>
        <v>0</v>
      </c>
      <c r="K241" s="42">
        <f t="shared" si="19"/>
        <v>895</v>
      </c>
      <c r="L241" s="42"/>
      <c r="M241" s="42"/>
      <c r="N241" s="42"/>
      <c r="O241" s="42"/>
      <c r="P241" s="42"/>
      <c r="Q241" s="42"/>
      <c r="R241" s="42">
        <f t="shared" si="20"/>
        <v>2617479</v>
      </c>
      <c r="S241" s="42">
        <f t="shared" si="21"/>
        <v>5626</v>
      </c>
    </row>
    <row r="242" spans="1:19" s="18" customFormat="1">
      <c r="A242" s="18">
        <f t="shared" si="22"/>
        <v>2028</v>
      </c>
      <c r="B242" s="18">
        <f t="shared" si="23"/>
        <v>7</v>
      </c>
      <c r="F242" s="42">
        <f>SUMIF('Cust MB Ind'!$X$8:$AH$8,$B$29,'Cust MB Ind'!$X202:$AH202)</f>
        <v>6</v>
      </c>
      <c r="G242" s="42">
        <f>'Avg Bill Days'!C199</f>
        <v>30.713999999999999</v>
      </c>
      <c r="H242" s="42"/>
      <c r="I242" s="42"/>
      <c r="J242" s="42">
        <f t="shared" ref="J242:K305" si="24">ROUND(SUMIF($B$32:$B$45,$B242,J$32:J$45)*$F242,0)</f>
        <v>0</v>
      </c>
      <c r="K242" s="42">
        <f t="shared" si="24"/>
        <v>481</v>
      </c>
      <c r="L242" s="42"/>
      <c r="M242" s="42"/>
      <c r="N242" s="42"/>
      <c r="O242" s="42"/>
      <c r="P242" s="42"/>
      <c r="Q242" s="42"/>
      <c r="R242" s="42">
        <f t="shared" ref="R242:R305" si="25">ROUND(SUMIF($B$32:$B$45,$B242,R$32:R$45)*$F242*$G242,0)</f>
        <v>2551402</v>
      </c>
      <c r="S242" s="42">
        <f t="shared" ref="S242:S305" si="26">ROUND(SUMIF($B$32:$B$45,$B242,S$32:S$45)*$F242,0)</f>
        <v>5120</v>
      </c>
    </row>
    <row r="243" spans="1:19" s="18" customFormat="1">
      <c r="A243" s="18">
        <f t="shared" si="22"/>
        <v>2028</v>
      </c>
      <c r="B243" s="18">
        <f t="shared" si="23"/>
        <v>8</v>
      </c>
      <c r="F243" s="42">
        <f>SUMIF('Cust MB Ind'!$X$8:$AH$8,$B$29,'Cust MB Ind'!$X203:$AH203)</f>
        <v>6</v>
      </c>
      <c r="G243" s="42">
        <f>'Avg Bill Days'!C200</f>
        <v>30.475999999999999</v>
      </c>
      <c r="H243" s="42"/>
      <c r="I243" s="42"/>
      <c r="J243" s="42">
        <f t="shared" si="24"/>
        <v>0</v>
      </c>
      <c r="K243" s="42">
        <f t="shared" si="24"/>
        <v>493</v>
      </c>
      <c r="L243" s="42"/>
      <c r="M243" s="42"/>
      <c r="N243" s="42"/>
      <c r="O243" s="42"/>
      <c r="P243" s="42"/>
      <c r="Q243" s="42"/>
      <c r="R243" s="42">
        <f t="shared" si="25"/>
        <v>2626917</v>
      </c>
      <c r="S243" s="42">
        <f t="shared" si="26"/>
        <v>5062</v>
      </c>
    </row>
    <row r="244" spans="1:19" s="18" customFormat="1">
      <c r="A244" s="18">
        <f t="shared" si="22"/>
        <v>2028</v>
      </c>
      <c r="B244" s="18">
        <f t="shared" si="23"/>
        <v>9</v>
      </c>
      <c r="F244" s="42">
        <f>SUMIF('Cust MB Ind'!$X$8:$AH$8,$B$29,'Cust MB Ind'!$X204:$AH204)</f>
        <v>6</v>
      </c>
      <c r="G244" s="42">
        <f>'Avg Bill Days'!C201</f>
        <v>31.143000000000001</v>
      </c>
      <c r="H244" s="42"/>
      <c r="I244" s="42"/>
      <c r="J244" s="42">
        <f t="shared" si="24"/>
        <v>0</v>
      </c>
      <c r="K244" s="42">
        <f t="shared" si="24"/>
        <v>992</v>
      </c>
      <c r="L244" s="42"/>
      <c r="M244" s="42"/>
      <c r="N244" s="42"/>
      <c r="O244" s="42"/>
      <c r="P244" s="42"/>
      <c r="Q244" s="42"/>
      <c r="R244" s="42">
        <f t="shared" si="25"/>
        <v>2663449</v>
      </c>
      <c r="S244" s="42">
        <f t="shared" si="26"/>
        <v>5565</v>
      </c>
    </row>
    <row r="245" spans="1:19" s="18" customFormat="1">
      <c r="A245" s="18">
        <f t="shared" si="22"/>
        <v>2028</v>
      </c>
      <c r="B245" s="18">
        <f t="shared" si="23"/>
        <v>10</v>
      </c>
      <c r="F245" s="42">
        <f>SUMIF('Cust MB Ind'!$X$8:$AH$8,$B$29,'Cust MB Ind'!$X205:$AH205)</f>
        <v>6</v>
      </c>
      <c r="G245" s="42">
        <f>'Avg Bill Days'!C202</f>
        <v>30.762</v>
      </c>
      <c r="H245" s="42"/>
      <c r="I245" s="42"/>
      <c r="J245" s="42">
        <f t="shared" si="24"/>
        <v>0</v>
      </c>
      <c r="K245" s="42">
        <f t="shared" si="24"/>
        <v>937</v>
      </c>
      <c r="L245" s="42"/>
      <c r="M245" s="42"/>
      <c r="N245" s="42"/>
      <c r="O245" s="42"/>
      <c r="P245" s="42"/>
      <c r="Q245" s="42"/>
      <c r="R245" s="42">
        <f t="shared" si="25"/>
        <v>2305373</v>
      </c>
      <c r="S245" s="42">
        <f t="shared" si="26"/>
        <v>5069</v>
      </c>
    </row>
    <row r="246" spans="1:19" s="18" customFormat="1">
      <c r="A246" s="18">
        <f t="shared" si="22"/>
        <v>2028</v>
      </c>
      <c r="B246" s="18">
        <f t="shared" si="23"/>
        <v>11</v>
      </c>
      <c r="F246" s="42">
        <f>SUMIF('Cust MB Ind'!$X$8:$AH$8,$B$29,'Cust MB Ind'!$X206:$AH206)</f>
        <v>6</v>
      </c>
      <c r="G246" s="42">
        <f>'Avg Bill Days'!C203</f>
        <v>28.619</v>
      </c>
      <c r="H246" s="42"/>
      <c r="I246" s="42"/>
      <c r="J246" s="42">
        <f t="shared" si="24"/>
        <v>0</v>
      </c>
      <c r="K246" s="42">
        <f t="shared" si="24"/>
        <v>960</v>
      </c>
      <c r="L246" s="42"/>
      <c r="M246" s="42"/>
      <c r="N246" s="42"/>
      <c r="O246" s="42"/>
      <c r="P246" s="42"/>
      <c r="Q246" s="42"/>
      <c r="R246" s="42">
        <f t="shared" si="25"/>
        <v>2041067</v>
      </c>
      <c r="S246" s="42">
        <f t="shared" si="26"/>
        <v>4977</v>
      </c>
    </row>
    <row r="247" spans="1:19" s="18" customFormat="1">
      <c r="A247" s="18">
        <f t="shared" si="22"/>
        <v>2028</v>
      </c>
      <c r="B247" s="18">
        <f t="shared" si="23"/>
        <v>12</v>
      </c>
      <c r="F247" s="42">
        <f>SUMIF('Cust MB Ind'!$X$8:$AH$8,$B$29,'Cust MB Ind'!$X207:$AH207)</f>
        <v>6</v>
      </c>
      <c r="G247" s="42">
        <f>'Avg Bill Days'!C204</f>
        <v>31.238</v>
      </c>
      <c r="H247" s="42"/>
      <c r="I247" s="42"/>
      <c r="J247" s="42">
        <f t="shared" si="24"/>
        <v>0</v>
      </c>
      <c r="K247" s="42">
        <f t="shared" si="24"/>
        <v>835</v>
      </c>
      <c r="L247" s="42"/>
      <c r="M247" s="42"/>
      <c r="N247" s="42"/>
      <c r="O247" s="42"/>
      <c r="P247" s="42"/>
      <c r="Q247" s="42"/>
      <c r="R247" s="42">
        <f t="shared" si="25"/>
        <v>2138215</v>
      </c>
      <c r="S247" s="42">
        <f t="shared" si="26"/>
        <v>4821</v>
      </c>
    </row>
    <row r="248" spans="1:19" s="18" customFormat="1">
      <c r="A248" s="18">
        <f t="shared" si="22"/>
        <v>2029</v>
      </c>
      <c r="B248" s="18">
        <f t="shared" si="23"/>
        <v>1</v>
      </c>
      <c r="F248" s="42">
        <f>SUMIF('Cust MB Ind'!$X$8:$AH$8,$B$29,'Cust MB Ind'!$X208:$AH208)</f>
        <v>6</v>
      </c>
      <c r="G248" s="42">
        <f>'Avg Bill Days'!C205</f>
        <v>32.286000000000001</v>
      </c>
      <c r="H248" s="42"/>
      <c r="I248" s="42"/>
      <c r="J248" s="42">
        <f t="shared" si="24"/>
        <v>0</v>
      </c>
      <c r="K248" s="42">
        <f t="shared" si="24"/>
        <v>692</v>
      </c>
      <c r="L248" s="42"/>
      <c r="M248" s="42"/>
      <c r="N248" s="42"/>
      <c r="O248" s="42"/>
      <c r="P248" s="42"/>
      <c r="Q248" s="42"/>
      <c r="R248" s="42">
        <f t="shared" si="25"/>
        <v>2072761</v>
      </c>
      <c r="S248" s="42">
        <f t="shared" si="26"/>
        <v>4738</v>
      </c>
    </row>
    <row r="249" spans="1:19" s="18" customFormat="1">
      <c r="A249" s="18">
        <f t="shared" si="22"/>
        <v>2029</v>
      </c>
      <c r="B249" s="18">
        <f t="shared" si="23"/>
        <v>2</v>
      </c>
      <c r="F249" s="42">
        <f>SUMIF('Cust MB Ind'!$X$8:$AH$8,$B$29,'Cust MB Ind'!$X209:$AH209)</f>
        <v>6</v>
      </c>
      <c r="G249" s="42">
        <f>'Avg Bill Days'!C206</f>
        <v>29.81</v>
      </c>
      <c r="H249" s="42"/>
      <c r="I249" s="42"/>
      <c r="J249" s="42">
        <f t="shared" si="24"/>
        <v>0</v>
      </c>
      <c r="K249" s="42">
        <f t="shared" si="24"/>
        <v>823</v>
      </c>
      <c r="L249" s="42"/>
      <c r="M249" s="42"/>
      <c r="N249" s="42"/>
      <c r="O249" s="42"/>
      <c r="P249" s="42"/>
      <c r="Q249" s="42"/>
      <c r="R249" s="42">
        <f t="shared" si="25"/>
        <v>1884400</v>
      </c>
      <c r="S249" s="42">
        <f t="shared" si="26"/>
        <v>4695</v>
      </c>
    </row>
    <row r="250" spans="1:19" s="18" customFormat="1">
      <c r="A250" s="18">
        <f t="shared" si="22"/>
        <v>2029</v>
      </c>
      <c r="B250" s="18">
        <f t="shared" si="23"/>
        <v>3</v>
      </c>
      <c r="F250" s="42">
        <f>SUMIF('Cust MB Ind'!$X$8:$AH$8,$B$29,'Cust MB Ind'!$X210:$AH210)</f>
        <v>6</v>
      </c>
      <c r="G250" s="42">
        <f>'Avg Bill Days'!C207</f>
        <v>29.524000000000001</v>
      </c>
      <c r="H250" s="42"/>
      <c r="I250" s="42"/>
      <c r="J250" s="42">
        <f t="shared" si="24"/>
        <v>0</v>
      </c>
      <c r="K250" s="42">
        <f t="shared" si="24"/>
        <v>908</v>
      </c>
      <c r="L250" s="42"/>
      <c r="M250" s="42"/>
      <c r="N250" s="42"/>
      <c r="O250" s="42"/>
      <c r="P250" s="42"/>
      <c r="Q250" s="42"/>
      <c r="R250" s="42">
        <f t="shared" si="25"/>
        <v>2096420</v>
      </c>
      <c r="S250" s="42">
        <f t="shared" si="26"/>
        <v>4555</v>
      </c>
    </row>
    <row r="251" spans="1:19" s="18" customFormat="1">
      <c r="A251" s="18">
        <f t="shared" si="22"/>
        <v>2029</v>
      </c>
      <c r="B251" s="18">
        <f t="shared" si="23"/>
        <v>4</v>
      </c>
      <c r="F251" s="42">
        <f>SUMIF('Cust MB Ind'!$X$8:$AH$8,$B$29,'Cust MB Ind'!$X211:$AH211)</f>
        <v>6</v>
      </c>
      <c r="G251" s="42">
        <f>'Avg Bill Days'!C208</f>
        <v>30.713999999999999</v>
      </c>
      <c r="H251" s="42"/>
      <c r="I251" s="42"/>
      <c r="J251" s="42">
        <f t="shared" si="24"/>
        <v>0</v>
      </c>
      <c r="K251" s="42">
        <f t="shared" si="24"/>
        <v>964</v>
      </c>
      <c r="L251" s="42"/>
      <c r="M251" s="42"/>
      <c r="N251" s="42"/>
      <c r="O251" s="42"/>
      <c r="P251" s="42"/>
      <c r="Q251" s="42"/>
      <c r="R251" s="42">
        <f t="shared" si="25"/>
        <v>2269346</v>
      </c>
      <c r="S251" s="42">
        <f t="shared" si="26"/>
        <v>4831</v>
      </c>
    </row>
    <row r="252" spans="1:19" s="18" customFormat="1">
      <c r="A252" s="18">
        <f t="shared" si="22"/>
        <v>2029</v>
      </c>
      <c r="B252" s="18">
        <f t="shared" si="23"/>
        <v>5</v>
      </c>
      <c r="F252" s="42">
        <f>SUMIF('Cust MB Ind'!$X$8:$AH$8,$B$29,'Cust MB Ind'!$X212:$AH212)</f>
        <v>6</v>
      </c>
      <c r="G252" s="42">
        <f>'Avg Bill Days'!C209</f>
        <v>29.524000000000001</v>
      </c>
      <c r="H252" s="42"/>
      <c r="I252" s="42"/>
      <c r="J252" s="42">
        <f t="shared" si="24"/>
        <v>0</v>
      </c>
      <c r="K252" s="42">
        <f t="shared" si="24"/>
        <v>923</v>
      </c>
      <c r="L252" s="42"/>
      <c r="M252" s="42"/>
      <c r="N252" s="42"/>
      <c r="O252" s="42"/>
      <c r="P252" s="42"/>
      <c r="Q252" s="42"/>
      <c r="R252" s="42">
        <f t="shared" si="25"/>
        <v>2266509</v>
      </c>
      <c r="S252" s="42">
        <f t="shared" si="26"/>
        <v>5202</v>
      </c>
    </row>
    <row r="253" spans="1:19" s="18" customFormat="1">
      <c r="A253" s="18">
        <f t="shared" si="22"/>
        <v>2029</v>
      </c>
      <c r="B253" s="18">
        <f t="shared" si="23"/>
        <v>6</v>
      </c>
      <c r="F253" s="42">
        <f>SUMIF('Cust MB Ind'!$X$8:$AH$8,$B$29,'Cust MB Ind'!$X213:$AH213)</f>
        <v>6</v>
      </c>
      <c r="G253" s="42">
        <f>'Avg Bill Days'!C210</f>
        <v>30.619</v>
      </c>
      <c r="H253" s="42"/>
      <c r="I253" s="42"/>
      <c r="J253" s="42">
        <f t="shared" si="24"/>
        <v>0</v>
      </c>
      <c r="K253" s="42">
        <f t="shared" si="24"/>
        <v>895</v>
      </c>
      <c r="L253" s="42"/>
      <c r="M253" s="42"/>
      <c r="N253" s="42"/>
      <c r="O253" s="42"/>
      <c r="P253" s="42"/>
      <c r="Q253" s="42"/>
      <c r="R253" s="42">
        <f t="shared" si="25"/>
        <v>2617479</v>
      </c>
      <c r="S253" s="42">
        <f t="shared" si="26"/>
        <v>5626</v>
      </c>
    </row>
    <row r="254" spans="1:19" s="18" customFormat="1">
      <c r="A254" s="18">
        <f t="shared" si="22"/>
        <v>2029</v>
      </c>
      <c r="B254" s="18">
        <f t="shared" si="23"/>
        <v>7</v>
      </c>
      <c r="F254" s="42">
        <f>SUMIF('Cust MB Ind'!$X$8:$AH$8,$B$29,'Cust MB Ind'!$X214:$AH214)</f>
        <v>6</v>
      </c>
      <c r="G254" s="42">
        <f>'Avg Bill Days'!C211</f>
        <v>30.713999999999999</v>
      </c>
      <c r="H254" s="42"/>
      <c r="I254" s="42"/>
      <c r="J254" s="42">
        <f t="shared" si="24"/>
        <v>0</v>
      </c>
      <c r="K254" s="42">
        <f t="shared" si="24"/>
        <v>481</v>
      </c>
      <c r="L254" s="42"/>
      <c r="M254" s="42"/>
      <c r="N254" s="42"/>
      <c r="O254" s="42"/>
      <c r="P254" s="42"/>
      <c r="Q254" s="42"/>
      <c r="R254" s="42">
        <f t="shared" si="25"/>
        <v>2551402</v>
      </c>
      <c r="S254" s="42">
        <f t="shared" si="26"/>
        <v>5120</v>
      </c>
    </row>
    <row r="255" spans="1:19" s="18" customFormat="1">
      <c r="A255" s="18">
        <f t="shared" si="22"/>
        <v>2029</v>
      </c>
      <c r="B255" s="18">
        <f t="shared" si="23"/>
        <v>8</v>
      </c>
      <c r="F255" s="42">
        <f>SUMIF('Cust MB Ind'!$X$8:$AH$8,$B$29,'Cust MB Ind'!$X215:$AH215)</f>
        <v>6</v>
      </c>
      <c r="G255" s="42">
        <f>'Avg Bill Days'!C212</f>
        <v>30.475999999999999</v>
      </c>
      <c r="H255" s="42"/>
      <c r="I255" s="42"/>
      <c r="J255" s="42">
        <f t="shared" si="24"/>
        <v>0</v>
      </c>
      <c r="K255" s="42">
        <f t="shared" si="24"/>
        <v>493</v>
      </c>
      <c r="L255" s="42"/>
      <c r="M255" s="42"/>
      <c r="N255" s="42"/>
      <c r="O255" s="42"/>
      <c r="P255" s="42"/>
      <c r="Q255" s="42"/>
      <c r="R255" s="42">
        <f t="shared" si="25"/>
        <v>2626917</v>
      </c>
      <c r="S255" s="42">
        <f t="shared" si="26"/>
        <v>5062</v>
      </c>
    </row>
    <row r="256" spans="1:19" s="18" customFormat="1">
      <c r="A256" s="18">
        <f t="shared" si="22"/>
        <v>2029</v>
      </c>
      <c r="B256" s="18">
        <f t="shared" si="23"/>
        <v>9</v>
      </c>
      <c r="F256" s="42">
        <f>SUMIF('Cust MB Ind'!$X$8:$AH$8,$B$29,'Cust MB Ind'!$X216:$AH216)</f>
        <v>6</v>
      </c>
      <c r="G256" s="42">
        <f>'Avg Bill Days'!C213</f>
        <v>31.143000000000001</v>
      </c>
      <c r="H256" s="42"/>
      <c r="I256" s="42"/>
      <c r="J256" s="42">
        <f t="shared" si="24"/>
        <v>0</v>
      </c>
      <c r="K256" s="42">
        <f t="shared" si="24"/>
        <v>992</v>
      </c>
      <c r="L256" s="42"/>
      <c r="M256" s="42"/>
      <c r="N256" s="42"/>
      <c r="O256" s="42"/>
      <c r="P256" s="42"/>
      <c r="Q256" s="42"/>
      <c r="R256" s="42">
        <f t="shared" si="25"/>
        <v>2663449</v>
      </c>
      <c r="S256" s="42">
        <f t="shared" si="26"/>
        <v>5565</v>
      </c>
    </row>
    <row r="257" spans="1:19" s="18" customFormat="1">
      <c r="A257" s="18">
        <f t="shared" si="22"/>
        <v>2029</v>
      </c>
      <c r="B257" s="18">
        <f t="shared" si="23"/>
        <v>10</v>
      </c>
      <c r="F257" s="42">
        <f>SUMIF('Cust MB Ind'!$X$8:$AH$8,$B$29,'Cust MB Ind'!$X217:$AH217)</f>
        <v>6</v>
      </c>
      <c r="G257" s="42">
        <f>'Avg Bill Days'!C214</f>
        <v>30.762</v>
      </c>
      <c r="H257" s="42"/>
      <c r="I257" s="42"/>
      <c r="J257" s="42">
        <f t="shared" si="24"/>
        <v>0</v>
      </c>
      <c r="K257" s="42">
        <f t="shared" si="24"/>
        <v>937</v>
      </c>
      <c r="L257" s="42"/>
      <c r="M257" s="42"/>
      <c r="N257" s="42"/>
      <c r="O257" s="42"/>
      <c r="P257" s="42"/>
      <c r="Q257" s="42"/>
      <c r="R257" s="42">
        <f t="shared" si="25"/>
        <v>2305373</v>
      </c>
      <c r="S257" s="42">
        <f t="shared" si="26"/>
        <v>5069</v>
      </c>
    </row>
    <row r="258" spans="1:19" s="18" customFormat="1">
      <c r="A258" s="18">
        <f t="shared" si="22"/>
        <v>2029</v>
      </c>
      <c r="B258" s="18">
        <f t="shared" si="23"/>
        <v>11</v>
      </c>
      <c r="F258" s="42">
        <f>SUMIF('Cust MB Ind'!$X$8:$AH$8,$B$29,'Cust MB Ind'!$X218:$AH218)</f>
        <v>6</v>
      </c>
      <c r="G258" s="42">
        <f>'Avg Bill Days'!C215</f>
        <v>28.619</v>
      </c>
      <c r="H258" s="42"/>
      <c r="I258" s="42"/>
      <c r="J258" s="42">
        <f t="shared" si="24"/>
        <v>0</v>
      </c>
      <c r="K258" s="42">
        <f t="shared" si="24"/>
        <v>960</v>
      </c>
      <c r="L258" s="42"/>
      <c r="M258" s="42"/>
      <c r="N258" s="42"/>
      <c r="O258" s="42"/>
      <c r="P258" s="42"/>
      <c r="Q258" s="42"/>
      <c r="R258" s="42">
        <f t="shared" si="25"/>
        <v>2041067</v>
      </c>
      <c r="S258" s="42">
        <f t="shared" si="26"/>
        <v>4977</v>
      </c>
    </row>
    <row r="259" spans="1:19" s="18" customFormat="1">
      <c r="A259" s="18">
        <f t="shared" si="22"/>
        <v>2029</v>
      </c>
      <c r="B259" s="18">
        <f t="shared" si="23"/>
        <v>12</v>
      </c>
      <c r="F259" s="42">
        <f>SUMIF('Cust MB Ind'!$X$8:$AH$8,$B$29,'Cust MB Ind'!$X219:$AH219)</f>
        <v>6</v>
      </c>
      <c r="G259" s="42">
        <f>'Avg Bill Days'!C216</f>
        <v>31.238</v>
      </c>
      <c r="H259" s="42"/>
      <c r="I259" s="42"/>
      <c r="J259" s="42">
        <f t="shared" si="24"/>
        <v>0</v>
      </c>
      <c r="K259" s="42">
        <f t="shared" si="24"/>
        <v>835</v>
      </c>
      <c r="L259" s="42"/>
      <c r="M259" s="42"/>
      <c r="N259" s="42"/>
      <c r="O259" s="42"/>
      <c r="P259" s="42"/>
      <c r="Q259" s="42"/>
      <c r="R259" s="42">
        <f t="shared" si="25"/>
        <v>2138215</v>
      </c>
      <c r="S259" s="42">
        <f t="shared" si="26"/>
        <v>4821</v>
      </c>
    </row>
    <row r="260" spans="1:19" s="18" customFormat="1">
      <c r="A260" s="18">
        <f t="shared" ref="A260:A323" si="27">A248+1</f>
        <v>2030</v>
      </c>
      <c r="B260" s="18">
        <f t="shared" si="23"/>
        <v>1</v>
      </c>
      <c r="F260" s="42">
        <f>SUMIF('Cust MB Ind'!$X$8:$AH$8,$B$29,'Cust MB Ind'!$X220:$AH220)</f>
        <v>6</v>
      </c>
      <c r="G260" s="42">
        <f>'Avg Bill Days'!C217</f>
        <v>32.286000000000001</v>
      </c>
      <c r="H260" s="42"/>
      <c r="I260" s="42"/>
      <c r="J260" s="42">
        <f t="shared" si="24"/>
        <v>0</v>
      </c>
      <c r="K260" s="42">
        <f t="shared" si="24"/>
        <v>692</v>
      </c>
      <c r="L260" s="42"/>
      <c r="M260" s="42"/>
      <c r="N260" s="42"/>
      <c r="O260" s="42"/>
      <c r="P260" s="42"/>
      <c r="Q260" s="42"/>
      <c r="R260" s="42">
        <f t="shared" si="25"/>
        <v>2072761</v>
      </c>
      <c r="S260" s="42">
        <f t="shared" si="26"/>
        <v>4738</v>
      </c>
    </row>
    <row r="261" spans="1:19" s="18" customFormat="1">
      <c r="A261" s="18">
        <f t="shared" si="27"/>
        <v>2030</v>
      </c>
      <c r="B261" s="18">
        <f t="shared" ref="B261:B324" si="28">B249</f>
        <v>2</v>
      </c>
      <c r="F261" s="42">
        <f>SUMIF('Cust MB Ind'!$X$8:$AH$8,$B$29,'Cust MB Ind'!$X221:$AH221)</f>
        <v>6</v>
      </c>
      <c r="G261" s="42">
        <f>'Avg Bill Days'!C218</f>
        <v>29.81</v>
      </c>
      <c r="H261" s="42"/>
      <c r="I261" s="42"/>
      <c r="J261" s="42">
        <f t="shared" si="24"/>
        <v>0</v>
      </c>
      <c r="K261" s="42">
        <f t="shared" si="24"/>
        <v>823</v>
      </c>
      <c r="L261" s="42"/>
      <c r="M261" s="42"/>
      <c r="N261" s="42"/>
      <c r="O261" s="42"/>
      <c r="P261" s="42"/>
      <c r="Q261" s="42"/>
      <c r="R261" s="42">
        <f t="shared" si="25"/>
        <v>1884400</v>
      </c>
      <c r="S261" s="42">
        <f t="shared" si="26"/>
        <v>4695</v>
      </c>
    </row>
    <row r="262" spans="1:19" s="18" customFormat="1">
      <c r="A262" s="18">
        <f t="shared" si="27"/>
        <v>2030</v>
      </c>
      <c r="B262" s="18">
        <f t="shared" si="28"/>
        <v>3</v>
      </c>
      <c r="F262" s="42">
        <f>SUMIF('Cust MB Ind'!$X$8:$AH$8,$B$29,'Cust MB Ind'!$X222:$AH222)</f>
        <v>6</v>
      </c>
      <c r="G262" s="42">
        <f>'Avg Bill Days'!C219</f>
        <v>29.524000000000001</v>
      </c>
      <c r="H262" s="42"/>
      <c r="I262" s="42"/>
      <c r="J262" s="42">
        <f t="shared" si="24"/>
        <v>0</v>
      </c>
      <c r="K262" s="42">
        <f t="shared" si="24"/>
        <v>908</v>
      </c>
      <c r="L262" s="42"/>
      <c r="M262" s="42"/>
      <c r="N262" s="42"/>
      <c r="O262" s="42"/>
      <c r="P262" s="42"/>
      <c r="Q262" s="42"/>
      <c r="R262" s="42">
        <f t="shared" si="25"/>
        <v>2096420</v>
      </c>
      <c r="S262" s="42">
        <f t="shared" si="26"/>
        <v>4555</v>
      </c>
    </row>
    <row r="263" spans="1:19" s="18" customFormat="1">
      <c r="A263" s="18">
        <f t="shared" si="27"/>
        <v>2030</v>
      </c>
      <c r="B263" s="18">
        <f t="shared" si="28"/>
        <v>4</v>
      </c>
      <c r="F263" s="42">
        <f>SUMIF('Cust MB Ind'!$X$8:$AH$8,$B$29,'Cust MB Ind'!$X223:$AH223)</f>
        <v>6</v>
      </c>
      <c r="G263" s="42">
        <f>'Avg Bill Days'!C220</f>
        <v>30.713999999999999</v>
      </c>
      <c r="H263" s="42"/>
      <c r="I263" s="42"/>
      <c r="J263" s="42">
        <f t="shared" si="24"/>
        <v>0</v>
      </c>
      <c r="K263" s="42">
        <f t="shared" si="24"/>
        <v>964</v>
      </c>
      <c r="L263" s="42"/>
      <c r="M263" s="42"/>
      <c r="N263" s="42"/>
      <c r="O263" s="42"/>
      <c r="P263" s="42"/>
      <c r="Q263" s="42"/>
      <c r="R263" s="42">
        <f t="shared" si="25"/>
        <v>2269346</v>
      </c>
      <c r="S263" s="42">
        <f t="shared" si="26"/>
        <v>4831</v>
      </c>
    </row>
    <row r="264" spans="1:19" s="18" customFormat="1">
      <c r="A264" s="18">
        <f t="shared" si="27"/>
        <v>2030</v>
      </c>
      <c r="B264" s="18">
        <f t="shared" si="28"/>
        <v>5</v>
      </c>
      <c r="F264" s="42">
        <f>SUMIF('Cust MB Ind'!$X$8:$AH$8,$B$29,'Cust MB Ind'!$X224:$AH224)</f>
        <v>6</v>
      </c>
      <c r="G264" s="42">
        <f>'Avg Bill Days'!C221</f>
        <v>29.524000000000001</v>
      </c>
      <c r="H264" s="42"/>
      <c r="I264" s="42"/>
      <c r="J264" s="42">
        <f t="shared" si="24"/>
        <v>0</v>
      </c>
      <c r="K264" s="42">
        <f t="shared" si="24"/>
        <v>923</v>
      </c>
      <c r="L264" s="42"/>
      <c r="M264" s="42"/>
      <c r="N264" s="42"/>
      <c r="O264" s="42"/>
      <c r="P264" s="42"/>
      <c r="Q264" s="42"/>
      <c r="R264" s="42">
        <f t="shared" si="25"/>
        <v>2266509</v>
      </c>
      <c r="S264" s="42">
        <f t="shared" si="26"/>
        <v>5202</v>
      </c>
    </row>
    <row r="265" spans="1:19" s="18" customFormat="1">
      <c r="A265" s="18">
        <f t="shared" si="27"/>
        <v>2030</v>
      </c>
      <c r="B265" s="18">
        <f t="shared" si="28"/>
        <v>6</v>
      </c>
      <c r="F265" s="42">
        <f>SUMIF('Cust MB Ind'!$X$8:$AH$8,$B$29,'Cust MB Ind'!$X225:$AH225)</f>
        <v>6</v>
      </c>
      <c r="G265" s="42">
        <f>'Avg Bill Days'!C222</f>
        <v>30.619</v>
      </c>
      <c r="H265" s="42"/>
      <c r="I265" s="42"/>
      <c r="J265" s="42">
        <f t="shared" si="24"/>
        <v>0</v>
      </c>
      <c r="K265" s="42">
        <f t="shared" si="24"/>
        <v>895</v>
      </c>
      <c r="L265" s="42"/>
      <c r="M265" s="42"/>
      <c r="N265" s="42"/>
      <c r="O265" s="42"/>
      <c r="P265" s="42"/>
      <c r="Q265" s="42"/>
      <c r="R265" s="42">
        <f t="shared" si="25"/>
        <v>2617479</v>
      </c>
      <c r="S265" s="42">
        <f t="shared" si="26"/>
        <v>5626</v>
      </c>
    </row>
    <row r="266" spans="1:19" s="18" customFormat="1">
      <c r="A266" s="18">
        <f t="shared" si="27"/>
        <v>2030</v>
      </c>
      <c r="B266" s="18">
        <f t="shared" si="28"/>
        <v>7</v>
      </c>
      <c r="F266" s="42">
        <f>SUMIF('Cust MB Ind'!$X$8:$AH$8,$B$29,'Cust MB Ind'!$X226:$AH226)</f>
        <v>6</v>
      </c>
      <c r="G266" s="42">
        <f>'Avg Bill Days'!C223</f>
        <v>30.713999999999999</v>
      </c>
      <c r="H266" s="42"/>
      <c r="I266" s="42"/>
      <c r="J266" s="42">
        <f t="shared" si="24"/>
        <v>0</v>
      </c>
      <c r="K266" s="42">
        <f t="shared" si="24"/>
        <v>481</v>
      </c>
      <c r="L266" s="42"/>
      <c r="M266" s="42"/>
      <c r="N266" s="42"/>
      <c r="O266" s="42"/>
      <c r="P266" s="42"/>
      <c r="Q266" s="42"/>
      <c r="R266" s="42">
        <f t="shared" si="25"/>
        <v>2551402</v>
      </c>
      <c r="S266" s="42">
        <f t="shared" si="26"/>
        <v>5120</v>
      </c>
    </row>
    <row r="267" spans="1:19" s="18" customFormat="1">
      <c r="A267" s="18">
        <f t="shared" si="27"/>
        <v>2030</v>
      </c>
      <c r="B267" s="18">
        <f t="shared" si="28"/>
        <v>8</v>
      </c>
      <c r="F267" s="42">
        <f>SUMIF('Cust MB Ind'!$X$8:$AH$8,$B$29,'Cust MB Ind'!$X227:$AH227)</f>
        <v>6</v>
      </c>
      <c r="G267" s="42">
        <f>'Avg Bill Days'!C224</f>
        <v>30.475999999999999</v>
      </c>
      <c r="H267" s="42"/>
      <c r="I267" s="42"/>
      <c r="J267" s="42">
        <f t="shared" si="24"/>
        <v>0</v>
      </c>
      <c r="K267" s="42">
        <f t="shared" si="24"/>
        <v>493</v>
      </c>
      <c r="L267" s="42"/>
      <c r="M267" s="42"/>
      <c r="N267" s="42"/>
      <c r="O267" s="42"/>
      <c r="P267" s="42"/>
      <c r="Q267" s="42"/>
      <c r="R267" s="42">
        <f t="shared" si="25"/>
        <v>2626917</v>
      </c>
      <c r="S267" s="42">
        <f t="shared" si="26"/>
        <v>5062</v>
      </c>
    </row>
    <row r="268" spans="1:19" s="18" customFormat="1">
      <c r="A268" s="18">
        <f t="shared" si="27"/>
        <v>2030</v>
      </c>
      <c r="B268" s="18">
        <f t="shared" si="28"/>
        <v>9</v>
      </c>
      <c r="F268" s="42">
        <f>SUMIF('Cust MB Ind'!$X$8:$AH$8,$B$29,'Cust MB Ind'!$X228:$AH228)</f>
        <v>6</v>
      </c>
      <c r="G268" s="42">
        <f>'Avg Bill Days'!C225</f>
        <v>31.143000000000001</v>
      </c>
      <c r="H268" s="42"/>
      <c r="I268" s="42"/>
      <c r="J268" s="42">
        <f t="shared" si="24"/>
        <v>0</v>
      </c>
      <c r="K268" s="42">
        <f t="shared" si="24"/>
        <v>992</v>
      </c>
      <c r="L268" s="42"/>
      <c r="M268" s="42"/>
      <c r="N268" s="42"/>
      <c r="O268" s="42"/>
      <c r="P268" s="42"/>
      <c r="Q268" s="42"/>
      <c r="R268" s="42">
        <f t="shared" si="25"/>
        <v>2663449</v>
      </c>
      <c r="S268" s="42">
        <f t="shared" si="26"/>
        <v>5565</v>
      </c>
    </row>
    <row r="269" spans="1:19" s="18" customFormat="1">
      <c r="A269" s="18">
        <f t="shared" si="27"/>
        <v>2030</v>
      </c>
      <c r="B269" s="18">
        <f t="shared" si="28"/>
        <v>10</v>
      </c>
      <c r="F269" s="42">
        <f>SUMIF('Cust MB Ind'!$X$8:$AH$8,$B$29,'Cust MB Ind'!$X229:$AH229)</f>
        <v>6</v>
      </c>
      <c r="G269" s="42">
        <f>'Avg Bill Days'!C226</f>
        <v>30.762</v>
      </c>
      <c r="H269" s="42"/>
      <c r="I269" s="42"/>
      <c r="J269" s="42">
        <f t="shared" si="24"/>
        <v>0</v>
      </c>
      <c r="K269" s="42">
        <f t="shared" si="24"/>
        <v>937</v>
      </c>
      <c r="L269" s="42"/>
      <c r="M269" s="42"/>
      <c r="N269" s="42"/>
      <c r="O269" s="42"/>
      <c r="P269" s="42"/>
      <c r="Q269" s="42"/>
      <c r="R269" s="42">
        <f t="shared" si="25"/>
        <v>2305373</v>
      </c>
      <c r="S269" s="42">
        <f t="shared" si="26"/>
        <v>5069</v>
      </c>
    </row>
    <row r="270" spans="1:19" s="18" customFormat="1">
      <c r="A270" s="18">
        <f t="shared" si="27"/>
        <v>2030</v>
      </c>
      <c r="B270" s="18">
        <f t="shared" si="28"/>
        <v>11</v>
      </c>
      <c r="F270" s="42">
        <f>SUMIF('Cust MB Ind'!$X$8:$AH$8,$B$29,'Cust MB Ind'!$X230:$AH230)</f>
        <v>6</v>
      </c>
      <c r="G270" s="42">
        <f>'Avg Bill Days'!C227</f>
        <v>28.619</v>
      </c>
      <c r="H270" s="42"/>
      <c r="I270" s="42"/>
      <c r="J270" s="42">
        <f t="shared" si="24"/>
        <v>0</v>
      </c>
      <c r="K270" s="42">
        <f t="shared" si="24"/>
        <v>960</v>
      </c>
      <c r="L270" s="42"/>
      <c r="M270" s="42"/>
      <c r="N270" s="42"/>
      <c r="O270" s="42"/>
      <c r="P270" s="42"/>
      <c r="Q270" s="42"/>
      <c r="R270" s="42">
        <f t="shared" si="25"/>
        <v>2041067</v>
      </c>
      <c r="S270" s="42">
        <f t="shared" si="26"/>
        <v>4977</v>
      </c>
    </row>
    <row r="271" spans="1:19" s="18" customFormat="1">
      <c r="A271" s="18">
        <f t="shared" si="27"/>
        <v>2030</v>
      </c>
      <c r="B271" s="18">
        <f t="shared" si="28"/>
        <v>12</v>
      </c>
      <c r="F271" s="42">
        <f>SUMIF('Cust MB Ind'!$X$8:$AH$8,$B$29,'Cust MB Ind'!$X231:$AH231)</f>
        <v>6</v>
      </c>
      <c r="G271" s="42">
        <f>'Avg Bill Days'!C228</f>
        <v>31.238</v>
      </c>
      <c r="H271" s="42"/>
      <c r="I271" s="42"/>
      <c r="J271" s="42">
        <f t="shared" si="24"/>
        <v>0</v>
      </c>
      <c r="K271" s="42">
        <f t="shared" si="24"/>
        <v>835</v>
      </c>
      <c r="L271" s="42"/>
      <c r="M271" s="42"/>
      <c r="N271" s="42"/>
      <c r="O271" s="42"/>
      <c r="P271" s="42"/>
      <c r="Q271" s="42"/>
      <c r="R271" s="42">
        <f t="shared" si="25"/>
        <v>2138215</v>
      </c>
      <c r="S271" s="42">
        <f t="shared" si="26"/>
        <v>4821</v>
      </c>
    </row>
    <row r="272" spans="1:19" s="18" customFormat="1">
      <c r="A272" s="18">
        <f t="shared" si="27"/>
        <v>2031</v>
      </c>
      <c r="B272" s="18">
        <f t="shared" si="28"/>
        <v>1</v>
      </c>
      <c r="F272" s="42">
        <f>SUMIF('Cust MB Ind'!$X$8:$AH$8,$B$29,'Cust MB Ind'!$X232:$AH232)</f>
        <v>6</v>
      </c>
      <c r="G272" s="42">
        <f>'Avg Bill Days'!C229</f>
        <v>32.286000000000001</v>
      </c>
      <c r="H272" s="42"/>
      <c r="I272" s="42"/>
      <c r="J272" s="42">
        <f t="shared" si="24"/>
        <v>0</v>
      </c>
      <c r="K272" s="42">
        <f t="shared" si="24"/>
        <v>692</v>
      </c>
      <c r="L272" s="42"/>
      <c r="M272" s="42"/>
      <c r="N272" s="42"/>
      <c r="O272" s="42"/>
      <c r="P272" s="42"/>
      <c r="Q272" s="42"/>
      <c r="R272" s="42">
        <f t="shared" si="25"/>
        <v>2072761</v>
      </c>
      <c r="S272" s="42">
        <f t="shared" si="26"/>
        <v>4738</v>
      </c>
    </row>
    <row r="273" spans="1:19" s="18" customFormat="1">
      <c r="A273" s="18">
        <f t="shared" si="27"/>
        <v>2031</v>
      </c>
      <c r="B273" s="18">
        <f t="shared" si="28"/>
        <v>2</v>
      </c>
      <c r="F273" s="42">
        <f>SUMIF('Cust MB Ind'!$X$8:$AH$8,$B$29,'Cust MB Ind'!$X233:$AH233)</f>
        <v>6</v>
      </c>
      <c r="G273" s="42">
        <f>'Avg Bill Days'!C230</f>
        <v>29.81</v>
      </c>
      <c r="H273" s="42"/>
      <c r="I273" s="42"/>
      <c r="J273" s="42">
        <f t="shared" si="24"/>
        <v>0</v>
      </c>
      <c r="K273" s="42">
        <f t="shared" si="24"/>
        <v>823</v>
      </c>
      <c r="L273" s="42"/>
      <c r="M273" s="42"/>
      <c r="N273" s="42"/>
      <c r="O273" s="42"/>
      <c r="P273" s="42"/>
      <c r="Q273" s="42"/>
      <c r="R273" s="42">
        <f t="shared" si="25"/>
        <v>1884400</v>
      </c>
      <c r="S273" s="42">
        <f t="shared" si="26"/>
        <v>4695</v>
      </c>
    </row>
    <row r="274" spans="1:19" s="18" customFormat="1">
      <c r="A274" s="18">
        <f t="shared" si="27"/>
        <v>2031</v>
      </c>
      <c r="B274" s="18">
        <f t="shared" si="28"/>
        <v>3</v>
      </c>
      <c r="F274" s="42">
        <f>SUMIF('Cust MB Ind'!$X$8:$AH$8,$B$29,'Cust MB Ind'!$X234:$AH234)</f>
        <v>6</v>
      </c>
      <c r="G274" s="42">
        <f>'Avg Bill Days'!C231</f>
        <v>29.524000000000001</v>
      </c>
      <c r="H274" s="42"/>
      <c r="I274" s="42"/>
      <c r="J274" s="42">
        <f t="shared" si="24"/>
        <v>0</v>
      </c>
      <c r="K274" s="42">
        <f t="shared" si="24"/>
        <v>908</v>
      </c>
      <c r="L274" s="42"/>
      <c r="M274" s="42"/>
      <c r="N274" s="42"/>
      <c r="O274" s="42"/>
      <c r="P274" s="42"/>
      <c r="Q274" s="42"/>
      <c r="R274" s="42">
        <f t="shared" si="25"/>
        <v>2096420</v>
      </c>
      <c r="S274" s="42">
        <f t="shared" si="26"/>
        <v>4555</v>
      </c>
    </row>
    <row r="275" spans="1:19" s="18" customFormat="1">
      <c r="A275" s="18">
        <f t="shared" si="27"/>
        <v>2031</v>
      </c>
      <c r="B275" s="18">
        <f t="shared" si="28"/>
        <v>4</v>
      </c>
      <c r="F275" s="42">
        <f>SUMIF('Cust MB Ind'!$X$8:$AH$8,$B$29,'Cust MB Ind'!$X235:$AH235)</f>
        <v>6</v>
      </c>
      <c r="G275" s="42">
        <f>'Avg Bill Days'!C232</f>
        <v>30.713999999999999</v>
      </c>
      <c r="H275" s="42"/>
      <c r="I275" s="42"/>
      <c r="J275" s="42">
        <f t="shared" si="24"/>
        <v>0</v>
      </c>
      <c r="K275" s="42">
        <f t="shared" si="24"/>
        <v>964</v>
      </c>
      <c r="L275" s="42"/>
      <c r="M275" s="42"/>
      <c r="N275" s="42"/>
      <c r="O275" s="42"/>
      <c r="P275" s="42"/>
      <c r="Q275" s="42"/>
      <c r="R275" s="42">
        <f t="shared" si="25"/>
        <v>2269346</v>
      </c>
      <c r="S275" s="42">
        <f t="shared" si="26"/>
        <v>4831</v>
      </c>
    </row>
    <row r="276" spans="1:19" s="18" customFormat="1">
      <c r="A276" s="18">
        <f t="shared" si="27"/>
        <v>2031</v>
      </c>
      <c r="B276" s="18">
        <f t="shared" si="28"/>
        <v>5</v>
      </c>
      <c r="F276" s="42">
        <f>SUMIF('Cust MB Ind'!$X$8:$AH$8,$B$29,'Cust MB Ind'!$X236:$AH236)</f>
        <v>6</v>
      </c>
      <c r="G276" s="42">
        <f>'Avg Bill Days'!C233</f>
        <v>29.524000000000001</v>
      </c>
      <c r="H276" s="42"/>
      <c r="I276" s="42"/>
      <c r="J276" s="42">
        <f t="shared" si="24"/>
        <v>0</v>
      </c>
      <c r="K276" s="42">
        <f t="shared" si="24"/>
        <v>923</v>
      </c>
      <c r="L276" s="42"/>
      <c r="M276" s="42"/>
      <c r="N276" s="42"/>
      <c r="O276" s="42"/>
      <c r="P276" s="42"/>
      <c r="Q276" s="42"/>
      <c r="R276" s="42">
        <f t="shared" si="25"/>
        <v>2266509</v>
      </c>
      <c r="S276" s="42">
        <f t="shared" si="26"/>
        <v>5202</v>
      </c>
    </row>
    <row r="277" spans="1:19" s="18" customFormat="1">
      <c r="A277" s="18">
        <f t="shared" si="27"/>
        <v>2031</v>
      </c>
      <c r="B277" s="18">
        <f t="shared" si="28"/>
        <v>6</v>
      </c>
      <c r="F277" s="42">
        <f>SUMIF('Cust MB Ind'!$X$8:$AH$8,$B$29,'Cust MB Ind'!$X237:$AH237)</f>
        <v>6</v>
      </c>
      <c r="G277" s="42">
        <f>'Avg Bill Days'!C234</f>
        <v>30.619</v>
      </c>
      <c r="H277" s="42"/>
      <c r="I277" s="42"/>
      <c r="J277" s="42">
        <f t="shared" si="24"/>
        <v>0</v>
      </c>
      <c r="K277" s="42">
        <f t="shared" si="24"/>
        <v>895</v>
      </c>
      <c r="L277" s="42"/>
      <c r="M277" s="42"/>
      <c r="N277" s="42"/>
      <c r="O277" s="42"/>
      <c r="P277" s="42"/>
      <c r="Q277" s="42"/>
      <c r="R277" s="42">
        <f t="shared" si="25"/>
        <v>2617479</v>
      </c>
      <c r="S277" s="42">
        <f t="shared" si="26"/>
        <v>5626</v>
      </c>
    </row>
    <row r="278" spans="1:19" s="18" customFormat="1">
      <c r="A278" s="18">
        <f t="shared" si="27"/>
        <v>2031</v>
      </c>
      <c r="B278" s="18">
        <f t="shared" si="28"/>
        <v>7</v>
      </c>
      <c r="F278" s="42">
        <f>SUMIF('Cust MB Ind'!$X$8:$AH$8,$B$29,'Cust MB Ind'!$X238:$AH238)</f>
        <v>6</v>
      </c>
      <c r="G278" s="42">
        <f>'Avg Bill Days'!C235</f>
        <v>30.713999999999999</v>
      </c>
      <c r="H278" s="42"/>
      <c r="I278" s="42"/>
      <c r="J278" s="42">
        <f t="shared" si="24"/>
        <v>0</v>
      </c>
      <c r="K278" s="42">
        <f t="shared" si="24"/>
        <v>481</v>
      </c>
      <c r="L278" s="42"/>
      <c r="M278" s="42"/>
      <c r="N278" s="42"/>
      <c r="O278" s="42"/>
      <c r="P278" s="42"/>
      <c r="Q278" s="42"/>
      <c r="R278" s="42">
        <f t="shared" si="25"/>
        <v>2551402</v>
      </c>
      <c r="S278" s="42">
        <f t="shared" si="26"/>
        <v>5120</v>
      </c>
    </row>
    <row r="279" spans="1:19" s="18" customFormat="1">
      <c r="A279" s="18">
        <f t="shared" si="27"/>
        <v>2031</v>
      </c>
      <c r="B279" s="18">
        <f t="shared" si="28"/>
        <v>8</v>
      </c>
      <c r="F279" s="42">
        <f>SUMIF('Cust MB Ind'!$X$8:$AH$8,$B$29,'Cust MB Ind'!$X239:$AH239)</f>
        <v>6</v>
      </c>
      <c r="G279" s="42">
        <f>'Avg Bill Days'!C236</f>
        <v>30.475999999999999</v>
      </c>
      <c r="H279" s="42"/>
      <c r="I279" s="42"/>
      <c r="J279" s="42">
        <f t="shared" si="24"/>
        <v>0</v>
      </c>
      <c r="K279" s="42">
        <f t="shared" si="24"/>
        <v>493</v>
      </c>
      <c r="L279" s="42"/>
      <c r="M279" s="42"/>
      <c r="N279" s="42"/>
      <c r="O279" s="42"/>
      <c r="P279" s="42"/>
      <c r="Q279" s="42"/>
      <c r="R279" s="42">
        <f t="shared" si="25"/>
        <v>2626917</v>
      </c>
      <c r="S279" s="42">
        <f t="shared" si="26"/>
        <v>5062</v>
      </c>
    </row>
    <row r="280" spans="1:19" s="18" customFormat="1">
      <c r="A280" s="18">
        <f t="shared" si="27"/>
        <v>2031</v>
      </c>
      <c r="B280" s="18">
        <f t="shared" si="28"/>
        <v>9</v>
      </c>
      <c r="F280" s="42">
        <f>SUMIF('Cust MB Ind'!$X$8:$AH$8,$B$29,'Cust MB Ind'!$X240:$AH240)</f>
        <v>6</v>
      </c>
      <c r="G280" s="42">
        <f>'Avg Bill Days'!C237</f>
        <v>31.143000000000001</v>
      </c>
      <c r="H280" s="42"/>
      <c r="I280" s="42"/>
      <c r="J280" s="42">
        <f t="shared" si="24"/>
        <v>0</v>
      </c>
      <c r="K280" s="42">
        <f t="shared" si="24"/>
        <v>992</v>
      </c>
      <c r="L280" s="42"/>
      <c r="M280" s="42"/>
      <c r="N280" s="42"/>
      <c r="O280" s="42"/>
      <c r="P280" s="42"/>
      <c r="Q280" s="42"/>
      <c r="R280" s="42">
        <f t="shared" si="25"/>
        <v>2663449</v>
      </c>
      <c r="S280" s="42">
        <f t="shared" si="26"/>
        <v>5565</v>
      </c>
    </row>
    <row r="281" spans="1:19" s="18" customFormat="1">
      <c r="A281" s="18">
        <f t="shared" si="27"/>
        <v>2031</v>
      </c>
      <c r="B281" s="18">
        <f t="shared" si="28"/>
        <v>10</v>
      </c>
      <c r="F281" s="42">
        <f>SUMIF('Cust MB Ind'!$X$8:$AH$8,$B$29,'Cust MB Ind'!$X241:$AH241)</f>
        <v>6</v>
      </c>
      <c r="G281" s="42">
        <f>'Avg Bill Days'!C238</f>
        <v>30.762</v>
      </c>
      <c r="H281" s="42"/>
      <c r="I281" s="42"/>
      <c r="J281" s="42">
        <f t="shared" si="24"/>
        <v>0</v>
      </c>
      <c r="K281" s="42">
        <f t="shared" si="24"/>
        <v>937</v>
      </c>
      <c r="L281" s="42"/>
      <c r="M281" s="42"/>
      <c r="N281" s="42"/>
      <c r="O281" s="42"/>
      <c r="P281" s="42"/>
      <c r="Q281" s="42"/>
      <c r="R281" s="42">
        <f t="shared" si="25"/>
        <v>2305373</v>
      </c>
      <c r="S281" s="42">
        <f t="shared" si="26"/>
        <v>5069</v>
      </c>
    </row>
    <row r="282" spans="1:19" s="18" customFormat="1">
      <c r="A282" s="18">
        <f t="shared" si="27"/>
        <v>2031</v>
      </c>
      <c r="B282" s="18">
        <f t="shared" si="28"/>
        <v>11</v>
      </c>
      <c r="F282" s="42">
        <f>SUMIF('Cust MB Ind'!$X$8:$AH$8,$B$29,'Cust MB Ind'!$X242:$AH242)</f>
        <v>6</v>
      </c>
      <c r="G282" s="42">
        <f>'Avg Bill Days'!C239</f>
        <v>28.619</v>
      </c>
      <c r="H282" s="42"/>
      <c r="I282" s="42"/>
      <c r="J282" s="42">
        <f t="shared" si="24"/>
        <v>0</v>
      </c>
      <c r="K282" s="42">
        <f t="shared" si="24"/>
        <v>960</v>
      </c>
      <c r="L282" s="42"/>
      <c r="M282" s="42"/>
      <c r="N282" s="42"/>
      <c r="O282" s="42"/>
      <c r="P282" s="42"/>
      <c r="Q282" s="42"/>
      <c r="R282" s="42">
        <f t="shared" si="25"/>
        <v>2041067</v>
      </c>
      <c r="S282" s="42">
        <f t="shared" si="26"/>
        <v>4977</v>
      </c>
    </row>
    <row r="283" spans="1:19" s="18" customFormat="1">
      <c r="A283" s="18">
        <f t="shared" si="27"/>
        <v>2031</v>
      </c>
      <c r="B283" s="18">
        <f t="shared" si="28"/>
        <v>12</v>
      </c>
      <c r="F283" s="42">
        <f>SUMIF('Cust MB Ind'!$X$8:$AH$8,$B$29,'Cust MB Ind'!$X243:$AH243)</f>
        <v>6</v>
      </c>
      <c r="G283" s="42">
        <f>'Avg Bill Days'!C240</f>
        <v>31.238</v>
      </c>
      <c r="H283" s="42"/>
      <c r="I283" s="42"/>
      <c r="J283" s="42">
        <f t="shared" si="24"/>
        <v>0</v>
      </c>
      <c r="K283" s="42">
        <f t="shared" si="24"/>
        <v>835</v>
      </c>
      <c r="L283" s="42"/>
      <c r="M283" s="42"/>
      <c r="N283" s="42"/>
      <c r="O283" s="42"/>
      <c r="P283" s="42"/>
      <c r="Q283" s="42"/>
      <c r="R283" s="42">
        <f t="shared" si="25"/>
        <v>2138215</v>
      </c>
      <c r="S283" s="42">
        <f t="shared" si="26"/>
        <v>4821</v>
      </c>
    </row>
    <row r="284" spans="1:19" s="18" customFormat="1">
      <c r="A284" s="18">
        <f t="shared" si="27"/>
        <v>2032</v>
      </c>
      <c r="B284" s="18">
        <f t="shared" si="28"/>
        <v>1</v>
      </c>
      <c r="F284" s="42">
        <f>SUMIF('Cust MB Ind'!$X$8:$AH$8,$B$29,'Cust MB Ind'!$X244:$AH244)</f>
        <v>6</v>
      </c>
      <c r="G284" s="42">
        <f>'Avg Bill Days'!C241</f>
        <v>32.286000000000001</v>
      </c>
      <c r="H284" s="42"/>
      <c r="I284" s="42"/>
      <c r="J284" s="42">
        <f t="shared" si="24"/>
        <v>0</v>
      </c>
      <c r="K284" s="42">
        <f t="shared" si="24"/>
        <v>692</v>
      </c>
      <c r="L284" s="42"/>
      <c r="M284" s="42"/>
      <c r="N284" s="42"/>
      <c r="O284" s="42"/>
      <c r="P284" s="42"/>
      <c r="Q284" s="42"/>
      <c r="R284" s="42">
        <f t="shared" si="25"/>
        <v>2072761</v>
      </c>
      <c r="S284" s="42">
        <f t="shared" si="26"/>
        <v>4738</v>
      </c>
    </row>
    <row r="285" spans="1:19" s="18" customFormat="1">
      <c r="A285" s="18">
        <f t="shared" si="27"/>
        <v>2032</v>
      </c>
      <c r="B285" s="18">
        <f t="shared" si="28"/>
        <v>2</v>
      </c>
      <c r="F285" s="42">
        <f>SUMIF('Cust MB Ind'!$X$8:$AH$8,$B$29,'Cust MB Ind'!$X245:$AH245)</f>
        <v>6</v>
      </c>
      <c r="G285" s="42">
        <f>'Avg Bill Days'!C242</f>
        <v>30.31</v>
      </c>
      <c r="H285" s="42"/>
      <c r="I285" s="42"/>
      <c r="J285" s="42">
        <f t="shared" si="24"/>
        <v>0</v>
      </c>
      <c r="K285" s="42">
        <f t="shared" si="24"/>
        <v>823</v>
      </c>
      <c r="L285" s="42"/>
      <c r="M285" s="42"/>
      <c r="N285" s="42"/>
      <c r="O285" s="42"/>
      <c r="P285" s="42"/>
      <c r="Q285" s="42"/>
      <c r="R285" s="42">
        <f t="shared" si="25"/>
        <v>1916007</v>
      </c>
      <c r="S285" s="42">
        <f t="shared" si="26"/>
        <v>4695</v>
      </c>
    </row>
    <row r="286" spans="1:19" s="18" customFormat="1">
      <c r="A286" s="18">
        <f t="shared" si="27"/>
        <v>2032</v>
      </c>
      <c r="B286" s="18">
        <f t="shared" si="28"/>
        <v>3</v>
      </c>
      <c r="F286" s="42">
        <f>SUMIF('Cust MB Ind'!$X$8:$AH$8,$B$29,'Cust MB Ind'!$X246:$AH246)</f>
        <v>6</v>
      </c>
      <c r="G286" s="42">
        <f>'Avg Bill Days'!C243</f>
        <v>30.024000000000001</v>
      </c>
      <c r="H286" s="42"/>
      <c r="I286" s="42"/>
      <c r="J286" s="42">
        <f t="shared" si="24"/>
        <v>0</v>
      </c>
      <c r="K286" s="42">
        <f t="shared" si="24"/>
        <v>908</v>
      </c>
      <c r="L286" s="42"/>
      <c r="M286" s="42"/>
      <c r="N286" s="42"/>
      <c r="O286" s="42"/>
      <c r="P286" s="42"/>
      <c r="Q286" s="42"/>
      <c r="R286" s="42">
        <f t="shared" si="25"/>
        <v>2131923</v>
      </c>
      <c r="S286" s="42">
        <f t="shared" si="26"/>
        <v>4555</v>
      </c>
    </row>
    <row r="287" spans="1:19" s="18" customFormat="1">
      <c r="A287" s="18">
        <f t="shared" si="27"/>
        <v>2032</v>
      </c>
      <c r="B287" s="18">
        <f t="shared" si="28"/>
        <v>4</v>
      </c>
      <c r="F287" s="42">
        <f>SUMIF('Cust MB Ind'!$X$8:$AH$8,$B$29,'Cust MB Ind'!$X247:$AH247)</f>
        <v>6</v>
      </c>
      <c r="G287" s="42">
        <f>'Avg Bill Days'!C244</f>
        <v>30.713999999999999</v>
      </c>
      <c r="H287" s="42"/>
      <c r="I287" s="42"/>
      <c r="J287" s="42">
        <f t="shared" si="24"/>
        <v>0</v>
      </c>
      <c r="K287" s="42">
        <f t="shared" si="24"/>
        <v>964</v>
      </c>
      <c r="L287" s="42"/>
      <c r="M287" s="42"/>
      <c r="N287" s="42"/>
      <c r="O287" s="42"/>
      <c r="P287" s="42"/>
      <c r="Q287" s="42"/>
      <c r="R287" s="42">
        <f t="shared" si="25"/>
        <v>2269346</v>
      </c>
      <c r="S287" s="42">
        <f t="shared" si="26"/>
        <v>4831</v>
      </c>
    </row>
    <row r="288" spans="1:19" s="18" customFormat="1">
      <c r="A288" s="18">
        <f t="shared" si="27"/>
        <v>2032</v>
      </c>
      <c r="B288" s="18">
        <f t="shared" si="28"/>
        <v>5</v>
      </c>
      <c r="F288" s="42">
        <f>SUMIF('Cust MB Ind'!$X$8:$AH$8,$B$29,'Cust MB Ind'!$X248:$AH248)</f>
        <v>6</v>
      </c>
      <c r="G288" s="42">
        <f>'Avg Bill Days'!C245</f>
        <v>29.524000000000001</v>
      </c>
      <c r="H288" s="42"/>
      <c r="I288" s="42"/>
      <c r="J288" s="42">
        <f t="shared" si="24"/>
        <v>0</v>
      </c>
      <c r="K288" s="42">
        <f t="shared" si="24"/>
        <v>923</v>
      </c>
      <c r="L288" s="42"/>
      <c r="M288" s="42"/>
      <c r="N288" s="42"/>
      <c r="O288" s="42"/>
      <c r="P288" s="42"/>
      <c r="Q288" s="42"/>
      <c r="R288" s="42">
        <f t="shared" si="25"/>
        <v>2266509</v>
      </c>
      <c r="S288" s="42">
        <f t="shared" si="26"/>
        <v>5202</v>
      </c>
    </row>
    <row r="289" spans="1:19" s="18" customFormat="1">
      <c r="A289" s="18">
        <f t="shared" si="27"/>
        <v>2032</v>
      </c>
      <c r="B289" s="18">
        <f t="shared" si="28"/>
        <v>6</v>
      </c>
      <c r="F289" s="42">
        <f>SUMIF('Cust MB Ind'!$X$8:$AH$8,$B$29,'Cust MB Ind'!$X249:$AH249)</f>
        <v>6</v>
      </c>
      <c r="G289" s="42">
        <f>'Avg Bill Days'!C246</f>
        <v>30.619</v>
      </c>
      <c r="H289" s="42"/>
      <c r="I289" s="42"/>
      <c r="J289" s="42">
        <f t="shared" si="24"/>
        <v>0</v>
      </c>
      <c r="K289" s="42">
        <f t="shared" si="24"/>
        <v>895</v>
      </c>
      <c r="L289" s="42"/>
      <c r="M289" s="42"/>
      <c r="N289" s="42"/>
      <c r="O289" s="42"/>
      <c r="P289" s="42"/>
      <c r="Q289" s="42"/>
      <c r="R289" s="42">
        <f t="shared" si="25"/>
        <v>2617479</v>
      </c>
      <c r="S289" s="42">
        <f t="shared" si="26"/>
        <v>5626</v>
      </c>
    </row>
    <row r="290" spans="1:19" s="18" customFormat="1">
      <c r="A290" s="18">
        <f t="shared" si="27"/>
        <v>2032</v>
      </c>
      <c r="B290" s="18">
        <f t="shared" si="28"/>
        <v>7</v>
      </c>
      <c r="F290" s="42">
        <f>SUMIF('Cust MB Ind'!$X$8:$AH$8,$B$29,'Cust MB Ind'!$X250:$AH250)</f>
        <v>6</v>
      </c>
      <c r="G290" s="42">
        <f>'Avg Bill Days'!C247</f>
        <v>30.713999999999999</v>
      </c>
      <c r="H290" s="42"/>
      <c r="I290" s="42"/>
      <c r="J290" s="42">
        <f t="shared" si="24"/>
        <v>0</v>
      </c>
      <c r="K290" s="42">
        <f t="shared" si="24"/>
        <v>481</v>
      </c>
      <c r="L290" s="42"/>
      <c r="M290" s="42"/>
      <c r="N290" s="42"/>
      <c r="O290" s="42"/>
      <c r="P290" s="42"/>
      <c r="Q290" s="42"/>
      <c r="R290" s="42">
        <f t="shared" si="25"/>
        <v>2551402</v>
      </c>
      <c r="S290" s="42">
        <f t="shared" si="26"/>
        <v>5120</v>
      </c>
    </row>
    <row r="291" spans="1:19" s="18" customFormat="1">
      <c r="A291" s="18">
        <f t="shared" si="27"/>
        <v>2032</v>
      </c>
      <c r="B291" s="18">
        <f t="shared" si="28"/>
        <v>8</v>
      </c>
      <c r="F291" s="42">
        <f>SUMIF('Cust MB Ind'!$X$8:$AH$8,$B$29,'Cust MB Ind'!$X251:$AH251)</f>
        <v>6</v>
      </c>
      <c r="G291" s="42">
        <f>'Avg Bill Days'!C248</f>
        <v>30.475999999999999</v>
      </c>
      <c r="H291" s="42"/>
      <c r="I291" s="42"/>
      <c r="J291" s="42">
        <f t="shared" si="24"/>
        <v>0</v>
      </c>
      <c r="K291" s="42">
        <f t="shared" si="24"/>
        <v>493</v>
      </c>
      <c r="L291" s="42"/>
      <c r="M291" s="42"/>
      <c r="N291" s="42"/>
      <c r="O291" s="42"/>
      <c r="P291" s="42"/>
      <c r="Q291" s="42"/>
      <c r="R291" s="42">
        <f t="shared" si="25"/>
        <v>2626917</v>
      </c>
      <c r="S291" s="42">
        <f t="shared" si="26"/>
        <v>5062</v>
      </c>
    </row>
    <row r="292" spans="1:19" s="18" customFormat="1">
      <c r="A292" s="18">
        <f t="shared" si="27"/>
        <v>2032</v>
      </c>
      <c r="B292" s="18">
        <f t="shared" si="28"/>
        <v>9</v>
      </c>
      <c r="F292" s="42">
        <f>SUMIF('Cust MB Ind'!$X$8:$AH$8,$B$29,'Cust MB Ind'!$X252:$AH252)</f>
        <v>6</v>
      </c>
      <c r="G292" s="42">
        <f>'Avg Bill Days'!C249</f>
        <v>31.143000000000001</v>
      </c>
      <c r="H292" s="42"/>
      <c r="I292" s="42"/>
      <c r="J292" s="42">
        <f t="shared" si="24"/>
        <v>0</v>
      </c>
      <c r="K292" s="42">
        <f t="shared" si="24"/>
        <v>992</v>
      </c>
      <c r="L292" s="42"/>
      <c r="M292" s="42"/>
      <c r="N292" s="42"/>
      <c r="O292" s="42"/>
      <c r="P292" s="42"/>
      <c r="Q292" s="42"/>
      <c r="R292" s="42">
        <f t="shared" si="25"/>
        <v>2663449</v>
      </c>
      <c r="S292" s="42">
        <f t="shared" si="26"/>
        <v>5565</v>
      </c>
    </row>
    <row r="293" spans="1:19" s="18" customFormat="1">
      <c r="A293" s="18">
        <f t="shared" si="27"/>
        <v>2032</v>
      </c>
      <c r="B293" s="18">
        <f t="shared" si="28"/>
        <v>10</v>
      </c>
      <c r="F293" s="42">
        <f>SUMIF('Cust MB Ind'!$X$8:$AH$8,$B$29,'Cust MB Ind'!$X253:$AH253)</f>
        <v>6</v>
      </c>
      <c r="G293" s="42">
        <f>'Avg Bill Days'!C250</f>
        <v>30.762</v>
      </c>
      <c r="H293" s="42"/>
      <c r="I293" s="42"/>
      <c r="J293" s="42">
        <f t="shared" si="24"/>
        <v>0</v>
      </c>
      <c r="K293" s="42">
        <f t="shared" si="24"/>
        <v>937</v>
      </c>
      <c r="L293" s="42"/>
      <c r="M293" s="42"/>
      <c r="N293" s="42"/>
      <c r="O293" s="42"/>
      <c r="P293" s="42"/>
      <c r="Q293" s="42"/>
      <c r="R293" s="42">
        <f t="shared" si="25"/>
        <v>2305373</v>
      </c>
      <c r="S293" s="42">
        <f t="shared" si="26"/>
        <v>5069</v>
      </c>
    </row>
    <row r="294" spans="1:19" s="18" customFormat="1">
      <c r="A294" s="18">
        <f t="shared" si="27"/>
        <v>2032</v>
      </c>
      <c r="B294" s="18">
        <f t="shared" si="28"/>
        <v>11</v>
      </c>
      <c r="F294" s="42">
        <f>SUMIF('Cust MB Ind'!$X$8:$AH$8,$B$29,'Cust MB Ind'!$X254:$AH254)</f>
        <v>6</v>
      </c>
      <c r="G294" s="42">
        <f>'Avg Bill Days'!C251</f>
        <v>28.619</v>
      </c>
      <c r="H294" s="42"/>
      <c r="I294" s="42"/>
      <c r="J294" s="42">
        <f t="shared" si="24"/>
        <v>0</v>
      </c>
      <c r="K294" s="42">
        <f t="shared" si="24"/>
        <v>960</v>
      </c>
      <c r="L294" s="42"/>
      <c r="M294" s="42"/>
      <c r="N294" s="42"/>
      <c r="O294" s="42"/>
      <c r="P294" s="42"/>
      <c r="Q294" s="42"/>
      <c r="R294" s="42">
        <f t="shared" si="25"/>
        <v>2041067</v>
      </c>
      <c r="S294" s="42">
        <f t="shared" si="26"/>
        <v>4977</v>
      </c>
    </row>
    <row r="295" spans="1:19" s="18" customFormat="1">
      <c r="A295" s="18">
        <f t="shared" si="27"/>
        <v>2032</v>
      </c>
      <c r="B295" s="18">
        <f t="shared" si="28"/>
        <v>12</v>
      </c>
      <c r="F295" s="42">
        <f>SUMIF('Cust MB Ind'!$X$8:$AH$8,$B$29,'Cust MB Ind'!$X255:$AH255)</f>
        <v>6</v>
      </c>
      <c r="G295" s="42">
        <f>'Avg Bill Days'!C252</f>
        <v>31.238</v>
      </c>
      <c r="H295" s="42"/>
      <c r="I295" s="42"/>
      <c r="J295" s="42">
        <f t="shared" si="24"/>
        <v>0</v>
      </c>
      <c r="K295" s="42">
        <f t="shared" si="24"/>
        <v>835</v>
      </c>
      <c r="L295" s="42"/>
      <c r="M295" s="42"/>
      <c r="N295" s="42"/>
      <c r="O295" s="42"/>
      <c r="P295" s="42"/>
      <c r="Q295" s="42"/>
      <c r="R295" s="42">
        <f t="shared" si="25"/>
        <v>2138215</v>
      </c>
      <c r="S295" s="42">
        <f t="shared" si="26"/>
        <v>4821</v>
      </c>
    </row>
    <row r="296" spans="1:19" s="18" customFormat="1">
      <c r="A296" s="18">
        <f t="shared" si="27"/>
        <v>2033</v>
      </c>
      <c r="B296" s="18">
        <f t="shared" si="28"/>
        <v>1</v>
      </c>
      <c r="F296" s="42">
        <f>SUMIF('Cust MB Ind'!$X$8:$AH$8,$B$29,'Cust MB Ind'!$X256:$AH256)</f>
        <v>6</v>
      </c>
      <c r="G296" s="42">
        <f>'Avg Bill Days'!C253</f>
        <v>32.286000000000001</v>
      </c>
      <c r="H296" s="42"/>
      <c r="I296" s="42"/>
      <c r="J296" s="42">
        <f t="shared" si="24"/>
        <v>0</v>
      </c>
      <c r="K296" s="42">
        <f t="shared" si="24"/>
        <v>692</v>
      </c>
      <c r="L296" s="42"/>
      <c r="M296" s="42"/>
      <c r="N296" s="42"/>
      <c r="O296" s="42"/>
      <c r="P296" s="42"/>
      <c r="Q296" s="42"/>
      <c r="R296" s="42">
        <f t="shared" si="25"/>
        <v>2072761</v>
      </c>
      <c r="S296" s="42">
        <f t="shared" si="26"/>
        <v>4738</v>
      </c>
    </row>
    <row r="297" spans="1:19" s="18" customFormat="1">
      <c r="A297" s="18">
        <f t="shared" si="27"/>
        <v>2033</v>
      </c>
      <c r="B297" s="18">
        <f t="shared" si="28"/>
        <v>2</v>
      </c>
      <c r="F297" s="42">
        <f>SUMIF('Cust MB Ind'!$X$8:$AH$8,$B$29,'Cust MB Ind'!$X257:$AH257)</f>
        <v>6</v>
      </c>
      <c r="G297" s="42">
        <f>'Avg Bill Days'!C254</f>
        <v>29.81</v>
      </c>
      <c r="H297" s="42"/>
      <c r="I297" s="42"/>
      <c r="J297" s="42">
        <f t="shared" si="24"/>
        <v>0</v>
      </c>
      <c r="K297" s="42">
        <f t="shared" si="24"/>
        <v>823</v>
      </c>
      <c r="L297" s="42"/>
      <c r="M297" s="42"/>
      <c r="N297" s="42"/>
      <c r="O297" s="42"/>
      <c r="P297" s="42"/>
      <c r="Q297" s="42"/>
      <c r="R297" s="42">
        <f t="shared" si="25"/>
        <v>1884400</v>
      </c>
      <c r="S297" s="42">
        <f t="shared" si="26"/>
        <v>4695</v>
      </c>
    </row>
    <row r="298" spans="1:19" s="18" customFormat="1">
      <c r="A298" s="18">
        <f t="shared" si="27"/>
        <v>2033</v>
      </c>
      <c r="B298" s="18">
        <f t="shared" si="28"/>
        <v>3</v>
      </c>
      <c r="F298" s="42">
        <f>SUMIF('Cust MB Ind'!$X$8:$AH$8,$B$29,'Cust MB Ind'!$X258:$AH258)</f>
        <v>6</v>
      </c>
      <c r="G298" s="42">
        <f>'Avg Bill Days'!C255</f>
        <v>29.524000000000001</v>
      </c>
      <c r="H298" s="42"/>
      <c r="I298" s="42"/>
      <c r="J298" s="42">
        <f t="shared" si="24"/>
        <v>0</v>
      </c>
      <c r="K298" s="42">
        <f t="shared" si="24"/>
        <v>908</v>
      </c>
      <c r="L298" s="42"/>
      <c r="M298" s="42"/>
      <c r="N298" s="42"/>
      <c r="O298" s="42"/>
      <c r="P298" s="42"/>
      <c r="Q298" s="42"/>
      <c r="R298" s="42">
        <f t="shared" si="25"/>
        <v>2096420</v>
      </c>
      <c r="S298" s="42">
        <f t="shared" si="26"/>
        <v>4555</v>
      </c>
    </row>
    <row r="299" spans="1:19" s="18" customFormat="1">
      <c r="A299" s="18">
        <f t="shared" si="27"/>
        <v>2033</v>
      </c>
      <c r="B299" s="18">
        <f t="shared" si="28"/>
        <v>4</v>
      </c>
      <c r="F299" s="42">
        <f>SUMIF('Cust MB Ind'!$X$8:$AH$8,$B$29,'Cust MB Ind'!$X259:$AH259)</f>
        <v>6</v>
      </c>
      <c r="G299" s="42">
        <f>'Avg Bill Days'!C256</f>
        <v>30.713999999999999</v>
      </c>
      <c r="H299" s="42"/>
      <c r="I299" s="42"/>
      <c r="J299" s="42">
        <f t="shared" si="24"/>
        <v>0</v>
      </c>
      <c r="K299" s="42">
        <f t="shared" si="24"/>
        <v>964</v>
      </c>
      <c r="L299" s="42"/>
      <c r="M299" s="42"/>
      <c r="N299" s="42"/>
      <c r="O299" s="42"/>
      <c r="P299" s="42"/>
      <c r="Q299" s="42"/>
      <c r="R299" s="42">
        <f t="shared" si="25"/>
        <v>2269346</v>
      </c>
      <c r="S299" s="42">
        <f t="shared" si="26"/>
        <v>4831</v>
      </c>
    </row>
    <row r="300" spans="1:19" s="18" customFormat="1">
      <c r="A300" s="18">
        <f t="shared" si="27"/>
        <v>2033</v>
      </c>
      <c r="B300" s="18">
        <f t="shared" si="28"/>
        <v>5</v>
      </c>
      <c r="F300" s="42">
        <f>SUMIF('Cust MB Ind'!$X$8:$AH$8,$B$29,'Cust MB Ind'!$X260:$AH260)</f>
        <v>6</v>
      </c>
      <c r="G300" s="42">
        <f>'Avg Bill Days'!C257</f>
        <v>29.524000000000001</v>
      </c>
      <c r="H300" s="42"/>
      <c r="I300" s="42"/>
      <c r="J300" s="42">
        <f t="shared" si="24"/>
        <v>0</v>
      </c>
      <c r="K300" s="42">
        <f t="shared" si="24"/>
        <v>923</v>
      </c>
      <c r="L300" s="42"/>
      <c r="M300" s="42"/>
      <c r="N300" s="42"/>
      <c r="O300" s="42"/>
      <c r="P300" s="42"/>
      <c r="Q300" s="42"/>
      <c r="R300" s="42">
        <f t="shared" si="25"/>
        <v>2266509</v>
      </c>
      <c r="S300" s="42">
        <f t="shared" si="26"/>
        <v>5202</v>
      </c>
    </row>
    <row r="301" spans="1:19" s="18" customFormat="1">
      <c r="A301" s="18">
        <f t="shared" si="27"/>
        <v>2033</v>
      </c>
      <c r="B301" s="18">
        <f t="shared" si="28"/>
        <v>6</v>
      </c>
      <c r="F301" s="42">
        <f>SUMIF('Cust MB Ind'!$X$8:$AH$8,$B$29,'Cust MB Ind'!$X261:$AH261)</f>
        <v>6</v>
      </c>
      <c r="G301" s="42">
        <f>'Avg Bill Days'!C258</f>
        <v>30.619</v>
      </c>
      <c r="H301" s="42"/>
      <c r="I301" s="42"/>
      <c r="J301" s="42">
        <f t="shared" si="24"/>
        <v>0</v>
      </c>
      <c r="K301" s="42">
        <f t="shared" si="24"/>
        <v>895</v>
      </c>
      <c r="L301" s="42"/>
      <c r="M301" s="42"/>
      <c r="N301" s="42"/>
      <c r="O301" s="42"/>
      <c r="P301" s="42"/>
      <c r="Q301" s="42"/>
      <c r="R301" s="42">
        <f t="shared" si="25"/>
        <v>2617479</v>
      </c>
      <c r="S301" s="42">
        <f t="shared" si="26"/>
        <v>5626</v>
      </c>
    </row>
    <row r="302" spans="1:19" s="18" customFormat="1">
      <c r="A302" s="18">
        <f t="shared" si="27"/>
        <v>2033</v>
      </c>
      <c r="B302" s="18">
        <f t="shared" si="28"/>
        <v>7</v>
      </c>
      <c r="F302" s="42">
        <f>SUMIF('Cust MB Ind'!$X$8:$AH$8,$B$29,'Cust MB Ind'!$X262:$AH262)</f>
        <v>6</v>
      </c>
      <c r="G302" s="42">
        <f>'Avg Bill Days'!C259</f>
        <v>30.713999999999999</v>
      </c>
      <c r="H302" s="42"/>
      <c r="I302" s="42"/>
      <c r="J302" s="42">
        <f t="shared" si="24"/>
        <v>0</v>
      </c>
      <c r="K302" s="42">
        <f t="shared" si="24"/>
        <v>481</v>
      </c>
      <c r="L302" s="42"/>
      <c r="M302" s="42"/>
      <c r="N302" s="42"/>
      <c r="O302" s="42"/>
      <c r="P302" s="42"/>
      <c r="Q302" s="42"/>
      <c r="R302" s="42">
        <f t="shared" si="25"/>
        <v>2551402</v>
      </c>
      <c r="S302" s="42">
        <f t="shared" si="26"/>
        <v>5120</v>
      </c>
    </row>
    <row r="303" spans="1:19" s="18" customFormat="1">
      <c r="A303" s="18">
        <f t="shared" si="27"/>
        <v>2033</v>
      </c>
      <c r="B303" s="18">
        <f t="shared" si="28"/>
        <v>8</v>
      </c>
      <c r="F303" s="42">
        <f>SUMIF('Cust MB Ind'!$X$8:$AH$8,$B$29,'Cust MB Ind'!$X263:$AH263)</f>
        <v>6</v>
      </c>
      <c r="G303" s="42">
        <f>'Avg Bill Days'!C260</f>
        <v>30.475999999999999</v>
      </c>
      <c r="H303" s="42"/>
      <c r="I303" s="42"/>
      <c r="J303" s="42">
        <f t="shared" si="24"/>
        <v>0</v>
      </c>
      <c r="K303" s="42">
        <f t="shared" si="24"/>
        <v>493</v>
      </c>
      <c r="L303" s="42"/>
      <c r="M303" s="42"/>
      <c r="N303" s="42"/>
      <c r="O303" s="42"/>
      <c r="P303" s="42"/>
      <c r="Q303" s="42"/>
      <c r="R303" s="42">
        <f t="shared" si="25"/>
        <v>2626917</v>
      </c>
      <c r="S303" s="42">
        <f t="shared" si="26"/>
        <v>5062</v>
      </c>
    </row>
    <row r="304" spans="1:19" s="18" customFormat="1">
      <c r="A304" s="18">
        <f t="shared" si="27"/>
        <v>2033</v>
      </c>
      <c r="B304" s="18">
        <f t="shared" si="28"/>
        <v>9</v>
      </c>
      <c r="F304" s="42">
        <f>SUMIF('Cust MB Ind'!$X$8:$AH$8,$B$29,'Cust MB Ind'!$X264:$AH264)</f>
        <v>6</v>
      </c>
      <c r="G304" s="42">
        <f>'Avg Bill Days'!C261</f>
        <v>31.143000000000001</v>
      </c>
      <c r="H304" s="42"/>
      <c r="I304" s="42"/>
      <c r="J304" s="42">
        <f t="shared" si="24"/>
        <v>0</v>
      </c>
      <c r="K304" s="42">
        <f t="shared" si="24"/>
        <v>992</v>
      </c>
      <c r="L304" s="42"/>
      <c r="M304" s="42"/>
      <c r="N304" s="42"/>
      <c r="O304" s="42"/>
      <c r="P304" s="42"/>
      <c r="Q304" s="42"/>
      <c r="R304" s="42">
        <f t="shared" si="25"/>
        <v>2663449</v>
      </c>
      <c r="S304" s="42">
        <f t="shared" si="26"/>
        <v>5565</v>
      </c>
    </row>
    <row r="305" spans="1:19" s="18" customFormat="1">
      <c r="A305" s="18">
        <f t="shared" si="27"/>
        <v>2033</v>
      </c>
      <c r="B305" s="18">
        <f t="shared" si="28"/>
        <v>10</v>
      </c>
      <c r="F305" s="42">
        <f>SUMIF('Cust MB Ind'!$X$8:$AH$8,$B$29,'Cust MB Ind'!$X265:$AH265)</f>
        <v>6</v>
      </c>
      <c r="G305" s="42">
        <f>'Avg Bill Days'!C262</f>
        <v>30.762</v>
      </c>
      <c r="H305" s="42"/>
      <c r="I305" s="42"/>
      <c r="J305" s="42">
        <f t="shared" si="24"/>
        <v>0</v>
      </c>
      <c r="K305" s="42">
        <f t="shared" si="24"/>
        <v>937</v>
      </c>
      <c r="L305" s="42"/>
      <c r="M305" s="42"/>
      <c r="N305" s="42"/>
      <c r="O305" s="42"/>
      <c r="P305" s="42"/>
      <c r="Q305" s="42"/>
      <c r="R305" s="42">
        <f t="shared" si="25"/>
        <v>2305373</v>
      </c>
      <c r="S305" s="42">
        <f t="shared" si="26"/>
        <v>5069</v>
      </c>
    </row>
    <row r="306" spans="1:19" s="18" customFormat="1">
      <c r="A306" s="18">
        <f t="shared" si="27"/>
        <v>2033</v>
      </c>
      <c r="B306" s="18">
        <f t="shared" si="28"/>
        <v>11</v>
      </c>
      <c r="F306" s="42">
        <f>SUMIF('Cust MB Ind'!$X$8:$AH$8,$B$29,'Cust MB Ind'!$X266:$AH266)</f>
        <v>6</v>
      </c>
      <c r="G306" s="42">
        <f>'Avg Bill Days'!C263</f>
        <v>28.619</v>
      </c>
      <c r="H306" s="42"/>
      <c r="I306" s="42"/>
      <c r="J306" s="42">
        <f t="shared" ref="J306:K355" si="29">ROUND(SUMIF($B$32:$B$45,$B306,J$32:J$45)*$F306,0)</f>
        <v>0</v>
      </c>
      <c r="K306" s="42">
        <f t="shared" si="29"/>
        <v>960</v>
      </c>
      <c r="L306" s="42"/>
      <c r="M306" s="42"/>
      <c r="N306" s="42"/>
      <c r="O306" s="42"/>
      <c r="P306" s="42"/>
      <c r="Q306" s="42"/>
      <c r="R306" s="42">
        <f t="shared" ref="R306:R355" si="30">ROUND(SUMIF($B$32:$B$45,$B306,R$32:R$45)*$F306*$G306,0)</f>
        <v>2041067</v>
      </c>
      <c r="S306" s="42">
        <f t="shared" ref="S306:S355" si="31">ROUND(SUMIF($B$32:$B$45,$B306,S$32:S$45)*$F306,0)</f>
        <v>4977</v>
      </c>
    </row>
    <row r="307" spans="1:19" s="18" customFormat="1">
      <c r="A307" s="18">
        <f t="shared" si="27"/>
        <v>2033</v>
      </c>
      <c r="B307" s="18">
        <f t="shared" si="28"/>
        <v>12</v>
      </c>
      <c r="F307" s="42">
        <f>SUMIF('Cust MB Ind'!$X$8:$AH$8,$B$29,'Cust MB Ind'!$X267:$AH267)</f>
        <v>6</v>
      </c>
      <c r="G307" s="42">
        <f>'Avg Bill Days'!C264</f>
        <v>31.238</v>
      </c>
      <c r="H307" s="42"/>
      <c r="I307" s="42"/>
      <c r="J307" s="42">
        <f t="shared" si="29"/>
        <v>0</v>
      </c>
      <c r="K307" s="42">
        <f t="shared" si="29"/>
        <v>835</v>
      </c>
      <c r="L307" s="42"/>
      <c r="M307" s="42"/>
      <c r="N307" s="42"/>
      <c r="O307" s="42"/>
      <c r="P307" s="42"/>
      <c r="Q307" s="42"/>
      <c r="R307" s="42">
        <f t="shared" si="30"/>
        <v>2138215</v>
      </c>
      <c r="S307" s="42">
        <f t="shared" si="31"/>
        <v>4821</v>
      </c>
    </row>
    <row r="308" spans="1:19" s="18" customFormat="1">
      <c r="A308" s="18">
        <f t="shared" si="27"/>
        <v>2034</v>
      </c>
      <c r="B308" s="18">
        <f t="shared" si="28"/>
        <v>1</v>
      </c>
      <c r="F308" s="42">
        <f>SUMIF('Cust MB Ind'!$X$8:$AH$8,$B$29,'Cust MB Ind'!$X268:$AH268)</f>
        <v>6</v>
      </c>
      <c r="G308" s="42">
        <f>'Avg Bill Days'!C265</f>
        <v>32.286000000000001</v>
      </c>
      <c r="H308" s="42"/>
      <c r="I308" s="42"/>
      <c r="J308" s="42">
        <f t="shared" si="29"/>
        <v>0</v>
      </c>
      <c r="K308" s="42">
        <f t="shared" si="29"/>
        <v>692</v>
      </c>
      <c r="L308" s="42"/>
      <c r="M308" s="42"/>
      <c r="N308" s="42"/>
      <c r="O308" s="42"/>
      <c r="P308" s="42"/>
      <c r="Q308" s="42"/>
      <c r="R308" s="42">
        <f t="shared" si="30"/>
        <v>2072761</v>
      </c>
      <c r="S308" s="42">
        <f t="shared" si="31"/>
        <v>4738</v>
      </c>
    </row>
    <row r="309" spans="1:19" s="18" customFormat="1">
      <c r="A309" s="18">
        <f t="shared" si="27"/>
        <v>2034</v>
      </c>
      <c r="B309" s="18">
        <f t="shared" si="28"/>
        <v>2</v>
      </c>
      <c r="F309" s="42">
        <f>SUMIF('Cust MB Ind'!$X$8:$AH$8,$B$29,'Cust MB Ind'!$X269:$AH269)</f>
        <v>6</v>
      </c>
      <c r="G309" s="42">
        <f>'Avg Bill Days'!C266</f>
        <v>29.81</v>
      </c>
      <c r="H309" s="42"/>
      <c r="I309" s="42"/>
      <c r="J309" s="42">
        <f t="shared" si="29"/>
        <v>0</v>
      </c>
      <c r="K309" s="42">
        <f t="shared" si="29"/>
        <v>823</v>
      </c>
      <c r="L309" s="42"/>
      <c r="M309" s="42"/>
      <c r="N309" s="42"/>
      <c r="O309" s="42"/>
      <c r="P309" s="42"/>
      <c r="Q309" s="42"/>
      <c r="R309" s="42">
        <f t="shared" si="30"/>
        <v>1884400</v>
      </c>
      <c r="S309" s="42">
        <f t="shared" si="31"/>
        <v>4695</v>
      </c>
    </row>
    <row r="310" spans="1:19" s="18" customFormat="1">
      <c r="A310" s="18">
        <f t="shared" si="27"/>
        <v>2034</v>
      </c>
      <c r="B310" s="18">
        <f t="shared" si="28"/>
        <v>3</v>
      </c>
      <c r="F310" s="42">
        <f>SUMIF('Cust MB Ind'!$X$8:$AH$8,$B$29,'Cust MB Ind'!$X270:$AH270)</f>
        <v>6</v>
      </c>
      <c r="G310" s="42">
        <f>'Avg Bill Days'!C267</f>
        <v>29.524000000000001</v>
      </c>
      <c r="H310" s="42"/>
      <c r="I310" s="42"/>
      <c r="J310" s="42">
        <f t="shared" si="29"/>
        <v>0</v>
      </c>
      <c r="K310" s="42">
        <f t="shared" si="29"/>
        <v>908</v>
      </c>
      <c r="L310" s="42"/>
      <c r="M310" s="42"/>
      <c r="N310" s="42"/>
      <c r="O310" s="42"/>
      <c r="P310" s="42"/>
      <c r="Q310" s="42"/>
      <c r="R310" s="42">
        <f t="shared" si="30"/>
        <v>2096420</v>
      </c>
      <c r="S310" s="42">
        <f t="shared" si="31"/>
        <v>4555</v>
      </c>
    </row>
    <row r="311" spans="1:19" s="18" customFormat="1">
      <c r="A311" s="18">
        <f t="shared" si="27"/>
        <v>2034</v>
      </c>
      <c r="B311" s="18">
        <f t="shared" si="28"/>
        <v>4</v>
      </c>
      <c r="F311" s="42">
        <f>SUMIF('Cust MB Ind'!$X$8:$AH$8,$B$29,'Cust MB Ind'!$X271:$AH271)</f>
        <v>6</v>
      </c>
      <c r="G311" s="42">
        <f>'Avg Bill Days'!C268</f>
        <v>30.713999999999999</v>
      </c>
      <c r="H311" s="42"/>
      <c r="I311" s="42"/>
      <c r="J311" s="42">
        <f t="shared" si="29"/>
        <v>0</v>
      </c>
      <c r="K311" s="42">
        <f t="shared" si="29"/>
        <v>964</v>
      </c>
      <c r="L311" s="42"/>
      <c r="M311" s="42"/>
      <c r="N311" s="42"/>
      <c r="O311" s="42"/>
      <c r="P311" s="42"/>
      <c r="Q311" s="42"/>
      <c r="R311" s="42">
        <f t="shared" si="30"/>
        <v>2269346</v>
      </c>
      <c r="S311" s="42">
        <f t="shared" si="31"/>
        <v>4831</v>
      </c>
    </row>
    <row r="312" spans="1:19" s="18" customFormat="1">
      <c r="A312" s="18">
        <f t="shared" si="27"/>
        <v>2034</v>
      </c>
      <c r="B312" s="18">
        <f t="shared" si="28"/>
        <v>5</v>
      </c>
      <c r="F312" s="42">
        <f>SUMIF('Cust MB Ind'!$X$8:$AH$8,$B$29,'Cust MB Ind'!$X272:$AH272)</f>
        <v>6</v>
      </c>
      <c r="G312" s="42">
        <f>'Avg Bill Days'!C269</f>
        <v>29.524000000000001</v>
      </c>
      <c r="H312" s="42"/>
      <c r="I312" s="42"/>
      <c r="J312" s="42">
        <f t="shared" si="29"/>
        <v>0</v>
      </c>
      <c r="K312" s="42">
        <f t="shared" si="29"/>
        <v>923</v>
      </c>
      <c r="L312" s="42"/>
      <c r="M312" s="42"/>
      <c r="N312" s="42"/>
      <c r="O312" s="42"/>
      <c r="P312" s="42"/>
      <c r="Q312" s="42"/>
      <c r="R312" s="42">
        <f t="shared" si="30"/>
        <v>2266509</v>
      </c>
      <c r="S312" s="42">
        <f t="shared" si="31"/>
        <v>5202</v>
      </c>
    </row>
    <row r="313" spans="1:19" s="18" customFormat="1">
      <c r="A313" s="18">
        <f t="shared" si="27"/>
        <v>2034</v>
      </c>
      <c r="B313" s="18">
        <f t="shared" si="28"/>
        <v>6</v>
      </c>
      <c r="F313" s="42">
        <f>SUMIF('Cust MB Ind'!$X$8:$AH$8,$B$29,'Cust MB Ind'!$X273:$AH273)</f>
        <v>6</v>
      </c>
      <c r="G313" s="42">
        <f>'Avg Bill Days'!C270</f>
        <v>30.619</v>
      </c>
      <c r="H313" s="42"/>
      <c r="I313" s="42"/>
      <c r="J313" s="42">
        <f t="shared" si="29"/>
        <v>0</v>
      </c>
      <c r="K313" s="42">
        <f t="shared" si="29"/>
        <v>895</v>
      </c>
      <c r="L313" s="42"/>
      <c r="M313" s="42"/>
      <c r="N313" s="42"/>
      <c r="O313" s="42"/>
      <c r="P313" s="42"/>
      <c r="Q313" s="42"/>
      <c r="R313" s="42">
        <f t="shared" si="30"/>
        <v>2617479</v>
      </c>
      <c r="S313" s="42">
        <f t="shared" si="31"/>
        <v>5626</v>
      </c>
    </row>
    <row r="314" spans="1:19" s="18" customFormat="1">
      <c r="A314" s="18">
        <f t="shared" si="27"/>
        <v>2034</v>
      </c>
      <c r="B314" s="18">
        <f t="shared" si="28"/>
        <v>7</v>
      </c>
      <c r="F314" s="42">
        <f>SUMIF('Cust MB Ind'!$X$8:$AH$8,$B$29,'Cust MB Ind'!$X274:$AH274)</f>
        <v>6</v>
      </c>
      <c r="G314" s="42">
        <f>'Avg Bill Days'!C271</f>
        <v>30.713999999999999</v>
      </c>
      <c r="H314" s="42"/>
      <c r="I314" s="42"/>
      <c r="J314" s="42">
        <f t="shared" si="29"/>
        <v>0</v>
      </c>
      <c r="K314" s="42">
        <f t="shared" si="29"/>
        <v>481</v>
      </c>
      <c r="L314" s="42"/>
      <c r="M314" s="42"/>
      <c r="N314" s="42"/>
      <c r="O314" s="42"/>
      <c r="P314" s="42"/>
      <c r="Q314" s="42"/>
      <c r="R314" s="42">
        <f t="shared" si="30"/>
        <v>2551402</v>
      </c>
      <c r="S314" s="42">
        <f t="shared" si="31"/>
        <v>5120</v>
      </c>
    </row>
    <row r="315" spans="1:19" s="18" customFormat="1">
      <c r="A315" s="18">
        <f t="shared" si="27"/>
        <v>2034</v>
      </c>
      <c r="B315" s="18">
        <f t="shared" si="28"/>
        <v>8</v>
      </c>
      <c r="F315" s="42">
        <f>SUMIF('Cust MB Ind'!$X$8:$AH$8,$B$29,'Cust MB Ind'!$X275:$AH275)</f>
        <v>6</v>
      </c>
      <c r="G315" s="42">
        <f>'Avg Bill Days'!C272</f>
        <v>30.475999999999999</v>
      </c>
      <c r="H315" s="42"/>
      <c r="I315" s="42"/>
      <c r="J315" s="42">
        <f t="shared" si="29"/>
        <v>0</v>
      </c>
      <c r="K315" s="42">
        <f t="shared" si="29"/>
        <v>493</v>
      </c>
      <c r="L315" s="42"/>
      <c r="M315" s="42"/>
      <c r="N315" s="42"/>
      <c r="O315" s="42"/>
      <c r="P315" s="42"/>
      <c r="Q315" s="42"/>
      <c r="R315" s="42">
        <f t="shared" si="30"/>
        <v>2626917</v>
      </c>
      <c r="S315" s="42">
        <f t="shared" si="31"/>
        <v>5062</v>
      </c>
    </row>
    <row r="316" spans="1:19" s="18" customFormat="1">
      <c r="A316" s="18">
        <f t="shared" si="27"/>
        <v>2034</v>
      </c>
      <c r="B316" s="18">
        <f t="shared" si="28"/>
        <v>9</v>
      </c>
      <c r="F316" s="42">
        <f>SUMIF('Cust MB Ind'!$X$8:$AH$8,$B$29,'Cust MB Ind'!$X276:$AH276)</f>
        <v>6</v>
      </c>
      <c r="G316" s="42">
        <f>'Avg Bill Days'!C273</f>
        <v>31.143000000000001</v>
      </c>
      <c r="H316" s="42"/>
      <c r="I316" s="42"/>
      <c r="J316" s="42">
        <f t="shared" si="29"/>
        <v>0</v>
      </c>
      <c r="K316" s="42">
        <f t="shared" si="29"/>
        <v>992</v>
      </c>
      <c r="L316" s="42"/>
      <c r="M316" s="42"/>
      <c r="N316" s="42"/>
      <c r="O316" s="42"/>
      <c r="P316" s="42"/>
      <c r="Q316" s="42"/>
      <c r="R316" s="42">
        <f t="shared" si="30"/>
        <v>2663449</v>
      </c>
      <c r="S316" s="42">
        <f t="shared" si="31"/>
        <v>5565</v>
      </c>
    </row>
    <row r="317" spans="1:19" s="18" customFormat="1">
      <c r="A317" s="18">
        <f t="shared" si="27"/>
        <v>2034</v>
      </c>
      <c r="B317" s="18">
        <f t="shared" si="28"/>
        <v>10</v>
      </c>
      <c r="F317" s="42">
        <f>SUMIF('Cust MB Ind'!$X$8:$AH$8,$B$29,'Cust MB Ind'!$X277:$AH277)</f>
        <v>6</v>
      </c>
      <c r="G317" s="42">
        <f>'Avg Bill Days'!C274</f>
        <v>30.762</v>
      </c>
      <c r="H317" s="42"/>
      <c r="I317" s="42"/>
      <c r="J317" s="42">
        <f t="shared" si="29"/>
        <v>0</v>
      </c>
      <c r="K317" s="42">
        <f t="shared" si="29"/>
        <v>937</v>
      </c>
      <c r="L317" s="42"/>
      <c r="M317" s="42"/>
      <c r="N317" s="42"/>
      <c r="O317" s="42"/>
      <c r="P317" s="42"/>
      <c r="Q317" s="42"/>
      <c r="R317" s="42">
        <f t="shared" si="30"/>
        <v>2305373</v>
      </c>
      <c r="S317" s="42">
        <f t="shared" si="31"/>
        <v>5069</v>
      </c>
    </row>
    <row r="318" spans="1:19" s="18" customFormat="1">
      <c r="A318" s="18">
        <f t="shared" si="27"/>
        <v>2034</v>
      </c>
      <c r="B318" s="18">
        <f t="shared" si="28"/>
        <v>11</v>
      </c>
      <c r="F318" s="42">
        <f>SUMIF('Cust MB Ind'!$X$8:$AH$8,$B$29,'Cust MB Ind'!$X278:$AH278)</f>
        <v>6</v>
      </c>
      <c r="G318" s="42">
        <f>'Avg Bill Days'!C275</f>
        <v>28.619</v>
      </c>
      <c r="H318" s="42"/>
      <c r="I318" s="42"/>
      <c r="J318" s="42">
        <f t="shared" si="29"/>
        <v>0</v>
      </c>
      <c r="K318" s="42">
        <f t="shared" si="29"/>
        <v>960</v>
      </c>
      <c r="L318" s="42"/>
      <c r="M318" s="42"/>
      <c r="N318" s="42"/>
      <c r="O318" s="42"/>
      <c r="P318" s="42"/>
      <c r="Q318" s="42"/>
      <c r="R318" s="42">
        <f t="shared" si="30"/>
        <v>2041067</v>
      </c>
      <c r="S318" s="42">
        <f t="shared" si="31"/>
        <v>4977</v>
      </c>
    </row>
    <row r="319" spans="1:19" s="18" customFormat="1">
      <c r="A319" s="18">
        <f t="shared" si="27"/>
        <v>2034</v>
      </c>
      <c r="B319" s="18">
        <f t="shared" si="28"/>
        <v>12</v>
      </c>
      <c r="F319" s="42">
        <f>SUMIF('Cust MB Ind'!$X$8:$AH$8,$B$29,'Cust MB Ind'!$X279:$AH279)</f>
        <v>6</v>
      </c>
      <c r="G319" s="42">
        <f>'Avg Bill Days'!C276</f>
        <v>31.238</v>
      </c>
      <c r="H319" s="42"/>
      <c r="I319" s="42"/>
      <c r="J319" s="42">
        <f t="shared" si="29"/>
        <v>0</v>
      </c>
      <c r="K319" s="42">
        <f t="shared" si="29"/>
        <v>835</v>
      </c>
      <c r="L319" s="42"/>
      <c r="M319" s="42"/>
      <c r="N319" s="42"/>
      <c r="O319" s="42"/>
      <c r="P319" s="42"/>
      <c r="Q319" s="42"/>
      <c r="R319" s="42">
        <f t="shared" si="30"/>
        <v>2138215</v>
      </c>
      <c r="S319" s="42">
        <f t="shared" si="31"/>
        <v>4821</v>
      </c>
    </row>
    <row r="320" spans="1:19" s="18" customFormat="1">
      <c r="A320" s="18">
        <f t="shared" si="27"/>
        <v>2035</v>
      </c>
      <c r="B320" s="18">
        <f t="shared" si="28"/>
        <v>1</v>
      </c>
      <c r="F320" s="42">
        <f>SUMIF('Cust MB Ind'!$X$8:$AH$8,$B$29,'Cust MB Ind'!$X280:$AH280)</f>
        <v>6</v>
      </c>
      <c r="G320" s="42">
        <f>'Avg Bill Days'!C277</f>
        <v>32.286000000000001</v>
      </c>
      <c r="H320" s="42"/>
      <c r="I320" s="42"/>
      <c r="J320" s="42">
        <f t="shared" si="29"/>
        <v>0</v>
      </c>
      <c r="K320" s="42">
        <f t="shared" si="29"/>
        <v>692</v>
      </c>
      <c r="L320" s="42"/>
      <c r="M320" s="42"/>
      <c r="N320" s="42"/>
      <c r="O320" s="42"/>
      <c r="P320" s="42"/>
      <c r="Q320" s="42"/>
      <c r="R320" s="42">
        <f t="shared" si="30"/>
        <v>2072761</v>
      </c>
      <c r="S320" s="42">
        <f t="shared" si="31"/>
        <v>4738</v>
      </c>
    </row>
    <row r="321" spans="1:19" s="18" customFormat="1">
      <c r="A321" s="18">
        <f t="shared" si="27"/>
        <v>2035</v>
      </c>
      <c r="B321" s="18">
        <f t="shared" si="28"/>
        <v>2</v>
      </c>
      <c r="F321" s="42">
        <f>SUMIF('Cust MB Ind'!$X$8:$AH$8,$B$29,'Cust MB Ind'!$X281:$AH281)</f>
        <v>6</v>
      </c>
      <c r="G321" s="42">
        <f>'Avg Bill Days'!C278</f>
        <v>29.81</v>
      </c>
      <c r="H321" s="42"/>
      <c r="I321" s="42"/>
      <c r="J321" s="42">
        <f t="shared" si="29"/>
        <v>0</v>
      </c>
      <c r="K321" s="42">
        <f t="shared" si="29"/>
        <v>823</v>
      </c>
      <c r="L321" s="42"/>
      <c r="M321" s="42"/>
      <c r="N321" s="42"/>
      <c r="O321" s="42"/>
      <c r="P321" s="42"/>
      <c r="Q321" s="42"/>
      <c r="R321" s="42">
        <f t="shared" si="30"/>
        <v>1884400</v>
      </c>
      <c r="S321" s="42">
        <f t="shared" si="31"/>
        <v>4695</v>
      </c>
    </row>
    <row r="322" spans="1:19" s="18" customFormat="1">
      <c r="A322" s="18">
        <f t="shared" si="27"/>
        <v>2035</v>
      </c>
      <c r="B322" s="18">
        <f t="shared" si="28"/>
        <v>3</v>
      </c>
      <c r="F322" s="42">
        <f>SUMIF('Cust MB Ind'!$X$8:$AH$8,$B$29,'Cust MB Ind'!$X282:$AH282)</f>
        <v>6</v>
      </c>
      <c r="G322" s="42">
        <f>'Avg Bill Days'!C279</f>
        <v>29.524000000000001</v>
      </c>
      <c r="H322" s="42"/>
      <c r="I322" s="42"/>
      <c r="J322" s="42">
        <f t="shared" si="29"/>
        <v>0</v>
      </c>
      <c r="K322" s="42">
        <f t="shared" si="29"/>
        <v>908</v>
      </c>
      <c r="L322" s="42"/>
      <c r="M322" s="42"/>
      <c r="N322" s="42"/>
      <c r="O322" s="42"/>
      <c r="P322" s="42"/>
      <c r="Q322" s="42"/>
      <c r="R322" s="42">
        <f t="shared" si="30"/>
        <v>2096420</v>
      </c>
      <c r="S322" s="42">
        <f t="shared" si="31"/>
        <v>4555</v>
      </c>
    </row>
    <row r="323" spans="1:19" s="18" customFormat="1">
      <c r="A323" s="18">
        <f t="shared" si="27"/>
        <v>2035</v>
      </c>
      <c r="B323" s="18">
        <f t="shared" si="28"/>
        <v>4</v>
      </c>
      <c r="F323" s="42">
        <f>SUMIF('Cust MB Ind'!$X$8:$AH$8,$B$29,'Cust MB Ind'!$X283:$AH283)</f>
        <v>6</v>
      </c>
      <c r="G323" s="42">
        <f>'Avg Bill Days'!C280</f>
        <v>30.713999999999999</v>
      </c>
      <c r="H323" s="42"/>
      <c r="I323" s="42"/>
      <c r="J323" s="42">
        <f t="shared" si="29"/>
        <v>0</v>
      </c>
      <c r="K323" s="42">
        <f t="shared" si="29"/>
        <v>964</v>
      </c>
      <c r="L323" s="42"/>
      <c r="M323" s="42"/>
      <c r="N323" s="42"/>
      <c r="O323" s="42"/>
      <c r="P323" s="42"/>
      <c r="Q323" s="42"/>
      <c r="R323" s="42">
        <f t="shared" si="30"/>
        <v>2269346</v>
      </c>
      <c r="S323" s="42">
        <f t="shared" si="31"/>
        <v>4831</v>
      </c>
    </row>
    <row r="324" spans="1:19" s="18" customFormat="1">
      <c r="A324" s="18">
        <f t="shared" ref="A324:A355" si="32">A312+1</f>
        <v>2035</v>
      </c>
      <c r="B324" s="18">
        <f t="shared" si="28"/>
        <v>5</v>
      </c>
      <c r="F324" s="42">
        <f>SUMIF('Cust MB Ind'!$X$8:$AH$8,$B$29,'Cust MB Ind'!$X284:$AH284)</f>
        <v>6</v>
      </c>
      <c r="G324" s="42">
        <f>'Avg Bill Days'!C281</f>
        <v>29.524000000000001</v>
      </c>
      <c r="H324" s="42"/>
      <c r="I324" s="42"/>
      <c r="J324" s="42">
        <f t="shared" si="29"/>
        <v>0</v>
      </c>
      <c r="K324" s="42">
        <f t="shared" si="29"/>
        <v>923</v>
      </c>
      <c r="L324" s="42"/>
      <c r="M324" s="42"/>
      <c r="N324" s="42"/>
      <c r="O324" s="42"/>
      <c r="P324" s="42"/>
      <c r="Q324" s="42"/>
      <c r="R324" s="42">
        <f t="shared" si="30"/>
        <v>2266509</v>
      </c>
      <c r="S324" s="42">
        <f t="shared" si="31"/>
        <v>5202</v>
      </c>
    </row>
    <row r="325" spans="1:19" s="18" customFormat="1">
      <c r="A325" s="18">
        <f t="shared" si="32"/>
        <v>2035</v>
      </c>
      <c r="B325" s="18">
        <f t="shared" ref="B325:B355" si="33">B313</f>
        <v>6</v>
      </c>
      <c r="F325" s="42">
        <f>SUMIF('Cust MB Ind'!$X$8:$AH$8,$B$29,'Cust MB Ind'!$X285:$AH285)</f>
        <v>6</v>
      </c>
      <c r="G325" s="42">
        <f>'Avg Bill Days'!C282</f>
        <v>30.619</v>
      </c>
      <c r="H325" s="42"/>
      <c r="I325" s="42"/>
      <c r="J325" s="42">
        <f t="shared" si="29"/>
        <v>0</v>
      </c>
      <c r="K325" s="42">
        <f t="shared" si="29"/>
        <v>895</v>
      </c>
      <c r="L325" s="42"/>
      <c r="M325" s="42"/>
      <c r="N325" s="42"/>
      <c r="O325" s="42"/>
      <c r="P325" s="42"/>
      <c r="Q325" s="42"/>
      <c r="R325" s="42">
        <f t="shared" si="30"/>
        <v>2617479</v>
      </c>
      <c r="S325" s="42">
        <f t="shared" si="31"/>
        <v>5626</v>
      </c>
    </row>
    <row r="326" spans="1:19" s="18" customFormat="1">
      <c r="A326" s="18">
        <f t="shared" si="32"/>
        <v>2035</v>
      </c>
      <c r="B326" s="18">
        <f t="shared" si="33"/>
        <v>7</v>
      </c>
      <c r="F326" s="42">
        <f>SUMIF('Cust MB Ind'!$X$8:$AH$8,$B$29,'Cust MB Ind'!$X286:$AH286)</f>
        <v>6</v>
      </c>
      <c r="G326" s="42">
        <f>'Avg Bill Days'!C283</f>
        <v>30.713999999999999</v>
      </c>
      <c r="H326" s="42"/>
      <c r="I326" s="42"/>
      <c r="J326" s="42">
        <f t="shared" si="29"/>
        <v>0</v>
      </c>
      <c r="K326" s="42">
        <f t="shared" si="29"/>
        <v>481</v>
      </c>
      <c r="L326" s="42"/>
      <c r="M326" s="42"/>
      <c r="N326" s="42"/>
      <c r="O326" s="42"/>
      <c r="P326" s="42"/>
      <c r="Q326" s="42"/>
      <c r="R326" s="42">
        <f t="shared" si="30"/>
        <v>2551402</v>
      </c>
      <c r="S326" s="42">
        <f t="shared" si="31"/>
        <v>5120</v>
      </c>
    </row>
    <row r="327" spans="1:19" s="18" customFormat="1">
      <c r="A327" s="18">
        <f t="shared" si="32"/>
        <v>2035</v>
      </c>
      <c r="B327" s="18">
        <f t="shared" si="33"/>
        <v>8</v>
      </c>
      <c r="F327" s="42">
        <f>SUMIF('Cust MB Ind'!$X$8:$AH$8,$B$29,'Cust MB Ind'!$X287:$AH287)</f>
        <v>6</v>
      </c>
      <c r="G327" s="42">
        <f>'Avg Bill Days'!C284</f>
        <v>30.475999999999999</v>
      </c>
      <c r="H327" s="42"/>
      <c r="I327" s="42"/>
      <c r="J327" s="42">
        <f t="shared" si="29"/>
        <v>0</v>
      </c>
      <c r="K327" s="42">
        <f t="shared" si="29"/>
        <v>493</v>
      </c>
      <c r="L327" s="42"/>
      <c r="M327" s="42"/>
      <c r="N327" s="42"/>
      <c r="O327" s="42"/>
      <c r="P327" s="42"/>
      <c r="Q327" s="42"/>
      <c r="R327" s="42">
        <f t="shared" si="30"/>
        <v>2626917</v>
      </c>
      <c r="S327" s="42">
        <f t="shared" si="31"/>
        <v>5062</v>
      </c>
    </row>
    <row r="328" spans="1:19" s="18" customFormat="1">
      <c r="A328" s="18">
        <f t="shared" si="32"/>
        <v>2035</v>
      </c>
      <c r="B328" s="18">
        <f t="shared" si="33"/>
        <v>9</v>
      </c>
      <c r="F328" s="42">
        <f>SUMIF('Cust MB Ind'!$X$8:$AH$8,$B$29,'Cust MB Ind'!$X288:$AH288)</f>
        <v>6</v>
      </c>
      <c r="G328" s="42">
        <f>'Avg Bill Days'!C285</f>
        <v>31.143000000000001</v>
      </c>
      <c r="H328" s="42"/>
      <c r="I328" s="42"/>
      <c r="J328" s="42">
        <f t="shared" si="29"/>
        <v>0</v>
      </c>
      <c r="K328" s="42">
        <f t="shared" si="29"/>
        <v>992</v>
      </c>
      <c r="L328" s="42"/>
      <c r="M328" s="42"/>
      <c r="N328" s="42"/>
      <c r="O328" s="42"/>
      <c r="P328" s="42"/>
      <c r="Q328" s="42"/>
      <c r="R328" s="42">
        <f t="shared" si="30"/>
        <v>2663449</v>
      </c>
      <c r="S328" s="42">
        <f t="shared" si="31"/>
        <v>5565</v>
      </c>
    </row>
    <row r="329" spans="1:19" s="18" customFormat="1">
      <c r="A329" s="18">
        <f t="shared" si="32"/>
        <v>2035</v>
      </c>
      <c r="B329" s="18">
        <f t="shared" si="33"/>
        <v>10</v>
      </c>
      <c r="F329" s="42">
        <f>SUMIF('Cust MB Ind'!$X$8:$AH$8,$B$29,'Cust MB Ind'!$X289:$AH289)</f>
        <v>6</v>
      </c>
      <c r="G329" s="42">
        <f>'Avg Bill Days'!C286</f>
        <v>30.762</v>
      </c>
      <c r="H329" s="42"/>
      <c r="I329" s="42"/>
      <c r="J329" s="42">
        <f t="shared" si="29"/>
        <v>0</v>
      </c>
      <c r="K329" s="42">
        <f t="shared" si="29"/>
        <v>937</v>
      </c>
      <c r="L329" s="42"/>
      <c r="M329" s="42"/>
      <c r="N329" s="42"/>
      <c r="O329" s="42"/>
      <c r="P329" s="42"/>
      <c r="Q329" s="42"/>
      <c r="R329" s="42">
        <f t="shared" si="30"/>
        <v>2305373</v>
      </c>
      <c r="S329" s="42">
        <f t="shared" si="31"/>
        <v>5069</v>
      </c>
    </row>
    <row r="330" spans="1:19" s="18" customFormat="1">
      <c r="A330" s="18">
        <f t="shared" si="32"/>
        <v>2035</v>
      </c>
      <c r="B330" s="18">
        <f t="shared" si="33"/>
        <v>11</v>
      </c>
      <c r="F330" s="42">
        <f>SUMIF('Cust MB Ind'!$X$8:$AH$8,$B$29,'Cust MB Ind'!$X290:$AH290)</f>
        <v>6</v>
      </c>
      <c r="G330" s="42">
        <f>'Avg Bill Days'!C287</f>
        <v>28.619</v>
      </c>
      <c r="H330" s="42"/>
      <c r="I330" s="42"/>
      <c r="J330" s="42">
        <f t="shared" si="29"/>
        <v>0</v>
      </c>
      <c r="K330" s="42">
        <f t="shared" si="29"/>
        <v>960</v>
      </c>
      <c r="L330" s="42"/>
      <c r="M330" s="42"/>
      <c r="N330" s="42"/>
      <c r="O330" s="42"/>
      <c r="P330" s="42"/>
      <c r="Q330" s="42"/>
      <c r="R330" s="42">
        <f t="shared" si="30"/>
        <v>2041067</v>
      </c>
      <c r="S330" s="42">
        <f t="shared" si="31"/>
        <v>4977</v>
      </c>
    </row>
    <row r="331" spans="1:19" s="18" customFormat="1">
      <c r="A331" s="18">
        <f t="shared" si="32"/>
        <v>2035</v>
      </c>
      <c r="B331" s="18">
        <f t="shared" si="33"/>
        <v>12</v>
      </c>
      <c r="F331" s="42">
        <f>SUMIF('Cust MB Ind'!$X$8:$AH$8,$B$29,'Cust MB Ind'!$X291:$AH291)</f>
        <v>6</v>
      </c>
      <c r="G331" s="42">
        <f>'Avg Bill Days'!C288</f>
        <v>31.238</v>
      </c>
      <c r="H331" s="42"/>
      <c r="I331" s="42"/>
      <c r="J331" s="42">
        <f t="shared" si="29"/>
        <v>0</v>
      </c>
      <c r="K331" s="42">
        <f t="shared" si="29"/>
        <v>835</v>
      </c>
      <c r="L331" s="42"/>
      <c r="M331" s="42"/>
      <c r="N331" s="42"/>
      <c r="O331" s="42"/>
      <c r="P331" s="42"/>
      <c r="Q331" s="42"/>
      <c r="R331" s="42">
        <f t="shared" si="30"/>
        <v>2138215</v>
      </c>
      <c r="S331" s="42">
        <f t="shared" si="31"/>
        <v>4821</v>
      </c>
    </row>
    <row r="332" spans="1:19" s="18" customFormat="1">
      <c r="A332" s="18">
        <f t="shared" si="32"/>
        <v>2036</v>
      </c>
      <c r="B332" s="18">
        <f t="shared" si="33"/>
        <v>1</v>
      </c>
      <c r="F332" s="42">
        <f>SUMIF('Cust MB Ind'!$X$8:$AH$8,$B$29,'Cust MB Ind'!$X292:$AH292)</f>
        <v>6</v>
      </c>
      <c r="G332" s="42">
        <f>'Avg Bill Days'!C289</f>
        <v>32.286000000000001</v>
      </c>
      <c r="H332" s="42"/>
      <c r="I332" s="42"/>
      <c r="J332" s="42">
        <f t="shared" si="29"/>
        <v>0</v>
      </c>
      <c r="K332" s="42">
        <f t="shared" si="29"/>
        <v>692</v>
      </c>
      <c r="L332" s="42"/>
      <c r="M332" s="42"/>
      <c r="N332" s="42"/>
      <c r="O332" s="42"/>
      <c r="P332" s="42"/>
      <c r="Q332" s="42"/>
      <c r="R332" s="42">
        <f t="shared" si="30"/>
        <v>2072761</v>
      </c>
      <c r="S332" s="42">
        <f t="shared" si="31"/>
        <v>4738</v>
      </c>
    </row>
    <row r="333" spans="1:19" s="18" customFormat="1">
      <c r="A333" s="18">
        <f t="shared" si="32"/>
        <v>2036</v>
      </c>
      <c r="B333" s="18">
        <f t="shared" si="33"/>
        <v>2</v>
      </c>
      <c r="F333" s="42">
        <f>SUMIF('Cust MB Ind'!$X$8:$AH$8,$B$29,'Cust MB Ind'!$X293:$AH293)</f>
        <v>6</v>
      </c>
      <c r="G333" s="42">
        <f>'Avg Bill Days'!C290</f>
        <v>30.31</v>
      </c>
      <c r="H333" s="42"/>
      <c r="I333" s="42"/>
      <c r="J333" s="42">
        <f t="shared" si="29"/>
        <v>0</v>
      </c>
      <c r="K333" s="42">
        <f t="shared" si="29"/>
        <v>823</v>
      </c>
      <c r="L333" s="42"/>
      <c r="M333" s="42"/>
      <c r="N333" s="42"/>
      <c r="O333" s="42"/>
      <c r="P333" s="42"/>
      <c r="Q333" s="42"/>
      <c r="R333" s="42">
        <f t="shared" si="30"/>
        <v>1916007</v>
      </c>
      <c r="S333" s="42">
        <f t="shared" si="31"/>
        <v>4695</v>
      </c>
    </row>
    <row r="334" spans="1:19" s="18" customFormat="1">
      <c r="A334" s="18">
        <f t="shared" si="32"/>
        <v>2036</v>
      </c>
      <c r="B334" s="18">
        <f t="shared" si="33"/>
        <v>3</v>
      </c>
      <c r="F334" s="42">
        <f>SUMIF('Cust MB Ind'!$X$8:$AH$8,$B$29,'Cust MB Ind'!$X294:$AH294)</f>
        <v>6</v>
      </c>
      <c r="G334" s="42">
        <f>'Avg Bill Days'!C291</f>
        <v>30.024000000000001</v>
      </c>
      <c r="H334" s="42"/>
      <c r="I334" s="42"/>
      <c r="J334" s="42">
        <f t="shared" si="29"/>
        <v>0</v>
      </c>
      <c r="K334" s="42">
        <f t="shared" si="29"/>
        <v>908</v>
      </c>
      <c r="L334" s="42"/>
      <c r="M334" s="42"/>
      <c r="N334" s="42"/>
      <c r="O334" s="42"/>
      <c r="P334" s="42"/>
      <c r="Q334" s="42"/>
      <c r="R334" s="42">
        <f t="shared" si="30"/>
        <v>2131923</v>
      </c>
      <c r="S334" s="42">
        <f t="shared" si="31"/>
        <v>4555</v>
      </c>
    </row>
    <row r="335" spans="1:19" s="18" customFormat="1">
      <c r="A335" s="18">
        <f t="shared" si="32"/>
        <v>2036</v>
      </c>
      <c r="B335" s="18">
        <f t="shared" si="33"/>
        <v>4</v>
      </c>
      <c r="F335" s="42">
        <f>SUMIF('Cust MB Ind'!$X$8:$AH$8,$B$29,'Cust MB Ind'!$X295:$AH295)</f>
        <v>6</v>
      </c>
      <c r="G335" s="42">
        <f>'Avg Bill Days'!C292</f>
        <v>30.713999999999999</v>
      </c>
      <c r="H335" s="42"/>
      <c r="I335" s="42"/>
      <c r="J335" s="42">
        <f t="shared" si="29"/>
        <v>0</v>
      </c>
      <c r="K335" s="42">
        <f t="shared" si="29"/>
        <v>964</v>
      </c>
      <c r="L335" s="42"/>
      <c r="M335" s="42"/>
      <c r="N335" s="42"/>
      <c r="O335" s="42"/>
      <c r="P335" s="42"/>
      <c r="Q335" s="42"/>
      <c r="R335" s="42">
        <f t="shared" si="30"/>
        <v>2269346</v>
      </c>
      <c r="S335" s="42">
        <f t="shared" si="31"/>
        <v>4831</v>
      </c>
    </row>
    <row r="336" spans="1:19" s="18" customFormat="1">
      <c r="A336" s="18">
        <f t="shared" si="32"/>
        <v>2036</v>
      </c>
      <c r="B336" s="18">
        <f t="shared" si="33"/>
        <v>5</v>
      </c>
      <c r="F336" s="42">
        <f>SUMIF('Cust MB Ind'!$X$8:$AH$8,$B$29,'Cust MB Ind'!$X296:$AH296)</f>
        <v>6</v>
      </c>
      <c r="G336" s="42">
        <f>'Avg Bill Days'!C293</f>
        <v>29.524000000000001</v>
      </c>
      <c r="H336" s="42"/>
      <c r="I336" s="42"/>
      <c r="J336" s="42">
        <f t="shared" si="29"/>
        <v>0</v>
      </c>
      <c r="K336" s="42">
        <f t="shared" si="29"/>
        <v>923</v>
      </c>
      <c r="L336" s="42"/>
      <c r="M336" s="42"/>
      <c r="N336" s="42"/>
      <c r="O336" s="42"/>
      <c r="P336" s="42"/>
      <c r="Q336" s="42"/>
      <c r="R336" s="42">
        <f t="shared" si="30"/>
        <v>2266509</v>
      </c>
      <c r="S336" s="42">
        <f t="shared" si="31"/>
        <v>5202</v>
      </c>
    </row>
    <row r="337" spans="1:19" s="18" customFormat="1">
      <c r="A337" s="18">
        <f t="shared" si="32"/>
        <v>2036</v>
      </c>
      <c r="B337" s="18">
        <f t="shared" si="33"/>
        <v>6</v>
      </c>
      <c r="F337" s="42">
        <f>SUMIF('Cust MB Ind'!$X$8:$AH$8,$B$29,'Cust MB Ind'!$X297:$AH297)</f>
        <v>6</v>
      </c>
      <c r="G337" s="42">
        <f>'Avg Bill Days'!C294</f>
        <v>30.619</v>
      </c>
      <c r="H337" s="42"/>
      <c r="I337" s="42"/>
      <c r="J337" s="42">
        <f t="shared" si="29"/>
        <v>0</v>
      </c>
      <c r="K337" s="42">
        <f t="shared" si="29"/>
        <v>895</v>
      </c>
      <c r="L337" s="42"/>
      <c r="M337" s="42"/>
      <c r="N337" s="42"/>
      <c r="O337" s="42"/>
      <c r="P337" s="42"/>
      <c r="Q337" s="42"/>
      <c r="R337" s="42">
        <f t="shared" si="30"/>
        <v>2617479</v>
      </c>
      <c r="S337" s="42">
        <f t="shared" si="31"/>
        <v>5626</v>
      </c>
    </row>
    <row r="338" spans="1:19" s="18" customFormat="1">
      <c r="A338" s="18">
        <f t="shared" si="32"/>
        <v>2036</v>
      </c>
      <c r="B338" s="18">
        <f t="shared" si="33"/>
        <v>7</v>
      </c>
      <c r="F338" s="42">
        <f>SUMIF('Cust MB Ind'!$X$8:$AH$8,$B$29,'Cust MB Ind'!$X298:$AH298)</f>
        <v>6</v>
      </c>
      <c r="G338" s="42">
        <f>'Avg Bill Days'!C295</f>
        <v>30.713999999999999</v>
      </c>
      <c r="H338" s="42"/>
      <c r="I338" s="42"/>
      <c r="J338" s="42">
        <f t="shared" si="29"/>
        <v>0</v>
      </c>
      <c r="K338" s="42">
        <f t="shared" si="29"/>
        <v>481</v>
      </c>
      <c r="L338" s="42"/>
      <c r="M338" s="42"/>
      <c r="N338" s="42"/>
      <c r="O338" s="42"/>
      <c r="P338" s="42"/>
      <c r="Q338" s="42"/>
      <c r="R338" s="42">
        <f t="shared" si="30"/>
        <v>2551402</v>
      </c>
      <c r="S338" s="42">
        <f t="shared" si="31"/>
        <v>5120</v>
      </c>
    </row>
    <row r="339" spans="1:19" s="18" customFormat="1">
      <c r="A339" s="18">
        <f t="shared" si="32"/>
        <v>2036</v>
      </c>
      <c r="B339" s="18">
        <f t="shared" si="33"/>
        <v>8</v>
      </c>
      <c r="F339" s="42">
        <f>SUMIF('Cust MB Ind'!$X$8:$AH$8,$B$29,'Cust MB Ind'!$X299:$AH299)</f>
        <v>6</v>
      </c>
      <c r="G339" s="42">
        <f>'Avg Bill Days'!C296</f>
        <v>30.475999999999999</v>
      </c>
      <c r="H339" s="42"/>
      <c r="I339" s="42"/>
      <c r="J339" s="42">
        <f t="shared" si="29"/>
        <v>0</v>
      </c>
      <c r="K339" s="42">
        <f t="shared" si="29"/>
        <v>493</v>
      </c>
      <c r="L339" s="42"/>
      <c r="M339" s="42"/>
      <c r="N339" s="42"/>
      <c r="O339" s="42"/>
      <c r="P339" s="42"/>
      <c r="Q339" s="42"/>
      <c r="R339" s="42">
        <f t="shared" si="30"/>
        <v>2626917</v>
      </c>
      <c r="S339" s="42">
        <f t="shared" si="31"/>
        <v>5062</v>
      </c>
    </row>
    <row r="340" spans="1:19" s="18" customFormat="1">
      <c r="A340" s="18">
        <f t="shared" si="32"/>
        <v>2036</v>
      </c>
      <c r="B340" s="18">
        <f t="shared" si="33"/>
        <v>9</v>
      </c>
      <c r="F340" s="42">
        <f>SUMIF('Cust MB Ind'!$X$8:$AH$8,$B$29,'Cust MB Ind'!$X300:$AH300)</f>
        <v>6</v>
      </c>
      <c r="G340" s="42">
        <f>'Avg Bill Days'!C297</f>
        <v>31.143000000000001</v>
      </c>
      <c r="H340" s="42"/>
      <c r="I340" s="42"/>
      <c r="J340" s="42">
        <f t="shared" si="29"/>
        <v>0</v>
      </c>
      <c r="K340" s="42">
        <f t="shared" si="29"/>
        <v>992</v>
      </c>
      <c r="L340" s="42"/>
      <c r="M340" s="42"/>
      <c r="N340" s="42"/>
      <c r="O340" s="42"/>
      <c r="P340" s="42"/>
      <c r="Q340" s="42"/>
      <c r="R340" s="42">
        <f t="shared" si="30"/>
        <v>2663449</v>
      </c>
      <c r="S340" s="42">
        <f t="shared" si="31"/>
        <v>5565</v>
      </c>
    </row>
    <row r="341" spans="1:19" s="18" customFormat="1">
      <c r="A341" s="18">
        <f t="shared" si="32"/>
        <v>2036</v>
      </c>
      <c r="B341" s="18">
        <f t="shared" si="33"/>
        <v>10</v>
      </c>
      <c r="F341" s="42">
        <f>SUMIF('Cust MB Ind'!$X$8:$AH$8,$B$29,'Cust MB Ind'!$X301:$AH301)</f>
        <v>6</v>
      </c>
      <c r="G341" s="42">
        <f>'Avg Bill Days'!C298</f>
        <v>30.762</v>
      </c>
      <c r="H341" s="42"/>
      <c r="I341" s="42"/>
      <c r="J341" s="42">
        <f t="shared" si="29"/>
        <v>0</v>
      </c>
      <c r="K341" s="42">
        <f t="shared" si="29"/>
        <v>937</v>
      </c>
      <c r="L341" s="42"/>
      <c r="M341" s="42"/>
      <c r="N341" s="42"/>
      <c r="O341" s="42"/>
      <c r="P341" s="42"/>
      <c r="Q341" s="42"/>
      <c r="R341" s="42">
        <f t="shared" si="30"/>
        <v>2305373</v>
      </c>
      <c r="S341" s="42">
        <f t="shared" si="31"/>
        <v>5069</v>
      </c>
    </row>
    <row r="342" spans="1:19" s="18" customFormat="1">
      <c r="A342" s="18">
        <f t="shared" si="32"/>
        <v>2036</v>
      </c>
      <c r="B342" s="18">
        <f t="shared" si="33"/>
        <v>11</v>
      </c>
      <c r="F342" s="42">
        <f>SUMIF('Cust MB Ind'!$X$8:$AH$8,$B$29,'Cust MB Ind'!$X302:$AH302)</f>
        <v>6</v>
      </c>
      <c r="G342" s="42">
        <f>'Avg Bill Days'!C299</f>
        <v>28.619</v>
      </c>
      <c r="H342" s="42"/>
      <c r="I342" s="42"/>
      <c r="J342" s="42">
        <f t="shared" si="29"/>
        <v>0</v>
      </c>
      <c r="K342" s="42">
        <f t="shared" si="29"/>
        <v>960</v>
      </c>
      <c r="L342" s="42"/>
      <c r="M342" s="42"/>
      <c r="N342" s="42"/>
      <c r="O342" s="42"/>
      <c r="P342" s="42"/>
      <c r="Q342" s="42"/>
      <c r="R342" s="42">
        <f t="shared" si="30"/>
        <v>2041067</v>
      </c>
      <c r="S342" s="42">
        <f t="shared" si="31"/>
        <v>4977</v>
      </c>
    </row>
    <row r="343" spans="1:19" s="18" customFormat="1">
      <c r="A343" s="18">
        <f t="shared" si="32"/>
        <v>2036</v>
      </c>
      <c r="B343" s="18">
        <f t="shared" si="33"/>
        <v>12</v>
      </c>
      <c r="F343" s="42">
        <f>SUMIF('Cust MB Ind'!$X$8:$AH$8,$B$29,'Cust MB Ind'!$X303:$AH303)</f>
        <v>6</v>
      </c>
      <c r="G343" s="42">
        <f>'Avg Bill Days'!C300</f>
        <v>31.238</v>
      </c>
      <c r="H343" s="42"/>
      <c r="I343" s="42"/>
      <c r="J343" s="42">
        <f t="shared" si="29"/>
        <v>0</v>
      </c>
      <c r="K343" s="42">
        <f t="shared" si="29"/>
        <v>835</v>
      </c>
      <c r="L343" s="42"/>
      <c r="M343" s="42"/>
      <c r="N343" s="42"/>
      <c r="O343" s="42"/>
      <c r="P343" s="42"/>
      <c r="Q343" s="42"/>
      <c r="R343" s="42">
        <f t="shared" si="30"/>
        <v>2138215</v>
      </c>
      <c r="S343" s="42">
        <f t="shared" si="31"/>
        <v>4821</v>
      </c>
    </row>
    <row r="344" spans="1:19" s="18" customFormat="1">
      <c r="A344" s="18">
        <f t="shared" si="32"/>
        <v>2037</v>
      </c>
      <c r="B344" s="18">
        <f t="shared" si="33"/>
        <v>1</v>
      </c>
      <c r="F344" s="42">
        <f>SUMIF('Cust MB Ind'!$X$8:$AH$8,$B$29,'Cust MB Ind'!$X304:$AH304)</f>
        <v>6</v>
      </c>
      <c r="G344" s="42">
        <f>'Avg Bill Days'!C301</f>
        <v>32.286000000000001</v>
      </c>
      <c r="H344" s="42"/>
      <c r="I344" s="42"/>
      <c r="J344" s="42">
        <f t="shared" si="29"/>
        <v>0</v>
      </c>
      <c r="K344" s="42">
        <f t="shared" si="29"/>
        <v>692</v>
      </c>
      <c r="L344" s="42"/>
      <c r="M344" s="42"/>
      <c r="N344" s="42"/>
      <c r="O344" s="42"/>
      <c r="P344" s="42"/>
      <c r="Q344" s="42"/>
      <c r="R344" s="42">
        <f t="shared" si="30"/>
        <v>2072761</v>
      </c>
      <c r="S344" s="42">
        <f t="shared" si="31"/>
        <v>4738</v>
      </c>
    </row>
    <row r="345" spans="1:19" s="18" customFormat="1">
      <c r="A345" s="18">
        <f t="shared" si="32"/>
        <v>2037</v>
      </c>
      <c r="B345" s="18">
        <f t="shared" si="33"/>
        <v>2</v>
      </c>
      <c r="F345" s="42">
        <f>SUMIF('Cust MB Ind'!$X$8:$AH$8,$B$29,'Cust MB Ind'!$X305:$AH305)</f>
        <v>6</v>
      </c>
      <c r="G345" s="42">
        <f>'Avg Bill Days'!C302</f>
        <v>29.81</v>
      </c>
      <c r="H345" s="42"/>
      <c r="I345" s="42"/>
      <c r="J345" s="42">
        <f t="shared" si="29"/>
        <v>0</v>
      </c>
      <c r="K345" s="42">
        <f t="shared" si="29"/>
        <v>823</v>
      </c>
      <c r="L345" s="42"/>
      <c r="M345" s="42"/>
      <c r="N345" s="42"/>
      <c r="O345" s="42"/>
      <c r="P345" s="42"/>
      <c r="Q345" s="42"/>
      <c r="R345" s="42">
        <f t="shared" si="30"/>
        <v>1884400</v>
      </c>
      <c r="S345" s="42">
        <f t="shared" si="31"/>
        <v>4695</v>
      </c>
    </row>
    <row r="346" spans="1:19" s="18" customFormat="1">
      <c r="A346" s="18">
        <f t="shared" si="32"/>
        <v>2037</v>
      </c>
      <c r="B346" s="18">
        <f t="shared" si="33"/>
        <v>3</v>
      </c>
      <c r="F346" s="42">
        <f>SUMIF('Cust MB Ind'!$X$8:$AH$8,$B$29,'Cust MB Ind'!$X306:$AH306)</f>
        <v>6</v>
      </c>
      <c r="G346" s="42">
        <f>'Avg Bill Days'!C303</f>
        <v>29.524000000000001</v>
      </c>
      <c r="H346" s="42"/>
      <c r="I346" s="42"/>
      <c r="J346" s="42">
        <f t="shared" si="29"/>
        <v>0</v>
      </c>
      <c r="K346" s="42">
        <f t="shared" si="29"/>
        <v>908</v>
      </c>
      <c r="L346" s="42"/>
      <c r="M346" s="42"/>
      <c r="N346" s="42"/>
      <c r="O346" s="42"/>
      <c r="P346" s="42"/>
      <c r="Q346" s="42"/>
      <c r="R346" s="42">
        <f t="shared" si="30"/>
        <v>2096420</v>
      </c>
      <c r="S346" s="42">
        <f t="shared" si="31"/>
        <v>4555</v>
      </c>
    </row>
    <row r="347" spans="1:19" s="18" customFormat="1">
      <c r="A347" s="18">
        <f t="shared" si="32"/>
        <v>2037</v>
      </c>
      <c r="B347" s="18">
        <f t="shared" si="33"/>
        <v>4</v>
      </c>
      <c r="F347" s="42">
        <f>SUMIF('Cust MB Ind'!$X$8:$AH$8,$B$29,'Cust MB Ind'!$X307:$AH307)</f>
        <v>6</v>
      </c>
      <c r="G347" s="42">
        <f>'Avg Bill Days'!C304</f>
        <v>30.713999999999999</v>
      </c>
      <c r="H347" s="42"/>
      <c r="I347" s="42"/>
      <c r="J347" s="42">
        <f t="shared" si="29"/>
        <v>0</v>
      </c>
      <c r="K347" s="42">
        <f t="shared" si="29"/>
        <v>964</v>
      </c>
      <c r="L347" s="42"/>
      <c r="M347" s="42"/>
      <c r="N347" s="42"/>
      <c r="O347" s="42"/>
      <c r="P347" s="42"/>
      <c r="Q347" s="42"/>
      <c r="R347" s="42">
        <f t="shared" si="30"/>
        <v>2269346</v>
      </c>
      <c r="S347" s="42">
        <f t="shared" si="31"/>
        <v>4831</v>
      </c>
    </row>
    <row r="348" spans="1:19" s="18" customFormat="1">
      <c r="A348" s="18">
        <f t="shared" si="32"/>
        <v>2037</v>
      </c>
      <c r="B348" s="18">
        <f t="shared" si="33"/>
        <v>5</v>
      </c>
      <c r="F348" s="42">
        <f>SUMIF('Cust MB Ind'!$X$8:$AH$8,$B$29,'Cust MB Ind'!$X308:$AH308)</f>
        <v>6</v>
      </c>
      <c r="G348" s="42">
        <f>'Avg Bill Days'!C305</f>
        <v>29.524000000000001</v>
      </c>
      <c r="H348" s="42"/>
      <c r="I348" s="42"/>
      <c r="J348" s="42">
        <f t="shared" si="29"/>
        <v>0</v>
      </c>
      <c r="K348" s="42">
        <f t="shared" si="29"/>
        <v>923</v>
      </c>
      <c r="L348" s="42"/>
      <c r="M348" s="42"/>
      <c r="N348" s="42"/>
      <c r="O348" s="42"/>
      <c r="P348" s="42"/>
      <c r="Q348" s="42"/>
      <c r="R348" s="42">
        <f t="shared" si="30"/>
        <v>2266509</v>
      </c>
      <c r="S348" s="42">
        <f t="shared" si="31"/>
        <v>5202</v>
      </c>
    </row>
    <row r="349" spans="1:19" s="18" customFormat="1">
      <c r="A349" s="18">
        <f t="shared" si="32"/>
        <v>2037</v>
      </c>
      <c r="B349" s="18">
        <f t="shared" si="33"/>
        <v>6</v>
      </c>
      <c r="F349" s="42">
        <f>SUMIF('Cust MB Ind'!$X$8:$AH$8,$B$29,'Cust MB Ind'!$X309:$AH309)</f>
        <v>6</v>
      </c>
      <c r="G349" s="42">
        <f>'Avg Bill Days'!C306</f>
        <v>30.619</v>
      </c>
      <c r="H349" s="42"/>
      <c r="I349" s="42"/>
      <c r="J349" s="42">
        <f t="shared" si="29"/>
        <v>0</v>
      </c>
      <c r="K349" s="42">
        <f t="shared" si="29"/>
        <v>895</v>
      </c>
      <c r="L349" s="42"/>
      <c r="M349" s="42"/>
      <c r="N349" s="42"/>
      <c r="O349" s="42"/>
      <c r="P349" s="42"/>
      <c r="Q349" s="42"/>
      <c r="R349" s="42">
        <f t="shared" si="30"/>
        <v>2617479</v>
      </c>
      <c r="S349" s="42">
        <f t="shared" si="31"/>
        <v>5626</v>
      </c>
    </row>
    <row r="350" spans="1:19" s="18" customFormat="1">
      <c r="A350" s="18">
        <f t="shared" si="32"/>
        <v>2037</v>
      </c>
      <c r="B350" s="18">
        <f t="shared" si="33"/>
        <v>7</v>
      </c>
      <c r="F350" s="42">
        <f>SUMIF('Cust MB Ind'!$X$8:$AH$8,$B$29,'Cust MB Ind'!$X310:$AH310)</f>
        <v>6</v>
      </c>
      <c r="G350" s="42">
        <f>'Avg Bill Days'!C307</f>
        <v>30.713999999999999</v>
      </c>
      <c r="H350" s="42"/>
      <c r="I350" s="42"/>
      <c r="J350" s="42">
        <f t="shared" si="29"/>
        <v>0</v>
      </c>
      <c r="K350" s="42">
        <f t="shared" si="29"/>
        <v>481</v>
      </c>
      <c r="L350" s="42"/>
      <c r="M350" s="42"/>
      <c r="N350" s="42"/>
      <c r="O350" s="42"/>
      <c r="P350" s="42"/>
      <c r="Q350" s="42"/>
      <c r="R350" s="42">
        <f t="shared" si="30"/>
        <v>2551402</v>
      </c>
      <c r="S350" s="42">
        <f t="shared" si="31"/>
        <v>5120</v>
      </c>
    </row>
    <row r="351" spans="1:19" s="18" customFormat="1">
      <c r="A351" s="18">
        <f t="shared" si="32"/>
        <v>2037</v>
      </c>
      <c r="B351" s="18">
        <f t="shared" si="33"/>
        <v>8</v>
      </c>
      <c r="F351" s="42">
        <f>SUMIF('Cust MB Ind'!$X$8:$AH$8,$B$29,'Cust MB Ind'!$X311:$AH311)</f>
        <v>6</v>
      </c>
      <c r="G351" s="42">
        <f>'Avg Bill Days'!C308</f>
        <v>30.475999999999999</v>
      </c>
      <c r="H351" s="42"/>
      <c r="I351" s="42"/>
      <c r="J351" s="42">
        <f t="shared" si="29"/>
        <v>0</v>
      </c>
      <c r="K351" s="42">
        <f t="shared" si="29"/>
        <v>493</v>
      </c>
      <c r="L351" s="42"/>
      <c r="M351" s="42"/>
      <c r="N351" s="42"/>
      <c r="O351" s="42"/>
      <c r="P351" s="42"/>
      <c r="Q351" s="42"/>
      <c r="R351" s="42">
        <f t="shared" si="30"/>
        <v>2626917</v>
      </c>
      <c r="S351" s="42">
        <f t="shared" si="31"/>
        <v>5062</v>
      </c>
    </row>
    <row r="352" spans="1:19" s="18" customFormat="1">
      <c r="A352" s="18">
        <f t="shared" si="32"/>
        <v>2037</v>
      </c>
      <c r="B352" s="18">
        <f t="shared" si="33"/>
        <v>9</v>
      </c>
      <c r="F352" s="42">
        <f>SUMIF('Cust MB Ind'!$X$8:$AH$8,$B$29,'Cust MB Ind'!$X312:$AH312)</f>
        <v>6</v>
      </c>
      <c r="G352" s="42">
        <f>'Avg Bill Days'!C309</f>
        <v>31.143000000000001</v>
      </c>
      <c r="H352" s="42"/>
      <c r="I352" s="42"/>
      <c r="J352" s="42">
        <f t="shared" si="29"/>
        <v>0</v>
      </c>
      <c r="K352" s="42">
        <f t="shared" si="29"/>
        <v>992</v>
      </c>
      <c r="L352" s="42"/>
      <c r="M352" s="42"/>
      <c r="N352" s="42"/>
      <c r="O352" s="42"/>
      <c r="P352" s="42"/>
      <c r="Q352" s="42"/>
      <c r="R352" s="42">
        <f t="shared" si="30"/>
        <v>2663449</v>
      </c>
      <c r="S352" s="42">
        <f t="shared" si="31"/>
        <v>5565</v>
      </c>
    </row>
    <row r="353" spans="1:19" s="18" customFormat="1">
      <c r="A353" s="18">
        <f t="shared" si="32"/>
        <v>2037</v>
      </c>
      <c r="B353" s="18">
        <f t="shared" si="33"/>
        <v>10</v>
      </c>
      <c r="F353" s="42">
        <f>SUMIF('Cust MB Ind'!$X$8:$AH$8,$B$29,'Cust MB Ind'!$X313:$AH313)</f>
        <v>6</v>
      </c>
      <c r="G353" s="42">
        <f>'Avg Bill Days'!C310</f>
        <v>30.762</v>
      </c>
      <c r="H353" s="42"/>
      <c r="I353" s="42"/>
      <c r="J353" s="42">
        <f t="shared" si="29"/>
        <v>0</v>
      </c>
      <c r="K353" s="42">
        <f t="shared" si="29"/>
        <v>937</v>
      </c>
      <c r="L353" s="42"/>
      <c r="M353" s="42"/>
      <c r="N353" s="42"/>
      <c r="O353" s="42"/>
      <c r="P353" s="42"/>
      <c r="Q353" s="42"/>
      <c r="R353" s="42">
        <f t="shared" si="30"/>
        <v>2305373</v>
      </c>
      <c r="S353" s="42">
        <f t="shared" si="31"/>
        <v>5069</v>
      </c>
    </row>
    <row r="354" spans="1:19" s="18" customFormat="1">
      <c r="A354" s="18">
        <f t="shared" si="32"/>
        <v>2037</v>
      </c>
      <c r="B354" s="18">
        <f t="shared" si="33"/>
        <v>11</v>
      </c>
      <c r="F354" s="42">
        <f>SUMIF('Cust MB Ind'!$X$8:$AH$8,$B$29,'Cust MB Ind'!$X314:$AH314)</f>
        <v>6</v>
      </c>
      <c r="G354" s="42">
        <f>'Avg Bill Days'!C311</f>
        <v>28.619</v>
      </c>
      <c r="H354" s="42"/>
      <c r="I354" s="42"/>
      <c r="J354" s="42">
        <f t="shared" si="29"/>
        <v>0</v>
      </c>
      <c r="K354" s="42">
        <f t="shared" si="29"/>
        <v>960</v>
      </c>
      <c r="L354" s="42"/>
      <c r="M354" s="42"/>
      <c r="N354" s="42"/>
      <c r="O354" s="42"/>
      <c r="P354" s="42"/>
      <c r="Q354" s="42"/>
      <c r="R354" s="42">
        <f t="shared" si="30"/>
        <v>2041067</v>
      </c>
      <c r="S354" s="42">
        <f t="shared" si="31"/>
        <v>4977</v>
      </c>
    </row>
    <row r="355" spans="1:19" s="18" customFormat="1">
      <c r="A355" s="18">
        <f t="shared" si="32"/>
        <v>2037</v>
      </c>
      <c r="B355" s="18">
        <f t="shared" si="33"/>
        <v>12</v>
      </c>
      <c r="F355" s="42">
        <f>SUMIF('Cust MB Ind'!$X$8:$AH$8,$B$29,'Cust MB Ind'!$X315:$AH315)</f>
        <v>6</v>
      </c>
      <c r="G355" s="42">
        <f>'Avg Bill Days'!C312</f>
        <v>31.238</v>
      </c>
      <c r="H355" s="42"/>
      <c r="I355" s="42"/>
      <c r="J355" s="42">
        <f t="shared" si="29"/>
        <v>0</v>
      </c>
      <c r="K355" s="42">
        <f t="shared" si="29"/>
        <v>835</v>
      </c>
      <c r="L355" s="42"/>
      <c r="M355" s="42"/>
      <c r="N355" s="42"/>
      <c r="O355" s="42"/>
      <c r="P355" s="42"/>
      <c r="Q355" s="42"/>
      <c r="R355" s="42">
        <f t="shared" si="30"/>
        <v>2138215</v>
      </c>
      <c r="S355" s="42">
        <f t="shared" si="31"/>
        <v>4821</v>
      </c>
    </row>
  </sheetData>
  <phoneticPr fontId="4" type="noConversion"/>
  <pageMargins left="0.75" right="0.75" top="1" bottom="1" header="0.5" footer="0.5"/>
  <headerFooter alignWithMargins="0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S355"/>
  <sheetViews>
    <sheetView zoomScale="90" zoomScaleNormal="90" workbookViewId="0">
      <pane ySplit="2" topLeftCell="A3" activePane="bottomLeft" state="frozen"/>
      <selection pane="bottomLeft" activeCell="A3" sqref="A3"/>
    </sheetView>
  </sheetViews>
  <sheetFormatPr defaultRowHeight="15"/>
  <cols>
    <col min="1" max="5" width="7.7109375" style="3" customWidth="1"/>
    <col min="6" max="7" width="11.5703125" style="3" customWidth="1"/>
    <col min="8" max="8" width="15.42578125" style="3" bestFit="1" customWidth="1"/>
    <col min="9" max="11" width="11.5703125" style="3" customWidth="1"/>
    <col min="12" max="15" width="10.42578125" style="3" customWidth="1"/>
    <col min="16" max="17" width="12.85546875" style="3" customWidth="1"/>
    <col min="18" max="18" width="14" style="3" bestFit="1" customWidth="1"/>
    <col min="19" max="19" width="13" style="3" customWidth="1"/>
    <col min="20" max="16384" width="9.140625" style="3"/>
  </cols>
  <sheetData>
    <row r="1" spans="1:19" ht="30.75" customHeight="1">
      <c r="A1" s="6" t="s">
        <v>12</v>
      </c>
      <c r="B1" s="6" t="s">
        <v>13</v>
      </c>
      <c r="C1" s="6" t="s">
        <v>14</v>
      </c>
      <c r="D1" s="6" t="s">
        <v>15</v>
      </c>
      <c r="E1" s="6" t="s">
        <v>16</v>
      </c>
      <c r="F1" s="7" t="s">
        <v>17</v>
      </c>
      <c r="G1" s="7" t="s">
        <v>18</v>
      </c>
      <c r="H1" s="7" t="s">
        <v>19</v>
      </c>
      <c r="I1" s="7" t="s">
        <v>88</v>
      </c>
      <c r="J1" s="7" t="s">
        <v>89</v>
      </c>
      <c r="K1" s="7" t="s">
        <v>90</v>
      </c>
      <c r="L1" s="7" t="s">
        <v>20</v>
      </c>
      <c r="M1" s="7" t="s">
        <v>91</v>
      </c>
      <c r="N1" s="7" t="s">
        <v>92</v>
      </c>
      <c r="O1" s="7"/>
      <c r="P1" s="8" t="s">
        <v>21</v>
      </c>
      <c r="Q1" s="8" t="s">
        <v>22</v>
      </c>
      <c r="R1" s="9" t="s">
        <v>74</v>
      </c>
      <c r="S1" s="7" t="s">
        <v>23</v>
      </c>
    </row>
    <row r="2" spans="1:19">
      <c r="A2" s="10" t="s">
        <v>93</v>
      </c>
      <c r="B2" s="10" t="s">
        <v>94</v>
      </c>
      <c r="C2" s="10" t="s">
        <v>95</v>
      </c>
      <c r="D2" s="10" t="s">
        <v>96</v>
      </c>
      <c r="E2" s="10" t="s">
        <v>97</v>
      </c>
      <c r="F2" s="10" t="s">
        <v>98</v>
      </c>
      <c r="G2" s="10" t="s">
        <v>99</v>
      </c>
      <c r="H2" s="11">
        <v>30</v>
      </c>
      <c r="I2" s="12">
        <v>590</v>
      </c>
      <c r="J2" s="13">
        <v>588</v>
      </c>
      <c r="K2" s="13">
        <v>508</v>
      </c>
      <c r="L2" s="13">
        <v>608</v>
      </c>
      <c r="M2" s="13">
        <v>580</v>
      </c>
      <c r="N2" s="13">
        <v>969</v>
      </c>
      <c r="O2" s="13"/>
      <c r="P2" s="14" t="s">
        <v>100</v>
      </c>
      <c r="Q2" s="14" t="s">
        <v>101</v>
      </c>
      <c r="R2" s="14" t="s">
        <v>102</v>
      </c>
      <c r="S2" s="10" t="s">
        <v>103</v>
      </c>
    </row>
    <row r="3" spans="1:19">
      <c r="A3" s="3">
        <v>2010</v>
      </c>
      <c r="B3" s="3">
        <v>5</v>
      </c>
      <c r="C3" s="3" t="s">
        <v>10</v>
      </c>
      <c r="D3" s="3" t="s">
        <v>1</v>
      </c>
      <c r="E3" s="3" t="s">
        <v>63</v>
      </c>
      <c r="F3" s="36">
        <v>9</v>
      </c>
      <c r="G3" s="36">
        <v>291</v>
      </c>
      <c r="H3" s="36">
        <v>525333.33333333326</v>
      </c>
      <c r="I3" s="36">
        <v>3651</v>
      </c>
      <c r="J3" s="36">
        <v>3490</v>
      </c>
      <c r="K3" s="36">
        <v>1033</v>
      </c>
      <c r="L3" s="36"/>
      <c r="M3" s="36"/>
      <c r="N3" s="36"/>
      <c r="O3" s="36"/>
      <c r="P3" s="36">
        <v>202742.06</v>
      </c>
      <c r="Q3" s="36">
        <v>78996.010000000009</v>
      </c>
      <c r="R3" s="36">
        <v>2163866.666666667</v>
      </c>
      <c r="S3" s="36">
        <v>3651</v>
      </c>
    </row>
    <row r="4" spans="1:19">
      <c r="A4" s="3">
        <v>2010</v>
      </c>
      <c r="B4" s="3">
        <v>6</v>
      </c>
      <c r="C4" s="3" t="s">
        <v>10</v>
      </c>
      <c r="D4" s="3" t="s">
        <v>1</v>
      </c>
      <c r="E4" s="3" t="s">
        <v>63</v>
      </c>
      <c r="F4" s="36">
        <v>9</v>
      </c>
      <c r="G4" s="36">
        <v>257</v>
      </c>
      <c r="H4" s="36">
        <v>591200</v>
      </c>
      <c r="I4" s="36">
        <v>3658</v>
      </c>
      <c r="J4" s="36">
        <v>3599</v>
      </c>
      <c r="K4" s="36">
        <v>1003</v>
      </c>
      <c r="L4" s="36"/>
      <c r="M4" s="36"/>
      <c r="N4" s="36"/>
      <c r="O4" s="36"/>
      <c r="P4" s="36">
        <v>188100.42</v>
      </c>
      <c r="Q4" s="36">
        <v>75289.490000000005</v>
      </c>
      <c r="R4" s="36">
        <v>1952320</v>
      </c>
      <c r="S4" s="36">
        <v>3658</v>
      </c>
    </row>
    <row r="5" spans="1:19">
      <c r="A5" s="3">
        <v>2010</v>
      </c>
      <c r="B5" s="3">
        <v>7</v>
      </c>
      <c r="C5" s="3" t="s">
        <v>10</v>
      </c>
      <c r="D5" s="3" t="s">
        <v>1</v>
      </c>
      <c r="E5" s="3" t="s">
        <v>63</v>
      </c>
      <c r="F5" s="36">
        <v>9</v>
      </c>
      <c r="G5" s="36">
        <v>274</v>
      </c>
      <c r="H5" s="36">
        <v>555840</v>
      </c>
      <c r="I5" s="36">
        <v>3475</v>
      </c>
      <c r="J5" s="36">
        <v>3421</v>
      </c>
      <c r="K5" s="36">
        <v>961</v>
      </c>
      <c r="L5" s="36"/>
      <c r="M5" s="36"/>
      <c r="N5" s="36"/>
      <c r="O5" s="36"/>
      <c r="P5" s="36">
        <v>196533.63</v>
      </c>
      <c r="Q5" s="36">
        <v>76571.790000000008</v>
      </c>
      <c r="R5" s="36">
        <v>2090000</v>
      </c>
      <c r="S5" s="36">
        <v>3475</v>
      </c>
    </row>
    <row r="6" spans="1:19">
      <c r="A6" s="3">
        <v>2010</v>
      </c>
      <c r="B6" s="3">
        <v>8</v>
      </c>
      <c r="C6" s="3" t="s">
        <v>10</v>
      </c>
      <c r="D6" s="3" t="s">
        <v>1</v>
      </c>
      <c r="E6" s="3" t="s">
        <v>63</v>
      </c>
      <c r="F6" s="36">
        <v>9</v>
      </c>
      <c r="G6" s="36">
        <v>283</v>
      </c>
      <c r="H6" s="36">
        <v>632240</v>
      </c>
      <c r="I6" s="36">
        <v>3851</v>
      </c>
      <c r="J6" s="36">
        <v>3806</v>
      </c>
      <c r="K6" s="36">
        <v>803</v>
      </c>
      <c r="L6" s="36"/>
      <c r="M6" s="36"/>
      <c r="N6" s="36"/>
      <c r="O6" s="36"/>
      <c r="P6" s="36">
        <v>218423.05</v>
      </c>
      <c r="Q6" s="36">
        <v>84804.85</v>
      </c>
      <c r="R6" s="36">
        <v>2328320</v>
      </c>
      <c r="S6" s="36">
        <v>3851</v>
      </c>
    </row>
    <row r="7" spans="1:19">
      <c r="A7" s="3">
        <v>2010</v>
      </c>
      <c r="B7" s="3">
        <v>9</v>
      </c>
      <c r="C7" s="3" t="s">
        <v>10</v>
      </c>
      <c r="D7" s="3" t="s">
        <v>1</v>
      </c>
      <c r="E7" s="3" t="s">
        <v>63</v>
      </c>
      <c r="F7" s="36">
        <v>9</v>
      </c>
      <c r="G7" s="36">
        <v>278</v>
      </c>
      <c r="H7" s="36">
        <v>533280</v>
      </c>
      <c r="I7" s="36">
        <v>3772</v>
      </c>
      <c r="J7" s="36">
        <v>3626</v>
      </c>
      <c r="K7" s="36">
        <v>1295</v>
      </c>
      <c r="L7" s="36"/>
      <c r="M7" s="36"/>
      <c r="N7" s="36"/>
      <c r="O7" s="36"/>
      <c r="P7" s="36">
        <v>196761.94</v>
      </c>
      <c r="Q7" s="36">
        <v>78353.69</v>
      </c>
      <c r="R7" s="36">
        <v>2065360</v>
      </c>
      <c r="S7" s="36">
        <v>3772</v>
      </c>
    </row>
    <row r="8" spans="1:19">
      <c r="A8" s="3">
        <v>2010</v>
      </c>
      <c r="B8" s="3">
        <v>10</v>
      </c>
      <c r="C8" s="3" t="s">
        <v>10</v>
      </c>
      <c r="D8" s="3" t="s">
        <v>1</v>
      </c>
      <c r="E8" s="3" t="s">
        <v>63</v>
      </c>
      <c r="F8" s="36">
        <v>9</v>
      </c>
      <c r="G8" s="36">
        <v>260</v>
      </c>
      <c r="H8" s="36">
        <v>522480</v>
      </c>
      <c r="I8" s="36">
        <v>3331</v>
      </c>
      <c r="J8" s="36">
        <v>3274</v>
      </c>
      <c r="K8" s="36">
        <v>1014</v>
      </c>
      <c r="L8" s="36"/>
      <c r="M8" s="36"/>
      <c r="N8" s="36"/>
      <c r="O8" s="36"/>
      <c r="P8" s="36">
        <v>183254.09999999998</v>
      </c>
      <c r="Q8" s="36">
        <v>72084.819999999992</v>
      </c>
      <c r="R8" s="36">
        <v>1935600</v>
      </c>
      <c r="S8" s="36">
        <v>3331</v>
      </c>
    </row>
    <row r="9" spans="1:19" s="18" customFormat="1">
      <c r="A9" s="3">
        <v>2010</v>
      </c>
      <c r="B9" s="3">
        <v>11</v>
      </c>
      <c r="C9" s="3" t="s">
        <v>10</v>
      </c>
      <c r="D9" s="3" t="s">
        <v>1</v>
      </c>
      <c r="E9" s="3" t="s">
        <v>63</v>
      </c>
      <c r="F9" s="36">
        <v>9</v>
      </c>
      <c r="G9" s="36">
        <v>288</v>
      </c>
      <c r="H9" s="36">
        <v>479360</v>
      </c>
      <c r="I9" s="36">
        <v>3557</v>
      </c>
      <c r="J9" s="36">
        <v>3316</v>
      </c>
      <c r="K9" s="36">
        <v>999</v>
      </c>
      <c r="L9" s="36"/>
      <c r="M9" s="36"/>
      <c r="N9" s="36"/>
      <c r="O9" s="36"/>
      <c r="P9" s="36">
        <v>192744.71</v>
      </c>
      <c r="Q9" s="36">
        <v>75314.195000000007</v>
      </c>
      <c r="R9" s="36">
        <v>2056640</v>
      </c>
      <c r="S9" s="36">
        <v>3557</v>
      </c>
    </row>
    <row r="10" spans="1:19">
      <c r="A10" s="3">
        <v>2010</v>
      </c>
      <c r="B10" s="3">
        <v>12</v>
      </c>
      <c r="C10" s="3" t="s">
        <v>10</v>
      </c>
      <c r="D10" s="3" t="s">
        <v>1</v>
      </c>
      <c r="E10" s="3" t="s">
        <v>63</v>
      </c>
      <c r="F10" s="36">
        <v>9</v>
      </c>
      <c r="G10" s="36">
        <v>278</v>
      </c>
      <c r="H10" s="36">
        <v>478720</v>
      </c>
      <c r="I10" s="36">
        <v>3510</v>
      </c>
      <c r="J10" s="36">
        <v>3301</v>
      </c>
      <c r="K10" s="36">
        <v>915</v>
      </c>
      <c r="L10" s="36"/>
      <c r="M10" s="36"/>
      <c r="N10" s="36"/>
      <c r="O10" s="36"/>
      <c r="P10" s="36">
        <v>189007.44</v>
      </c>
      <c r="Q10" s="36">
        <v>74059.334999999992</v>
      </c>
      <c r="R10" s="36">
        <v>2010000</v>
      </c>
      <c r="S10" s="36">
        <v>3510</v>
      </c>
    </row>
    <row r="11" spans="1:19">
      <c r="A11" s="3">
        <v>2011</v>
      </c>
      <c r="B11" s="3">
        <v>1</v>
      </c>
      <c r="C11" s="3" t="s">
        <v>10</v>
      </c>
      <c r="D11" s="3" t="s">
        <v>1</v>
      </c>
      <c r="E11" s="3" t="s">
        <v>63</v>
      </c>
      <c r="F11" s="36">
        <v>9</v>
      </c>
      <c r="G11" s="36">
        <v>289</v>
      </c>
      <c r="H11" s="36">
        <v>429520</v>
      </c>
      <c r="I11" s="36">
        <v>3165</v>
      </c>
      <c r="J11" s="36">
        <v>3129</v>
      </c>
      <c r="K11" s="36">
        <v>821</v>
      </c>
      <c r="L11" s="36"/>
      <c r="M11" s="36"/>
      <c r="N11" s="36"/>
      <c r="O11" s="36"/>
      <c r="P11" s="36">
        <v>169955.7</v>
      </c>
      <c r="Q11" s="36">
        <v>67351.170000000013</v>
      </c>
      <c r="R11" s="36">
        <v>1845440</v>
      </c>
      <c r="S11" s="36">
        <v>3165</v>
      </c>
    </row>
    <row r="12" spans="1:19">
      <c r="A12" s="3">
        <v>2011</v>
      </c>
      <c r="B12" s="3">
        <v>2</v>
      </c>
      <c r="C12" s="3" t="s">
        <v>10</v>
      </c>
      <c r="D12" s="3" t="s">
        <v>1</v>
      </c>
      <c r="E12" s="3" t="s">
        <v>63</v>
      </c>
      <c r="F12" s="36">
        <v>9</v>
      </c>
      <c r="G12" s="36">
        <v>262</v>
      </c>
      <c r="H12" s="36">
        <v>455680</v>
      </c>
      <c r="I12" s="36">
        <v>3285</v>
      </c>
      <c r="J12" s="36">
        <v>3252</v>
      </c>
      <c r="K12" s="36">
        <v>908</v>
      </c>
      <c r="L12" s="36"/>
      <c r="M12" s="36"/>
      <c r="N12" s="36"/>
      <c r="O12" s="36"/>
      <c r="P12" s="36">
        <v>178158.905</v>
      </c>
      <c r="Q12" s="36">
        <v>70436.98000000001</v>
      </c>
      <c r="R12" s="36">
        <v>1939920</v>
      </c>
      <c r="S12" s="36">
        <v>3285</v>
      </c>
    </row>
    <row r="13" spans="1:19">
      <c r="A13" s="3">
        <v>2011</v>
      </c>
      <c r="B13" s="3">
        <v>3</v>
      </c>
      <c r="C13" s="3" t="s">
        <v>10</v>
      </c>
      <c r="D13" s="3" t="s">
        <v>1</v>
      </c>
      <c r="E13" s="3" t="s">
        <v>63</v>
      </c>
      <c r="F13" s="36">
        <v>9</v>
      </c>
      <c r="G13" s="36">
        <v>262</v>
      </c>
      <c r="H13" s="36">
        <v>437520</v>
      </c>
      <c r="I13" s="36">
        <v>3283</v>
      </c>
      <c r="J13" s="36">
        <v>3130</v>
      </c>
      <c r="K13" s="36">
        <v>910</v>
      </c>
      <c r="L13" s="36"/>
      <c r="M13" s="36"/>
      <c r="N13" s="36"/>
      <c r="O13" s="36"/>
      <c r="P13" s="36">
        <v>167148.22500000001</v>
      </c>
      <c r="Q13" s="36">
        <v>66793.66</v>
      </c>
      <c r="R13" s="36">
        <v>1803040</v>
      </c>
      <c r="S13" s="36">
        <v>3283</v>
      </c>
    </row>
    <row r="14" spans="1:19">
      <c r="A14" s="3">
        <v>2011</v>
      </c>
      <c r="B14" s="3">
        <v>4</v>
      </c>
      <c r="C14" s="3" t="s">
        <v>10</v>
      </c>
      <c r="D14" s="3" t="s">
        <v>1</v>
      </c>
      <c r="E14" s="3" t="s">
        <v>63</v>
      </c>
      <c r="F14" s="36">
        <v>9</v>
      </c>
      <c r="G14" s="36">
        <v>268</v>
      </c>
      <c r="H14" s="36">
        <v>471440</v>
      </c>
      <c r="I14" s="36">
        <v>3457</v>
      </c>
      <c r="J14" s="36">
        <v>3408</v>
      </c>
      <c r="K14" s="36">
        <v>927</v>
      </c>
      <c r="L14" s="36"/>
      <c r="M14" s="36"/>
      <c r="N14" s="36"/>
      <c r="O14" s="36"/>
      <c r="P14" s="36">
        <v>172357.55</v>
      </c>
      <c r="Q14" s="36">
        <v>69764.490000000005</v>
      </c>
      <c r="R14" s="36">
        <v>1837040</v>
      </c>
      <c r="S14" s="36">
        <v>3457</v>
      </c>
    </row>
    <row r="15" spans="1:19">
      <c r="A15" s="3">
        <v>2011</v>
      </c>
      <c r="B15" s="3">
        <v>5</v>
      </c>
      <c r="C15" s="3" t="s">
        <v>10</v>
      </c>
      <c r="D15" s="3" t="s">
        <v>1</v>
      </c>
      <c r="E15" s="3" t="s">
        <v>63</v>
      </c>
      <c r="F15" s="36">
        <v>9</v>
      </c>
      <c r="G15" s="36">
        <v>291</v>
      </c>
      <c r="H15" s="36">
        <v>545120</v>
      </c>
      <c r="I15" s="36">
        <v>3599</v>
      </c>
      <c r="J15" s="36">
        <v>3503</v>
      </c>
      <c r="K15" s="36">
        <v>973</v>
      </c>
      <c r="L15" s="36"/>
      <c r="M15" s="36"/>
      <c r="N15" s="36"/>
      <c r="O15" s="36"/>
      <c r="P15" s="36">
        <v>212679.55</v>
      </c>
      <c r="Q15" s="36">
        <v>81539.180000000008</v>
      </c>
      <c r="R15" s="36">
        <v>2368480</v>
      </c>
      <c r="S15" s="36">
        <v>3599</v>
      </c>
    </row>
    <row r="16" spans="1:19">
      <c r="A16" s="3">
        <v>2011</v>
      </c>
      <c r="B16" s="3">
        <v>6</v>
      </c>
      <c r="C16" s="3" t="s">
        <v>10</v>
      </c>
      <c r="D16" s="3" t="s">
        <v>1</v>
      </c>
      <c r="E16" s="3" t="s">
        <v>63</v>
      </c>
      <c r="F16" s="36">
        <v>9</v>
      </c>
      <c r="G16" s="36">
        <v>250</v>
      </c>
      <c r="H16" s="36">
        <v>536720</v>
      </c>
      <c r="I16" s="36">
        <v>3736</v>
      </c>
      <c r="J16" s="36">
        <v>3673</v>
      </c>
      <c r="K16" s="36">
        <v>890</v>
      </c>
      <c r="L16" s="36"/>
      <c r="M16" s="36"/>
      <c r="N16" s="36"/>
      <c r="O16" s="36"/>
      <c r="P16" s="36">
        <v>187399.17</v>
      </c>
      <c r="Q16" s="36">
        <v>75418.44</v>
      </c>
      <c r="R16" s="36">
        <v>2000960</v>
      </c>
      <c r="S16" s="36">
        <v>3736</v>
      </c>
    </row>
    <row r="17" spans="1:19">
      <c r="A17" s="3">
        <v>2011</v>
      </c>
      <c r="B17" s="3">
        <v>7</v>
      </c>
      <c r="C17" s="3" t="s">
        <v>10</v>
      </c>
      <c r="D17" s="3" t="s">
        <v>1</v>
      </c>
      <c r="E17" s="3" t="s">
        <v>63</v>
      </c>
      <c r="F17" s="36">
        <v>9</v>
      </c>
      <c r="G17" s="36">
        <v>276</v>
      </c>
      <c r="H17" s="36">
        <v>573360</v>
      </c>
      <c r="I17" s="36">
        <v>3628</v>
      </c>
      <c r="J17" s="36">
        <v>3602</v>
      </c>
      <c r="K17" s="36">
        <v>918</v>
      </c>
      <c r="L17" s="36"/>
      <c r="M17" s="36"/>
      <c r="N17" s="36"/>
      <c r="O17" s="36"/>
      <c r="P17" s="36">
        <v>201010.85</v>
      </c>
      <c r="Q17" s="36">
        <v>78601.209999999992</v>
      </c>
      <c r="R17" s="36">
        <v>2190000</v>
      </c>
      <c r="S17" s="36">
        <v>3628</v>
      </c>
    </row>
    <row r="18" spans="1:19">
      <c r="A18" s="3">
        <v>2011</v>
      </c>
      <c r="B18" s="3">
        <v>8</v>
      </c>
      <c r="C18" s="3" t="s">
        <v>10</v>
      </c>
      <c r="D18" s="3" t="s">
        <v>1</v>
      </c>
      <c r="E18" s="3" t="s">
        <v>63</v>
      </c>
      <c r="F18" s="36">
        <v>9</v>
      </c>
      <c r="G18" s="36">
        <v>287</v>
      </c>
      <c r="H18" s="36">
        <v>598320</v>
      </c>
      <c r="I18" s="36">
        <v>3819</v>
      </c>
      <c r="J18" s="36">
        <v>3735</v>
      </c>
      <c r="K18" s="36">
        <v>997</v>
      </c>
      <c r="L18" s="36"/>
      <c r="M18" s="36"/>
      <c r="N18" s="36"/>
      <c r="O18" s="36"/>
      <c r="P18" s="36">
        <v>198716.39</v>
      </c>
      <c r="Q18" s="36">
        <v>78838.67</v>
      </c>
      <c r="R18" s="36">
        <v>2135200</v>
      </c>
      <c r="S18" s="36">
        <v>3819</v>
      </c>
    </row>
    <row r="19" spans="1:19">
      <c r="A19" s="3">
        <v>2011</v>
      </c>
      <c r="B19" s="3">
        <v>9</v>
      </c>
      <c r="C19" s="3" t="s">
        <v>10</v>
      </c>
      <c r="D19" s="3" t="s">
        <v>1</v>
      </c>
      <c r="E19" s="3" t="s">
        <v>63</v>
      </c>
      <c r="F19" s="36">
        <v>9</v>
      </c>
      <c r="G19" s="36">
        <v>269</v>
      </c>
      <c r="H19" s="36">
        <v>605200</v>
      </c>
      <c r="I19" s="36">
        <v>3752</v>
      </c>
      <c r="J19" s="36">
        <v>3733</v>
      </c>
      <c r="K19" s="36">
        <v>1004</v>
      </c>
      <c r="L19" s="36"/>
      <c r="M19" s="36"/>
      <c r="N19" s="36"/>
      <c r="O19" s="36"/>
      <c r="P19" s="36">
        <v>217008.09999999998</v>
      </c>
      <c r="Q19" s="36">
        <v>86703.48000000001</v>
      </c>
      <c r="R19" s="36">
        <v>2334560</v>
      </c>
      <c r="S19" s="36">
        <v>3752</v>
      </c>
    </row>
    <row r="20" spans="1:19">
      <c r="A20" s="3">
        <v>2011</v>
      </c>
      <c r="B20" s="3">
        <v>10</v>
      </c>
      <c r="C20" s="3" t="s">
        <v>10</v>
      </c>
      <c r="D20" s="3" t="s">
        <v>1</v>
      </c>
      <c r="E20" s="3" t="s">
        <v>63</v>
      </c>
      <c r="F20" s="36">
        <v>9</v>
      </c>
      <c r="G20" s="36">
        <v>283</v>
      </c>
      <c r="H20" s="36">
        <v>556880</v>
      </c>
      <c r="I20" s="36">
        <v>3565</v>
      </c>
      <c r="J20" s="36">
        <v>3548</v>
      </c>
      <c r="K20" s="36">
        <v>1033</v>
      </c>
      <c r="L20" s="36"/>
      <c r="M20" s="36"/>
      <c r="N20" s="36"/>
      <c r="O20" s="36"/>
      <c r="P20" s="36">
        <v>191712</v>
      </c>
      <c r="Q20" s="36">
        <v>78732.600000000006</v>
      </c>
      <c r="R20" s="36">
        <v>2014240</v>
      </c>
      <c r="S20" s="36">
        <v>3565</v>
      </c>
    </row>
    <row r="21" spans="1:19">
      <c r="A21" s="3">
        <v>2011</v>
      </c>
      <c r="B21" s="3">
        <v>11</v>
      </c>
      <c r="C21" s="3" t="s">
        <v>10</v>
      </c>
      <c r="D21" s="3" t="s">
        <v>1</v>
      </c>
      <c r="E21" s="3" t="s">
        <v>63</v>
      </c>
      <c r="F21" s="36">
        <v>9</v>
      </c>
      <c r="G21" s="36">
        <v>268</v>
      </c>
      <c r="H21" s="36">
        <v>528160</v>
      </c>
      <c r="I21" s="36">
        <v>3463</v>
      </c>
      <c r="J21" s="36">
        <v>3411</v>
      </c>
      <c r="K21" s="36">
        <v>1015</v>
      </c>
      <c r="L21" s="36"/>
      <c r="M21" s="36"/>
      <c r="N21" s="36"/>
      <c r="O21" s="36"/>
      <c r="P21" s="36">
        <v>205382.23</v>
      </c>
      <c r="Q21" s="36">
        <v>81873.41</v>
      </c>
      <c r="R21" s="36">
        <v>2224640</v>
      </c>
      <c r="S21" s="36">
        <v>3463</v>
      </c>
    </row>
    <row r="22" spans="1:19">
      <c r="A22" s="3">
        <v>2011</v>
      </c>
      <c r="B22" s="3">
        <v>12</v>
      </c>
      <c r="C22" s="3" t="s">
        <v>10</v>
      </c>
      <c r="D22" s="3" t="s">
        <v>1</v>
      </c>
      <c r="E22" s="3" t="s">
        <v>63</v>
      </c>
      <c r="F22" s="36">
        <v>9</v>
      </c>
      <c r="G22" s="36">
        <v>272</v>
      </c>
      <c r="H22" s="36">
        <v>454320</v>
      </c>
      <c r="I22" s="36">
        <v>3454</v>
      </c>
      <c r="J22" s="36">
        <v>3423</v>
      </c>
      <c r="K22" s="36">
        <v>1014</v>
      </c>
      <c r="L22" s="36"/>
      <c r="M22" s="36"/>
      <c r="N22" s="36"/>
      <c r="O22" s="36"/>
      <c r="P22" s="36">
        <v>188325.45</v>
      </c>
      <c r="Q22" s="36">
        <v>77293.640000000014</v>
      </c>
      <c r="R22" s="36">
        <v>2002320</v>
      </c>
      <c r="S22" s="36">
        <v>3454</v>
      </c>
    </row>
    <row r="23" spans="1:19">
      <c r="A23" s="3">
        <v>2012</v>
      </c>
      <c r="B23" s="3">
        <v>1</v>
      </c>
      <c r="C23" s="3" t="s">
        <v>10</v>
      </c>
      <c r="D23" s="3" t="s">
        <v>1</v>
      </c>
      <c r="E23" s="3" t="s">
        <v>63</v>
      </c>
      <c r="F23" s="36">
        <v>9</v>
      </c>
      <c r="G23" s="36">
        <v>291</v>
      </c>
      <c r="H23" s="36">
        <v>349440</v>
      </c>
      <c r="I23" s="36">
        <v>3488</v>
      </c>
      <c r="J23" s="36">
        <v>3302</v>
      </c>
      <c r="K23" s="36">
        <v>935</v>
      </c>
      <c r="L23" s="36"/>
      <c r="M23" s="36"/>
      <c r="N23" s="36"/>
      <c r="O23" s="36"/>
      <c r="P23" s="36">
        <v>197536.33</v>
      </c>
      <c r="Q23" s="36">
        <v>82905.899999999994</v>
      </c>
      <c r="R23" s="36">
        <v>2191760</v>
      </c>
      <c r="S23" s="36">
        <v>3488</v>
      </c>
    </row>
    <row r="24" spans="1:19">
      <c r="A24" s="3">
        <v>2012</v>
      </c>
      <c r="B24" s="3">
        <v>2</v>
      </c>
      <c r="C24" s="3" t="s">
        <v>10</v>
      </c>
      <c r="D24" s="3" t="s">
        <v>1</v>
      </c>
      <c r="E24" s="3" t="s">
        <v>63</v>
      </c>
      <c r="F24" s="36">
        <v>9</v>
      </c>
      <c r="G24" s="36">
        <v>257</v>
      </c>
      <c r="H24" s="36">
        <v>440080</v>
      </c>
      <c r="I24" s="36">
        <v>3412</v>
      </c>
      <c r="J24" s="36">
        <v>3390</v>
      </c>
      <c r="K24" s="36">
        <v>1020</v>
      </c>
      <c r="L24" s="36"/>
      <c r="M24" s="36"/>
      <c r="N24" s="36"/>
      <c r="O24" s="36"/>
      <c r="P24" s="36">
        <v>172097.05</v>
      </c>
      <c r="Q24" s="36">
        <v>75156.290000000008</v>
      </c>
      <c r="R24" s="36">
        <v>1813600</v>
      </c>
      <c r="S24" s="36">
        <v>3412</v>
      </c>
    </row>
    <row r="25" spans="1:19">
      <c r="A25" s="3">
        <v>2012</v>
      </c>
      <c r="B25" s="3">
        <v>3</v>
      </c>
      <c r="C25" s="3" t="s">
        <v>10</v>
      </c>
      <c r="D25" s="3" t="s">
        <v>1</v>
      </c>
      <c r="E25" s="3" t="s">
        <v>63</v>
      </c>
      <c r="F25" s="36">
        <v>9</v>
      </c>
      <c r="G25" s="36">
        <v>265</v>
      </c>
      <c r="H25" s="36">
        <v>462960</v>
      </c>
      <c r="I25" s="36">
        <v>3412</v>
      </c>
      <c r="J25" s="36">
        <v>3336</v>
      </c>
      <c r="K25" s="36">
        <v>1036</v>
      </c>
      <c r="L25" s="36"/>
      <c r="M25" s="36"/>
      <c r="N25" s="36"/>
      <c r="O25" s="36"/>
      <c r="P25" s="36">
        <v>174492.65000000002</v>
      </c>
      <c r="Q25" s="36">
        <v>77484.92</v>
      </c>
      <c r="R25" s="36">
        <v>1936880</v>
      </c>
      <c r="S25" s="36">
        <v>3412</v>
      </c>
    </row>
    <row r="26" spans="1:19">
      <c r="A26" s="3">
        <v>2012</v>
      </c>
      <c r="B26" s="3">
        <v>4</v>
      </c>
      <c r="C26" s="3" t="s">
        <v>10</v>
      </c>
      <c r="D26" s="3" t="s">
        <v>1</v>
      </c>
      <c r="E26" s="3" t="s">
        <v>63</v>
      </c>
      <c r="F26" s="36">
        <v>9</v>
      </c>
      <c r="G26" s="36">
        <v>284</v>
      </c>
      <c r="H26" s="36">
        <v>571360</v>
      </c>
      <c r="I26" s="36">
        <v>3458</v>
      </c>
      <c r="J26" s="36">
        <v>3419</v>
      </c>
      <c r="K26" s="36">
        <v>1038</v>
      </c>
      <c r="L26" s="36"/>
      <c r="M26" s="36"/>
      <c r="N26" s="36"/>
      <c r="O26" s="36"/>
      <c r="P26" s="36">
        <v>197695.49</v>
      </c>
      <c r="Q26" s="36">
        <v>86292.66</v>
      </c>
      <c r="R26" s="36">
        <v>2216560</v>
      </c>
      <c r="S26" s="36">
        <v>3458</v>
      </c>
    </row>
    <row r="27" spans="1:19">
      <c r="A27" s="38" t="s">
        <v>25</v>
      </c>
      <c r="B27" s="38" t="s">
        <v>25</v>
      </c>
      <c r="C27" s="38" t="s">
        <v>25</v>
      </c>
      <c r="D27" s="38" t="s">
        <v>25</v>
      </c>
      <c r="E27" s="38" t="s">
        <v>25</v>
      </c>
      <c r="F27" s="38" t="s">
        <v>25</v>
      </c>
      <c r="G27" s="38" t="s">
        <v>25</v>
      </c>
      <c r="H27" s="38" t="s">
        <v>25</v>
      </c>
      <c r="I27" s="38" t="s">
        <v>25</v>
      </c>
      <c r="J27" s="38" t="s">
        <v>25</v>
      </c>
      <c r="K27" s="38" t="s">
        <v>25</v>
      </c>
      <c r="L27" s="38" t="s">
        <v>25</v>
      </c>
      <c r="M27" s="38" t="s">
        <v>25</v>
      </c>
      <c r="N27" s="38" t="s">
        <v>25</v>
      </c>
      <c r="O27" s="38" t="s">
        <v>25</v>
      </c>
      <c r="P27" s="38" t="s">
        <v>25</v>
      </c>
      <c r="Q27" s="38" t="s">
        <v>25</v>
      </c>
      <c r="R27" s="38" t="s">
        <v>25</v>
      </c>
      <c r="S27" s="38" t="s">
        <v>25</v>
      </c>
    </row>
    <row r="29" spans="1:19">
      <c r="A29" s="15" t="s">
        <v>24</v>
      </c>
      <c r="B29" s="15" t="s">
        <v>1</v>
      </c>
    </row>
    <row r="31" spans="1:19">
      <c r="A31" s="16" t="s">
        <v>54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19">
      <c r="A32" s="17" t="s">
        <v>52</v>
      </c>
      <c r="B32" s="17" t="s">
        <v>13</v>
      </c>
      <c r="C32" s="17"/>
      <c r="D32" s="17"/>
      <c r="E32" s="17"/>
      <c r="F32" s="17" t="s">
        <v>123</v>
      </c>
      <c r="G32" s="17" t="s">
        <v>124</v>
      </c>
      <c r="H32" s="17"/>
      <c r="I32" s="17"/>
      <c r="J32" s="17" t="s">
        <v>125</v>
      </c>
      <c r="K32" s="17" t="s">
        <v>126</v>
      </c>
      <c r="L32" s="17"/>
      <c r="M32" s="17"/>
      <c r="N32" s="17"/>
      <c r="O32" s="17"/>
      <c r="P32" s="17"/>
      <c r="Q32" s="17"/>
      <c r="R32" s="17" t="s">
        <v>127</v>
      </c>
      <c r="S32" s="17" t="s">
        <v>128</v>
      </c>
    </row>
    <row r="33" spans="1:19" s="18" customFormat="1">
      <c r="A33" s="18">
        <f t="shared" ref="A33:A44" si="0">COUNTIF($B$2:$B$27,$B33)</f>
        <v>2</v>
      </c>
      <c r="B33" s="18">
        <v>1</v>
      </c>
      <c r="F33" s="42">
        <f>SUMIF($B$3:$B$27,$B33,F$3:F$27)/$A33</f>
        <v>9</v>
      </c>
      <c r="G33" s="42">
        <f t="shared" ref="G33:G44" si="1">SUMIF($B$3:$B$27,$B33,G$3:G$27)/$A33/F33</f>
        <v>32.222222222222221</v>
      </c>
      <c r="H33" s="42"/>
      <c r="I33" s="42"/>
      <c r="J33" s="42">
        <f>SUMIF($B$3:$B$27,$B33,J$3:J$27)/$A33/$F33</f>
        <v>357.27777777777777</v>
      </c>
      <c r="K33" s="42">
        <f>SUMIF($B$3:$B$27,$B33,K$3:K$27)/$A33/$F33</f>
        <v>97.555555555555557</v>
      </c>
      <c r="L33" s="42"/>
      <c r="M33" s="42"/>
      <c r="N33" s="42"/>
      <c r="O33" s="42"/>
      <c r="P33" s="42"/>
      <c r="Q33" s="42"/>
      <c r="R33" s="42">
        <f>SUMIF($B$3:$B$27,$B33,R$3:R$27)/$A33/$F33/$G33</f>
        <v>6960.6896551724139</v>
      </c>
      <c r="S33" s="42">
        <f t="shared" ref="S33:S44" si="2">SUMIF($B$3:$B$27,$B33,S$3:S$27)/$A33/$F33</f>
        <v>369.61111111111109</v>
      </c>
    </row>
    <row r="34" spans="1:19" s="18" customFormat="1">
      <c r="A34" s="18">
        <f t="shared" si="0"/>
        <v>2</v>
      </c>
      <c r="B34" s="18">
        <v>2</v>
      </c>
      <c r="F34" s="42">
        <f t="shared" ref="F34:F44" si="3">SUMIF($B$3:$B$27,$B34,F$3:F$27)/$A34</f>
        <v>9</v>
      </c>
      <c r="G34" s="42">
        <f t="shared" si="1"/>
        <v>28.833333333333332</v>
      </c>
      <c r="H34" s="42"/>
      <c r="I34" s="42"/>
      <c r="J34" s="42">
        <f t="shared" ref="J34:K44" si="4">SUMIF($B$3:$B$27,$B34,J$3:J$27)/$A34/$F34</f>
        <v>369</v>
      </c>
      <c r="K34" s="42">
        <f t="shared" si="4"/>
        <v>107.11111111111111</v>
      </c>
      <c r="L34" s="42"/>
      <c r="M34" s="42"/>
      <c r="N34" s="42"/>
      <c r="O34" s="42"/>
      <c r="P34" s="42"/>
      <c r="Q34" s="42"/>
      <c r="R34" s="42">
        <f t="shared" ref="R34:R44" si="5">SUMIF($B$3:$B$27,$B34,R$3:R$27)/$A34/$F34/$G34</f>
        <v>7232.2157996146434</v>
      </c>
      <c r="S34" s="42">
        <f t="shared" si="2"/>
        <v>372.05555555555554</v>
      </c>
    </row>
    <row r="35" spans="1:19" s="18" customFormat="1">
      <c r="A35" s="18">
        <f t="shared" si="0"/>
        <v>2</v>
      </c>
      <c r="B35" s="18">
        <v>3</v>
      </c>
      <c r="F35" s="42">
        <f t="shared" si="3"/>
        <v>9</v>
      </c>
      <c r="G35" s="42">
        <f t="shared" si="1"/>
        <v>29.277777777777779</v>
      </c>
      <c r="H35" s="42"/>
      <c r="I35" s="42"/>
      <c r="J35" s="42">
        <f t="shared" si="4"/>
        <v>359.22222222222223</v>
      </c>
      <c r="K35" s="42">
        <f t="shared" si="4"/>
        <v>108.11111111111111</v>
      </c>
      <c r="L35" s="42"/>
      <c r="M35" s="42"/>
      <c r="N35" s="42"/>
      <c r="O35" s="42"/>
      <c r="P35" s="42"/>
      <c r="Q35" s="42"/>
      <c r="R35" s="42">
        <f t="shared" si="5"/>
        <v>7096.622390891841</v>
      </c>
      <c r="S35" s="42">
        <f t="shared" si="2"/>
        <v>371.94444444444446</v>
      </c>
    </row>
    <row r="36" spans="1:19" s="18" customFormat="1">
      <c r="A36" s="18">
        <f>COUNTIF($B$2:$B$27,$B36)</f>
        <v>2</v>
      </c>
      <c r="B36" s="18">
        <v>4</v>
      </c>
      <c r="F36" s="42">
        <f t="shared" si="3"/>
        <v>9</v>
      </c>
      <c r="G36" s="42">
        <f t="shared" si="1"/>
        <v>30.666666666666668</v>
      </c>
      <c r="H36" s="42"/>
      <c r="I36" s="42"/>
      <c r="J36" s="42">
        <f t="shared" si="4"/>
        <v>379.27777777777777</v>
      </c>
      <c r="K36" s="42">
        <f t="shared" si="4"/>
        <v>109.16666666666667</v>
      </c>
      <c r="L36" s="42"/>
      <c r="M36" s="42"/>
      <c r="N36" s="42"/>
      <c r="O36" s="42"/>
      <c r="P36" s="42"/>
      <c r="Q36" s="42"/>
      <c r="R36" s="42">
        <f t="shared" si="5"/>
        <v>7343.478260869565</v>
      </c>
      <c r="S36" s="42">
        <f t="shared" si="2"/>
        <v>384.16666666666669</v>
      </c>
    </row>
    <row r="37" spans="1:19" s="18" customFormat="1">
      <c r="A37" s="18">
        <f t="shared" si="0"/>
        <v>2</v>
      </c>
      <c r="B37" s="18">
        <v>5</v>
      </c>
      <c r="F37" s="42">
        <f t="shared" si="3"/>
        <v>9</v>
      </c>
      <c r="G37" s="42">
        <f t="shared" si="1"/>
        <v>32.333333333333336</v>
      </c>
      <c r="H37" s="42"/>
      <c r="I37" s="42"/>
      <c r="J37" s="42">
        <f t="shared" si="4"/>
        <v>388.5</v>
      </c>
      <c r="K37" s="42">
        <f t="shared" si="4"/>
        <v>111.44444444444444</v>
      </c>
      <c r="L37" s="42"/>
      <c r="M37" s="42"/>
      <c r="N37" s="42"/>
      <c r="O37" s="42"/>
      <c r="P37" s="42"/>
      <c r="Q37" s="42"/>
      <c r="R37" s="42">
        <f t="shared" si="5"/>
        <v>7787.5372279495987</v>
      </c>
      <c r="S37" s="42">
        <f t="shared" si="2"/>
        <v>402.77777777777777</v>
      </c>
    </row>
    <row r="38" spans="1:19" s="18" customFormat="1">
      <c r="A38" s="18">
        <f t="shared" si="0"/>
        <v>2</v>
      </c>
      <c r="B38" s="18">
        <v>6</v>
      </c>
      <c r="F38" s="42">
        <f t="shared" si="3"/>
        <v>9</v>
      </c>
      <c r="G38" s="42">
        <f t="shared" si="1"/>
        <v>28.166666666666668</v>
      </c>
      <c r="H38" s="42"/>
      <c r="I38" s="42"/>
      <c r="J38" s="42">
        <f t="shared" si="4"/>
        <v>404</v>
      </c>
      <c r="K38" s="42">
        <f t="shared" si="4"/>
        <v>105.16666666666667</v>
      </c>
      <c r="L38" s="42"/>
      <c r="M38" s="42"/>
      <c r="N38" s="42"/>
      <c r="O38" s="42"/>
      <c r="P38" s="42"/>
      <c r="Q38" s="42"/>
      <c r="R38" s="42">
        <f t="shared" si="5"/>
        <v>7797.3964497041416</v>
      </c>
      <c r="S38" s="42">
        <f t="shared" si="2"/>
        <v>410.77777777777777</v>
      </c>
    </row>
    <row r="39" spans="1:19" s="18" customFormat="1">
      <c r="A39" s="18">
        <f t="shared" si="0"/>
        <v>2</v>
      </c>
      <c r="B39" s="18">
        <v>7</v>
      </c>
      <c r="F39" s="42">
        <f t="shared" si="3"/>
        <v>9</v>
      </c>
      <c r="G39" s="42">
        <f t="shared" si="1"/>
        <v>30.555555555555557</v>
      </c>
      <c r="H39" s="42"/>
      <c r="I39" s="42"/>
      <c r="J39" s="42">
        <f t="shared" si="4"/>
        <v>390.16666666666669</v>
      </c>
      <c r="K39" s="42">
        <f t="shared" si="4"/>
        <v>104.38888888888889</v>
      </c>
      <c r="L39" s="42"/>
      <c r="M39" s="42"/>
      <c r="N39" s="42"/>
      <c r="O39" s="42"/>
      <c r="P39" s="42"/>
      <c r="Q39" s="42"/>
      <c r="R39" s="42">
        <f t="shared" si="5"/>
        <v>7781.8181818181811</v>
      </c>
      <c r="S39" s="42">
        <f t="shared" si="2"/>
        <v>394.61111111111109</v>
      </c>
    </row>
    <row r="40" spans="1:19" s="18" customFormat="1">
      <c r="A40" s="18">
        <f t="shared" si="0"/>
        <v>2</v>
      </c>
      <c r="B40" s="18">
        <v>8</v>
      </c>
      <c r="F40" s="42">
        <f t="shared" si="3"/>
        <v>9</v>
      </c>
      <c r="G40" s="42">
        <f t="shared" si="1"/>
        <v>31.666666666666668</v>
      </c>
      <c r="H40" s="42"/>
      <c r="I40" s="42"/>
      <c r="J40" s="42">
        <f t="shared" si="4"/>
        <v>418.94444444444446</v>
      </c>
      <c r="K40" s="42">
        <f t="shared" si="4"/>
        <v>100</v>
      </c>
      <c r="L40" s="42"/>
      <c r="M40" s="42"/>
      <c r="N40" s="42"/>
      <c r="O40" s="42"/>
      <c r="P40" s="42"/>
      <c r="Q40" s="42"/>
      <c r="R40" s="42">
        <f t="shared" si="5"/>
        <v>7830.7368421052633</v>
      </c>
      <c r="S40" s="42">
        <f t="shared" si="2"/>
        <v>426.11111111111109</v>
      </c>
    </row>
    <row r="41" spans="1:19" s="18" customFormat="1">
      <c r="A41" s="18">
        <f t="shared" si="0"/>
        <v>2</v>
      </c>
      <c r="B41" s="18">
        <v>9</v>
      </c>
      <c r="F41" s="42">
        <f t="shared" si="3"/>
        <v>9</v>
      </c>
      <c r="G41" s="42">
        <f t="shared" si="1"/>
        <v>30.388888888888889</v>
      </c>
      <c r="H41" s="42"/>
      <c r="I41" s="42"/>
      <c r="J41" s="42">
        <f t="shared" si="4"/>
        <v>408.83333333333331</v>
      </c>
      <c r="K41" s="42">
        <f t="shared" si="4"/>
        <v>127.72222222222223</v>
      </c>
      <c r="L41" s="42"/>
      <c r="M41" s="42"/>
      <c r="N41" s="42"/>
      <c r="O41" s="42"/>
      <c r="P41" s="42"/>
      <c r="Q41" s="42"/>
      <c r="R41" s="42">
        <f t="shared" si="5"/>
        <v>8043.729433272395</v>
      </c>
      <c r="S41" s="42">
        <f t="shared" si="2"/>
        <v>418</v>
      </c>
    </row>
    <row r="42" spans="1:19" s="18" customFormat="1">
      <c r="A42" s="18">
        <f t="shared" si="0"/>
        <v>2</v>
      </c>
      <c r="B42" s="18">
        <v>10</v>
      </c>
      <c r="F42" s="42">
        <f t="shared" si="3"/>
        <v>9</v>
      </c>
      <c r="G42" s="42">
        <f t="shared" si="1"/>
        <v>30.166666666666668</v>
      </c>
      <c r="H42" s="42"/>
      <c r="I42" s="42"/>
      <c r="J42" s="42">
        <f t="shared" si="4"/>
        <v>379</v>
      </c>
      <c r="K42" s="42">
        <f t="shared" si="4"/>
        <v>113.72222222222223</v>
      </c>
      <c r="L42" s="42"/>
      <c r="M42" s="42"/>
      <c r="N42" s="42"/>
      <c r="O42" s="42"/>
      <c r="P42" s="42"/>
      <c r="Q42" s="42"/>
      <c r="R42" s="42">
        <f t="shared" si="5"/>
        <v>7274.1068139963163</v>
      </c>
      <c r="S42" s="42">
        <f t="shared" si="2"/>
        <v>383.11111111111109</v>
      </c>
    </row>
    <row r="43" spans="1:19" s="18" customFormat="1">
      <c r="A43" s="18">
        <f t="shared" si="0"/>
        <v>2</v>
      </c>
      <c r="B43" s="18">
        <v>11</v>
      </c>
      <c r="F43" s="42">
        <f t="shared" si="3"/>
        <v>9</v>
      </c>
      <c r="G43" s="42">
        <f t="shared" si="1"/>
        <v>30.888888888888889</v>
      </c>
      <c r="H43" s="42"/>
      <c r="I43" s="42"/>
      <c r="J43" s="42">
        <f t="shared" si="4"/>
        <v>373.72222222222223</v>
      </c>
      <c r="K43" s="42">
        <f t="shared" si="4"/>
        <v>111.88888888888889</v>
      </c>
      <c r="L43" s="42"/>
      <c r="M43" s="42"/>
      <c r="N43" s="42"/>
      <c r="O43" s="42"/>
      <c r="P43" s="42"/>
      <c r="Q43" s="42"/>
      <c r="R43" s="42">
        <f t="shared" si="5"/>
        <v>7700.1438848920861</v>
      </c>
      <c r="S43" s="42">
        <f t="shared" si="2"/>
        <v>390</v>
      </c>
    </row>
    <row r="44" spans="1:19" s="18" customFormat="1">
      <c r="A44" s="18">
        <f t="shared" si="0"/>
        <v>2</v>
      </c>
      <c r="B44" s="18">
        <v>12</v>
      </c>
      <c r="F44" s="42">
        <f t="shared" si="3"/>
        <v>9</v>
      </c>
      <c r="G44" s="42">
        <f t="shared" si="1"/>
        <v>30.555555555555557</v>
      </c>
      <c r="H44" s="42"/>
      <c r="I44" s="42"/>
      <c r="J44" s="42">
        <f t="shared" si="4"/>
        <v>373.55555555555554</v>
      </c>
      <c r="K44" s="42">
        <f t="shared" si="4"/>
        <v>107.16666666666667</v>
      </c>
      <c r="L44" s="42"/>
      <c r="M44" s="42"/>
      <c r="N44" s="42"/>
      <c r="O44" s="42"/>
      <c r="P44" s="42"/>
      <c r="Q44" s="42"/>
      <c r="R44" s="42">
        <f t="shared" si="5"/>
        <v>7295.1272727272717</v>
      </c>
      <c r="S44" s="42">
        <f t="shared" si="2"/>
        <v>386.88888888888891</v>
      </c>
    </row>
    <row r="45" spans="1:19">
      <c r="A45" s="38" t="s">
        <v>25</v>
      </c>
      <c r="B45" s="38" t="s">
        <v>25</v>
      </c>
      <c r="C45" s="38" t="s">
        <v>25</v>
      </c>
      <c r="D45" s="38" t="s">
        <v>25</v>
      </c>
      <c r="E45" s="38" t="s">
        <v>25</v>
      </c>
      <c r="F45" s="38" t="s">
        <v>25</v>
      </c>
      <c r="G45" s="38" t="s">
        <v>25</v>
      </c>
      <c r="H45" s="38" t="s">
        <v>25</v>
      </c>
      <c r="I45" s="38" t="s">
        <v>25</v>
      </c>
      <c r="J45" s="38" t="s">
        <v>25</v>
      </c>
      <c r="K45" s="38" t="s">
        <v>25</v>
      </c>
      <c r="L45" s="38" t="s">
        <v>25</v>
      </c>
      <c r="M45" s="38" t="s">
        <v>25</v>
      </c>
      <c r="N45" s="38" t="s">
        <v>25</v>
      </c>
      <c r="O45" s="38" t="s">
        <v>25</v>
      </c>
      <c r="P45" s="38" t="s">
        <v>25</v>
      </c>
      <c r="Q45" s="38" t="s">
        <v>25</v>
      </c>
      <c r="R45" s="38" t="s">
        <v>25</v>
      </c>
      <c r="S45" s="38" t="s">
        <v>25</v>
      </c>
    </row>
    <row r="47" spans="1:19">
      <c r="A47" s="16" t="s">
        <v>56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1:19">
      <c r="A48" s="17"/>
      <c r="B48" s="17" t="str">
        <f>B32</f>
        <v>Month</v>
      </c>
      <c r="C48" s="17"/>
      <c r="D48" s="17"/>
      <c r="E48" s="17"/>
      <c r="F48" s="17" t="s">
        <v>118</v>
      </c>
      <c r="G48" s="17" t="s">
        <v>122</v>
      </c>
      <c r="H48" s="17"/>
      <c r="I48" s="17"/>
      <c r="J48" s="17" t="s">
        <v>119</v>
      </c>
      <c r="K48" s="17" t="s">
        <v>120</v>
      </c>
      <c r="L48" s="17"/>
      <c r="M48" s="17"/>
      <c r="N48" s="17"/>
      <c r="O48" s="17"/>
      <c r="P48" s="17"/>
      <c r="Q48" s="17"/>
      <c r="R48" s="17" t="s">
        <v>74</v>
      </c>
      <c r="S48" s="17" t="s">
        <v>121</v>
      </c>
    </row>
    <row r="49" spans="1:19" s="18" customFormat="1">
      <c r="A49" s="18">
        <f>'Inputs &amp; Notes'!B1-1</f>
        <v>2012</v>
      </c>
      <c r="B49" s="18">
        <v>6</v>
      </c>
      <c r="F49" s="42">
        <f>SUMIF('Cust MB Ind'!$X$8:$AH$8,$B$29,'Cust MB Ind'!$X9:$AH9)</f>
        <v>9</v>
      </c>
      <c r="G49" s="42">
        <f>'Avg Bill Days'!C6</f>
        <v>31.67</v>
      </c>
      <c r="H49" s="42"/>
      <c r="I49" s="42"/>
      <c r="J49" s="42">
        <f>ROUND(SUMIF($B$32:$B$45,$B49,J$32:J$45)*$F49,0)</f>
        <v>3636</v>
      </c>
      <c r="K49" s="42">
        <f>ROUND(SUMIF($B$32:$B$45,$B49,K$32:K$45)*$F49,0)</f>
        <v>947</v>
      </c>
      <c r="L49" s="42"/>
      <c r="M49" s="42"/>
      <c r="N49" s="42"/>
      <c r="O49" s="42"/>
      <c r="P49" s="42"/>
      <c r="Q49" s="42"/>
      <c r="R49" s="42">
        <f>ROUND(SUMIF($B$32:$B$45,$B49,R$32:R$45)*$F49*$G49,0)</f>
        <v>2222492</v>
      </c>
      <c r="S49" s="42">
        <f>ROUND(SUMIF($B$32:$B$45,$B49,S$32:S$45)*$F49,0)</f>
        <v>3697</v>
      </c>
    </row>
    <row r="50" spans="1:19" s="18" customFormat="1">
      <c r="A50" s="18">
        <f t="shared" ref="A50:A55" si="6">A49</f>
        <v>2012</v>
      </c>
      <c r="B50" s="18">
        <f t="shared" ref="B50:B55" si="7">B49+1</f>
        <v>7</v>
      </c>
      <c r="F50" s="42">
        <f>SUMIF('Cust MB Ind'!$X$8:$AH$8,$B$29,'Cust MB Ind'!$X10:$AH10)</f>
        <v>9</v>
      </c>
      <c r="G50" s="42">
        <f>'Avg Bill Days'!C7</f>
        <v>31.14</v>
      </c>
      <c r="H50" s="42"/>
      <c r="I50" s="42"/>
      <c r="J50" s="42">
        <f t="shared" ref="J50:K113" si="8">ROUND(SUMIF($B$32:$B$45,$B50,J$32:J$45)*$F50,0)</f>
        <v>3512</v>
      </c>
      <c r="K50" s="42">
        <f t="shared" si="8"/>
        <v>940</v>
      </c>
      <c r="L50" s="42"/>
      <c r="M50" s="42"/>
      <c r="N50" s="42"/>
      <c r="O50" s="42"/>
      <c r="P50" s="42"/>
      <c r="Q50" s="42"/>
      <c r="R50" s="42">
        <f t="shared" ref="R50:R113" si="9">ROUND(SUMIF($B$32:$B$45,$B50,R$32:R$45)*$F50*$G50,0)</f>
        <v>2180932</v>
      </c>
      <c r="S50" s="42">
        <f t="shared" ref="S50:S113" si="10">ROUND(SUMIF($B$32:$B$45,$B50,S$32:S$45)*$F50,0)</f>
        <v>3552</v>
      </c>
    </row>
    <row r="51" spans="1:19" s="18" customFormat="1">
      <c r="A51" s="18">
        <f t="shared" si="6"/>
        <v>2012</v>
      </c>
      <c r="B51" s="18">
        <f t="shared" si="7"/>
        <v>8</v>
      </c>
      <c r="F51" s="42">
        <f>SUMIF('Cust MB Ind'!$X$8:$AH$8,$B$29,'Cust MB Ind'!$X11:$AH11)</f>
        <v>9</v>
      </c>
      <c r="G51" s="42">
        <f>'Avg Bill Days'!C8</f>
        <v>30.43</v>
      </c>
      <c r="H51" s="42"/>
      <c r="I51" s="42"/>
      <c r="J51" s="42">
        <f t="shared" si="8"/>
        <v>3771</v>
      </c>
      <c r="K51" s="42">
        <f t="shared" si="8"/>
        <v>900</v>
      </c>
      <c r="L51" s="42"/>
      <c r="M51" s="42"/>
      <c r="N51" s="42"/>
      <c r="O51" s="42"/>
      <c r="P51" s="42"/>
      <c r="Q51" s="42"/>
      <c r="R51" s="42">
        <f t="shared" si="9"/>
        <v>2144604</v>
      </c>
      <c r="S51" s="42">
        <f t="shared" si="10"/>
        <v>3835</v>
      </c>
    </row>
    <row r="52" spans="1:19" s="18" customFormat="1">
      <c r="A52" s="18">
        <f t="shared" si="6"/>
        <v>2012</v>
      </c>
      <c r="B52" s="18">
        <f t="shared" si="7"/>
        <v>9</v>
      </c>
      <c r="F52" s="42">
        <f>SUMIF('Cust MB Ind'!$X$8:$AH$8,$B$29,'Cust MB Ind'!$X12:$AH12)</f>
        <v>9</v>
      </c>
      <c r="G52" s="42">
        <f>'Avg Bill Days'!C9</f>
        <v>31.14</v>
      </c>
      <c r="H52" s="42"/>
      <c r="I52" s="42"/>
      <c r="J52" s="42">
        <f t="shared" si="8"/>
        <v>3680</v>
      </c>
      <c r="K52" s="42">
        <f t="shared" si="8"/>
        <v>1150</v>
      </c>
      <c r="L52" s="42"/>
      <c r="M52" s="42"/>
      <c r="N52" s="42"/>
      <c r="O52" s="42"/>
      <c r="P52" s="42"/>
      <c r="Q52" s="42"/>
      <c r="R52" s="42">
        <f t="shared" si="9"/>
        <v>2254336</v>
      </c>
      <c r="S52" s="42">
        <f t="shared" si="10"/>
        <v>3762</v>
      </c>
    </row>
    <row r="53" spans="1:19" s="18" customFormat="1">
      <c r="A53" s="18">
        <f t="shared" si="6"/>
        <v>2012</v>
      </c>
      <c r="B53" s="18">
        <f t="shared" si="7"/>
        <v>10</v>
      </c>
      <c r="F53" s="42">
        <f>SUMIF('Cust MB Ind'!$X$8:$AH$8,$B$29,'Cust MB Ind'!$X13:$AH13)</f>
        <v>9</v>
      </c>
      <c r="G53" s="42">
        <f>'Avg Bill Days'!C10</f>
        <v>29.52</v>
      </c>
      <c r="H53" s="42"/>
      <c r="I53" s="42"/>
      <c r="J53" s="42">
        <f t="shared" si="8"/>
        <v>3411</v>
      </c>
      <c r="K53" s="42">
        <f t="shared" si="8"/>
        <v>1024</v>
      </c>
      <c r="L53" s="42"/>
      <c r="M53" s="42"/>
      <c r="N53" s="42"/>
      <c r="O53" s="42"/>
      <c r="P53" s="42"/>
      <c r="Q53" s="42"/>
      <c r="R53" s="42">
        <f t="shared" si="9"/>
        <v>1932585</v>
      </c>
      <c r="S53" s="42">
        <f t="shared" si="10"/>
        <v>3448</v>
      </c>
    </row>
    <row r="54" spans="1:19" s="18" customFormat="1">
      <c r="A54" s="18">
        <f t="shared" si="6"/>
        <v>2012</v>
      </c>
      <c r="B54" s="18">
        <f t="shared" si="7"/>
        <v>11</v>
      </c>
      <c r="F54" s="42">
        <f>SUMIF('Cust MB Ind'!$X$8:$AH$8,$B$29,'Cust MB Ind'!$X14:$AH14)</f>
        <v>9</v>
      </c>
      <c r="G54" s="42">
        <f>'Avg Bill Days'!C11</f>
        <v>28.762</v>
      </c>
      <c r="H54" s="42"/>
      <c r="I54" s="42"/>
      <c r="J54" s="42">
        <f t="shared" si="8"/>
        <v>3364</v>
      </c>
      <c r="K54" s="42">
        <f t="shared" si="8"/>
        <v>1007</v>
      </c>
      <c r="L54" s="42"/>
      <c r="M54" s="42"/>
      <c r="N54" s="42"/>
      <c r="O54" s="42"/>
      <c r="P54" s="42"/>
      <c r="Q54" s="42"/>
      <c r="R54" s="42">
        <f t="shared" si="9"/>
        <v>1993244</v>
      </c>
      <c r="S54" s="42">
        <f t="shared" si="10"/>
        <v>3510</v>
      </c>
    </row>
    <row r="55" spans="1:19" s="18" customFormat="1">
      <c r="A55" s="18">
        <f t="shared" si="6"/>
        <v>2012</v>
      </c>
      <c r="B55" s="18">
        <f t="shared" si="7"/>
        <v>12</v>
      </c>
      <c r="F55" s="42">
        <f>SUMIF('Cust MB Ind'!$X$8:$AH$8,$B$29,'Cust MB Ind'!$X15:$AH15)</f>
        <v>9</v>
      </c>
      <c r="G55" s="42">
        <f>'Avg Bill Days'!C12</f>
        <v>30.905000000000001</v>
      </c>
      <c r="H55" s="42"/>
      <c r="I55" s="42"/>
      <c r="J55" s="42">
        <f t="shared" si="8"/>
        <v>3362</v>
      </c>
      <c r="K55" s="42">
        <f t="shared" si="8"/>
        <v>965</v>
      </c>
      <c r="L55" s="42"/>
      <c r="M55" s="42"/>
      <c r="N55" s="42"/>
      <c r="O55" s="42"/>
      <c r="P55" s="42"/>
      <c r="Q55" s="42"/>
      <c r="R55" s="42">
        <f t="shared" si="9"/>
        <v>2029103</v>
      </c>
      <c r="S55" s="42">
        <f t="shared" si="10"/>
        <v>3482</v>
      </c>
    </row>
    <row r="56" spans="1:19" s="18" customFormat="1">
      <c r="A56" s="18">
        <f>'Inputs &amp; Notes'!B1</f>
        <v>2013</v>
      </c>
      <c r="B56" s="18">
        <v>1</v>
      </c>
      <c r="F56" s="42">
        <f>SUMIF('Cust MB Ind'!$X$8:$AH$8,$B$29,'Cust MB Ind'!$X16:$AH16)</f>
        <v>9</v>
      </c>
      <c r="G56" s="42">
        <f>'Avg Bill Days'!C13</f>
        <v>32.286000000000001</v>
      </c>
      <c r="H56" s="42"/>
      <c r="I56" s="42"/>
      <c r="J56" s="42">
        <f t="shared" si="8"/>
        <v>3216</v>
      </c>
      <c r="K56" s="42">
        <f t="shared" si="8"/>
        <v>878</v>
      </c>
      <c r="L56" s="42"/>
      <c r="M56" s="42"/>
      <c r="N56" s="42"/>
      <c r="O56" s="42"/>
      <c r="P56" s="42"/>
      <c r="Q56" s="42"/>
      <c r="R56" s="42">
        <f t="shared" si="9"/>
        <v>2022595</v>
      </c>
      <c r="S56" s="42">
        <f t="shared" si="10"/>
        <v>3327</v>
      </c>
    </row>
    <row r="57" spans="1:19" s="18" customFormat="1">
      <c r="A57" s="18">
        <f>A56</f>
        <v>2013</v>
      </c>
      <c r="B57" s="18">
        <v>2</v>
      </c>
      <c r="F57" s="42">
        <f>SUMIF('Cust MB Ind'!$X$8:$AH$8,$B$29,'Cust MB Ind'!$X17:$AH17)</f>
        <v>9</v>
      </c>
      <c r="G57" s="42">
        <f>'Avg Bill Days'!C14</f>
        <v>29.81</v>
      </c>
      <c r="H57" s="42"/>
      <c r="I57" s="42"/>
      <c r="J57" s="42">
        <f t="shared" si="8"/>
        <v>3321</v>
      </c>
      <c r="K57" s="42">
        <f t="shared" si="8"/>
        <v>964</v>
      </c>
      <c r="L57" s="42"/>
      <c r="M57" s="42"/>
      <c r="N57" s="42"/>
      <c r="O57" s="42"/>
      <c r="P57" s="42"/>
      <c r="Q57" s="42"/>
      <c r="R57" s="42">
        <f t="shared" si="9"/>
        <v>1940331</v>
      </c>
      <c r="S57" s="42">
        <f t="shared" si="10"/>
        <v>3349</v>
      </c>
    </row>
    <row r="58" spans="1:19" s="18" customFormat="1">
      <c r="A58" s="18">
        <f t="shared" ref="A58:A67" si="11">A57</f>
        <v>2013</v>
      </c>
      <c r="B58" s="18">
        <v>3</v>
      </c>
      <c r="F58" s="42">
        <f>SUMIF('Cust MB Ind'!$X$8:$AH$8,$B$29,'Cust MB Ind'!$X18:$AH18)</f>
        <v>9</v>
      </c>
      <c r="G58" s="42">
        <f>'Avg Bill Days'!C15</f>
        <v>29.524000000000001</v>
      </c>
      <c r="H58" s="42"/>
      <c r="I58" s="42"/>
      <c r="J58" s="42">
        <f t="shared" si="8"/>
        <v>3233</v>
      </c>
      <c r="K58" s="42">
        <f t="shared" si="8"/>
        <v>973</v>
      </c>
      <c r="L58" s="42"/>
      <c r="M58" s="42"/>
      <c r="N58" s="42"/>
      <c r="O58" s="42"/>
      <c r="P58" s="42"/>
      <c r="Q58" s="42"/>
      <c r="R58" s="42">
        <f t="shared" si="9"/>
        <v>1885686</v>
      </c>
      <c r="S58" s="42">
        <f t="shared" si="10"/>
        <v>3348</v>
      </c>
    </row>
    <row r="59" spans="1:19" s="18" customFormat="1">
      <c r="A59" s="18">
        <f t="shared" si="11"/>
        <v>2013</v>
      </c>
      <c r="B59" s="18">
        <v>4</v>
      </c>
      <c r="F59" s="42">
        <f>SUMIF('Cust MB Ind'!$X$8:$AH$8,$B$29,'Cust MB Ind'!$X19:$AH19)</f>
        <v>9</v>
      </c>
      <c r="G59" s="42">
        <f>'Avg Bill Days'!C16</f>
        <v>30.713999999999999</v>
      </c>
      <c r="H59" s="42"/>
      <c r="I59" s="42"/>
      <c r="J59" s="42">
        <f t="shared" si="8"/>
        <v>3414</v>
      </c>
      <c r="K59" s="42">
        <f t="shared" si="8"/>
        <v>983</v>
      </c>
      <c r="L59" s="42"/>
      <c r="M59" s="42"/>
      <c r="N59" s="42"/>
      <c r="O59" s="42"/>
      <c r="P59" s="42"/>
      <c r="Q59" s="42"/>
      <c r="R59" s="42">
        <f t="shared" si="9"/>
        <v>2029928</v>
      </c>
      <c r="S59" s="42">
        <f t="shared" si="10"/>
        <v>3458</v>
      </c>
    </row>
    <row r="60" spans="1:19" s="18" customFormat="1">
      <c r="A60" s="18">
        <f t="shared" si="11"/>
        <v>2013</v>
      </c>
      <c r="B60" s="18">
        <v>5</v>
      </c>
      <c r="F60" s="42">
        <f>SUMIF('Cust MB Ind'!$X$8:$AH$8,$B$29,'Cust MB Ind'!$X20:$AH20)</f>
        <v>9</v>
      </c>
      <c r="G60" s="42">
        <f>'Avg Bill Days'!C17</f>
        <v>29.524000000000001</v>
      </c>
      <c r="H60" s="42"/>
      <c r="I60" s="42"/>
      <c r="J60" s="42">
        <f t="shared" si="8"/>
        <v>3497</v>
      </c>
      <c r="K60" s="42">
        <f t="shared" si="8"/>
        <v>1003</v>
      </c>
      <c r="L60" s="42"/>
      <c r="M60" s="42"/>
      <c r="N60" s="42"/>
      <c r="O60" s="42"/>
      <c r="P60" s="42"/>
      <c r="Q60" s="42"/>
      <c r="R60" s="42">
        <f t="shared" si="9"/>
        <v>2069273</v>
      </c>
      <c r="S60" s="42">
        <f t="shared" si="10"/>
        <v>3625</v>
      </c>
    </row>
    <row r="61" spans="1:19" s="18" customFormat="1">
      <c r="A61" s="18">
        <f t="shared" si="11"/>
        <v>2013</v>
      </c>
      <c r="B61" s="18">
        <v>6</v>
      </c>
      <c r="F61" s="42">
        <f>SUMIF('Cust MB Ind'!$X$8:$AH$8,$B$29,'Cust MB Ind'!$X21:$AH21)</f>
        <v>9</v>
      </c>
      <c r="G61" s="42">
        <f>'Avg Bill Days'!C18</f>
        <v>30.619</v>
      </c>
      <c r="H61" s="42"/>
      <c r="I61" s="42"/>
      <c r="J61" s="42">
        <f t="shared" si="8"/>
        <v>3636</v>
      </c>
      <c r="K61" s="42">
        <f t="shared" si="8"/>
        <v>947</v>
      </c>
      <c r="L61" s="42"/>
      <c r="M61" s="42"/>
      <c r="N61" s="42"/>
      <c r="O61" s="42"/>
      <c r="P61" s="42"/>
      <c r="Q61" s="42"/>
      <c r="R61" s="42">
        <f t="shared" si="9"/>
        <v>2148736</v>
      </c>
      <c r="S61" s="42">
        <f t="shared" si="10"/>
        <v>3697</v>
      </c>
    </row>
    <row r="62" spans="1:19" s="18" customFormat="1">
      <c r="A62" s="18">
        <f t="shared" si="11"/>
        <v>2013</v>
      </c>
      <c r="B62" s="18">
        <v>7</v>
      </c>
      <c r="F62" s="42">
        <f>SUMIF('Cust MB Ind'!$X$8:$AH$8,$B$29,'Cust MB Ind'!$X22:$AH22)</f>
        <v>9</v>
      </c>
      <c r="G62" s="42">
        <f>'Avg Bill Days'!C19</f>
        <v>30.713999999999999</v>
      </c>
      <c r="H62" s="42"/>
      <c r="I62" s="42"/>
      <c r="J62" s="42">
        <f t="shared" si="8"/>
        <v>3512</v>
      </c>
      <c r="K62" s="42">
        <f t="shared" si="8"/>
        <v>940</v>
      </c>
      <c r="L62" s="42"/>
      <c r="M62" s="42"/>
      <c r="N62" s="42"/>
      <c r="O62" s="42"/>
      <c r="P62" s="42"/>
      <c r="Q62" s="42"/>
      <c r="R62" s="42">
        <f t="shared" si="9"/>
        <v>2151097</v>
      </c>
      <c r="S62" s="42">
        <f t="shared" si="10"/>
        <v>3552</v>
      </c>
    </row>
    <row r="63" spans="1:19" s="18" customFormat="1">
      <c r="A63" s="18">
        <f t="shared" si="11"/>
        <v>2013</v>
      </c>
      <c r="B63" s="18">
        <v>8</v>
      </c>
      <c r="F63" s="42">
        <f>SUMIF('Cust MB Ind'!$X$8:$AH$8,$B$29,'Cust MB Ind'!$X23:$AH23)</f>
        <v>9</v>
      </c>
      <c r="G63" s="42">
        <f>'Avg Bill Days'!C20</f>
        <v>30.475999999999999</v>
      </c>
      <c r="H63" s="42"/>
      <c r="I63" s="42"/>
      <c r="J63" s="42">
        <f t="shared" si="8"/>
        <v>3771</v>
      </c>
      <c r="K63" s="42">
        <f t="shared" si="8"/>
        <v>900</v>
      </c>
      <c r="L63" s="42"/>
      <c r="M63" s="42"/>
      <c r="N63" s="42"/>
      <c r="O63" s="42"/>
      <c r="P63" s="42"/>
      <c r="Q63" s="42"/>
      <c r="R63" s="42">
        <f t="shared" si="9"/>
        <v>2147846</v>
      </c>
      <c r="S63" s="42">
        <f t="shared" si="10"/>
        <v>3835</v>
      </c>
    </row>
    <row r="64" spans="1:19" s="18" customFormat="1">
      <c r="A64" s="18">
        <f t="shared" si="11"/>
        <v>2013</v>
      </c>
      <c r="B64" s="18">
        <v>9</v>
      </c>
      <c r="F64" s="42">
        <f>SUMIF('Cust MB Ind'!$X$8:$AH$8,$B$29,'Cust MB Ind'!$X24:$AH24)</f>
        <v>9</v>
      </c>
      <c r="G64" s="42">
        <f>'Avg Bill Days'!C21</f>
        <v>31.143000000000001</v>
      </c>
      <c r="H64" s="42"/>
      <c r="I64" s="42"/>
      <c r="J64" s="42">
        <f t="shared" si="8"/>
        <v>3680</v>
      </c>
      <c r="K64" s="42">
        <f t="shared" si="8"/>
        <v>1150</v>
      </c>
      <c r="L64" s="42"/>
      <c r="M64" s="42"/>
      <c r="N64" s="42"/>
      <c r="O64" s="42"/>
      <c r="P64" s="42"/>
      <c r="Q64" s="42"/>
      <c r="R64" s="42">
        <f t="shared" si="9"/>
        <v>2254553</v>
      </c>
      <c r="S64" s="42">
        <f t="shared" si="10"/>
        <v>3762</v>
      </c>
    </row>
    <row r="65" spans="1:19" s="18" customFormat="1">
      <c r="A65" s="18">
        <f t="shared" si="11"/>
        <v>2013</v>
      </c>
      <c r="B65" s="18">
        <v>10</v>
      </c>
      <c r="F65" s="42">
        <f>SUMIF('Cust MB Ind'!$X$8:$AH$8,$B$29,'Cust MB Ind'!$X25:$AH25)</f>
        <v>9</v>
      </c>
      <c r="G65" s="42">
        <f>'Avg Bill Days'!C22</f>
        <v>30.762</v>
      </c>
      <c r="H65" s="42"/>
      <c r="I65" s="42"/>
      <c r="J65" s="42">
        <f t="shared" si="8"/>
        <v>3411</v>
      </c>
      <c r="K65" s="42">
        <f t="shared" si="8"/>
        <v>1024</v>
      </c>
      <c r="L65" s="42"/>
      <c r="M65" s="42"/>
      <c r="N65" s="42"/>
      <c r="O65" s="42"/>
      <c r="P65" s="42"/>
      <c r="Q65" s="42"/>
      <c r="R65" s="42">
        <f t="shared" si="9"/>
        <v>2013895</v>
      </c>
      <c r="S65" s="42">
        <f t="shared" si="10"/>
        <v>3448</v>
      </c>
    </row>
    <row r="66" spans="1:19" s="18" customFormat="1">
      <c r="A66" s="18">
        <f t="shared" si="11"/>
        <v>2013</v>
      </c>
      <c r="B66" s="18">
        <v>11</v>
      </c>
      <c r="F66" s="42">
        <f>SUMIF('Cust MB Ind'!$X$8:$AH$8,$B$29,'Cust MB Ind'!$X26:$AH26)</f>
        <v>9</v>
      </c>
      <c r="G66" s="42">
        <f>'Avg Bill Days'!C23</f>
        <v>28.619</v>
      </c>
      <c r="H66" s="42"/>
      <c r="I66" s="42"/>
      <c r="J66" s="42">
        <f t="shared" si="8"/>
        <v>3364</v>
      </c>
      <c r="K66" s="42">
        <f t="shared" si="8"/>
        <v>1007</v>
      </c>
      <c r="L66" s="42"/>
      <c r="M66" s="42"/>
      <c r="N66" s="42"/>
      <c r="O66" s="42"/>
      <c r="P66" s="42"/>
      <c r="Q66" s="42"/>
      <c r="R66" s="42">
        <f t="shared" si="9"/>
        <v>1983334</v>
      </c>
      <c r="S66" s="42">
        <f t="shared" si="10"/>
        <v>3510</v>
      </c>
    </row>
    <row r="67" spans="1:19" s="18" customFormat="1">
      <c r="A67" s="18">
        <f t="shared" si="11"/>
        <v>2013</v>
      </c>
      <c r="B67" s="18">
        <v>12</v>
      </c>
      <c r="F67" s="42">
        <f>SUMIF('Cust MB Ind'!$X$8:$AH$8,$B$29,'Cust MB Ind'!$X27:$AH27)</f>
        <v>9</v>
      </c>
      <c r="G67" s="42">
        <f>'Avg Bill Days'!C24</f>
        <v>31.238</v>
      </c>
      <c r="H67" s="42"/>
      <c r="I67" s="42"/>
      <c r="J67" s="42">
        <f t="shared" si="8"/>
        <v>3362</v>
      </c>
      <c r="K67" s="42">
        <f t="shared" si="8"/>
        <v>965</v>
      </c>
      <c r="L67" s="42"/>
      <c r="M67" s="42"/>
      <c r="N67" s="42"/>
      <c r="O67" s="42"/>
      <c r="P67" s="42"/>
      <c r="Q67" s="42"/>
      <c r="R67" s="42">
        <f t="shared" si="9"/>
        <v>2050967</v>
      </c>
      <c r="S67" s="42">
        <f t="shared" si="10"/>
        <v>3482</v>
      </c>
    </row>
    <row r="68" spans="1:19" s="18" customFormat="1">
      <c r="A68" s="18">
        <f t="shared" ref="A68:A131" si="12">A56+1</f>
        <v>2014</v>
      </c>
      <c r="B68" s="18">
        <f>B56</f>
        <v>1</v>
      </c>
      <c r="F68" s="42">
        <f>SUMIF('Cust MB Ind'!$X$8:$AH$8,$B$29,'Cust MB Ind'!$X28:$AH28)</f>
        <v>9</v>
      </c>
      <c r="G68" s="42">
        <f>'Avg Bill Days'!C25</f>
        <v>32.286000000000001</v>
      </c>
      <c r="H68" s="42"/>
      <c r="I68" s="42"/>
      <c r="J68" s="42">
        <f t="shared" si="8"/>
        <v>3216</v>
      </c>
      <c r="K68" s="42">
        <f t="shared" si="8"/>
        <v>878</v>
      </c>
      <c r="L68" s="42"/>
      <c r="M68" s="42"/>
      <c r="N68" s="42"/>
      <c r="O68" s="42"/>
      <c r="P68" s="42"/>
      <c r="Q68" s="42"/>
      <c r="R68" s="42">
        <f t="shared" si="9"/>
        <v>2022595</v>
      </c>
      <c r="S68" s="42">
        <f t="shared" si="10"/>
        <v>3327</v>
      </c>
    </row>
    <row r="69" spans="1:19" s="18" customFormat="1">
      <c r="A69" s="18">
        <f t="shared" si="12"/>
        <v>2014</v>
      </c>
      <c r="B69" s="18">
        <f t="shared" ref="B69:B132" si="13">B57</f>
        <v>2</v>
      </c>
      <c r="F69" s="42">
        <f>SUMIF('Cust MB Ind'!$X$8:$AH$8,$B$29,'Cust MB Ind'!$X29:$AH29)</f>
        <v>9</v>
      </c>
      <c r="G69" s="42">
        <f>'Avg Bill Days'!C26</f>
        <v>29.81</v>
      </c>
      <c r="H69" s="42"/>
      <c r="I69" s="42"/>
      <c r="J69" s="42">
        <f t="shared" si="8"/>
        <v>3321</v>
      </c>
      <c r="K69" s="42">
        <f t="shared" si="8"/>
        <v>964</v>
      </c>
      <c r="L69" s="42"/>
      <c r="M69" s="42"/>
      <c r="N69" s="42"/>
      <c r="O69" s="42"/>
      <c r="P69" s="42"/>
      <c r="Q69" s="42"/>
      <c r="R69" s="42">
        <f t="shared" si="9"/>
        <v>1940331</v>
      </c>
      <c r="S69" s="42">
        <f t="shared" si="10"/>
        <v>3349</v>
      </c>
    </row>
    <row r="70" spans="1:19" s="18" customFormat="1">
      <c r="A70" s="18">
        <f t="shared" si="12"/>
        <v>2014</v>
      </c>
      <c r="B70" s="18">
        <f t="shared" si="13"/>
        <v>3</v>
      </c>
      <c r="F70" s="42">
        <f>SUMIF('Cust MB Ind'!$X$8:$AH$8,$B$29,'Cust MB Ind'!$X30:$AH30)</f>
        <v>9</v>
      </c>
      <c r="G70" s="42">
        <f>'Avg Bill Days'!C27</f>
        <v>29.524000000000001</v>
      </c>
      <c r="H70" s="42"/>
      <c r="I70" s="42"/>
      <c r="J70" s="42">
        <f t="shared" si="8"/>
        <v>3233</v>
      </c>
      <c r="K70" s="42">
        <f t="shared" si="8"/>
        <v>973</v>
      </c>
      <c r="L70" s="42"/>
      <c r="M70" s="42"/>
      <c r="N70" s="42"/>
      <c r="O70" s="42"/>
      <c r="P70" s="42"/>
      <c r="Q70" s="42"/>
      <c r="R70" s="42">
        <f t="shared" si="9"/>
        <v>1885686</v>
      </c>
      <c r="S70" s="42">
        <f t="shared" si="10"/>
        <v>3348</v>
      </c>
    </row>
    <row r="71" spans="1:19" s="18" customFormat="1">
      <c r="A71" s="18">
        <f t="shared" si="12"/>
        <v>2014</v>
      </c>
      <c r="B71" s="18">
        <f t="shared" si="13"/>
        <v>4</v>
      </c>
      <c r="F71" s="42">
        <f>SUMIF('Cust MB Ind'!$X$8:$AH$8,$B$29,'Cust MB Ind'!$X31:$AH31)</f>
        <v>9</v>
      </c>
      <c r="G71" s="42">
        <f>'Avg Bill Days'!C28</f>
        <v>30.713999999999999</v>
      </c>
      <c r="H71" s="42"/>
      <c r="I71" s="42"/>
      <c r="J71" s="42">
        <f t="shared" si="8"/>
        <v>3414</v>
      </c>
      <c r="K71" s="42">
        <f t="shared" si="8"/>
        <v>983</v>
      </c>
      <c r="L71" s="42"/>
      <c r="M71" s="42"/>
      <c r="N71" s="42"/>
      <c r="O71" s="42"/>
      <c r="P71" s="42"/>
      <c r="Q71" s="42"/>
      <c r="R71" s="42">
        <f t="shared" si="9"/>
        <v>2029928</v>
      </c>
      <c r="S71" s="42">
        <f t="shared" si="10"/>
        <v>3458</v>
      </c>
    </row>
    <row r="72" spans="1:19" s="18" customFormat="1">
      <c r="A72" s="18">
        <f t="shared" si="12"/>
        <v>2014</v>
      </c>
      <c r="B72" s="18">
        <f t="shared" si="13"/>
        <v>5</v>
      </c>
      <c r="F72" s="42">
        <f>SUMIF('Cust MB Ind'!$X$8:$AH$8,$B$29,'Cust MB Ind'!$X32:$AH32)</f>
        <v>9</v>
      </c>
      <c r="G72" s="42">
        <f>'Avg Bill Days'!C29</f>
        <v>29.524000000000001</v>
      </c>
      <c r="H72" s="42"/>
      <c r="I72" s="42"/>
      <c r="J72" s="42">
        <f t="shared" si="8"/>
        <v>3497</v>
      </c>
      <c r="K72" s="42">
        <f t="shared" si="8"/>
        <v>1003</v>
      </c>
      <c r="L72" s="42"/>
      <c r="M72" s="42"/>
      <c r="N72" s="42"/>
      <c r="O72" s="42"/>
      <c r="P72" s="42"/>
      <c r="Q72" s="42"/>
      <c r="R72" s="42">
        <f t="shared" si="9"/>
        <v>2069273</v>
      </c>
      <c r="S72" s="42">
        <f t="shared" si="10"/>
        <v>3625</v>
      </c>
    </row>
    <row r="73" spans="1:19" s="18" customFormat="1">
      <c r="A73" s="18">
        <f t="shared" si="12"/>
        <v>2014</v>
      </c>
      <c r="B73" s="18">
        <f t="shared" si="13"/>
        <v>6</v>
      </c>
      <c r="F73" s="42">
        <f>SUMIF('Cust MB Ind'!$X$8:$AH$8,$B$29,'Cust MB Ind'!$X33:$AH33)</f>
        <v>9</v>
      </c>
      <c r="G73" s="42">
        <f>'Avg Bill Days'!C30</f>
        <v>30.619</v>
      </c>
      <c r="H73" s="42"/>
      <c r="I73" s="42"/>
      <c r="J73" s="42">
        <f t="shared" si="8"/>
        <v>3636</v>
      </c>
      <c r="K73" s="42">
        <f t="shared" si="8"/>
        <v>947</v>
      </c>
      <c r="L73" s="42"/>
      <c r="M73" s="42"/>
      <c r="N73" s="42"/>
      <c r="O73" s="42"/>
      <c r="P73" s="42"/>
      <c r="Q73" s="42"/>
      <c r="R73" s="42">
        <f t="shared" si="9"/>
        <v>2148736</v>
      </c>
      <c r="S73" s="42">
        <f t="shared" si="10"/>
        <v>3697</v>
      </c>
    </row>
    <row r="74" spans="1:19" s="18" customFormat="1">
      <c r="A74" s="18">
        <f t="shared" si="12"/>
        <v>2014</v>
      </c>
      <c r="B74" s="18">
        <f t="shared" si="13"/>
        <v>7</v>
      </c>
      <c r="F74" s="42">
        <f>SUMIF('Cust MB Ind'!$X$8:$AH$8,$B$29,'Cust MB Ind'!$X34:$AH34)</f>
        <v>9</v>
      </c>
      <c r="G74" s="42">
        <f>'Avg Bill Days'!C31</f>
        <v>30.713999999999999</v>
      </c>
      <c r="H74" s="42"/>
      <c r="I74" s="42"/>
      <c r="J74" s="42">
        <f t="shared" si="8"/>
        <v>3512</v>
      </c>
      <c r="K74" s="42">
        <f t="shared" si="8"/>
        <v>940</v>
      </c>
      <c r="L74" s="42"/>
      <c r="M74" s="42"/>
      <c r="N74" s="42"/>
      <c r="O74" s="42"/>
      <c r="P74" s="42"/>
      <c r="Q74" s="42"/>
      <c r="R74" s="42">
        <f t="shared" si="9"/>
        <v>2151097</v>
      </c>
      <c r="S74" s="42">
        <f t="shared" si="10"/>
        <v>3552</v>
      </c>
    </row>
    <row r="75" spans="1:19" s="18" customFormat="1">
      <c r="A75" s="18">
        <f t="shared" si="12"/>
        <v>2014</v>
      </c>
      <c r="B75" s="18">
        <f t="shared" si="13"/>
        <v>8</v>
      </c>
      <c r="F75" s="42">
        <f>SUMIF('Cust MB Ind'!$X$8:$AH$8,$B$29,'Cust MB Ind'!$X35:$AH35)</f>
        <v>9</v>
      </c>
      <c r="G75" s="42">
        <f>'Avg Bill Days'!C32</f>
        <v>30.475999999999999</v>
      </c>
      <c r="H75" s="42"/>
      <c r="I75" s="42"/>
      <c r="J75" s="42">
        <f t="shared" si="8"/>
        <v>3771</v>
      </c>
      <c r="K75" s="42">
        <f t="shared" si="8"/>
        <v>900</v>
      </c>
      <c r="L75" s="42"/>
      <c r="M75" s="42"/>
      <c r="N75" s="42"/>
      <c r="O75" s="42"/>
      <c r="P75" s="42"/>
      <c r="Q75" s="42"/>
      <c r="R75" s="42">
        <f t="shared" si="9"/>
        <v>2147846</v>
      </c>
      <c r="S75" s="42">
        <f t="shared" si="10"/>
        <v>3835</v>
      </c>
    </row>
    <row r="76" spans="1:19" s="18" customFormat="1">
      <c r="A76" s="18">
        <f t="shared" si="12"/>
        <v>2014</v>
      </c>
      <c r="B76" s="18">
        <f t="shared" si="13"/>
        <v>9</v>
      </c>
      <c r="F76" s="42">
        <f>SUMIF('Cust MB Ind'!$X$8:$AH$8,$B$29,'Cust MB Ind'!$X36:$AH36)</f>
        <v>9</v>
      </c>
      <c r="G76" s="42">
        <f>'Avg Bill Days'!C33</f>
        <v>31.143000000000001</v>
      </c>
      <c r="H76" s="42"/>
      <c r="I76" s="42"/>
      <c r="J76" s="42">
        <f t="shared" si="8"/>
        <v>3680</v>
      </c>
      <c r="K76" s="42">
        <f t="shared" si="8"/>
        <v>1150</v>
      </c>
      <c r="L76" s="42"/>
      <c r="M76" s="42"/>
      <c r="N76" s="42"/>
      <c r="O76" s="42"/>
      <c r="P76" s="42"/>
      <c r="Q76" s="42"/>
      <c r="R76" s="42">
        <f t="shared" si="9"/>
        <v>2254553</v>
      </c>
      <c r="S76" s="42">
        <f t="shared" si="10"/>
        <v>3762</v>
      </c>
    </row>
    <row r="77" spans="1:19" s="18" customFormat="1">
      <c r="A77" s="18">
        <f t="shared" si="12"/>
        <v>2014</v>
      </c>
      <c r="B77" s="18">
        <f t="shared" si="13"/>
        <v>10</v>
      </c>
      <c r="F77" s="42">
        <f>SUMIF('Cust MB Ind'!$X$8:$AH$8,$B$29,'Cust MB Ind'!$X37:$AH37)</f>
        <v>9</v>
      </c>
      <c r="G77" s="42">
        <f>'Avg Bill Days'!C34</f>
        <v>30.762</v>
      </c>
      <c r="H77" s="42"/>
      <c r="I77" s="42"/>
      <c r="J77" s="42">
        <f t="shared" si="8"/>
        <v>3411</v>
      </c>
      <c r="K77" s="42">
        <f t="shared" si="8"/>
        <v>1024</v>
      </c>
      <c r="L77" s="42"/>
      <c r="M77" s="42"/>
      <c r="N77" s="42"/>
      <c r="O77" s="42"/>
      <c r="P77" s="42"/>
      <c r="Q77" s="42"/>
      <c r="R77" s="42">
        <f t="shared" si="9"/>
        <v>2013895</v>
      </c>
      <c r="S77" s="42">
        <f t="shared" si="10"/>
        <v>3448</v>
      </c>
    </row>
    <row r="78" spans="1:19" s="18" customFormat="1">
      <c r="A78" s="18">
        <f t="shared" si="12"/>
        <v>2014</v>
      </c>
      <c r="B78" s="18">
        <f t="shared" si="13"/>
        <v>11</v>
      </c>
      <c r="F78" s="42">
        <f>SUMIF('Cust MB Ind'!$X$8:$AH$8,$B$29,'Cust MB Ind'!$X38:$AH38)</f>
        <v>9</v>
      </c>
      <c r="G78" s="42">
        <f>'Avg Bill Days'!C35</f>
        <v>28.619</v>
      </c>
      <c r="H78" s="42"/>
      <c r="I78" s="42"/>
      <c r="J78" s="42">
        <f t="shared" si="8"/>
        <v>3364</v>
      </c>
      <c r="K78" s="42">
        <f t="shared" si="8"/>
        <v>1007</v>
      </c>
      <c r="L78" s="42"/>
      <c r="M78" s="42"/>
      <c r="N78" s="42"/>
      <c r="O78" s="42"/>
      <c r="P78" s="42"/>
      <c r="Q78" s="42"/>
      <c r="R78" s="42">
        <f t="shared" si="9"/>
        <v>1983334</v>
      </c>
      <c r="S78" s="42">
        <f t="shared" si="10"/>
        <v>3510</v>
      </c>
    </row>
    <row r="79" spans="1:19" s="18" customFormat="1">
      <c r="A79" s="18">
        <f t="shared" si="12"/>
        <v>2014</v>
      </c>
      <c r="B79" s="18">
        <f t="shared" si="13"/>
        <v>12</v>
      </c>
      <c r="F79" s="42">
        <f>SUMIF('Cust MB Ind'!$X$8:$AH$8,$B$29,'Cust MB Ind'!$X39:$AH39)</f>
        <v>9</v>
      </c>
      <c r="G79" s="42">
        <f>'Avg Bill Days'!C36</f>
        <v>31.238</v>
      </c>
      <c r="H79" s="42"/>
      <c r="I79" s="42"/>
      <c r="J79" s="42">
        <f t="shared" si="8"/>
        <v>3362</v>
      </c>
      <c r="K79" s="42">
        <f t="shared" si="8"/>
        <v>965</v>
      </c>
      <c r="L79" s="42"/>
      <c r="M79" s="42"/>
      <c r="N79" s="42"/>
      <c r="O79" s="42"/>
      <c r="P79" s="42"/>
      <c r="Q79" s="42"/>
      <c r="R79" s="42">
        <f t="shared" si="9"/>
        <v>2050967</v>
      </c>
      <c r="S79" s="42">
        <f t="shared" si="10"/>
        <v>3482</v>
      </c>
    </row>
    <row r="80" spans="1:19" s="18" customFormat="1">
      <c r="A80" s="18">
        <f t="shared" si="12"/>
        <v>2015</v>
      </c>
      <c r="B80" s="18">
        <f t="shared" si="13"/>
        <v>1</v>
      </c>
      <c r="F80" s="42">
        <f>SUMIF('Cust MB Ind'!$X$8:$AH$8,$B$29,'Cust MB Ind'!$X40:$AH40)</f>
        <v>9</v>
      </c>
      <c r="G80" s="42">
        <f>'Avg Bill Days'!C37</f>
        <v>32.286000000000001</v>
      </c>
      <c r="H80" s="42"/>
      <c r="I80" s="42"/>
      <c r="J80" s="42">
        <f t="shared" si="8"/>
        <v>3216</v>
      </c>
      <c r="K80" s="42">
        <f t="shared" si="8"/>
        <v>878</v>
      </c>
      <c r="L80" s="42"/>
      <c r="M80" s="42"/>
      <c r="N80" s="42"/>
      <c r="O80" s="42"/>
      <c r="P80" s="42"/>
      <c r="Q80" s="42"/>
      <c r="R80" s="42">
        <f t="shared" si="9"/>
        <v>2022595</v>
      </c>
      <c r="S80" s="42">
        <f t="shared" si="10"/>
        <v>3327</v>
      </c>
    </row>
    <row r="81" spans="1:19" s="18" customFormat="1">
      <c r="A81" s="18">
        <f t="shared" si="12"/>
        <v>2015</v>
      </c>
      <c r="B81" s="18">
        <f t="shared" si="13"/>
        <v>2</v>
      </c>
      <c r="F81" s="42">
        <f>SUMIF('Cust MB Ind'!$X$8:$AH$8,$B$29,'Cust MB Ind'!$X41:$AH41)</f>
        <v>9</v>
      </c>
      <c r="G81" s="42">
        <f>'Avg Bill Days'!C38</f>
        <v>29.81</v>
      </c>
      <c r="H81" s="42"/>
      <c r="I81" s="42"/>
      <c r="J81" s="42">
        <f t="shared" si="8"/>
        <v>3321</v>
      </c>
      <c r="K81" s="42">
        <f t="shared" si="8"/>
        <v>964</v>
      </c>
      <c r="L81" s="42"/>
      <c r="M81" s="42"/>
      <c r="N81" s="42"/>
      <c r="O81" s="42"/>
      <c r="P81" s="42"/>
      <c r="Q81" s="42"/>
      <c r="R81" s="42">
        <f t="shared" si="9"/>
        <v>1940331</v>
      </c>
      <c r="S81" s="42">
        <f t="shared" si="10"/>
        <v>3349</v>
      </c>
    </row>
    <row r="82" spans="1:19" s="18" customFormat="1">
      <c r="A82" s="18">
        <f t="shared" si="12"/>
        <v>2015</v>
      </c>
      <c r="B82" s="18">
        <f t="shared" si="13"/>
        <v>3</v>
      </c>
      <c r="F82" s="42">
        <f>SUMIF('Cust MB Ind'!$X$8:$AH$8,$B$29,'Cust MB Ind'!$X42:$AH42)</f>
        <v>9</v>
      </c>
      <c r="G82" s="42">
        <f>'Avg Bill Days'!C39</f>
        <v>29.524000000000001</v>
      </c>
      <c r="H82" s="42"/>
      <c r="I82" s="42"/>
      <c r="J82" s="42">
        <f t="shared" si="8"/>
        <v>3233</v>
      </c>
      <c r="K82" s="42">
        <f t="shared" si="8"/>
        <v>973</v>
      </c>
      <c r="L82" s="42"/>
      <c r="M82" s="42"/>
      <c r="N82" s="42"/>
      <c r="O82" s="42"/>
      <c r="P82" s="42"/>
      <c r="Q82" s="42"/>
      <c r="R82" s="42">
        <f t="shared" si="9"/>
        <v>1885686</v>
      </c>
      <c r="S82" s="42">
        <f t="shared" si="10"/>
        <v>3348</v>
      </c>
    </row>
    <row r="83" spans="1:19" s="18" customFormat="1">
      <c r="A83" s="18">
        <f t="shared" si="12"/>
        <v>2015</v>
      </c>
      <c r="B83" s="18">
        <f t="shared" si="13"/>
        <v>4</v>
      </c>
      <c r="F83" s="42">
        <f>SUMIF('Cust MB Ind'!$X$8:$AH$8,$B$29,'Cust MB Ind'!$X43:$AH43)</f>
        <v>9</v>
      </c>
      <c r="G83" s="42">
        <f>'Avg Bill Days'!C40</f>
        <v>30.713999999999999</v>
      </c>
      <c r="H83" s="42"/>
      <c r="I83" s="42"/>
      <c r="J83" s="42">
        <f t="shared" si="8"/>
        <v>3414</v>
      </c>
      <c r="K83" s="42">
        <f t="shared" si="8"/>
        <v>983</v>
      </c>
      <c r="L83" s="42"/>
      <c r="M83" s="42"/>
      <c r="N83" s="42"/>
      <c r="O83" s="42"/>
      <c r="P83" s="42"/>
      <c r="Q83" s="42"/>
      <c r="R83" s="42">
        <f t="shared" si="9"/>
        <v>2029928</v>
      </c>
      <c r="S83" s="42">
        <f t="shared" si="10"/>
        <v>3458</v>
      </c>
    </row>
    <row r="84" spans="1:19" s="18" customFormat="1">
      <c r="A84" s="18">
        <f t="shared" si="12"/>
        <v>2015</v>
      </c>
      <c r="B84" s="18">
        <f t="shared" si="13"/>
        <v>5</v>
      </c>
      <c r="F84" s="42">
        <f>SUMIF('Cust MB Ind'!$X$8:$AH$8,$B$29,'Cust MB Ind'!$X44:$AH44)</f>
        <v>9</v>
      </c>
      <c r="G84" s="42">
        <f>'Avg Bill Days'!C41</f>
        <v>29.524000000000001</v>
      </c>
      <c r="H84" s="42"/>
      <c r="I84" s="42"/>
      <c r="J84" s="42">
        <f t="shared" si="8"/>
        <v>3497</v>
      </c>
      <c r="K84" s="42">
        <f t="shared" si="8"/>
        <v>1003</v>
      </c>
      <c r="L84" s="42"/>
      <c r="M84" s="42"/>
      <c r="N84" s="42"/>
      <c r="O84" s="42"/>
      <c r="P84" s="42"/>
      <c r="Q84" s="42"/>
      <c r="R84" s="42">
        <f t="shared" si="9"/>
        <v>2069273</v>
      </c>
      <c r="S84" s="42">
        <f t="shared" si="10"/>
        <v>3625</v>
      </c>
    </row>
    <row r="85" spans="1:19" s="18" customFormat="1">
      <c r="A85" s="18">
        <f t="shared" si="12"/>
        <v>2015</v>
      </c>
      <c r="B85" s="18">
        <f t="shared" si="13"/>
        <v>6</v>
      </c>
      <c r="F85" s="42">
        <f>SUMIF('Cust MB Ind'!$X$8:$AH$8,$B$29,'Cust MB Ind'!$X45:$AH45)</f>
        <v>9</v>
      </c>
      <c r="G85" s="42">
        <f>'Avg Bill Days'!C42</f>
        <v>30.619</v>
      </c>
      <c r="H85" s="42"/>
      <c r="I85" s="42"/>
      <c r="J85" s="42">
        <f t="shared" si="8"/>
        <v>3636</v>
      </c>
      <c r="K85" s="42">
        <f t="shared" si="8"/>
        <v>947</v>
      </c>
      <c r="L85" s="42"/>
      <c r="M85" s="42"/>
      <c r="N85" s="42"/>
      <c r="O85" s="42"/>
      <c r="P85" s="42"/>
      <c r="Q85" s="42"/>
      <c r="R85" s="42">
        <f t="shared" si="9"/>
        <v>2148736</v>
      </c>
      <c r="S85" s="42">
        <f t="shared" si="10"/>
        <v>3697</v>
      </c>
    </row>
    <row r="86" spans="1:19" s="18" customFormat="1">
      <c r="A86" s="18">
        <f t="shared" si="12"/>
        <v>2015</v>
      </c>
      <c r="B86" s="18">
        <f t="shared" si="13"/>
        <v>7</v>
      </c>
      <c r="F86" s="42">
        <f>SUMIF('Cust MB Ind'!$X$8:$AH$8,$B$29,'Cust MB Ind'!$X46:$AH46)</f>
        <v>9</v>
      </c>
      <c r="G86" s="42">
        <f>'Avg Bill Days'!C43</f>
        <v>30.713999999999999</v>
      </c>
      <c r="H86" s="42"/>
      <c r="I86" s="42"/>
      <c r="J86" s="42">
        <f t="shared" si="8"/>
        <v>3512</v>
      </c>
      <c r="K86" s="42">
        <f t="shared" si="8"/>
        <v>940</v>
      </c>
      <c r="L86" s="42"/>
      <c r="M86" s="42"/>
      <c r="N86" s="42"/>
      <c r="O86" s="42"/>
      <c r="P86" s="42"/>
      <c r="Q86" s="42"/>
      <c r="R86" s="42">
        <f t="shared" si="9"/>
        <v>2151097</v>
      </c>
      <c r="S86" s="42">
        <f t="shared" si="10"/>
        <v>3552</v>
      </c>
    </row>
    <row r="87" spans="1:19" s="18" customFormat="1">
      <c r="A87" s="18">
        <f t="shared" si="12"/>
        <v>2015</v>
      </c>
      <c r="B87" s="18">
        <f t="shared" si="13"/>
        <v>8</v>
      </c>
      <c r="F87" s="42">
        <f>SUMIF('Cust MB Ind'!$X$8:$AH$8,$B$29,'Cust MB Ind'!$X47:$AH47)</f>
        <v>9</v>
      </c>
      <c r="G87" s="42">
        <f>'Avg Bill Days'!C44</f>
        <v>30.475999999999999</v>
      </c>
      <c r="H87" s="42"/>
      <c r="I87" s="42"/>
      <c r="J87" s="42">
        <f t="shared" si="8"/>
        <v>3771</v>
      </c>
      <c r="K87" s="42">
        <f t="shared" si="8"/>
        <v>900</v>
      </c>
      <c r="L87" s="42"/>
      <c r="M87" s="42"/>
      <c r="N87" s="42"/>
      <c r="O87" s="42"/>
      <c r="P87" s="42"/>
      <c r="Q87" s="42"/>
      <c r="R87" s="42">
        <f t="shared" si="9"/>
        <v>2147846</v>
      </c>
      <c r="S87" s="42">
        <f t="shared" si="10"/>
        <v>3835</v>
      </c>
    </row>
    <row r="88" spans="1:19" s="18" customFormat="1">
      <c r="A88" s="18">
        <f t="shared" si="12"/>
        <v>2015</v>
      </c>
      <c r="B88" s="18">
        <f t="shared" si="13"/>
        <v>9</v>
      </c>
      <c r="F88" s="42">
        <f>SUMIF('Cust MB Ind'!$X$8:$AH$8,$B$29,'Cust MB Ind'!$X48:$AH48)</f>
        <v>9</v>
      </c>
      <c r="G88" s="42">
        <f>'Avg Bill Days'!C45</f>
        <v>31.143000000000001</v>
      </c>
      <c r="H88" s="42"/>
      <c r="I88" s="42"/>
      <c r="J88" s="42">
        <f t="shared" si="8"/>
        <v>3680</v>
      </c>
      <c r="K88" s="42">
        <f t="shared" si="8"/>
        <v>1150</v>
      </c>
      <c r="L88" s="42"/>
      <c r="M88" s="42"/>
      <c r="N88" s="42"/>
      <c r="O88" s="42"/>
      <c r="P88" s="42"/>
      <c r="Q88" s="42"/>
      <c r="R88" s="42">
        <f t="shared" si="9"/>
        <v>2254553</v>
      </c>
      <c r="S88" s="42">
        <f t="shared" si="10"/>
        <v>3762</v>
      </c>
    </row>
    <row r="89" spans="1:19" s="18" customFormat="1">
      <c r="A89" s="18">
        <f t="shared" si="12"/>
        <v>2015</v>
      </c>
      <c r="B89" s="18">
        <f t="shared" si="13"/>
        <v>10</v>
      </c>
      <c r="F89" s="42">
        <f>SUMIF('Cust MB Ind'!$X$8:$AH$8,$B$29,'Cust MB Ind'!$X49:$AH49)</f>
        <v>9</v>
      </c>
      <c r="G89" s="42">
        <f>'Avg Bill Days'!C46</f>
        <v>30.762</v>
      </c>
      <c r="H89" s="42"/>
      <c r="I89" s="42"/>
      <c r="J89" s="42">
        <f t="shared" si="8"/>
        <v>3411</v>
      </c>
      <c r="K89" s="42">
        <f t="shared" si="8"/>
        <v>1024</v>
      </c>
      <c r="L89" s="42"/>
      <c r="M89" s="42"/>
      <c r="N89" s="42"/>
      <c r="O89" s="42"/>
      <c r="P89" s="42"/>
      <c r="Q89" s="42"/>
      <c r="R89" s="42">
        <f t="shared" si="9"/>
        <v>2013895</v>
      </c>
      <c r="S89" s="42">
        <f t="shared" si="10"/>
        <v>3448</v>
      </c>
    </row>
    <row r="90" spans="1:19" s="18" customFormat="1">
      <c r="A90" s="18">
        <f t="shared" si="12"/>
        <v>2015</v>
      </c>
      <c r="B90" s="18">
        <f t="shared" si="13"/>
        <v>11</v>
      </c>
      <c r="F90" s="42">
        <f>SUMIF('Cust MB Ind'!$X$8:$AH$8,$B$29,'Cust MB Ind'!$X50:$AH50)</f>
        <v>9</v>
      </c>
      <c r="G90" s="42">
        <f>'Avg Bill Days'!C47</f>
        <v>28.619</v>
      </c>
      <c r="H90" s="42"/>
      <c r="I90" s="42"/>
      <c r="J90" s="42">
        <f t="shared" si="8"/>
        <v>3364</v>
      </c>
      <c r="K90" s="42">
        <f t="shared" si="8"/>
        <v>1007</v>
      </c>
      <c r="L90" s="42"/>
      <c r="M90" s="42"/>
      <c r="N90" s="42"/>
      <c r="O90" s="42"/>
      <c r="P90" s="42"/>
      <c r="Q90" s="42"/>
      <c r="R90" s="42">
        <f t="shared" si="9"/>
        <v>1983334</v>
      </c>
      <c r="S90" s="42">
        <f t="shared" si="10"/>
        <v>3510</v>
      </c>
    </row>
    <row r="91" spans="1:19" s="18" customFormat="1">
      <c r="A91" s="18">
        <f t="shared" si="12"/>
        <v>2015</v>
      </c>
      <c r="B91" s="18">
        <f t="shared" si="13"/>
        <v>12</v>
      </c>
      <c r="F91" s="42">
        <f>SUMIF('Cust MB Ind'!$X$8:$AH$8,$B$29,'Cust MB Ind'!$X51:$AH51)</f>
        <v>9</v>
      </c>
      <c r="G91" s="42">
        <f>'Avg Bill Days'!C48</f>
        <v>31.238</v>
      </c>
      <c r="H91" s="42"/>
      <c r="I91" s="42"/>
      <c r="J91" s="42">
        <f t="shared" si="8"/>
        <v>3362</v>
      </c>
      <c r="K91" s="42">
        <f t="shared" si="8"/>
        <v>965</v>
      </c>
      <c r="L91" s="42"/>
      <c r="M91" s="42"/>
      <c r="N91" s="42"/>
      <c r="O91" s="42"/>
      <c r="P91" s="42"/>
      <c r="Q91" s="42"/>
      <c r="R91" s="42">
        <f t="shared" si="9"/>
        <v>2050967</v>
      </c>
      <c r="S91" s="42">
        <f t="shared" si="10"/>
        <v>3482</v>
      </c>
    </row>
    <row r="92" spans="1:19" s="18" customFormat="1">
      <c r="A92" s="18">
        <f t="shared" si="12"/>
        <v>2016</v>
      </c>
      <c r="B92" s="18">
        <f t="shared" si="13"/>
        <v>1</v>
      </c>
      <c r="F92" s="42">
        <f>SUMIF('Cust MB Ind'!$X$8:$AH$8,$B$29,'Cust MB Ind'!$X52:$AH52)</f>
        <v>9</v>
      </c>
      <c r="G92" s="42">
        <f>'Avg Bill Days'!C49</f>
        <v>32.286000000000001</v>
      </c>
      <c r="H92" s="42"/>
      <c r="I92" s="42"/>
      <c r="J92" s="42">
        <f t="shared" si="8"/>
        <v>3216</v>
      </c>
      <c r="K92" s="42">
        <f t="shared" si="8"/>
        <v>878</v>
      </c>
      <c r="L92" s="42"/>
      <c r="M92" s="42"/>
      <c r="N92" s="42"/>
      <c r="O92" s="42"/>
      <c r="P92" s="42"/>
      <c r="Q92" s="42"/>
      <c r="R92" s="42">
        <f t="shared" si="9"/>
        <v>2022595</v>
      </c>
      <c r="S92" s="42">
        <f t="shared" si="10"/>
        <v>3327</v>
      </c>
    </row>
    <row r="93" spans="1:19" s="18" customFormat="1">
      <c r="A93" s="18">
        <f t="shared" si="12"/>
        <v>2016</v>
      </c>
      <c r="B93" s="18">
        <f t="shared" si="13"/>
        <v>2</v>
      </c>
      <c r="F93" s="42">
        <f>SUMIF('Cust MB Ind'!$X$8:$AH$8,$B$29,'Cust MB Ind'!$X53:$AH53)</f>
        <v>9</v>
      </c>
      <c r="G93" s="42">
        <f>'Avg Bill Days'!C50</f>
        <v>30.31</v>
      </c>
      <c r="H93" s="42"/>
      <c r="I93" s="42"/>
      <c r="J93" s="42">
        <f t="shared" si="8"/>
        <v>3321</v>
      </c>
      <c r="K93" s="42">
        <f t="shared" si="8"/>
        <v>964</v>
      </c>
      <c r="L93" s="42"/>
      <c r="M93" s="42"/>
      <c r="N93" s="42"/>
      <c r="O93" s="42"/>
      <c r="P93" s="42"/>
      <c r="Q93" s="42"/>
      <c r="R93" s="42">
        <f t="shared" si="9"/>
        <v>1972876</v>
      </c>
      <c r="S93" s="42">
        <f t="shared" si="10"/>
        <v>3349</v>
      </c>
    </row>
    <row r="94" spans="1:19" s="18" customFormat="1">
      <c r="A94" s="18">
        <f t="shared" si="12"/>
        <v>2016</v>
      </c>
      <c r="B94" s="18">
        <f t="shared" si="13"/>
        <v>3</v>
      </c>
      <c r="F94" s="42">
        <f>SUMIF('Cust MB Ind'!$X$8:$AH$8,$B$29,'Cust MB Ind'!$X54:$AH54)</f>
        <v>9</v>
      </c>
      <c r="G94" s="42">
        <f>'Avg Bill Days'!C51</f>
        <v>30.024000000000001</v>
      </c>
      <c r="H94" s="42"/>
      <c r="I94" s="42"/>
      <c r="J94" s="42">
        <f t="shared" si="8"/>
        <v>3233</v>
      </c>
      <c r="K94" s="42">
        <f t="shared" si="8"/>
        <v>973</v>
      </c>
      <c r="L94" s="42"/>
      <c r="M94" s="42"/>
      <c r="N94" s="42"/>
      <c r="O94" s="42"/>
      <c r="P94" s="42"/>
      <c r="Q94" s="42"/>
      <c r="R94" s="42">
        <f t="shared" si="9"/>
        <v>1917621</v>
      </c>
      <c r="S94" s="42">
        <f t="shared" si="10"/>
        <v>3348</v>
      </c>
    </row>
    <row r="95" spans="1:19" s="18" customFormat="1">
      <c r="A95" s="18">
        <f t="shared" si="12"/>
        <v>2016</v>
      </c>
      <c r="B95" s="18">
        <f t="shared" si="13"/>
        <v>4</v>
      </c>
      <c r="F95" s="42">
        <f>SUMIF('Cust MB Ind'!$X$8:$AH$8,$B$29,'Cust MB Ind'!$X55:$AH55)</f>
        <v>9</v>
      </c>
      <c r="G95" s="42">
        <f>'Avg Bill Days'!C52</f>
        <v>30.713999999999999</v>
      </c>
      <c r="H95" s="42"/>
      <c r="I95" s="42"/>
      <c r="J95" s="42">
        <f t="shared" si="8"/>
        <v>3414</v>
      </c>
      <c r="K95" s="42">
        <f t="shared" si="8"/>
        <v>983</v>
      </c>
      <c r="L95" s="42"/>
      <c r="M95" s="42"/>
      <c r="N95" s="42"/>
      <c r="O95" s="42"/>
      <c r="P95" s="42"/>
      <c r="Q95" s="42"/>
      <c r="R95" s="42">
        <f t="shared" si="9"/>
        <v>2029928</v>
      </c>
      <c r="S95" s="42">
        <f t="shared" si="10"/>
        <v>3458</v>
      </c>
    </row>
    <row r="96" spans="1:19" s="18" customFormat="1">
      <c r="A96" s="18">
        <f t="shared" si="12"/>
        <v>2016</v>
      </c>
      <c r="B96" s="18">
        <f t="shared" si="13"/>
        <v>5</v>
      </c>
      <c r="F96" s="42">
        <f>SUMIF('Cust MB Ind'!$X$8:$AH$8,$B$29,'Cust MB Ind'!$X56:$AH56)</f>
        <v>9</v>
      </c>
      <c r="G96" s="42">
        <f>'Avg Bill Days'!C53</f>
        <v>29.524000000000001</v>
      </c>
      <c r="H96" s="42"/>
      <c r="I96" s="42"/>
      <c r="J96" s="42">
        <f t="shared" si="8"/>
        <v>3497</v>
      </c>
      <c r="K96" s="42">
        <f t="shared" si="8"/>
        <v>1003</v>
      </c>
      <c r="L96" s="42"/>
      <c r="M96" s="42"/>
      <c r="N96" s="42"/>
      <c r="O96" s="42"/>
      <c r="P96" s="42"/>
      <c r="Q96" s="42"/>
      <c r="R96" s="42">
        <f t="shared" si="9"/>
        <v>2069273</v>
      </c>
      <c r="S96" s="42">
        <f t="shared" si="10"/>
        <v>3625</v>
      </c>
    </row>
    <row r="97" spans="1:19" s="18" customFormat="1">
      <c r="A97" s="18">
        <f t="shared" si="12"/>
        <v>2016</v>
      </c>
      <c r="B97" s="18">
        <f t="shared" si="13"/>
        <v>6</v>
      </c>
      <c r="F97" s="42">
        <f>SUMIF('Cust MB Ind'!$X$8:$AH$8,$B$29,'Cust MB Ind'!$X57:$AH57)</f>
        <v>9</v>
      </c>
      <c r="G97" s="42">
        <f>'Avg Bill Days'!C54</f>
        <v>30.619</v>
      </c>
      <c r="H97" s="42"/>
      <c r="I97" s="42"/>
      <c r="J97" s="42">
        <f t="shared" si="8"/>
        <v>3636</v>
      </c>
      <c r="K97" s="42">
        <f t="shared" si="8"/>
        <v>947</v>
      </c>
      <c r="L97" s="42"/>
      <c r="M97" s="42"/>
      <c r="N97" s="42"/>
      <c r="O97" s="42"/>
      <c r="P97" s="42"/>
      <c r="Q97" s="42"/>
      <c r="R97" s="42">
        <f t="shared" si="9"/>
        <v>2148736</v>
      </c>
      <c r="S97" s="42">
        <f t="shared" si="10"/>
        <v>3697</v>
      </c>
    </row>
    <row r="98" spans="1:19" s="18" customFormat="1">
      <c r="A98" s="18">
        <f t="shared" si="12"/>
        <v>2016</v>
      </c>
      <c r="B98" s="18">
        <f t="shared" si="13"/>
        <v>7</v>
      </c>
      <c r="F98" s="42">
        <f>SUMIF('Cust MB Ind'!$X$8:$AH$8,$B$29,'Cust MB Ind'!$X58:$AH58)</f>
        <v>9</v>
      </c>
      <c r="G98" s="42">
        <f>'Avg Bill Days'!C55</f>
        <v>30.713999999999999</v>
      </c>
      <c r="H98" s="42"/>
      <c r="I98" s="42"/>
      <c r="J98" s="42">
        <f t="shared" si="8"/>
        <v>3512</v>
      </c>
      <c r="K98" s="42">
        <f t="shared" si="8"/>
        <v>940</v>
      </c>
      <c r="L98" s="42"/>
      <c r="M98" s="42"/>
      <c r="N98" s="42"/>
      <c r="O98" s="42"/>
      <c r="P98" s="42"/>
      <c r="Q98" s="42"/>
      <c r="R98" s="42">
        <f t="shared" si="9"/>
        <v>2151097</v>
      </c>
      <c r="S98" s="42">
        <f t="shared" si="10"/>
        <v>3552</v>
      </c>
    </row>
    <row r="99" spans="1:19" s="18" customFormat="1">
      <c r="A99" s="18">
        <f t="shared" si="12"/>
        <v>2016</v>
      </c>
      <c r="B99" s="18">
        <f t="shared" si="13"/>
        <v>8</v>
      </c>
      <c r="F99" s="42">
        <f>SUMIF('Cust MB Ind'!$X$8:$AH$8,$B$29,'Cust MB Ind'!$X59:$AH59)</f>
        <v>9</v>
      </c>
      <c r="G99" s="42">
        <f>'Avg Bill Days'!C56</f>
        <v>30.475999999999999</v>
      </c>
      <c r="H99" s="42"/>
      <c r="I99" s="42"/>
      <c r="J99" s="42">
        <f t="shared" si="8"/>
        <v>3771</v>
      </c>
      <c r="K99" s="42">
        <f t="shared" si="8"/>
        <v>900</v>
      </c>
      <c r="L99" s="42"/>
      <c r="M99" s="42"/>
      <c r="N99" s="42"/>
      <c r="O99" s="42"/>
      <c r="P99" s="42"/>
      <c r="Q99" s="42"/>
      <c r="R99" s="42">
        <f t="shared" si="9"/>
        <v>2147846</v>
      </c>
      <c r="S99" s="42">
        <f t="shared" si="10"/>
        <v>3835</v>
      </c>
    </row>
    <row r="100" spans="1:19" s="18" customFormat="1">
      <c r="A100" s="18">
        <f t="shared" si="12"/>
        <v>2016</v>
      </c>
      <c r="B100" s="18">
        <f t="shared" si="13"/>
        <v>9</v>
      </c>
      <c r="F100" s="42">
        <f>SUMIF('Cust MB Ind'!$X$8:$AH$8,$B$29,'Cust MB Ind'!$X60:$AH60)</f>
        <v>9</v>
      </c>
      <c r="G100" s="42">
        <f>'Avg Bill Days'!C57</f>
        <v>31.143000000000001</v>
      </c>
      <c r="H100" s="42"/>
      <c r="I100" s="42"/>
      <c r="J100" s="42">
        <f t="shared" si="8"/>
        <v>3680</v>
      </c>
      <c r="K100" s="42">
        <f t="shared" si="8"/>
        <v>1150</v>
      </c>
      <c r="L100" s="42"/>
      <c r="M100" s="42"/>
      <c r="N100" s="42"/>
      <c r="O100" s="42"/>
      <c r="P100" s="42"/>
      <c r="Q100" s="42"/>
      <c r="R100" s="42">
        <f t="shared" si="9"/>
        <v>2254553</v>
      </c>
      <c r="S100" s="42">
        <f t="shared" si="10"/>
        <v>3762</v>
      </c>
    </row>
    <row r="101" spans="1:19" s="18" customFormat="1">
      <c r="A101" s="18">
        <f t="shared" si="12"/>
        <v>2016</v>
      </c>
      <c r="B101" s="18">
        <f t="shared" si="13"/>
        <v>10</v>
      </c>
      <c r="F101" s="42">
        <f>SUMIF('Cust MB Ind'!$X$8:$AH$8,$B$29,'Cust MB Ind'!$X61:$AH61)</f>
        <v>9</v>
      </c>
      <c r="G101" s="42">
        <f>'Avg Bill Days'!C58</f>
        <v>30.762</v>
      </c>
      <c r="H101" s="42"/>
      <c r="I101" s="42"/>
      <c r="J101" s="42">
        <f t="shared" si="8"/>
        <v>3411</v>
      </c>
      <c r="K101" s="42">
        <f t="shared" si="8"/>
        <v>1024</v>
      </c>
      <c r="L101" s="42"/>
      <c r="M101" s="42"/>
      <c r="N101" s="42"/>
      <c r="O101" s="42"/>
      <c r="P101" s="42"/>
      <c r="Q101" s="42"/>
      <c r="R101" s="42">
        <f t="shared" si="9"/>
        <v>2013895</v>
      </c>
      <c r="S101" s="42">
        <f t="shared" si="10"/>
        <v>3448</v>
      </c>
    </row>
    <row r="102" spans="1:19" s="18" customFormat="1">
      <c r="A102" s="18">
        <f t="shared" si="12"/>
        <v>2016</v>
      </c>
      <c r="B102" s="18">
        <f t="shared" si="13"/>
        <v>11</v>
      </c>
      <c r="F102" s="42">
        <f>SUMIF('Cust MB Ind'!$X$8:$AH$8,$B$29,'Cust MB Ind'!$X62:$AH62)</f>
        <v>9</v>
      </c>
      <c r="G102" s="42">
        <f>'Avg Bill Days'!C59</f>
        <v>28.619</v>
      </c>
      <c r="H102" s="42"/>
      <c r="I102" s="42"/>
      <c r="J102" s="42">
        <f t="shared" si="8"/>
        <v>3364</v>
      </c>
      <c r="K102" s="42">
        <f t="shared" si="8"/>
        <v>1007</v>
      </c>
      <c r="L102" s="42"/>
      <c r="M102" s="42"/>
      <c r="N102" s="42"/>
      <c r="O102" s="42"/>
      <c r="P102" s="42"/>
      <c r="Q102" s="42"/>
      <c r="R102" s="42">
        <f t="shared" si="9"/>
        <v>1983334</v>
      </c>
      <c r="S102" s="42">
        <f t="shared" si="10"/>
        <v>3510</v>
      </c>
    </row>
    <row r="103" spans="1:19" s="18" customFormat="1">
      <c r="A103" s="18">
        <f t="shared" si="12"/>
        <v>2016</v>
      </c>
      <c r="B103" s="18">
        <f t="shared" si="13"/>
        <v>12</v>
      </c>
      <c r="F103" s="42">
        <f>SUMIF('Cust MB Ind'!$X$8:$AH$8,$B$29,'Cust MB Ind'!$X63:$AH63)</f>
        <v>9</v>
      </c>
      <c r="G103" s="42">
        <f>'Avg Bill Days'!C60</f>
        <v>31.238</v>
      </c>
      <c r="H103" s="42"/>
      <c r="I103" s="42"/>
      <c r="J103" s="42">
        <f t="shared" si="8"/>
        <v>3362</v>
      </c>
      <c r="K103" s="42">
        <f t="shared" si="8"/>
        <v>965</v>
      </c>
      <c r="L103" s="42"/>
      <c r="M103" s="42"/>
      <c r="N103" s="42"/>
      <c r="O103" s="42"/>
      <c r="P103" s="42"/>
      <c r="Q103" s="42"/>
      <c r="R103" s="42">
        <f t="shared" si="9"/>
        <v>2050967</v>
      </c>
      <c r="S103" s="42">
        <f t="shared" si="10"/>
        <v>3482</v>
      </c>
    </row>
    <row r="104" spans="1:19" s="18" customFormat="1">
      <c r="A104" s="18">
        <f t="shared" si="12"/>
        <v>2017</v>
      </c>
      <c r="B104" s="18">
        <f t="shared" si="13"/>
        <v>1</v>
      </c>
      <c r="F104" s="42">
        <f>SUMIF('Cust MB Ind'!$X$8:$AH$8,$B$29,'Cust MB Ind'!$X64:$AH64)</f>
        <v>9</v>
      </c>
      <c r="G104" s="42">
        <f>'Avg Bill Days'!C61</f>
        <v>32.286000000000001</v>
      </c>
      <c r="H104" s="42"/>
      <c r="I104" s="42"/>
      <c r="J104" s="42">
        <f t="shared" si="8"/>
        <v>3216</v>
      </c>
      <c r="K104" s="42">
        <f t="shared" si="8"/>
        <v>878</v>
      </c>
      <c r="L104" s="42"/>
      <c r="M104" s="42"/>
      <c r="N104" s="42"/>
      <c r="O104" s="42"/>
      <c r="P104" s="42"/>
      <c r="Q104" s="42"/>
      <c r="R104" s="42">
        <f t="shared" si="9"/>
        <v>2022595</v>
      </c>
      <c r="S104" s="42">
        <f t="shared" si="10"/>
        <v>3327</v>
      </c>
    </row>
    <row r="105" spans="1:19" s="18" customFormat="1">
      <c r="A105" s="18">
        <f t="shared" si="12"/>
        <v>2017</v>
      </c>
      <c r="B105" s="18">
        <f t="shared" si="13"/>
        <v>2</v>
      </c>
      <c r="F105" s="42">
        <f>SUMIF('Cust MB Ind'!$X$8:$AH$8,$B$29,'Cust MB Ind'!$X65:$AH65)</f>
        <v>9</v>
      </c>
      <c r="G105" s="42">
        <f>'Avg Bill Days'!C62</f>
        <v>29.81</v>
      </c>
      <c r="H105" s="42"/>
      <c r="I105" s="42"/>
      <c r="J105" s="42">
        <f t="shared" si="8"/>
        <v>3321</v>
      </c>
      <c r="K105" s="42">
        <f t="shared" si="8"/>
        <v>964</v>
      </c>
      <c r="L105" s="42"/>
      <c r="M105" s="42"/>
      <c r="N105" s="42"/>
      <c r="O105" s="42"/>
      <c r="P105" s="42"/>
      <c r="Q105" s="42"/>
      <c r="R105" s="42">
        <f t="shared" si="9"/>
        <v>1940331</v>
      </c>
      <c r="S105" s="42">
        <f t="shared" si="10"/>
        <v>3349</v>
      </c>
    </row>
    <row r="106" spans="1:19" s="18" customFormat="1">
      <c r="A106" s="18">
        <f t="shared" si="12"/>
        <v>2017</v>
      </c>
      <c r="B106" s="18">
        <f t="shared" si="13"/>
        <v>3</v>
      </c>
      <c r="F106" s="42">
        <f>SUMIF('Cust MB Ind'!$X$8:$AH$8,$B$29,'Cust MB Ind'!$X66:$AH66)</f>
        <v>9</v>
      </c>
      <c r="G106" s="42">
        <f>'Avg Bill Days'!C63</f>
        <v>29.524000000000001</v>
      </c>
      <c r="H106" s="42"/>
      <c r="I106" s="42"/>
      <c r="J106" s="42">
        <f t="shared" si="8"/>
        <v>3233</v>
      </c>
      <c r="K106" s="42">
        <f t="shared" si="8"/>
        <v>973</v>
      </c>
      <c r="L106" s="42"/>
      <c r="M106" s="42"/>
      <c r="N106" s="42"/>
      <c r="O106" s="42"/>
      <c r="P106" s="42"/>
      <c r="Q106" s="42"/>
      <c r="R106" s="42">
        <f t="shared" si="9"/>
        <v>1885686</v>
      </c>
      <c r="S106" s="42">
        <f t="shared" si="10"/>
        <v>3348</v>
      </c>
    </row>
    <row r="107" spans="1:19" s="18" customFormat="1">
      <c r="A107" s="18">
        <f t="shared" si="12"/>
        <v>2017</v>
      </c>
      <c r="B107" s="18">
        <f t="shared" si="13"/>
        <v>4</v>
      </c>
      <c r="F107" s="42">
        <f>SUMIF('Cust MB Ind'!$X$8:$AH$8,$B$29,'Cust MB Ind'!$X67:$AH67)</f>
        <v>9</v>
      </c>
      <c r="G107" s="42">
        <f>'Avg Bill Days'!C64</f>
        <v>30.713999999999999</v>
      </c>
      <c r="H107" s="42"/>
      <c r="I107" s="42"/>
      <c r="J107" s="42">
        <f t="shared" si="8"/>
        <v>3414</v>
      </c>
      <c r="K107" s="42">
        <f t="shared" si="8"/>
        <v>983</v>
      </c>
      <c r="L107" s="42"/>
      <c r="M107" s="42"/>
      <c r="N107" s="42"/>
      <c r="O107" s="42"/>
      <c r="P107" s="42"/>
      <c r="Q107" s="42"/>
      <c r="R107" s="42">
        <f t="shared" si="9"/>
        <v>2029928</v>
      </c>
      <c r="S107" s="42">
        <f t="shared" si="10"/>
        <v>3458</v>
      </c>
    </row>
    <row r="108" spans="1:19" s="18" customFormat="1">
      <c r="A108" s="18">
        <f t="shared" si="12"/>
        <v>2017</v>
      </c>
      <c r="B108" s="18">
        <f t="shared" si="13"/>
        <v>5</v>
      </c>
      <c r="F108" s="42">
        <f>SUMIF('Cust MB Ind'!$X$8:$AH$8,$B$29,'Cust MB Ind'!$X68:$AH68)</f>
        <v>9</v>
      </c>
      <c r="G108" s="42">
        <f>'Avg Bill Days'!C65</f>
        <v>29.524000000000001</v>
      </c>
      <c r="H108" s="42"/>
      <c r="I108" s="42"/>
      <c r="J108" s="42">
        <f t="shared" si="8"/>
        <v>3497</v>
      </c>
      <c r="K108" s="42">
        <f t="shared" si="8"/>
        <v>1003</v>
      </c>
      <c r="L108" s="42"/>
      <c r="M108" s="42"/>
      <c r="N108" s="42"/>
      <c r="O108" s="42"/>
      <c r="P108" s="42"/>
      <c r="Q108" s="42"/>
      <c r="R108" s="42">
        <f t="shared" si="9"/>
        <v>2069273</v>
      </c>
      <c r="S108" s="42">
        <f t="shared" si="10"/>
        <v>3625</v>
      </c>
    </row>
    <row r="109" spans="1:19" s="18" customFormat="1">
      <c r="A109" s="18">
        <f t="shared" si="12"/>
        <v>2017</v>
      </c>
      <c r="B109" s="18">
        <f t="shared" si="13"/>
        <v>6</v>
      </c>
      <c r="F109" s="42">
        <f>SUMIF('Cust MB Ind'!$X$8:$AH$8,$B$29,'Cust MB Ind'!$X69:$AH69)</f>
        <v>9</v>
      </c>
      <c r="G109" s="42">
        <f>'Avg Bill Days'!C66</f>
        <v>30.619</v>
      </c>
      <c r="H109" s="42"/>
      <c r="I109" s="42"/>
      <c r="J109" s="42">
        <f t="shared" si="8"/>
        <v>3636</v>
      </c>
      <c r="K109" s="42">
        <f t="shared" si="8"/>
        <v>947</v>
      </c>
      <c r="L109" s="42"/>
      <c r="M109" s="42"/>
      <c r="N109" s="42"/>
      <c r="O109" s="42"/>
      <c r="P109" s="42"/>
      <c r="Q109" s="42"/>
      <c r="R109" s="42">
        <f t="shared" si="9"/>
        <v>2148736</v>
      </c>
      <c r="S109" s="42">
        <f t="shared" si="10"/>
        <v>3697</v>
      </c>
    </row>
    <row r="110" spans="1:19" s="18" customFormat="1">
      <c r="A110" s="18">
        <f t="shared" si="12"/>
        <v>2017</v>
      </c>
      <c r="B110" s="18">
        <f t="shared" si="13"/>
        <v>7</v>
      </c>
      <c r="F110" s="42">
        <f>SUMIF('Cust MB Ind'!$X$8:$AH$8,$B$29,'Cust MB Ind'!$X70:$AH70)</f>
        <v>9</v>
      </c>
      <c r="G110" s="42">
        <f>'Avg Bill Days'!C67</f>
        <v>30.713999999999999</v>
      </c>
      <c r="H110" s="42"/>
      <c r="I110" s="42"/>
      <c r="J110" s="42">
        <f t="shared" si="8"/>
        <v>3512</v>
      </c>
      <c r="K110" s="42">
        <f t="shared" si="8"/>
        <v>940</v>
      </c>
      <c r="L110" s="42"/>
      <c r="M110" s="42"/>
      <c r="N110" s="42"/>
      <c r="O110" s="42"/>
      <c r="P110" s="42"/>
      <c r="Q110" s="42"/>
      <c r="R110" s="42">
        <f t="shared" si="9"/>
        <v>2151097</v>
      </c>
      <c r="S110" s="42">
        <f t="shared" si="10"/>
        <v>3552</v>
      </c>
    </row>
    <row r="111" spans="1:19" s="18" customFormat="1">
      <c r="A111" s="18">
        <f t="shared" si="12"/>
        <v>2017</v>
      </c>
      <c r="B111" s="18">
        <f t="shared" si="13"/>
        <v>8</v>
      </c>
      <c r="F111" s="42">
        <f>SUMIF('Cust MB Ind'!$X$8:$AH$8,$B$29,'Cust MB Ind'!$X71:$AH71)</f>
        <v>9</v>
      </c>
      <c r="G111" s="42">
        <f>'Avg Bill Days'!C68</f>
        <v>30.475999999999999</v>
      </c>
      <c r="H111" s="42"/>
      <c r="I111" s="42"/>
      <c r="J111" s="42">
        <f t="shared" si="8"/>
        <v>3771</v>
      </c>
      <c r="K111" s="42">
        <f t="shared" si="8"/>
        <v>900</v>
      </c>
      <c r="L111" s="42"/>
      <c r="M111" s="42"/>
      <c r="N111" s="42"/>
      <c r="O111" s="42"/>
      <c r="P111" s="42"/>
      <c r="Q111" s="42"/>
      <c r="R111" s="42">
        <f t="shared" si="9"/>
        <v>2147846</v>
      </c>
      <c r="S111" s="42">
        <f t="shared" si="10"/>
        <v>3835</v>
      </c>
    </row>
    <row r="112" spans="1:19" s="18" customFormat="1">
      <c r="A112" s="18">
        <f t="shared" si="12"/>
        <v>2017</v>
      </c>
      <c r="B112" s="18">
        <f t="shared" si="13"/>
        <v>9</v>
      </c>
      <c r="F112" s="42">
        <f>SUMIF('Cust MB Ind'!$X$8:$AH$8,$B$29,'Cust MB Ind'!$X72:$AH72)</f>
        <v>9</v>
      </c>
      <c r="G112" s="42">
        <f>'Avg Bill Days'!C69</f>
        <v>31.143000000000001</v>
      </c>
      <c r="H112" s="42"/>
      <c r="I112" s="42"/>
      <c r="J112" s="42">
        <f t="shared" si="8"/>
        <v>3680</v>
      </c>
      <c r="K112" s="42">
        <f t="shared" si="8"/>
        <v>1150</v>
      </c>
      <c r="L112" s="42"/>
      <c r="M112" s="42"/>
      <c r="N112" s="42"/>
      <c r="O112" s="42"/>
      <c r="P112" s="42"/>
      <c r="Q112" s="42"/>
      <c r="R112" s="42">
        <f t="shared" si="9"/>
        <v>2254553</v>
      </c>
      <c r="S112" s="42">
        <f t="shared" si="10"/>
        <v>3762</v>
      </c>
    </row>
    <row r="113" spans="1:19" s="18" customFormat="1">
      <c r="A113" s="18">
        <f t="shared" si="12"/>
        <v>2017</v>
      </c>
      <c r="B113" s="18">
        <f t="shared" si="13"/>
        <v>10</v>
      </c>
      <c r="F113" s="42">
        <f>SUMIF('Cust MB Ind'!$X$8:$AH$8,$B$29,'Cust MB Ind'!$X73:$AH73)</f>
        <v>9</v>
      </c>
      <c r="G113" s="42">
        <f>'Avg Bill Days'!C70</f>
        <v>30.762</v>
      </c>
      <c r="H113" s="42"/>
      <c r="I113" s="42"/>
      <c r="J113" s="42">
        <f t="shared" si="8"/>
        <v>3411</v>
      </c>
      <c r="K113" s="42">
        <f t="shared" si="8"/>
        <v>1024</v>
      </c>
      <c r="L113" s="42"/>
      <c r="M113" s="42"/>
      <c r="N113" s="42"/>
      <c r="O113" s="42"/>
      <c r="P113" s="42"/>
      <c r="Q113" s="42"/>
      <c r="R113" s="42">
        <f t="shared" si="9"/>
        <v>2013895</v>
      </c>
      <c r="S113" s="42">
        <f t="shared" si="10"/>
        <v>3448</v>
      </c>
    </row>
    <row r="114" spans="1:19" s="18" customFormat="1">
      <c r="A114" s="18">
        <f t="shared" si="12"/>
        <v>2017</v>
      </c>
      <c r="B114" s="18">
        <f t="shared" si="13"/>
        <v>11</v>
      </c>
      <c r="F114" s="42">
        <f>SUMIF('Cust MB Ind'!$X$8:$AH$8,$B$29,'Cust MB Ind'!$X74:$AH74)</f>
        <v>9</v>
      </c>
      <c r="G114" s="42">
        <f>'Avg Bill Days'!C71</f>
        <v>28.619</v>
      </c>
      <c r="H114" s="42"/>
      <c r="I114" s="42"/>
      <c r="J114" s="42">
        <f t="shared" ref="J114:K177" si="14">ROUND(SUMIF($B$32:$B$45,$B114,J$32:J$45)*$F114,0)</f>
        <v>3364</v>
      </c>
      <c r="K114" s="42">
        <f t="shared" si="14"/>
        <v>1007</v>
      </c>
      <c r="L114" s="42"/>
      <c r="M114" s="42"/>
      <c r="N114" s="42"/>
      <c r="O114" s="42"/>
      <c r="P114" s="42"/>
      <c r="Q114" s="42"/>
      <c r="R114" s="42">
        <f t="shared" ref="R114:R177" si="15">ROUND(SUMIF($B$32:$B$45,$B114,R$32:R$45)*$F114*$G114,0)</f>
        <v>1983334</v>
      </c>
      <c r="S114" s="42">
        <f t="shared" ref="S114:S177" si="16">ROUND(SUMIF($B$32:$B$45,$B114,S$32:S$45)*$F114,0)</f>
        <v>3510</v>
      </c>
    </row>
    <row r="115" spans="1:19" s="18" customFormat="1">
      <c r="A115" s="18">
        <f t="shared" si="12"/>
        <v>2017</v>
      </c>
      <c r="B115" s="18">
        <f t="shared" si="13"/>
        <v>12</v>
      </c>
      <c r="F115" s="42">
        <f>SUMIF('Cust MB Ind'!$X$8:$AH$8,$B$29,'Cust MB Ind'!$X75:$AH75)</f>
        <v>9</v>
      </c>
      <c r="G115" s="42">
        <f>'Avg Bill Days'!C72</f>
        <v>31.238</v>
      </c>
      <c r="H115" s="42"/>
      <c r="I115" s="42"/>
      <c r="J115" s="42">
        <f t="shared" si="14"/>
        <v>3362</v>
      </c>
      <c r="K115" s="42">
        <f t="shared" si="14"/>
        <v>965</v>
      </c>
      <c r="L115" s="42"/>
      <c r="M115" s="42"/>
      <c r="N115" s="42"/>
      <c r="O115" s="42"/>
      <c r="P115" s="42"/>
      <c r="Q115" s="42"/>
      <c r="R115" s="42">
        <f t="shared" si="15"/>
        <v>2050967</v>
      </c>
      <c r="S115" s="42">
        <f t="shared" si="16"/>
        <v>3482</v>
      </c>
    </row>
    <row r="116" spans="1:19" s="18" customFormat="1">
      <c r="A116" s="18">
        <f t="shared" si="12"/>
        <v>2018</v>
      </c>
      <c r="B116" s="18">
        <f t="shared" si="13"/>
        <v>1</v>
      </c>
      <c r="F116" s="42">
        <f>SUMIF('Cust MB Ind'!$X$8:$AH$8,$B$29,'Cust MB Ind'!$X76:$AH76)</f>
        <v>9</v>
      </c>
      <c r="G116" s="42">
        <f>'Avg Bill Days'!C73</f>
        <v>32.286000000000001</v>
      </c>
      <c r="H116" s="42"/>
      <c r="I116" s="42"/>
      <c r="J116" s="42">
        <f t="shared" si="14"/>
        <v>3216</v>
      </c>
      <c r="K116" s="42">
        <f t="shared" si="14"/>
        <v>878</v>
      </c>
      <c r="L116" s="42"/>
      <c r="M116" s="42"/>
      <c r="N116" s="42"/>
      <c r="O116" s="42"/>
      <c r="P116" s="42"/>
      <c r="Q116" s="42"/>
      <c r="R116" s="42">
        <f t="shared" si="15"/>
        <v>2022595</v>
      </c>
      <c r="S116" s="42">
        <f t="shared" si="16"/>
        <v>3327</v>
      </c>
    </row>
    <row r="117" spans="1:19" s="18" customFormat="1">
      <c r="A117" s="18">
        <f t="shared" si="12"/>
        <v>2018</v>
      </c>
      <c r="B117" s="18">
        <f t="shared" si="13"/>
        <v>2</v>
      </c>
      <c r="F117" s="42">
        <f>SUMIF('Cust MB Ind'!$X$8:$AH$8,$B$29,'Cust MB Ind'!$X77:$AH77)</f>
        <v>9</v>
      </c>
      <c r="G117" s="42">
        <f>'Avg Bill Days'!C74</f>
        <v>29.81</v>
      </c>
      <c r="H117" s="42"/>
      <c r="I117" s="42"/>
      <c r="J117" s="42">
        <f t="shared" si="14"/>
        <v>3321</v>
      </c>
      <c r="K117" s="42">
        <f t="shared" si="14"/>
        <v>964</v>
      </c>
      <c r="L117" s="42"/>
      <c r="M117" s="42"/>
      <c r="N117" s="42"/>
      <c r="O117" s="42"/>
      <c r="P117" s="42"/>
      <c r="Q117" s="42"/>
      <c r="R117" s="42">
        <f t="shared" si="15"/>
        <v>1940331</v>
      </c>
      <c r="S117" s="42">
        <f t="shared" si="16"/>
        <v>3349</v>
      </c>
    </row>
    <row r="118" spans="1:19" s="18" customFormat="1">
      <c r="A118" s="18">
        <f t="shared" si="12"/>
        <v>2018</v>
      </c>
      <c r="B118" s="18">
        <f t="shared" si="13"/>
        <v>3</v>
      </c>
      <c r="F118" s="42">
        <f>SUMIF('Cust MB Ind'!$X$8:$AH$8,$B$29,'Cust MB Ind'!$X78:$AH78)</f>
        <v>9</v>
      </c>
      <c r="G118" s="42">
        <f>'Avg Bill Days'!C75</f>
        <v>29.524000000000001</v>
      </c>
      <c r="H118" s="42"/>
      <c r="I118" s="42"/>
      <c r="J118" s="42">
        <f t="shared" si="14"/>
        <v>3233</v>
      </c>
      <c r="K118" s="42">
        <f t="shared" si="14"/>
        <v>973</v>
      </c>
      <c r="L118" s="42"/>
      <c r="M118" s="42"/>
      <c r="N118" s="42"/>
      <c r="O118" s="42"/>
      <c r="P118" s="42"/>
      <c r="Q118" s="42"/>
      <c r="R118" s="42">
        <f t="shared" si="15"/>
        <v>1885686</v>
      </c>
      <c r="S118" s="42">
        <f t="shared" si="16"/>
        <v>3348</v>
      </c>
    </row>
    <row r="119" spans="1:19" s="18" customFormat="1">
      <c r="A119" s="18">
        <f t="shared" si="12"/>
        <v>2018</v>
      </c>
      <c r="B119" s="18">
        <f t="shared" si="13"/>
        <v>4</v>
      </c>
      <c r="F119" s="42">
        <f>SUMIF('Cust MB Ind'!$X$8:$AH$8,$B$29,'Cust MB Ind'!$X79:$AH79)</f>
        <v>9</v>
      </c>
      <c r="G119" s="42">
        <f>'Avg Bill Days'!C76</f>
        <v>30.713999999999999</v>
      </c>
      <c r="H119" s="42"/>
      <c r="I119" s="42"/>
      <c r="J119" s="42">
        <f t="shared" si="14"/>
        <v>3414</v>
      </c>
      <c r="K119" s="42">
        <f t="shared" si="14"/>
        <v>983</v>
      </c>
      <c r="L119" s="42"/>
      <c r="M119" s="42"/>
      <c r="N119" s="42"/>
      <c r="O119" s="42"/>
      <c r="P119" s="42"/>
      <c r="Q119" s="42"/>
      <c r="R119" s="42">
        <f t="shared" si="15"/>
        <v>2029928</v>
      </c>
      <c r="S119" s="42">
        <f t="shared" si="16"/>
        <v>3458</v>
      </c>
    </row>
    <row r="120" spans="1:19" s="18" customFormat="1">
      <c r="A120" s="18">
        <f t="shared" si="12"/>
        <v>2018</v>
      </c>
      <c r="B120" s="18">
        <f t="shared" si="13"/>
        <v>5</v>
      </c>
      <c r="F120" s="42">
        <f>SUMIF('Cust MB Ind'!$X$8:$AH$8,$B$29,'Cust MB Ind'!$X80:$AH80)</f>
        <v>9</v>
      </c>
      <c r="G120" s="42">
        <f>'Avg Bill Days'!C77</f>
        <v>29.524000000000001</v>
      </c>
      <c r="H120" s="42"/>
      <c r="I120" s="42"/>
      <c r="J120" s="42">
        <f t="shared" si="14"/>
        <v>3497</v>
      </c>
      <c r="K120" s="42">
        <f t="shared" si="14"/>
        <v>1003</v>
      </c>
      <c r="L120" s="42"/>
      <c r="M120" s="42"/>
      <c r="N120" s="42"/>
      <c r="O120" s="42"/>
      <c r="P120" s="42"/>
      <c r="Q120" s="42"/>
      <c r="R120" s="42">
        <f t="shared" si="15"/>
        <v>2069273</v>
      </c>
      <c r="S120" s="42">
        <f t="shared" si="16"/>
        <v>3625</v>
      </c>
    </row>
    <row r="121" spans="1:19" s="18" customFormat="1">
      <c r="A121" s="18">
        <f t="shared" si="12"/>
        <v>2018</v>
      </c>
      <c r="B121" s="18">
        <f t="shared" si="13"/>
        <v>6</v>
      </c>
      <c r="F121" s="42">
        <f>SUMIF('Cust MB Ind'!$X$8:$AH$8,$B$29,'Cust MB Ind'!$X81:$AH81)</f>
        <v>9</v>
      </c>
      <c r="G121" s="42">
        <f>'Avg Bill Days'!C78</f>
        <v>30.619</v>
      </c>
      <c r="H121" s="42"/>
      <c r="I121" s="42"/>
      <c r="J121" s="42">
        <f t="shared" si="14"/>
        <v>3636</v>
      </c>
      <c r="K121" s="42">
        <f t="shared" si="14"/>
        <v>947</v>
      </c>
      <c r="L121" s="42"/>
      <c r="M121" s="42"/>
      <c r="N121" s="42"/>
      <c r="O121" s="42"/>
      <c r="P121" s="42"/>
      <c r="Q121" s="42"/>
      <c r="R121" s="42">
        <f t="shared" si="15"/>
        <v>2148736</v>
      </c>
      <c r="S121" s="42">
        <f t="shared" si="16"/>
        <v>3697</v>
      </c>
    </row>
    <row r="122" spans="1:19" s="18" customFormat="1">
      <c r="A122" s="18">
        <f t="shared" si="12"/>
        <v>2018</v>
      </c>
      <c r="B122" s="18">
        <f t="shared" si="13"/>
        <v>7</v>
      </c>
      <c r="F122" s="42">
        <f>SUMIF('Cust MB Ind'!$X$8:$AH$8,$B$29,'Cust MB Ind'!$X82:$AH82)</f>
        <v>9</v>
      </c>
      <c r="G122" s="42">
        <f>'Avg Bill Days'!C79</f>
        <v>30.713999999999999</v>
      </c>
      <c r="H122" s="42"/>
      <c r="I122" s="42"/>
      <c r="J122" s="42">
        <f t="shared" si="14"/>
        <v>3512</v>
      </c>
      <c r="K122" s="42">
        <f t="shared" si="14"/>
        <v>940</v>
      </c>
      <c r="L122" s="42"/>
      <c r="M122" s="42"/>
      <c r="N122" s="42"/>
      <c r="O122" s="42"/>
      <c r="P122" s="42"/>
      <c r="Q122" s="42"/>
      <c r="R122" s="42">
        <f t="shared" si="15"/>
        <v>2151097</v>
      </c>
      <c r="S122" s="42">
        <f t="shared" si="16"/>
        <v>3552</v>
      </c>
    </row>
    <row r="123" spans="1:19" s="18" customFormat="1">
      <c r="A123" s="18">
        <f t="shared" si="12"/>
        <v>2018</v>
      </c>
      <c r="B123" s="18">
        <f t="shared" si="13"/>
        <v>8</v>
      </c>
      <c r="F123" s="42">
        <f>SUMIF('Cust MB Ind'!$X$8:$AH$8,$B$29,'Cust MB Ind'!$X83:$AH83)</f>
        <v>9</v>
      </c>
      <c r="G123" s="42">
        <f>'Avg Bill Days'!C80</f>
        <v>30.475999999999999</v>
      </c>
      <c r="H123" s="42"/>
      <c r="I123" s="42"/>
      <c r="J123" s="42">
        <f t="shared" si="14"/>
        <v>3771</v>
      </c>
      <c r="K123" s="42">
        <f t="shared" si="14"/>
        <v>900</v>
      </c>
      <c r="L123" s="42"/>
      <c r="M123" s="42"/>
      <c r="N123" s="42"/>
      <c r="O123" s="42"/>
      <c r="P123" s="42"/>
      <c r="Q123" s="42"/>
      <c r="R123" s="42">
        <f t="shared" si="15"/>
        <v>2147846</v>
      </c>
      <c r="S123" s="42">
        <f t="shared" si="16"/>
        <v>3835</v>
      </c>
    </row>
    <row r="124" spans="1:19" s="18" customFormat="1">
      <c r="A124" s="18">
        <f t="shared" si="12"/>
        <v>2018</v>
      </c>
      <c r="B124" s="18">
        <f t="shared" si="13"/>
        <v>9</v>
      </c>
      <c r="F124" s="42">
        <f>SUMIF('Cust MB Ind'!$X$8:$AH$8,$B$29,'Cust MB Ind'!$X84:$AH84)</f>
        <v>9</v>
      </c>
      <c r="G124" s="42">
        <f>'Avg Bill Days'!C81</f>
        <v>31.143000000000001</v>
      </c>
      <c r="H124" s="42"/>
      <c r="I124" s="42"/>
      <c r="J124" s="42">
        <f t="shared" si="14"/>
        <v>3680</v>
      </c>
      <c r="K124" s="42">
        <f t="shared" si="14"/>
        <v>1150</v>
      </c>
      <c r="L124" s="42"/>
      <c r="M124" s="42"/>
      <c r="N124" s="42"/>
      <c r="O124" s="42"/>
      <c r="P124" s="42"/>
      <c r="Q124" s="42"/>
      <c r="R124" s="42">
        <f t="shared" si="15"/>
        <v>2254553</v>
      </c>
      <c r="S124" s="42">
        <f t="shared" si="16"/>
        <v>3762</v>
      </c>
    </row>
    <row r="125" spans="1:19" s="18" customFormat="1">
      <c r="A125" s="18">
        <f t="shared" si="12"/>
        <v>2018</v>
      </c>
      <c r="B125" s="18">
        <f t="shared" si="13"/>
        <v>10</v>
      </c>
      <c r="F125" s="42">
        <f>SUMIF('Cust MB Ind'!$X$8:$AH$8,$B$29,'Cust MB Ind'!$X85:$AH85)</f>
        <v>9</v>
      </c>
      <c r="G125" s="42">
        <f>'Avg Bill Days'!C82</f>
        <v>30.762</v>
      </c>
      <c r="H125" s="42"/>
      <c r="I125" s="42"/>
      <c r="J125" s="42">
        <f t="shared" si="14"/>
        <v>3411</v>
      </c>
      <c r="K125" s="42">
        <f t="shared" si="14"/>
        <v>1024</v>
      </c>
      <c r="L125" s="42"/>
      <c r="M125" s="42"/>
      <c r="N125" s="42"/>
      <c r="O125" s="42"/>
      <c r="P125" s="42"/>
      <c r="Q125" s="42"/>
      <c r="R125" s="42">
        <f t="shared" si="15"/>
        <v>2013895</v>
      </c>
      <c r="S125" s="42">
        <f t="shared" si="16"/>
        <v>3448</v>
      </c>
    </row>
    <row r="126" spans="1:19" s="18" customFormat="1">
      <c r="A126" s="18">
        <f t="shared" si="12"/>
        <v>2018</v>
      </c>
      <c r="B126" s="18">
        <f t="shared" si="13"/>
        <v>11</v>
      </c>
      <c r="F126" s="42">
        <f>SUMIF('Cust MB Ind'!$X$8:$AH$8,$B$29,'Cust MB Ind'!$X86:$AH86)</f>
        <v>9</v>
      </c>
      <c r="G126" s="42">
        <f>'Avg Bill Days'!C83</f>
        <v>28.619</v>
      </c>
      <c r="H126" s="42"/>
      <c r="I126" s="42"/>
      <c r="J126" s="42">
        <f t="shared" si="14"/>
        <v>3364</v>
      </c>
      <c r="K126" s="42">
        <f t="shared" si="14"/>
        <v>1007</v>
      </c>
      <c r="L126" s="42"/>
      <c r="M126" s="42"/>
      <c r="N126" s="42"/>
      <c r="O126" s="42"/>
      <c r="P126" s="42"/>
      <c r="Q126" s="42"/>
      <c r="R126" s="42">
        <f t="shared" si="15"/>
        <v>1983334</v>
      </c>
      <c r="S126" s="42">
        <f t="shared" si="16"/>
        <v>3510</v>
      </c>
    </row>
    <row r="127" spans="1:19" s="18" customFormat="1">
      <c r="A127" s="18">
        <f t="shared" si="12"/>
        <v>2018</v>
      </c>
      <c r="B127" s="18">
        <f t="shared" si="13"/>
        <v>12</v>
      </c>
      <c r="F127" s="42">
        <f>SUMIF('Cust MB Ind'!$X$8:$AH$8,$B$29,'Cust MB Ind'!$X87:$AH87)</f>
        <v>9</v>
      </c>
      <c r="G127" s="42">
        <f>'Avg Bill Days'!C84</f>
        <v>31.238</v>
      </c>
      <c r="H127" s="42"/>
      <c r="I127" s="42"/>
      <c r="J127" s="42">
        <f t="shared" si="14"/>
        <v>3362</v>
      </c>
      <c r="K127" s="42">
        <f t="shared" si="14"/>
        <v>965</v>
      </c>
      <c r="L127" s="42"/>
      <c r="M127" s="42"/>
      <c r="N127" s="42"/>
      <c r="O127" s="42"/>
      <c r="P127" s="42"/>
      <c r="Q127" s="42"/>
      <c r="R127" s="42">
        <f t="shared" si="15"/>
        <v>2050967</v>
      </c>
      <c r="S127" s="42">
        <f t="shared" si="16"/>
        <v>3482</v>
      </c>
    </row>
    <row r="128" spans="1:19" s="18" customFormat="1">
      <c r="A128" s="18">
        <f t="shared" si="12"/>
        <v>2019</v>
      </c>
      <c r="B128" s="18">
        <f t="shared" si="13"/>
        <v>1</v>
      </c>
      <c r="F128" s="42">
        <f>SUMIF('Cust MB Ind'!$X$8:$AH$8,$B$29,'Cust MB Ind'!$X88:$AH88)</f>
        <v>9</v>
      </c>
      <c r="G128" s="42">
        <f>'Avg Bill Days'!C85</f>
        <v>32.286000000000001</v>
      </c>
      <c r="H128" s="42"/>
      <c r="I128" s="42"/>
      <c r="J128" s="42">
        <f t="shared" si="14"/>
        <v>3216</v>
      </c>
      <c r="K128" s="42">
        <f t="shared" si="14"/>
        <v>878</v>
      </c>
      <c r="L128" s="42"/>
      <c r="M128" s="42"/>
      <c r="N128" s="42"/>
      <c r="O128" s="42"/>
      <c r="P128" s="42"/>
      <c r="Q128" s="42"/>
      <c r="R128" s="42">
        <f t="shared" si="15"/>
        <v>2022595</v>
      </c>
      <c r="S128" s="42">
        <f t="shared" si="16"/>
        <v>3327</v>
      </c>
    </row>
    <row r="129" spans="1:19" s="18" customFormat="1">
      <c r="A129" s="18">
        <f t="shared" si="12"/>
        <v>2019</v>
      </c>
      <c r="B129" s="18">
        <f t="shared" si="13"/>
        <v>2</v>
      </c>
      <c r="F129" s="42">
        <f>SUMIF('Cust MB Ind'!$X$8:$AH$8,$B$29,'Cust MB Ind'!$X89:$AH89)</f>
        <v>9</v>
      </c>
      <c r="G129" s="42">
        <f>'Avg Bill Days'!C86</f>
        <v>29.81</v>
      </c>
      <c r="H129" s="42"/>
      <c r="I129" s="42"/>
      <c r="J129" s="42">
        <f t="shared" si="14"/>
        <v>3321</v>
      </c>
      <c r="K129" s="42">
        <f t="shared" si="14"/>
        <v>964</v>
      </c>
      <c r="L129" s="42"/>
      <c r="M129" s="42"/>
      <c r="N129" s="42"/>
      <c r="O129" s="42"/>
      <c r="P129" s="42"/>
      <c r="Q129" s="42"/>
      <c r="R129" s="42">
        <f t="shared" si="15"/>
        <v>1940331</v>
      </c>
      <c r="S129" s="42">
        <f t="shared" si="16"/>
        <v>3349</v>
      </c>
    </row>
    <row r="130" spans="1:19" s="18" customFormat="1">
      <c r="A130" s="18">
        <f t="shared" si="12"/>
        <v>2019</v>
      </c>
      <c r="B130" s="18">
        <f t="shared" si="13"/>
        <v>3</v>
      </c>
      <c r="F130" s="42">
        <f>SUMIF('Cust MB Ind'!$X$8:$AH$8,$B$29,'Cust MB Ind'!$X90:$AH90)</f>
        <v>9</v>
      </c>
      <c r="G130" s="42">
        <f>'Avg Bill Days'!C87</f>
        <v>29.524000000000001</v>
      </c>
      <c r="H130" s="42"/>
      <c r="I130" s="42"/>
      <c r="J130" s="42">
        <f t="shared" si="14"/>
        <v>3233</v>
      </c>
      <c r="K130" s="42">
        <f t="shared" si="14"/>
        <v>973</v>
      </c>
      <c r="L130" s="42"/>
      <c r="M130" s="42"/>
      <c r="N130" s="42"/>
      <c r="O130" s="42"/>
      <c r="P130" s="42"/>
      <c r="Q130" s="42"/>
      <c r="R130" s="42">
        <f t="shared" si="15"/>
        <v>1885686</v>
      </c>
      <c r="S130" s="42">
        <f t="shared" si="16"/>
        <v>3348</v>
      </c>
    </row>
    <row r="131" spans="1:19" s="18" customFormat="1">
      <c r="A131" s="18">
        <f t="shared" si="12"/>
        <v>2019</v>
      </c>
      <c r="B131" s="18">
        <f t="shared" si="13"/>
        <v>4</v>
      </c>
      <c r="F131" s="42">
        <f>SUMIF('Cust MB Ind'!$X$8:$AH$8,$B$29,'Cust MB Ind'!$X91:$AH91)</f>
        <v>9</v>
      </c>
      <c r="G131" s="42">
        <f>'Avg Bill Days'!C88</f>
        <v>30.713999999999999</v>
      </c>
      <c r="H131" s="42"/>
      <c r="I131" s="42"/>
      <c r="J131" s="42">
        <f t="shared" si="14"/>
        <v>3414</v>
      </c>
      <c r="K131" s="42">
        <f t="shared" si="14"/>
        <v>983</v>
      </c>
      <c r="L131" s="42"/>
      <c r="M131" s="42"/>
      <c r="N131" s="42"/>
      <c r="O131" s="42"/>
      <c r="P131" s="42"/>
      <c r="Q131" s="42"/>
      <c r="R131" s="42">
        <f t="shared" si="15"/>
        <v>2029928</v>
      </c>
      <c r="S131" s="42">
        <f t="shared" si="16"/>
        <v>3458</v>
      </c>
    </row>
    <row r="132" spans="1:19" s="18" customFormat="1">
      <c r="A132" s="18">
        <f t="shared" ref="A132:A195" si="17">A120+1</f>
        <v>2019</v>
      </c>
      <c r="B132" s="18">
        <f t="shared" si="13"/>
        <v>5</v>
      </c>
      <c r="F132" s="42">
        <f>SUMIF('Cust MB Ind'!$X$8:$AH$8,$B$29,'Cust MB Ind'!$X92:$AH92)</f>
        <v>9</v>
      </c>
      <c r="G132" s="42">
        <f>'Avg Bill Days'!C89</f>
        <v>29.524000000000001</v>
      </c>
      <c r="H132" s="42"/>
      <c r="I132" s="42"/>
      <c r="J132" s="42">
        <f t="shared" si="14"/>
        <v>3497</v>
      </c>
      <c r="K132" s="42">
        <f t="shared" si="14"/>
        <v>1003</v>
      </c>
      <c r="L132" s="42"/>
      <c r="M132" s="42"/>
      <c r="N132" s="42"/>
      <c r="O132" s="42"/>
      <c r="P132" s="42"/>
      <c r="Q132" s="42"/>
      <c r="R132" s="42">
        <f t="shared" si="15"/>
        <v>2069273</v>
      </c>
      <c r="S132" s="42">
        <f t="shared" si="16"/>
        <v>3625</v>
      </c>
    </row>
    <row r="133" spans="1:19" s="18" customFormat="1">
      <c r="A133" s="18">
        <f t="shared" si="17"/>
        <v>2019</v>
      </c>
      <c r="B133" s="18">
        <f t="shared" ref="B133:B196" si="18">B121</f>
        <v>6</v>
      </c>
      <c r="F133" s="42">
        <f>SUMIF('Cust MB Ind'!$X$8:$AH$8,$B$29,'Cust MB Ind'!$X93:$AH93)</f>
        <v>9</v>
      </c>
      <c r="G133" s="42">
        <f>'Avg Bill Days'!C90</f>
        <v>30.619</v>
      </c>
      <c r="H133" s="42"/>
      <c r="I133" s="42"/>
      <c r="J133" s="42">
        <f t="shared" si="14"/>
        <v>3636</v>
      </c>
      <c r="K133" s="42">
        <f t="shared" si="14"/>
        <v>947</v>
      </c>
      <c r="L133" s="42"/>
      <c r="M133" s="42"/>
      <c r="N133" s="42"/>
      <c r="O133" s="42"/>
      <c r="P133" s="42"/>
      <c r="Q133" s="42"/>
      <c r="R133" s="42">
        <f t="shared" si="15"/>
        <v>2148736</v>
      </c>
      <c r="S133" s="42">
        <f t="shared" si="16"/>
        <v>3697</v>
      </c>
    </row>
    <row r="134" spans="1:19" s="18" customFormat="1">
      <c r="A134" s="18">
        <f t="shared" si="17"/>
        <v>2019</v>
      </c>
      <c r="B134" s="18">
        <f t="shared" si="18"/>
        <v>7</v>
      </c>
      <c r="F134" s="42">
        <f>SUMIF('Cust MB Ind'!$X$8:$AH$8,$B$29,'Cust MB Ind'!$X94:$AH94)</f>
        <v>9</v>
      </c>
      <c r="G134" s="42">
        <f>'Avg Bill Days'!C91</f>
        <v>30.713999999999999</v>
      </c>
      <c r="H134" s="42"/>
      <c r="I134" s="42"/>
      <c r="J134" s="42">
        <f t="shared" si="14"/>
        <v>3512</v>
      </c>
      <c r="K134" s="42">
        <f t="shared" si="14"/>
        <v>940</v>
      </c>
      <c r="L134" s="42"/>
      <c r="M134" s="42"/>
      <c r="N134" s="42"/>
      <c r="O134" s="42"/>
      <c r="P134" s="42"/>
      <c r="Q134" s="42"/>
      <c r="R134" s="42">
        <f t="shared" si="15"/>
        <v>2151097</v>
      </c>
      <c r="S134" s="42">
        <f t="shared" si="16"/>
        <v>3552</v>
      </c>
    </row>
    <row r="135" spans="1:19" s="18" customFormat="1">
      <c r="A135" s="18">
        <f t="shared" si="17"/>
        <v>2019</v>
      </c>
      <c r="B135" s="18">
        <f t="shared" si="18"/>
        <v>8</v>
      </c>
      <c r="F135" s="42">
        <f>SUMIF('Cust MB Ind'!$X$8:$AH$8,$B$29,'Cust MB Ind'!$X95:$AH95)</f>
        <v>9</v>
      </c>
      <c r="G135" s="42">
        <f>'Avg Bill Days'!C92</f>
        <v>30.475999999999999</v>
      </c>
      <c r="H135" s="42"/>
      <c r="I135" s="42"/>
      <c r="J135" s="42">
        <f t="shared" si="14"/>
        <v>3771</v>
      </c>
      <c r="K135" s="42">
        <f t="shared" si="14"/>
        <v>900</v>
      </c>
      <c r="L135" s="42"/>
      <c r="M135" s="42"/>
      <c r="N135" s="42"/>
      <c r="O135" s="42"/>
      <c r="P135" s="42"/>
      <c r="Q135" s="42"/>
      <c r="R135" s="42">
        <f t="shared" si="15"/>
        <v>2147846</v>
      </c>
      <c r="S135" s="42">
        <f t="shared" si="16"/>
        <v>3835</v>
      </c>
    </row>
    <row r="136" spans="1:19" s="18" customFormat="1">
      <c r="A136" s="18">
        <f t="shared" si="17"/>
        <v>2019</v>
      </c>
      <c r="B136" s="18">
        <f t="shared" si="18"/>
        <v>9</v>
      </c>
      <c r="F136" s="42">
        <f>SUMIF('Cust MB Ind'!$X$8:$AH$8,$B$29,'Cust MB Ind'!$X96:$AH96)</f>
        <v>9</v>
      </c>
      <c r="G136" s="42">
        <f>'Avg Bill Days'!C93</f>
        <v>31.143000000000001</v>
      </c>
      <c r="H136" s="42"/>
      <c r="I136" s="42"/>
      <c r="J136" s="42">
        <f t="shared" si="14"/>
        <v>3680</v>
      </c>
      <c r="K136" s="42">
        <f t="shared" si="14"/>
        <v>1150</v>
      </c>
      <c r="L136" s="42"/>
      <c r="M136" s="42"/>
      <c r="N136" s="42"/>
      <c r="O136" s="42"/>
      <c r="P136" s="42"/>
      <c r="Q136" s="42"/>
      <c r="R136" s="42">
        <f t="shared" si="15"/>
        <v>2254553</v>
      </c>
      <c r="S136" s="42">
        <f t="shared" si="16"/>
        <v>3762</v>
      </c>
    </row>
    <row r="137" spans="1:19" s="18" customFormat="1">
      <c r="A137" s="18">
        <f t="shared" si="17"/>
        <v>2019</v>
      </c>
      <c r="B137" s="18">
        <f t="shared" si="18"/>
        <v>10</v>
      </c>
      <c r="F137" s="42">
        <f>SUMIF('Cust MB Ind'!$X$8:$AH$8,$B$29,'Cust MB Ind'!$X97:$AH97)</f>
        <v>9</v>
      </c>
      <c r="G137" s="42">
        <f>'Avg Bill Days'!C94</f>
        <v>30.762</v>
      </c>
      <c r="H137" s="42"/>
      <c r="I137" s="42"/>
      <c r="J137" s="42">
        <f t="shared" si="14"/>
        <v>3411</v>
      </c>
      <c r="K137" s="42">
        <f t="shared" si="14"/>
        <v>1024</v>
      </c>
      <c r="L137" s="42"/>
      <c r="M137" s="42"/>
      <c r="N137" s="42"/>
      <c r="O137" s="42"/>
      <c r="P137" s="42"/>
      <c r="Q137" s="42"/>
      <c r="R137" s="42">
        <f t="shared" si="15"/>
        <v>2013895</v>
      </c>
      <c r="S137" s="42">
        <f t="shared" si="16"/>
        <v>3448</v>
      </c>
    </row>
    <row r="138" spans="1:19" s="18" customFormat="1">
      <c r="A138" s="18">
        <f t="shared" si="17"/>
        <v>2019</v>
      </c>
      <c r="B138" s="18">
        <f t="shared" si="18"/>
        <v>11</v>
      </c>
      <c r="F138" s="42">
        <f>SUMIF('Cust MB Ind'!$X$8:$AH$8,$B$29,'Cust MB Ind'!$X98:$AH98)</f>
        <v>9</v>
      </c>
      <c r="G138" s="42">
        <f>'Avg Bill Days'!C95</f>
        <v>28.619</v>
      </c>
      <c r="H138" s="42"/>
      <c r="I138" s="42"/>
      <c r="J138" s="42">
        <f t="shared" si="14"/>
        <v>3364</v>
      </c>
      <c r="K138" s="42">
        <f t="shared" si="14"/>
        <v>1007</v>
      </c>
      <c r="L138" s="42"/>
      <c r="M138" s="42"/>
      <c r="N138" s="42"/>
      <c r="O138" s="42"/>
      <c r="P138" s="42"/>
      <c r="Q138" s="42"/>
      <c r="R138" s="42">
        <f t="shared" si="15"/>
        <v>1983334</v>
      </c>
      <c r="S138" s="42">
        <f t="shared" si="16"/>
        <v>3510</v>
      </c>
    </row>
    <row r="139" spans="1:19" s="18" customFormat="1">
      <c r="A139" s="18">
        <f t="shared" si="17"/>
        <v>2019</v>
      </c>
      <c r="B139" s="18">
        <f t="shared" si="18"/>
        <v>12</v>
      </c>
      <c r="F139" s="42">
        <f>SUMIF('Cust MB Ind'!$X$8:$AH$8,$B$29,'Cust MB Ind'!$X99:$AH99)</f>
        <v>9</v>
      </c>
      <c r="G139" s="42">
        <f>'Avg Bill Days'!C96</f>
        <v>31.238</v>
      </c>
      <c r="H139" s="42"/>
      <c r="I139" s="42"/>
      <c r="J139" s="42">
        <f t="shared" si="14"/>
        <v>3362</v>
      </c>
      <c r="K139" s="42">
        <f t="shared" si="14"/>
        <v>965</v>
      </c>
      <c r="L139" s="42"/>
      <c r="M139" s="42"/>
      <c r="N139" s="42"/>
      <c r="O139" s="42"/>
      <c r="P139" s="42"/>
      <c r="Q139" s="42"/>
      <c r="R139" s="42">
        <f t="shared" si="15"/>
        <v>2050967</v>
      </c>
      <c r="S139" s="42">
        <f t="shared" si="16"/>
        <v>3482</v>
      </c>
    </row>
    <row r="140" spans="1:19" s="18" customFormat="1">
      <c r="A140" s="18">
        <f t="shared" si="17"/>
        <v>2020</v>
      </c>
      <c r="B140" s="18">
        <f t="shared" si="18"/>
        <v>1</v>
      </c>
      <c r="F140" s="42">
        <f>SUMIF('Cust MB Ind'!$X$8:$AH$8,$B$29,'Cust MB Ind'!$X100:$AH100)</f>
        <v>9</v>
      </c>
      <c r="G140" s="42">
        <f>'Avg Bill Days'!C97</f>
        <v>32.286000000000001</v>
      </c>
      <c r="H140" s="42"/>
      <c r="I140" s="42"/>
      <c r="J140" s="42">
        <f t="shared" si="14"/>
        <v>3216</v>
      </c>
      <c r="K140" s="42">
        <f t="shared" si="14"/>
        <v>878</v>
      </c>
      <c r="L140" s="42"/>
      <c r="M140" s="42"/>
      <c r="N140" s="42"/>
      <c r="O140" s="42"/>
      <c r="P140" s="42"/>
      <c r="Q140" s="42"/>
      <c r="R140" s="42">
        <f t="shared" si="15"/>
        <v>2022595</v>
      </c>
      <c r="S140" s="42">
        <f t="shared" si="16"/>
        <v>3327</v>
      </c>
    </row>
    <row r="141" spans="1:19" s="18" customFormat="1">
      <c r="A141" s="18">
        <f t="shared" si="17"/>
        <v>2020</v>
      </c>
      <c r="B141" s="18">
        <f t="shared" si="18"/>
        <v>2</v>
      </c>
      <c r="F141" s="42">
        <f>SUMIF('Cust MB Ind'!$X$8:$AH$8,$B$29,'Cust MB Ind'!$X101:$AH101)</f>
        <v>9</v>
      </c>
      <c r="G141" s="42">
        <f>'Avg Bill Days'!C98</f>
        <v>30.31</v>
      </c>
      <c r="H141" s="42"/>
      <c r="I141" s="42"/>
      <c r="J141" s="42">
        <f t="shared" si="14"/>
        <v>3321</v>
      </c>
      <c r="K141" s="42">
        <f t="shared" si="14"/>
        <v>964</v>
      </c>
      <c r="L141" s="42"/>
      <c r="M141" s="42"/>
      <c r="N141" s="42"/>
      <c r="O141" s="42"/>
      <c r="P141" s="42"/>
      <c r="Q141" s="42"/>
      <c r="R141" s="42">
        <f t="shared" si="15"/>
        <v>1972876</v>
      </c>
      <c r="S141" s="42">
        <f t="shared" si="16"/>
        <v>3349</v>
      </c>
    </row>
    <row r="142" spans="1:19" s="18" customFormat="1">
      <c r="A142" s="18">
        <f t="shared" si="17"/>
        <v>2020</v>
      </c>
      <c r="B142" s="18">
        <f t="shared" si="18"/>
        <v>3</v>
      </c>
      <c r="F142" s="42">
        <f>SUMIF('Cust MB Ind'!$X$8:$AH$8,$B$29,'Cust MB Ind'!$X102:$AH102)</f>
        <v>9</v>
      </c>
      <c r="G142" s="42">
        <f>'Avg Bill Days'!C99</f>
        <v>30.024000000000001</v>
      </c>
      <c r="H142" s="42"/>
      <c r="I142" s="42"/>
      <c r="J142" s="42">
        <f t="shared" si="14"/>
        <v>3233</v>
      </c>
      <c r="K142" s="42">
        <f t="shared" si="14"/>
        <v>973</v>
      </c>
      <c r="L142" s="42"/>
      <c r="M142" s="42"/>
      <c r="N142" s="42"/>
      <c r="O142" s="42"/>
      <c r="P142" s="42"/>
      <c r="Q142" s="42"/>
      <c r="R142" s="42">
        <f t="shared" si="15"/>
        <v>1917621</v>
      </c>
      <c r="S142" s="42">
        <f t="shared" si="16"/>
        <v>3348</v>
      </c>
    </row>
    <row r="143" spans="1:19" s="18" customFormat="1">
      <c r="A143" s="18">
        <f t="shared" si="17"/>
        <v>2020</v>
      </c>
      <c r="B143" s="18">
        <f t="shared" si="18"/>
        <v>4</v>
      </c>
      <c r="F143" s="42">
        <f>SUMIF('Cust MB Ind'!$X$8:$AH$8,$B$29,'Cust MB Ind'!$X103:$AH103)</f>
        <v>9</v>
      </c>
      <c r="G143" s="42">
        <f>'Avg Bill Days'!C100</f>
        <v>30.713999999999999</v>
      </c>
      <c r="H143" s="42"/>
      <c r="I143" s="42"/>
      <c r="J143" s="42">
        <f t="shared" si="14"/>
        <v>3414</v>
      </c>
      <c r="K143" s="42">
        <f t="shared" si="14"/>
        <v>983</v>
      </c>
      <c r="L143" s="42"/>
      <c r="M143" s="42"/>
      <c r="N143" s="42"/>
      <c r="O143" s="42"/>
      <c r="P143" s="42"/>
      <c r="Q143" s="42"/>
      <c r="R143" s="42">
        <f t="shared" si="15"/>
        <v>2029928</v>
      </c>
      <c r="S143" s="42">
        <f t="shared" si="16"/>
        <v>3458</v>
      </c>
    </row>
    <row r="144" spans="1:19" s="18" customFormat="1">
      <c r="A144" s="18">
        <f t="shared" si="17"/>
        <v>2020</v>
      </c>
      <c r="B144" s="18">
        <f t="shared" si="18"/>
        <v>5</v>
      </c>
      <c r="F144" s="42">
        <f>SUMIF('Cust MB Ind'!$X$8:$AH$8,$B$29,'Cust MB Ind'!$X104:$AH104)</f>
        <v>9</v>
      </c>
      <c r="G144" s="42">
        <f>'Avg Bill Days'!C101</f>
        <v>29.524000000000001</v>
      </c>
      <c r="H144" s="42"/>
      <c r="I144" s="42"/>
      <c r="J144" s="42">
        <f t="shared" si="14"/>
        <v>3497</v>
      </c>
      <c r="K144" s="42">
        <f t="shared" si="14"/>
        <v>1003</v>
      </c>
      <c r="L144" s="42"/>
      <c r="M144" s="42"/>
      <c r="N144" s="42"/>
      <c r="O144" s="42"/>
      <c r="P144" s="42"/>
      <c r="Q144" s="42"/>
      <c r="R144" s="42">
        <f t="shared" si="15"/>
        <v>2069273</v>
      </c>
      <c r="S144" s="42">
        <f t="shared" si="16"/>
        <v>3625</v>
      </c>
    </row>
    <row r="145" spans="1:19" s="18" customFormat="1">
      <c r="A145" s="18">
        <f t="shared" si="17"/>
        <v>2020</v>
      </c>
      <c r="B145" s="18">
        <f t="shared" si="18"/>
        <v>6</v>
      </c>
      <c r="F145" s="42">
        <f>SUMIF('Cust MB Ind'!$X$8:$AH$8,$B$29,'Cust MB Ind'!$X105:$AH105)</f>
        <v>9</v>
      </c>
      <c r="G145" s="42">
        <f>'Avg Bill Days'!C102</f>
        <v>30.619</v>
      </c>
      <c r="H145" s="42"/>
      <c r="I145" s="42"/>
      <c r="J145" s="42">
        <f t="shared" si="14"/>
        <v>3636</v>
      </c>
      <c r="K145" s="42">
        <f t="shared" si="14"/>
        <v>947</v>
      </c>
      <c r="L145" s="42"/>
      <c r="M145" s="42"/>
      <c r="N145" s="42"/>
      <c r="O145" s="42"/>
      <c r="P145" s="42"/>
      <c r="Q145" s="42"/>
      <c r="R145" s="42">
        <f t="shared" si="15"/>
        <v>2148736</v>
      </c>
      <c r="S145" s="42">
        <f t="shared" si="16"/>
        <v>3697</v>
      </c>
    </row>
    <row r="146" spans="1:19" s="18" customFormat="1">
      <c r="A146" s="18">
        <f t="shared" si="17"/>
        <v>2020</v>
      </c>
      <c r="B146" s="18">
        <f t="shared" si="18"/>
        <v>7</v>
      </c>
      <c r="F146" s="42">
        <f>SUMIF('Cust MB Ind'!$X$8:$AH$8,$B$29,'Cust MB Ind'!$X106:$AH106)</f>
        <v>9</v>
      </c>
      <c r="G146" s="42">
        <f>'Avg Bill Days'!C103</f>
        <v>30.713999999999999</v>
      </c>
      <c r="H146" s="42"/>
      <c r="I146" s="42"/>
      <c r="J146" s="42">
        <f t="shared" si="14"/>
        <v>3512</v>
      </c>
      <c r="K146" s="42">
        <f t="shared" si="14"/>
        <v>940</v>
      </c>
      <c r="L146" s="42"/>
      <c r="M146" s="42"/>
      <c r="N146" s="42"/>
      <c r="O146" s="42"/>
      <c r="P146" s="42"/>
      <c r="Q146" s="42"/>
      <c r="R146" s="42">
        <f t="shared" si="15"/>
        <v>2151097</v>
      </c>
      <c r="S146" s="42">
        <f t="shared" si="16"/>
        <v>3552</v>
      </c>
    </row>
    <row r="147" spans="1:19" s="18" customFormat="1">
      <c r="A147" s="18">
        <f t="shared" si="17"/>
        <v>2020</v>
      </c>
      <c r="B147" s="18">
        <f t="shared" si="18"/>
        <v>8</v>
      </c>
      <c r="F147" s="42">
        <f>SUMIF('Cust MB Ind'!$X$8:$AH$8,$B$29,'Cust MB Ind'!$X107:$AH107)</f>
        <v>9</v>
      </c>
      <c r="G147" s="42">
        <f>'Avg Bill Days'!C104</f>
        <v>30.475999999999999</v>
      </c>
      <c r="H147" s="42"/>
      <c r="I147" s="42"/>
      <c r="J147" s="42">
        <f t="shared" si="14"/>
        <v>3771</v>
      </c>
      <c r="K147" s="42">
        <f t="shared" si="14"/>
        <v>900</v>
      </c>
      <c r="L147" s="42"/>
      <c r="M147" s="42"/>
      <c r="N147" s="42"/>
      <c r="O147" s="42"/>
      <c r="P147" s="42"/>
      <c r="Q147" s="42"/>
      <c r="R147" s="42">
        <f t="shared" si="15"/>
        <v>2147846</v>
      </c>
      <c r="S147" s="42">
        <f t="shared" si="16"/>
        <v>3835</v>
      </c>
    </row>
    <row r="148" spans="1:19" s="18" customFormat="1">
      <c r="A148" s="18">
        <f t="shared" si="17"/>
        <v>2020</v>
      </c>
      <c r="B148" s="18">
        <f t="shared" si="18"/>
        <v>9</v>
      </c>
      <c r="F148" s="42">
        <f>SUMIF('Cust MB Ind'!$X$8:$AH$8,$B$29,'Cust MB Ind'!$X108:$AH108)</f>
        <v>9</v>
      </c>
      <c r="G148" s="42">
        <f>'Avg Bill Days'!C105</f>
        <v>31.143000000000001</v>
      </c>
      <c r="H148" s="42"/>
      <c r="I148" s="42"/>
      <c r="J148" s="42">
        <f t="shared" si="14"/>
        <v>3680</v>
      </c>
      <c r="K148" s="42">
        <f t="shared" si="14"/>
        <v>1150</v>
      </c>
      <c r="L148" s="42"/>
      <c r="M148" s="42"/>
      <c r="N148" s="42"/>
      <c r="O148" s="42"/>
      <c r="P148" s="42"/>
      <c r="Q148" s="42"/>
      <c r="R148" s="42">
        <f t="shared" si="15"/>
        <v>2254553</v>
      </c>
      <c r="S148" s="42">
        <f t="shared" si="16"/>
        <v>3762</v>
      </c>
    </row>
    <row r="149" spans="1:19" s="18" customFormat="1">
      <c r="A149" s="18">
        <f t="shared" si="17"/>
        <v>2020</v>
      </c>
      <c r="B149" s="18">
        <f t="shared" si="18"/>
        <v>10</v>
      </c>
      <c r="F149" s="42">
        <f>SUMIF('Cust MB Ind'!$X$8:$AH$8,$B$29,'Cust MB Ind'!$X109:$AH109)</f>
        <v>9</v>
      </c>
      <c r="G149" s="42">
        <f>'Avg Bill Days'!C106</f>
        <v>30.762</v>
      </c>
      <c r="H149" s="42"/>
      <c r="I149" s="42"/>
      <c r="J149" s="42">
        <f t="shared" si="14"/>
        <v>3411</v>
      </c>
      <c r="K149" s="42">
        <f t="shared" si="14"/>
        <v>1024</v>
      </c>
      <c r="L149" s="42"/>
      <c r="M149" s="42"/>
      <c r="N149" s="42"/>
      <c r="O149" s="42"/>
      <c r="P149" s="42"/>
      <c r="Q149" s="42"/>
      <c r="R149" s="42">
        <f t="shared" si="15"/>
        <v>2013895</v>
      </c>
      <c r="S149" s="42">
        <f t="shared" si="16"/>
        <v>3448</v>
      </c>
    </row>
    <row r="150" spans="1:19" s="18" customFormat="1">
      <c r="A150" s="18">
        <f t="shared" si="17"/>
        <v>2020</v>
      </c>
      <c r="B150" s="18">
        <f t="shared" si="18"/>
        <v>11</v>
      </c>
      <c r="F150" s="42">
        <f>SUMIF('Cust MB Ind'!$X$8:$AH$8,$B$29,'Cust MB Ind'!$X110:$AH110)</f>
        <v>9</v>
      </c>
      <c r="G150" s="42">
        <f>'Avg Bill Days'!C107</f>
        <v>28.619</v>
      </c>
      <c r="H150" s="42"/>
      <c r="I150" s="42"/>
      <c r="J150" s="42">
        <f t="shared" si="14"/>
        <v>3364</v>
      </c>
      <c r="K150" s="42">
        <f t="shared" si="14"/>
        <v>1007</v>
      </c>
      <c r="L150" s="42"/>
      <c r="M150" s="42"/>
      <c r="N150" s="42"/>
      <c r="O150" s="42"/>
      <c r="P150" s="42"/>
      <c r="Q150" s="42"/>
      <c r="R150" s="42">
        <f t="shared" si="15"/>
        <v>1983334</v>
      </c>
      <c r="S150" s="42">
        <f t="shared" si="16"/>
        <v>3510</v>
      </c>
    </row>
    <row r="151" spans="1:19" s="18" customFormat="1">
      <c r="A151" s="18">
        <f t="shared" si="17"/>
        <v>2020</v>
      </c>
      <c r="B151" s="18">
        <f t="shared" si="18"/>
        <v>12</v>
      </c>
      <c r="F151" s="42">
        <f>SUMIF('Cust MB Ind'!$X$8:$AH$8,$B$29,'Cust MB Ind'!$X111:$AH111)</f>
        <v>9</v>
      </c>
      <c r="G151" s="42">
        <f>'Avg Bill Days'!C108</f>
        <v>31.238</v>
      </c>
      <c r="H151" s="42"/>
      <c r="I151" s="42"/>
      <c r="J151" s="42">
        <f t="shared" si="14"/>
        <v>3362</v>
      </c>
      <c r="K151" s="42">
        <f t="shared" si="14"/>
        <v>965</v>
      </c>
      <c r="L151" s="42"/>
      <c r="M151" s="42"/>
      <c r="N151" s="42"/>
      <c r="O151" s="42"/>
      <c r="P151" s="42"/>
      <c r="Q151" s="42"/>
      <c r="R151" s="42">
        <f t="shared" si="15"/>
        <v>2050967</v>
      </c>
      <c r="S151" s="42">
        <f t="shared" si="16"/>
        <v>3482</v>
      </c>
    </row>
    <row r="152" spans="1:19" s="18" customFormat="1">
      <c r="A152" s="18">
        <f t="shared" si="17"/>
        <v>2021</v>
      </c>
      <c r="B152" s="18">
        <f t="shared" si="18"/>
        <v>1</v>
      </c>
      <c r="F152" s="42">
        <f>SUMIF('Cust MB Ind'!$X$8:$AH$8,$B$29,'Cust MB Ind'!$X112:$AH112)</f>
        <v>9</v>
      </c>
      <c r="G152" s="42">
        <f>'Avg Bill Days'!C109</f>
        <v>32.286000000000001</v>
      </c>
      <c r="H152" s="42"/>
      <c r="I152" s="42"/>
      <c r="J152" s="42">
        <f t="shared" si="14"/>
        <v>3216</v>
      </c>
      <c r="K152" s="42">
        <f t="shared" si="14"/>
        <v>878</v>
      </c>
      <c r="L152" s="42"/>
      <c r="M152" s="42"/>
      <c r="N152" s="42"/>
      <c r="O152" s="42"/>
      <c r="P152" s="42"/>
      <c r="Q152" s="42"/>
      <c r="R152" s="42">
        <f t="shared" si="15"/>
        <v>2022595</v>
      </c>
      <c r="S152" s="42">
        <f t="shared" si="16"/>
        <v>3327</v>
      </c>
    </row>
    <row r="153" spans="1:19" s="18" customFormat="1">
      <c r="A153" s="18">
        <f t="shared" si="17"/>
        <v>2021</v>
      </c>
      <c r="B153" s="18">
        <f t="shared" si="18"/>
        <v>2</v>
      </c>
      <c r="F153" s="42">
        <f>SUMIF('Cust MB Ind'!$X$8:$AH$8,$B$29,'Cust MB Ind'!$X113:$AH113)</f>
        <v>9</v>
      </c>
      <c r="G153" s="42">
        <f>'Avg Bill Days'!C110</f>
        <v>29.81</v>
      </c>
      <c r="H153" s="42"/>
      <c r="I153" s="42"/>
      <c r="J153" s="42">
        <f t="shared" si="14"/>
        <v>3321</v>
      </c>
      <c r="K153" s="42">
        <f t="shared" si="14"/>
        <v>964</v>
      </c>
      <c r="L153" s="42"/>
      <c r="M153" s="42"/>
      <c r="N153" s="42"/>
      <c r="O153" s="42"/>
      <c r="P153" s="42"/>
      <c r="Q153" s="42"/>
      <c r="R153" s="42">
        <f t="shared" si="15"/>
        <v>1940331</v>
      </c>
      <c r="S153" s="42">
        <f t="shared" si="16"/>
        <v>3349</v>
      </c>
    </row>
    <row r="154" spans="1:19" s="18" customFormat="1">
      <c r="A154" s="18">
        <f t="shared" si="17"/>
        <v>2021</v>
      </c>
      <c r="B154" s="18">
        <f t="shared" si="18"/>
        <v>3</v>
      </c>
      <c r="F154" s="42">
        <f>SUMIF('Cust MB Ind'!$X$8:$AH$8,$B$29,'Cust MB Ind'!$X114:$AH114)</f>
        <v>9</v>
      </c>
      <c r="G154" s="42">
        <f>'Avg Bill Days'!C111</f>
        <v>29.524000000000001</v>
      </c>
      <c r="H154" s="42"/>
      <c r="I154" s="42"/>
      <c r="J154" s="42">
        <f t="shared" si="14"/>
        <v>3233</v>
      </c>
      <c r="K154" s="42">
        <f t="shared" si="14"/>
        <v>973</v>
      </c>
      <c r="L154" s="42"/>
      <c r="M154" s="42"/>
      <c r="N154" s="42"/>
      <c r="O154" s="42"/>
      <c r="P154" s="42"/>
      <c r="Q154" s="42"/>
      <c r="R154" s="42">
        <f t="shared" si="15"/>
        <v>1885686</v>
      </c>
      <c r="S154" s="42">
        <f t="shared" si="16"/>
        <v>3348</v>
      </c>
    </row>
    <row r="155" spans="1:19" s="18" customFormat="1">
      <c r="A155" s="18">
        <f t="shared" si="17"/>
        <v>2021</v>
      </c>
      <c r="B155" s="18">
        <f t="shared" si="18"/>
        <v>4</v>
      </c>
      <c r="F155" s="42">
        <f>SUMIF('Cust MB Ind'!$X$8:$AH$8,$B$29,'Cust MB Ind'!$X115:$AH115)</f>
        <v>9</v>
      </c>
      <c r="G155" s="42">
        <f>'Avg Bill Days'!C112</f>
        <v>30.713999999999999</v>
      </c>
      <c r="H155" s="42"/>
      <c r="I155" s="42"/>
      <c r="J155" s="42">
        <f t="shared" si="14"/>
        <v>3414</v>
      </c>
      <c r="K155" s="42">
        <f t="shared" si="14"/>
        <v>983</v>
      </c>
      <c r="L155" s="42"/>
      <c r="M155" s="42"/>
      <c r="N155" s="42"/>
      <c r="O155" s="42"/>
      <c r="P155" s="42"/>
      <c r="Q155" s="42"/>
      <c r="R155" s="42">
        <f t="shared" si="15"/>
        <v>2029928</v>
      </c>
      <c r="S155" s="42">
        <f t="shared" si="16"/>
        <v>3458</v>
      </c>
    </row>
    <row r="156" spans="1:19" s="18" customFormat="1">
      <c r="A156" s="18">
        <f t="shared" si="17"/>
        <v>2021</v>
      </c>
      <c r="B156" s="18">
        <f t="shared" si="18"/>
        <v>5</v>
      </c>
      <c r="F156" s="42">
        <f>SUMIF('Cust MB Ind'!$X$8:$AH$8,$B$29,'Cust MB Ind'!$X116:$AH116)</f>
        <v>9</v>
      </c>
      <c r="G156" s="42">
        <f>'Avg Bill Days'!C113</f>
        <v>29.524000000000001</v>
      </c>
      <c r="H156" s="42"/>
      <c r="I156" s="42"/>
      <c r="J156" s="42">
        <f t="shared" si="14"/>
        <v>3497</v>
      </c>
      <c r="K156" s="42">
        <f t="shared" si="14"/>
        <v>1003</v>
      </c>
      <c r="L156" s="42"/>
      <c r="M156" s="42"/>
      <c r="N156" s="42"/>
      <c r="O156" s="42"/>
      <c r="P156" s="42"/>
      <c r="Q156" s="42"/>
      <c r="R156" s="42">
        <f t="shared" si="15"/>
        <v>2069273</v>
      </c>
      <c r="S156" s="42">
        <f t="shared" si="16"/>
        <v>3625</v>
      </c>
    </row>
    <row r="157" spans="1:19" s="18" customFormat="1">
      <c r="A157" s="18">
        <f t="shared" si="17"/>
        <v>2021</v>
      </c>
      <c r="B157" s="18">
        <f t="shared" si="18"/>
        <v>6</v>
      </c>
      <c r="F157" s="42">
        <f>SUMIF('Cust MB Ind'!$X$8:$AH$8,$B$29,'Cust MB Ind'!$X117:$AH117)</f>
        <v>9</v>
      </c>
      <c r="G157" s="42">
        <f>'Avg Bill Days'!C114</f>
        <v>30.619</v>
      </c>
      <c r="H157" s="42"/>
      <c r="I157" s="42"/>
      <c r="J157" s="42">
        <f t="shared" si="14"/>
        <v>3636</v>
      </c>
      <c r="K157" s="42">
        <f t="shared" si="14"/>
        <v>947</v>
      </c>
      <c r="L157" s="42"/>
      <c r="M157" s="42"/>
      <c r="N157" s="42"/>
      <c r="O157" s="42"/>
      <c r="P157" s="42"/>
      <c r="Q157" s="42"/>
      <c r="R157" s="42">
        <f t="shared" si="15"/>
        <v>2148736</v>
      </c>
      <c r="S157" s="42">
        <f t="shared" si="16"/>
        <v>3697</v>
      </c>
    </row>
    <row r="158" spans="1:19" s="18" customFormat="1">
      <c r="A158" s="18">
        <f t="shared" si="17"/>
        <v>2021</v>
      </c>
      <c r="B158" s="18">
        <f t="shared" si="18"/>
        <v>7</v>
      </c>
      <c r="F158" s="42">
        <f>SUMIF('Cust MB Ind'!$X$8:$AH$8,$B$29,'Cust MB Ind'!$X118:$AH118)</f>
        <v>9</v>
      </c>
      <c r="G158" s="42">
        <f>'Avg Bill Days'!C115</f>
        <v>30.713999999999999</v>
      </c>
      <c r="H158" s="42"/>
      <c r="I158" s="42"/>
      <c r="J158" s="42">
        <f t="shared" si="14"/>
        <v>3512</v>
      </c>
      <c r="K158" s="42">
        <f t="shared" si="14"/>
        <v>940</v>
      </c>
      <c r="L158" s="42"/>
      <c r="M158" s="42"/>
      <c r="N158" s="42"/>
      <c r="O158" s="42"/>
      <c r="P158" s="42"/>
      <c r="Q158" s="42"/>
      <c r="R158" s="42">
        <f t="shared" si="15"/>
        <v>2151097</v>
      </c>
      <c r="S158" s="42">
        <f t="shared" si="16"/>
        <v>3552</v>
      </c>
    </row>
    <row r="159" spans="1:19" s="18" customFormat="1">
      <c r="A159" s="18">
        <f t="shared" si="17"/>
        <v>2021</v>
      </c>
      <c r="B159" s="18">
        <f t="shared" si="18"/>
        <v>8</v>
      </c>
      <c r="F159" s="42">
        <f>SUMIF('Cust MB Ind'!$X$8:$AH$8,$B$29,'Cust MB Ind'!$X119:$AH119)</f>
        <v>9</v>
      </c>
      <c r="G159" s="42">
        <f>'Avg Bill Days'!C116</f>
        <v>30.475999999999999</v>
      </c>
      <c r="H159" s="42"/>
      <c r="I159" s="42"/>
      <c r="J159" s="42">
        <f t="shared" si="14"/>
        <v>3771</v>
      </c>
      <c r="K159" s="42">
        <f t="shared" si="14"/>
        <v>900</v>
      </c>
      <c r="L159" s="42"/>
      <c r="M159" s="42"/>
      <c r="N159" s="42"/>
      <c r="O159" s="42"/>
      <c r="P159" s="42"/>
      <c r="Q159" s="42"/>
      <c r="R159" s="42">
        <f t="shared" si="15"/>
        <v>2147846</v>
      </c>
      <c r="S159" s="42">
        <f t="shared" si="16"/>
        <v>3835</v>
      </c>
    </row>
    <row r="160" spans="1:19" s="18" customFormat="1">
      <c r="A160" s="18">
        <f t="shared" si="17"/>
        <v>2021</v>
      </c>
      <c r="B160" s="18">
        <f t="shared" si="18"/>
        <v>9</v>
      </c>
      <c r="F160" s="42">
        <f>SUMIF('Cust MB Ind'!$X$8:$AH$8,$B$29,'Cust MB Ind'!$X120:$AH120)</f>
        <v>9</v>
      </c>
      <c r="G160" s="42">
        <f>'Avg Bill Days'!C117</f>
        <v>31.143000000000001</v>
      </c>
      <c r="H160" s="42"/>
      <c r="I160" s="42"/>
      <c r="J160" s="42">
        <f t="shared" si="14"/>
        <v>3680</v>
      </c>
      <c r="K160" s="42">
        <f t="shared" si="14"/>
        <v>1150</v>
      </c>
      <c r="L160" s="42"/>
      <c r="M160" s="42"/>
      <c r="N160" s="42"/>
      <c r="O160" s="42"/>
      <c r="P160" s="42"/>
      <c r="Q160" s="42"/>
      <c r="R160" s="42">
        <f t="shared" si="15"/>
        <v>2254553</v>
      </c>
      <c r="S160" s="42">
        <f t="shared" si="16"/>
        <v>3762</v>
      </c>
    </row>
    <row r="161" spans="1:19" s="18" customFormat="1">
      <c r="A161" s="18">
        <f t="shared" si="17"/>
        <v>2021</v>
      </c>
      <c r="B161" s="18">
        <f t="shared" si="18"/>
        <v>10</v>
      </c>
      <c r="F161" s="42">
        <f>SUMIF('Cust MB Ind'!$X$8:$AH$8,$B$29,'Cust MB Ind'!$X121:$AH121)</f>
        <v>9</v>
      </c>
      <c r="G161" s="42">
        <f>'Avg Bill Days'!C118</f>
        <v>30.762</v>
      </c>
      <c r="H161" s="42"/>
      <c r="I161" s="42"/>
      <c r="J161" s="42">
        <f t="shared" si="14"/>
        <v>3411</v>
      </c>
      <c r="K161" s="42">
        <f t="shared" si="14"/>
        <v>1024</v>
      </c>
      <c r="L161" s="42"/>
      <c r="M161" s="42"/>
      <c r="N161" s="42"/>
      <c r="O161" s="42"/>
      <c r="P161" s="42"/>
      <c r="Q161" s="42"/>
      <c r="R161" s="42">
        <f t="shared" si="15"/>
        <v>2013895</v>
      </c>
      <c r="S161" s="42">
        <f t="shared" si="16"/>
        <v>3448</v>
      </c>
    </row>
    <row r="162" spans="1:19" s="18" customFormat="1">
      <c r="A162" s="18">
        <f t="shared" si="17"/>
        <v>2021</v>
      </c>
      <c r="B162" s="18">
        <f t="shared" si="18"/>
        <v>11</v>
      </c>
      <c r="F162" s="42">
        <f>SUMIF('Cust MB Ind'!$X$8:$AH$8,$B$29,'Cust MB Ind'!$X122:$AH122)</f>
        <v>9</v>
      </c>
      <c r="G162" s="42">
        <f>'Avg Bill Days'!C119</f>
        <v>28.619</v>
      </c>
      <c r="H162" s="42"/>
      <c r="I162" s="42"/>
      <c r="J162" s="42">
        <f t="shared" si="14"/>
        <v>3364</v>
      </c>
      <c r="K162" s="42">
        <f t="shared" si="14"/>
        <v>1007</v>
      </c>
      <c r="L162" s="42"/>
      <c r="M162" s="42"/>
      <c r="N162" s="42"/>
      <c r="O162" s="42"/>
      <c r="P162" s="42"/>
      <c r="Q162" s="42"/>
      <c r="R162" s="42">
        <f t="shared" si="15"/>
        <v>1983334</v>
      </c>
      <c r="S162" s="42">
        <f t="shared" si="16"/>
        <v>3510</v>
      </c>
    </row>
    <row r="163" spans="1:19" s="18" customFormat="1">
      <c r="A163" s="18">
        <f t="shared" si="17"/>
        <v>2021</v>
      </c>
      <c r="B163" s="18">
        <f t="shared" si="18"/>
        <v>12</v>
      </c>
      <c r="F163" s="42">
        <f>SUMIF('Cust MB Ind'!$X$8:$AH$8,$B$29,'Cust MB Ind'!$X123:$AH123)</f>
        <v>9</v>
      </c>
      <c r="G163" s="42">
        <f>'Avg Bill Days'!C120</f>
        <v>31.238</v>
      </c>
      <c r="H163" s="42"/>
      <c r="I163" s="42"/>
      <c r="J163" s="42">
        <f t="shared" si="14"/>
        <v>3362</v>
      </c>
      <c r="K163" s="42">
        <f t="shared" si="14"/>
        <v>965</v>
      </c>
      <c r="L163" s="42"/>
      <c r="M163" s="42"/>
      <c r="N163" s="42"/>
      <c r="O163" s="42"/>
      <c r="P163" s="42"/>
      <c r="Q163" s="42"/>
      <c r="R163" s="42">
        <f t="shared" si="15"/>
        <v>2050967</v>
      </c>
      <c r="S163" s="42">
        <f t="shared" si="16"/>
        <v>3482</v>
      </c>
    </row>
    <row r="164" spans="1:19" s="18" customFormat="1">
      <c r="A164" s="18">
        <f t="shared" si="17"/>
        <v>2022</v>
      </c>
      <c r="B164" s="18">
        <f t="shared" si="18"/>
        <v>1</v>
      </c>
      <c r="F164" s="42">
        <f>SUMIF('Cust MB Ind'!$X$8:$AH$8,$B$29,'Cust MB Ind'!$X124:$AH124)</f>
        <v>9</v>
      </c>
      <c r="G164" s="42">
        <f>'Avg Bill Days'!C121</f>
        <v>32.286000000000001</v>
      </c>
      <c r="H164" s="42"/>
      <c r="I164" s="42"/>
      <c r="J164" s="42">
        <f t="shared" si="14"/>
        <v>3216</v>
      </c>
      <c r="K164" s="42">
        <f t="shared" si="14"/>
        <v>878</v>
      </c>
      <c r="L164" s="42"/>
      <c r="M164" s="42"/>
      <c r="N164" s="42"/>
      <c r="O164" s="42"/>
      <c r="P164" s="42"/>
      <c r="Q164" s="42"/>
      <c r="R164" s="42">
        <f t="shared" si="15"/>
        <v>2022595</v>
      </c>
      <c r="S164" s="42">
        <f t="shared" si="16"/>
        <v>3327</v>
      </c>
    </row>
    <row r="165" spans="1:19" s="18" customFormat="1">
      <c r="A165" s="18">
        <f t="shared" si="17"/>
        <v>2022</v>
      </c>
      <c r="B165" s="18">
        <f t="shared" si="18"/>
        <v>2</v>
      </c>
      <c r="F165" s="42">
        <f>SUMIF('Cust MB Ind'!$X$8:$AH$8,$B$29,'Cust MB Ind'!$X125:$AH125)</f>
        <v>9</v>
      </c>
      <c r="G165" s="42">
        <f>'Avg Bill Days'!C122</f>
        <v>29.81</v>
      </c>
      <c r="H165" s="42"/>
      <c r="I165" s="42"/>
      <c r="J165" s="42">
        <f t="shared" si="14"/>
        <v>3321</v>
      </c>
      <c r="K165" s="42">
        <f t="shared" si="14"/>
        <v>964</v>
      </c>
      <c r="L165" s="42"/>
      <c r="M165" s="42"/>
      <c r="N165" s="42"/>
      <c r="O165" s="42"/>
      <c r="P165" s="42"/>
      <c r="Q165" s="42"/>
      <c r="R165" s="42">
        <f t="shared" si="15"/>
        <v>1940331</v>
      </c>
      <c r="S165" s="42">
        <f t="shared" si="16"/>
        <v>3349</v>
      </c>
    </row>
    <row r="166" spans="1:19" s="18" customFormat="1">
      <c r="A166" s="18">
        <f t="shared" si="17"/>
        <v>2022</v>
      </c>
      <c r="B166" s="18">
        <f t="shared" si="18"/>
        <v>3</v>
      </c>
      <c r="F166" s="42">
        <f>SUMIF('Cust MB Ind'!$X$8:$AH$8,$B$29,'Cust MB Ind'!$X126:$AH126)</f>
        <v>9</v>
      </c>
      <c r="G166" s="42">
        <f>'Avg Bill Days'!C123</f>
        <v>29.524000000000001</v>
      </c>
      <c r="H166" s="42"/>
      <c r="I166" s="42"/>
      <c r="J166" s="42">
        <f t="shared" si="14"/>
        <v>3233</v>
      </c>
      <c r="K166" s="42">
        <f t="shared" si="14"/>
        <v>973</v>
      </c>
      <c r="L166" s="42"/>
      <c r="M166" s="42"/>
      <c r="N166" s="42"/>
      <c r="O166" s="42"/>
      <c r="P166" s="42"/>
      <c r="Q166" s="42"/>
      <c r="R166" s="42">
        <f t="shared" si="15"/>
        <v>1885686</v>
      </c>
      <c r="S166" s="42">
        <f t="shared" si="16"/>
        <v>3348</v>
      </c>
    </row>
    <row r="167" spans="1:19" s="18" customFormat="1">
      <c r="A167" s="18">
        <f t="shared" si="17"/>
        <v>2022</v>
      </c>
      <c r="B167" s="18">
        <f t="shared" si="18"/>
        <v>4</v>
      </c>
      <c r="F167" s="42">
        <f>SUMIF('Cust MB Ind'!$X$8:$AH$8,$B$29,'Cust MB Ind'!$X127:$AH127)</f>
        <v>9</v>
      </c>
      <c r="G167" s="42">
        <f>'Avg Bill Days'!C124</f>
        <v>30.713999999999999</v>
      </c>
      <c r="H167" s="42"/>
      <c r="I167" s="42"/>
      <c r="J167" s="42">
        <f t="shared" si="14"/>
        <v>3414</v>
      </c>
      <c r="K167" s="42">
        <f t="shared" si="14"/>
        <v>983</v>
      </c>
      <c r="L167" s="42"/>
      <c r="M167" s="42"/>
      <c r="N167" s="42"/>
      <c r="O167" s="42"/>
      <c r="P167" s="42"/>
      <c r="Q167" s="42"/>
      <c r="R167" s="42">
        <f t="shared" si="15"/>
        <v>2029928</v>
      </c>
      <c r="S167" s="42">
        <f t="shared" si="16"/>
        <v>3458</v>
      </c>
    </row>
    <row r="168" spans="1:19" s="18" customFormat="1">
      <c r="A168" s="18">
        <f t="shared" si="17"/>
        <v>2022</v>
      </c>
      <c r="B168" s="18">
        <f t="shared" si="18"/>
        <v>5</v>
      </c>
      <c r="F168" s="42">
        <f>SUMIF('Cust MB Ind'!$X$8:$AH$8,$B$29,'Cust MB Ind'!$X128:$AH128)</f>
        <v>9</v>
      </c>
      <c r="G168" s="42">
        <f>'Avg Bill Days'!C125</f>
        <v>29.524000000000001</v>
      </c>
      <c r="H168" s="42"/>
      <c r="I168" s="42"/>
      <c r="J168" s="42">
        <f t="shared" si="14"/>
        <v>3497</v>
      </c>
      <c r="K168" s="42">
        <f t="shared" si="14"/>
        <v>1003</v>
      </c>
      <c r="L168" s="42"/>
      <c r="M168" s="42"/>
      <c r="N168" s="42"/>
      <c r="O168" s="42"/>
      <c r="P168" s="42"/>
      <c r="Q168" s="42"/>
      <c r="R168" s="42">
        <f t="shared" si="15"/>
        <v>2069273</v>
      </c>
      <c r="S168" s="42">
        <f t="shared" si="16"/>
        <v>3625</v>
      </c>
    </row>
    <row r="169" spans="1:19" s="18" customFormat="1">
      <c r="A169" s="18">
        <f t="shared" si="17"/>
        <v>2022</v>
      </c>
      <c r="B169" s="18">
        <f t="shared" si="18"/>
        <v>6</v>
      </c>
      <c r="F169" s="42">
        <f>SUMIF('Cust MB Ind'!$X$8:$AH$8,$B$29,'Cust MB Ind'!$X129:$AH129)</f>
        <v>9</v>
      </c>
      <c r="G169" s="42">
        <f>'Avg Bill Days'!C126</f>
        <v>30.619</v>
      </c>
      <c r="H169" s="42"/>
      <c r="I169" s="42"/>
      <c r="J169" s="42">
        <f t="shared" si="14"/>
        <v>3636</v>
      </c>
      <c r="K169" s="42">
        <f t="shared" si="14"/>
        <v>947</v>
      </c>
      <c r="L169" s="42"/>
      <c r="M169" s="42"/>
      <c r="N169" s="42"/>
      <c r="O169" s="42"/>
      <c r="P169" s="42"/>
      <c r="Q169" s="42"/>
      <c r="R169" s="42">
        <f t="shared" si="15"/>
        <v>2148736</v>
      </c>
      <c r="S169" s="42">
        <f t="shared" si="16"/>
        <v>3697</v>
      </c>
    </row>
    <row r="170" spans="1:19" s="18" customFormat="1">
      <c r="A170" s="18">
        <f t="shared" si="17"/>
        <v>2022</v>
      </c>
      <c r="B170" s="18">
        <f t="shared" si="18"/>
        <v>7</v>
      </c>
      <c r="F170" s="42">
        <f>SUMIF('Cust MB Ind'!$X$8:$AH$8,$B$29,'Cust MB Ind'!$X130:$AH130)</f>
        <v>9</v>
      </c>
      <c r="G170" s="42">
        <f>'Avg Bill Days'!C127</f>
        <v>30.713999999999999</v>
      </c>
      <c r="H170" s="42"/>
      <c r="I170" s="42"/>
      <c r="J170" s="42">
        <f t="shared" si="14"/>
        <v>3512</v>
      </c>
      <c r="K170" s="42">
        <f t="shared" si="14"/>
        <v>940</v>
      </c>
      <c r="L170" s="42"/>
      <c r="M170" s="42"/>
      <c r="N170" s="42"/>
      <c r="O170" s="42"/>
      <c r="P170" s="42"/>
      <c r="Q170" s="42"/>
      <c r="R170" s="42">
        <f t="shared" si="15"/>
        <v>2151097</v>
      </c>
      <c r="S170" s="42">
        <f t="shared" si="16"/>
        <v>3552</v>
      </c>
    </row>
    <row r="171" spans="1:19" s="18" customFormat="1">
      <c r="A171" s="18">
        <f t="shared" si="17"/>
        <v>2022</v>
      </c>
      <c r="B171" s="18">
        <f t="shared" si="18"/>
        <v>8</v>
      </c>
      <c r="F171" s="42">
        <f>SUMIF('Cust MB Ind'!$X$8:$AH$8,$B$29,'Cust MB Ind'!$X131:$AH131)</f>
        <v>9</v>
      </c>
      <c r="G171" s="42">
        <f>'Avg Bill Days'!C128</f>
        <v>30.475999999999999</v>
      </c>
      <c r="H171" s="42"/>
      <c r="I171" s="42"/>
      <c r="J171" s="42">
        <f t="shared" si="14"/>
        <v>3771</v>
      </c>
      <c r="K171" s="42">
        <f t="shared" si="14"/>
        <v>900</v>
      </c>
      <c r="L171" s="42"/>
      <c r="M171" s="42"/>
      <c r="N171" s="42"/>
      <c r="O171" s="42"/>
      <c r="P171" s="42"/>
      <c r="Q171" s="42"/>
      <c r="R171" s="42">
        <f t="shared" si="15"/>
        <v>2147846</v>
      </c>
      <c r="S171" s="42">
        <f t="shared" si="16"/>
        <v>3835</v>
      </c>
    </row>
    <row r="172" spans="1:19" s="18" customFormat="1">
      <c r="A172" s="18">
        <f t="shared" si="17"/>
        <v>2022</v>
      </c>
      <c r="B172" s="18">
        <f t="shared" si="18"/>
        <v>9</v>
      </c>
      <c r="F172" s="42">
        <f>SUMIF('Cust MB Ind'!$X$8:$AH$8,$B$29,'Cust MB Ind'!$X132:$AH132)</f>
        <v>9</v>
      </c>
      <c r="G172" s="42">
        <f>'Avg Bill Days'!C129</f>
        <v>31.143000000000001</v>
      </c>
      <c r="H172" s="42"/>
      <c r="I172" s="42"/>
      <c r="J172" s="42">
        <f t="shared" si="14"/>
        <v>3680</v>
      </c>
      <c r="K172" s="42">
        <f t="shared" si="14"/>
        <v>1150</v>
      </c>
      <c r="L172" s="42"/>
      <c r="M172" s="42"/>
      <c r="N172" s="42"/>
      <c r="O172" s="42"/>
      <c r="P172" s="42"/>
      <c r="Q172" s="42"/>
      <c r="R172" s="42">
        <f t="shared" si="15"/>
        <v>2254553</v>
      </c>
      <c r="S172" s="42">
        <f t="shared" si="16"/>
        <v>3762</v>
      </c>
    </row>
    <row r="173" spans="1:19" s="18" customFormat="1">
      <c r="A173" s="18">
        <f t="shared" si="17"/>
        <v>2022</v>
      </c>
      <c r="B173" s="18">
        <f t="shared" si="18"/>
        <v>10</v>
      </c>
      <c r="F173" s="42">
        <f>SUMIF('Cust MB Ind'!$X$8:$AH$8,$B$29,'Cust MB Ind'!$X133:$AH133)</f>
        <v>9</v>
      </c>
      <c r="G173" s="42">
        <f>'Avg Bill Days'!C130</f>
        <v>30.762</v>
      </c>
      <c r="H173" s="42"/>
      <c r="I173" s="42"/>
      <c r="J173" s="42">
        <f t="shared" si="14"/>
        <v>3411</v>
      </c>
      <c r="K173" s="42">
        <f t="shared" si="14"/>
        <v>1024</v>
      </c>
      <c r="L173" s="42"/>
      <c r="M173" s="42"/>
      <c r="N173" s="42"/>
      <c r="O173" s="42"/>
      <c r="P173" s="42"/>
      <c r="Q173" s="42"/>
      <c r="R173" s="42">
        <f t="shared" si="15"/>
        <v>2013895</v>
      </c>
      <c r="S173" s="42">
        <f t="shared" si="16"/>
        <v>3448</v>
      </c>
    </row>
    <row r="174" spans="1:19" s="18" customFormat="1">
      <c r="A174" s="18">
        <f t="shared" si="17"/>
        <v>2022</v>
      </c>
      <c r="B174" s="18">
        <f t="shared" si="18"/>
        <v>11</v>
      </c>
      <c r="F174" s="42">
        <f>SUMIF('Cust MB Ind'!$X$8:$AH$8,$B$29,'Cust MB Ind'!$X134:$AH134)</f>
        <v>9</v>
      </c>
      <c r="G174" s="42">
        <f>'Avg Bill Days'!C131</f>
        <v>28.619</v>
      </c>
      <c r="H174" s="42"/>
      <c r="I174" s="42"/>
      <c r="J174" s="42">
        <f t="shared" si="14"/>
        <v>3364</v>
      </c>
      <c r="K174" s="42">
        <f t="shared" si="14"/>
        <v>1007</v>
      </c>
      <c r="L174" s="42"/>
      <c r="M174" s="42"/>
      <c r="N174" s="42"/>
      <c r="O174" s="42"/>
      <c r="P174" s="42"/>
      <c r="Q174" s="42"/>
      <c r="R174" s="42">
        <f t="shared" si="15"/>
        <v>1983334</v>
      </c>
      <c r="S174" s="42">
        <f t="shared" si="16"/>
        <v>3510</v>
      </c>
    </row>
    <row r="175" spans="1:19" s="18" customFormat="1">
      <c r="A175" s="18">
        <f t="shared" si="17"/>
        <v>2022</v>
      </c>
      <c r="B175" s="18">
        <f t="shared" si="18"/>
        <v>12</v>
      </c>
      <c r="F175" s="42">
        <f>SUMIF('Cust MB Ind'!$X$8:$AH$8,$B$29,'Cust MB Ind'!$X135:$AH135)</f>
        <v>9</v>
      </c>
      <c r="G175" s="42">
        <f>'Avg Bill Days'!C132</f>
        <v>31.238</v>
      </c>
      <c r="H175" s="42"/>
      <c r="I175" s="42"/>
      <c r="J175" s="42">
        <f t="shared" si="14"/>
        <v>3362</v>
      </c>
      <c r="K175" s="42">
        <f t="shared" si="14"/>
        <v>965</v>
      </c>
      <c r="L175" s="42"/>
      <c r="M175" s="42"/>
      <c r="N175" s="42"/>
      <c r="O175" s="42"/>
      <c r="P175" s="42"/>
      <c r="Q175" s="42"/>
      <c r="R175" s="42">
        <f t="shared" si="15"/>
        <v>2050967</v>
      </c>
      <c r="S175" s="42">
        <f t="shared" si="16"/>
        <v>3482</v>
      </c>
    </row>
    <row r="176" spans="1:19" s="18" customFormat="1">
      <c r="A176" s="18">
        <f t="shared" si="17"/>
        <v>2023</v>
      </c>
      <c r="B176" s="18">
        <f t="shared" si="18"/>
        <v>1</v>
      </c>
      <c r="F176" s="42">
        <f>SUMIF('Cust MB Ind'!$X$8:$AH$8,$B$29,'Cust MB Ind'!$X136:$AH136)</f>
        <v>9</v>
      </c>
      <c r="G176" s="42">
        <f>'Avg Bill Days'!C133</f>
        <v>32.286000000000001</v>
      </c>
      <c r="H176" s="42"/>
      <c r="I176" s="42"/>
      <c r="J176" s="42">
        <f t="shared" si="14"/>
        <v>3216</v>
      </c>
      <c r="K176" s="42">
        <f t="shared" si="14"/>
        <v>878</v>
      </c>
      <c r="L176" s="42"/>
      <c r="M176" s="42"/>
      <c r="N176" s="42"/>
      <c r="O176" s="42"/>
      <c r="P176" s="42"/>
      <c r="Q176" s="42"/>
      <c r="R176" s="42">
        <f t="shared" si="15"/>
        <v>2022595</v>
      </c>
      <c r="S176" s="42">
        <f t="shared" si="16"/>
        <v>3327</v>
      </c>
    </row>
    <row r="177" spans="1:19" s="18" customFormat="1">
      <c r="A177" s="18">
        <f t="shared" si="17"/>
        <v>2023</v>
      </c>
      <c r="B177" s="18">
        <f t="shared" si="18"/>
        <v>2</v>
      </c>
      <c r="F177" s="42">
        <f>SUMIF('Cust MB Ind'!$X$8:$AH$8,$B$29,'Cust MB Ind'!$X137:$AH137)</f>
        <v>9</v>
      </c>
      <c r="G177" s="42">
        <f>'Avg Bill Days'!C134</f>
        <v>29.81</v>
      </c>
      <c r="H177" s="42"/>
      <c r="I177" s="42"/>
      <c r="J177" s="42">
        <f t="shared" si="14"/>
        <v>3321</v>
      </c>
      <c r="K177" s="42">
        <f t="shared" si="14"/>
        <v>964</v>
      </c>
      <c r="L177" s="42"/>
      <c r="M177" s="42"/>
      <c r="N177" s="42"/>
      <c r="O177" s="42"/>
      <c r="P177" s="42"/>
      <c r="Q177" s="42"/>
      <c r="R177" s="42">
        <f t="shared" si="15"/>
        <v>1940331</v>
      </c>
      <c r="S177" s="42">
        <f t="shared" si="16"/>
        <v>3349</v>
      </c>
    </row>
    <row r="178" spans="1:19" s="18" customFormat="1">
      <c r="A178" s="18">
        <f t="shared" si="17"/>
        <v>2023</v>
      </c>
      <c r="B178" s="18">
        <f t="shared" si="18"/>
        <v>3</v>
      </c>
      <c r="F178" s="42">
        <f>SUMIF('Cust MB Ind'!$X$8:$AH$8,$B$29,'Cust MB Ind'!$X138:$AH138)</f>
        <v>9</v>
      </c>
      <c r="G178" s="42">
        <f>'Avg Bill Days'!C135</f>
        <v>29.524000000000001</v>
      </c>
      <c r="H178" s="42"/>
      <c r="I178" s="42"/>
      <c r="J178" s="42">
        <f t="shared" ref="J178:K241" si="19">ROUND(SUMIF($B$32:$B$45,$B178,J$32:J$45)*$F178,0)</f>
        <v>3233</v>
      </c>
      <c r="K178" s="42">
        <f t="shared" si="19"/>
        <v>973</v>
      </c>
      <c r="L178" s="42"/>
      <c r="M178" s="42"/>
      <c r="N178" s="42"/>
      <c r="O178" s="42"/>
      <c r="P178" s="42"/>
      <c r="Q178" s="42"/>
      <c r="R178" s="42">
        <f t="shared" ref="R178:R241" si="20">ROUND(SUMIF($B$32:$B$45,$B178,R$32:R$45)*$F178*$G178,0)</f>
        <v>1885686</v>
      </c>
      <c r="S178" s="42">
        <f t="shared" ref="S178:S241" si="21">ROUND(SUMIF($B$32:$B$45,$B178,S$32:S$45)*$F178,0)</f>
        <v>3348</v>
      </c>
    </row>
    <row r="179" spans="1:19" s="18" customFormat="1">
      <c r="A179" s="18">
        <f t="shared" si="17"/>
        <v>2023</v>
      </c>
      <c r="B179" s="18">
        <f t="shared" si="18"/>
        <v>4</v>
      </c>
      <c r="F179" s="42">
        <f>SUMIF('Cust MB Ind'!$X$8:$AH$8,$B$29,'Cust MB Ind'!$X139:$AH139)</f>
        <v>9</v>
      </c>
      <c r="G179" s="42">
        <f>'Avg Bill Days'!C136</f>
        <v>30.713999999999999</v>
      </c>
      <c r="H179" s="42"/>
      <c r="I179" s="42"/>
      <c r="J179" s="42">
        <f t="shared" si="19"/>
        <v>3414</v>
      </c>
      <c r="K179" s="42">
        <f t="shared" si="19"/>
        <v>983</v>
      </c>
      <c r="L179" s="42"/>
      <c r="M179" s="42"/>
      <c r="N179" s="42"/>
      <c r="O179" s="42"/>
      <c r="P179" s="42"/>
      <c r="Q179" s="42"/>
      <c r="R179" s="42">
        <f t="shared" si="20"/>
        <v>2029928</v>
      </c>
      <c r="S179" s="42">
        <f t="shared" si="21"/>
        <v>3458</v>
      </c>
    </row>
    <row r="180" spans="1:19" s="18" customFormat="1">
      <c r="A180" s="18">
        <f t="shared" si="17"/>
        <v>2023</v>
      </c>
      <c r="B180" s="18">
        <f t="shared" si="18"/>
        <v>5</v>
      </c>
      <c r="F180" s="42">
        <f>SUMIF('Cust MB Ind'!$X$8:$AH$8,$B$29,'Cust MB Ind'!$X140:$AH140)</f>
        <v>9</v>
      </c>
      <c r="G180" s="42">
        <f>'Avg Bill Days'!C137</f>
        <v>29.524000000000001</v>
      </c>
      <c r="H180" s="42"/>
      <c r="I180" s="42"/>
      <c r="J180" s="42">
        <f t="shared" si="19"/>
        <v>3497</v>
      </c>
      <c r="K180" s="42">
        <f t="shared" si="19"/>
        <v>1003</v>
      </c>
      <c r="L180" s="42"/>
      <c r="M180" s="42"/>
      <c r="N180" s="42"/>
      <c r="O180" s="42"/>
      <c r="P180" s="42"/>
      <c r="Q180" s="42"/>
      <c r="R180" s="42">
        <f t="shared" si="20"/>
        <v>2069273</v>
      </c>
      <c r="S180" s="42">
        <f t="shared" si="21"/>
        <v>3625</v>
      </c>
    </row>
    <row r="181" spans="1:19" s="18" customFormat="1">
      <c r="A181" s="18">
        <f t="shared" si="17"/>
        <v>2023</v>
      </c>
      <c r="B181" s="18">
        <f t="shared" si="18"/>
        <v>6</v>
      </c>
      <c r="F181" s="42">
        <f>SUMIF('Cust MB Ind'!$X$8:$AH$8,$B$29,'Cust MB Ind'!$X141:$AH141)</f>
        <v>9</v>
      </c>
      <c r="G181" s="42">
        <f>'Avg Bill Days'!C138</f>
        <v>30.619</v>
      </c>
      <c r="H181" s="42"/>
      <c r="I181" s="42"/>
      <c r="J181" s="42">
        <f t="shared" si="19"/>
        <v>3636</v>
      </c>
      <c r="K181" s="42">
        <f t="shared" si="19"/>
        <v>947</v>
      </c>
      <c r="L181" s="42"/>
      <c r="M181" s="42"/>
      <c r="N181" s="42"/>
      <c r="O181" s="42"/>
      <c r="P181" s="42"/>
      <c r="Q181" s="42"/>
      <c r="R181" s="42">
        <f t="shared" si="20"/>
        <v>2148736</v>
      </c>
      <c r="S181" s="42">
        <f t="shared" si="21"/>
        <v>3697</v>
      </c>
    </row>
    <row r="182" spans="1:19" s="18" customFormat="1">
      <c r="A182" s="18">
        <f t="shared" si="17"/>
        <v>2023</v>
      </c>
      <c r="B182" s="18">
        <f t="shared" si="18"/>
        <v>7</v>
      </c>
      <c r="F182" s="42">
        <f>SUMIF('Cust MB Ind'!$X$8:$AH$8,$B$29,'Cust MB Ind'!$X142:$AH142)</f>
        <v>9</v>
      </c>
      <c r="G182" s="42">
        <f>'Avg Bill Days'!C139</f>
        <v>30.713999999999999</v>
      </c>
      <c r="H182" s="42"/>
      <c r="I182" s="42"/>
      <c r="J182" s="42">
        <f t="shared" si="19"/>
        <v>3512</v>
      </c>
      <c r="K182" s="42">
        <f t="shared" si="19"/>
        <v>940</v>
      </c>
      <c r="L182" s="42"/>
      <c r="M182" s="42"/>
      <c r="N182" s="42"/>
      <c r="O182" s="42"/>
      <c r="P182" s="42"/>
      <c r="Q182" s="42"/>
      <c r="R182" s="42">
        <f t="shared" si="20"/>
        <v>2151097</v>
      </c>
      <c r="S182" s="42">
        <f t="shared" si="21"/>
        <v>3552</v>
      </c>
    </row>
    <row r="183" spans="1:19" s="18" customFormat="1">
      <c r="A183" s="18">
        <f t="shared" si="17"/>
        <v>2023</v>
      </c>
      <c r="B183" s="18">
        <f t="shared" si="18"/>
        <v>8</v>
      </c>
      <c r="F183" s="42">
        <f>SUMIF('Cust MB Ind'!$X$8:$AH$8,$B$29,'Cust MB Ind'!$X143:$AH143)</f>
        <v>9</v>
      </c>
      <c r="G183" s="42">
        <f>'Avg Bill Days'!C140</f>
        <v>30.475999999999999</v>
      </c>
      <c r="H183" s="42"/>
      <c r="I183" s="42"/>
      <c r="J183" s="42">
        <f t="shared" si="19"/>
        <v>3771</v>
      </c>
      <c r="K183" s="42">
        <f t="shared" si="19"/>
        <v>900</v>
      </c>
      <c r="L183" s="42"/>
      <c r="M183" s="42"/>
      <c r="N183" s="42"/>
      <c r="O183" s="42"/>
      <c r="P183" s="42"/>
      <c r="Q183" s="42"/>
      <c r="R183" s="42">
        <f t="shared" si="20"/>
        <v>2147846</v>
      </c>
      <c r="S183" s="42">
        <f t="shared" si="21"/>
        <v>3835</v>
      </c>
    </row>
    <row r="184" spans="1:19" s="18" customFormat="1">
      <c r="A184" s="18">
        <f t="shared" si="17"/>
        <v>2023</v>
      </c>
      <c r="B184" s="18">
        <f t="shared" si="18"/>
        <v>9</v>
      </c>
      <c r="F184" s="42">
        <f>SUMIF('Cust MB Ind'!$X$8:$AH$8,$B$29,'Cust MB Ind'!$X144:$AH144)</f>
        <v>9</v>
      </c>
      <c r="G184" s="42">
        <f>'Avg Bill Days'!C141</f>
        <v>31.143000000000001</v>
      </c>
      <c r="H184" s="42"/>
      <c r="I184" s="42"/>
      <c r="J184" s="42">
        <f t="shared" si="19"/>
        <v>3680</v>
      </c>
      <c r="K184" s="42">
        <f t="shared" si="19"/>
        <v>1150</v>
      </c>
      <c r="L184" s="42"/>
      <c r="M184" s="42"/>
      <c r="N184" s="42"/>
      <c r="O184" s="42"/>
      <c r="P184" s="42"/>
      <c r="Q184" s="42"/>
      <c r="R184" s="42">
        <f t="shared" si="20"/>
        <v>2254553</v>
      </c>
      <c r="S184" s="42">
        <f t="shared" si="21"/>
        <v>3762</v>
      </c>
    </row>
    <row r="185" spans="1:19" s="18" customFormat="1">
      <c r="A185" s="18">
        <f t="shared" si="17"/>
        <v>2023</v>
      </c>
      <c r="B185" s="18">
        <f t="shared" si="18"/>
        <v>10</v>
      </c>
      <c r="F185" s="42">
        <f>SUMIF('Cust MB Ind'!$X$8:$AH$8,$B$29,'Cust MB Ind'!$X145:$AH145)</f>
        <v>9</v>
      </c>
      <c r="G185" s="42">
        <f>'Avg Bill Days'!C142</f>
        <v>30.762</v>
      </c>
      <c r="H185" s="42"/>
      <c r="I185" s="42"/>
      <c r="J185" s="42">
        <f t="shared" si="19"/>
        <v>3411</v>
      </c>
      <c r="K185" s="42">
        <f t="shared" si="19"/>
        <v>1024</v>
      </c>
      <c r="L185" s="42"/>
      <c r="M185" s="42"/>
      <c r="N185" s="42"/>
      <c r="O185" s="42"/>
      <c r="P185" s="42"/>
      <c r="Q185" s="42"/>
      <c r="R185" s="42">
        <f t="shared" si="20"/>
        <v>2013895</v>
      </c>
      <c r="S185" s="42">
        <f t="shared" si="21"/>
        <v>3448</v>
      </c>
    </row>
    <row r="186" spans="1:19" s="18" customFormat="1">
      <c r="A186" s="18">
        <f t="shared" si="17"/>
        <v>2023</v>
      </c>
      <c r="B186" s="18">
        <f t="shared" si="18"/>
        <v>11</v>
      </c>
      <c r="F186" s="42">
        <f>SUMIF('Cust MB Ind'!$X$8:$AH$8,$B$29,'Cust MB Ind'!$X146:$AH146)</f>
        <v>9</v>
      </c>
      <c r="G186" s="42">
        <f>'Avg Bill Days'!C143</f>
        <v>28.619</v>
      </c>
      <c r="H186" s="42"/>
      <c r="I186" s="42"/>
      <c r="J186" s="42">
        <f t="shared" si="19"/>
        <v>3364</v>
      </c>
      <c r="K186" s="42">
        <f t="shared" si="19"/>
        <v>1007</v>
      </c>
      <c r="L186" s="42"/>
      <c r="M186" s="42"/>
      <c r="N186" s="42"/>
      <c r="O186" s="42"/>
      <c r="P186" s="42"/>
      <c r="Q186" s="42"/>
      <c r="R186" s="42">
        <f t="shared" si="20"/>
        <v>1983334</v>
      </c>
      <c r="S186" s="42">
        <f t="shared" si="21"/>
        <v>3510</v>
      </c>
    </row>
    <row r="187" spans="1:19" s="18" customFormat="1">
      <c r="A187" s="18">
        <f t="shared" si="17"/>
        <v>2023</v>
      </c>
      <c r="B187" s="18">
        <f t="shared" si="18"/>
        <v>12</v>
      </c>
      <c r="F187" s="42">
        <f>SUMIF('Cust MB Ind'!$X$8:$AH$8,$B$29,'Cust MB Ind'!$X147:$AH147)</f>
        <v>9</v>
      </c>
      <c r="G187" s="42">
        <f>'Avg Bill Days'!C144</f>
        <v>31.238</v>
      </c>
      <c r="H187" s="42"/>
      <c r="I187" s="42"/>
      <c r="J187" s="42">
        <f t="shared" si="19"/>
        <v>3362</v>
      </c>
      <c r="K187" s="42">
        <f t="shared" si="19"/>
        <v>965</v>
      </c>
      <c r="L187" s="42"/>
      <c r="M187" s="42"/>
      <c r="N187" s="42"/>
      <c r="O187" s="42"/>
      <c r="P187" s="42"/>
      <c r="Q187" s="42"/>
      <c r="R187" s="42">
        <f t="shared" si="20"/>
        <v>2050967</v>
      </c>
      <c r="S187" s="42">
        <f t="shared" si="21"/>
        <v>3482</v>
      </c>
    </row>
    <row r="188" spans="1:19" s="18" customFormat="1">
      <c r="A188" s="18">
        <f t="shared" si="17"/>
        <v>2024</v>
      </c>
      <c r="B188" s="18">
        <f t="shared" si="18"/>
        <v>1</v>
      </c>
      <c r="F188" s="42">
        <f>SUMIF('Cust MB Ind'!$X$8:$AH$8,$B$29,'Cust MB Ind'!$X148:$AH148)</f>
        <v>9</v>
      </c>
      <c r="G188" s="42">
        <f>'Avg Bill Days'!C145</f>
        <v>32.286000000000001</v>
      </c>
      <c r="H188" s="42"/>
      <c r="I188" s="42"/>
      <c r="J188" s="42">
        <f t="shared" si="19"/>
        <v>3216</v>
      </c>
      <c r="K188" s="42">
        <f t="shared" si="19"/>
        <v>878</v>
      </c>
      <c r="L188" s="42"/>
      <c r="M188" s="42"/>
      <c r="N188" s="42"/>
      <c r="O188" s="42"/>
      <c r="P188" s="42"/>
      <c r="Q188" s="42"/>
      <c r="R188" s="42">
        <f t="shared" si="20"/>
        <v>2022595</v>
      </c>
      <c r="S188" s="42">
        <f t="shared" si="21"/>
        <v>3327</v>
      </c>
    </row>
    <row r="189" spans="1:19" s="18" customFormat="1">
      <c r="A189" s="18">
        <f t="shared" si="17"/>
        <v>2024</v>
      </c>
      <c r="B189" s="18">
        <f t="shared" si="18"/>
        <v>2</v>
      </c>
      <c r="F189" s="42">
        <f>SUMIF('Cust MB Ind'!$X$8:$AH$8,$B$29,'Cust MB Ind'!$X149:$AH149)</f>
        <v>9</v>
      </c>
      <c r="G189" s="42">
        <f>'Avg Bill Days'!C146</f>
        <v>30.31</v>
      </c>
      <c r="H189" s="42"/>
      <c r="I189" s="42"/>
      <c r="J189" s="42">
        <f t="shared" si="19"/>
        <v>3321</v>
      </c>
      <c r="K189" s="42">
        <f t="shared" si="19"/>
        <v>964</v>
      </c>
      <c r="L189" s="42"/>
      <c r="M189" s="42"/>
      <c r="N189" s="42"/>
      <c r="O189" s="42"/>
      <c r="P189" s="42"/>
      <c r="Q189" s="42"/>
      <c r="R189" s="42">
        <f t="shared" si="20"/>
        <v>1972876</v>
      </c>
      <c r="S189" s="42">
        <f t="shared" si="21"/>
        <v>3349</v>
      </c>
    </row>
    <row r="190" spans="1:19" s="18" customFormat="1">
      <c r="A190" s="18">
        <f t="shared" si="17"/>
        <v>2024</v>
      </c>
      <c r="B190" s="18">
        <f t="shared" si="18"/>
        <v>3</v>
      </c>
      <c r="F190" s="42">
        <f>SUMIF('Cust MB Ind'!$X$8:$AH$8,$B$29,'Cust MB Ind'!$X150:$AH150)</f>
        <v>9</v>
      </c>
      <c r="G190" s="42">
        <f>'Avg Bill Days'!C147</f>
        <v>30.024000000000001</v>
      </c>
      <c r="H190" s="42"/>
      <c r="I190" s="42"/>
      <c r="J190" s="42">
        <f t="shared" si="19"/>
        <v>3233</v>
      </c>
      <c r="K190" s="42">
        <f t="shared" si="19"/>
        <v>973</v>
      </c>
      <c r="L190" s="42"/>
      <c r="M190" s="42"/>
      <c r="N190" s="42"/>
      <c r="O190" s="42"/>
      <c r="P190" s="42"/>
      <c r="Q190" s="42"/>
      <c r="R190" s="42">
        <f t="shared" si="20"/>
        <v>1917621</v>
      </c>
      <c r="S190" s="42">
        <f t="shared" si="21"/>
        <v>3348</v>
      </c>
    </row>
    <row r="191" spans="1:19" s="18" customFormat="1">
      <c r="A191" s="18">
        <f t="shared" si="17"/>
        <v>2024</v>
      </c>
      <c r="B191" s="18">
        <f t="shared" si="18"/>
        <v>4</v>
      </c>
      <c r="F191" s="42">
        <f>SUMIF('Cust MB Ind'!$X$8:$AH$8,$B$29,'Cust MB Ind'!$X151:$AH151)</f>
        <v>9</v>
      </c>
      <c r="G191" s="42">
        <f>'Avg Bill Days'!C148</f>
        <v>30.713999999999999</v>
      </c>
      <c r="H191" s="42"/>
      <c r="I191" s="42"/>
      <c r="J191" s="42">
        <f t="shared" si="19"/>
        <v>3414</v>
      </c>
      <c r="K191" s="42">
        <f t="shared" si="19"/>
        <v>983</v>
      </c>
      <c r="L191" s="42"/>
      <c r="M191" s="42"/>
      <c r="N191" s="42"/>
      <c r="O191" s="42"/>
      <c r="P191" s="42"/>
      <c r="Q191" s="42"/>
      <c r="R191" s="42">
        <f t="shared" si="20"/>
        <v>2029928</v>
      </c>
      <c r="S191" s="42">
        <f t="shared" si="21"/>
        <v>3458</v>
      </c>
    </row>
    <row r="192" spans="1:19" s="18" customFormat="1">
      <c r="A192" s="18">
        <f t="shared" si="17"/>
        <v>2024</v>
      </c>
      <c r="B192" s="18">
        <f t="shared" si="18"/>
        <v>5</v>
      </c>
      <c r="F192" s="42">
        <f>SUMIF('Cust MB Ind'!$X$8:$AH$8,$B$29,'Cust MB Ind'!$X152:$AH152)</f>
        <v>9</v>
      </c>
      <c r="G192" s="42">
        <f>'Avg Bill Days'!C149</f>
        <v>29.524000000000001</v>
      </c>
      <c r="H192" s="42"/>
      <c r="I192" s="42"/>
      <c r="J192" s="42">
        <f t="shared" si="19"/>
        <v>3497</v>
      </c>
      <c r="K192" s="42">
        <f t="shared" si="19"/>
        <v>1003</v>
      </c>
      <c r="L192" s="42"/>
      <c r="M192" s="42"/>
      <c r="N192" s="42"/>
      <c r="O192" s="42"/>
      <c r="P192" s="42"/>
      <c r="Q192" s="42"/>
      <c r="R192" s="42">
        <f t="shared" si="20"/>
        <v>2069273</v>
      </c>
      <c r="S192" s="42">
        <f t="shared" si="21"/>
        <v>3625</v>
      </c>
    </row>
    <row r="193" spans="1:19" s="18" customFormat="1">
      <c r="A193" s="18">
        <f t="shared" si="17"/>
        <v>2024</v>
      </c>
      <c r="B193" s="18">
        <f t="shared" si="18"/>
        <v>6</v>
      </c>
      <c r="F193" s="42">
        <f>SUMIF('Cust MB Ind'!$X$8:$AH$8,$B$29,'Cust MB Ind'!$X153:$AH153)</f>
        <v>9</v>
      </c>
      <c r="G193" s="42">
        <f>'Avg Bill Days'!C150</f>
        <v>30.619</v>
      </c>
      <c r="H193" s="42"/>
      <c r="I193" s="42"/>
      <c r="J193" s="42">
        <f t="shared" si="19"/>
        <v>3636</v>
      </c>
      <c r="K193" s="42">
        <f t="shared" si="19"/>
        <v>947</v>
      </c>
      <c r="L193" s="42"/>
      <c r="M193" s="42"/>
      <c r="N193" s="42"/>
      <c r="O193" s="42"/>
      <c r="P193" s="42"/>
      <c r="Q193" s="42"/>
      <c r="R193" s="42">
        <f t="shared" si="20"/>
        <v>2148736</v>
      </c>
      <c r="S193" s="42">
        <f t="shared" si="21"/>
        <v>3697</v>
      </c>
    </row>
    <row r="194" spans="1:19" s="18" customFormat="1">
      <c r="A194" s="18">
        <f t="shared" si="17"/>
        <v>2024</v>
      </c>
      <c r="B194" s="18">
        <f t="shared" si="18"/>
        <v>7</v>
      </c>
      <c r="F194" s="42">
        <f>SUMIF('Cust MB Ind'!$X$8:$AH$8,$B$29,'Cust MB Ind'!$X154:$AH154)</f>
        <v>9</v>
      </c>
      <c r="G194" s="42">
        <f>'Avg Bill Days'!C151</f>
        <v>30.713999999999999</v>
      </c>
      <c r="H194" s="42"/>
      <c r="I194" s="42"/>
      <c r="J194" s="42">
        <f t="shared" si="19"/>
        <v>3512</v>
      </c>
      <c r="K194" s="42">
        <f t="shared" si="19"/>
        <v>940</v>
      </c>
      <c r="L194" s="42"/>
      <c r="M194" s="42"/>
      <c r="N194" s="42"/>
      <c r="O194" s="42"/>
      <c r="P194" s="42"/>
      <c r="Q194" s="42"/>
      <c r="R194" s="42">
        <f t="shared" si="20"/>
        <v>2151097</v>
      </c>
      <c r="S194" s="42">
        <f t="shared" si="21"/>
        <v>3552</v>
      </c>
    </row>
    <row r="195" spans="1:19" s="18" customFormat="1">
      <c r="A195" s="18">
        <f t="shared" si="17"/>
        <v>2024</v>
      </c>
      <c r="B195" s="18">
        <f t="shared" si="18"/>
        <v>8</v>
      </c>
      <c r="F195" s="42">
        <f>SUMIF('Cust MB Ind'!$X$8:$AH$8,$B$29,'Cust MB Ind'!$X155:$AH155)</f>
        <v>9</v>
      </c>
      <c r="G195" s="42">
        <f>'Avg Bill Days'!C152</f>
        <v>30.475999999999999</v>
      </c>
      <c r="H195" s="42"/>
      <c r="I195" s="42"/>
      <c r="J195" s="42">
        <f t="shared" si="19"/>
        <v>3771</v>
      </c>
      <c r="K195" s="42">
        <f t="shared" si="19"/>
        <v>900</v>
      </c>
      <c r="L195" s="42"/>
      <c r="M195" s="42"/>
      <c r="N195" s="42"/>
      <c r="O195" s="42"/>
      <c r="P195" s="42"/>
      <c r="Q195" s="42"/>
      <c r="R195" s="42">
        <f t="shared" si="20"/>
        <v>2147846</v>
      </c>
      <c r="S195" s="42">
        <f t="shared" si="21"/>
        <v>3835</v>
      </c>
    </row>
    <row r="196" spans="1:19" s="18" customFormat="1">
      <c r="A196" s="18">
        <f t="shared" ref="A196:A259" si="22">A184+1</f>
        <v>2024</v>
      </c>
      <c r="B196" s="18">
        <f t="shared" si="18"/>
        <v>9</v>
      </c>
      <c r="F196" s="42">
        <f>SUMIF('Cust MB Ind'!$X$8:$AH$8,$B$29,'Cust MB Ind'!$X156:$AH156)</f>
        <v>9</v>
      </c>
      <c r="G196" s="42">
        <f>'Avg Bill Days'!C153</f>
        <v>31.143000000000001</v>
      </c>
      <c r="H196" s="42"/>
      <c r="I196" s="42"/>
      <c r="J196" s="42">
        <f t="shared" si="19"/>
        <v>3680</v>
      </c>
      <c r="K196" s="42">
        <f t="shared" si="19"/>
        <v>1150</v>
      </c>
      <c r="L196" s="42"/>
      <c r="M196" s="42"/>
      <c r="N196" s="42"/>
      <c r="O196" s="42"/>
      <c r="P196" s="42"/>
      <c r="Q196" s="42"/>
      <c r="R196" s="42">
        <f t="shared" si="20"/>
        <v>2254553</v>
      </c>
      <c r="S196" s="42">
        <f t="shared" si="21"/>
        <v>3762</v>
      </c>
    </row>
    <row r="197" spans="1:19" s="18" customFormat="1">
      <c r="A197" s="18">
        <f t="shared" si="22"/>
        <v>2024</v>
      </c>
      <c r="B197" s="18">
        <f t="shared" ref="B197:B260" si="23">B185</f>
        <v>10</v>
      </c>
      <c r="F197" s="42">
        <f>SUMIF('Cust MB Ind'!$X$8:$AH$8,$B$29,'Cust MB Ind'!$X157:$AH157)</f>
        <v>9</v>
      </c>
      <c r="G197" s="42">
        <f>'Avg Bill Days'!C154</f>
        <v>30.762</v>
      </c>
      <c r="H197" s="42"/>
      <c r="I197" s="42"/>
      <c r="J197" s="42">
        <f t="shared" si="19"/>
        <v>3411</v>
      </c>
      <c r="K197" s="42">
        <f t="shared" si="19"/>
        <v>1024</v>
      </c>
      <c r="L197" s="42"/>
      <c r="M197" s="42"/>
      <c r="N197" s="42"/>
      <c r="O197" s="42"/>
      <c r="P197" s="42"/>
      <c r="Q197" s="42"/>
      <c r="R197" s="42">
        <f t="shared" si="20"/>
        <v>2013895</v>
      </c>
      <c r="S197" s="42">
        <f t="shared" si="21"/>
        <v>3448</v>
      </c>
    </row>
    <row r="198" spans="1:19" s="18" customFormat="1">
      <c r="A198" s="18">
        <f t="shared" si="22"/>
        <v>2024</v>
      </c>
      <c r="B198" s="18">
        <f t="shared" si="23"/>
        <v>11</v>
      </c>
      <c r="F198" s="42">
        <f>SUMIF('Cust MB Ind'!$X$8:$AH$8,$B$29,'Cust MB Ind'!$X158:$AH158)</f>
        <v>9</v>
      </c>
      <c r="G198" s="42">
        <f>'Avg Bill Days'!C155</f>
        <v>28.619</v>
      </c>
      <c r="H198" s="42"/>
      <c r="I198" s="42"/>
      <c r="J198" s="42">
        <f t="shared" si="19"/>
        <v>3364</v>
      </c>
      <c r="K198" s="42">
        <f t="shared" si="19"/>
        <v>1007</v>
      </c>
      <c r="L198" s="42"/>
      <c r="M198" s="42"/>
      <c r="N198" s="42"/>
      <c r="O198" s="42"/>
      <c r="P198" s="42"/>
      <c r="Q198" s="42"/>
      <c r="R198" s="42">
        <f t="shared" si="20"/>
        <v>1983334</v>
      </c>
      <c r="S198" s="42">
        <f t="shared" si="21"/>
        <v>3510</v>
      </c>
    </row>
    <row r="199" spans="1:19" s="18" customFormat="1">
      <c r="A199" s="18">
        <f t="shared" si="22"/>
        <v>2024</v>
      </c>
      <c r="B199" s="18">
        <f t="shared" si="23"/>
        <v>12</v>
      </c>
      <c r="F199" s="42">
        <f>SUMIF('Cust MB Ind'!$X$8:$AH$8,$B$29,'Cust MB Ind'!$X159:$AH159)</f>
        <v>9</v>
      </c>
      <c r="G199" s="42">
        <f>'Avg Bill Days'!C156</f>
        <v>31.238</v>
      </c>
      <c r="H199" s="42"/>
      <c r="I199" s="42"/>
      <c r="J199" s="42">
        <f t="shared" si="19"/>
        <v>3362</v>
      </c>
      <c r="K199" s="42">
        <f t="shared" si="19"/>
        <v>965</v>
      </c>
      <c r="L199" s="42"/>
      <c r="M199" s="42"/>
      <c r="N199" s="42"/>
      <c r="O199" s="42"/>
      <c r="P199" s="42"/>
      <c r="Q199" s="42"/>
      <c r="R199" s="42">
        <f t="shared" si="20"/>
        <v>2050967</v>
      </c>
      <c r="S199" s="42">
        <f t="shared" si="21"/>
        <v>3482</v>
      </c>
    </row>
    <row r="200" spans="1:19" s="18" customFormat="1">
      <c r="A200" s="18">
        <f t="shared" si="22"/>
        <v>2025</v>
      </c>
      <c r="B200" s="18">
        <f t="shared" si="23"/>
        <v>1</v>
      </c>
      <c r="F200" s="42">
        <f>SUMIF('Cust MB Ind'!$X$8:$AH$8,$B$29,'Cust MB Ind'!$X160:$AH160)</f>
        <v>9</v>
      </c>
      <c r="G200" s="42">
        <f>'Avg Bill Days'!C157</f>
        <v>32.286000000000001</v>
      </c>
      <c r="H200" s="42"/>
      <c r="I200" s="42"/>
      <c r="J200" s="42">
        <f t="shared" si="19"/>
        <v>3216</v>
      </c>
      <c r="K200" s="42">
        <f t="shared" si="19"/>
        <v>878</v>
      </c>
      <c r="L200" s="42"/>
      <c r="M200" s="42"/>
      <c r="N200" s="42"/>
      <c r="O200" s="42"/>
      <c r="P200" s="42"/>
      <c r="Q200" s="42"/>
      <c r="R200" s="42">
        <f t="shared" si="20"/>
        <v>2022595</v>
      </c>
      <c r="S200" s="42">
        <f t="shared" si="21"/>
        <v>3327</v>
      </c>
    </row>
    <row r="201" spans="1:19" s="18" customFormat="1">
      <c r="A201" s="18">
        <f t="shared" si="22"/>
        <v>2025</v>
      </c>
      <c r="B201" s="18">
        <f t="shared" si="23"/>
        <v>2</v>
      </c>
      <c r="F201" s="42">
        <f>SUMIF('Cust MB Ind'!$X$8:$AH$8,$B$29,'Cust MB Ind'!$X161:$AH161)</f>
        <v>9</v>
      </c>
      <c r="G201" s="42">
        <f>'Avg Bill Days'!C158</f>
        <v>29.81</v>
      </c>
      <c r="H201" s="42"/>
      <c r="I201" s="42"/>
      <c r="J201" s="42">
        <f t="shared" si="19"/>
        <v>3321</v>
      </c>
      <c r="K201" s="42">
        <f t="shared" si="19"/>
        <v>964</v>
      </c>
      <c r="L201" s="42"/>
      <c r="M201" s="42"/>
      <c r="N201" s="42"/>
      <c r="O201" s="42"/>
      <c r="P201" s="42"/>
      <c r="Q201" s="42"/>
      <c r="R201" s="42">
        <f t="shared" si="20"/>
        <v>1940331</v>
      </c>
      <c r="S201" s="42">
        <f t="shared" si="21"/>
        <v>3349</v>
      </c>
    </row>
    <row r="202" spans="1:19" s="18" customFormat="1">
      <c r="A202" s="18">
        <f t="shared" si="22"/>
        <v>2025</v>
      </c>
      <c r="B202" s="18">
        <f t="shared" si="23"/>
        <v>3</v>
      </c>
      <c r="F202" s="42">
        <f>SUMIF('Cust MB Ind'!$X$8:$AH$8,$B$29,'Cust MB Ind'!$X162:$AH162)</f>
        <v>9</v>
      </c>
      <c r="G202" s="42">
        <f>'Avg Bill Days'!C159</f>
        <v>29.524000000000001</v>
      </c>
      <c r="H202" s="42"/>
      <c r="I202" s="42"/>
      <c r="J202" s="42">
        <f t="shared" si="19"/>
        <v>3233</v>
      </c>
      <c r="K202" s="42">
        <f t="shared" si="19"/>
        <v>973</v>
      </c>
      <c r="L202" s="42"/>
      <c r="M202" s="42"/>
      <c r="N202" s="42"/>
      <c r="O202" s="42"/>
      <c r="P202" s="42"/>
      <c r="Q202" s="42"/>
      <c r="R202" s="42">
        <f t="shared" si="20"/>
        <v>1885686</v>
      </c>
      <c r="S202" s="42">
        <f t="shared" si="21"/>
        <v>3348</v>
      </c>
    </row>
    <row r="203" spans="1:19" s="18" customFormat="1">
      <c r="A203" s="18">
        <f t="shared" si="22"/>
        <v>2025</v>
      </c>
      <c r="B203" s="18">
        <f t="shared" si="23"/>
        <v>4</v>
      </c>
      <c r="F203" s="42">
        <f>SUMIF('Cust MB Ind'!$X$8:$AH$8,$B$29,'Cust MB Ind'!$X163:$AH163)</f>
        <v>9</v>
      </c>
      <c r="G203" s="42">
        <f>'Avg Bill Days'!C160</f>
        <v>30.713999999999999</v>
      </c>
      <c r="H203" s="42"/>
      <c r="I203" s="42"/>
      <c r="J203" s="42">
        <f t="shared" si="19"/>
        <v>3414</v>
      </c>
      <c r="K203" s="42">
        <f t="shared" si="19"/>
        <v>983</v>
      </c>
      <c r="L203" s="42"/>
      <c r="M203" s="42"/>
      <c r="N203" s="42"/>
      <c r="O203" s="42"/>
      <c r="P203" s="42"/>
      <c r="Q203" s="42"/>
      <c r="R203" s="42">
        <f t="shared" si="20"/>
        <v>2029928</v>
      </c>
      <c r="S203" s="42">
        <f t="shared" si="21"/>
        <v>3458</v>
      </c>
    </row>
    <row r="204" spans="1:19" s="18" customFormat="1">
      <c r="A204" s="18">
        <f t="shared" si="22"/>
        <v>2025</v>
      </c>
      <c r="B204" s="18">
        <f t="shared" si="23"/>
        <v>5</v>
      </c>
      <c r="F204" s="42">
        <f>SUMIF('Cust MB Ind'!$X$8:$AH$8,$B$29,'Cust MB Ind'!$X164:$AH164)</f>
        <v>9</v>
      </c>
      <c r="G204" s="42">
        <f>'Avg Bill Days'!C161</f>
        <v>29.524000000000001</v>
      </c>
      <c r="H204" s="42"/>
      <c r="I204" s="42"/>
      <c r="J204" s="42">
        <f t="shared" si="19"/>
        <v>3497</v>
      </c>
      <c r="K204" s="42">
        <f t="shared" si="19"/>
        <v>1003</v>
      </c>
      <c r="L204" s="42"/>
      <c r="M204" s="42"/>
      <c r="N204" s="42"/>
      <c r="O204" s="42"/>
      <c r="P204" s="42"/>
      <c r="Q204" s="42"/>
      <c r="R204" s="42">
        <f t="shared" si="20"/>
        <v>2069273</v>
      </c>
      <c r="S204" s="42">
        <f t="shared" si="21"/>
        <v>3625</v>
      </c>
    </row>
    <row r="205" spans="1:19" s="18" customFormat="1">
      <c r="A205" s="18">
        <f t="shared" si="22"/>
        <v>2025</v>
      </c>
      <c r="B205" s="18">
        <f t="shared" si="23"/>
        <v>6</v>
      </c>
      <c r="F205" s="42">
        <f>SUMIF('Cust MB Ind'!$X$8:$AH$8,$B$29,'Cust MB Ind'!$X165:$AH165)</f>
        <v>9</v>
      </c>
      <c r="G205" s="42">
        <f>'Avg Bill Days'!C162</f>
        <v>30.619</v>
      </c>
      <c r="H205" s="42"/>
      <c r="I205" s="42"/>
      <c r="J205" s="42">
        <f t="shared" si="19"/>
        <v>3636</v>
      </c>
      <c r="K205" s="42">
        <f t="shared" si="19"/>
        <v>947</v>
      </c>
      <c r="L205" s="42"/>
      <c r="M205" s="42"/>
      <c r="N205" s="42"/>
      <c r="O205" s="42"/>
      <c r="P205" s="42"/>
      <c r="Q205" s="42"/>
      <c r="R205" s="42">
        <f t="shared" si="20"/>
        <v>2148736</v>
      </c>
      <c r="S205" s="42">
        <f t="shared" si="21"/>
        <v>3697</v>
      </c>
    </row>
    <row r="206" spans="1:19" s="18" customFormat="1">
      <c r="A206" s="18">
        <f t="shared" si="22"/>
        <v>2025</v>
      </c>
      <c r="B206" s="18">
        <f t="shared" si="23"/>
        <v>7</v>
      </c>
      <c r="F206" s="42">
        <f>SUMIF('Cust MB Ind'!$X$8:$AH$8,$B$29,'Cust MB Ind'!$X166:$AH166)</f>
        <v>9</v>
      </c>
      <c r="G206" s="42">
        <f>'Avg Bill Days'!C163</f>
        <v>30.713999999999999</v>
      </c>
      <c r="H206" s="42"/>
      <c r="I206" s="42"/>
      <c r="J206" s="42">
        <f t="shared" si="19"/>
        <v>3512</v>
      </c>
      <c r="K206" s="42">
        <f t="shared" si="19"/>
        <v>940</v>
      </c>
      <c r="L206" s="42"/>
      <c r="M206" s="42"/>
      <c r="N206" s="42"/>
      <c r="O206" s="42"/>
      <c r="P206" s="42"/>
      <c r="Q206" s="42"/>
      <c r="R206" s="42">
        <f t="shared" si="20"/>
        <v>2151097</v>
      </c>
      <c r="S206" s="42">
        <f t="shared" si="21"/>
        <v>3552</v>
      </c>
    </row>
    <row r="207" spans="1:19" s="18" customFormat="1">
      <c r="A207" s="18">
        <f t="shared" si="22"/>
        <v>2025</v>
      </c>
      <c r="B207" s="18">
        <f t="shared" si="23"/>
        <v>8</v>
      </c>
      <c r="F207" s="42">
        <f>SUMIF('Cust MB Ind'!$X$8:$AH$8,$B$29,'Cust MB Ind'!$X167:$AH167)</f>
        <v>9</v>
      </c>
      <c r="G207" s="42">
        <f>'Avg Bill Days'!C164</f>
        <v>30.475999999999999</v>
      </c>
      <c r="H207" s="42"/>
      <c r="I207" s="42"/>
      <c r="J207" s="42">
        <f t="shared" si="19"/>
        <v>3771</v>
      </c>
      <c r="K207" s="42">
        <f t="shared" si="19"/>
        <v>900</v>
      </c>
      <c r="L207" s="42"/>
      <c r="M207" s="42"/>
      <c r="N207" s="42"/>
      <c r="O207" s="42"/>
      <c r="P207" s="42"/>
      <c r="Q207" s="42"/>
      <c r="R207" s="42">
        <f t="shared" si="20"/>
        <v>2147846</v>
      </c>
      <c r="S207" s="42">
        <f t="shared" si="21"/>
        <v>3835</v>
      </c>
    </row>
    <row r="208" spans="1:19" s="18" customFormat="1">
      <c r="A208" s="18">
        <f t="shared" si="22"/>
        <v>2025</v>
      </c>
      <c r="B208" s="18">
        <f t="shared" si="23"/>
        <v>9</v>
      </c>
      <c r="F208" s="42">
        <f>SUMIF('Cust MB Ind'!$X$8:$AH$8,$B$29,'Cust MB Ind'!$X168:$AH168)</f>
        <v>9</v>
      </c>
      <c r="G208" s="42">
        <f>'Avg Bill Days'!C165</f>
        <v>31.143000000000001</v>
      </c>
      <c r="H208" s="42"/>
      <c r="I208" s="42"/>
      <c r="J208" s="42">
        <f t="shared" si="19"/>
        <v>3680</v>
      </c>
      <c r="K208" s="42">
        <f t="shared" si="19"/>
        <v>1150</v>
      </c>
      <c r="L208" s="42"/>
      <c r="M208" s="42"/>
      <c r="N208" s="42"/>
      <c r="O208" s="42"/>
      <c r="P208" s="42"/>
      <c r="Q208" s="42"/>
      <c r="R208" s="42">
        <f t="shared" si="20"/>
        <v>2254553</v>
      </c>
      <c r="S208" s="42">
        <f t="shared" si="21"/>
        <v>3762</v>
      </c>
    </row>
    <row r="209" spans="1:19" s="18" customFormat="1">
      <c r="A209" s="18">
        <f t="shared" si="22"/>
        <v>2025</v>
      </c>
      <c r="B209" s="18">
        <f t="shared" si="23"/>
        <v>10</v>
      </c>
      <c r="F209" s="42">
        <f>SUMIF('Cust MB Ind'!$X$8:$AH$8,$B$29,'Cust MB Ind'!$X169:$AH169)</f>
        <v>9</v>
      </c>
      <c r="G209" s="42">
        <f>'Avg Bill Days'!C166</f>
        <v>30.762</v>
      </c>
      <c r="H209" s="42"/>
      <c r="I209" s="42"/>
      <c r="J209" s="42">
        <f t="shared" si="19"/>
        <v>3411</v>
      </c>
      <c r="K209" s="42">
        <f t="shared" si="19"/>
        <v>1024</v>
      </c>
      <c r="L209" s="42"/>
      <c r="M209" s="42"/>
      <c r="N209" s="42"/>
      <c r="O209" s="42"/>
      <c r="P209" s="42"/>
      <c r="Q209" s="42"/>
      <c r="R209" s="42">
        <f t="shared" si="20"/>
        <v>2013895</v>
      </c>
      <c r="S209" s="42">
        <f t="shared" si="21"/>
        <v>3448</v>
      </c>
    </row>
    <row r="210" spans="1:19" s="18" customFormat="1">
      <c r="A210" s="18">
        <f t="shared" si="22"/>
        <v>2025</v>
      </c>
      <c r="B210" s="18">
        <f t="shared" si="23"/>
        <v>11</v>
      </c>
      <c r="F210" s="42">
        <f>SUMIF('Cust MB Ind'!$X$8:$AH$8,$B$29,'Cust MB Ind'!$X170:$AH170)</f>
        <v>9</v>
      </c>
      <c r="G210" s="42">
        <f>'Avg Bill Days'!C167</f>
        <v>28.619</v>
      </c>
      <c r="H210" s="42"/>
      <c r="I210" s="42"/>
      <c r="J210" s="42">
        <f t="shared" si="19"/>
        <v>3364</v>
      </c>
      <c r="K210" s="42">
        <f t="shared" si="19"/>
        <v>1007</v>
      </c>
      <c r="L210" s="42"/>
      <c r="M210" s="42"/>
      <c r="N210" s="42"/>
      <c r="O210" s="42"/>
      <c r="P210" s="42"/>
      <c r="Q210" s="42"/>
      <c r="R210" s="42">
        <f t="shared" si="20"/>
        <v>1983334</v>
      </c>
      <c r="S210" s="42">
        <f t="shared" si="21"/>
        <v>3510</v>
      </c>
    </row>
    <row r="211" spans="1:19" s="18" customFormat="1">
      <c r="A211" s="18">
        <f t="shared" si="22"/>
        <v>2025</v>
      </c>
      <c r="B211" s="18">
        <f t="shared" si="23"/>
        <v>12</v>
      </c>
      <c r="F211" s="42">
        <f>SUMIF('Cust MB Ind'!$X$8:$AH$8,$B$29,'Cust MB Ind'!$X171:$AH171)</f>
        <v>9</v>
      </c>
      <c r="G211" s="42">
        <f>'Avg Bill Days'!C168</f>
        <v>31.238</v>
      </c>
      <c r="H211" s="42"/>
      <c r="I211" s="42"/>
      <c r="J211" s="42">
        <f t="shared" si="19"/>
        <v>3362</v>
      </c>
      <c r="K211" s="42">
        <f t="shared" si="19"/>
        <v>965</v>
      </c>
      <c r="L211" s="42"/>
      <c r="M211" s="42"/>
      <c r="N211" s="42"/>
      <c r="O211" s="42"/>
      <c r="P211" s="42"/>
      <c r="Q211" s="42"/>
      <c r="R211" s="42">
        <f t="shared" si="20"/>
        <v>2050967</v>
      </c>
      <c r="S211" s="42">
        <f t="shared" si="21"/>
        <v>3482</v>
      </c>
    </row>
    <row r="212" spans="1:19" s="18" customFormat="1">
      <c r="A212" s="18">
        <f t="shared" si="22"/>
        <v>2026</v>
      </c>
      <c r="B212" s="18">
        <f t="shared" si="23"/>
        <v>1</v>
      </c>
      <c r="F212" s="42">
        <f>SUMIF('Cust MB Ind'!$X$8:$AH$8,$B$29,'Cust MB Ind'!$X172:$AH172)</f>
        <v>9</v>
      </c>
      <c r="G212" s="42">
        <f>'Avg Bill Days'!C169</f>
        <v>32.286000000000001</v>
      </c>
      <c r="H212" s="42"/>
      <c r="I212" s="42"/>
      <c r="J212" s="42">
        <f t="shared" si="19"/>
        <v>3216</v>
      </c>
      <c r="K212" s="42">
        <f t="shared" si="19"/>
        <v>878</v>
      </c>
      <c r="L212" s="42"/>
      <c r="M212" s="42"/>
      <c r="N212" s="42"/>
      <c r="O212" s="42"/>
      <c r="P212" s="42"/>
      <c r="Q212" s="42"/>
      <c r="R212" s="42">
        <f t="shared" si="20"/>
        <v>2022595</v>
      </c>
      <c r="S212" s="42">
        <f t="shared" si="21"/>
        <v>3327</v>
      </c>
    </row>
    <row r="213" spans="1:19" s="18" customFormat="1">
      <c r="A213" s="18">
        <f t="shared" si="22"/>
        <v>2026</v>
      </c>
      <c r="B213" s="18">
        <f t="shared" si="23"/>
        <v>2</v>
      </c>
      <c r="F213" s="42">
        <f>SUMIF('Cust MB Ind'!$X$8:$AH$8,$B$29,'Cust MB Ind'!$X173:$AH173)</f>
        <v>9</v>
      </c>
      <c r="G213" s="42">
        <f>'Avg Bill Days'!C170</f>
        <v>29.81</v>
      </c>
      <c r="H213" s="42"/>
      <c r="I213" s="42"/>
      <c r="J213" s="42">
        <f t="shared" si="19"/>
        <v>3321</v>
      </c>
      <c r="K213" s="42">
        <f t="shared" si="19"/>
        <v>964</v>
      </c>
      <c r="L213" s="42"/>
      <c r="M213" s="42"/>
      <c r="N213" s="42"/>
      <c r="O213" s="42"/>
      <c r="P213" s="42"/>
      <c r="Q213" s="42"/>
      <c r="R213" s="42">
        <f t="shared" si="20"/>
        <v>1940331</v>
      </c>
      <c r="S213" s="42">
        <f t="shared" si="21"/>
        <v>3349</v>
      </c>
    </row>
    <row r="214" spans="1:19" s="18" customFormat="1">
      <c r="A214" s="18">
        <f t="shared" si="22"/>
        <v>2026</v>
      </c>
      <c r="B214" s="18">
        <f t="shared" si="23"/>
        <v>3</v>
      </c>
      <c r="F214" s="42">
        <f>SUMIF('Cust MB Ind'!$X$8:$AH$8,$B$29,'Cust MB Ind'!$X174:$AH174)</f>
        <v>9</v>
      </c>
      <c r="G214" s="42">
        <f>'Avg Bill Days'!C171</f>
        <v>29.524000000000001</v>
      </c>
      <c r="H214" s="42"/>
      <c r="I214" s="42"/>
      <c r="J214" s="42">
        <f t="shared" si="19"/>
        <v>3233</v>
      </c>
      <c r="K214" s="42">
        <f t="shared" si="19"/>
        <v>973</v>
      </c>
      <c r="L214" s="42"/>
      <c r="M214" s="42"/>
      <c r="N214" s="42"/>
      <c r="O214" s="42"/>
      <c r="P214" s="42"/>
      <c r="Q214" s="42"/>
      <c r="R214" s="42">
        <f t="shared" si="20"/>
        <v>1885686</v>
      </c>
      <c r="S214" s="42">
        <f t="shared" si="21"/>
        <v>3348</v>
      </c>
    </row>
    <row r="215" spans="1:19" s="18" customFormat="1">
      <c r="A215" s="18">
        <f t="shared" si="22"/>
        <v>2026</v>
      </c>
      <c r="B215" s="18">
        <f t="shared" si="23"/>
        <v>4</v>
      </c>
      <c r="F215" s="42">
        <f>SUMIF('Cust MB Ind'!$X$8:$AH$8,$B$29,'Cust MB Ind'!$X175:$AH175)</f>
        <v>9</v>
      </c>
      <c r="G215" s="42">
        <f>'Avg Bill Days'!C172</f>
        <v>30.713999999999999</v>
      </c>
      <c r="H215" s="42"/>
      <c r="I215" s="42"/>
      <c r="J215" s="42">
        <f t="shared" si="19"/>
        <v>3414</v>
      </c>
      <c r="K215" s="42">
        <f t="shared" si="19"/>
        <v>983</v>
      </c>
      <c r="L215" s="42"/>
      <c r="M215" s="42"/>
      <c r="N215" s="42"/>
      <c r="O215" s="42"/>
      <c r="P215" s="42"/>
      <c r="Q215" s="42"/>
      <c r="R215" s="42">
        <f t="shared" si="20"/>
        <v>2029928</v>
      </c>
      <c r="S215" s="42">
        <f t="shared" si="21"/>
        <v>3458</v>
      </c>
    </row>
    <row r="216" spans="1:19" s="18" customFormat="1">
      <c r="A216" s="18">
        <f t="shared" si="22"/>
        <v>2026</v>
      </c>
      <c r="B216" s="18">
        <f t="shared" si="23"/>
        <v>5</v>
      </c>
      <c r="F216" s="42">
        <f>SUMIF('Cust MB Ind'!$X$8:$AH$8,$B$29,'Cust MB Ind'!$X176:$AH176)</f>
        <v>9</v>
      </c>
      <c r="G216" s="42">
        <f>'Avg Bill Days'!C173</f>
        <v>29.524000000000001</v>
      </c>
      <c r="H216" s="42"/>
      <c r="I216" s="42"/>
      <c r="J216" s="42">
        <f t="shared" si="19"/>
        <v>3497</v>
      </c>
      <c r="K216" s="42">
        <f t="shared" si="19"/>
        <v>1003</v>
      </c>
      <c r="L216" s="42"/>
      <c r="M216" s="42"/>
      <c r="N216" s="42"/>
      <c r="O216" s="42"/>
      <c r="P216" s="42"/>
      <c r="Q216" s="42"/>
      <c r="R216" s="42">
        <f t="shared" si="20"/>
        <v>2069273</v>
      </c>
      <c r="S216" s="42">
        <f t="shared" si="21"/>
        <v>3625</v>
      </c>
    </row>
    <row r="217" spans="1:19" s="18" customFormat="1">
      <c r="A217" s="18">
        <f t="shared" si="22"/>
        <v>2026</v>
      </c>
      <c r="B217" s="18">
        <f t="shared" si="23"/>
        <v>6</v>
      </c>
      <c r="F217" s="42">
        <f>SUMIF('Cust MB Ind'!$X$8:$AH$8,$B$29,'Cust MB Ind'!$X177:$AH177)</f>
        <v>9</v>
      </c>
      <c r="G217" s="42">
        <f>'Avg Bill Days'!C174</f>
        <v>30.619</v>
      </c>
      <c r="H217" s="42"/>
      <c r="I217" s="42"/>
      <c r="J217" s="42">
        <f t="shared" si="19"/>
        <v>3636</v>
      </c>
      <c r="K217" s="42">
        <f t="shared" si="19"/>
        <v>947</v>
      </c>
      <c r="L217" s="42"/>
      <c r="M217" s="42"/>
      <c r="N217" s="42"/>
      <c r="O217" s="42"/>
      <c r="P217" s="42"/>
      <c r="Q217" s="42"/>
      <c r="R217" s="42">
        <f t="shared" si="20"/>
        <v>2148736</v>
      </c>
      <c r="S217" s="42">
        <f t="shared" si="21"/>
        <v>3697</v>
      </c>
    </row>
    <row r="218" spans="1:19" s="18" customFormat="1">
      <c r="A218" s="18">
        <f t="shared" si="22"/>
        <v>2026</v>
      </c>
      <c r="B218" s="18">
        <f t="shared" si="23"/>
        <v>7</v>
      </c>
      <c r="F218" s="42">
        <f>SUMIF('Cust MB Ind'!$X$8:$AH$8,$B$29,'Cust MB Ind'!$X178:$AH178)</f>
        <v>9</v>
      </c>
      <c r="G218" s="42">
        <f>'Avg Bill Days'!C175</f>
        <v>30.713999999999999</v>
      </c>
      <c r="H218" s="42"/>
      <c r="I218" s="42"/>
      <c r="J218" s="42">
        <f t="shared" si="19"/>
        <v>3512</v>
      </c>
      <c r="K218" s="42">
        <f t="shared" si="19"/>
        <v>940</v>
      </c>
      <c r="L218" s="42"/>
      <c r="M218" s="42"/>
      <c r="N218" s="42"/>
      <c r="O218" s="42"/>
      <c r="P218" s="42"/>
      <c r="Q218" s="42"/>
      <c r="R218" s="42">
        <f t="shared" si="20"/>
        <v>2151097</v>
      </c>
      <c r="S218" s="42">
        <f t="shared" si="21"/>
        <v>3552</v>
      </c>
    </row>
    <row r="219" spans="1:19" s="18" customFormat="1">
      <c r="A219" s="18">
        <f t="shared" si="22"/>
        <v>2026</v>
      </c>
      <c r="B219" s="18">
        <f t="shared" si="23"/>
        <v>8</v>
      </c>
      <c r="F219" s="42">
        <f>SUMIF('Cust MB Ind'!$X$8:$AH$8,$B$29,'Cust MB Ind'!$X179:$AH179)</f>
        <v>9</v>
      </c>
      <c r="G219" s="42">
        <f>'Avg Bill Days'!C176</f>
        <v>30.475999999999999</v>
      </c>
      <c r="H219" s="42"/>
      <c r="I219" s="42"/>
      <c r="J219" s="42">
        <f t="shared" si="19"/>
        <v>3771</v>
      </c>
      <c r="K219" s="42">
        <f t="shared" si="19"/>
        <v>900</v>
      </c>
      <c r="L219" s="42"/>
      <c r="M219" s="42"/>
      <c r="N219" s="42"/>
      <c r="O219" s="42"/>
      <c r="P219" s="42"/>
      <c r="Q219" s="42"/>
      <c r="R219" s="42">
        <f t="shared" si="20"/>
        <v>2147846</v>
      </c>
      <c r="S219" s="42">
        <f t="shared" si="21"/>
        <v>3835</v>
      </c>
    </row>
    <row r="220" spans="1:19" s="18" customFormat="1">
      <c r="A220" s="18">
        <f t="shared" si="22"/>
        <v>2026</v>
      </c>
      <c r="B220" s="18">
        <f t="shared" si="23"/>
        <v>9</v>
      </c>
      <c r="F220" s="42">
        <f>SUMIF('Cust MB Ind'!$X$8:$AH$8,$B$29,'Cust MB Ind'!$X180:$AH180)</f>
        <v>9</v>
      </c>
      <c r="G220" s="42">
        <f>'Avg Bill Days'!C177</f>
        <v>31.143000000000001</v>
      </c>
      <c r="H220" s="42"/>
      <c r="I220" s="42"/>
      <c r="J220" s="42">
        <f t="shared" si="19"/>
        <v>3680</v>
      </c>
      <c r="K220" s="42">
        <f t="shared" si="19"/>
        <v>1150</v>
      </c>
      <c r="L220" s="42"/>
      <c r="M220" s="42"/>
      <c r="N220" s="42"/>
      <c r="O220" s="42"/>
      <c r="P220" s="42"/>
      <c r="Q220" s="42"/>
      <c r="R220" s="42">
        <f t="shared" si="20"/>
        <v>2254553</v>
      </c>
      <c r="S220" s="42">
        <f t="shared" si="21"/>
        <v>3762</v>
      </c>
    </row>
    <row r="221" spans="1:19" s="18" customFormat="1">
      <c r="A221" s="18">
        <f t="shared" si="22"/>
        <v>2026</v>
      </c>
      <c r="B221" s="18">
        <f t="shared" si="23"/>
        <v>10</v>
      </c>
      <c r="F221" s="42">
        <f>SUMIF('Cust MB Ind'!$X$8:$AH$8,$B$29,'Cust MB Ind'!$X181:$AH181)</f>
        <v>9</v>
      </c>
      <c r="G221" s="42">
        <f>'Avg Bill Days'!C178</f>
        <v>30.762</v>
      </c>
      <c r="H221" s="42"/>
      <c r="I221" s="42"/>
      <c r="J221" s="42">
        <f t="shared" si="19"/>
        <v>3411</v>
      </c>
      <c r="K221" s="42">
        <f t="shared" si="19"/>
        <v>1024</v>
      </c>
      <c r="L221" s="42"/>
      <c r="M221" s="42"/>
      <c r="N221" s="42"/>
      <c r="O221" s="42"/>
      <c r="P221" s="42"/>
      <c r="Q221" s="42"/>
      <c r="R221" s="42">
        <f t="shared" si="20"/>
        <v>2013895</v>
      </c>
      <c r="S221" s="42">
        <f t="shared" si="21"/>
        <v>3448</v>
      </c>
    </row>
    <row r="222" spans="1:19" s="18" customFormat="1">
      <c r="A222" s="18">
        <f t="shared" si="22"/>
        <v>2026</v>
      </c>
      <c r="B222" s="18">
        <f t="shared" si="23"/>
        <v>11</v>
      </c>
      <c r="F222" s="42">
        <f>SUMIF('Cust MB Ind'!$X$8:$AH$8,$B$29,'Cust MB Ind'!$X182:$AH182)</f>
        <v>9</v>
      </c>
      <c r="G222" s="42">
        <f>'Avg Bill Days'!C179</f>
        <v>28.619</v>
      </c>
      <c r="H222" s="42"/>
      <c r="I222" s="42"/>
      <c r="J222" s="42">
        <f t="shared" si="19"/>
        <v>3364</v>
      </c>
      <c r="K222" s="42">
        <f t="shared" si="19"/>
        <v>1007</v>
      </c>
      <c r="L222" s="42"/>
      <c r="M222" s="42"/>
      <c r="N222" s="42"/>
      <c r="O222" s="42"/>
      <c r="P222" s="42"/>
      <c r="Q222" s="42"/>
      <c r="R222" s="42">
        <f t="shared" si="20"/>
        <v>1983334</v>
      </c>
      <c r="S222" s="42">
        <f t="shared" si="21"/>
        <v>3510</v>
      </c>
    </row>
    <row r="223" spans="1:19" s="18" customFormat="1">
      <c r="A223" s="18">
        <f t="shared" si="22"/>
        <v>2026</v>
      </c>
      <c r="B223" s="18">
        <f t="shared" si="23"/>
        <v>12</v>
      </c>
      <c r="F223" s="42">
        <f>SUMIF('Cust MB Ind'!$X$8:$AH$8,$B$29,'Cust MB Ind'!$X183:$AH183)</f>
        <v>9</v>
      </c>
      <c r="G223" s="42">
        <f>'Avg Bill Days'!C180</f>
        <v>31.238</v>
      </c>
      <c r="H223" s="42"/>
      <c r="I223" s="42"/>
      <c r="J223" s="42">
        <f t="shared" si="19"/>
        <v>3362</v>
      </c>
      <c r="K223" s="42">
        <f t="shared" si="19"/>
        <v>965</v>
      </c>
      <c r="L223" s="42"/>
      <c r="M223" s="42"/>
      <c r="N223" s="42"/>
      <c r="O223" s="42"/>
      <c r="P223" s="42"/>
      <c r="Q223" s="42"/>
      <c r="R223" s="42">
        <f t="shared" si="20"/>
        <v>2050967</v>
      </c>
      <c r="S223" s="42">
        <f t="shared" si="21"/>
        <v>3482</v>
      </c>
    </row>
    <row r="224" spans="1:19" s="18" customFormat="1">
      <c r="A224" s="18">
        <f t="shared" si="22"/>
        <v>2027</v>
      </c>
      <c r="B224" s="18">
        <f t="shared" si="23"/>
        <v>1</v>
      </c>
      <c r="F224" s="42">
        <f>SUMIF('Cust MB Ind'!$X$8:$AH$8,$B$29,'Cust MB Ind'!$X184:$AH184)</f>
        <v>9</v>
      </c>
      <c r="G224" s="42">
        <f>'Avg Bill Days'!C181</f>
        <v>32.286000000000001</v>
      </c>
      <c r="H224" s="42"/>
      <c r="I224" s="42"/>
      <c r="J224" s="42">
        <f t="shared" si="19"/>
        <v>3216</v>
      </c>
      <c r="K224" s="42">
        <f t="shared" si="19"/>
        <v>878</v>
      </c>
      <c r="L224" s="42"/>
      <c r="M224" s="42"/>
      <c r="N224" s="42"/>
      <c r="O224" s="42"/>
      <c r="P224" s="42"/>
      <c r="Q224" s="42"/>
      <c r="R224" s="42">
        <f t="shared" si="20"/>
        <v>2022595</v>
      </c>
      <c r="S224" s="42">
        <f t="shared" si="21"/>
        <v>3327</v>
      </c>
    </row>
    <row r="225" spans="1:19" s="18" customFormat="1">
      <c r="A225" s="18">
        <f t="shared" si="22"/>
        <v>2027</v>
      </c>
      <c r="B225" s="18">
        <f t="shared" si="23"/>
        <v>2</v>
      </c>
      <c r="F225" s="42">
        <f>SUMIF('Cust MB Ind'!$X$8:$AH$8,$B$29,'Cust MB Ind'!$X185:$AH185)</f>
        <v>9</v>
      </c>
      <c r="G225" s="42">
        <f>'Avg Bill Days'!C182</f>
        <v>29.81</v>
      </c>
      <c r="H225" s="42"/>
      <c r="I225" s="42"/>
      <c r="J225" s="42">
        <f t="shared" si="19"/>
        <v>3321</v>
      </c>
      <c r="K225" s="42">
        <f t="shared" si="19"/>
        <v>964</v>
      </c>
      <c r="L225" s="42"/>
      <c r="M225" s="42"/>
      <c r="N225" s="42"/>
      <c r="O225" s="42"/>
      <c r="P225" s="42"/>
      <c r="Q225" s="42"/>
      <c r="R225" s="42">
        <f t="shared" si="20"/>
        <v>1940331</v>
      </c>
      <c r="S225" s="42">
        <f t="shared" si="21"/>
        <v>3349</v>
      </c>
    </row>
    <row r="226" spans="1:19" s="18" customFormat="1">
      <c r="A226" s="18">
        <f t="shared" si="22"/>
        <v>2027</v>
      </c>
      <c r="B226" s="18">
        <f t="shared" si="23"/>
        <v>3</v>
      </c>
      <c r="F226" s="42">
        <f>SUMIF('Cust MB Ind'!$X$8:$AH$8,$B$29,'Cust MB Ind'!$X186:$AH186)</f>
        <v>9</v>
      </c>
      <c r="G226" s="42">
        <f>'Avg Bill Days'!C183</f>
        <v>29.524000000000001</v>
      </c>
      <c r="H226" s="42"/>
      <c r="I226" s="42"/>
      <c r="J226" s="42">
        <f t="shared" si="19"/>
        <v>3233</v>
      </c>
      <c r="K226" s="42">
        <f t="shared" si="19"/>
        <v>973</v>
      </c>
      <c r="L226" s="42"/>
      <c r="M226" s="42"/>
      <c r="N226" s="42"/>
      <c r="O226" s="42"/>
      <c r="P226" s="42"/>
      <c r="Q226" s="42"/>
      <c r="R226" s="42">
        <f t="shared" si="20"/>
        <v>1885686</v>
      </c>
      <c r="S226" s="42">
        <f t="shared" si="21"/>
        <v>3348</v>
      </c>
    </row>
    <row r="227" spans="1:19" s="18" customFormat="1">
      <c r="A227" s="18">
        <f t="shared" si="22"/>
        <v>2027</v>
      </c>
      <c r="B227" s="18">
        <f t="shared" si="23"/>
        <v>4</v>
      </c>
      <c r="F227" s="42">
        <f>SUMIF('Cust MB Ind'!$X$8:$AH$8,$B$29,'Cust MB Ind'!$X187:$AH187)</f>
        <v>9</v>
      </c>
      <c r="G227" s="42">
        <f>'Avg Bill Days'!C184</f>
        <v>30.713999999999999</v>
      </c>
      <c r="H227" s="42"/>
      <c r="I227" s="42"/>
      <c r="J227" s="42">
        <f t="shared" si="19"/>
        <v>3414</v>
      </c>
      <c r="K227" s="42">
        <f t="shared" si="19"/>
        <v>983</v>
      </c>
      <c r="L227" s="42"/>
      <c r="M227" s="42"/>
      <c r="N227" s="42"/>
      <c r="O227" s="42"/>
      <c r="P227" s="42"/>
      <c r="Q227" s="42"/>
      <c r="R227" s="42">
        <f t="shared" si="20"/>
        <v>2029928</v>
      </c>
      <c r="S227" s="42">
        <f t="shared" si="21"/>
        <v>3458</v>
      </c>
    </row>
    <row r="228" spans="1:19" s="18" customFormat="1">
      <c r="A228" s="18">
        <f t="shared" si="22"/>
        <v>2027</v>
      </c>
      <c r="B228" s="18">
        <f t="shared" si="23"/>
        <v>5</v>
      </c>
      <c r="F228" s="42">
        <f>SUMIF('Cust MB Ind'!$X$8:$AH$8,$B$29,'Cust MB Ind'!$X188:$AH188)</f>
        <v>9</v>
      </c>
      <c r="G228" s="42">
        <f>'Avg Bill Days'!C185</f>
        <v>29.524000000000001</v>
      </c>
      <c r="H228" s="42"/>
      <c r="I228" s="42"/>
      <c r="J228" s="42">
        <f t="shared" si="19"/>
        <v>3497</v>
      </c>
      <c r="K228" s="42">
        <f t="shared" si="19"/>
        <v>1003</v>
      </c>
      <c r="L228" s="42"/>
      <c r="M228" s="42"/>
      <c r="N228" s="42"/>
      <c r="O228" s="42"/>
      <c r="P228" s="42"/>
      <c r="Q228" s="42"/>
      <c r="R228" s="42">
        <f t="shared" si="20"/>
        <v>2069273</v>
      </c>
      <c r="S228" s="42">
        <f t="shared" si="21"/>
        <v>3625</v>
      </c>
    </row>
    <row r="229" spans="1:19" s="18" customFormat="1">
      <c r="A229" s="18">
        <f t="shared" si="22"/>
        <v>2027</v>
      </c>
      <c r="B229" s="18">
        <f t="shared" si="23"/>
        <v>6</v>
      </c>
      <c r="F229" s="42">
        <f>SUMIF('Cust MB Ind'!$X$8:$AH$8,$B$29,'Cust MB Ind'!$X189:$AH189)</f>
        <v>9</v>
      </c>
      <c r="G229" s="42">
        <f>'Avg Bill Days'!C186</f>
        <v>30.619</v>
      </c>
      <c r="H229" s="42"/>
      <c r="I229" s="42"/>
      <c r="J229" s="42">
        <f t="shared" si="19"/>
        <v>3636</v>
      </c>
      <c r="K229" s="42">
        <f t="shared" si="19"/>
        <v>947</v>
      </c>
      <c r="L229" s="42"/>
      <c r="M229" s="42"/>
      <c r="N229" s="42"/>
      <c r="O229" s="42"/>
      <c r="P229" s="42"/>
      <c r="Q229" s="42"/>
      <c r="R229" s="42">
        <f t="shared" si="20"/>
        <v>2148736</v>
      </c>
      <c r="S229" s="42">
        <f t="shared" si="21"/>
        <v>3697</v>
      </c>
    </row>
    <row r="230" spans="1:19" s="18" customFormat="1">
      <c r="A230" s="18">
        <f t="shared" si="22"/>
        <v>2027</v>
      </c>
      <c r="B230" s="18">
        <f t="shared" si="23"/>
        <v>7</v>
      </c>
      <c r="F230" s="42">
        <f>SUMIF('Cust MB Ind'!$X$8:$AH$8,$B$29,'Cust MB Ind'!$X190:$AH190)</f>
        <v>9</v>
      </c>
      <c r="G230" s="42">
        <f>'Avg Bill Days'!C187</f>
        <v>30.713999999999999</v>
      </c>
      <c r="H230" s="42"/>
      <c r="I230" s="42"/>
      <c r="J230" s="42">
        <f t="shared" si="19"/>
        <v>3512</v>
      </c>
      <c r="K230" s="42">
        <f t="shared" si="19"/>
        <v>940</v>
      </c>
      <c r="L230" s="42"/>
      <c r="M230" s="42"/>
      <c r="N230" s="42"/>
      <c r="O230" s="42"/>
      <c r="P230" s="42"/>
      <c r="Q230" s="42"/>
      <c r="R230" s="42">
        <f t="shared" si="20"/>
        <v>2151097</v>
      </c>
      <c r="S230" s="42">
        <f t="shared" si="21"/>
        <v>3552</v>
      </c>
    </row>
    <row r="231" spans="1:19" s="18" customFormat="1">
      <c r="A231" s="18">
        <f t="shared" si="22"/>
        <v>2027</v>
      </c>
      <c r="B231" s="18">
        <f t="shared" si="23"/>
        <v>8</v>
      </c>
      <c r="F231" s="42">
        <f>SUMIF('Cust MB Ind'!$X$8:$AH$8,$B$29,'Cust MB Ind'!$X191:$AH191)</f>
        <v>9</v>
      </c>
      <c r="G231" s="42">
        <f>'Avg Bill Days'!C188</f>
        <v>30.475999999999999</v>
      </c>
      <c r="H231" s="42"/>
      <c r="I231" s="42"/>
      <c r="J231" s="42">
        <f t="shared" si="19"/>
        <v>3771</v>
      </c>
      <c r="K231" s="42">
        <f t="shared" si="19"/>
        <v>900</v>
      </c>
      <c r="L231" s="42"/>
      <c r="M231" s="42"/>
      <c r="N231" s="42"/>
      <c r="O231" s="42"/>
      <c r="P231" s="42"/>
      <c r="Q231" s="42"/>
      <c r="R231" s="42">
        <f t="shared" si="20"/>
        <v>2147846</v>
      </c>
      <c r="S231" s="42">
        <f t="shared" si="21"/>
        <v>3835</v>
      </c>
    </row>
    <row r="232" spans="1:19" s="18" customFormat="1">
      <c r="A232" s="18">
        <f t="shared" si="22"/>
        <v>2027</v>
      </c>
      <c r="B232" s="18">
        <f t="shared" si="23"/>
        <v>9</v>
      </c>
      <c r="F232" s="42">
        <f>SUMIF('Cust MB Ind'!$X$8:$AH$8,$B$29,'Cust MB Ind'!$X192:$AH192)</f>
        <v>9</v>
      </c>
      <c r="G232" s="42">
        <f>'Avg Bill Days'!C189</f>
        <v>31.143000000000001</v>
      </c>
      <c r="H232" s="42"/>
      <c r="I232" s="42"/>
      <c r="J232" s="42">
        <f t="shared" si="19"/>
        <v>3680</v>
      </c>
      <c r="K232" s="42">
        <f t="shared" si="19"/>
        <v>1150</v>
      </c>
      <c r="L232" s="42"/>
      <c r="M232" s="42"/>
      <c r="N232" s="42"/>
      <c r="O232" s="42"/>
      <c r="P232" s="42"/>
      <c r="Q232" s="42"/>
      <c r="R232" s="42">
        <f t="shared" si="20"/>
        <v>2254553</v>
      </c>
      <c r="S232" s="42">
        <f t="shared" si="21"/>
        <v>3762</v>
      </c>
    </row>
    <row r="233" spans="1:19" s="18" customFormat="1">
      <c r="A233" s="18">
        <f t="shared" si="22"/>
        <v>2027</v>
      </c>
      <c r="B233" s="18">
        <f t="shared" si="23"/>
        <v>10</v>
      </c>
      <c r="F233" s="42">
        <f>SUMIF('Cust MB Ind'!$X$8:$AH$8,$B$29,'Cust MB Ind'!$X193:$AH193)</f>
        <v>9</v>
      </c>
      <c r="G233" s="42">
        <f>'Avg Bill Days'!C190</f>
        <v>30.762</v>
      </c>
      <c r="H233" s="42"/>
      <c r="I233" s="42"/>
      <c r="J233" s="42">
        <f t="shared" si="19"/>
        <v>3411</v>
      </c>
      <c r="K233" s="42">
        <f t="shared" si="19"/>
        <v>1024</v>
      </c>
      <c r="L233" s="42"/>
      <c r="M233" s="42"/>
      <c r="N233" s="42"/>
      <c r="O233" s="42"/>
      <c r="P233" s="42"/>
      <c r="Q233" s="42"/>
      <c r="R233" s="42">
        <f t="shared" si="20"/>
        <v>2013895</v>
      </c>
      <c r="S233" s="42">
        <f t="shared" si="21"/>
        <v>3448</v>
      </c>
    </row>
    <row r="234" spans="1:19" s="18" customFormat="1">
      <c r="A234" s="18">
        <f t="shared" si="22"/>
        <v>2027</v>
      </c>
      <c r="B234" s="18">
        <f t="shared" si="23"/>
        <v>11</v>
      </c>
      <c r="F234" s="42">
        <f>SUMIF('Cust MB Ind'!$X$8:$AH$8,$B$29,'Cust MB Ind'!$X194:$AH194)</f>
        <v>9</v>
      </c>
      <c r="G234" s="42">
        <f>'Avg Bill Days'!C191</f>
        <v>28.619</v>
      </c>
      <c r="H234" s="42"/>
      <c r="I234" s="42"/>
      <c r="J234" s="42">
        <f t="shared" si="19"/>
        <v>3364</v>
      </c>
      <c r="K234" s="42">
        <f t="shared" si="19"/>
        <v>1007</v>
      </c>
      <c r="L234" s="42"/>
      <c r="M234" s="42"/>
      <c r="N234" s="42"/>
      <c r="O234" s="42"/>
      <c r="P234" s="42"/>
      <c r="Q234" s="42"/>
      <c r="R234" s="42">
        <f t="shared" si="20"/>
        <v>1983334</v>
      </c>
      <c r="S234" s="42">
        <f t="shared" si="21"/>
        <v>3510</v>
      </c>
    </row>
    <row r="235" spans="1:19" s="18" customFormat="1">
      <c r="A235" s="18">
        <f t="shared" si="22"/>
        <v>2027</v>
      </c>
      <c r="B235" s="18">
        <f t="shared" si="23"/>
        <v>12</v>
      </c>
      <c r="F235" s="42">
        <f>SUMIF('Cust MB Ind'!$X$8:$AH$8,$B$29,'Cust MB Ind'!$X195:$AH195)</f>
        <v>9</v>
      </c>
      <c r="G235" s="42">
        <f>'Avg Bill Days'!C192</f>
        <v>31.238</v>
      </c>
      <c r="H235" s="42"/>
      <c r="I235" s="42"/>
      <c r="J235" s="42">
        <f t="shared" si="19"/>
        <v>3362</v>
      </c>
      <c r="K235" s="42">
        <f t="shared" si="19"/>
        <v>965</v>
      </c>
      <c r="L235" s="42"/>
      <c r="M235" s="42"/>
      <c r="N235" s="42"/>
      <c r="O235" s="42"/>
      <c r="P235" s="42"/>
      <c r="Q235" s="42"/>
      <c r="R235" s="42">
        <f t="shared" si="20"/>
        <v>2050967</v>
      </c>
      <c r="S235" s="42">
        <f t="shared" si="21"/>
        <v>3482</v>
      </c>
    </row>
    <row r="236" spans="1:19" s="18" customFormat="1">
      <c r="A236" s="18">
        <f t="shared" si="22"/>
        <v>2028</v>
      </c>
      <c r="B236" s="18">
        <f t="shared" si="23"/>
        <v>1</v>
      </c>
      <c r="F236" s="42">
        <f>SUMIF('Cust MB Ind'!$X$8:$AH$8,$B$29,'Cust MB Ind'!$X196:$AH196)</f>
        <v>9</v>
      </c>
      <c r="G236" s="42">
        <f>'Avg Bill Days'!C193</f>
        <v>32.286000000000001</v>
      </c>
      <c r="H236" s="42"/>
      <c r="I236" s="42"/>
      <c r="J236" s="42">
        <f t="shared" si="19"/>
        <v>3216</v>
      </c>
      <c r="K236" s="42">
        <f t="shared" si="19"/>
        <v>878</v>
      </c>
      <c r="L236" s="42"/>
      <c r="M236" s="42"/>
      <c r="N236" s="42"/>
      <c r="O236" s="42"/>
      <c r="P236" s="42"/>
      <c r="Q236" s="42"/>
      <c r="R236" s="42">
        <f t="shared" si="20"/>
        <v>2022595</v>
      </c>
      <c r="S236" s="42">
        <f t="shared" si="21"/>
        <v>3327</v>
      </c>
    </row>
    <row r="237" spans="1:19" s="18" customFormat="1">
      <c r="A237" s="18">
        <f t="shared" si="22"/>
        <v>2028</v>
      </c>
      <c r="B237" s="18">
        <f t="shared" si="23"/>
        <v>2</v>
      </c>
      <c r="F237" s="42">
        <f>SUMIF('Cust MB Ind'!$X$8:$AH$8,$B$29,'Cust MB Ind'!$X197:$AH197)</f>
        <v>9</v>
      </c>
      <c r="G237" s="42">
        <f>'Avg Bill Days'!C194</f>
        <v>30.31</v>
      </c>
      <c r="H237" s="42"/>
      <c r="I237" s="42"/>
      <c r="J237" s="42">
        <f t="shared" si="19"/>
        <v>3321</v>
      </c>
      <c r="K237" s="42">
        <f t="shared" si="19"/>
        <v>964</v>
      </c>
      <c r="L237" s="42"/>
      <c r="M237" s="42"/>
      <c r="N237" s="42"/>
      <c r="O237" s="42"/>
      <c r="P237" s="42"/>
      <c r="Q237" s="42"/>
      <c r="R237" s="42">
        <f t="shared" si="20"/>
        <v>1972876</v>
      </c>
      <c r="S237" s="42">
        <f t="shared" si="21"/>
        <v>3349</v>
      </c>
    </row>
    <row r="238" spans="1:19" s="18" customFormat="1">
      <c r="A238" s="18">
        <f t="shared" si="22"/>
        <v>2028</v>
      </c>
      <c r="B238" s="18">
        <f t="shared" si="23"/>
        <v>3</v>
      </c>
      <c r="F238" s="42">
        <f>SUMIF('Cust MB Ind'!$X$8:$AH$8,$B$29,'Cust MB Ind'!$X198:$AH198)</f>
        <v>9</v>
      </c>
      <c r="G238" s="42">
        <f>'Avg Bill Days'!C195</f>
        <v>30.024000000000001</v>
      </c>
      <c r="H238" s="42"/>
      <c r="I238" s="42"/>
      <c r="J238" s="42">
        <f t="shared" si="19"/>
        <v>3233</v>
      </c>
      <c r="K238" s="42">
        <f t="shared" si="19"/>
        <v>973</v>
      </c>
      <c r="L238" s="42"/>
      <c r="M238" s="42"/>
      <c r="N238" s="42"/>
      <c r="O238" s="42"/>
      <c r="P238" s="42"/>
      <c r="Q238" s="42"/>
      <c r="R238" s="42">
        <f t="shared" si="20"/>
        <v>1917621</v>
      </c>
      <c r="S238" s="42">
        <f t="shared" si="21"/>
        <v>3348</v>
      </c>
    </row>
    <row r="239" spans="1:19" s="18" customFormat="1">
      <c r="A239" s="18">
        <f t="shared" si="22"/>
        <v>2028</v>
      </c>
      <c r="B239" s="18">
        <f t="shared" si="23"/>
        <v>4</v>
      </c>
      <c r="F239" s="42">
        <f>SUMIF('Cust MB Ind'!$X$8:$AH$8,$B$29,'Cust MB Ind'!$X199:$AH199)</f>
        <v>9</v>
      </c>
      <c r="G239" s="42">
        <f>'Avg Bill Days'!C196</f>
        <v>30.713999999999999</v>
      </c>
      <c r="H239" s="42"/>
      <c r="I239" s="42"/>
      <c r="J239" s="42">
        <f t="shared" si="19"/>
        <v>3414</v>
      </c>
      <c r="K239" s="42">
        <f t="shared" si="19"/>
        <v>983</v>
      </c>
      <c r="L239" s="42"/>
      <c r="M239" s="42"/>
      <c r="N239" s="42"/>
      <c r="O239" s="42"/>
      <c r="P239" s="42"/>
      <c r="Q239" s="42"/>
      <c r="R239" s="42">
        <f t="shared" si="20"/>
        <v>2029928</v>
      </c>
      <c r="S239" s="42">
        <f t="shared" si="21"/>
        <v>3458</v>
      </c>
    </row>
    <row r="240" spans="1:19" s="18" customFormat="1">
      <c r="A240" s="18">
        <f t="shared" si="22"/>
        <v>2028</v>
      </c>
      <c r="B240" s="18">
        <f t="shared" si="23"/>
        <v>5</v>
      </c>
      <c r="F240" s="42">
        <f>SUMIF('Cust MB Ind'!$X$8:$AH$8,$B$29,'Cust MB Ind'!$X200:$AH200)</f>
        <v>9</v>
      </c>
      <c r="G240" s="42">
        <f>'Avg Bill Days'!C197</f>
        <v>29.524000000000001</v>
      </c>
      <c r="H240" s="42"/>
      <c r="I240" s="42"/>
      <c r="J240" s="42">
        <f t="shared" si="19"/>
        <v>3497</v>
      </c>
      <c r="K240" s="42">
        <f t="shared" si="19"/>
        <v>1003</v>
      </c>
      <c r="L240" s="42"/>
      <c r="M240" s="42"/>
      <c r="N240" s="42"/>
      <c r="O240" s="42"/>
      <c r="P240" s="42"/>
      <c r="Q240" s="42"/>
      <c r="R240" s="42">
        <f t="shared" si="20"/>
        <v>2069273</v>
      </c>
      <c r="S240" s="42">
        <f t="shared" si="21"/>
        <v>3625</v>
      </c>
    </row>
    <row r="241" spans="1:19" s="18" customFormat="1">
      <c r="A241" s="18">
        <f t="shared" si="22"/>
        <v>2028</v>
      </c>
      <c r="B241" s="18">
        <f t="shared" si="23"/>
        <v>6</v>
      </c>
      <c r="F241" s="42">
        <f>SUMIF('Cust MB Ind'!$X$8:$AH$8,$B$29,'Cust MB Ind'!$X201:$AH201)</f>
        <v>9</v>
      </c>
      <c r="G241" s="42">
        <f>'Avg Bill Days'!C198</f>
        <v>30.619</v>
      </c>
      <c r="H241" s="42"/>
      <c r="I241" s="42"/>
      <c r="J241" s="42">
        <f t="shared" si="19"/>
        <v>3636</v>
      </c>
      <c r="K241" s="42">
        <f t="shared" si="19"/>
        <v>947</v>
      </c>
      <c r="L241" s="42"/>
      <c r="M241" s="42"/>
      <c r="N241" s="42"/>
      <c r="O241" s="42"/>
      <c r="P241" s="42"/>
      <c r="Q241" s="42"/>
      <c r="R241" s="42">
        <f t="shared" si="20"/>
        <v>2148736</v>
      </c>
      <c r="S241" s="42">
        <f t="shared" si="21"/>
        <v>3697</v>
      </c>
    </row>
    <row r="242" spans="1:19" s="18" customFormat="1">
      <c r="A242" s="18">
        <f t="shared" si="22"/>
        <v>2028</v>
      </c>
      <c r="B242" s="18">
        <f t="shared" si="23"/>
        <v>7</v>
      </c>
      <c r="F242" s="42">
        <f>SUMIF('Cust MB Ind'!$X$8:$AH$8,$B$29,'Cust MB Ind'!$X202:$AH202)</f>
        <v>9</v>
      </c>
      <c r="G242" s="42">
        <f>'Avg Bill Days'!C199</f>
        <v>30.713999999999999</v>
      </c>
      <c r="H242" s="42"/>
      <c r="I242" s="42"/>
      <c r="J242" s="42">
        <f t="shared" ref="J242:K305" si="24">ROUND(SUMIF($B$32:$B$45,$B242,J$32:J$45)*$F242,0)</f>
        <v>3512</v>
      </c>
      <c r="K242" s="42">
        <f t="shared" si="24"/>
        <v>940</v>
      </c>
      <c r="L242" s="42"/>
      <c r="M242" s="42"/>
      <c r="N242" s="42"/>
      <c r="O242" s="42"/>
      <c r="P242" s="42"/>
      <c r="Q242" s="42"/>
      <c r="R242" s="42">
        <f t="shared" ref="R242:R305" si="25">ROUND(SUMIF($B$32:$B$45,$B242,R$32:R$45)*$F242*$G242,0)</f>
        <v>2151097</v>
      </c>
      <c r="S242" s="42">
        <f t="shared" ref="S242:S305" si="26">ROUND(SUMIF($B$32:$B$45,$B242,S$32:S$45)*$F242,0)</f>
        <v>3552</v>
      </c>
    </row>
    <row r="243" spans="1:19" s="18" customFormat="1">
      <c r="A243" s="18">
        <f t="shared" si="22"/>
        <v>2028</v>
      </c>
      <c r="B243" s="18">
        <f t="shared" si="23"/>
        <v>8</v>
      </c>
      <c r="F243" s="42">
        <f>SUMIF('Cust MB Ind'!$X$8:$AH$8,$B$29,'Cust MB Ind'!$X203:$AH203)</f>
        <v>9</v>
      </c>
      <c r="G243" s="42">
        <f>'Avg Bill Days'!C200</f>
        <v>30.475999999999999</v>
      </c>
      <c r="H243" s="42"/>
      <c r="I243" s="42"/>
      <c r="J243" s="42">
        <f t="shared" si="24"/>
        <v>3771</v>
      </c>
      <c r="K243" s="42">
        <f t="shared" si="24"/>
        <v>900</v>
      </c>
      <c r="L243" s="42"/>
      <c r="M243" s="42"/>
      <c r="N243" s="42"/>
      <c r="O243" s="42"/>
      <c r="P243" s="42"/>
      <c r="Q243" s="42"/>
      <c r="R243" s="42">
        <f t="shared" si="25"/>
        <v>2147846</v>
      </c>
      <c r="S243" s="42">
        <f t="shared" si="26"/>
        <v>3835</v>
      </c>
    </row>
    <row r="244" spans="1:19" s="18" customFormat="1">
      <c r="A244" s="18">
        <f t="shared" si="22"/>
        <v>2028</v>
      </c>
      <c r="B244" s="18">
        <f t="shared" si="23"/>
        <v>9</v>
      </c>
      <c r="F244" s="42">
        <f>SUMIF('Cust MB Ind'!$X$8:$AH$8,$B$29,'Cust MB Ind'!$X204:$AH204)</f>
        <v>9</v>
      </c>
      <c r="G244" s="42">
        <f>'Avg Bill Days'!C201</f>
        <v>31.143000000000001</v>
      </c>
      <c r="H244" s="42"/>
      <c r="I244" s="42"/>
      <c r="J244" s="42">
        <f t="shared" si="24"/>
        <v>3680</v>
      </c>
      <c r="K244" s="42">
        <f t="shared" si="24"/>
        <v>1150</v>
      </c>
      <c r="L244" s="42"/>
      <c r="M244" s="42"/>
      <c r="N244" s="42"/>
      <c r="O244" s="42"/>
      <c r="P244" s="42"/>
      <c r="Q244" s="42"/>
      <c r="R244" s="42">
        <f t="shared" si="25"/>
        <v>2254553</v>
      </c>
      <c r="S244" s="42">
        <f t="shared" si="26"/>
        <v>3762</v>
      </c>
    </row>
    <row r="245" spans="1:19" s="18" customFormat="1">
      <c r="A245" s="18">
        <f t="shared" si="22"/>
        <v>2028</v>
      </c>
      <c r="B245" s="18">
        <f t="shared" si="23"/>
        <v>10</v>
      </c>
      <c r="F245" s="42">
        <f>SUMIF('Cust MB Ind'!$X$8:$AH$8,$B$29,'Cust MB Ind'!$X205:$AH205)</f>
        <v>9</v>
      </c>
      <c r="G245" s="42">
        <f>'Avg Bill Days'!C202</f>
        <v>30.762</v>
      </c>
      <c r="H245" s="42"/>
      <c r="I245" s="42"/>
      <c r="J245" s="42">
        <f t="shared" si="24"/>
        <v>3411</v>
      </c>
      <c r="K245" s="42">
        <f t="shared" si="24"/>
        <v>1024</v>
      </c>
      <c r="L245" s="42"/>
      <c r="M245" s="42"/>
      <c r="N245" s="42"/>
      <c r="O245" s="42"/>
      <c r="P245" s="42"/>
      <c r="Q245" s="42"/>
      <c r="R245" s="42">
        <f t="shared" si="25"/>
        <v>2013895</v>
      </c>
      <c r="S245" s="42">
        <f t="shared" si="26"/>
        <v>3448</v>
      </c>
    </row>
    <row r="246" spans="1:19" s="18" customFormat="1">
      <c r="A246" s="18">
        <f t="shared" si="22"/>
        <v>2028</v>
      </c>
      <c r="B246" s="18">
        <f t="shared" si="23"/>
        <v>11</v>
      </c>
      <c r="F246" s="42">
        <f>SUMIF('Cust MB Ind'!$X$8:$AH$8,$B$29,'Cust MB Ind'!$X206:$AH206)</f>
        <v>9</v>
      </c>
      <c r="G246" s="42">
        <f>'Avg Bill Days'!C203</f>
        <v>28.619</v>
      </c>
      <c r="H246" s="42"/>
      <c r="I246" s="42"/>
      <c r="J246" s="42">
        <f t="shared" si="24"/>
        <v>3364</v>
      </c>
      <c r="K246" s="42">
        <f t="shared" si="24"/>
        <v>1007</v>
      </c>
      <c r="L246" s="42"/>
      <c r="M246" s="42"/>
      <c r="N246" s="42"/>
      <c r="O246" s="42"/>
      <c r="P246" s="42"/>
      <c r="Q246" s="42"/>
      <c r="R246" s="42">
        <f t="shared" si="25"/>
        <v>1983334</v>
      </c>
      <c r="S246" s="42">
        <f t="shared" si="26"/>
        <v>3510</v>
      </c>
    </row>
    <row r="247" spans="1:19" s="18" customFormat="1">
      <c r="A247" s="18">
        <f t="shared" si="22"/>
        <v>2028</v>
      </c>
      <c r="B247" s="18">
        <f t="shared" si="23"/>
        <v>12</v>
      </c>
      <c r="F247" s="42">
        <f>SUMIF('Cust MB Ind'!$X$8:$AH$8,$B$29,'Cust MB Ind'!$X207:$AH207)</f>
        <v>9</v>
      </c>
      <c r="G247" s="42">
        <f>'Avg Bill Days'!C204</f>
        <v>31.238</v>
      </c>
      <c r="H247" s="42"/>
      <c r="I247" s="42"/>
      <c r="J247" s="42">
        <f t="shared" si="24"/>
        <v>3362</v>
      </c>
      <c r="K247" s="42">
        <f t="shared" si="24"/>
        <v>965</v>
      </c>
      <c r="L247" s="42"/>
      <c r="M247" s="42"/>
      <c r="N247" s="42"/>
      <c r="O247" s="42"/>
      <c r="P247" s="42"/>
      <c r="Q247" s="42"/>
      <c r="R247" s="42">
        <f t="shared" si="25"/>
        <v>2050967</v>
      </c>
      <c r="S247" s="42">
        <f t="shared" si="26"/>
        <v>3482</v>
      </c>
    </row>
    <row r="248" spans="1:19" s="18" customFormat="1">
      <c r="A248" s="18">
        <f t="shared" si="22"/>
        <v>2029</v>
      </c>
      <c r="B248" s="18">
        <f t="shared" si="23"/>
        <v>1</v>
      </c>
      <c r="F248" s="42">
        <f>SUMIF('Cust MB Ind'!$X$8:$AH$8,$B$29,'Cust MB Ind'!$X208:$AH208)</f>
        <v>9</v>
      </c>
      <c r="G248" s="42">
        <f>'Avg Bill Days'!C205</f>
        <v>32.286000000000001</v>
      </c>
      <c r="H248" s="42"/>
      <c r="I248" s="42"/>
      <c r="J248" s="42">
        <f t="shared" si="24"/>
        <v>3216</v>
      </c>
      <c r="K248" s="42">
        <f t="shared" si="24"/>
        <v>878</v>
      </c>
      <c r="L248" s="42"/>
      <c r="M248" s="42"/>
      <c r="N248" s="42"/>
      <c r="O248" s="42"/>
      <c r="P248" s="42"/>
      <c r="Q248" s="42"/>
      <c r="R248" s="42">
        <f t="shared" si="25"/>
        <v>2022595</v>
      </c>
      <c r="S248" s="42">
        <f t="shared" si="26"/>
        <v>3327</v>
      </c>
    </row>
    <row r="249" spans="1:19" s="18" customFormat="1">
      <c r="A249" s="18">
        <f t="shared" si="22"/>
        <v>2029</v>
      </c>
      <c r="B249" s="18">
        <f t="shared" si="23"/>
        <v>2</v>
      </c>
      <c r="F249" s="42">
        <f>SUMIF('Cust MB Ind'!$X$8:$AH$8,$B$29,'Cust MB Ind'!$X209:$AH209)</f>
        <v>9</v>
      </c>
      <c r="G249" s="42">
        <f>'Avg Bill Days'!C206</f>
        <v>29.81</v>
      </c>
      <c r="H249" s="42"/>
      <c r="I249" s="42"/>
      <c r="J249" s="42">
        <f t="shared" si="24"/>
        <v>3321</v>
      </c>
      <c r="K249" s="42">
        <f t="shared" si="24"/>
        <v>964</v>
      </c>
      <c r="L249" s="42"/>
      <c r="M249" s="42"/>
      <c r="N249" s="42"/>
      <c r="O249" s="42"/>
      <c r="P249" s="42"/>
      <c r="Q249" s="42"/>
      <c r="R249" s="42">
        <f t="shared" si="25"/>
        <v>1940331</v>
      </c>
      <c r="S249" s="42">
        <f t="shared" si="26"/>
        <v>3349</v>
      </c>
    </row>
    <row r="250" spans="1:19" s="18" customFormat="1">
      <c r="A250" s="18">
        <f t="shared" si="22"/>
        <v>2029</v>
      </c>
      <c r="B250" s="18">
        <f t="shared" si="23"/>
        <v>3</v>
      </c>
      <c r="F250" s="42">
        <f>SUMIF('Cust MB Ind'!$X$8:$AH$8,$B$29,'Cust MB Ind'!$X210:$AH210)</f>
        <v>9</v>
      </c>
      <c r="G250" s="42">
        <f>'Avg Bill Days'!C207</f>
        <v>29.524000000000001</v>
      </c>
      <c r="H250" s="42"/>
      <c r="I250" s="42"/>
      <c r="J250" s="42">
        <f t="shared" si="24"/>
        <v>3233</v>
      </c>
      <c r="K250" s="42">
        <f t="shared" si="24"/>
        <v>973</v>
      </c>
      <c r="L250" s="42"/>
      <c r="M250" s="42"/>
      <c r="N250" s="42"/>
      <c r="O250" s="42"/>
      <c r="P250" s="42"/>
      <c r="Q250" s="42"/>
      <c r="R250" s="42">
        <f t="shared" si="25"/>
        <v>1885686</v>
      </c>
      <c r="S250" s="42">
        <f t="shared" si="26"/>
        <v>3348</v>
      </c>
    </row>
    <row r="251" spans="1:19" s="18" customFormat="1">
      <c r="A251" s="18">
        <f t="shared" si="22"/>
        <v>2029</v>
      </c>
      <c r="B251" s="18">
        <f t="shared" si="23"/>
        <v>4</v>
      </c>
      <c r="F251" s="42">
        <f>SUMIF('Cust MB Ind'!$X$8:$AH$8,$B$29,'Cust MB Ind'!$X211:$AH211)</f>
        <v>9</v>
      </c>
      <c r="G251" s="42">
        <f>'Avg Bill Days'!C208</f>
        <v>30.713999999999999</v>
      </c>
      <c r="H251" s="42"/>
      <c r="I251" s="42"/>
      <c r="J251" s="42">
        <f t="shared" si="24"/>
        <v>3414</v>
      </c>
      <c r="K251" s="42">
        <f t="shared" si="24"/>
        <v>983</v>
      </c>
      <c r="L251" s="42"/>
      <c r="M251" s="42"/>
      <c r="N251" s="42"/>
      <c r="O251" s="42"/>
      <c r="P251" s="42"/>
      <c r="Q251" s="42"/>
      <c r="R251" s="42">
        <f t="shared" si="25"/>
        <v>2029928</v>
      </c>
      <c r="S251" s="42">
        <f t="shared" si="26"/>
        <v>3458</v>
      </c>
    </row>
    <row r="252" spans="1:19" s="18" customFormat="1">
      <c r="A252" s="18">
        <f t="shared" si="22"/>
        <v>2029</v>
      </c>
      <c r="B252" s="18">
        <f t="shared" si="23"/>
        <v>5</v>
      </c>
      <c r="F252" s="42">
        <f>SUMIF('Cust MB Ind'!$X$8:$AH$8,$B$29,'Cust MB Ind'!$X212:$AH212)</f>
        <v>9</v>
      </c>
      <c r="G252" s="42">
        <f>'Avg Bill Days'!C209</f>
        <v>29.524000000000001</v>
      </c>
      <c r="H252" s="42"/>
      <c r="I252" s="42"/>
      <c r="J252" s="42">
        <f t="shared" si="24"/>
        <v>3497</v>
      </c>
      <c r="K252" s="42">
        <f t="shared" si="24"/>
        <v>1003</v>
      </c>
      <c r="L252" s="42"/>
      <c r="M252" s="42"/>
      <c r="N252" s="42"/>
      <c r="O252" s="42"/>
      <c r="P252" s="42"/>
      <c r="Q252" s="42"/>
      <c r="R252" s="42">
        <f t="shared" si="25"/>
        <v>2069273</v>
      </c>
      <c r="S252" s="42">
        <f t="shared" si="26"/>
        <v>3625</v>
      </c>
    </row>
    <row r="253" spans="1:19" s="18" customFormat="1">
      <c r="A253" s="18">
        <f t="shared" si="22"/>
        <v>2029</v>
      </c>
      <c r="B253" s="18">
        <f t="shared" si="23"/>
        <v>6</v>
      </c>
      <c r="F253" s="42">
        <f>SUMIF('Cust MB Ind'!$X$8:$AH$8,$B$29,'Cust MB Ind'!$X213:$AH213)</f>
        <v>9</v>
      </c>
      <c r="G253" s="42">
        <f>'Avg Bill Days'!C210</f>
        <v>30.619</v>
      </c>
      <c r="H253" s="42"/>
      <c r="I253" s="42"/>
      <c r="J253" s="42">
        <f t="shared" si="24"/>
        <v>3636</v>
      </c>
      <c r="K253" s="42">
        <f t="shared" si="24"/>
        <v>947</v>
      </c>
      <c r="L253" s="42"/>
      <c r="M253" s="42"/>
      <c r="N253" s="42"/>
      <c r="O253" s="42"/>
      <c r="P253" s="42"/>
      <c r="Q253" s="42"/>
      <c r="R253" s="42">
        <f t="shared" si="25"/>
        <v>2148736</v>
      </c>
      <c r="S253" s="42">
        <f t="shared" si="26"/>
        <v>3697</v>
      </c>
    </row>
    <row r="254" spans="1:19" s="18" customFormat="1">
      <c r="A254" s="18">
        <f t="shared" si="22"/>
        <v>2029</v>
      </c>
      <c r="B254" s="18">
        <f t="shared" si="23"/>
        <v>7</v>
      </c>
      <c r="F254" s="42">
        <f>SUMIF('Cust MB Ind'!$X$8:$AH$8,$B$29,'Cust MB Ind'!$X214:$AH214)</f>
        <v>9</v>
      </c>
      <c r="G254" s="42">
        <f>'Avg Bill Days'!C211</f>
        <v>30.713999999999999</v>
      </c>
      <c r="H254" s="42"/>
      <c r="I254" s="42"/>
      <c r="J254" s="42">
        <f t="shared" si="24"/>
        <v>3512</v>
      </c>
      <c r="K254" s="42">
        <f t="shared" si="24"/>
        <v>940</v>
      </c>
      <c r="L254" s="42"/>
      <c r="M254" s="42"/>
      <c r="N254" s="42"/>
      <c r="O254" s="42"/>
      <c r="P254" s="42"/>
      <c r="Q254" s="42"/>
      <c r="R254" s="42">
        <f t="shared" si="25"/>
        <v>2151097</v>
      </c>
      <c r="S254" s="42">
        <f t="shared" si="26"/>
        <v>3552</v>
      </c>
    </row>
    <row r="255" spans="1:19" s="18" customFormat="1">
      <c r="A255" s="18">
        <f t="shared" si="22"/>
        <v>2029</v>
      </c>
      <c r="B255" s="18">
        <f t="shared" si="23"/>
        <v>8</v>
      </c>
      <c r="F255" s="42">
        <f>SUMIF('Cust MB Ind'!$X$8:$AH$8,$B$29,'Cust MB Ind'!$X215:$AH215)</f>
        <v>9</v>
      </c>
      <c r="G255" s="42">
        <f>'Avg Bill Days'!C212</f>
        <v>30.475999999999999</v>
      </c>
      <c r="H255" s="42"/>
      <c r="I255" s="42"/>
      <c r="J255" s="42">
        <f t="shared" si="24"/>
        <v>3771</v>
      </c>
      <c r="K255" s="42">
        <f t="shared" si="24"/>
        <v>900</v>
      </c>
      <c r="L255" s="42"/>
      <c r="M255" s="42"/>
      <c r="N255" s="42"/>
      <c r="O255" s="42"/>
      <c r="P255" s="42"/>
      <c r="Q255" s="42"/>
      <c r="R255" s="42">
        <f t="shared" si="25"/>
        <v>2147846</v>
      </c>
      <c r="S255" s="42">
        <f t="shared" si="26"/>
        <v>3835</v>
      </c>
    </row>
    <row r="256" spans="1:19" s="18" customFormat="1">
      <c r="A256" s="18">
        <f t="shared" si="22"/>
        <v>2029</v>
      </c>
      <c r="B256" s="18">
        <f t="shared" si="23"/>
        <v>9</v>
      </c>
      <c r="F256" s="42">
        <f>SUMIF('Cust MB Ind'!$X$8:$AH$8,$B$29,'Cust MB Ind'!$X216:$AH216)</f>
        <v>9</v>
      </c>
      <c r="G256" s="42">
        <f>'Avg Bill Days'!C213</f>
        <v>31.143000000000001</v>
      </c>
      <c r="H256" s="42"/>
      <c r="I256" s="42"/>
      <c r="J256" s="42">
        <f t="shared" si="24"/>
        <v>3680</v>
      </c>
      <c r="K256" s="42">
        <f t="shared" si="24"/>
        <v>1150</v>
      </c>
      <c r="L256" s="42"/>
      <c r="M256" s="42"/>
      <c r="N256" s="42"/>
      <c r="O256" s="42"/>
      <c r="P256" s="42"/>
      <c r="Q256" s="42"/>
      <c r="R256" s="42">
        <f t="shared" si="25"/>
        <v>2254553</v>
      </c>
      <c r="S256" s="42">
        <f t="shared" si="26"/>
        <v>3762</v>
      </c>
    </row>
    <row r="257" spans="1:19" s="18" customFormat="1">
      <c r="A257" s="18">
        <f t="shared" si="22"/>
        <v>2029</v>
      </c>
      <c r="B257" s="18">
        <f t="shared" si="23"/>
        <v>10</v>
      </c>
      <c r="F257" s="42">
        <f>SUMIF('Cust MB Ind'!$X$8:$AH$8,$B$29,'Cust MB Ind'!$X217:$AH217)</f>
        <v>9</v>
      </c>
      <c r="G257" s="42">
        <f>'Avg Bill Days'!C214</f>
        <v>30.762</v>
      </c>
      <c r="H257" s="42"/>
      <c r="I257" s="42"/>
      <c r="J257" s="42">
        <f t="shared" si="24"/>
        <v>3411</v>
      </c>
      <c r="K257" s="42">
        <f t="shared" si="24"/>
        <v>1024</v>
      </c>
      <c r="L257" s="42"/>
      <c r="M257" s="42"/>
      <c r="N257" s="42"/>
      <c r="O257" s="42"/>
      <c r="P257" s="42"/>
      <c r="Q257" s="42"/>
      <c r="R257" s="42">
        <f t="shared" si="25"/>
        <v>2013895</v>
      </c>
      <c r="S257" s="42">
        <f t="shared" si="26"/>
        <v>3448</v>
      </c>
    </row>
    <row r="258" spans="1:19" s="18" customFormat="1">
      <c r="A258" s="18">
        <f t="shared" si="22"/>
        <v>2029</v>
      </c>
      <c r="B258" s="18">
        <f t="shared" si="23"/>
        <v>11</v>
      </c>
      <c r="F258" s="42">
        <f>SUMIF('Cust MB Ind'!$X$8:$AH$8,$B$29,'Cust MB Ind'!$X218:$AH218)</f>
        <v>9</v>
      </c>
      <c r="G258" s="42">
        <f>'Avg Bill Days'!C215</f>
        <v>28.619</v>
      </c>
      <c r="H258" s="42"/>
      <c r="I258" s="42"/>
      <c r="J258" s="42">
        <f t="shared" si="24"/>
        <v>3364</v>
      </c>
      <c r="K258" s="42">
        <f t="shared" si="24"/>
        <v>1007</v>
      </c>
      <c r="L258" s="42"/>
      <c r="M258" s="42"/>
      <c r="N258" s="42"/>
      <c r="O258" s="42"/>
      <c r="P258" s="42"/>
      <c r="Q258" s="42"/>
      <c r="R258" s="42">
        <f t="shared" si="25"/>
        <v>1983334</v>
      </c>
      <c r="S258" s="42">
        <f t="shared" si="26"/>
        <v>3510</v>
      </c>
    </row>
    <row r="259" spans="1:19" s="18" customFormat="1">
      <c r="A259" s="18">
        <f t="shared" si="22"/>
        <v>2029</v>
      </c>
      <c r="B259" s="18">
        <f t="shared" si="23"/>
        <v>12</v>
      </c>
      <c r="F259" s="42">
        <f>SUMIF('Cust MB Ind'!$X$8:$AH$8,$B$29,'Cust MB Ind'!$X219:$AH219)</f>
        <v>9</v>
      </c>
      <c r="G259" s="42">
        <f>'Avg Bill Days'!C216</f>
        <v>31.238</v>
      </c>
      <c r="H259" s="42"/>
      <c r="I259" s="42"/>
      <c r="J259" s="42">
        <f t="shared" si="24"/>
        <v>3362</v>
      </c>
      <c r="K259" s="42">
        <f t="shared" si="24"/>
        <v>965</v>
      </c>
      <c r="L259" s="42"/>
      <c r="M259" s="42"/>
      <c r="N259" s="42"/>
      <c r="O259" s="42"/>
      <c r="P259" s="42"/>
      <c r="Q259" s="42"/>
      <c r="R259" s="42">
        <f t="shared" si="25"/>
        <v>2050967</v>
      </c>
      <c r="S259" s="42">
        <f t="shared" si="26"/>
        <v>3482</v>
      </c>
    </row>
    <row r="260" spans="1:19" s="18" customFormat="1">
      <c r="A260" s="18">
        <f t="shared" ref="A260:A323" si="27">A248+1</f>
        <v>2030</v>
      </c>
      <c r="B260" s="18">
        <f t="shared" si="23"/>
        <v>1</v>
      </c>
      <c r="F260" s="42">
        <f>SUMIF('Cust MB Ind'!$X$8:$AH$8,$B$29,'Cust MB Ind'!$X220:$AH220)</f>
        <v>9</v>
      </c>
      <c r="G260" s="42">
        <f>'Avg Bill Days'!C217</f>
        <v>32.286000000000001</v>
      </c>
      <c r="H260" s="42"/>
      <c r="I260" s="42"/>
      <c r="J260" s="42">
        <f t="shared" si="24"/>
        <v>3216</v>
      </c>
      <c r="K260" s="42">
        <f t="shared" si="24"/>
        <v>878</v>
      </c>
      <c r="L260" s="42"/>
      <c r="M260" s="42"/>
      <c r="N260" s="42"/>
      <c r="O260" s="42"/>
      <c r="P260" s="42"/>
      <c r="Q260" s="42"/>
      <c r="R260" s="42">
        <f t="shared" si="25"/>
        <v>2022595</v>
      </c>
      <c r="S260" s="42">
        <f t="shared" si="26"/>
        <v>3327</v>
      </c>
    </row>
    <row r="261" spans="1:19" s="18" customFormat="1">
      <c r="A261" s="18">
        <f t="shared" si="27"/>
        <v>2030</v>
      </c>
      <c r="B261" s="18">
        <f t="shared" ref="B261:B324" si="28">B249</f>
        <v>2</v>
      </c>
      <c r="F261" s="42">
        <f>SUMIF('Cust MB Ind'!$X$8:$AH$8,$B$29,'Cust MB Ind'!$X221:$AH221)</f>
        <v>9</v>
      </c>
      <c r="G261" s="42">
        <f>'Avg Bill Days'!C218</f>
        <v>29.81</v>
      </c>
      <c r="H261" s="42"/>
      <c r="I261" s="42"/>
      <c r="J261" s="42">
        <f t="shared" si="24"/>
        <v>3321</v>
      </c>
      <c r="K261" s="42">
        <f t="shared" si="24"/>
        <v>964</v>
      </c>
      <c r="L261" s="42"/>
      <c r="M261" s="42"/>
      <c r="N261" s="42"/>
      <c r="O261" s="42"/>
      <c r="P261" s="42"/>
      <c r="Q261" s="42"/>
      <c r="R261" s="42">
        <f t="shared" si="25"/>
        <v>1940331</v>
      </c>
      <c r="S261" s="42">
        <f t="shared" si="26"/>
        <v>3349</v>
      </c>
    </row>
    <row r="262" spans="1:19" s="18" customFormat="1">
      <c r="A262" s="18">
        <f t="shared" si="27"/>
        <v>2030</v>
      </c>
      <c r="B262" s="18">
        <f t="shared" si="28"/>
        <v>3</v>
      </c>
      <c r="F262" s="42">
        <f>SUMIF('Cust MB Ind'!$X$8:$AH$8,$B$29,'Cust MB Ind'!$X222:$AH222)</f>
        <v>9</v>
      </c>
      <c r="G262" s="42">
        <f>'Avg Bill Days'!C219</f>
        <v>29.524000000000001</v>
      </c>
      <c r="H262" s="42"/>
      <c r="I262" s="42"/>
      <c r="J262" s="42">
        <f t="shared" si="24"/>
        <v>3233</v>
      </c>
      <c r="K262" s="42">
        <f t="shared" si="24"/>
        <v>973</v>
      </c>
      <c r="L262" s="42"/>
      <c r="M262" s="42"/>
      <c r="N262" s="42"/>
      <c r="O262" s="42"/>
      <c r="P262" s="42"/>
      <c r="Q262" s="42"/>
      <c r="R262" s="42">
        <f t="shared" si="25"/>
        <v>1885686</v>
      </c>
      <c r="S262" s="42">
        <f t="shared" si="26"/>
        <v>3348</v>
      </c>
    </row>
    <row r="263" spans="1:19" s="18" customFormat="1">
      <c r="A263" s="18">
        <f t="shared" si="27"/>
        <v>2030</v>
      </c>
      <c r="B263" s="18">
        <f t="shared" si="28"/>
        <v>4</v>
      </c>
      <c r="F263" s="42">
        <f>SUMIF('Cust MB Ind'!$X$8:$AH$8,$B$29,'Cust MB Ind'!$X223:$AH223)</f>
        <v>9</v>
      </c>
      <c r="G263" s="42">
        <f>'Avg Bill Days'!C220</f>
        <v>30.713999999999999</v>
      </c>
      <c r="H263" s="42"/>
      <c r="I263" s="42"/>
      <c r="J263" s="42">
        <f t="shared" si="24"/>
        <v>3414</v>
      </c>
      <c r="K263" s="42">
        <f t="shared" si="24"/>
        <v>983</v>
      </c>
      <c r="L263" s="42"/>
      <c r="M263" s="42"/>
      <c r="N263" s="42"/>
      <c r="O263" s="42"/>
      <c r="P263" s="42"/>
      <c r="Q263" s="42"/>
      <c r="R263" s="42">
        <f t="shared" si="25"/>
        <v>2029928</v>
      </c>
      <c r="S263" s="42">
        <f t="shared" si="26"/>
        <v>3458</v>
      </c>
    </row>
    <row r="264" spans="1:19" s="18" customFormat="1">
      <c r="A264" s="18">
        <f t="shared" si="27"/>
        <v>2030</v>
      </c>
      <c r="B264" s="18">
        <f t="shared" si="28"/>
        <v>5</v>
      </c>
      <c r="F264" s="42">
        <f>SUMIF('Cust MB Ind'!$X$8:$AH$8,$B$29,'Cust MB Ind'!$X224:$AH224)</f>
        <v>9</v>
      </c>
      <c r="G264" s="42">
        <f>'Avg Bill Days'!C221</f>
        <v>29.524000000000001</v>
      </c>
      <c r="H264" s="42"/>
      <c r="I264" s="42"/>
      <c r="J264" s="42">
        <f t="shared" si="24"/>
        <v>3497</v>
      </c>
      <c r="K264" s="42">
        <f t="shared" si="24"/>
        <v>1003</v>
      </c>
      <c r="L264" s="42"/>
      <c r="M264" s="42"/>
      <c r="N264" s="42"/>
      <c r="O264" s="42"/>
      <c r="P264" s="42"/>
      <c r="Q264" s="42"/>
      <c r="R264" s="42">
        <f t="shared" si="25"/>
        <v>2069273</v>
      </c>
      <c r="S264" s="42">
        <f t="shared" si="26"/>
        <v>3625</v>
      </c>
    </row>
    <row r="265" spans="1:19" s="18" customFormat="1">
      <c r="A265" s="18">
        <f t="shared" si="27"/>
        <v>2030</v>
      </c>
      <c r="B265" s="18">
        <f t="shared" si="28"/>
        <v>6</v>
      </c>
      <c r="F265" s="42">
        <f>SUMIF('Cust MB Ind'!$X$8:$AH$8,$B$29,'Cust MB Ind'!$X225:$AH225)</f>
        <v>9</v>
      </c>
      <c r="G265" s="42">
        <f>'Avg Bill Days'!C222</f>
        <v>30.619</v>
      </c>
      <c r="H265" s="42"/>
      <c r="I265" s="42"/>
      <c r="J265" s="42">
        <f t="shared" si="24"/>
        <v>3636</v>
      </c>
      <c r="K265" s="42">
        <f t="shared" si="24"/>
        <v>947</v>
      </c>
      <c r="L265" s="42"/>
      <c r="M265" s="42"/>
      <c r="N265" s="42"/>
      <c r="O265" s="42"/>
      <c r="P265" s="42"/>
      <c r="Q265" s="42"/>
      <c r="R265" s="42">
        <f t="shared" si="25"/>
        <v>2148736</v>
      </c>
      <c r="S265" s="42">
        <f t="shared" si="26"/>
        <v>3697</v>
      </c>
    </row>
    <row r="266" spans="1:19" s="18" customFormat="1">
      <c r="A266" s="18">
        <f t="shared" si="27"/>
        <v>2030</v>
      </c>
      <c r="B266" s="18">
        <f t="shared" si="28"/>
        <v>7</v>
      </c>
      <c r="F266" s="42">
        <f>SUMIF('Cust MB Ind'!$X$8:$AH$8,$B$29,'Cust MB Ind'!$X226:$AH226)</f>
        <v>9</v>
      </c>
      <c r="G266" s="42">
        <f>'Avg Bill Days'!C223</f>
        <v>30.713999999999999</v>
      </c>
      <c r="H266" s="42"/>
      <c r="I266" s="42"/>
      <c r="J266" s="42">
        <f t="shared" si="24"/>
        <v>3512</v>
      </c>
      <c r="K266" s="42">
        <f t="shared" si="24"/>
        <v>940</v>
      </c>
      <c r="L266" s="42"/>
      <c r="M266" s="42"/>
      <c r="N266" s="42"/>
      <c r="O266" s="42"/>
      <c r="P266" s="42"/>
      <c r="Q266" s="42"/>
      <c r="R266" s="42">
        <f t="shared" si="25"/>
        <v>2151097</v>
      </c>
      <c r="S266" s="42">
        <f t="shared" si="26"/>
        <v>3552</v>
      </c>
    </row>
    <row r="267" spans="1:19" s="18" customFormat="1">
      <c r="A267" s="18">
        <f t="shared" si="27"/>
        <v>2030</v>
      </c>
      <c r="B267" s="18">
        <f t="shared" si="28"/>
        <v>8</v>
      </c>
      <c r="F267" s="42">
        <f>SUMIF('Cust MB Ind'!$X$8:$AH$8,$B$29,'Cust MB Ind'!$X227:$AH227)</f>
        <v>9</v>
      </c>
      <c r="G267" s="42">
        <f>'Avg Bill Days'!C224</f>
        <v>30.475999999999999</v>
      </c>
      <c r="H267" s="42"/>
      <c r="I267" s="42"/>
      <c r="J267" s="42">
        <f t="shared" si="24"/>
        <v>3771</v>
      </c>
      <c r="K267" s="42">
        <f t="shared" si="24"/>
        <v>900</v>
      </c>
      <c r="L267" s="42"/>
      <c r="M267" s="42"/>
      <c r="N267" s="42"/>
      <c r="O267" s="42"/>
      <c r="P267" s="42"/>
      <c r="Q267" s="42"/>
      <c r="R267" s="42">
        <f t="shared" si="25"/>
        <v>2147846</v>
      </c>
      <c r="S267" s="42">
        <f t="shared" si="26"/>
        <v>3835</v>
      </c>
    </row>
    <row r="268" spans="1:19" s="18" customFormat="1">
      <c r="A268" s="18">
        <f t="shared" si="27"/>
        <v>2030</v>
      </c>
      <c r="B268" s="18">
        <f t="shared" si="28"/>
        <v>9</v>
      </c>
      <c r="F268" s="42">
        <f>SUMIF('Cust MB Ind'!$X$8:$AH$8,$B$29,'Cust MB Ind'!$X228:$AH228)</f>
        <v>9</v>
      </c>
      <c r="G268" s="42">
        <f>'Avg Bill Days'!C225</f>
        <v>31.143000000000001</v>
      </c>
      <c r="H268" s="42"/>
      <c r="I268" s="42"/>
      <c r="J268" s="42">
        <f t="shared" si="24"/>
        <v>3680</v>
      </c>
      <c r="K268" s="42">
        <f t="shared" si="24"/>
        <v>1150</v>
      </c>
      <c r="L268" s="42"/>
      <c r="M268" s="42"/>
      <c r="N268" s="42"/>
      <c r="O268" s="42"/>
      <c r="P268" s="42"/>
      <c r="Q268" s="42"/>
      <c r="R268" s="42">
        <f t="shared" si="25"/>
        <v>2254553</v>
      </c>
      <c r="S268" s="42">
        <f t="shared" si="26"/>
        <v>3762</v>
      </c>
    </row>
    <row r="269" spans="1:19" s="18" customFormat="1">
      <c r="A269" s="18">
        <f t="shared" si="27"/>
        <v>2030</v>
      </c>
      <c r="B269" s="18">
        <f t="shared" si="28"/>
        <v>10</v>
      </c>
      <c r="F269" s="42">
        <f>SUMIF('Cust MB Ind'!$X$8:$AH$8,$B$29,'Cust MB Ind'!$X229:$AH229)</f>
        <v>9</v>
      </c>
      <c r="G269" s="42">
        <f>'Avg Bill Days'!C226</f>
        <v>30.762</v>
      </c>
      <c r="H269" s="42"/>
      <c r="I269" s="42"/>
      <c r="J269" s="42">
        <f t="shared" si="24"/>
        <v>3411</v>
      </c>
      <c r="K269" s="42">
        <f t="shared" si="24"/>
        <v>1024</v>
      </c>
      <c r="L269" s="42"/>
      <c r="M269" s="42"/>
      <c r="N269" s="42"/>
      <c r="O269" s="42"/>
      <c r="P269" s="42"/>
      <c r="Q269" s="42"/>
      <c r="R269" s="42">
        <f t="shared" si="25"/>
        <v>2013895</v>
      </c>
      <c r="S269" s="42">
        <f t="shared" si="26"/>
        <v>3448</v>
      </c>
    </row>
    <row r="270" spans="1:19" s="18" customFormat="1">
      <c r="A270" s="18">
        <f t="shared" si="27"/>
        <v>2030</v>
      </c>
      <c r="B270" s="18">
        <f t="shared" si="28"/>
        <v>11</v>
      </c>
      <c r="F270" s="42">
        <f>SUMIF('Cust MB Ind'!$X$8:$AH$8,$B$29,'Cust MB Ind'!$X230:$AH230)</f>
        <v>9</v>
      </c>
      <c r="G270" s="42">
        <f>'Avg Bill Days'!C227</f>
        <v>28.619</v>
      </c>
      <c r="H270" s="42"/>
      <c r="I270" s="42"/>
      <c r="J270" s="42">
        <f t="shared" si="24"/>
        <v>3364</v>
      </c>
      <c r="K270" s="42">
        <f t="shared" si="24"/>
        <v>1007</v>
      </c>
      <c r="L270" s="42"/>
      <c r="M270" s="42"/>
      <c r="N270" s="42"/>
      <c r="O270" s="42"/>
      <c r="P270" s="42"/>
      <c r="Q270" s="42"/>
      <c r="R270" s="42">
        <f t="shared" si="25"/>
        <v>1983334</v>
      </c>
      <c r="S270" s="42">
        <f t="shared" si="26"/>
        <v>3510</v>
      </c>
    </row>
    <row r="271" spans="1:19" s="18" customFormat="1">
      <c r="A271" s="18">
        <f t="shared" si="27"/>
        <v>2030</v>
      </c>
      <c r="B271" s="18">
        <f t="shared" si="28"/>
        <v>12</v>
      </c>
      <c r="F271" s="42">
        <f>SUMIF('Cust MB Ind'!$X$8:$AH$8,$B$29,'Cust MB Ind'!$X231:$AH231)</f>
        <v>9</v>
      </c>
      <c r="G271" s="42">
        <f>'Avg Bill Days'!C228</f>
        <v>31.238</v>
      </c>
      <c r="H271" s="42"/>
      <c r="I271" s="42"/>
      <c r="J271" s="42">
        <f t="shared" si="24"/>
        <v>3362</v>
      </c>
      <c r="K271" s="42">
        <f t="shared" si="24"/>
        <v>965</v>
      </c>
      <c r="L271" s="42"/>
      <c r="M271" s="42"/>
      <c r="N271" s="42"/>
      <c r="O271" s="42"/>
      <c r="P271" s="42"/>
      <c r="Q271" s="42"/>
      <c r="R271" s="42">
        <f t="shared" si="25"/>
        <v>2050967</v>
      </c>
      <c r="S271" s="42">
        <f t="shared" si="26"/>
        <v>3482</v>
      </c>
    </row>
    <row r="272" spans="1:19" s="18" customFormat="1">
      <c r="A272" s="18">
        <f t="shared" si="27"/>
        <v>2031</v>
      </c>
      <c r="B272" s="18">
        <f t="shared" si="28"/>
        <v>1</v>
      </c>
      <c r="F272" s="42">
        <f>SUMIF('Cust MB Ind'!$X$8:$AH$8,$B$29,'Cust MB Ind'!$X232:$AH232)</f>
        <v>9</v>
      </c>
      <c r="G272" s="42">
        <f>'Avg Bill Days'!C229</f>
        <v>32.286000000000001</v>
      </c>
      <c r="H272" s="42"/>
      <c r="I272" s="42"/>
      <c r="J272" s="42">
        <f t="shared" si="24"/>
        <v>3216</v>
      </c>
      <c r="K272" s="42">
        <f t="shared" si="24"/>
        <v>878</v>
      </c>
      <c r="L272" s="42"/>
      <c r="M272" s="42"/>
      <c r="N272" s="42"/>
      <c r="O272" s="42"/>
      <c r="P272" s="42"/>
      <c r="Q272" s="42"/>
      <c r="R272" s="42">
        <f t="shared" si="25"/>
        <v>2022595</v>
      </c>
      <c r="S272" s="42">
        <f t="shared" si="26"/>
        <v>3327</v>
      </c>
    </row>
    <row r="273" spans="1:19" s="18" customFormat="1">
      <c r="A273" s="18">
        <f t="shared" si="27"/>
        <v>2031</v>
      </c>
      <c r="B273" s="18">
        <f t="shared" si="28"/>
        <v>2</v>
      </c>
      <c r="F273" s="42">
        <f>SUMIF('Cust MB Ind'!$X$8:$AH$8,$B$29,'Cust MB Ind'!$X233:$AH233)</f>
        <v>9</v>
      </c>
      <c r="G273" s="42">
        <f>'Avg Bill Days'!C230</f>
        <v>29.81</v>
      </c>
      <c r="H273" s="42"/>
      <c r="I273" s="42"/>
      <c r="J273" s="42">
        <f t="shared" si="24"/>
        <v>3321</v>
      </c>
      <c r="K273" s="42">
        <f t="shared" si="24"/>
        <v>964</v>
      </c>
      <c r="L273" s="42"/>
      <c r="M273" s="42"/>
      <c r="N273" s="42"/>
      <c r="O273" s="42"/>
      <c r="P273" s="42"/>
      <c r="Q273" s="42"/>
      <c r="R273" s="42">
        <f t="shared" si="25"/>
        <v>1940331</v>
      </c>
      <c r="S273" s="42">
        <f t="shared" si="26"/>
        <v>3349</v>
      </c>
    </row>
    <row r="274" spans="1:19" s="18" customFormat="1">
      <c r="A274" s="18">
        <f t="shared" si="27"/>
        <v>2031</v>
      </c>
      <c r="B274" s="18">
        <f t="shared" si="28"/>
        <v>3</v>
      </c>
      <c r="F274" s="42">
        <f>SUMIF('Cust MB Ind'!$X$8:$AH$8,$B$29,'Cust MB Ind'!$X234:$AH234)</f>
        <v>9</v>
      </c>
      <c r="G274" s="42">
        <f>'Avg Bill Days'!C231</f>
        <v>29.524000000000001</v>
      </c>
      <c r="H274" s="42"/>
      <c r="I274" s="42"/>
      <c r="J274" s="42">
        <f t="shared" si="24"/>
        <v>3233</v>
      </c>
      <c r="K274" s="42">
        <f t="shared" si="24"/>
        <v>973</v>
      </c>
      <c r="L274" s="42"/>
      <c r="M274" s="42"/>
      <c r="N274" s="42"/>
      <c r="O274" s="42"/>
      <c r="P274" s="42"/>
      <c r="Q274" s="42"/>
      <c r="R274" s="42">
        <f t="shared" si="25"/>
        <v>1885686</v>
      </c>
      <c r="S274" s="42">
        <f t="shared" si="26"/>
        <v>3348</v>
      </c>
    </row>
    <row r="275" spans="1:19" s="18" customFormat="1">
      <c r="A275" s="18">
        <f t="shared" si="27"/>
        <v>2031</v>
      </c>
      <c r="B275" s="18">
        <f t="shared" si="28"/>
        <v>4</v>
      </c>
      <c r="F275" s="42">
        <f>SUMIF('Cust MB Ind'!$X$8:$AH$8,$B$29,'Cust MB Ind'!$X235:$AH235)</f>
        <v>9</v>
      </c>
      <c r="G275" s="42">
        <f>'Avg Bill Days'!C232</f>
        <v>30.713999999999999</v>
      </c>
      <c r="H275" s="42"/>
      <c r="I275" s="42"/>
      <c r="J275" s="42">
        <f t="shared" si="24"/>
        <v>3414</v>
      </c>
      <c r="K275" s="42">
        <f t="shared" si="24"/>
        <v>983</v>
      </c>
      <c r="L275" s="42"/>
      <c r="M275" s="42"/>
      <c r="N275" s="42"/>
      <c r="O275" s="42"/>
      <c r="P275" s="42"/>
      <c r="Q275" s="42"/>
      <c r="R275" s="42">
        <f t="shared" si="25"/>
        <v>2029928</v>
      </c>
      <c r="S275" s="42">
        <f t="shared" si="26"/>
        <v>3458</v>
      </c>
    </row>
    <row r="276" spans="1:19" s="18" customFormat="1">
      <c r="A276" s="18">
        <f t="shared" si="27"/>
        <v>2031</v>
      </c>
      <c r="B276" s="18">
        <f t="shared" si="28"/>
        <v>5</v>
      </c>
      <c r="F276" s="42">
        <f>SUMIF('Cust MB Ind'!$X$8:$AH$8,$B$29,'Cust MB Ind'!$X236:$AH236)</f>
        <v>9</v>
      </c>
      <c r="G276" s="42">
        <f>'Avg Bill Days'!C233</f>
        <v>29.524000000000001</v>
      </c>
      <c r="H276" s="42"/>
      <c r="I276" s="42"/>
      <c r="J276" s="42">
        <f t="shared" si="24"/>
        <v>3497</v>
      </c>
      <c r="K276" s="42">
        <f t="shared" si="24"/>
        <v>1003</v>
      </c>
      <c r="L276" s="42"/>
      <c r="M276" s="42"/>
      <c r="N276" s="42"/>
      <c r="O276" s="42"/>
      <c r="P276" s="42"/>
      <c r="Q276" s="42"/>
      <c r="R276" s="42">
        <f t="shared" si="25"/>
        <v>2069273</v>
      </c>
      <c r="S276" s="42">
        <f t="shared" si="26"/>
        <v>3625</v>
      </c>
    </row>
    <row r="277" spans="1:19" s="18" customFormat="1">
      <c r="A277" s="18">
        <f t="shared" si="27"/>
        <v>2031</v>
      </c>
      <c r="B277" s="18">
        <f t="shared" si="28"/>
        <v>6</v>
      </c>
      <c r="F277" s="42">
        <f>SUMIF('Cust MB Ind'!$X$8:$AH$8,$B$29,'Cust MB Ind'!$X237:$AH237)</f>
        <v>9</v>
      </c>
      <c r="G277" s="42">
        <f>'Avg Bill Days'!C234</f>
        <v>30.619</v>
      </c>
      <c r="H277" s="42"/>
      <c r="I277" s="42"/>
      <c r="J277" s="42">
        <f t="shared" si="24"/>
        <v>3636</v>
      </c>
      <c r="K277" s="42">
        <f t="shared" si="24"/>
        <v>947</v>
      </c>
      <c r="L277" s="42"/>
      <c r="M277" s="42"/>
      <c r="N277" s="42"/>
      <c r="O277" s="42"/>
      <c r="P277" s="42"/>
      <c r="Q277" s="42"/>
      <c r="R277" s="42">
        <f t="shared" si="25"/>
        <v>2148736</v>
      </c>
      <c r="S277" s="42">
        <f t="shared" si="26"/>
        <v>3697</v>
      </c>
    </row>
    <row r="278" spans="1:19" s="18" customFormat="1">
      <c r="A278" s="18">
        <f t="shared" si="27"/>
        <v>2031</v>
      </c>
      <c r="B278" s="18">
        <f t="shared" si="28"/>
        <v>7</v>
      </c>
      <c r="F278" s="42">
        <f>SUMIF('Cust MB Ind'!$X$8:$AH$8,$B$29,'Cust MB Ind'!$X238:$AH238)</f>
        <v>9</v>
      </c>
      <c r="G278" s="42">
        <f>'Avg Bill Days'!C235</f>
        <v>30.713999999999999</v>
      </c>
      <c r="H278" s="42"/>
      <c r="I278" s="42"/>
      <c r="J278" s="42">
        <f t="shared" si="24"/>
        <v>3512</v>
      </c>
      <c r="K278" s="42">
        <f t="shared" si="24"/>
        <v>940</v>
      </c>
      <c r="L278" s="42"/>
      <c r="M278" s="42"/>
      <c r="N278" s="42"/>
      <c r="O278" s="42"/>
      <c r="P278" s="42"/>
      <c r="Q278" s="42"/>
      <c r="R278" s="42">
        <f t="shared" si="25"/>
        <v>2151097</v>
      </c>
      <c r="S278" s="42">
        <f t="shared" si="26"/>
        <v>3552</v>
      </c>
    </row>
    <row r="279" spans="1:19" s="18" customFormat="1">
      <c r="A279" s="18">
        <f t="shared" si="27"/>
        <v>2031</v>
      </c>
      <c r="B279" s="18">
        <f t="shared" si="28"/>
        <v>8</v>
      </c>
      <c r="F279" s="42">
        <f>SUMIF('Cust MB Ind'!$X$8:$AH$8,$B$29,'Cust MB Ind'!$X239:$AH239)</f>
        <v>9</v>
      </c>
      <c r="G279" s="42">
        <f>'Avg Bill Days'!C236</f>
        <v>30.475999999999999</v>
      </c>
      <c r="H279" s="42"/>
      <c r="I279" s="42"/>
      <c r="J279" s="42">
        <f t="shared" si="24"/>
        <v>3771</v>
      </c>
      <c r="K279" s="42">
        <f t="shared" si="24"/>
        <v>900</v>
      </c>
      <c r="L279" s="42"/>
      <c r="M279" s="42"/>
      <c r="N279" s="42"/>
      <c r="O279" s="42"/>
      <c r="P279" s="42"/>
      <c r="Q279" s="42"/>
      <c r="R279" s="42">
        <f t="shared" si="25"/>
        <v>2147846</v>
      </c>
      <c r="S279" s="42">
        <f t="shared" si="26"/>
        <v>3835</v>
      </c>
    </row>
    <row r="280" spans="1:19" s="18" customFormat="1">
      <c r="A280" s="18">
        <f t="shared" si="27"/>
        <v>2031</v>
      </c>
      <c r="B280" s="18">
        <f t="shared" si="28"/>
        <v>9</v>
      </c>
      <c r="F280" s="42">
        <f>SUMIF('Cust MB Ind'!$X$8:$AH$8,$B$29,'Cust MB Ind'!$X240:$AH240)</f>
        <v>9</v>
      </c>
      <c r="G280" s="42">
        <f>'Avg Bill Days'!C237</f>
        <v>31.143000000000001</v>
      </c>
      <c r="H280" s="42"/>
      <c r="I280" s="42"/>
      <c r="J280" s="42">
        <f t="shared" si="24"/>
        <v>3680</v>
      </c>
      <c r="K280" s="42">
        <f t="shared" si="24"/>
        <v>1150</v>
      </c>
      <c r="L280" s="42"/>
      <c r="M280" s="42"/>
      <c r="N280" s="42"/>
      <c r="O280" s="42"/>
      <c r="P280" s="42"/>
      <c r="Q280" s="42"/>
      <c r="R280" s="42">
        <f t="shared" si="25"/>
        <v>2254553</v>
      </c>
      <c r="S280" s="42">
        <f t="shared" si="26"/>
        <v>3762</v>
      </c>
    </row>
    <row r="281" spans="1:19" s="18" customFormat="1">
      <c r="A281" s="18">
        <f t="shared" si="27"/>
        <v>2031</v>
      </c>
      <c r="B281" s="18">
        <f t="shared" si="28"/>
        <v>10</v>
      </c>
      <c r="F281" s="42">
        <f>SUMIF('Cust MB Ind'!$X$8:$AH$8,$B$29,'Cust MB Ind'!$X241:$AH241)</f>
        <v>9</v>
      </c>
      <c r="G281" s="42">
        <f>'Avg Bill Days'!C238</f>
        <v>30.762</v>
      </c>
      <c r="H281" s="42"/>
      <c r="I281" s="42"/>
      <c r="J281" s="42">
        <f t="shared" si="24"/>
        <v>3411</v>
      </c>
      <c r="K281" s="42">
        <f t="shared" si="24"/>
        <v>1024</v>
      </c>
      <c r="L281" s="42"/>
      <c r="M281" s="42"/>
      <c r="N281" s="42"/>
      <c r="O281" s="42"/>
      <c r="P281" s="42"/>
      <c r="Q281" s="42"/>
      <c r="R281" s="42">
        <f t="shared" si="25"/>
        <v>2013895</v>
      </c>
      <c r="S281" s="42">
        <f t="shared" si="26"/>
        <v>3448</v>
      </c>
    </row>
    <row r="282" spans="1:19" s="18" customFormat="1">
      <c r="A282" s="18">
        <f t="shared" si="27"/>
        <v>2031</v>
      </c>
      <c r="B282" s="18">
        <f t="shared" si="28"/>
        <v>11</v>
      </c>
      <c r="F282" s="42">
        <f>SUMIF('Cust MB Ind'!$X$8:$AH$8,$B$29,'Cust MB Ind'!$X242:$AH242)</f>
        <v>9</v>
      </c>
      <c r="G282" s="42">
        <f>'Avg Bill Days'!C239</f>
        <v>28.619</v>
      </c>
      <c r="H282" s="42"/>
      <c r="I282" s="42"/>
      <c r="J282" s="42">
        <f t="shared" si="24"/>
        <v>3364</v>
      </c>
      <c r="K282" s="42">
        <f t="shared" si="24"/>
        <v>1007</v>
      </c>
      <c r="L282" s="42"/>
      <c r="M282" s="42"/>
      <c r="N282" s="42"/>
      <c r="O282" s="42"/>
      <c r="P282" s="42"/>
      <c r="Q282" s="42"/>
      <c r="R282" s="42">
        <f t="shared" si="25"/>
        <v>1983334</v>
      </c>
      <c r="S282" s="42">
        <f t="shared" si="26"/>
        <v>3510</v>
      </c>
    </row>
    <row r="283" spans="1:19" s="18" customFormat="1">
      <c r="A283" s="18">
        <f t="shared" si="27"/>
        <v>2031</v>
      </c>
      <c r="B283" s="18">
        <f t="shared" si="28"/>
        <v>12</v>
      </c>
      <c r="F283" s="42">
        <f>SUMIF('Cust MB Ind'!$X$8:$AH$8,$B$29,'Cust MB Ind'!$X243:$AH243)</f>
        <v>9</v>
      </c>
      <c r="G283" s="42">
        <f>'Avg Bill Days'!C240</f>
        <v>31.238</v>
      </c>
      <c r="H283" s="42"/>
      <c r="I283" s="42"/>
      <c r="J283" s="42">
        <f t="shared" si="24"/>
        <v>3362</v>
      </c>
      <c r="K283" s="42">
        <f t="shared" si="24"/>
        <v>965</v>
      </c>
      <c r="L283" s="42"/>
      <c r="M283" s="42"/>
      <c r="N283" s="42"/>
      <c r="O283" s="42"/>
      <c r="P283" s="42"/>
      <c r="Q283" s="42"/>
      <c r="R283" s="42">
        <f t="shared" si="25"/>
        <v>2050967</v>
      </c>
      <c r="S283" s="42">
        <f t="shared" si="26"/>
        <v>3482</v>
      </c>
    </row>
    <row r="284" spans="1:19" s="18" customFormat="1">
      <c r="A284" s="18">
        <f t="shared" si="27"/>
        <v>2032</v>
      </c>
      <c r="B284" s="18">
        <f t="shared" si="28"/>
        <v>1</v>
      </c>
      <c r="F284" s="42">
        <f>SUMIF('Cust MB Ind'!$X$8:$AH$8,$B$29,'Cust MB Ind'!$X244:$AH244)</f>
        <v>9</v>
      </c>
      <c r="G284" s="42">
        <f>'Avg Bill Days'!C241</f>
        <v>32.286000000000001</v>
      </c>
      <c r="H284" s="42"/>
      <c r="I284" s="42"/>
      <c r="J284" s="42">
        <f t="shared" si="24"/>
        <v>3216</v>
      </c>
      <c r="K284" s="42">
        <f t="shared" si="24"/>
        <v>878</v>
      </c>
      <c r="L284" s="42"/>
      <c r="M284" s="42"/>
      <c r="N284" s="42"/>
      <c r="O284" s="42"/>
      <c r="P284" s="42"/>
      <c r="Q284" s="42"/>
      <c r="R284" s="42">
        <f t="shared" si="25"/>
        <v>2022595</v>
      </c>
      <c r="S284" s="42">
        <f t="shared" si="26"/>
        <v>3327</v>
      </c>
    </row>
    <row r="285" spans="1:19" s="18" customFormat="1">
      <c r="A285" s="18">
        <f t="shared" si="27"/>
        <v>2032</v>
      </c>
      <c r="B285" s="18">
        <f t="shared" si="28"/>
        <v>2</v>
      </c>
      <c r="F285" s="42">
        <f>SUMIF('Cust MB Ind'!$X$8:$AH$8,$B$29,'Cust MB Ind'!$X245:$AH245)</f>
        <v>9</v>
      </c>
      <c r="G285" s="42">
        <f>'Avg Bill Days'!C242</f>
        <v>30.31</v>
      </c>
      <c r="H285" s="42"/>
      <c r="I285" s="42"/>
      <c r="J285" s="42">
        <f t="shared" si="24"/>
        <v>3321</v>
      </c>
      <c r="K285" s="42">
        <f t="shared" si="24"/>
        <v>964</v>
      </c>
      <c r="L285" s="42"/>
      <c r="M285" s="42"/>
      <c r="N285" s="42"/>
      <c r="O285" s="42"/>
      <c r="P285" s="42"/>
      <c r="Q285" s="42"/>
      <c r="R285" s="42">
        <f t="shared" si="25"/>
        <v>1972876</v>
      </c>
      <c r="S285" s="42">
        <f t="shared" si="26"/>
        <v>3349</v>
      </c>
    </row>
    <row r="286" spans="1:19" s="18" customFormat="1">
      <c r="A286" s="18">
        <f t="shared" si="27"/>
        <v>2032</v>
      </c>
      <c r="B286" s="18">
        <f t="shared" si="28"/>
        <v>3</v>
      </c>
      <c r="F286" s="42">
        <f>SUMIF('Cust MB Ind'!$X$8:$AH$8,$B$29,'Cust MB Ind'!$X246:$AH246)</f>
        <v>9</v>
      </c>
      <c r="G286" s="42">
        <f>'Avg Bill Days'!C243</f>
        <v>30.024000000000001</v>
      </c>
      <c r="H286" s="42"/>
      <c r="I286" s="42"/>
      <c r="J286" s="42">
        <f t="shared" si="24"/>
        <v>3233</v>
      </c>
      <c r="K286" s="42">
        <f t="shared" si="24"/>
        <v>973</v>
      </c>
      <c r="L286" s="42"/>
      <c r="M286" s="42"/>
      <c r="N286" s="42"/>
      <c r="O286" s="42"/>
      <c r="P286" s="42"/>
      <c r="Q286" s="42"/>
      <c r="R286" s="42">
        <f t="shared" si="25"/>
        <v>1917621</v>
      </c>
      <c r="S286" s="42">
        <f t="shared" si="26"/>
        <v>3348</v>
      </c>
    </row>
    <row r="287" spans="1:19" s="18" customFormat="1">
      <c r="A287" s="18">
        <f t="shared" si="27"/>
        <v>2032</v>
      </c>
      <c r="B287" s="18">
        <f t="shared" si="28"/>
        <v>4</v>
      </c>
      <c r="F287" s="42">
        <f>SUMIF('Cust MB Ind'!$X$8:$AH$8,$B$29,'Cust MB Ind'!$X247:$AH247)</f>
        <v>9</v>
      </c>
      <c r="G287" s="42">
        <f>'Avg Bill Days'!C244</f>
        <v>30.713999999999999</v>
      </c>
      <c r="H287" s="42"/>
      <c r="I287" s="42"/>
      <c r="J287" s="42">
        <f t="shared" si="24"/>
        <v>3414</v>
      </c>
      <c r="K287" s="42">
        <f t="shared" si="24"/>
        <v>983</v>
      </c>
      <c r="L287" s="42"/>
      <c r="M287" s="42"/>
      <c r="N287" s="42"/>
      <c r="O287" s="42"/>
      <c r="P287" s="42"/>
      <c r="Q287" s="42"/>
      <c r="R287" s="42">
        <f t="shared" si="25"/>
        <v>2029928</v>
      </c>
      <c r="S287" s="42">
        <f t="shared" si="26"/>
        <v>3458</v>
      </c>
    </row>
    <row r="288" spans="1:19" s="18" customFormat="1">
      <c r="A288" s="18">
        <f t="shared" si="27"/>
        <v>2032</v>
      </c>
      <c r="B288" s="18">
        <f t="shared" si="28"/>
        <v>5</v>
      </c>
      <c r="F288" s="42">
        <f>SUMIF('Cust MB Ind'!$X$8:$AH$8,$B$29,'Cust MB Ind'!$X248:$AH248)</f>
        <v>9</v>
      </c>
      <c r="G288" s="42">
        <f>'Avg Bill Days'!C245</f>
        <v>29.524000000000001</v>
      </c>
      <c r="H288" s="42"/>
      <c r="I288" s="42"/>
      <c r="J288" s="42">
        <f t="shared" si="24"/>
        <v>3497</v>
      </c>
      <c r="K288" s="42">
        <f t="shared" si="24"/>
        <v>1003</v>
      </c>
      <c r="L288" s="42"/>
      <c r="M288" s="42"/>
      <c r="N288" s="42"/>
      <c r="O288" s="42"/>
      <c r="P288" s="42"/>
      <c r="Q288" s="42"/>
      <c r="R288" s="42">
        <f t="shared" si="25"/>
        <v>2069273</v>
      </c>
      <c r="S288" s="42">
        <f t="shared" si="26"/>
        <v>3625</v>
      </c>
    </row>
    <row r="289" spans="1:19" s="18" customFormat="1">
      <c r="A289" s="18">
        <f t="shared" si="27"/>
        <v>2032</v>
      </c>
      <c r="B289" s="18">
        <f t="shared" si="28"/>
        <v>6</v>
      </c>
      <c r="F289" s="42">
        <f>SUMIF('Cust MB Ind'!$X$8:$AH$8,$B$29,'Cust MB Ind'!$X249:$AH249)</f>
        <v>9</v>
      </c>
      <c r="G289" s="42">
        <f>'Avg Bill Days'!C246</f>
        <v>30.619</v>
      </c>
      <c r="H289" s="42"/>
      <c r="I289" s="42"/>
      <c r="J289" s="42">
        <f t="shared" si="24"/>
        <v>3636</v>
      </c>
      <c r="K289" s="42">
        <f t="shared" si="24"/>
        <v>947</v>
      </c>
      <c r="L289" s="42"/>
      <c r="M289" s="42"/>
      <c r="N289" s="42"/>
      <c r="O289" s="42"/>
      <c r="P289" s="42"/>
      <c r="Q289" s="42"/>
      <c r="R289" s="42">
        <f t="shared" si="25"/>
        <v>2148736</v>
      </c>
      <c r="S289" s="42">
        <f t="shared" si="26"/>
        <v>3697</v>
      </c>
    </row>
    <row r="290" spans="1:19" s="18" customFormat="1">
      <c r="A290" s="18">
        <f t="shared" si="27"/>
        <v>2032</v>
      </c>
      <c r="B290" s="18">
        <f t="shared" si="28"/>
        <v>7</v>
      </c>
      <c r="F290" s="42">
        <f>SUMIF('Cust MB Ind'!$X$8:$AH$8,$B$29,'Cust MB Ind'!$X250:$AH250)</f>
        <v>9</v>
      </c>
      <c r="G290" s="42">
        <f>'Avg Bill Days'!C247</f>
        <v>30.713999999999999</v>
      </c>
      <c r="H290" s="42"/>
      <c r="I290" s="42"/>
      <c r="J290" s="42">
        <f t="shared" si="24"/>
        <v>3512</v>
      </c>
      <c r="K290" s="42">
        <f t="shared" si="24"/>
        <v>940</v>
      </c>
      <c r="L290" s="42"/>
      <c r="M290" s="42"/>
      <c r="N290" s="42"/>
      <c r="O290" s="42"/>
      <c r="P290" s="42"/>
      <c r="Q290" s="42"/>
      <c r="R290" s="42">
        <f t="shared" si="25"/>
        <v>2151097</v>
      </c>
      <c r="S290" s="42">
        <f t="shared" si="26"/>
        <v>3552</v>
      </c>
    </row>
    <row r="291" spans="1:19" s="18" customFormat="1">
      <c r="A291" s="18">
        <f t="shared" si="27"/>
        <v>2032</v>
      </c>
      <c r="B291" s="18">
        <f t="shared" si="28"/>
        <v>8</v>
      </c>
      <c r="F291" s="42">
        <f>SUMIF('Cust MB Ind'!$X$8:$AH$8,$B$29,'Cust MB Ind'!$X251:$AH251)</f>
        <v>9</v>
      </c>
      <c r="G291" s="42">
        <f>'Avg Bill Days'!C248</f>
        <v>30.475999999999999</v>
      </c>
      <c r="H291" s="42"/>
      <c r="I291" s="42"/>
      <c r="J291" s="42">
        <f t="shared" si="24"/>
        <v>3771</v>
      </c>
      <c r="K291" s="42">
        <f t="shared" si="24"/>
        <v>900</v>
      </c>
      <c r="L291" s="42"/>
      <c r="M291" s="42"/>
      <c r="N291" s="42"/>
      <c r="O291" s="42"/>
      <c r="P291" s="42"/>
      <c r="Q291" s="42"/>
      <c r="R291" s="42">
        <f t="shared" si="25"/>
        <v>2147846</v>
      </c>
      <c r="S291" s="42">
        <f t="shared" si="26"/>
        <v>3835</v>
      </c>
    </row>
    <row r="292" spans="1:19" s="18" customFormat="1">
      <c r="A292" s="18">
        <f t="shared" si="27"/>
        <v>2032</v>
      </c>
      <c r="B292" s="18">
        <f t="shared" si="28"/>
        <v>9</v>
      </c>
      <c r="F292" s="42">
        <f>SUMIF('Cust MB Ind'!$X$8:$AH$8,$B$29,'Cust MB Ind'!$X252:$AH252)</f>
        <v>9</v>
      </c>
      <c r="G292" s="42">
        <f>'Avg Bill Days'!C249</f>
        <v>31.143000000000001</v>
      </c>
      <c r="H292" s="42"/>
      <c r="I292" s="42"/>
      <c r="J292" s="42">
        <f t="shared" si="24"/>
        <v>3680</v>
      </c>
      <c r="K292" s="42">
        <f t="shared" si="24"/>
        <v>1150</v>
      </c>
      <c r="L292" s="42"/>
      <c r="M292" s="42"/>
      <c r="N292" s="42"/>
      <c r="O292" s="42"/>
      <c r="P292" s="42"/>
      <c r="Q292" s="42"/>
      <c r="R292" s="42">
        <f t="shared" si="25"/>
        <v>2254553</v>
      </c>
      <c r="S292" s="42">
        <f t="shared" si="26"/>
        <v>3762</v>
      </c>
    </row>
    <row r="293" spans="1:19" s="18" customFormat="1">
      <c r="A293" s="18">
        <f t="shared" si="27"/>
        <v>2032</v>
      </c>
      <c r="B293" s="18">
        <f t="shared" si="28"/>
        <v>10</v>
      </c>
      <c r="F293" s="42">
        <f>SUMIF('Cust MB Ind'!$X$8:$AH$8,$B$29,'Cust MB Ind'!$X253:$AH253)</f>
        <v>9</v>
      </c>
      <c r="G293" s="42">
        <f>'Avg Bill Days'!C250</f>
        <v>30.762</v>
      </c>
      <c r="H293" s="42"/>
      <c r="I293" s="42"/>
      <c r="J293" s="42">
        <f t="shared" si="24"/>
        <v>3411</v>
      </c>
      <c r="K293" s="42">
        <f t="shared" si="24"/>
        <v>1024</v>
      </c>
      <c r="L293" s="42"/>
      <c r="M293" s="42"/>
      <c r="N293" s="42"/>
      <c r="O293" s="42"/>
      <c r="P293" s="42"/>
      <c r="Q293" s="42"/>
      <c r="R293" s="42">
        <f t="shared" si="25"/>
        <v>2013895</v>
      </c>
      <c r="S293" s="42">
        <f t="shared" si="26"/>
        <v>3448</v>
      </c>
    </row>
    <row r="294" spans="1:19" s="18" customFormat="1">
      <c r="A294" s="18">
        <f t="shared" si="27"/>
        <v>2032</v>
      </c>
      <c r="B294" s="18">
        <f t="shared" si="28"/>
        <v>11</v>
      </c>
      <c r="F294" s="42">
        <f>SUMIF('Cust MB Ind'!$X$8:$AH$8,$B$29,'Cust MB Ind'!$X254:$AH254)</f>
        <v>9</v>
      </c>
      <c r="G294" s="42">
        <f>'Avg Bill Days'!C251</f>
        <v>28.619</v>
      </c>
      <c r="H294" s="42"/>
      <c r="I294" s="42"/>
      <c r="J294" s="42">
        <f t="shared" si="24"/>
        <v>3364</v>
      </c>
      <c r="K294" s="42">
        <f t="shared" si="24"/>
        <v>1007</v>
      </c>
      <c r="L294" s="42"/>
      <c r="M294" s="42"/>
      <c r="N294" s="42"/>
      <c r="O294" s="42"/>
      <c r="P294" s="42"/>
      <c r="Q294" s="42"/>
      <c r="R294" s="42">
        <f t="shared" si="25"/>
        <v>1983334</v>
      </c>
      <c r="S294" s="42">
        <f t="shared" si="26"/>
        <v>3510</v>
      </c>
    </row>
    <row r="295" spans="1:19" s="18" customFormat="1">
      <c r="A295" s="18">
        <f t="shared" si="27"/>
        <v>2032</v>
      </c>
      <c r="B295" s="18">
        <f t="shared" si="28"/>
        <v>12</v>
      </c>
      <c r="F295" s="42">
        <f>SUMIF('Cust MB Ind'!$X$8:$AH$8,$B$29,'Cust MB Ind'!$X255:$AH255)</f>
        <v>9</v>
      </c>
      <c r="G295" s="42">
        <f>'Avg Bill Days'!C252</f>
        <v>31.238</v>
      </c>
      <c r="H295" s="42"/>
      <c r="I295" s="42"/>
      <c r="J295" s="42">
        <f t="shared" si="24"/>
        <v>3362</v>
      </c>
      <c r="K295" s="42">
        <f t="shared" si="24"/>
        <v>965</v>
      </c>
      <c r="L295" s="42"/>
      <c r="M295" s="42"/>
      <c r="N295" s="42"/>
      <c r="O295" s="42"/>
      <c r="P295" s="42"/>
      <c r="Q295" s="42"/>
      <c r="R295" s="42">
        <f t="shared" si="25"/>
        <v>2050967</v>
      </c>
      <c r="S295" s="42">
        <f t="shared" si="26"/>
        <v>3482</v>
      </c>
    </row>
    <row r="296" spans="1:19" s="18" customFormat="1">
      <c r="A296" s="18">
        <f t="shared" si="27"/>
        <v>2033</v>
      </c>
      <c r="B296" s="18">
        <f t="shared" si="28"/>
        <v>1</v>
      </c>
      <c r="F296" s="42">
        <f>SUMIF('Cust MB Ind'!$X$8:$AH$8,$B$29,'Cust MB Ind'!$X256:$AH256)</f>
        <v>9</v>
      </c>
      <c r="G296" s="42">
        <f>'Avg Bill Days'!C253</f>
        <v>32.286000000000001</v>
      </c>
      <c r="H296" s="42"/>
      <c r="I296" s="42"/>
      <c r="J296" s="42">
        <f t="shared" si="24"/>
        <v>3216</v>
      </c>
      <c r="K296" s="42">
        <f t="shared" si="24"/>
        <v>878</v>
      </c>
      <c r="L296" s="42"/>
      <c r="M296" s="42"/>
      <c r="N296" s="42"/>
      <c r="O296" s="42"/>
      <c r="P296" s="42"/>
      <c r="Q296" s="42"/>
      <c r="R296" s="42">
        <f t="shared" si="25"/>
        <v>2022595</v>
      </c>
      <c r="S296" s="42">
        <f t="shared" si="26"/>
        <v>3327</v>
      </c>
    </row>
    <row r="297" spans="1:19" s="18" customFormat="1">
      <c r="A297" s="18">
        <f t="shared" si="27"/>
        <v>2033</v>
      </c>
      <c r="B297" s="18">
        <f t="shared" si="28"/>
        <v>2</v>
      </c>
      <c r="F297" s="42">
        <f>SUMIF('Cust MB Ind'!$X$8:$AH$8,$B$29,'Cust MB Ind'!$X257:$AH257)</f>
        <v>9</v>
      </c>
      <c r="G297" s="42">
        <f>'Avg Bill Days'!C254</f>
        <v>29.81</v>
      </c>
      <c r="H297" s="42"/>
      <c r="I297" s="42"/>
      <c r="J297" s="42">
        <f t="shared" si="24"/>
        <v>3321</v>
      </c>
      <c r="K297" s="42">
        <f t="shared" si="24"/>
        <v>964</v>
      </c>
      <c r="L297" s="42"/>
      <c r="M297" s="42"/>
      <c r="N297" s="42"/>
      <c r="O297" s="42"/>
      <c r="P297" s="42"/>
      <c r="Q297" s="42"/>
      <c r="R297" s="42">
        <f t="shared" si="25"/>
        <v>1940331</v>
      </c>
      <c r="S297" s="42">
        <f t="shared" si="26"/>
        <v>3349</v>
      </c>
    </row>
    <row r="298" spans="1:19" s="18" customFormat="1">
      <c r="A298" s="18">
        <f t="shared" si="27"/>
        <v>2033</v>
      </c>
      <c r="B298" s="18">
        <f t="shared" si="28"/>
        <v>3</v>
      </c>
      <c r="F298" s="42">
        <f>SUMIF('Cust MB Ind'!$X$8:$AH$8,$B$29,'Cust MB Ind'!$X258:$AH258)</f>
        <v>9</v>
      </c>
      <c r="G298" s="42">
        <f>'Avg Bill Days'!C255</f>
        <v>29.524000000000001</v>
      </c>
      <c r="H298" s="42"/>
      <c r="I298" s="42"/>
      <c r="J298" s="42">
        <f t="shared" si="24"/>
        <v>3233</v>
      </c>
      <c r="K298" s="42">
        <f t="shared" si="24"/>
        <v>973</v>
      </c>
      <c r="L298" s="42"/>
      <c r="M298" s="42"/>
      <c r="N298" s="42"/>
      <c r="O298" s="42"/>
      <c r="P298" s="42"/>
      <c r="Q298" s="42"/>
      <c r="R298" s="42">
        <f t="shared" si="25"/>
        <v>1885686</v>
      </c>
      <c r="S298" s="42">
        <f t="shared" si="26"/>
        <v>3348</v>
      </c>
    </row>
    <row r="299" spans="1:19" s="18" customFormat="1">
      <c r="A299" s="18">
        <f t="shared" si="27"/>
        <v>2033</v>
      </c>
      <c r="B299" s="18">
        <f t="shared" si="28"/>
        <v>4</v>
      </c>
      <c r="F299" s="42">
        <f>SUMIF('Cust MB Ind'!$X$8:$AH$8,$B$29,'Cust MB Ind'!$X259:$AH259)</f>
        <v>9</v>
      </c>
      <c r="G299" s="42">
        <f>'Avg Bill Days'!C256</f>
        <v>30.713999999999999</v>
      </c>
      <c r="H299" s="42"/>
      <c r="I299" s="42"/>
      <c r="J299" s="42">
        <f t="shared" si="24"/>
        <v>3414</v>
      </c>
      <c r="K299" s="42">
        <f t="shared" si="24"/>
        <v>983</v>
      </c>
      <c r="L299" s="42"/>
      <c r="M299" s="42"/>
      <c r="N299" s="42"/>
      <c r="O299" s="42"/>
      <c r="P299" s="42"/>
      <c r="Q299" s="42"/>
      <c r="R299" s="42">
        <f t="shared" si="25"/>
        <v>2029928</v>
      </c>
      <c r="S299" s="42">
        <f t="shared" si="26"/>
        <v>3458</v>
      </c>
    </row>
    <row r="300" spans="1:19" s="18" customFormat="1">
      <c r="A300" s="18">
        <f t="shared" si="27"/>
        <v>2033</v>
      </c>
      <c r="B300" s="18">
        <f t="shared" si="28"/>
        <v>5</v>
      </c>
      <c r="F300" s="42">
        <f>SUMIF('Cust MB Ind'!$X$8:$AH$8,$B$29,'Cust MB Ind'!$X260:$AH260)</f>
        <v>9</v>
      </c>
      <c r="G300" s="42">
        <f>'Avg Bill Days'!C257</f>
        <v>29.524000000000001</v>
      </c>
      <c r="H300" s="42"/>
      <c r="I300" s="42"/>
      <c r="J300" s="42">
        <f t="shared" si="24"/>
        <v>3497</v>
      </c>
      <c r="K300" s="42">
        <f t="shared" si="24"/>
        <v>1003</v>
      </c>
      <c r="L300" s="42"/>
      <c r="M300" s="42"/>
      <c r="N300" s="42"/>
      <c r="O300" s="42"/>
      <c r="P300" s="42"/>
      <c r="Q300" s="42"/>
      <c r="R300" s="42">
        <f t="shared" si="25"/>
        <v>2069273</v>
      </c>
      <c r="S300" s="42">
        <f t="shared" si="26"/>
        <v>3625</v>
      </c>
    </row>
    <row r="301" spans="1:19" s="18" customFormat="1">
      <c r="A301" s="18">
        <f t="shared" si="27"/>
        <v>2033</v>
      </c>
      <c r="B301" s="18">
        <f t="shared" si="28"/>
        <v>6</v>
      </c>
      <c r="F301" s="42">
        <f>SUMIF('Cust MB Ind'!$X$8:$AH$8,$B$29,'Cust MB Ind'!$X261:$AH261)</f>
        <v>9</v>
      </c>
      <c r="G301" s="42">
        <f>'Avg Bill Days'!C258</f>
        <v>30.619</v>
      </c>
      <c r="H301" s="42"/>
      <c r="I301" s="42"/>
      <c r="J301" s="42">
        <f t="shared" si="24"/>
        <v>3636</v>
      </c>
      <c r="K301" s="42">
        <f t="shared" si="24"/>
        <v>947</v>
      </c>
      <c r="L301" s="42"/>
      <c r="M301" s="42"/>
      <c r="N301" s="42"/>
      <c r="O301" s="42"/>
      <c r="P301" s="42"/>
      <c r="Q301" s="42"/>
      <c r="R301" s="42">
        <f t="shared" si="25"/>
        <v>2148736</v>
      </c>
      <c r="S301" s="42">
        <f t="shared" si="26"/>
        <v>3697</v>
      </c>
    </row>
    <row r="302" spans="1:19" s="18" customFormat="1">
      <c r="A302" s="18">
        <f t="shared" si="27"/>
        <v>2033</v>
      </c>
      <c r="B302" s="18">
        <f t="shared" si="28"/>
        <v>7</v>
      </c>
      <c r="F302" s="42">
        <f>SUMIF('Cust MB Ind'!$X$8:$AH$8,$B$29,'Cust MB Ind'!$X262:$AH262)</f>
        <v>9</v>
      </c>
      <c r="G302" s="42">
        <f>'Avg Bill Days'!C259</f>
        <v>30.713999999999999</v>
      </c>
      <c r="H302" s="42"/>
      <c r="I302" s="42"/>
      <c r="J302" s="42">
        <f t="shared" si="24"/>
        <v>3512</v>
      </c>
      <c r="K302" s="42">
        <f t="shared" si="24"/>
        <v>940</v>
      </c>
      <c r="L302" s="42"/>
      <c r="M302" s="42"/>
      <c r="N302" s="42"/>
      <c r="O302" s="42"/>
      <c r="P302" s="42"/>
      <c r="Q302" s="42"/>
      <c r="R302" s="42">
        <f t="shared" si="25"/>
        <v>2151097</v>
      </c>
      <c r="S302" s="42">
        <f t="shared" si="26"/>
        <v>3552</v>
      </c>
    </row>
    <row r="303" spans="1:19" s="18" customFormat="1">
      <c r="A303" s="18">
        <f t="shared" si="27"/>
        <v>2033</v>
      </c>
      <c r="B303" s="18">
        <f t="shared" si="28"/>
        <v>8</v>
      </c>
      <c r="F303" s="42">
        <f>SUMIF('Cust MB Ind'!$X$8:$AH$8,$B$29,'Cust MB Ind'!$X263:$AH263)</f>
        <v>9</v>
      </c>
      <c r="G303" s="42">
        <f>'Avg Bill Days'!C260</f>
        <v>30.475999999999999</v>
      </c>
      <c r="H303" s="42"/>
      <c r="I303" s="42"/>
      <c r="J303" s="42">
        <f t="shared" si="24"/>
        <v>3771</v>
      </c>
      <c r="K303" s="42">
        <f t="shared" si="24"/>
        <v>900</v>
      </c>
      <c r="L303" s="42"/>
      <c r="M303" s="42"/>
      <c r="N303" s="42"/>
      <c r="O303" s="42"/>
      <c r="P303" s="42"/>
      <c r="Q303" s="42"/>
      <c r="R303" s="42">
        <f t="shared" si="25"/>
        <v>2147846</v>
      </c>
      <c r="S303" s="42">
        <f t="shared" si="26"/>
        <v>3835</v>
      </c>
    </row>
    <row r="304" spans="1:19" s="18" customFormat="1">
      <c r="A304" s="18">
        <f t="shared" si="27"/>
        <v>2033</v>
      </c>
      <c r="B304" s="18">
        <f t="shared" si="28"/>
        <v>9</v>
      </c>
      <c r="F304" s="42">
        <f>SUMIF('Cust MB Ind'!$X$8:$AH$8,$B$29,'Cust MB Ind'!$X264:$AH264)</f>
        <v>9</v>
      </c>
      <c r="G304" s="42">
        <f>'Avg Bill Days'!C261</f>
        <v>31.143000000000001</v>
      </c>
      <c r="H304" s="42"/>
      <c r="I304" s="42"/>
      <c r="J304" s="42">
        <f t="shared" si="24"/>
        <v>3680</v>
      </c>
      <c r="K304" s="42">
        <f t="shared" si="24"/>
        <v>1150</v>
      </c>
      <c r="L304" s="42"/>
      <c r="M304" s="42"/>
      <c r="N304" s="42"/>
      <c r="O304" s="42"/>
      <c r="P304" s="42"/>
      <c r="Q304" s="42"/>
      <c r="R304" s="42">
        <f t="shared" si="25"/>
        <v>2254553</v>
      </c>
      <c r="S304" s="42">
        <f t="shared" si="26"/>
        <v>3762</v>
      </c>
    </row>
    <row r="305" spans="1:19" s="18" customFormat="1">
      <c r="A305" s="18">
        <f t="shared" si="27"/>
        <v>2033</v>
      </c>
      <c r="B305" s="18">
        <f t="shared" si="28"/>
        <v>10</v>
      </c>
      <c r="F305" s="42">
        <f>SUMIF('Cust MB Ind'!$X$8:$AH$8,$B$29,'Cust MB Ind'!$X265:$AH265)</f>
        <v>9</v>
      </c>
      <c r="G305" s="42">
        <f>'Avg Bill Days'!C262</f>
        <v>30.762</v>
      </c>
      <c r="H305" s="42"/>
      <c r="I305" s="42"/>
      <c r="J305" s="42">
        <f t="shared" si="24"/>
        <v>3411</v>
      </c>
      <c r="K305" s="42">
        <f t="shared" si="24"/>
        <v>1024</v>
      </c>
      <c r="L305" s="42"/>
      <c r="M305" s="42"/>
      <c r="N305" s="42"/>
      <c r="O305" s="42"/>
      <c r="P305" s="42"/>
      <c r="Q305" s="42"/>
      <c r="R305" s="42">
        <f t="shared" si="25"/>
        <v>2013895</v>
      </c>
      <c r="S305" s="42">
        <f t="shared" si="26"/>
        <v>3448</v>
      </c>
    </row>
    <row r="306" spans="1:19" s="18" customFormat="1">
      <c r="A306" s="18">
        <f t="shared" si="27"/>
        <v>2033</v>
      </c>
      <c r="B306" s="18">
        <f t="shared" si="28"/>
        <v>11</v>
      </c>
      <c r="F306" s="42">
        <f>SUMIF('Cust MB Ind'!$X$8:$AH$8,$B$29,'Cust MB Ind'!$X266:$AH266)</f>
        <v>9</v>
      </c>
      <c r="G306" s="42">
        <f>'Avg Bill Days'!C263</f>
        <v>28.619</v>
      </c>
      <c r="H306" s="42"/>
      <c r="I306" s="42"/>
      <c r="J306" s="42">
        <f t="shared" ref="J306:K355" si="29">ROUND(SUMIF($B$32:$B$45,$B306,J$32:J$45)*$F306,0)</f>
        <v>3364</v>
      </c>
      <c r="K306" s="42">
        <f t="shared" si="29"/>
        <v>1007</v>
      </c>
      <c r="L306" s="42"/>
      <c r="M306" s="42"/>
      <c r="N306" s="42"/>
      <c r="O306" s="42"/>
      <c r="P306" s="42"/>
      <c r="Q306" s="42"/>
      <c r="R306" s="42">
        <f t="shared" ref="R306:R355" si="30">ROUND(SUMIF($B$32:$B$45,$B306,R$32:R$45)*$F306*$G306,0)</f>
        <v>1983334</v>
      </c>
      <c r="S306" s="42">
        <f t="shared" ref="S306:S355" si="31">ROUND(SUMIF($B$32:$B$45,$B306,S$32:S$45)*$F306,0)</f>
        <v>3510</v>
      </c>
    </row>
    <row r="307" spans="1:19" s="18" customFormat="1">
      <c r="A307" s="18">
        <f t="shared" si="27"/>
        <v>2033</v>
      </c>
      <c r="B307" s="18">
        <f t="shared" si="28"/>
        <v>12</v>
      </c>
      <c r="F307" s="42">
        <f>SUMIF('Cust MB Ind'!$X$8:$AH$8,$B$29,'Cust MB Ind'!$X267:$AH267)</f>
        <v>9</v>
      </c>
      <c r="G307" s="42">
        <f>'Avg Bill Days'!C264</f>
        <v>31.238</v>
      </c>
      <c r="H307" s="42"/>
      <c r="I307" s="42"/>
      <c r="J307" s="42">
        <f t="shared" si="29"/>
        <v>3362</v>
      </c>
      <c r="K307" s="42">
        <f t="shared" si="29"/>
        <v>965</v>
      </c>
      <c r="L307" s="42"/>
      <c r="M307" s="42"/>
      <c r="N307" s="42"/>
      <c r="O307" s="42"/>
      <c r="P307" s="42"/>
      <c r="Q307" s="42"/>
      <c r="R307" s="42">
        <f t="shared" si="30"/>
        <v>2050967</v>
      </c>
      <c r="S307" s="42">
        <f t="shared" si="31"/>
        <v>3482</v>
      </c>
    </row>
    <row r="308" spans="1:19" s="18" customFormat="1">
      <c r="A308" s="18">
        <f t="shared" si="27"/>
        <v>2034</v>
      </c>
      <c r="B308" s="18">
        <f t="shared" si="28"/>
        <v>1</v>
      </c>
      <c r="F308" s="42">
        <f>SUMIF('Cust MB Ind'!$X$8:$AH$8,$B$29,'Cust MB Ind'!$X268:$AH268)</f>
        <v>9</v>
      </c>
      <c r="G308" s="42">
        <f>'Avg Bill Days'!C265</f>
        <v>32.286000000000001</v>
      </c>
      <c r="H308" s="42"/>
      <c r="I308" s="42"/>
      <c r="J308" s="42">
        <f t="shared" si="29"/>
        <v>3216</v>
      </c>
      <c r="K308" s="42">
        <f t="shared" si="29"/>
        <v>878</v>
      </c>
      <c r="L308" s="42"/>
      <c r="M308" s="42"/>
      <c r="N308" s="42"/>
      <c r="O308" s="42"/>
      <c r="P308" s="42"/>
      <c r="Q308" s="42"/>
      <c r="R308" s="42">
        <f t="shared" si="30"/>
        <v>2022595</v>
      </c>
      <c r="S308" s="42">
        <f t="shared" si="31"/>
        <v>3327</v>
      </c>
    </row>
    <row r="309" spans="1:19" s="18" customFormat="1">
      <c r="A309" s="18">
        <f t="shared" si="27"/>
        <v>2034</v>
      </c>
      <c r="B309" s="18">
        <f t="shared" si="28"/>
        <v>2</v>
      </c>
      <c r="F309" s="42">
        <f>SUMIF('Cust MB Ind'!$X$8:$AH$8,$B$29,'Cust MB Ind'!$X269:$AH269)</f>
        <v>9</v>
      </c>
      <c r="G309" s="42">
        <f>'Avg Bill Days'!C266</f>
        <v>29.81</v>
      </c>
      <c r="H309" s="42"/>
      <c r="I309" s="42"/>
      <c r="J309" s="42">
        <f t="shared" si="29"/>
        <v>3321</v>
      </c>
      <c r="K309" s="42">
        <f t="shared" si="29"/>
        <v>964</v>
      </c>
      <c r="L309" s="42"/>
      <c r="M309" s="42"/>
      <c r="N309" s="42"/>
      <c r="O309" s="42"/>
      <c r="P309" s="42"/>
      <c r="Q309" s="42"/>
      <c r="R309" s="42">
        <f t="shared" si="30"/>
        <v>1940331</v>
      </c>
      <c r="S309" s="42">
        <f t="shared" si="31"/>
        <v>3349</v>
      </c>
    </row>
    <row r="310" spans="1:19" s="18" customFormat="1">
      <c r="A310" s="18">
        <f t="shared" si="27"/>
        <v>2034</v>
      </c>
      <c r="B310" s="18">
        <f t="shared" si="28"/>
        <v>3</v>
      </c>
      <c r="F310" s="42">
        <f>SUMIF('Cust MB Ind'!$X$8:$AH$8,$B$29,'Cust MB Ind'!$X270:$AH270)</f>
        <v>9</v>
      </c>
      <c r="G310" s="42">
        <f>'Avg Bill Days'!C267</f>
        <v>29.524000000000001</v>
      </c>
      <c r="H310" s="42"/>
      <c r="I310" s="42"/>
      <c r="J310" s="42">
        <f t="shared" si="29"/>
        <v>3233</v>
      </c>
      <c r="K310" s="42">
        <f t="shared" si="29"/>
        <v>973</v>
      </c>
      <c r="L310" s="42"/>
      <c r="M310" s="42"/>
      <c r="N310" s="42"/>
      <c r="O310" s="42"/>
      <c r="P310" s="42"/>
      <c r="Q310" s="42"/>
      <c r="R310" s="42">
        <f t="shared" si="30"/>
        <v>1885686</v>
      </c>
      <c r="S310" s="42">
        <f t="shared" si="31"/>
        <v>3348</v>
      </c>
    </row>
    <row r="311" spans="1:19" s="18" customFormat="1">
      <c r="A311" s="18">
        <f t="shared" si="27"/>
        <v>2034</v>
      </c>
      <c r="B311" s="18">
        <f t="shared" si="28"/>
        <v>4</v>
      </c>
      <c r="F311" s="42">
        <f>SUMIF('Cust MB Ind'!$X$8:$AH$8,$B$29,'Cust MB Ind'!$X271:$AH271)</f>
        <v>9</v>
      </c>
      <c r="G311" s="42">
        <f>'Avg Bill Days'!C268</f>
        <v>30.713999999999999</v>
      </c>
      <c r="H311" s="42"/>
      <c r="I311" s="42"/>
      <c r="J311" s="42">
        <f t="shared" si="29"/>
        <v>3414</v>
      </c>
      <c r="K311" s="42">
        <f t="shared" si="29"/>
        <v>983</v>
      </c>
      <c r="L311" s="42"/>
      <c r="M311" s="42"/>
      <c r="N311" s="42"/>
      <c r="O311" s="42"/>
      <c r="P311" s="42"/>
      <c r="Q311" s="42"/>
      <c r="R311" s="42">
        <f t="shared" si="30"/>
        <v>2029928</v>
      </c>
      <c r="S311" s="42">
        <f t="shared" si="31"/>
        <v>3458</v>
      </c>
    </row>
    <row r="312" spans="1:19" s="18" customFormat="1">
      <c r="A312" s="18">
        <f t="shared" si="27"/>
        <v>2034</v>
      </c>
      <c r="B312" s="18">
        <f t="shared" si="28"/>
        <v>5</v>
      </c>
      <c r="F312" s="42">
        <f>SUMIF('Cust MB Ind'!$X$8:$AH$8,$B$29,'Cust MB Ind'!$X272:$AH272)</f>
        <v>9</v>
      </c>
      <c r="G312" s="42">
        <f>'Avg Bill Days'!C269</f>
        <v>29.524000000000001</v>
      </c>
      <c r="H312" s="42"/>
      <c r="I312" s="42"/>
      <c r="J312" s="42">
        <f t="shared" si="29"/>
        <v>3497</v>
      </c>
      <c r="K312" s="42">
        <f t="shared" si="29"/>
        <v>1003</v>
      </c>
      <c r="L312" s="42"/>
      <c r="M312" s="42"/>
      <c r="N312" s="42"/>
      <c r="O312" s="42"/>
      <c r="P312" s="42"/>
      <c r="Q312" s="42"/>
      <c r="R312" s="42">
        <f t="shared" si="30"/>
        <v>2069273</v>
      </c>
      <c r="S312" s="42">
        <f t="shared" si="31"/>
        <v>3625</v>
      </c>
    </row>
    <row r="313" spans="1:19" s="18" customFormat="1">
      <c r="A313" s="18">
        <f t="shared" si="27"/>
        <v>2034</v>
      </c>
      <c r="B313" s="18">
        <f t="shared" si="28"/>
        <v>6</v>
      </c>
      <c r="F313" s="42">
        <f>SUMIF('Cust MB Ind'!$X$8:$AH$8,$B$29,'Cust MB Ind'!$X273:$AH273)</f>
        <v>9</v>
      </c>
      <c r="G313" s="42">
        <f>'Avg Bill Days'!C270</f>
        <v>30.619</v>
      </c>
      <c r="H313" s="42"/>
      <c r="I313" s="42"/>
      <c r="J313" s="42">
        <f t="shared" si="29"/>
        <v>3636</v>
      </c>
      <c r="K313" s="42">
        <f t="shared" si="29"/>
        <v>947</v>
      </c>
      <c r="L313" s="42"/>
      <c r="M313" s="42"/>
      <c r="N313" s="42"/>
      <c r="O313" s="42"/>
      <c r="P313" s="42"/>
      <c r="Q313" s="42"/>
      <c r="R313" s="42">
        <f t="shared" si="30"/>
        <v>2148736</v>
      </c>
      <c r="S313" s="42">
        <f t="shared" si="31"/>
        <v>3697</v>
      </c>
    </row>
    <row r="314" spans="1:19" s="18" customFormat="1">
      <c r="A314" s="18">
        <f t="shared" si="27"/>
        <v>2034</v>
      </c>
      <c r="B314" s="18">
        <f t="shared" si="28"/>
        <v>7</v>
      </c>
      <c r="F314" s="42">
        <f>SUMIF('Cust MB Ind'!$X$8:$AH$8,$B$29,'Cust MB Ind'!$X274:$AH274)</f>
        <v>9</v>
      </c>
      <c r="G314" s="42">
        <f>'Avg Bill Days'!C271</f>
        <v>30.713999999999999</v>
      </c>
      <c r="H314" s="42"/>
      <c r="I314" s="42"/>
      <c r="J314" s="42">
        <f t="shared" si="29"/>
        <v>3512</v>
      </c>
      <c r="K314" s="42">
        <f t="shared" si="29"/>
        <v>940</v>
      </c>
      <c r="L314" s="42"/>
      <c r="M314" s="42"/>
      <c r="N314" s="42"/>
      <c r="O314" s="42"/>
      <c r="P314" s="42"/>
      <c r="Q314" s="42"/>
      <c r="R314" s="42">
        <f t="shared" si="30"/>
        <v>2151097</v>
      </c>
      <c r="S314" s="42">
        <f t="shared" si="31"/>
        <v>3552</v>
      </c>
    </row>
    <row r="315" spans="1:19" s="18" customFormat="1">
      <c r="A315" s="18">
        <f t="shared" si="27"/>
        <v>2034</v>
      </c>
      <c r="B315" s="18">
        <f t="shared" si="28"/>
        <v>8</v>
      </c>
      <c r="F315" s="42">
        <f>SUMIF('Cust MB Ind'!$X$8:$AH$8,$B$29,'Cust MB Ind'!$X275:$AH275)</f>
        <v>9</v>
      </c>
      <c r="G315" s="42">
        <f>'Avg Bill Days'!C272</f>
        <v>30.475999999999999</v>
      </c>
      <c r="H315" s="42"/>
      <c r="I315" s="42"/>
      <c r="J315" s="42">
        <f t="shared" si="29"/>
        <v>3771</v>
      </c>
      <c r="K315" s="42">
        <f t="shared" si="29"/>
        <v>900</v>
      </c>
      <c r="L315" s="42"/>
      <c r="M315" s="42"/>
      <c r="N315" s="42"/>
      <c r="O315" s="42"/>
      <c r="P315" s="42"/>
      <c r="Q315" s="42"/>
      <c r="R315" s="42">
        <f t="shared" si="30"/>
        <v>2147846</v>
      </c>
      <c r="S315" s="42">
        <f t="shared" si="31"/>
        <v>3835</v>
      </c>
    </row>
    <row r="316" spans="1:19" s="18" customFormat="1">
      <c r="A316" s="18">
        <f t="shared" si="27"/>
        <v>2034</v>
      </c>
      <c r="B316" s="18">
        <f t="shared" si="28"/>
        <v>9</v>
      </c>
      <c r="F316" s="42">
        <f>SUMIF('Cust MB Ind'!$X$8:$AH$8,$B$29,'Cust MB Ind'!$X276:$AH276)</f>
        <v>9</v>
      </c>
      <c r="G316" s="42">
        <f>'Avg Bill Days'!C273</f>
        <v>31.143000000000001</v>
      </c>
      <c r="H316" s="42"/>
      <c r="I316" s="42"/>
      <c r="J316" s="42">
        <f t="shared" si="29"/>
        <v>3680</v>
      </c>
      <c r="K316" s="42">
        <f t="shared" si="29"/>
        <v>1150</v>
      </c>
      <c r="L316" s="42"/>
      <c r="M316" s="42"/>
      <c r="N316" s="42"/>
      <c r="O316" s="42"/>
      <c r="P316" s="42"/>
      <c r="Q316" s="42"/>
      <c r="R316" s="42">
        <f t="shared" si="30"/>
        <v>2254553</v>
      </c>
      <c r="S316" s="42">
        <f t="shared" si="31"/>
        <v>3762</v>
      </c>
    </row>
    <row r="317" spans="1:19" s="18" customFormat="1">
      <c r="A317" s="18">
        <f t="shared" si="27"/>
        <v>2034</v>
      </c>
      <c r="B317" s="18">
        <f t="shared" si="28"/>
        <v>10</v>
      </c>
      <c r="F317" s="42">
        <f>SUMIF('Cust MB Ind'!$X$8:$AH$8,$B$29,'Cust MB Ind'!$X277:$AH277)</f>
        <v>9</v>
      </c>
      <c r="G317" s="42">
        <f>'Avg Bill Days'!C274</f>
        <v>30.762</v>
      </c>
      <c r="H317" s="42"/>
      <c r="I317" s="42"/>
      <c r="J317" s="42">
        <f t="shared" si="29"/>
        <v>3411</v>
      </c>
      <c r="K317" s="42">
        <f t="shared" si="29"/>
        <v>1024</v>
      </c>
      <c r="L317" s="42"/>
      <c r="M317" s="42"/>
      <c r="N317" s="42"/>
      <c r="O317" s="42"/>
      <c r="P317" s="42"/>
      <c r="Q317" s="42"/>
      <c r="R317" s="42">
        <f t="shared" si="30"/>
        <v>2013895</v>
      </c>
      <c r="S317" s="42">
        <f t="shared" si="31"/>
        <v>3448</v>
      </c>
    </row>
    <row r="318" spans="1:19" s="18" customFormat="1">
      <c r="A318" s="18">
        <f t="shared" si="27"/>
        <v>2034</v>
      </c>
      <c r="B318" s="18">
        <f t="shared" si="28"/>
        <v>11</v>
      </c>
      <c r="F318" s="42">
        <f>SUMIF('Cust MB Ind'!$X$8:$AH$8,$B$29,'Cust MB Ind'!$X278:$AH278)</f>
        <v>9</v>
      </c>
      <c r="G318" s="42">
        <f>'Avg Bill Days'!C275</f>
        <v>28.619</v>
      </c>
      <c r="H318" s="42"/>
      <c r="I318" s="42"/>
      <c r="J318" s="42">
        <f t="shared" si="29"/>
        <v>3364</v>
      </c>
      <c r="K318" s="42">
        <f t="shared" si="29"/>
        <v>1007</v>
      </c>
      <c r="L318" s="42"/>
      <c r="M318" s="42"/>
      <c r="N318" s="42"/>
      <c r="O318" s="42"/>
      <c r="P318" s="42"/>
      <c r="Q318" s="42"/>
      <c r="R318" s="42">
        <f t="shared" si="30"/>
        <v>1983334</v>
      </c>
      <c r="S318" s="42">
        <f t="shared" si="31"/>
        <v>3510</v>
      </c>
    </row>
    <row r="319" spans="1:19" s="18" customFormat="1">
      <c r="A319" s="18">
        <f t="shared" si="27"/>
        <v>2034</v>
      </c>
      <c r="B319" s="18">
        <f t="shared" si="28"/>
        <v>12</v>
      </c>
      <c r="F319" s="42">
        <f>SUMIF('Cust MB Ind'!$X$8:$AH$8,$B$29,'Cust MB Ind'!$X279:$AH279)</f>
        <v>9</v>
      </c>
      <c r="G319" s="42">
        <f>'Avg Bill Days'!C276</f>
        <v>31.238</v>
      </c>
      <c r="H319" s="42"/>
      <c r="I319" s="42"/>
      <c r="J319" s="42">
        <f t="shared" si="29"/>
        <v>3362</v>
      </c>
      <c r="K319" s="42">
        <f t="shared" si="29"/>
        <v>965</v>
      </c>
      <c r="L319" s="42"/>
      <c r="M319" s="42"/>
      <c r="N319" s="42"/>
      <c r="O319" s="42"/>
      <c r="P319" s="42"/>
      <c r="Q319" s="42"/>
      <c r="R319" s="42">
        <f t="shared" si="30"/>
        <v>2050967</v>
      </c>
      <c r="S319" s="42">
        <f t="shared" si="31"/>
        <v>3482</v>
      </c>
    </row>
    <row r="320" spans="1:19" s="18" customFormat="1">
      <c r="A320" s="18">
        <f t="shared" si="27"/>
        <v>2035</v>
      </c>
      <c r="B320" s="18">
        <f t="shared" si="28"/>
        <v>1</v>
      </c>
      <c r="F320" s="42">
        <f>SUMIF('Cust MB Ind'!$X$8:$AH$8,$B$29,'Cust MB Ind'!$X280:$AH280)</f>
        <v>9</v>
      </c>
      <c r="G320" s="42">
        <f>'Avg Bill Days'!C277</f>
        <v>32.286000000000001</v>
      </c>
      <c r="H320" s="42"/>
      <c r="I320" s="42"/>
      <c r="J320" s="42">
        <f t="shared" si="29"/>
        <v>3216</v>
      </c>
      <c r="K320" s="42">
        <f t="shared" si="29"/>
        <v>878</v>
      </c>
      <c r="L320" s="42"/>
      <c r="M320" s="42"/>
      <c r="N320" s="42"/>
      <c r="O320" s="42"/>
      <c r="P320" s="42"/>
      <c r="Q320" s="42"/>
      <c r="R320" s="42">
        <f t="shared" si="30"/>
        <v>2022595</v>
      </c>
      <c r="S320" s="42">
        <f t="shared" si="31"/>
        <v>3327</v>
      </c>
    </row>
    <row r="321" spans="1:19" s="18" customFormat="1">
      <c r="A321" s="18">
        <f t="shared" si="27"/>
        <v>2035</v>
      </c>
      <c r="B321" s="18">
        <f t="shared" si="28"/>
        <v>2</v>
      </c>
      <c r="F321" s="42">
        <f>SUMIF('Cust MB Ind'!$X$8:$AH$8,$B$29,'Cust MB Ind'!$X281:$AH281)</f>
        <v>9</v>
      </c>
      <c r="G321" s="42">
        <f>'Avg Bill Days'!C278</f>
        <v>29.81</v>
      </c>
      <c r="H321" s="42"/>
      <c r="I321" s="42"/>
      <c r="J321" s="42">
        <f t="shared" si="29"/>
        <v>3321</v>
      </c>
      <c r="K321" s="42">
        <f t="shared" si="29"/>
        <v>964</v>
      </c>
      <c r="L321" s="42"/>
      <c r="M321" s="42"/>
      <c r="N321" s="42"/>
      <c r="O321" s="42"/>
      <c r="P321" s="42"/>
      <c r="Q321" s="42"/>
      <c r="R321" s="42">
        <f t="shared" si="30"/>
        <v>1940331</v>
      </c>
      <c r="S321" s="42">
        <f t="shared" si="31"/>
        <v>3349</v>
      </c>
    </row>
    <row r="322" spans="1:19" s="18" customFormat="1">
      <c r="A322" s="18">
        <f t="shared" si="27"/>
        <v>2035</v>
      </c>
      <c r="B322" s="18">
        <f t="shared" si="28"/>
        <v>3</v>
      </c>
      <c r="F322" s="42">
        <f>SUMIF('Cust MB Ind'!$X$8:$AH$8,$B$29,'Cust MB Ind'!$X282:$AH282)</f>
        <v>9</v>
      </c>
      <c r="G322" s="42">
        <f>'Avg Bill Days'!C279</f>
        <v>29.524000000000001</v>
      </c>
      <c r="H322" s="42"/>
      <c r="I322" s="42"/>
      <c r="J322" s="42">
        <f t="shared" si="29"/>
        <v>3233</v>
      </c>
      <c r="K322" s="42">
        <f t="shared" si="29"/>
        <v>973</v>
      </c>
      <c r="L322" s="42"/>
      <c r="M322" s="42"/>
      <c r="N322" s="42"/>
      <c r="O322" s="42"/>
      <c r="P322" s="42"/>
      <c r="Q322" s="42"/>
      <c r="R322" s="42">
        <f t="shared" si="30"/>
        <v>1885686</v>
      </c>
      <c r="S322" s="42">
        <f t="shared" si="31"/>
        <v>3348</v>
      </c>
    </row>
    <row r="323" spans="1:19" s="18" customFormat="1">
      <c r="A323" s="18">
        <f t="shared" si="27"/>
        <v>2035</v>
      </c>
      <c r="B323" s="18">
        <f t="shared" si="28"/>
        <v>4</v>
      </c>
      <c r="F323" s="42">
        <f>SUMIF('Cust MB Ind'!$X$8:$AH$8,$B$29,'Cust MB Ind'!$X283:$AH283)</f>
        <v>9</v>
      </c>
      <c r="G323" s="42">
        <f>'Avg Bill Days'!C280</f>
        <v>30.713999999999999</v>
      </c>
      <c r="H323" s="42"/>
      <c r="I323" s="42"/>
      <c r="J323" s="42">
        <f t="shared" si="29"/>
        <v>3414</v>
      </c>
      <c r="K323" s="42">
        <f t="shared" si="29"/>
        <v>983</v>
      </c>
      <c r="L323" s="42"/>
      <c r="M323" s="42"/>
      <c r="N323" s="42"/>
      <c r="O323" s="42"/>
      <c r="P323" s="42"/>
      <c r="Q323" s="42"/>
      <c r="R323" s="42">
        <f t="shared" si="30"/>
        <v>2029928</v>
      </c>
      <c r="S323" s="42">
        <f t="shared" si="31"/>
        <v>3458</v>
      </c>
    </row>
    <row r="324" spans="1:19" s="18" customFormat="1">
      <c r="A324" s="18">
        <f t="shared" ref="A324:A355" si="32">A312+1</f>
        <v>2035</v>
      </c>
      <c r="B324" s="18">
        <f t="shared" si="28"/>
        <v>5</v>
      </c>
      <c r="F324" s="42">
        <f>SUMIF('Cust MB Ind'!$X$8:$AH$8,$B$29,'Cust MB Ind'!$X284:$AH284)</f>
        <v>9</v>
      </c>
      <c r="G324" s="42">
        <f>'Avg Bill Days'!C281</f>
        <v>29.524000000000001</v>
      </c>
      <c r="H324" s="42"/>
      <c r="I324" s="42"/>
      <c r="J324" s="42">
        <f t="shared" si="29"/>
        <v>3497</v>
      </c>
      <c r="K324" s="42">
        <f t="shared" si="29"/>
        <v>1003</v>
      </c>
      <c r="L324" s="42"/>
      <c r="M324" s="42"/>
      <c r="N324" s="42"/>
      <c r="O324" s="42"/>
      <c r="P324" s="42"/>
      <c r="Q324" s="42"/>
      <c r="R324" s="42">
        <f t="shared" si="30"/>
        <v>2069273</v>
      </c>
      <c r="S324" s="42">
        <f t="shared" si="31"/>
        <v>3625</v>
      </c>
    </row>
    <row r="325" spans="1:19" s="18" customFormat="1">
      <c r="A325" s="18">
        <f t="shared" si="32"/>
        <v>2035</v>
      </c>
      <c r="B325" s="18">
        <f t="shared" ref="B325:B355" si="33">B313</f>
        <v>6</v>
      </c>
      <c r="F325" s="42">
        <f>SUMIF('Cust MB Ind'!$X$8:$AH$8,$B$29,'Cust MB Ind'!$X285:$AH285)</f>
        <v>9</v>
      </c>
      <c r="G325" s="42">
        <f>'Avg Bill Days'!C282</f>
        <v>30.619</v>
      </c>
      <c r="H325" s="42"/>
      <c r="I325" s="42"/>
      <c r="J325" s="42">
        <f t="shared" si="29"/>
        <v>3636</v>
      </c>
      <c r="K325" s="42">
        <f t="shared" si="29"/>
        <v>947</v>
      </c>
      <c r="L325" s="42"/>
      <c r="M325" s="42"/>
      <c r="N325" s="42"/>
      <c r="O325" s="42"/>
      <c r="P325" s="42"/>
      <c r="Q325" s="42"/>
      <c r="R325" s="42">
        <f t="shared" si="30"/>
        <v>2148736</v>
      </c>
      <c r="S325" s="42">
        <f t="shared" si="31"/>
        <v>3697</v>
      </c>
    </row>
    <row r="326" spans="1:19" s="18" customFormat="1">
      <c r="A326" s="18">
        <f t="shared" si="32"/>
        <v>2035</v>
      </c>
      <c r="B326" s="18">
        <f t="shared" si="33"/>
        <v>7</v>
      </c>
      <c r="F326" s="42">
        <f>SUMIF('Cust MB Ind'!$X$8:$AH$8,$B$29,'Cust MB Ind'!$X286:$AH286)</f>
        <v>9</v>
      </c>
      <c r="G326" s="42">
        <f>'Avg Bill Days'!C283</f>
        <v>30.713999999999999</v>
      </c>
      <c r="H326" s="42"/>
      <c r="I326" s="42"/>
      <c r="J326" s="42">
        <f t="shared" si="29"/>
        <v>3512</v>
      </c>
      <c r="K326" s="42">
        <f t="shared" si="29"/>
        <v>940</v>
      </c>
      <c r="L326" s="42"/>
      <c r="M326" s="42"/>
      <c r="N326" s="42"/>
      <c r="O326" s="42"/>
      <c r="P326" s="42"/>
      <c r="Q326" s="42"/>
      <c r="R326" s="42">
        <f t="shared" si="30"/>
        <v>2151097</v>
      </c>
      <c r="S326" s="42">
        <f t="shared" si="31"/>
        <v>3552</v>
      </c>
    </row>
    <row r="327" spans="1:19" s="18" customFormat="1">
      <c r="A327" s="18">
        <f t="shared" si="32"/>
        <v>2035</v>
      </c>
      <c r="B327" s="18">
        <f t="shared" si="33"/>
        <v>8</v>
      </c>
      <c r="F327" s="42">
        <f>SUMIF('Cust MB Ind'!$X$8:$AH$8,$B$29,'Cust MB Ind'!$X287:$AH287)</f>
        <v>9</v>
      </c>
      <c r="G327" s="42">
        <f>'Avg Bill Days'!C284</f>
        <v>30.475999999999999</v>
      </c>
      <c r="H327" s="42"/>
      <c r="I327" s="42"/>
      <c r="J327" s="42">
        <f t="shared" si="29"/>
        <v>3771</v>
      </c>
      <c r="K327" s="42">
        <f t="shared" si="29"/>
        <v>900</v>
      </c>
      <c r="L327" s="42"/>
      <c r="M327" s="42"/>
      <c r="N327" s="42"/>
      <c r="O327" s="42"/>
      <c r="P327" s="42"/>
      <c r="Q327" s="42"/>
      <c r="R327" s="42">
        <f t="shared" si="30"/>
        <v>2147846</v>
      </c>
      <c r="S327" s="42">
        <f t="shared" si="31"/>
        <v>3835</v>
      </c>
    </row>
    <row r="328" spans="1:19" s="18" customFormat="1">
      <c r="A328" s="18">
        <f t="shared" si="32"/>
        <v>2035</v>
      </c>
      <c r="B328" s="18">
        <f t="shared" si="33"/>
        <v>9</v>
      </c>
      <c r="F328" s="42">
        <f>SUMIF('Cust MB Ind'!$X$8:$AH$8,$B$29,'Cust MB Ind'!$X288:$AH288)</f>
        <v>9</v>
      </c>
      <c r="G328" s="42">
        <f>'Avg Bill Days'!C285</f>
        <v>31.143000000000001</v>
      </c>
      <c r="H328" s="42"/>
      <c r="I328" s="42"/>
      <c r="J328" s="42">
        <f t="shared" si="29"/>
        <v>3680</v>
      </c>
      <c r="K328" s="42">
        <f t="shared" si="29"/>
        <v>1150</v>
      </c>
      <c r="L328" s="42"/>
      <c r="M328" s="42"/>
      <c r="N328" s="42"/>
      <c r="O328" s="42"/>
      <c r="P328" s="42"/>
      <c r="Q328" s="42"/>
      <c r="R328" s="42">
        <f t="shared" si="30"/>
        <v>2254553</v>
      </c>
      <c r="S328" s="42">
        <f t="shared" si="31"/>
        <v>3762</v>
      </c>
    </row>
    <row r="329" spans="1:19" s="18" customFormat="1">
      <c r="A329" s="18">
        <f t="shared" si="32"/>
        <v>2035</v>
      </c>
      <c r="B329" s="18">
        <f t="shared" si="33"/>
        <v>10</v>
      </c>
      <c r="F329" s="42">
        <f>SUMIF('Cust MB Ind'!$X$8:$AH$8,$B$29,'Cust MB Ind'!$X289:$AH289)</f>
        <v>9</v>
      </c>
      <c r="G329" s="42">
        <f>'Avg Bill Days'!C286</f>
        <v>30.762</v>
      </c>
      <c r="H329" s="42"/>
      <c r="I329" s="42"/>
      <c r="J329" s="42">
        <f t="shared" si="29"/>
        <v>3411</v>
      </c>
      <c r="K329" s="42">
        <f t="shared" si="29"/>
        <v>1024</v>
      </c>
      <c r="L329" s="42"/>
      <c r="M329" s="42"/>
      <c r="N329" s="42"/>
      <c r="O329" s="42"/>
      <c r="P329" s="42"/>
      <c r="Q329" s="42"/>
      <c r="R329" s="42">
        <f t="shared" si="30"/>
        <v>2013895</v>
      </c>
      <c r="S329" s="42">
        <f t="shared" si="31"/>
        <v>3448</v>
      </c>
    </row>
    <row r="330" spans="1:19" s="18" customFormat="1">
      <c r="A330" s="18">
        <f t="shared" si="32"/>
        <v>2035</v>
      </c>
      <c r="B330" s="18">
        <f t="shared" si="33"/>
        <v>11</v>
      </c>
      <c r="F330" s="42">
        <f>SUMIF('Cust MB Ind'!$X$8:$AH$8,$B$29,'Cust MB Ind'!$X290:$AH290)</f>
        <v>9</v>
      </c>
      <c r="G330" s="42">
        <f>'Avg Bill Days'!C287</f>
        <v>28.619</v>
      </c>
      <c r="H330" s="42"/>
      <c r="I330" s="42"/>
      <c r="J330" s="42">
        <f t="shared" si="29"/>
        <v>3364</v>
      </c>
      <c r="K330" s="42">
        <f t="shared" si="29"/>
        <v>1007</v>
      </c>
      <c r="L330" s="42"/>
      <c r="M330" s="42"/>
      <c r="N330" s="42"/>
      <c r="O330" s="42"/>
      <c r="P330" s="42"/>
      <c r="Q330" s="42"/>
      <c r="R330" s="42">
        <f t="shared" si="30"/>
        <v>1983334</v>
      </c>
      <c r="S330" s="42">
        <f t="shared" si="31"/>
        <v>3510</v>
      </c>
    </row>
    <row r="331" spans="1:19" s="18" customFormat="1">
      <c r="A331" s="18">
        <f t="shared" si="32"/>
        <v>2035</v>
      </c>
      <c r="B331" s="18">
        <f t="shared" si="33"/>
        <v>12</v>
      </c>
      <c r="F331" s="42">
        <f>SUMIF('Cust MB Ind'!$X$8:$AH$8,$B$29,'Cust MB Ind'!$X291:$AH291)</f>
        <v>9</v>
      </c>
      <c r="G331" s="42">
        <f>'Avg Bill Days'!C288</f>
        <v>31.238</v>
      </c>
      <c r="H331" s="42"/>
      <c r="I331" s="42"/>
      <c r="J331" s="42">
        <f t="shared" si="29"/>
        <v>3362</v>
      </c>
      <c r="K331" s="42">
        <f t="shared" si="29"/>
        <v>965</v>
      </c>
      <c r="L331" s="42"/>
      <c r="M331" s="42"/>
      <c r="N331" s="42"/>
      <c r="O331" s="42"/>
      <c r="P331" s="42"/>
      <c r="Q331" s="42"/>
      <c r="R331" s="42">
        <f t="shared" si="30"/>
        <v>2050967</v>
      </c>
      <c r="S331" s="42">
        <f t="shared" si="31"/>
        <v>3482</v>
      </c>
    </row>
    <row r="332" spans="1:19" s="18" customFormat="1">
      <c r="A332" s="18">
        <f t="shared" si="32"/>
        <v>2036</v>
      </c>
      <c r="B332" s="18">
        <f t="shared" si="33"/>
        <v>1</v>
      </c>
      <c r="F332" s="42">
        <f>SUMIF('Cust MB Ind'!$X$8:$AH$8,$B$29,'Cust MB Ind'!$X292:$AH292)</f>
        <v>9</v>
      </c>
      <c r="G332" s="42">
        <f>'Avg Bill Days'!C289</f>
        <v>32.286000000000001</v>
      </c>
      <c r="H332" s="42"/>
      <c r="I332" s="42"/>
      <c r="J332" s="42">
        <f t="shared" si="29"/>
        <v>3216</v>
      </c>
      <c r="K332" s="42">
        <f t="shared" si="29"/>
        <v>878</v>
      </c>
      <c r="L332" s="42"/>
      <c r="M332" s="42"/>
      <c r="N332" s="42"/>
      <c r="O332" s="42"/>
      <c r="P332" s="42"/>
      <c r="Q332" s="42"/>
      <c r="R332" s="42">
        <f t="shared" si="30"/>
        <v>2022595</v>
      </c>
      <c r="S332" s="42">
        <f t="shared" si="31"/>
        <v>3327</v>
      </c>
    </row>
    <row r="333" spans="1:19" s="18" customFormat="1">
      <c r="A333" s="18">
        <f t="shared" si="32"/>
        <v>2036</v>
      </c>
      <c r="B333" s="18">
        <f t="shared" si="33"/>
        <v>2</v>
      </c>
      <c r="F333" s="42">
        <f>SUMIF('Cust MB Ind'!$X$8:$AH$8,$B$29,'Cust MB Ind'!$X293:$AH293)</f>
        <v>9</v>
      </c>
      <c r="G333" s="42">
        <f>'Avg Bill Days'!C290</f>
        <v>30.31</v>
      </c>
      <c r="H333" s="42"/>
      <c r="I333" s="42"/>
      <c r="J333" s="42">
        <f t="shared" si="29"/>
        <v>3321</v>
      </c>
      <c r="K333" s="42">
        <f t="shared" si="29"/>
        <v>964</v>
      </c>
      <c r="L333" s="42"/>
      <c r="M333" s="42"/>
      <c r="N333" s="42"/>
      <c r="O333" s="42"/>
      <c r="P333" s="42"/>
      <c r="Q333" s="42"/>
      <c r="R333" s="42">
        <f t="shared" si="30"/>
        <v>1972876</v>
      </c>
      <c r="S333" s="42">
        <f t="shared" si="31"/>
        <v>3349</v>
      </c>
    </row>
    <row r="334" spans="1:19" s="18" customFormat="1">
      <c r="A334" s="18">
        <f t="shared" si="32"/>
        <v>2036</v>
      </c>
      <c r="B334" s="18">
        <f t="shared" si="33"/>
        <v>3</v>
      </c>
      <c r="F334" s="42">
        <f>SUMIF('Cust MB Ind'!$X$8:$AH$8,$B$29,'Cust MB Ind'!$X294:$AH294)</f>
        <v>9</v>
      </c>
      <c r="G334" s="42">
        <f>'Avg Bill Days'!C291</f>
        <v>30.024000000000001</v>
      </c>
      <c r="H334" s="42"/>
      <c r="I334" s="42"/>
      <c r="J334" s="42">
        <f t="shared" si="29"/>
        <v>3233</v>
      </c>
      <c r="K334" s="42">
        <f t="shared" si="29"/>
        <v>973</v>
      </c>
      <c r="L334" s="42"/>
      <c r="M334" s="42"/>
      <c r="N334" s="42"/>
      <c r="O334" s="42"/>
      <c r="P334" s="42"/>
      <c r="Q334" s="42"/>
      <c r="R334" s="42">
        <f t="shared" si="30"/>
        <v>1917621</v>
      </c>
      <c r="S334" s="42">
        <f t="shared" si="31"/>
        <v>3348</v>
      </c>
    </row>
    <row r="335" spans="1:19" s="18" customFormat="1">
      <c r="A335" s="18">
        <f t="shared" si="32"/>
        <v>2036</v>
      </c>
      <c r="B335" s="18">
        <f t="shared" si="33"/>
        <v>4</v>
      </c>
      <c r="F335" s="42">
        <f>SUMIF('Cust MB Ind'!$X$8:$AH$8,$B$29,'Cust MB Ind'!$X295:$AH295)</f>
        <v>9</v>
      </c>
      <c r="G335" s="42">
        <f>'Avg Bill Days'!C292</f>
        <v>30.713999999999999</v>
      </c>
      <c r="H335" s="42"/>
      <c r="I335" s="42"/>
      <c r="J335" s="42">
        <f t="shared" si="29"/>
        <v>3414</v>
      </c>
      <c r="K335" s="42">
        <f t="shared" si="29"/>
        <v>983</v>
      </c>
      <c r="L335" s="42"/>
      <c r="M335" s="42"/>
      <c r="N335" s="42"/>
      <c r="O335" s="42"/>
      <c r="P335" s="42"/>
      <c r="Q335" s="42"/>
      <c r="R335" s="42">
        <f t="shared" si="30"/>
        <v>2029928</v>
      </c>
      <c r="S335" s="42">
        <f t="shared" si="31"/>
        <v>3458</v>
      </c>
    </row>
    <row r="336" spans="1:19" s="18" customFormat="1">
      <c r="A336" s="18">
        <f t="shared" si="32"/>
        <v>2036</v>
      </c>
      <c r="B336" s="18">
        <f t="shared" si="33"/>
        <v>5</v>
      </c>
      <c r="F336" s="42">
        <f>SUMIF('Cust MB Ind'!$X$8:$AH$8,$B$29,'Cust MB Ind'!$X296:$AH296)</f>
        <v>9</v>
      </c>
      <c r="G336" s="42">
        <f>'Avg Bill Days'!C293</f>
        <v>29.524000000000001</v>
      </c>
      <c r="H336" s="42"/>
      <c r="I336" s="42"/>
      <c r="J336" s="42">
        <f t="shared" si="29"/>
        <v>3497</v>
      </c>
      <c r="K336" s="42">
        <f t="shared" si="29"/>
        <v>1003</v>
      </c>
      <c r="L336" s="42"/>
      <c r="M336" s="42"/>
      <c r="N336" s="42"/>
      <c r="O336" s="42"/>
      <c r="P336" s="42"/>
      <c r="Q336" s="42"/>
      <c r="R336" s="42">
        <f t="shared" si="30"/>
        <v>2069273</v>
      </c>
      <c r="S336" s="42">
        <f t="shared" si="31"/>
        <v>3625</v>
      </c>
    </row>
    <row r="337" spans="1:19" s="18" customFormat="1">
      <c r="A337" s="18">
        <f t="shared" si="32"/>
        <v>2036</v>
      </c>
      <c r="B337" s="18">
        <f t="shared" si="33"/>
        <v>6</v>
      </c>
      <c r="F337" s="42">
        <f>SUMIF('Cust MB Ind'!$X$8:$AH$8,$B$29,'Cust MB Ind'!$X297:$AH297)</f>
        <v>9</v>
      </c>
      <c r="G337" s="42">
        <f>'Avg Bill Days'!C294</f>
        <v>30.619</v>
      </c>
      <c r="H337" s="42"/>
      <c r="I337" s="42"/>
      <c r="J337" s="42">
        <f t="shared" si="29"/>
        <v>3636</v>
      </c>
      <c r="K337" s="42">
        <f t="shared" si="29"/>
        <v>947</v>
      </c>
      <c r="L337" s="42"/>
      <c r="M337" s="42"/>
      <c r="N337" s="42"/>
      <c r="O337" s="42"/>
      <c r="P337" s="42"/>
      <c r="Q337" s="42"/>
      <c r="R337" s="42">
        <f t="shared" si="30"/>
        <v>2148736</v>
      </c>
      <c r="S337" s="42">
        <f t="shared" si="31"/>
        <v>3697</v>
      </c>
    </row>
    <row r="338" spans="1:19" s="18" customFormat="1">
      <c r="A338" s="18">
        <f t="shared" si="32"/>
        <v>2036</v>
      </c>
      <c r="B338" s="18">
        <f t="shared" si="33"/>
        <v>7</v>
      </c>
      <c r="F338" s="42">
        <f>SUMIF('Cust MB Ind'!$X$8:$AH$8,$B$29,'Cust MB Ind'!$X298:$AH298)</f>
        <v>9</v>
      </c>
      <c r="G338" s="42">
        <f>'Avg Bill Days'!C295</f>
        <v>30.713999999999999</v>
      </c>
      <c r="H338" s="42"/>
      <c r="I338" s="42"/>
      <c r="J338" s="42">
        <f t="shared" si="29"/>
        <v>3512</v>
      </c>
      <c r="K338" s="42">
        <f t="shared" si="29"/>
        <v>940</v>
      </c>
      <c r="L338" s="42"/>
      <c r="M338" s="42"/>
      <c r="N338" s="42"/>
      <c r="O338" s="42"/>
      <c r="P338" s="42"/>
      <c r="Q338" s="42"/>
      <c r="R338" s="42">
        <f t="shared" si="30"/>
        <v>2151097</v>
      </c>
      <c r="S338" s="42">
        <f t="shared" si="31"/>
        <v>3552</v>
      </c>
    </row>
    <row r="339" spans="1:19" s="18" customFormat="1">
      <c r="A339" s="18">
        <f t="shared" si="32"/>
        <v>2036</v>
      </c>
      <c r="B339" s="18">
        <f t="shared" si="33"/>
        <v>8</v>
      </c>
      <c r="F339" s="42">
        <f>SUMIF('Cust MB Ind'!$X$8:$AH$8,$B$29,'Cust MB Ind'!$X299:$AH299)</f>
        <v>9</v>
      </c>
      <c r="G339" s="42">
        <f>'Avg Bill Days'!C296</f>
        <v>30.475999999999999</v>
      </c>
      <c r="H339" s="42"/>
      <c r="I339" s="42"/>
      <c r="J339" s="42">
        <f t="shared" si="29"/>
        <v>3771</v>
      </c>
      <c r="K339" s="42">
        <f t="shared" si="29"/>
        <v>900</v>
      </c>
      <c r="L339" s="42"/>
      <c r="M339" s="42"/>
      <c r="N339" s="42"/>
      <c r="O339" s="42"/>
      <c r="P339" s="42"/>
      <c r="Q339" s="42"/>
      <c r="R339" s="42">
        <f t="shared" si="30"/>
        <v>2147846</v>
      </c>
      <c r="S339" s="42">
        <f t="shared" si="31"/>
        <v>3835</v>
      </c>
    </row>
    <row r="340" spans="1:19" s="18" customFormat="1">
      <c r="A340" s="18">
        <f t="shared" si="32"/>
        <v>2036</v>
      </c>
      <c r="B340" s="18">
        <f t="shared" si="33"/>
        <v>9</v>
      </c>
      <c r="F340" s="42">
        <f>SUMIF('Cust MB Ind'!$X$8:$AH$8,$B$29,'Cust MB Ind'!$X300:$AH300)</f>
        <v>9</v>
      </c>
      <c r="G340" s="42">
        <f>'Avg Bill Days'!C297</f>
        <v>31.143000000000001</v>
      </c>
      <c r="H340" s="42"/>
      <c r="I340" s="42"/>
      <c r="J340" s="42">
        <f t="shared" si="29"/>
        <v>3680</v>
      </c>
      <c r="K340" s="42">
        <f t="shared" si="29"/>
        <v>1150</v>
      </c>
      <c r="L340" s="42"/>
      <c r="M340" s="42"/>
      <c r="N340" s="42"/>
      <c r="O340" s="42"/>
      <c r="P340" s="42"/>
      <c r="Q340" s="42"/>
      <c r="R340" s="42">
        <f t="shared" si="30"/>
        <v>2254553</v>
      </c>
      <c r="S340" s="42">
        <f t="shared" si="31"/>
        <v>3762</v>
      </c>
    </row>
    <row r="341" spans="1:19" s="18" customFormat="1">
      <c r="A341" s="18">
        <f t="shared" si="32"/>
        <v>2036</v>
      </c>
      <c r="B341" s="18">
        <f t="shared" si="33"/>
        <v>10</v>
      </c>
      <c r="F341" s="42">
        <f>SUMIF('Cust MB Ind'!$X$8:$AH$8,$B$29,'Cust MB Ind'!$X301:$AH301)</f>
        <v>9</v>
      </c>
      <c r="G341" s="42">
        <f>'Avg Bill Days'!C298</f>
        <v>30.762</v>
      </c>
      <c r="H341" s="42"/>
      <c r="I341" s="42"/>
      <c r="J341" s="42">
        <f t="shared" si="29"/>
        <v>3411</v>
      </c>
      <c r="K341" s="42">
        <f t="shared" si="29"/>
        <v>1024</v>
      </c>
      <c r="L341" s="42"/>
      <c r="M341" s="42"/>
      <c r="N341" s="42"/>
      <c r="O341" s="42"/>
      <c r="P341" s="42"/>
      <c r="Q341" s="42"/>
      <c r="R341" s="42">
        <f t="shared" si="30"/>
        <v>2013895</v>
      </c>
      <c r="S341" s="42">
        <f t="shared" si="31"/>
        <v>3448</v>
      </c>
    </row>
    <row r="342" spans="1:19" s="18" customFormat="1">
      <c r="A342" s="18">
        <f t="shared" si="32"/>
        <v>2036</v>
      </c>
      <c r="B342" s="18">
        <f t="shared" si="33"/>
        <v>11</v>
      </c>
      <c r="F342" s="42">
        <f>SUMIF('Cust MB Ind'!$X$8:$AH$8,$B$29,'Cust MB Ind'!$X302:$AH302)</f>
        <v>9</v>
      </c>
      <c r="G342" s="42">
        <f>'Avg Bill Days'!C299</f>
        <v>28.619</v>
      </c>
      <c r="H342" s="42"/>
      <c r="I342" s="42"/>
      <c r="J342" s="42">
        <f t="shared" si="29"/>
        <v>3364</v>
      </c>
      <c r="K342" s="42">
        <f t="shared" si="29"/>
        <v>1007</v>
      </c>
      <c r="L342" s="42"/>
      <c r="M342" s="42"/>
      <c r="N342" s="42"/>
      <c r="O342" s="42"/>
      <c r="P342" s="42"/>
      <c r="Q342" s="42"/>
      <c r="R342" s="42">
        <f t="shared" si="30"/>
        <v>1983334</v>
      </c>
      <c r="S342" s="42">
        <f t="shared" si="31"/>
        <v>3510</v>
      </c>
    </row>
    <row r="343" spans="1:19" s="18" customFormat="1">
      <c r="A343" s="18">
        <f t="shared" si="32"/>
        <v>2036</v>
      </c>
      <c r="B343" s="18">
        <f t="shared" si="33"/>
        <v>12</v>
      </c>
      <c r="F343" s="42">
        <f>SUMIF('Cust MB Ind'!$X$8:$AH$8,$B$29,'Cust MB Ind'!$X303:$AH303)</f>
        <v>9</v>
      </c>
      <c r="G343" s="42">
        <f>'Avg Bill Days'!C300</f>
        <v>31.238</v>
      </c>
      <c r="H343" s="42"/>
      <c r="I343" s="42"/>
      <c r="J343" s="42">
        <f t="shared" si="29"/>
        <v>3362</v>
      </c>
      <c r="K343" s="42">
        <f t="shared" si="29"/>
        <v>965</v>
      </c>
      <c r="L343" s="42"/>
      <c r="M343" s="42"/>
      <c r="N343" s="42"/>
      <c r="O343" s="42"/>
      <c r="P343" s="42"/>
      <c r="Q343" s="42"/>
      <c r="R343" s="42">
        <f t="shared" si="30"/>
        <v>2050967</v>
      </c>
      <c r="S343" s="42">
        <f t="shared" si="31"/>
        <v>3482</v>
      </c>
    </row>
    <row r="344" spans="1:19" s="18" customFormat="1">
      <c r="A344" s="18">
        <f t="shared" si="32"/>
        <v>2037</v>
      </c>
      <c r="B344" s="18">
        <f t="shared" si="33"/>
        <v>1</v>
      </c>
      <c r="F344" s="42">
        <f>SUMIF('Cust MB Ind'!$X$8:$AH$8,$B$29,'Cust MB Ind'!$X304:$AH304)</f>
        <v>9</v>
      </c>
      <c r="G344" s="42">
        <f>'Avg Bill Days'!C301</f>
        <v>32.286000000000001</v>
      </c>
      <c r="H344" s="42"/>
      <c r="I344" s="42"/>
      <c r="J344" s="42">
        <f t="shared" si="29"/>
        <v>3216</v>
      </c>
      <c r="K344" s="42">
        <f t="shared" si="29"/>
        <v>878</v>
      </c>
      <c r="L344" s="42"/>
      <c r="M344" s="42"/>
      <c r="N344" s="42"/>
      <c r="O344" s="42"/>
      <c r="P344" s="42"/>
      <c r="Q344" s="42"/>
      <c r="R344" s="42">
        <f t="shared" si="30"/>
        <v>2022595</v>
      </c>
      <c r="S344" s="42">
        <f t="shared" si="31"/>
        <v>3327</v>
      </c>
    </row>
    <row r="345" spans="1:19" s="18" customFormat="1">
      <c r="A345" s="18">
        <f t="shared" si="32"/>
        <v>2037</v>
      </c>
      <c r="B345" s="18">
        <f t="shared" si="33"/>
        <v>2</v>
      </c>
      <c r="F345" s="42">
        <f>SUMIF('Cust MB Ind'!$X$8:$AH$8,$B$29,'Cust MB Ind'!$X305:$AH305)</f>
        <v>9</v>
      </c>
      <c r="G345" s="42">
        <f>'Avg Bill Days'!C302</f>
        <v>29.81</v>
      </c>
      <c r="H345" s="42"/>
      <c r="I345" s="42"/>
      <c r="J345" s="42">
        <f t="shared" si="29"/>
        <v>3321</v>
      </c>
      <c r="K345" s="42">
        <f t="shared" si="29"/>
        <v>964</v>
      </c>
      <c r="L345" s="42"/>
      <c r="M345" s="42"/>
      <c r="N345" s="42"/>
      <c r="O345" s="42"/>
      <c r="P345" s="42"/>
      <c r="Q345" s="42"/>
      <c r="R345" s="42">
        <f t="shared" si="30"/>
        <v>1940331</v>
      </c>
      <c r="S345" s="42">
        <f t="shared" si="31"/>
        <v>3349</v>
      </c>
    </row>
    <row r="346" spans="1:19" s="18" customFormat="1">
      <c r="A346" s="18">
        <f t="shared" si="32"/>
        <v>2037</v>
      </c>
      <c r="B346" s="18">
        <f t="shared" si="33"/>
        <v>3</v>
      </c>
      <c r="F346" s="42">
        <f>SUMIF('Cust MB Ind'!$X$8:$AH$8,$B$29,'Cust MB Ind'!$X306:$AH306)</f>
        <v>9</v>
      </c>
      <c r="G346" s="42">
        <f>'Avg Bill Days'!C303</f>
        <v>29.524000000000001</v>
      </c>
      <c r="H346" s="42"/>
      <c r="I346" s="42"/>
      <c r="J346" s="42">
        <f t="shared" si="29"/>
        <v>3233</v>
      </c>
      <c r="K346" s="42">
        <f t="shared" si="29"/>
        <v>973</v>
      </c>
      <c r="L346" s="42"/>
      <c r="M346" s="42"/>
      <c r="N346" s="42"/>
      <c r="O346" s="42"/>
      <c r="P346" s="42"/>
      <c r="Q346" s="42"/>
      <c r="R346" s="42">
        <f t="shared" si="30"/>
        <v>1885686</v>
      </c>
      <c r="S346" s="42">
        <f t="shared" si="31"/>
        <v>3348</v>
      </c>
    </row>
    <row r="347" spans="1:19" s="18" customFormat="1">
      <c r="A347" s="18">
        <f t="shared" si="32"/>
        <v>2037</v>
      </c>
      <c r="B347" s="18">
        <f t="shared" si="33"/>
        <v>4</v>
      </c>
      <c r="F347" s="42">
        <f>SUMIF('Cust MB Ind'!$X$8:$AH$8,$B$29,'Cust MB Ind'!$X307:$AH307)</f>
        <v>9</v>
      </c>
      <c r="G347" s="42">
        <f>'Avg Bill Days'!C304</f>
        <v>30.713999999999999</v>
      </c>
      <c r="H347" s="42"/>
      <c r="I347" s="42"/>
      <c r="J347" s="42">
        <f t="shared" si="29"/>
        <v>3414</v>
      </c>
      <c r="K347" s="42">
        <f t="shared" si="29"/>
        <v>983</v>
      </c>
      <c r="L347" s="42"/>
      <c r="M347" s="42"/>
      <c r="N347" s="42"/>
      <c r="O347" s="42"/>
      <c r="P347" s="42"/>
      <c r="Q347" s="42"/>
      <c r="R347" s="42">
        <f t="shared" si="30"/>
        <v>2029928</v>
      </c>
      <c r="S347" s="42">
        <f t="shared" si="31"/>
        <v>3458</v>
      </c>
    </row>
    <row r="348" spans="1:19" s="18" customFormat="1">
      <c r="A348" s="18">
        <f t="shared" si="32"/>
        <v>2037</v>
      </c>
      <c r="B348" s="18">
        <f t="shared" si="33"/>
        <v>5</v>
      </c>
      <c r="F348" s="42">
        <f>SUMIF('Cust MB Ind'!$X$8:$AH$8,$B$29,'Cust MB Ind'!$X308:$AH308)</f>
        <v>9</v>
      </c>
      <c r="G348" s="42">
        <f>'Avg Bill Days'!C305</f>
        <v>29.524000000000001</v>
      </c>
      <c r="H348" s="42"/>
      <c r="I348" s="42"/>
      <c r="J348" s="42">
        <f t="shared" si="29"/>
        <v>3497</v>
      </c>
      <c r="K348" s="42">
        <f t="shared" si="29"/>
        <v>1003</v>
      </c>
      <c r="L348" s="42"/>
      <c r="M348" s="42"/>
      <c r="N348" s="42"/>
      <c r="O348" s="42"/>
      <c r="P348" s="42"/>
      <c r="Q348" s="42"/>
      <c r="R348" s="42">
        <f t="shared" si="30"/>
        <v>2069273</v>
      </c>
      <c r="S348" s="42">
        <f t="shared" si="31"/>
        <v>3625</v>
      </c>
    </row>
    <row r="349" spans="1:19" s="18" customFormat="1">
      <c r="A349" s="18">
        <f t="shared" si="32"/>
        <v>2037</v>
      </c>
      <c r="B349" s="18">
        <f t="shared" si="33"/>
        <v>6</v>
      </c>
      <c r="F349" s="42">
        <f>SUMIF('Cust MB Ind'!$X$8:$AH$8,$B$29,'Cust MB Ind'!$X309:$AH309)</f>
        <v>9</v>
      </c>
      <c r="G349" s="42">
        <f>'Avg Bill Days'!C306</f>
        <v>30.619</v>
      </c>
      <c r="H349" s="42"/>
      <c r="I349" s="42"/>
      <c r="J349" s="42">
        <f t="shared" si="29"/>
        <v>3636</v>
      </c>
      <c r="K349" s="42">
        <f t="shared" si="29"/>
        <v>947</v>
      </c>
      <c r="L349" s="42"/>
      <c r="M349" s="42"/>
      <c r="N349" s="42"/>
      <c r="O349" s="42"/>
      <c r="P349" s="42"/>
      <c r="Q349" s="42"/>
      <c r="R349" s="42">
        <f t="shared" si="30"/>
        <v>2148736</v>
      </c>
      <c r="S349" s="42">
        <f t="shared" si="31"/>
        <v>3697</v>
      </c>
    </row>
    <row r="350" spans="1:19" s="18" customFormat="1">
      <c r="A350" s="18">
        <f t="shared" si="32"/>
        <v>2037</v>
      </c>
      <c r="B350" s="18">
        <f t="shared" si="33"/>
        <v>7</v>
      </c>
      <c r="F350" s="42">
        <f>SUMIF('Cust MB Ind'!$X$8:$AH$8,$B$29,'Cust MB Ind'!$X310:$AH310)</f>
        <v>9</v>
      </c>
      <c r="G350" s="42">
        <f>'Avg Bill Days'!C307</f>
        <v>30.713999999999999</v>
      </c>
      <c r="H350" s="42"/>
      <c r="I350" s="42"/>
      <c r="J350" s="42">
        <f t="shared" si="29"/>
        <v>3512</v>
      </c>
      <c r="K350" s="42">
        <f t="shared" si="29"/>
        <v>940</v>
      </c>
      <c r="L350" s="42"/>
      <c r="M350" s="42"/>
      <c r="N350" s="42"/>
      <c r="O350" s="42"/>
      <c r="P350" s="42"/>
      <c r="Q350" s="42"/>
      <c r="R350" s="42">
        <f t="shared" si="30"/>
        <v>2151097</v>
      </c>
      <c r="S350" s="42">
        <f t="shared" si="31"/>
        <v>3552</v>
      </c>
    </row>
    <row r="351" spans="1:19" s="18" customFormat="1">
      <c r="A351" s="18">
        <f t="shared" si="32"/>
        <v>2037</v>
      </c>
      <c r="B351" s="18">
        <f t="shared" si="33"/>
        <v>8</v>
      </c>
      <c r="F351" s="42">
        <f>SUMIF('Cust MB Ind'!$X$8:$AH$8,$B$29,'Cust MB Ind'!$X311:$AH311)</f>
        <v>9</v>
      </c>
      <c r="G351" s="42">
        <f>'Avg Bill Days'!C308</f>
        <v>30.475999999999999</v>
      </c>
      <c r="H351" s="42"/>
      <c r="I351" s="42"/>
      <c r="J351" s="42">
        <f t="shared" si="29"/>
        <v>3771</v>
      </c>
      <c r="K351" s="42">
        <f t="shared" si="29"/>
        <v>900</v>
      </c>
      <c r="L351" s="42"/>
      <c r="M351" s="42"/>
      <c r="N351" s="42"/>
      <c r="O351" s="42"/>
      <c r="P351" s="42"/>
      <c r="Q351" s="42"/>
      <c r="R351" s="42">
        <f t="shared" si="30"/>
        <v>2147846</v>
      </c>
      <c r="S351" s="42">
        <f t="shared" si="31"/>
        <v>3835</v>
      </c>
    </row>
    <row r="352" spans="1:19" s="18" customFormat="1">
      <c r="A352" s="18">
        <f t="shared" si="32"/>
        <v>2037</v>
      </c>
      <c r="B352" s="18">
        <f t="shared" si="33"/>
        <v>9</v>
      </c>
      <c r="F352" s="42">
        <f>SUMIF('Cust MB Ind'!$X$8:$AH$8,$B$29,'Cust MB Ind'!$X312:$AH312)</f>
        <v>9</v>
      </c>
      <c r="G352" s="42">
        <f>'Avg Bill Days'!C309</f>
        <v>31.143000000000001</v>
      </c>
      <c r="H352" s="42"/>
      <c r="I352" s="42"/>
      <c r="J352" s="42">
        <f t="shared" si="29"/>
        <v>3680</v>
      </c>
      <c r="K352" s="42">
        <f t="shared" si="29"/>
        <v>1150</v>
      </c>
      <c r="L352" s="42"/>
      <c r="M352" s="42"/>
      <c r="N352" s="42"/>
      <c r="O352" s="42"/>
      <c r="P352" s="42"/>
      <c r="Q352" s="42"/>
      <c r="R352" s="42">
        <f t="shared" si="30"/>
        <v>2254553</v>
      </c>
      <c r="S352" s="42">
        <f t="shared" si="31"/>
        <v>3762</v>
      </c>
    </row>
    <row r="353" spans="1:19" s="18" customFormat="1">
      <c r="A353" s="18">
        <f t="shared" si="32"/>
        <v>2037</v>
      </c>
      <c r="B353" s="18">
        <f t="shared" si="33"/>
        <v>10</v>
      </c>
      <c r="F353" s="42">
        <f>SUMIF('Cust MB Ind'!$X$8:$AH$8,$B$29,'Cust MB Ind'!$X313:$AH313)</f>
        <v>9</v>
      </c>
      <c r="G353" s="42">
        <f>'Avg Bill Days'!C310</f>
        <v>30.762</v>
      </c>
      <c r="H353" s="42"/>
      <c r="I353" s="42"/>
      <c r="J353" s="42">
        <f t="shared" si="29"/>
        <v>3411</v>
      </c>
      <c r="K353" s="42">
        <f t="shared" si="29"/>
        <v>1024</v>
      </c>
      <c r="L353" s="42"/>
      <c r="M353" s="42"/>
      <c r="N353" s="42"/>
      <c r="O353" s="42"/>
      <c r="P353" s="42"/>
      <c r="Q353" s="42"/>
      <c r="R353" s="42">
        <f t="shared" si="30"/>
        <v>2013895</v>
      </c>
      <c r="S353" s="42">
        <f t="shared" si="31"/>
        <v>3448</v>
      </c>
    </row>
    <row r="354" spans="1:19" s="18" customFormat="1">
      <c r="A354" s="18">
        <f t="shared" si="32"/>
        <v>2037</v>
      </c>
      <c r="B354" s="18">
        <f t="shared" si="33"/>
        <v>11</v>
      </c>
      <c r="F354" s="42">
        <f>SUMIF('Cust MB Ind'!$X$8:$AH$8,$B$29,'Cust MB Ind'!$X314:$AH314)</f>
        <v>9</v>
      </c>
      <c r="G354" s="42">
        <f>'Avg Bill Days'!C311</f>
        <v>28.619</v>
      </c>
      <c r="H354" s="42"/>
      <c r="I354" s="42"/>
      <c r="J354" s="42">
        <f t="shared" si="29"/>
        <v>3364</v>
      </c>
      <c r="K354" s="42">
        <f t="shared" si="29"/>
        <v>1007</v>
      </c>
      <c r="L354" s="42"/>
      <c r="M354" s="42"/>
      <c r="N354" s="42"/>
      <c r="O354" s="42"/>
      <c r="P354" s="42"/>
      <c r="Q354" s="42"/>
      <c r="R354" s="42">
        <f t="shared" si="30"/>
        <v>1983334</v>
      </c>
      <c r="S354" s="42">
        <f t="shared" si="31"/>
        <v>3510</v>
      </c>
    </row>
    <row r="355" spans="1:19" s="18" customFormat="1">
      <c r="A355" s="18">
        <f t="shared" si="32"/>
        <v>2037</v>
      </c>
      <c r="B355" s="18">
        <f t="shared" si="33"/>
        <v>12</v>
      </c>
      <c r="F355" s="42">
        <f>SUMIF('Cust MB Ind'!$X$8:$AH$8,$B$29,'Cust MB Ind'!$X315:$AH315)</f>
        <v>9</v>
      </c>
      <c r="G355" s="42">
        <f>'Avg Bill Days'!C312</f>
        <v>31.238</v>
      </c>
      <c r="H355" s="42"/>
      <c r="I355" s="42"/>
      <c r="J355" s="42">
        <f t="shared" si="29"/>
        <v>3362</v>
      </c>
      <c r="K355" s="42">
        <f t="shared" si="29"/>
        <v>965</v>
      </c>
      <c r="L355" s="42"/>
      <c r="M355" s="42"/>
      <c r="N355" s="42"/>
      <c r="O355" s="42"/>
      <c r="P355" s="42"/>
      <c r="Q355" s="42"/>
      <c r="R355" s="42">
        <f t="shared" si="30"/>
        <v>2050967</v>
      </c>
      <c r="S355" s="42">
        <f t="shared" si="31"/>
        <v>3482</v>
      </c>
    </row>
  </sheetData>
  <phoneticPr fontId="4" type="noConversion"/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T355"/>
  <sheetViews>
    <sheetView zoomScale="90" zoomScaleNormal="90" workbookViewId="0">
      <pane ySplit="2" topLeftCell="A3" activePane="bottomLeft" state="frozen"/>
      <selection pane="bottomLeft" activeCell="A3" sqref="A3"/>
    </sheetView>
  </sheetViews>
  <sheetFormatPr defaultRowHeight="15"/>
  <cols>
    <col min="1" max="5" width="7.7109375" style="3" customWidth="1"/>
    <col min="6" max="7" width="11.5703125" style="3" customWidth="1"/>
    <col min="8" max="8" width="15.140625" style="3" customWidth="1"/>
    <col min="9" max="15" width="11.5703125" style="3" customWidth="1"/>
    <col min="16" max="17" width="12.85546875" style="3" customWidth="1"/>
    <col min="18" max="18" width="14" style="3" bestFit="1" customWidth="1"/>
    <col min="19" max="19" width="11.5703125" style="3" customWidth="1"/>
    <col min="20" max="16384" width="9.140625" style="3"/>
  </cols>
  <sheetData>
    <row r="1" spans="1:19" ht="40.5" customHeight="1">
      <c r="A1" s="6" t="s">
        <v>12</v>
      </c>
      <c r="B1" s="6" t="s">
        <v>13</v>
      </c>
      <c r="C1" s="6" t="s">
        <v>14</v>
      </c>
      <c r="D1" s="6" t="s">
        <v>15</v>
      </c>
      <c r="E1" s="6" t="s">
        <v>16</v>
      </c>
      <c r="F1" s="7" t="s">
        <v>17</v>
      </c>
      <c r="G1" s="7" t="s">
        <v>18</v>
      </c>
      <c r="H1" s="7" t="s">
        <v>19</v>
      </c>
      <c r="I1" s="7" t="s">
        <v>88</v>
      </c>
      <c r="J1" s="7" t="s">
        <v>89</v>
      </c>
      <c r="K1" s="7" t="s">
        <v>90</v>
      </c>
      <c r="L1" s="7" t="s">
        <v>20</v>
      </c>
      <c r="M1" s="7" t="s">
        <v>91</v>
      </c>
      <c r="N1" s="7" t="s">
        <v>92</v>
      </c>
      <c r="O1" s="7"/>
      <c r="P1" s="8" t="s">
        <v>21</v>
      </c>
      <c r="Q1" s="8" t="s">
        <v>22</v>
      </c>
      <c r="R1" s="9" t="s">
        <v>74</v>
      </c>
      <c r="S1" s="7" t="s">
        <v>23</v>
      </c>
    </row>
    <row r="2" spans="1:19">
      <c r="A2" s="10" t="s">
        <v>93</v>
      </c>
      <c r="B2" s="10" t="s">
        <v>94</v>
      </c>
      <c r="C2" s="10" t="s">
        <v>95</v>
      </c>
      <c r="D2" s="10" t="s">
        <v>96</v>
      </c>
      <c r="E2" s="10" t="s">
        <v>97</v>
      </c>
      <c r="F2" s="10" t="s">
        <v>98</v>
      </c>
      <c r="G2" s="10" t="s">
        <v>99</v>
      </c>
      <c r="H2" s="11">
        <v>30</v>
      </c>
      <c r="I2" s="12">
        <v>590</v>
      </c>
      <c r="J2" s="13">
        <v>588</v>
      </c>
      <c r="K2" s="13">
        <v>508</v>
      </c>
      <c r="L2" s="13">
        <v>608</v>
      </c>
      <c r="M2" s="13">
        <v>580</v>
      </c>
      <c r="N2" s="13">
        <v>969</v>
      </c>
      <c r="O2" s="13"/>
      <c r="P2" s="14" t="s">
        <v>100</v>
      </c>
      <c r="Q2" s="14" t="s">
        <v>101</v>
      </c>
      <c r="R2" s="14" t="s">
        <v>102</v>
      </c>
      <c r="S2" s="10" t="s">
        <v>103</v>
      </c>
    </row>
    <row r="3" spans="1:19">
      <c r="A3" s="3">
        <v>2010</v>
      </c>
      <c r="B3" s="3">
        <v>5</v>
      </c>
      <c r="C3" s="3" t="s">
        <v>10</v>
      </c>
      <c r="D3" s="3" t="s">
        <v>11</v>
      </c>
      <c r="E3" s="3" t="s">
        <v>71</v>
      </c>
      <c r="F3" s="36">
        <v>2</v>
      </c>
      <c r="G3" s="36">
        <v>61</v>
      </c>
      <c r="H3" s="36">
        <v>113400</v>
      </c>
      <c r="I3" s="36">
        <v>765</v>
      </c>
      <c r="J3" s="36">
        <v>765</v>
      </c>
      <c r="K3" s="36">
        <v>277</v>
      </c>
      <c r="L3" s="36"/>
      <c r="M3" s="36"/>
      <c r="N3" s="36"/>
      <c r="O3" s="36"/>
      <c r="P3" s="36">
        <v>39872.959999999999</v>
      </c>
      <c r="Q3" s="36">
        <v>15298.629999999997</v>
      </c>
      <c r="R3" s="36">
        <v>378900</v>
      </c>
      <c r="S3" s="36">
        <v>765</v>
      </c>
    </row>
    <row r="4" spans="1:19">
      <c r="A4" s="3">
        <v>2010</v>
      </c>
      <c r="B4" s="3">
        <v>6</v>
      </c>
      <c r="C4" s="3" t="s">
        <v>10</v>
      </c>
      <c r="D4" s="3" t="s">
        <v>11</v>
      </c>
      <c r="E4" s="3" t="s">
        <v>71</v>
      </c>
      <c r="F4" s="36">
        <v>2</v>
      </c>
      <c r="G4" s="36">
        <v>60</v>
      </c>
      <c r="H4" s="36">
        <v>117000</v>
      </c>
      <c r="I4" s="36">
        <v>765</v>
      </c>
      <c r="J4" s="36">
        <v>747</v>
      </c>
      <c r="K4" s="36">
        <v>277</v>
      </c>
      <c r="L4" s="36"/>
      <c r="M4" s="36"/>
      <c r="N4" s="36"/>
      <c r="O4" s="36"/>
      <c r="P4" s="36">
        <v>42436.899999999994</v>
      </c>
      <c r="Q4" s="36">
        <v>15873.39</v>
      </c>
      <c r="R4" s="36">
        <v>412200</v>
      </c>
      <c r="S4" s="36">
        <v>765</v>
      </c>
    </row>
    <row r="5" spans="1:19">
      <c r="A5" s="3">
        <v>2010</v>
      </c>
      <c r="B5" s="3">
        <v>7</v>
      </c>
      <c r="C5" s="3" t="s">
        <v>10</v>
      </c>
      <c r="D5" s="3" t="s">
        <v>11</v>
      </c>
      <c r="E5" s="3" t="s">
        <v>71</v>
      </c>
      <c r="F5" s="36">
        <v>2</v>
      </c>
      <c r="G5" s="36">
        <v>65</v>
      </c>
      <c r="H5" s="36">
        <v>125100</v>
      </c>
      <c r="I5" s="36">
        <v>810</v>
      </c>
      <c r="J5" s="36">
        <v>810</v>
      </c>
      <c r="K5" s="36">
        <v>274</v>
      </c>
      <c r="L5" s="36"/>
      <c r="M5" s="36"/>
      <c r="N5" s="36"/>
      <c r="O5" s="36"/>
      <c r="P5" s="36">
        <v>47443.999999999993</v>
      </c>
      <c r="Q5" s="36">
        <v>17549.13</v>
      </c>
      <c r="R5" s="36">
        <v>467100</v>
      </c>
      <c r="S5" s="36">
        <v>810</v>
      </c>
    </row>
    <row r="6" spans="1:19">
      <c r="A6" s="3">
        <v>2010</v>
      </c>
      <c r="B6" s="3">
        <v>8</v>
      </c>
      <c r="C6" s="3" t="s">
        <v>10</v>
      </c>
      <c r="D6" s="3" t="s">
        <v>11</v>
      </c>
      <c r="E6" s="3" t="s">
        <v>71</v>
      </c>
      <c r="F6" s="36">
        <v>2</v>
      </c>
      <c r="G6" s="36">
        <v>58</v>
      </c>
      <c r="H6" s="36">
        <v>117000</v>
      </c>
      <c r="I6" s="36">
        <v>819</v>
      </c>
      <c r="J6" s="36">
        <v>819</v>
      </c>
      <c r="K6" s="36">
        <v>269</v>
      </c>
      <c r="L6" s="36"/>
      <c r="M6" s="36"/>
      <c r="N6" s="36"/>
      <c r="O6" s="36"/>
      <c r="P6" s="36">
        <v>41604.86</v>
      </c>
      <c r="Q6" s="36">
        <v>16088.05</v>
      </c>
      <c r="R6" s="36">
        <v>394200</v>
      </c>
      <c r="S6" s="36">
        <v>819</v>
      </c>
    </row>
    <row r="7" spans="1:19">
      <c r="A7" s="3">
        <v>2010</v>
      </c>
      <c r="B7" s="3">
        <v>9</v>
      </c>
      <c r="C7" s="3" t="s">
        <v>10</v>
      </c>
      <c r="D7" s="3" t="s">
        <v>11</v>
      </c>
      <c r="E7" s="3" t="s">
        <v>71</v>
      </c>
      <c r="F7" s="36">
        <v>2</v>
      </c>
      <c r="G7" s="36">
        <v>60</v>
      </c>
      <c r="H7" s="36">
        <v>117000</v>
      </c>
      <c r="I7" s="36">
        <v>810</v>
      </c>
      <c r="J7" s="36">
        <v>810</v>
      </c>
      <c r="K7" s="36">
        <v>256</v>
      </c>
      <c r="L7" s="36"/>
      <c r="M7" s="36"/>
      <c r="N7" s="36"/>
      <c r="O7" s="36"/>
      <c r="P7" s="36">
        <v>41294.22</v>
      </c>
      <c r="Q7" s="36">
        <v>15938.990000000002</v>
      </c>
      <c r="R7" s="36">
        <v>391500</v>
      </c>
      <c r="S7" s="36">
        <v>810</v>
      </c>
    </row>
    <row r="8" spans="1:19">
      <c r="A8" s="3">
        <v>2010</v>
      </c>
      <c r="B8" s="3">
        <v>10</v>
      </c>
      <c r="C8" s="3" t="s">
        <v>10</v>
      </c>
      <c r="D8" s="3" t="s">
        <v>11</v>
      </c>
      <c r="E8" s="3" t="s">
        <v>71</v>
      </c>
      <c r="F8" s="36">
        <v>2</v>
      </c>
      <c r="G8" s="36">
        <v>60</v>
      </c>
      <c r="H8" s="36">
        <v>112500</v>
      </c>
      <c r="I8" s="36">
        <v>792</v>
      </c>
      <c r="J8" s="36">
        <v>774</v>
      </c>
      <c r="K8" s="36">
        <v>273</v>
      </c>
      <c r="L8" s="36"/>
      <c r="M8" s="36"/>
      <c r="N8" s="36"/>
      <c r="O8" s="36"/>
      <c r="P8" s="36">
        <v>39459.859999999993</v>
      </c>
      <c r="Q8" s="36">
        <v>15273.020000000002</v>
      </c>
      <c r="R8" s="36">
        <v>372600</v>
      </c>
      <c r="S8" s="36">
        <v>792</v>
      </c>
    </row>
    <row r="9" spans="1:19">
      <c r="A9" s="3">
        <v>2010</v>
      </c>
      <c r="B9" s="3">
        <v>11</v>
      </c>
      <c r="C9" s="3" t="s">
        <v>10</v>
      </c>
      <c r="D9" s="3" t="s">
        <v>11</v>
      </c>
      <c r="E9" s="3" t="s">
        <v>71</v>
      </c>
      <c r="F9" s="36">
        <v>2</v>
      </c>
      <c r="G9" s="36">
        <v>58</v>
      </c>
      <c r="H9" s="36">
        <v>101700</v>
      </c>
      <c r="I9" s="36">
        <v>783</v>
      </c>
      <c r="J9" s="36">
        <v>720</v>
      </c>
      <c r="K9" s="36">
        <v>287</v>
      </c>
      <c r="L9" s="36"/>
      <c r="M9" s="36"/>
      <c r="N9" s="36"/>
      <c r="O9" s="36"/>
      <c r="P9" s="36">
        <v>37150.129999999997</v>
      </c>
      <c r="Q9" s="36">
        <v>14417.62</v>
      </c>
      <c r="R9" s="36">
        <v>350100</v>
      </c>
      <c r="S9" s="36">
        <v>783</v>
      </c>
    </row>
    <row r="10" spans="1:19">
      <c r="A10" s="3">
        <v>2010</v>
      </c>
      <c r="B10" s="3">
        <v>12</v>
      </c>
      <c r="C10" s="3" t="s">
        <v>10</v>
      </c>
      <c r="D10" s="3" t="s">
        <v>11</v>
      </c>
      <c r="E10" s="3" t="s">
        <v>71</v>
      </c>
      <c r="F10" s="36">
        <v>2</v>
      </c>
      <c r="G10" s="36">
        <v>62</v>
      </c>
      <c r="H10" s="36">
        <v>84600</v>
      </c>
      <c r="I10" s="36">
        <v>693</v>
      </c>
      <c r="J10" s="36">
        <v>693</v>
      </c>
      <c r="K10" s="36">
        <v>249</v>
      </c>
      <c r="L10" s="36"/>
      <c r="M10" s="36"/>
      <c r="N10" s="36"/>
      <c r="O10" s="36"/>
      <c r="P10" s="36">
        <v>35902.420000000006</v>
      </c>
      <c r="Q10" s="36">
        <v>13840.97</v>
      </c>
      <c r="R10" s="36">
        <v>341100</v>
      </c>
      <c r="S10" s="36">
        <v>693</v>
      </c>
    </row>
    <row r="11" spans="1:19">
      <c r="A11" s="3">
        <v>2011</v>
      </c>
      <c r="B11" s="3">
        <v>1</v>
      </c>
      <c r="C11" s="3" t="s">
        <v>10</v>
      </c>
      <c r="D11" s="3" t="s">
        <v>11</v>
      </c>
      <c r="E11" s="3" t="s">
        <v>71</v>
      </c>
      <c r="F11" s="36">
        <v>2</v>
      </c>
      <c r="G11" s="36">
        <v>63</v>
      </c>
      <c r="H11" s="36">
        <v>67500</v>
      </c>
      <c r="I11" s="36">
        <v>684</v>
      </c>
      <c r="J11" s="36">
        <v>675</v>
      </c>
      <c r="K11" s="36">
        <v>209</v>
      </c>
      <c r="L11" s="36"/>
      <c r="M11" s="36"/>
      <c r="N11" s="36"/>
      <c r="O11" s="36"/>
      <c r="P11" s="36">
        <v>29691.869999999995</v>
      </c>
      <c r="Q11" s="36">
        <v>12094.879999999997</v>
      </c>
      <c r="R11" s="36">
        <v>276300</v>
      </c>
      <c r="S11" s="36">
        <v>684</v>
      </c>
    </row>
    <row r="12" spans="1:19">
      <c r="A12" s="3">
        <v>2011</v>
      </c>
      <c r="B12" s="3">
        <v>2</v>
      </c>
      <c r="C12" s="3" t="s">
        <v>10</v>
      </c>
      <c r="D12" s="3" t="s">
        <v>11</v>
      </c>
      <c r="E12" s="3" t="s">
        <v>71</v>
      </c>
      <c r="F12" s="36">
        <v>2</v>
      </c>
      <c r="G12" s="36">
        <v>64</v>
      </c>
      <c r="H12" s="36">
        <v>98100</v>
      </c>
      <c r="I12" s="36">
        <v>693</v>
      </c>
      <c r="J12" s="36">
        <v>693</v>
      </c>
      <c r="K12" s="36">
        <v>249</v>
      </c>
      <c r="L12" s="36"/>
      <c r="M12" s="36"/>
      <c r="N12" s="36"/>
      <c r="O12" s="36"/>
      <c r="P12" s="36">
        <v>38299.96</v>
      </c>
      <c r="Q12" s="36">
        <v>14400.829999999998</v>
      </c>
      <c r="R12" s="36">
        <v>380700</v>
      </c>
      <c r="S12" s="36">
        <v>693</v>
      </c>
    </row>
    <row r="13" spans="1:19">
      <c r="A13" s="3">
        <v>2011</v>
      </c>
      <c r="B13" s="3">
        <v>3</v>
      </c>
      <c r="C13" s="3" t="s">
        <v>10</v>
      </c>
      <c r="D13" s="3" t="s">
        <v>11</v>
      </c>
      <c r="E13" s="3" t="s">
        <v>71</v>
      </c>
      <c r="F13" s="36">
        <v>2</v>
      </c>
      <c r="G13" s="36">
        <v>57</v>
      </c>
      <c r="H13" s="36">
        <v>73800</v>
      </c>
      <c r="I13" s="36">
        <v>693</v>
      </c>
      <c r="J13" s="36">
        <v>693</v>
      </c>
      <c r="K13" s="36">
        <v>249</v>
      </c>
      <c r="L13" s="36"/>
      <c r="M13" s="36"/>
      <c r="N13" s="36"/>
      <c r="O13" s="36"/>
      <c r="P13" s="36">
        <v>30451.61</v>
      </c>
      <c r="Q13" s="36">
        <v>12405.5</v>
      </c>
      <c r="R13" s="36">
        <v>282600</v>
      </c>
      <c r="S13" s="36">
        <v>693</v>
      </c>
    </row>
    <row r="14" spans="1:19">
      <c r="A14" s="3">
        <v>2011</v>
      </c>
      <c r="B14" s="3">
        <v>4</v>
      </c>
      <c r="C14" s="3" t="s">
        <v>10</v>
      </c>
      <c r="D14" s="3" t="s">
        <v>11</v>
      </c>
      <c r="E14" s="3" t="s">
        <v>71</v>
      </c>
      <c r="F14" s="36">
        <v>2</v>
      </c>
      <c r="G14" s="36">
        <v>64</v>
      </c>
      <c r="H14" s="36">
        <v>111600</v>
      </c>
      <c r="I14" s="36">
        <v>720</v>
      </c>
      <c r="J14" s="36">
        <v>720</v>
      </c>
      <c r="K14" s="36">
        <v>227</v>
      </c>
      <c r="L14" s="36"/>
      <c r="M14" s="36"/>
      <c r="N14" s="36"/>
      <c r="O14" s="36"/>
      <c r="P14" s="36">
        <v>39526.029999999992</v>
      </c>
      <c r="Q14" s="36">
        <v>14836.11</v>
      </c>
      <c r="R14" s="36">
        <v>391500</v>
      </c>
      <c r="S14" s="36">
        <v>720</v>
      </c>
    </row>
    <row r="15" spans="1:19">
      <c r="A15" s="3">
        <v>2011</v>
      </c>
      <c r="B15" s="3">
        <v>5</v>
      </c>
      <c r="C15" s="3" t="s">
        <v>10</v>
      </c>
      <c r="D15" s="3" t="s">
        <v>11</v>
      </c>
      <c r="E15" s="3" t="s">
        <v>71</v>
      </c>
      <c r="F15" s="36">
        <v>2</v>
      </c>
      <c r="G15" s="36">
        <v>60</v>
      </c>
      <c r="H15" s="36">
        <v>98100</v>
      </c>
      <c r="I15" s="36">
        <v>738</v>
      </c>
      <c r="J15" s="36">
        <v>702</v>
      </c>
      <c r="K15" s="36">
        <v>255</v>
      </c>
      <c r="L15" s="36"/>
      <c r="M15" s="36"/>
      <c r="N15" s="36"/>
      <c r="O15" s="36"/>
      <c r="P15" s="36">
        <v>36019.269999999997</v>
      </c>
      <c r="Q15" s="36">
        <v>13909.04</v>
      </c>
      <c r="R15" s="36">
        <v>349200</v>
      </c>
      <c r="S15" s="36">
        <v>738</v>
      </c>
    </row>
    <row r="16" spans="1:19">
      <c r="A16" s="3">
        <v>2011</v>
      </c>
      <c r="B16" s="3">
        <v>6</v>
      </c>
      <c r="C16" s="3" t="s">
        <v>10</v>
      </c>
      <c r="D16" s="3" t="s">
        <v>11</v>
      </c>
      <c r="E16" s="3" t="s">
        <v>71</v>
      </c>
      <c r="F16" s="36">
        <v>2</v>
      </c>
      <c r="G16" s="36">
        <v>58</v>
      </c>
      <c r="H16" s="36">
        <v>99900</v>
      </c>
      <c r="I16" s="36">
        <v>756</v>
      </c>
      <c r="J16" s="36">
        <v>756</v>
      </c>
      <c r="K16" s="36">
        <v>273</v>
      </c>
      <c r="L16" s="36"/>
      <c r="M16" s="36"/>
      <c r="N16" s="36"/>
      <c r="O16" s="36"/>
      <c r="P16" s="36">
        <v>36496.639999999999</v>
      </c>
      <c r="Q16" s="36">
        <v>14338.54</v>
      </c>
      <c r="R16" s="36">
        <v>349200</v>
      </c>
      <c r="S16" s="36">
        <v>756</v>
      </c>
    </row>
    <row r="17" spans="1:20">
      <c r="A17" s="3">
        <v>2011</v>
      </c>
      <c r="B17" s="3">
        <v>7</v>
      </c>
      <c r="C17" s="3" t="s">
        <v>10</v>
      </c>
      <c r="D17" s="3" t="s">
        <v>11</v>
      </c>
      <c r="E17" s="3" t="s">
        <v>71</v>
      </c>
      <c r="F17" s="36">
        <v>2</v>
      </c>
      <c r="G17" s="36">
        <v>61</v>
      </c>
      <c r="H17" s="36">
        <v>99900</v>
      </c>
      <c r="I17" s="36">
        <v>761</v>
      </c>
      <c r="J17" s="36">
        <v>761</v>
      </c>
      <c r="K17" s="36">
        <v>248</v>
      </c>
      <c r="L17" s="36"/>
      <c r="M17" s="36"/>
      <c r="N17" s="36"/>
      <c r="O17" s="36"/>
      <c r="P17" s="36">
        <v>38032.239999999998</v>
      </c>
      <c r="Q17" s="36">
        <v>14760.26</v>
      </c>
      <c r="R17" s="36">
        <v>369000</v>
      </c>
      <c r="S17" s="36">
        <v>761</v>
      </c>
    </row>
    <row r="18" spans="1:20">
      <c r="A18" s="3">
        <v>2011</v>
      </c>
      <c r="B18" s="3">
        <v>8</v>
      </c>
      <c r="C18" s="3" t="s">
        <v>10</v>
      </c>
      <c r="D18" s="3" t="s">
        <v>11</v>
      </c>
      <c r="E18" s="3" t="s">
        <v>71</v>
      </c>
      <c r="F18" s="36">
        <v>2</v>
      </c>
      <c r="G18" s="36">
        <v>62</v>
      </c>
      <c r="H18" s="36">
        <v>117900</v>
      </c>
      <c r="I18" s="36">
        <v>766</v>
      </c>
      <c r="J18" s="36">
        <v>766</v>
      </c>
      <c r="K18" s="36">
        <v>247</v>
      </c>
      <c r="L18" s="36"/>
      <c r="M18" s="36"/>
      <c r="N18" s="36"/>
      <c r="O18" s="36"/>
      <c r="P18" s="36">
        <v>41905.879999999997</v>
      </c>
      <c r="Q18" s="36">
        <v>15755.179999999998</v>
      </c>
      <c r="R18" s="36">
        <v>415800</v>
      </c>
      <c r="S18" s="36">
        <v>766</v>
      </c>
    </row>
    <row r="19" spans="1:20">
      <c r="A19" s="3">
        <v>2011</v>
      </c>
      <c r="B19" s="3">
        <v>9</v>
      </c>
      <c r="C19" s="3" t="s">
        <v>10</v>
      </c>
      <c r="D19" s="3" t="s">
        <v>11</v>
      </c>
      <c r="E19" s="3" t="s">
        <v>71</v>
      </c>
      <c r="F19" s="36">
        <v>2</v>
      </c>
      <c r="G19" s="36">
        <v>62</v>
      </c>
      <c r="H19" s="36">
        <v>109800</v>
      </c>
      <c r="I19" s="36">
        <v>769</v>
      </c>
      <c r="J19" s="36">
        <v>755</v>
      </c>
      <c r="K19" s="36">
        <v>265</v>
      </c>
      <c r="L19" s="36"/>
      <c r="M19" s="36"/>
      <c r="N19" s="36"/>
      <c r="O19" s="36"/>
      <c r="P19" s="36">
        <v>38769.86</v>
      </c>
      <c r="Q19" s="36">
        <v>14914.009999999998</v>
      </c>
      <c r="R19" s="36">
        <v>377100</v>
      </c>
      <c r="S19" s="36">
        <v>769</v>
      </c>
    </row>
    <row r="20" spans="1:20">
      <c r="A20" s="3">
        <v>2011</v>
      </c>
      <c r="B20" s="3">
        <v>10</v>
      </c>
      <c r="C20" s="3" t="s">
        <v>10</v>
      </c>
      <c r="D20" s="3" t="s">
        <v>11</v>
      </c>
      <c r="E20" s="3" t="s">
        <v>71</v>
      </c>
      <c r="F20" s="36">
        <v>2</v>
      </c>
      <c r="G20" s="36">
        <v>58</v>
      </c>
      <c r="H20" s="36">
        <v>102600</v>
      </c>
      <c r="I20" s="36">
        <v>734</v>
      </c>
      <c r="J20" s="36">
        <v>723</v>
      </c>
      <c r="K20" s="36">
        <v>238</v>
      </c>
      <c r="L20" s="36"/>
      <c r="M20" s="36"/>
      <c r="N20" s="36"/>
      <c r="O20" s="36"/>
      <c r="P20" s="36">
        <v>36452.639999999999</v>
      </c>
      <c r="Q20" s="36">
        <v>14662.34</v>
      </c>
      <c r="R20" s="36">
        <v>341100</v>
      </c>
      <c r="S20" s="36">
        <v>734</v>
      </c>
    </row>
    <row r="21" spans="1:20">
      <c r="A21" s="3">
        <v>2011</v>
      </c>
      <c r="B21" s="3">
        <v>11</v>
      </c>
      <c r="C21" s="3" t="s">
        <v>10</v>
      </c>
      <c r="D21" s="3" t="s">
        <v>11</v>
      </c>
      <c r="E21" s="3" t="s">
        <v>71</v>
      </c>
      <c r="F21" s="36">
        <v>2</v>
      </c>
      <c r="G21" s="36">
        <v>60</v>
      </c>
      <c r="H21" s="36">
        <v>88200</v>
      </c>
      <c r="I21" s="36">
        <v>725</v>
      </c>
      <c r="J21" s="36">
        <v>701</v>
      </c>
      <c r="K21" s="36">
        <v>206</v>
      </c>
      <c r="L21" s="36"/>
      <c r="M21" s="36"/>
      <c r="N21" s="36"/>
      <c r="O21" s="36"/>
      <c r="P21" s="36">
        <v>34289.779999999992</v>
      </c>
      <c r="Q21" s="36">
        <v>13973.730000000001</v>
      </c>
      <c r="R21" s="36">
        <v>318600</v>
      </c>
      <c r="S21" s="36">
        <v>725</v>
      </c>
    </row>
    <row r="22" spans="1:20">
      <c r="A22" s="3">
        <v>2011</v>
      </c>
      <c r="B22" s="3">
        <v>12</v>
      </c>
      <c r="C22" s="3" t="s">
        <v>10</v>
      </c>
      <c r="D22" s="3" t="s">
        <v>11</v>
      </c>
      <c r="E22" s="3" t="s">
        <v>71</v>
      </c>
      <c r="F22" s="36">
        <v>2</v>
      </c>
      <c r="G22" s="36">
        <v>60</v>
      </c>
      <c r="H22" s="36">
        <v>69300</v>
      </c>
      <c r="I22" s="36">
        <v>717</v>
      </c>
      <c r="J22" s="36">
        <v>717</v>
      </c>
      <c r="K22" s="36">
        <v>202</v>
      </c>
      <c r="L22" s="36"/>
      <c r="M22" s="36"/>
      <c r="N22" s="36"/>
      <c r="O22" s="36"/>
      <c r="P22" s="36">
        <v>30603.070000000003</v>
      </c>
      <c r="Q22" s="36">
        <v>13116.010000000002</v>
      </c>
      <c r="R22" s="36">
        <v>272700</v>
      </c>
      <c r="S22" s="36">
        <v>717</v>
      </c>
    </row>
    <row r="23" spans="1:20">
      <c r="A23" s="3">
        <v>2012</v>
      </c>
      <c r="B23" s="3">
        <v>1</v>
      </c>
      <c r="C23" s="3" t="s">
        <v>10</v>
      </c>
      <c r="D23" s="3" t="s">
        <v>11</v>
      </c>
      <c r="E23" s="3" t="s">
        <v>71</v>
      </c>
      <c r="F23" s="36">
        <v>2</v>
      </c>
      <c r="G23" s="36">
        <v>67</v>
      </c>
      <c r="H23" s="36">
        <v>76500</v>
      </c>
      <c r="I23" s="36">
        <v>752</v>
      </c>
      <c r="J23" s="36">
        <v>707</v>
      </c>
      <c r="K23" s="36">
        <v>237</v>
      </c>
      <c r="L23" s="36"/>
      <c r="M23" s="36"/>
      <c r="N23" s="36"/>
      <c r="O23" s="36"/>
      <c r="P23" s="36">
        <v>33959.08</v>
      </c>
      <c r="Q23" s="36">
        <v>14498.600000000002</v>
      </c>
      <c r="R23" s="36">
        <v>319500</v>
      </c>
      <c r="S23" s="36">
        <v>752</v>
      </c>
    </row>
    <row r="24" spans="1:20">
      <c r="A24" s="3">
        <v>2012</v>
      </c>
      <c r="B24" s="3">
        <v>2</v>
      </c>
      <c r="C24" s="3" t="s">
        <v>10</v>
      </c>
      <c r="D24" s="3" t="s">
        <v>11</v>
      </c>
      <c r="E24" s="3" t="s">
        <v>71</v>
      </c>
      <c r="F24" s="36">
        <v>2</v>
      </c>
      <c r="G24" s="36">
        <v>59</v>
      </c>
      <c r="H24" s="36">
        <v>86400</v>
      </c>
      <c r="I24" s="36">
        <v>725</v>
      </c>
      <c r="J24" s="36">
        <v>725</v>
      </c>
      <c r="K24" s="36">
        <v>240</v>
      </c>
      <c r="L24" s="36"/>
      <c r="M24" s="36"/>
      <c r="N24" s="36"/>
      <c r="O24" s="36"/>
      <c r="P24" s="36">
        <v>35366.009999999995</v>
      </c>
      <c r="Q24" s="36">
        <v>14925.46</v>
      </c>
      <c r="R24" s="36">
        <v>334800</v>
      </c>
      <c r="S24" s="36">
        <v>725</v>
      </c>
    </row>
    <row r="25" spans="1:20">
      <c r="A25" s="3">
        <v>2012</v>
      </c>
      <c r="B25" s="3">
        <v>3</v>
      </c>
      <c r="C25" s="3" t="s">
        <v>10</v>
      </c>
      <c r="D25" s="3" t="s">
        <v>11</v>
      </c>
      <c r="E25" s="3" t="s">
        <v>71</v>
      </c>
      <c r="F25" s="36">
        <v>2</v>
      </c>
      <c r="G25" s="36">
        <v>60</v>
      </c>
      <c r="H25" s="36">
        <v>85500</v>
      </c>
      <c r="I25" s="36">
        <v>719</v>
      </c>
      <c r="J25" s="36">
        <v>719</v>
      </c>
      <c r="K25" s="36">
        <v>240</v>
      </c>
      <c r="L25" s="36"/>
      <c r="M25" s="36"/>
      <c r="N25" s="36"/>
      <c r="O25" s="36"/>
      <c r="P25" s="36">
        <v>33933.999999999993</v>
      </c>
      <c r="Q25" s="36">
        <v>14808.3</v>
      </c>
      <c r="R25" s="36">
        <v>332100</v>
      </c>
      <c r="S25" s="36">
        <v>719</v>
      </c>
    </row>
    <row r="26" spans="1:20">
      <c r="A26" s="3">
        <v>2012</v>
      </c>
      <c r="B26" s="3">
        <v>4</v>
      </c>
      <c r="C26" s="3" t="s">
        <v>10</v>
      </c>
      <c r="D26" s="3" t="s">
        <v>11</v>
      </c>
      <c r="E26" s="3" t="s">
        <v>71</v>
      </c>
      <c r="F26" s="36">
        <v>2</v>
      </c>
      <c r="G26" s="36">
        <v>62</v>
      </c>
      <c r="H26" s="36">
        <v>99000</v>
      </c>
      <c r="I26" s="36">
        <v>755</v>
      </c>
      <c r="J26" s="36">
        <v>755</v>
      </c>
      <c r="K26" s="36">
        <v>262</v>
      </c>
      <c r="L26" s="36"/>
      <c r="M26" s="36"/>
      <c r="N26" s="36"/>
      <c r="O26" s="36"/>
      <c r="P26" s="36">
        <v>37255.460000000006</v>
      </c>
      <c r="Q26" s="36">
        <v>16300.25</v>
      </c>
      <c r="R26" s="36">
        <v>361800</v>
      </c>
      <c r="S26" s="36">
        <v>755</v>
      </c>
    </row>
    <row r="27" spans="1:20">
      <c r="A27" s="38" t="s">
        <v>25</v>
      </c>
      <c r="B27" s="38" t="s">
        <v>25</v>
      </c>
      <c r="C27" s="38" t="s">
        <v>25</v>
      </c>
      <c r="D27" s="38" t="s">
        <v>25</v>
      </c>
      <c r="E27" s="38" t="s">
        <v>25</v>
      </c>
      <c r="F27" s="38" t="s">
        <v>25</v>
      </c>
      <c r="G27" s="38" t="s">
        <v>25</v>
      </c>
      <c r="H27" s="38" t="s">
        <v>25</v>
      </c>
      <c r="I27" s="38" t="s">
        <v>25</v>
      </c>
      <c r="J27" s="38" t="s">
        <v>25</v>
      </c>
      <c r="K27" s="38" t="s">
        <v>25</v>
      </c>
      <c r="L27" s="38" t="s">
        <v>25</v>
      </c>
      <c r="M27" s="38" t="s">
        <v>25</v>
      </c>
      <c r="N27" s="38" t="s">
        <v>25</v>
      </c>
      <c r="O27" s="38" t="s">
        <v>25</v>
      </c>
      <c r="P27" s="38" t="s">
        <v>25</v>
      </c>
      <c r="Q27" s="38" t="s">
        <v>25</v>
      </c>
      <c r="R27" s="38" t="s">
        <v>25</v>
      </c>
      <c r="S27" s="38" t="s">
        <v>25</v>
      </c>
    </row>
    <row r="29" spans="1:20">
      <c r="A29" s="15" t="s">
        <v>24</v>
      </c>
      <c r="B29" s="15" t="s">
        <v>11</v>
      </c>
    </row>
    <row r="31" spans="1:20">
      <c r="A31" s="16" t="s">
        <v>54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20">
      <c r="A32" s="17" t="s">
        <v>52</v>
      </c>
      <c r="B32" s="17" t="s">
        <v>13</v>
      </c>
      <c r="C32" s="17"/>
      <c r="D32" s="17"/>
      <c r="E32" s="17"/>
      <c r="F32" s="17" t="s">
        <v>123</v>
      </c>
      <c r="G32" s="17" t="s">
        <v>124</v>
      </c>
      <c r="H32" s="17"/>
      <c r="I32" s="17"/>
      <c r="J32" s="17" t="s">
        <v>125</v>
      </c>
      <c r="K32" s="17" t="s">
        <v>126</v>
      </c>
      <c r="L32" s="17"/>
      <c r="M32" s="17"/>
      <c r="N32" s="17"/>
      <c r="O32" s="17"/>
      <c r="P32" s="17"/>
      <c r="Q32" s="17"/>
      <c r="R32" s="17" t="s">
        <v>127</v>
      </c>
      <c r="S32" s="17" t="s">
        <v>128</v>
      </c>
      <c r="T32" s="18"/>
    </row>
    <row r="33" spans="1:19" s="18" customFormat="1">
      <c r="A33" s="18">
        <f t="shared" ref="A33:A44" si="0">COUNTIF($B$2:$B$27,$B33)</f>
        <v>2</v>
      </c>
      <c r="B33" s="18">
        <v>1</v>
      </c>
      <c r="F33" s="42">
        <f>SUMIF($B$3:$B$27,$B33,F$3:F$27)/$A33</f>
        <v>2</v>
      </c>
      <c r="G33" s="42">
        <f t="shared" ref="G33:G44" si="1">SUMIF($B$3:$B$27,$B33,G$3:G$27)/$A33/F33</f>
        <v>32.5</v>
      </c>
      <c r="H33" s="42"/>
      <c r="I33" s="42"/>
      <c r="J33" s="42">
        <f>SUMIF($B$3:$B$27,$B33,J$3:J$27)/$A33/$F33</f>
        <v>345.5</v>
      </c>
      <c r="K33" s="42">
        <f>SUMIF($B$3:$B$27,$B33,K$3:K$27)/$A33/$F33</f>
        <v>111.5</v>
      </c>
      <c r="L33" s="42"/>
      <c r="M33" s="42"/>
      <c r="N33" s="42"/>
      <c r="O33" s="42"/>
      <c r="P33" s="42"/>
      <c r="Q33" s="42"/>
      <c r="R33" s="42">
        <f>SUMIF($B$3:$B$27,$B33,R$3:R$27)/$A33/$F33/$G33</f>
        <v>4583.0769230769229</v>
      </c>
      <c r="S33" s="42">
        <f t="shared" ref="S33:S44" si="2">SUMIF($B$3:$B$27,$B33,S$3:S$27)/$A33/$F33</f>
        <v>359</v>
      </c>
    </row>
    <row r="34" spans="1:19" s="18" customFormat="1">
      <c r="A34" s="18">
        <f t="shared" si="0"/>
        <v>2</v>
      </c>
      <c r="B34" s="18">
        <v>2</v>
      </c>
      <c r="F34" s="42">
        <f t="shared" ref="F34:F44" si="3">SUMIF($B$3:$B$27,$B34,F$3:F$27)/$A34</f>
        <v>2</v>
      </c>
      <c r="G34" s="42">
        <f t="shared" si="1"/>
        <v>30.75</v>
      </c>
      <c r="H34" s="42"/>
      <c r="I34" s="42"/>
      <c r="J34" s="42">
        <f t="shared" ref="J34:K44" si="4">SUMIF($B$3:$B$27,$B34,J$3:J$27)/$A34/$F34</f>
        <v>354.5</v>
      </c>
      <c r="K34" s="42">
        <f t="shared" si="4"/>
        <v>122.25</v>
      </c>
      <c r="L34" s="42"/>
      <c r="M34" s="42"/>
      <c r="N34" s="42"/>
      <c r="O34" s="42"/>
      <c r="P34" s="42"/>
      <c r="Q34" s="42"/>
      <c r="R34" s="42">
        <f t="shared" ref="R34:R44" si="5">SUMIF($B$3:$B$27,$B34,R$3:R$27)/$A34/$F34/$G34</f>
        <v>5817.0731707317073</v>
      </c>
      <c r="S34" s="42">
        <f t="shared" si="2"/>
        <v>354.5</v>
      </c>
    </row>
    <row r="35" spans="1:19" s="18" customFormat="1">
      <c r="A35" s="18">
        <f t="shared" si="0"/>
        <v>2</v>
      </c>
      <c r="B35" s="18">
        <v>3</v>
      </c>
      <c r="F35" s="42">
        <f t="shared" si="3"/>
        <v>2</v>
      </c>
      <c r="G35" s="42">
        <f t="shared" si="1"/>
        <v>29.25</v>
      </c>
      <c r="H35" s="42"/>
      <c r="I35" s="42"/>
      <c r="J35" s="42">
        <f t="shared" si="4"/>
        <v>353</v>
      </c>
      <c r="K35" s="42">
        <f t="shared" si="4"/>
        <v>122.25</v>
      </c>
      <c r="L35" s="42"/>
      <c r="M35" s="42"/>
      <c r="N35" s="42"/>
      <c r="O35" s="42"/>
      <c r="P35" s="42"/>
      <c r="Q35" s="42"/>
      <c r="R35" s="42">
        <f t="shared" si="5"/>
        <v>5253.8461538461543</v>
      </c>
      <c r="S35" s="42">
        <f t="shared" si="2"/>
        <v>353</v>
      </c>
    </row>
    <row r="36" spans="1:19" s="18" customFormat="1">
      <c r="A36" s="18">
        <f>COUNTIF($B$2:$B$27,$B36)</f>
        <v>2</v>
      </c>
      <c r="B36" s="18">
        <v>4</v>
      </c>
      <c r="F36" s="42">
        <f t="shared" si="3"/>
        <v>2</v>
      </c>
      <c r="G36" s="42">
        <f t="shared" si="1"/>
        <v>31.5</v>
      </c>
      <c r="H36" s="42"/>
      <c r="I36" s="42"/>
      <c r="J36" s="42">
        <f t="shared" si="4"/>
        <v>368.75</v>
      </c>
      <c r="K36" s="42">
        <f t="shared" si="4"/>
        <v>122.25</v>
      </c>
      <c r="L36" s="42"/>
      <c r="M36" s="42"/>
      <c r="N36" s="42"/>
      <c r="O36" s="42"/>
      <c r="P36" s="42"/>
      <c r="Q36" s="42"/>
      <c r="R36" s="42">
        <f t="shared" si="5"/>
        <v>5978.5714285714284</v>
      </c>
      <c r="S36" s="42">
        <f t="shared" si="2"/>
        <v>368.75</v>
      </c>
    </row>
    <row r="37" spans="1:19" s="18" customFormat="1">
      <c r="A37" s="18">
        <f t="shared" si="0"/>
        <v>2</v>
      </c>
      <c r="B37" s="18">
        <v>5</v>
      </c>
      <c r="F37" s="42">
        <f t="shared" si="3"/>
        <v>2</v>
      </c>
      <c r="G37" s="42">
        <f t="shared" si="1"/>
        <v>30.25</v>
      </c>
      <c r="H37" s="42"/>
      <c r="I37" s="42"/>
      <c r="J37" s="42">
        <f t="shared" si="4"/>
        <v>366.75</v>
      </c>
      <c r="K37" s="42">
        <f t="shared" si="4"/>
        <v>133</v>
      </c>
      <c r="L37" s="42"/>
      <c r="M37" s="42"/>
      <c r="N37" s="42"/>
      <c r="O37" s="42"/>
      <c r="P37" s="42"/>
      <c r="Q37" s="42"/>
      <c r="R37" s="42">
        <f t="shared" si="5"/>
        <v>6017.3553719008269</v>
      </c>
      <c r="S37" s="42">
        <f t="shared" si="2"/>
        <v>375.75</v>
      </c>
    </row>
    <row r="38" spans="1:19" s="18" customFormat="1">
      <c r="A38" s="18">
        <f t="shared" si="0"/>
        <v>2</v>
      </c>
      <c r="B38" s="18">
        <v>6</v>
      </c>
      <c r="F38" s="42">
        <f t="shared" si="3"/>
        <v>2</v>
      </c>
      <c r="G38" s="42">
        <f t="shared" si="1"/>
        <v>29.5</v>
      </c>
      <c r="H38" s="42"/>
      <c r="I38" s="42"/>
      <c r="J38" s="42">
        <f t="shared" si="4"/>
        <v>375.75</v>
      </c>
      <c r="K38" s="42">
        <f t="shared" si="4"/>
        <v>137.5</v>
      </c>
      <c r="L38" s="42"/>
      <c r="M38" s="42"/>
      <c r="N38" s="42"/>
      <c r="O38" s="42"/>
      <c r="P38" s="42"/>
      <c r="Q38" s="42"/>
      <c r="R38" s="42">
        <f t="shared" si="5"/>
        <v>6452.5423728813557</v>
      </c>
      <c r="S38" s="42">
        <f t="shared" si="2"/>
        <v>380.25</v>
      </c>
    </row>
    <row r="39" spans="1:19" s="18" customFormat="1">
      <c r="A39" s="18">
        <f t="shared" si="0"/>
        <v>2</v>
      </c>
      <c r="B39" s="18">
        <v>7</v>
      </c>
      <c r="F39" s="42">
        <f t="shared" si="3"/>
        <v>2</v>
      </c>
      <c r="G39" s="42">
        <f t="shared" si="1"/>
        <v>31.5</v>
      </c>
      <c r="H39" s="42"/>
      <c r="I39" s="42"/>
      <c r="J39" s="42">
        <f t="shared" si="4"/>
        <v>392.75</v>
      </c>
      <c r="K39" s="42">
        <f t="shared" si="4"/>
        <v>130.5</v>
      </c>
      <c r="L39" s="42"/>
      <c r="M39" s="42"/>
      <c r="N39" s="42"/>
      <c r="O39" s="42"/>
      <c r="P39" s="42"/>
      <c r="Q39" s="42"/>
      <c r="R39" s="42">
        <f t="shared" si="5"/>
        <v>6635.7142857142853</v>
      </c>
      <c r="S39" s="42">
        <f t="shared" si="2"/>
        <v>392.75</v>
      </c>
    </row>
    <row r="40" spans="1:19" s="18" customFormat="1">
      <c r="A40" s="18">
        <f t="shared" si="0"/>
        <v>2</v>
      </c>
      <c r="B40" s="18">
        <v>8</v>
      </c>
      <c r="F40" s="42">
        <f t="shared" si="3"/>
        <v>2</v>
      </c>
      <c r="G40" s="42">
        <f t="shared" si="1"/>
        <v>30</v>
      </c>
      <c r="H40" s="42"/>
      <c r="I40" s="42"/>
      <c r="J40" s="42">
        <f t="shared" si="4"/>
        <v>396.25</v>
      </c>
      <c r="K40" s="42">
        <f t="shared" si="4"/>
        <v>129</v>
      </c>
      <c r="L40" s="42"/>
      <c r="M40" s="42"/>
      <c r="N40" s="42"/>
      <c r="O40" s="42"/>
      <c r="P40" s="42"/>
      <c r="Q40" s="42"/>
      <c r="R40" s="42">
        <f t="shared" si="5"/>
        <v>6750</v>
      </c>
      <c r="S40" s="42">
        <f t="shared" si="2"/>
        <v>396.25</v>
      </c>
    </row>
    <row r="41" spans="1:19" s="18" customFormat="1">
      <c r="A41" s="18">
        <f t="shared" si="0"/>
        <v>2</v>
      </c>
      <c r="B41" s="18">
        <v>9</v>
      </c>
      <c r="F41" s="42">
        <f t="shared" si="3"/>
        <v>2</v>
      </c>
      <c r="G41" s="42">
        <f t="shared" si="1"/>
        <v>30.5</v>
      </c>
      <c r="H41" s="42"/>
      <c r="I41" s="42"/>
      <c r="J41" s="42">
        <f t="shared" si="4"/>
        <v>391.25</v>
      </c>
      <c r="K41" s="42">
        <f t="shared" si="4"/>
        <v>130.25</v>
      </c>
      <c r="L41" s="42"/>
      <c r="M41" s="42"/>
      <c r="N41" s="42"/>
      <c r="O41" s="42"/>
      <c r="P41" s="42"/>
      <c r="Q41" s="42"/>
      <c r="R41" s="42">
        <f t="shared" si="5"/>
        <v>6300</v>
      </c>
      <c r="S41" s="42">
        <f t="shared" si="2"/>
        <v>394.75</v>
      </c>
    </row>
    <row r="42" spans="1:19" s="18" customFormat="1">
      <c r="A42" s="18">
        <f t="shared" si="0"/>
        <v>2</v>
      </c>
      <c r="B42" s="18">
        <v>10</v>
      </c>
      <c r="F42" s="42">
        <f t="shared" si="3"/>
        <v>2</v>
      </c>
      <c r="G42" s="42">
        <f t="shared" si="1"/>
        <v>29.5</v>
      </c>
      <c r="H42" s="42"/>
      <c r="I42" s="42"/>
      <c r="J42" s="42">
        <f t="shared" si="4"/>
        <v>374.25</v>
      </c>
      <c r="K42" s="42">
        <f t="shared" si="4"/>
        <v>127.75</v>
      </c>
      <c r="L42" s="42"/>
      <c r="M42" s="42"/>
      <c r="N42" s="42"/>
      <c r="O42" s="42"/>
      <c r="P42" s="42"/>
      <c r="Q42" s="42"/>
      <c r="R42" s="42">
        <f t="shared" si="5"/>
        <v>6048.3050847457625</v>
      </c>
      <c r="S42" s="42">
        <f t="shared" si="2"/>
        <v>381.5</v>
      </c>
    </row>
    <row r="43" spans="1:19" s="18" customFormat="1">
      <c r="A43" s="18">
        <f t="shared" si="0"/>
        <v>2</v>
      </c>
      <c r="B43" s="18">
        <v>11</v>
      </c>
      <c r="F43" s="42">
        <f t="shared" si="3"/>
        <v>2</v>
      </c>
      <c r="G43" s="42">
        <f t="shared" si="1"/>
        <v>29.5</v>
      </c>
      <c r="H43" s="42"/>
      <c r="I43" s="42"/>
      <c r="J43" s="42">
        <f t="shared" si="4"/>
        <v>355.25</v>
      </c>
      <c r="K43" s="42">
        <f t="shared" si="4"/>
        <v>123.25</v>
      </c>
      <c r="L43" s="42"/>
      <c r="M43" s="42"/>
      <c r="N43" s="42"/>
      <c r="O43" s="42"/>
      <c r="P43" s="42"/>
      <c r="Q43" s="42"/>
      <c r="R43" s="42">
        <f t="shared" si="5"/>
        <v>5666.9491525423728</v>
      </c>
      <c r="S43" s="42">
        <f t="shared" si="2"/>
        <v>377</v>
      </c>
    </row>
    <row r="44" spans="1:19" s="18" customFormat="1">
      <c r="A44" s="18">
        <f t="shared" si="0"/>
        <v>2</v>
      </c>
      <c r="B44" s="18">
        <v>12</v>
      </c>
      <c r="F44" s="42">
        <f t="shared" si="3"/>
        <v>2</v>
      </c>
      <c r="G44" s="42">
        <f t="shared" si="1"/>
        <v>30.5</v>
      </c>
      <c r="H44" s="42"/>
      <c r="I44" s="42"/>
      <c r="J44" s="42">
        <f t="shared" si="4"/>
        <v>352.5</v>
      </c>
      <c r="K44" s="42">
        <f t="shared" si="4"/>
        <v>112.75</v>
      </c>
      <c r="L44" s="42"/>
      <c r="M44" s="42"/>
      <c r="N44" s="42"/>
      <c r="O44" s="42"/>
      <c r="P44" s="42"/>
      <c r="Q44" s="42"/>
      <c r="R44" s="42">
        <f t="shared" si="5"/>
        <v>5031.1475409836066</v>
      </c>
      <c r="S44" s="42">
        <f t="shared" si="2"/>
        <v>352.5</v>
      </c>
    </row>
    <row r="45" spans="1:19">
      <c r="A45" s="38" t="s">
        <v>25</v>
      </c>
      <c r="B45" s="38" t="s">
        <v>25</v>
      </c>
      <c r="C45" s="38" t="s">
        <v>25</v>
      </c>
      <c r="D45" s="38" t="s">
        <v>25</v>
      </c>
      <c r="E45" s="38" t="s">
        <v>25</v>
      </c>
      <c r="F45" s="38" t="s">
        <v>25</v>
      </c>
      <c r="G45" s="38" t="s">
        <v>25</v>
      </c>
      <c r="H45" s="38" t="s">
        <v>25</v>
      </c>
      <c r="I45" s="38" t="s">
        <v>25</v>
      </c>
      <c r="J45" s="38" t="s">
        <v>25</v>
      </c>
      <c r="K45" s="38" t="s">
        <v>25</v>
      </c>
      <c r="L45" s="38" t="s">
        <v>25</v>
      </c>
      <c r="M45" s="38" t="s">
        <v>25</v>
      </c>
      <c r="N45" s="38" t="s">
        <v>25</v>
      </c>
      <c r="O45" s="38" t="s">
        <v>25</v>
      </c>
      <c r="P45" s="38" t="s">
        <v>25</v>
      </c>
      <c r="Q45" s="38" t="s">
        <v>25</v>
      </c>
      <c r="R45" s="38" t="s">
        <v>25</v>
      </c>
      <c r="S45" s="38" t="s">
        <v>25</v>
      </c>
    </row>
    <row r="47" spans="1:19">
      <c r="A47" s="16" t="s">
        <v>56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1:19">
      <c r="A48" s="17"/>
      <c r="B48" s="17" t="str">
        <f>B32</f>
        <v>Month</v>
      </c>
      <c r="C48" s="17"/>
      <c r="D48" s="17"/>
      <c r="E48" s="17"/>
      <c r="F48" s="17" t="s">
        <v>118</v>
      </c>
      <c r="G48" s="17" t="s">
        <v>122</v>
      </c>
      <c r="H48" s="17"/>
      <c r="I48" s="17"/>
      <c r="J48" s="17" t="s">
        <v>119</v>
      </c>
      <c r="K48" s="17" t="s">
        <v>120</v>
      </c>
      <c r="L48" s="17"/>
      <c r="M48" s="17"/>
      <c r="N48" s="17"/>
      <c r="O48" s="17"/>
      <c r="P48" s="17"/>
      <c r="Q48" s="17"/>
      <c r="R48" s="17" t="s">
        <v>74</v>
      </c>
      <c r="S48" s="17" t="s">
        <v>121</v>
      </c>
    </row>
    <row r="49" spans="1:19" s="18" customFormat="1">
      <c r="A49" s="18">
        <f>'Inputs &amp; Notes'!B1-1</f>
        <v>2012</v>
      </c>
      <c r="B49" s="18">
        <v>6</v>
      </c>
      <c r="F49" s="42">
        <f>SUMIF('Cust MB Ind'!$X$8:$AH$8,$B$29,'Cust MB Ind'!$X9:$AH9)</f>
        <v>2</v>
      </c>
      <c r="G49" s="42">
        <f>'Avg Bill Days'!C6</f>
        <v>31.67</v>
      </c>
      <c r="H49" s="42"/>
      <c r="I49" s="42"/>
      <c r="J49" s="42">
        <f>ROUND(SUMIF($B$32:$B$45,$B49,J$32:J$45)*$F49,0)</f>
        <v>752</v>
      </c>
      <c r="K49" s="42">
        <f>ROUND(SUMIF($B$32:$B$45,$B49,K$32:K$45)*$F49,0)</f>
        <v>275</v>
      </c>
      <c r="L49" s="42"/>
      <c r="M49" s="42"/>
      <c r="N49" s="42"/>
      <c r="O49" s="42"/>
      <c r="P49" s="42"/>
      <c r="Q49" s="42"/>
      <c r="R49" s="42">
        <f>ROUND(SUMIF($B$32:$B$45,$B49,R$32:R$45)*$F49*$G49,0)</f>
        <v>408704</v>
      </c>
      <c r="S49" s="42">
        <f>ROUND(SUMIF($B$32:$B$45,$B49,S$32:S$45)*$F49,0)</f>
        <v>761</v>
      </c>
    </row>
    <row r="50" spans="1:19" s="18" customFormat="1">
      <c r="A50" s="18">
        <f t="shared" ref="A50:A55" si="6">A49</f>
        <v>2012</v>
      </c>
      <c r="B50" s="18">
        <f t="shared" ref="B50:B55" si="7">B49+1</f>
        <v>7</v>
      </c>
      <c r="F50" s="42">
        <f>SUMIF('Cust MB Ind'!$X$8:$AH$8,$B$29,'Cust MB Ind'!$X10:$AH10)</f>
        <v>2</v>
      </c>
      <c r="G50" s="42">
        <f>'Avg Bill Days'!C7</f>
        <v>31.14</v>
      </c>
      <c r="H50" s="42"/>
      <c r="I50" s="42"/>
      <c r="J50" s="42">
        <f t="shared" ref="J50:K113" si="8">ROUND(SUMIF($B$32:$B$45,$B50,J$32:J$45)*$F50,0)</f>
        <v>786</v>
      </c>
      <c r="K50" s="42">
        <f t="shared" si="8"/>
        <v>261</v>
      </c>
      <c r="L50" s="42"/>
      <c r="M50" s="42"/>
      <c r="N50" s="42"/>
      <c r="O50" s="42"/>
      <c r="P50" s="42"/>
      <c r="Q50" s="42"/>
      <c r="R50" s="42">
        <f t="shared" ref="R50:R113" si="9">ROUND(SUMIF($B$32:$B$45,$B50,R$32:R$45)*$F50*$G50,0)</f>
        <v>413272</v>
      </c>
      <c r="S50" s="42">
        <f t="shared" ref="S50:S113" si="10">ROUND(SUMIF($B$32:$B$45,$B50,S$32:S$45)*$F50,0)</f>
        <v>786</v>
      </c>
    </row>
    <row r="51" spans="1:19" s="18" customFormat="1">
      <c r="A51" s="18">
        <f t="shared" si="6"/>
        <v>2012</v>
      </c>
      <c r="B51" s="18">
        <f t="shared" si="7"/>
        <v>8</v>
      </c>
      <c r="F51" s="42">
        <f>SUMIF('Cust MB Ind'!$X$8:$AH$8,$B$29,'Cust MB Ind'!$X11:$AH11)</f>
        <v>2</v>
      </c>
      <c r="G51" s="42">
        <f>'Avg Bill Days'!C8</f>
        <v>30.43</v>
      </c>
      <c r="H51" s="42"/>
      <c r="I51" s="42"/>
      <c r="J51" s="42">
        <f t="shared" si="8"/>
        <v>793</v>
      </c>
      <c r="K51" s="42">
        <f t="shared" si="8"/>
        <v>258</v>
      </c>
      <c r="L51" s="42"/>
      <c r="M51" s="42"/>
      <c r="N51" s="42"/>
      <c r="O51" s="42"/>
      <c r="P51" s="42"/>
      <c r="Q51" s="42"/>
      <c r="R51" s="42">
        <f t="shared" si="9"/>
        <v>410805</v>
      </c>
      <c r="S51" s="42">
        <f t="shared" si="10"/>
        <v>793</v>
      </c>
    </row>
    <row r="52" spans="1:19" s="18" customFormat="1">
      <c r="A52" s="18">
        <f t="shared" si="6"/>
        <v>2012</v>
      </c>
      <c r="B52" s="18">
        <f t="shared" si="7"/>
        <v>9</v>
      </c>
      <c r="F52" s="42">
        <f>SUMIF('Cust MB Ind'!$X$8:$AH$8,$B$29,'Cust MB Ind'!$X12:$AH12)</f>
        <v>2</v>
      </c>
      <c r="G52" s="42">
        <f>'Avg Bill Days'!C9</f>
        <v>31.14</v>
      </c>
      <c r="H52" s="42"/>
      <c r="I52" s="42"/>
      <c r="J52" s="42">
        <f t="shared" si="8"/>
        <v>783</v>
      </c>
      <c r="K52" s="42">
        <f t="shared" si="8"/>
        <v>261</v>
      </c>
      <c r="L52" s="42"/>
      <c r="M52" s="42"/>
      <c r="N52" s="42"/>
      <c r="O52" s="42"/>
      <c r="P52" s="42"/>
      <c r="Q52" s="42"/>
      <c r="R52" s="42">
        <f t="shared" si="9"/>
        <v>392364</v>
      </c>
      <c r="S52" s="42">
        <f t="shared" si="10"/>
        <v>790</v>
      </c>
    </row>
    <row r="53" spans="1:19" s="18" customFormat="1">
      <c r="A53" s="18">
        <f t="shared" si="6"/>
        <v>2012</v>
      </c>
      <c r="B53" s="18">
        <f t="shared" si="7"/>
        <v>10</v>
      </c>
      <c r="F53" s="42">
        <f>SUMIF('Cust MB Ind'!$X$8:$AH$8,$B$29,'Cust MB Ind'!$X13:$AH13)</f>
        <v>2</v>
      </c>
      <c r="G53" s="42">
        <f>'Avg Bill Days'!C10</f>
        <v>29.52</v>
      </c>
      <c r="H53" s="42"/>
      <c r="I53" s="42"/>
      <c r="J53" s="42">
        <f t="shared" si="8"/>
        <v>749</v>
      </c>
      <c r="K53" s="42">
        <f t="shared" si="8"/>
        <v>256</v>
      </c>
      <c r="L53" s="42"/>
      <c r="M53" s="42"/>
      <c r="N53" s="42"/>
      <c r="O53" s="42"/>
      <c r="P53" s="42"/>
      <c r="Q53" s="42"/>
      <c r="R53" s="42">
        <f t="shared" si="9"/>
        <v>357092</v>
      </c>
      <c r="S53" s="42">
        <f t="shared" si="10"/>
        <v>763</v>
      </c>
    </row>
    <row r="54" spans="1:19" s="18" customFormat="1">
      <c r="A54" s="18">
        <f t="shared" si="6"/>
        <v>2012</v>
      </c>
      <c r="B54" s="18">
        <f t="shared" si="7"/>
        <v>11</v>
      </c>
      <c r="F54" s="42">
        <f>SUMIF('Cust MB Ind'!$X$8:$AH$8,$B$29,'Cust MB Ind'!$X14:$AH14)</f>
        <v>2</v>
      </c>
      <c r="G54" s="42">
        <f>'Avg Bill Days'!C11</f>
        <v>28.762</v>
      </c>
      <c r="H54" s="42"/>
      <c r="I54" s="42"/>
      <c r="J54" s="42">
        <f t="shared" si="8"/>
        <v>711</v>
      </c>
      <c r="K54" s="42">
        <f t="shared" si="8"/>
        <v>247</v>
      </c>
      <c r="L54" s="42"/>
      <c r="M54" s="42"/>
      <c r="N54" s="42"/>
      <c r="O54" s="42"/>
      <c r="P54" s="42"/>
      <c r="Q54" s="42"/>
      <c r="R54" s="42">
        <f t="shared" si="9"/>
        <v>325986</v>
      </c>
      <c r="S54" s="42">
        <f t="shared" si="10"/>
        <v>754</v>
      </c>
    </row>
    <row r="55" spans="1:19" s="18" customFormat="1">
      <c r="A55" s="18">
        <f t="shared" si="6"/>
        <v>2012</v>
      </c>
      <c r="B55" s="18">
        <f t="shared" si="7"/>
        <v>12</v>
      </c>
      <c r="F55" s="42">
        <f>SUMIF('Cust MB Ind'!$X$8:$AH$8,$B$29,'Cust MB Ind'!$X15:$AH15)</f>
        <v>2</v>
      </c>
      <c r="G55" s="42">
        <f>'Avg Bill Days'!C12</f>
        <v>30.905000000000001</v>
      </c>
      <c r="H55" s="42"/>
      <c r="I55" s="42"/>
      <c r="J55" s="42">
        <f t="shared" si="8"/>
        <v>705</v>
      </c>
      <c r="K55" s="42">
        <f t="shared" si="8"/>
        <v>226</v>
      </c>
      <c r="L55" s="42"/>
      <c r="M55" s="42"/>
      <c r="N55" s="42"/>
      <c r="O55" s="42"/>
      <c r="P55" s="42"/>
      <c r="Q55" s="42"/>
      <c r="R55" s="42">
        <f t="shared" si="9"/>
        <v>310975</v>
      </c>
      <c r="S55" s="42">
        <f t="shared" si="10"/>
        <v>705</v>
      </c>
    </row>
    <row r="56" spans="1:19" s="18" customFormat="1">
      <c r="A56" s="18">
        <f>'Inputs &amp; Notes'!B1</f>
        <v>2013</v>
      </c>
      <c r="B56" s="18">
        <v>1</v>
      </c>
      <c r="F56" s="42">
        <f>SUMIF('Cust MB Ind'!$X$8:$AH$8,$B$29,'Cust MB Ind'!$X16:$AH16)</f>
        <v>2</v>
      </c>
      <c r="G56" s="42">
        <f>'Avg Bill Days'!C13</f>
        <v>32.286000000000001</v>
      </c>
      <c r="H56" s="42"/>
      <c r="I56" s="42"/>
      <c r="J56" s="42">
        <f t="shared" si="8"/>
        <v>691</v>
      </c>
      <c r="K56" s="42">
        <f t="shared" si="8"/>
        <v>223</v>
      </c>
      <c r="L56" s="42"/>
      <c r="M56" s="42"/>
      <c r="N56" s="42"/>
      <c r="O56" s="42"/>
      <c r="P56" s="42"/>
      <c r="Q56" s="42"/>
      <c r="R56" s="42">
        <f t="shared" si="9"/>
        <v>295938</v>
      </c>
      <c r="S56" s="42">
        <f t="shared" si="10"/>
        <v>718</v>
      </c>
    </row>
    <row r="57" spans="1:19" s="18" customFormat="1">
      <c r="A57" s="18">
        <f>A56</f>
        <v>2013</v>
      </c>
      <c r="B57" s="18">
        <v>2</v>
      </c>
      <c r="F57" s="42">
        <f>SUMIF('Cust MB Ind'!$X$8:$AH$8,$B$29,'Cust MB Ind'!$X17:$AH17)</f>
        <v>2</v>
      </c>
      <c r="G57" s="42">
        <f>'Avg Bill Days'!C14</f>
        <v>29.81</v>
      </c>
      <c r="H57" s="42"/>
      <c r="I57" s="42"/>
      <c r="J57" s="42">
        <f t="shared" si="8"/>
        <v>709</v>
      </c>
      <c r="K57" s="42">
        <f t="shared" si="8"/>
        <v>245</v>
      </c>
      <c r="L57" s="42"/>
      <c r="M57" s="42"/>
      <c r="N57" s="42"/>
      <c r="O57" s="42"/>
      <c r="P57" s="42"/>
      <c r="Q57" s="42"/>
      <c r="R57" s="42">
        <f t="shared" si="9"/>
        <v>346814</v>
      </c>
      <c r="S57" s="42">
        <f t="shared" si="10"/>
        <v>709</v>
      </c>
    </row>
    <row r="58" spans="1:19" s="18" customFormat="1">
      <c r="A58" s="18">
        <f t="shared" ref="A58:A67" si="11">A57</f>
        <v>2013</v>
      </c>
      <c r="B58" s="18">
        <v>3</v>
      </c>
      <c r="F58" s="42">
        <f>SUMIF('Cust MB Ind'!$X$8:$AH$8,$B$29,'Cust MB Ind'!$X18:$AH18)</f>
        <v>2</v>
      </c>
      <c r="G58" s="42">
        <f>'Avg Bill Days'!C15</f>
        <v>29.524000000000001</v>
      </c>
      <c r="H58" s="42"/>
      <c r="I58" s="42"/>
      <c r="J58" s="42">
        <f t="shared" si="8"/>
        <v>706</v>
      </c>
      <c r="K58" s="42">
        <f t="shared" si="8"/>
        <v>245</v>
      </c>
      <c r="L58" s="42"/>
      <c r="M58" s="42"/>
      <c r="N58" s="42"/>
      <c r="O58" s="42"/>
      <c r="P58" s="42"/>
      <c r="Q58" s="42"/>
      <c r="R58" s="42">
        <f t="shared" si="9"/>
        <v>310229</v>
      </c>
      <c r="S58" s="42">
        <f t="shared" si="10"/>
        <v>706</v>
      </c>
    </row>
    <row r="59" spans="1:19" s="18" customFormat="1">
      <c r="A59" s="18">
        <f t="shared" si="11"/>
        <v>2013</v>
      </c>
      <c r="B59" s="18">
        <v>4</v>
      </c>
      <c r="F59" s="42">
        <f>SUMIF('Cust MB Ind'!$X$8:$AH$8,$B$29,'Cust MB Ind'!$X19:$AH19)</f>
        <v>2</v>
      </c>
      <c r="G59" s="42">
        <f>'Avg Bill Days'!C16</f>
        <v>30.713999999999999</v>
      </c>
      <c r="H59" s="42"/>
      <c r="I59" s="42"/>
      <c r="J59" s="42">
        <f t="shared" si="8"/>
        <v>738</v>
      </c>
      <c r="K59" s="42">
        <f t="shared" si="8"/>
        <v>245</v>
      </c>
      <c r="L59" s="42"/>
      <c r="M59" s="42"/>
      <c r="N59" s="42"/>
      <c r="O59" s="42"/>
      <c r="P59" s="42"/>
      <c r="Q59" s="42"/>
      <c r="R59" s="42">
        <f t="shared" si="9"/>
        <v>367252</v>
      </c>
      <c r="S59" s="42">
        <f t="shared" si="10"/>
        <v>738</v>
      </c>
    </row>
    <row r="60" spans="1:19" s="18" customFormat="1">
      <c r="A60" s="18">
        <f t="shared" si="11"/>
        <v>2013</v>
      </c>
      <c r="B60" s="18">
        <v>5</v>
      </c>
      <c r="F60" s="42">
        <f>SUMIF('Cust MB Ind'!$X$8:$AH$8,$B$29,'Cust MB Ind'!$X20:$AH20)</f>
        <v>2</v>
      </c>
      <c r="G60" s="42">
        <f>'Avg Bill Days'!C17</f>
        <v>29.524000000000001</v>
      </c>
      <c r="H60" s="42"/>
      <c r="I60" s="42"/>
      <c r="J60" s="42">
        <f t="shared" si="8"/>
        <v>734</v>
      </c>
      <c r="K60" s="42">
        <f t="shared" si="8"/>
        <v>266</v>
      </c>
      <c r="L60" s="42"/>
      <c r="M60" s="42"/>
      <c r="N60" s="42"/>
      <c r="O60" s="42"/>
      <c r="P60" s="42"/>
      <c r="Q60" s="42"/>
      <c r="R60" s="42">
        <f t="shared" si="9"/>
        <v>355313</v>
      </c>
      <c r="S60" s="42">
        <f t="shared" si="10"/>
        <v>752</v>
      </c>
    </row>
    <row r="61" spans="1:19" s="18" customFormat="1">
      <c r="A61" s="18">
        <f t="shared" si="11"/>
        <v>2013</v>
      </c>
      <c r="B61" s="18">
        <v>6</v>
      </c>
      <c r="F61" s="42">
        <f>SUMIF('Cust MB Ind'!$X$8:$AH$8,$B$29,'Cust MB Ind'!$X21:$AH21)</f>
        <v>2</v>
      </c>
      <c r="G61" s="42">
        <f>'Avg Bill Days'!C18</f>
        <v>30.619</v>
      </c>
      <c r="H61" s="42"/>
      <c r="I61" s="42"/>
      <c r="J61" s="42">
        <f t="shared" si="8"/>
        <v>752</v>
      </c>
      <c r="K61" s="42">
        <f t="shared" si="8"/>
        <v>275</v>
      </c>
      <c r="L61" s="42"/>
      <c r="M61" s="42"/>
      <c r="N61" s="42"/>
      <c r="O61" s="42"/>
      <c r="P61" s="42"/>
      <c r="Q61" s="42"/>
      <c r="R61" s="42">
        <f t="shared" si="9"/>
        <v>395141</v>
      </c>
      <c r="S61" s="42">
        <f t="shared" si="10"/>
        <v>761</v>
      </c>
    </row>
    <row r="62" spans="1:19" s="18" customFormat="1">
      <c r="A62" s="18">
        <f t="shared" si="11"/>
        <v>2013</v>
      </c>
      <c r="B62" s="18">
        <v>7</v>
      </c>
      <c r="F62" s="42">
        <f>SUMIF('Cust MB Ind'!$X$8:$AH$8,$B$29,'Cust MB Ind'!$X22:$AH22)</f>
        <v>2</v>
      </c>
      <c r="G62" s="42">
        <f>'Avg Bill Days'!C19</f>
        <v>30.713999999999999</v>
      </c>
      <c r="H62" s="42"/>
      <c r="I62" s="42"/>
      <c r="J62" s="42">
        <f t="shared" si="8"/>
        <v>786</v>
      </c>
      <c r="K62" s="42">
        <f t="shared" si="8"/>
        <v>261</v>
      </c>
      <c r="L62" s="42"/>
      <c r="M62" s="42"/>
      <c r="N62" s="42"/>
      <c r="O62" s="42"/>
      <c r="P62" s="42"/>
      <c r="Q62" s="42"/>
      <c r="R62" s="42">
        <f t="shared" si="9"/>
        <v>407619</v>
      </c>
      <c r="S62" s="42">
        <f t="shared" si="10"/>
        <v>786</v>
      </c>
    </row>
    <row r="63" spans="1:19" s="18" customFormat="1">
      <c r="A63" s="18">
        <f t="shared" si="11"/>
        <v>2013</v>
      </c>
      <c r="B63" s="18">
        <v>8</v>
      </c>
      <c r="F63" s="42">
        <f>SUMIF('Cust MB Ind'!$X$8:$AH$8,$B$29,'Cust MB Ind'!$X23:$AH23)</f>
        <v>2</v>
      </c>
      <c r="G63" s="42">
        <f>'Avg Bill Days'!C20</f>
        <v>30.475999999999999</v>
      </c>
      <c r="H63" s="42"/>
      <c r="I63" s="42"/>
      <c r="J63" s="42">
        <f t="shared" si="8"/>
        <v>793</v>
      </c>
      <c r="K63" s="42">
        <f t="shared" si="8"/>
        <v>258</v>
      </c>
      <c r="L63" s="42"/>
      <c r="M63" s="42"/>
      <c r="N63" s="42"/>
      <c r="O63" s="42"/>
      <c r="P63" s="42"/>
      <c r="Q63" s="42"/>
      <c r="R63" s="42">
        <f t="shared" si="9"/>
        <v>411426</v>
      </c>
      <c r="S63" s="42">
        <f t="shared" si="10"/>
        <v>793</v>
      </c>
    </row>
    <row r="64" spans="1:19" s="18" customFormat="1">
      <c r="A64" s="18">
        <f t="shared" si="11"/>
        <v>2013</v>
      </c>
      <c r="B64" s="18">
        <v>9</v>
      </c>
      <c r="F64" s="42">
        <f>SUMIF('Cust MB Ind'!$X$8:$AH$8,$B$29,'Cust MB Ind'!$X24:$AH24)</f>
        <v>2</v>
      </c>
      <c r="G64" s="42">
        <f>'Avg Bill Days'!C21</f>
        <v>31.143000000000001</v>
      </c>
      <c r="H64" s="42"/>
      <c r="I64" s="42"/>
      <c r="J64" s="42">
        <f t="shared" si="8"/>
        <v>783</v>
      </c>
      <c r="K64" s="42">
        <f t="shared" si="8"/>
        <v>261</v>
      </c>
      <c r="L64" s="42"/>
      <c r="M64" s="42"/>
      <c r="N64" s="42"/>
      <c r="O64" s="42"/>
      <c r="P64" s="42"/>
      <c r="Q64" s="42"/>
      <c r="R64" s="42">
        <f t="shared" si="9"/>
        <v>392402</v>
      </c>
      <c r="S64" s="42">
        <f t="shared" si="10"/>
        <v>790</v>
      </c>
    </row>
    <row r="65" spans="1:19" s="18" customFormat="1">
      <c r="A65" s="18">
        <f t="shared" si="11"/>
        <v>2013</v>
      </c>
      <c r="B65" s="18">
        <v>10</v>
      </c>
      <c r="F65" s="42">
        <f>SUMIF('Cust MB Ind'!$X$8:$AH$8,$B$29,'Cust MB Ind'!$X25:$AH25)</f>
        <v>2</v>
      </c>
      <c r="G65" s="42">
        <f>'Avg Bill Days'!C22</f>
        <v>30.762</v>
      </c>
      <c r="H65" s="42"/>
      <c r="I65" s="42"/>
      <c r="J65" s="42">
        <f t="shared" si="8"/>
        <v>749</v>
      </c>
      <c r="K65" s="42">
        <f t="shared" si="8"/>
        <v>256</v>
      </c>
      <c r="L65" s="42"/>
      <c r="M65" s="42"/>
      <c r="N65" s="42"/>
      <c r="O65" s="42"/>
      <c r="P65" s="42"/>
      <c r="Q65" s="42"/>
      <c r="R65" s="42">
        <f t="shared" si="9"/>
        <v>372116</v>
      </c>
      <c r="S65" s="42">
        <f t="shared" si="10"/>
        <v>763</v>
      </c>
    </row>
    <row r="66" spans="1:19" s="18" customFormat="1">
      <c r="A66" s="18">
        <f t="shared" si="11"/>
        <v>2013</v>
      </c>
      <c r="B66" s="18">
        <v>11</v>
      </c>
      <c r="F66" s="42">
        <f>SUMIF('Cust MB Ind'!$X$8:$AH$8,$B$29,'Cust MB Ind'!$X26:$AH26)</f>
        <v>2</v>
      </c>
      <c r="G66" s="42">
        <f>'Avg Bill Days'!C23</f>
        <v>28.619</v>
      </c>
      <c r="H66" s="42"/>
      <c r="I66" s="42"/>
      <c r="J66" s="42">
        <f t="shared" si="8"/>
        <v>711</v>
      </c>
      <c r="K66" s="42">
        <f t="shared" si="8"/>
        <v>247</v>
      </c>
      <c r="L66" s="42"/>
      <c r="M66" s="42"/>
      <c r="N66" s="42"/>
      <c r="O66" s="42"/>
      <c r="P66" s="42"/>
      <c r="Q66" s="42"/>
      <c r="R66" s="42">
        <f t="shared" si="9"/>
        <v>324365</v>
      </c>
      <c r="S66" s="42">
        <f t="shared" si="10"/>
        <v>754</v>
      </c>
    </row>
    <row r="67" spans="1:19" s="18" customFormat="1">
      <c r="A67" s="18">
        <f t="shared" si="11"/>
        <v>2013</v>
      </c>
      <c r="B67" s="18">
        <v>12</v>
      </c>
      <c r="F67" s="42">
        <f>SUMIF('Cust MB Ind'!$X$8:$AH$8,$B$29,'Cust MB Ind'!$X27:$AH27)</f>
        <v>2</v>
      </c>
      <c r="G67" s="42">
        <f>'Avg Bill Days'!C24</f>
        <v>31.238</v>
      </c>
      <c r="H67" s="42"/>
      <c r="I67" s="42"/>
      <c r="J67" s="42">
        <f t="shared" si="8"/>
        <v>705</v>
      </c>
      <c r="K67" s="42">
        <f t="shared" si="8"/>
        <v>226</v>
      </c>
      <c r="L67" s="42"/>
      <c r="M67" s="42"/>
      <c r="N67" s="42"/>
      <c r="O67" s="42"/>
      <c r="P67" s="42"/>
      <c r="Q67" s="42"/>
      <c r="R67" s="42">
        <f t="shared" si="9"/>
        <v>314326</v>
      </c>
      <c r="S67" s="42">
        <f t="shared" si="10"/>
        <v>705</v>
      </c>
    </row>
    <row r="68" spans="1:19" s="18" customFormat="1">
      <c r="A68" s="18">
        <f t="shared" ref="A68:A131" si="12">A56+1</f>
        <v>2014</v>
      </c>
      <c r="B68" s="18">
        <f>B56</f>
        <v>1</v>
      </c>
      <c r="F68" s="42">
        <f>SUMIF('Cust MB Ind'!$X$8:$AH$8,$B$29,'Cust MB Ind'!$X28:$AH28)</f>
        <v>2</v>
      </c>
      <c r="G68" s="42">
        <f>'Avg Bill Days'!C25</f>
        <v>32.286000000000001</v>
      </c>
      <c r="H68" s="42"/>
      <c r="I68" s="42"/>
      <c r="J68" s="42">
        <f t="shared" si="8"/>
        <v>691</v>
      </c>
      <c r="K68" s="42">
        <f t="shared" si="8"/>
        <v>223</v>
      </c>
      <c r="L68" s="42"/>
      <c r="M68" s="42"/>
      <c r="N68" s="42"/>
      <c r="O68" s="42"/>
      <c r="P68" s="42"/>
      <c r="Q68" s="42"/>
      <c r="R68" s="42">
        <f t="shared" si="9"/>
        <v>295938</v>
      </c>
      <c r="S68" s="42">
        <f t="shared" si="10"/>
        <v>718</v>
      </c>
    </row>
    <row r="69" spans="1:19" s="18" customFormat="1">
      <c r="A69" s="18">
        <f t="shared" si="12"/>
        <v>2014</v>
      </c>
      <c r="B69" s="18">
        <f t="shared" ref="B69:B132" si="13">B57</f>
        <v>2</v>
      </c>
      <c r="F69" s="42">
        <f>SUMIF('Cust MB Ind'!$X$8:$AH$8,$B$29,'Cust MB Ind'!$X29:$AH29)</f>
        <v>2</v>
      </c>
      <c r="G69" s="42">
        <f>'Avg Bill Days'!C26</f>
        <v>29.81</v>
      </c>
      <c r="H69" s="42"/>
      <c r="I69" s="42"/>
      <c r="J69" s="42">
        <f t="shared" si="8"/>
        <v>709</v>
      </c>
      <c r="K69" s="42">
        <f t="shared" si="8"/>
        <v>245</v>
      </c>
      <c r="L69" s="42"/>
      <c r="M69" s="42"/>
      <c r="N69" s="42"/>
      <c r="O69" s="42"/>
      <c r="P69" s="42"/>
      <c r="Q69" s="42"/>
      <c r="R69" s="42">
        <f t="shared" si="9"/>
        <v>346814</v>
      </c>
      <c r="S69" s="42">
        <f t="shared" si="10"/>
        <v>709</v>
      </c>
    </row>
    <row r="70" spans="1:19" s="18" customFormat="1">
      <c r="A70" s="18">
        <f t="shared" si="12"/>
        <v>2014</v>
      </c>
      <c r="B70" s="18">
        <f t="shared" si="13"/>
        <v>3</v>
      </c>
      <c r="F70" s="42">
        <f>SUMIF('Cust MB Ind'!$X$8:$AH$8,$B$29,'Cust MB Ind'!$X30:$AH30)</f>
        <v>2</v>
      </c>
      <c r="G70" s="42">
        <f>'Avg Bill Days'!C27</f>
        <v>29.524000000000001</v>
      </c>
      <c r="H70" s="42"/>
      <c r="I70" s="42"/>
      <c r="J70" s="42">
        <f t="shared" si="8"/>
        <v>706</v>
      </c>
      <c r="K70" s="42">
        <f t="shared" si="8"/>
        <v>245</v>
      </c>
      <c r="L70" s="42"/>
      <c r="M70" s="42"/>
      <c r="N70" s="42"/>
      <c r="O70" s="42"/>
      <c r="P70" s="42"/>
      <c r="Q70" s="42"/>
      <c r="R70" s="42">
        <f t="shared" si="9"/>
        <v>310229</v>
      </c>
      <c r="S70" s="42">
        <f t="shared" si="10"/>
        <v>706</v>
      </c>
    </row>
    <row r="71" spans="1:19" s="18" customFormat="1">
      <c r="A71" s="18">
        <f t="shared" si="12"/>
        <v>2014</v>
      </c>
      <c r="B71" s="18">
        <f t="shared" si="13"/>
        <v>4</v>
      </c>
      <c r="F71" s="42">
        <f>SUMIF('Cust MB Ind'!$X$8:$AH$8,$B$29,'Cust MB Ind'!$X31:$AH31)</f>
        <v>2</v>
      </c>
      <c r="G71" s="42">
        <f>'Avg Bill Days'!C28</f>
        <v>30.713999999999999</v>
      </c>
      <c r="H71" s="42"/>
      <c r="I71" s="42"/>
      <c r="J71" s="42">
        <f t="shared" si="8"/>
        <v>738</v>
      </c>
      <c r="K71" s="42">
        <f t="shared" si="8"/>
        <v>245</v>
      </c>
      <c r="L71" s="42"/>
      <c r="M71" s="42"/>
      <c r="N71" s="42"/>
      <c r="O71" s="42"/>
      <c r="P71" s="42"/>
      <c r="Q71" s="42"/>
      <c r="R71" s="42">
        <f t="shared" si="9"/>
        <v>367252</v>
      </c>
      <c r="S71" s="42">
        <f t="shared" si="10"/>
        <v>738</v>
      </c>
    </row>
    <row r="72" spans="1:19" s="18" customFormat="1">
      <c r="A72" s="18">
        <f t="shared" si="12"/>
        <v>2014</v>
      </c>
      <c r="B72" s="18">
        <f t="shared" si="13"/>
        <v>5</v>
      </c>
      <c r="F72" s="42">
        <f>SUMIF('Cust MB Ind'!$X$8:$AH$8,$B$29,'Cust MB Ind'!$X32:$AH32)</f>
        <v>2</v>
      </c>
      <c r="G72" s="42">
        <f>'Avg Bill Days'!C29</f>
        <v>29.524000000000001</v>
      </c>
      <c r="H72" s="42"/>
      <c r="I72" s="42"/>
      <c r="J72" s="42">
        <f t="shared" si="8"/>
        <v>734</v>
      </c>
      <c r="K72" s="42">
        <f t="shared" si="8"/>
        <v>266</v>
      </c>
      <c r="L72" s="42"/>
      <c r="M72" s="42"/>
      <c r="N72" s="42"/>
      <c r="O72" s="42"/>
      <c r="P72" s="42"/>
      <c r="Q72" s="42"/>
      <c r="R72" s="42">
        <f t="shared" si="9"/>
        <v>355313</v>
      </c>
      <c r="S72" s="42">
        <f t="shared" si="10"/>
        <v>752</v>
      </c>
    </row>
    <row r="73" spans="1:19" s="18" customFormat="1">
      <c r="A73" s="18">
        <f t="shared" si="12"/>
        <v>2014</v>
      </c>
      <c r="B73" s="18">
        <f t="shared" si="13"/>
        <v>6</v>
      </c>
      <c r="F73" s="42">
        <f>SUMIF('Cust MB Ind'!$X$8:$AH$8,$B$29,'Cust MB Ind'!$X33:$AH33)</f>
        <v>2</v>
      </c>
      <c r="G73" s="42">
        <f>'Avg Bill Days'!C30</f>
        <v>30.619</v>
      </c>
      <c r="H73" s="42"/>
      <c r="I73" s="42"/>
      <c r="J73" s="42">
        <f t="shared" si="8"/>
        <v>752</v>
      </c>
      <c r="K73" s="42">
        <f t="shared" si="8"/>
        <v>275</v>
      </c>
      <c r="L73" s="42"/>
      <c r="M73" s="42"/>
      <c r="N73" s="42"/>
      <c r="O73" s="42"/>
      <c r="P73" s="42"/>
      <c r="Q73" s="42"/>
      <c r="R73" s="42">
        <f t="shared" si="9"/>
        <v>395141</v>
      </c>
      <c r="S73" s="42">
        <f t="shared" si="10"/>
        <v>761</v>
      </c>
    </row>
    <row r="74" spans="1:19" s="18" customFormat="1">
      <c r="A74" s="18">
        <f t="shared" si="12"/>
        <v>2014</v>
      </c>
      <c r="B74" s="18">
        <f t="shared" si="13"/>
        <v>7</v>
      </c>
      <c r="F74" s="42">
        <f>SUMIF('Cust MB Ind'!$X$8:$AH$8,$B$29,'Cust MB Ind'!$X34:$AH34)</f>
        <v>2</v>
      </c>
      <c r="G74" s="42">
        <f>'Avg Bill Days'!C31</f>
        <v>30.713999999999999</v>
      </c>
      <c r="H74" s="42"/>
      <c r="I74" s="42"/>
      <c r="J74" s="42">
        <f t="shared" si="8"/>
        <v>786</v>
      </c>
      <c r="K74" s="42">
        <f t="shared" si="8"/>
        <v>261</v>
      </c>
      <c r="L74" s="42"/>
      <c r="M74" s="42"/>
      <c r="N74" s="42"/>
      <c r="O74" s="42"/>
      <c r="P74" s="42"/>
      <c r="Q74" s="42"/>
      <c r="R74" s="42">
        <f t="shared" si="9"/>
        <v>407619</v>
      </c>
      <c r="S74" s="42">
        <f t="shared" si="10"/>
        <v>786</v>
      </c>
    </row>
    <row r="75" spans="1:19" s="18" customFormat="1">
      <c r="A75" s="18">
        <f t="shared" si="12"/>
        <v>2014</v>
      </c>
      <c r="B75" s="18">
        <f t="shared" si="13"/>
        <v>8</v>
      </c>
      <c r="F75" s="42">
        <f>SUMIF('Cust MB Ind'!$X$8:$AH$8,$B$29,'Cust MB Ind'!$X35:$AH35)</f>
        <v>2</v>
      </c>
      <c r="G75" s="42">
        <f>'Avg Bill Days'!C32</f>
        <v>30.475999999999999</v>
      </c>
      <c r="H75" s="42"/>
      <c r="I75" s="42"/>
      <c r="J75" s="42">
        <f t="shared" si="8"/>
        <v>793</v>
      </c>
      <c r="K75" s="42">
        <f t="shared" si="8"/>
        <v>258</v>
      </c>
      <c r="L75" s="42"/>
      <c r="M75" s="42"/>
      <c r="N75" s="42"/>
      <c r="O75" s="42"/>
      <c r="P75" s="42"/>
      <c r="Q75" s="42"/>
      <c r="R75" s="42">
        <f t="shared" si="9"/>
        <v>411426</v>
      </c>
      <c r="S75" s="42">
        <f t="shared" si="10"/>
        <v>793</v>
      </c>
    </row>
    <row r="76" spans="1:19" s="18" customFormat="1">
      <c r="A76" s="18">
        <f t="shared" si="12"/>
        <v>2014</v>
      </c>
      <c r="B76" s="18">
        <f t="shared" si="13"/>
        <v>9</v>
      </c>
      <c r="F76" s="42">
        <f>SUMIF('Cust MB Ind'!$X$8:$AH$8,$B$29,'Cust MB Ind'!$X36:$AH36)</f>
        <v>2</v>
      </c>
      <c r="G76" s="42">
        <f>'Avg Bill Days'!C33</f>
        <v>31.143000000000001</v>
      </c>
      <c r="H76" s="42"/>
      <c r="I76" s="42"/>
      <c r="J76" s="42">
        <f t="shared" si="8"/>
        <v>783</v>
      </c>
      <c r="K76" s="42">
        <f t="shared" si="8"/>
        <v>261</v>
      </c>
      <c r="L76" s="42"/>
      <c r="M76" s="42"/>
      <c r="N76" s="42"/>
      <c r="O76" s="42"/>
      <c r="P76" s="42"/>
      <c r="Q76" s="42"/>
      <c r="R76" s="42">
        <f t="shared" si="9"/>
        <v>392402</v>
      </c>
      <c r="S76" s="42">
        <f t="shared" si="10"/>
        <v>790</v>
      </c>
    </row>
    <row r="77" spans="1:19" s="18" customFormat="1">
      <c r="A77" s="18">
        <f t="shared" si="12"/>
        <v>2014</v>
      </c>
      <c r="B77" s="18">
        <f t="shared" si="13"/>
        <v>10</v>
      </c>
      <c r="F77" s="42">
        <f>SUMIF('Cust MB Ind'!$X$8:$AH$8,$B$29,'Cust MB Ind'!$X37:$AH37)</f>
        <v>2</v>
      </c>
      <c r="G77" s="42">
        <f>'Avg Bill Days'!C34</f>
        <v>30.762</v>
      </c>
      <c r="H77" s="42"/>
      <c r="I77" s="42"/>
      <c r="J77" s="42">
        <f t="shared" si="8"/>
        <v>749</v>
      </c>
      <c r="K77" s="42">
        <f t="shared" si="8"/>
        <v>256</v>
      </c>
      <c r="L77" s="42"/>
      <c r="M77" s="42"/>
      <c r="N77" s="42"/>
      <c r="O77" s="42"/>
      <c r="P77" s="42"/>
      <c r="Q77" s="42"/>
      <c r="R77" s="42">
        <f t="shared" si="9"/>
        <v>372116</v>
      </c>
      <c r="S77" s="42">
        <f t="shared" si="10"/>
        <v>763</v>
      </c>
    </row>
    <row r="78" spans="1:19" s="18" customFormat="1">
      <c r="A78" s="18">
        <f t="shared" si="12"/>
        <v>2014</v>
      </c>
      <c r="B78" s="18">
        <f t="shared" si="13"/>
        <v>11</v>
      </c>
      <c r="F78" s="42">
        <f>SUMIF('Cust MB Ind'!$X$8:$AH$8,$B$29,'Cust MB Ind'!$X38:$AH38)</f>
        <v>2</v>
      </c>
      <c r="G78" s="42">
        <f>'Avg Bill Days'!C35</f>
        <v>28.619</v>
      </c>
      <c r="H78" s="42"/>
      <c r="I78" s="42"/>
      <c r="J78" s="42">
        <f t="shared" si="8"/>
        <v>711</v>
      </c>
      <c r="K78" s="42">
        <f t="shared" si="8"/>
        <v>247</v>
      </c>
      <c r="L78" s="42"/>
      <c r="M78" s="42"/>
      <c r="N78" s="42"/>
      <c r="O78" s="42"/>
      <c r="P78" s="42"/>
      <c r="Q78" s="42"/>
      <c r="R78" s="42">
        <f t="shared" si="9"/>
        <v>324365</v>
      </c>
      <c r="S78" s="42">
        <f t="shared" si="10"/>
        <v>754</v>
      </c>
    </row>
    <row r="79" spans="1:19" s="18" customFormat="1">
      <c r="A79" s="18">
        <f t="shared" si="12"/>
        <v>2014</v>
      </c>
      <c r="B79" s="18">
        <f t="shared" si="13"/>
        <v>12</v>
      </c>
      <c r="F79" s="42">
        <f>SUMIF('Cust MB Ind'!$X$8:$AH$8,$B$29,'Cust MB Ind'!$X39:$AH39)</f>
        <v>2</v>
      </c>
      <c r="G79" s="42">
        <f>'Avg Bill Days'!C36</f>
        <v>31.238</v>
      </c>
      <c r="H79" s="42"/>
      <c r="I79" s="42"/>
      <c r="J79" s="42">
        <f t="shared" si="8"/>
        <v>705</v>
      </c>
      <c r="K79" s="42">
        <f t="shared" si="8"/>
        <v>226</v>
      </c>
      <c r="L79" s="42"/>
      <c r="M79" s="42"/>
      <c r="N79" s="42"/>
      <c r="O79" s="42"/>
      <c r="P79" s="42"/>
      <c r="Q79" s="42"/>
      <c r="R79" s="42">
        <f t="shared" si="9"/>
        <v>314326</v>
      </c>
      <c r="S79" s="42">
        <f t="shared" si="10"/>
        <v>705</v>
      </c>
    </row>
    <row r="80" spans="1:19" s="18" customFormat="1">
      <c r="A80" s="18">
        <f t="shared" si="12"/>
        <v>2015</v>
      </c>
      <c r="B80" s="18">
        <f t="shared" si="13"/>
        <v>1</v>
      </c>
      <c r="F80" s="42">
        <f>SUMIF('Cust MB Ind'!$X$8:$AH$8,$B$29,'Cust MB Ind'!$X40:$AH40)</f>
        <v>2</v>
      </c>
      <c r="G80" s="42">
        <f>'Avg Bill Days'!C37</f>
        <v>32.286000000000001</v>
      </c>
      <c r="H80" s="42"/>
      <c r="I80" s="42"/>
      <c r="J80" s="42">
        <f t="shared" si="8"/>
        <v>691</v>
      </c>
      <c r="K80" s="42">
        <f t="shared" si="8"/>
        <v>223</v>
      </c>
      <c r="L80" s="42"/>
      <c r="M80" s="42"/>
      <c r="N80" s="42"/>
      <c r="O80" s="42"/>
      <c r="P80" s="42"/>
      <c r="Q80" s="42"/>
      <c r="R80" s="42">
        <f t="shared" si="9"/>
        <v>295938</v>
      </c>
      <c r="S80" s="42">
        <f t="shared" si="10"/>
        <v>718</v>
      </c>
    </row>
    <row r="81" spans="1:19" s="18" customFormat="1">
      <c r="A81" s="18">
        <f t="shared" si="12"/>
        <v>2015</v>
      </c>
      <c r="B81" s="18">
        <f t="shared" si="13"/>
        <v>2</v>
      </c>
      <c r="F81" s="42">
        <f>SUMIF('Cust MB Ind'!$X$8:$AH$8,$B$29,'Cust MB Ind'!$X41:$AH41)</f>
        <v>2</v>
      </c>
      <c r="G81" s="42">
        <f>'Avg Bill Days'!C38</f>
        <v>29.81</v>
      </c>
      <c r="H81" s="42"/>
      <c r="I81" s="42"/>
      <c r="J81" s="42">
        <f t="shared" si="8"/>
        <v>709</v>
      </c>
      <c r="K81" s="42">
        <f t="shared" si="8"/>
        <v>245</v>
      </c>
      <c r="L81" s="42"/>
      <c r="M81" s="42"/>
      <c r="N81" s="42"/>
      <c r="O81" s="42"/>
      <c r="P81" s="42"/>
      <c r="Q81" s="42"/>
      <c r="R81" s="42">
        <f t="shared" si="9"/>
        <v>346814</v>
      </c>
      <c r="S81" s="42">
        <f t="shared" si="10"/>
        <v>709</v>
      </c>
    </row>
    <row r="82" spans="1:19" s="18" customFormat="1">
      <c r="A82" s="18">
        <f t="shared" si="12"/>
        <v>2015</v>
      </c>
      <c r="B82" s="18">
        <f t="shared" si="13"/>
        <v>3</v>
      </c>
      <c r="F82" s="42">
        <f>SUMIF('Cust MB Ind'!$X$8:$AH$8,$B$29,'Cust MB Ind'!$X42:$AH42)</f>
        <v>2</v>
      </c>
      <c r="G82" s="42">
        <f>'Avg Bill Days'!C39</f>
        <v>29.524000000000001</v>
      </c>
      <c r="H82" s="42"/>
      <c r="I82" s="42"/>
      <c r="J82" s="42">
        <f t="shared" si="8"/>
        <v>706</v>
      </c>
      <c r="K82" s="42">
        <f t="shared" si="8"/>
        <v>245</v>
      </c>
      <c r="L82" s="42"/>
      <c r="M82" s="42"/>
      <c r="N82" s="42"/>
      <c r="O82" s="42"/>
      <c r="P82" s="42"/>
      <c r="Q82" s="42"/>
      <c r="R82" s="42">
        <f t="shared" si="9"/>
        <v>310229</v>
      </c>
      <c r="S82" s="42">
        <f t="shared" si="10"/>
        <v>706</v>
      </c>
    </row>
    <row r="83" spans="1:19" s="18" customFormat="1">
      <c r="A83" s="18">
        <f t="shared" si="12"/>
        <v>2015</v>
      </c>
      <c r="B83" s="18">
        <f t="shared" si="13"/>
        <v>4</v>
      </c>
      <c r="F83" s="42">
        <f>SUMIF('Cust MB Ind'!$X$8:$AH$8,$B$29,'Cust MB Ind'!$X43:$AH43)</f>
        <v>2</v>
      </c>
      <c r="G83" s="42">
        <f>'Avg Bill Days'!C40</f>
        <v>30.713999999999999</v>
      </c>
      <c r="H83" s="42"/>
      <c r="I83" s="42"/>
      <c r="J83" s="42">
        <f t="shared" si="8"/>
        <v>738</v>
      </c>
      <c r="K83" s="42">
        <f t="shared" si="8"/>
        <v>245</v>
      </c>
      <c r="L83" s="42"/>
      <c r="M83" s="42"/>
      <c r="N83" s="42"/>
      <c r="O83" s="42"/>
      <c r="P83" s="42"/>
      <c r="Q83" s="42"/>
      <c r="R83" s="42">
        <f t="shared" si="9"/>
        <v>367252</v>
      </c>
      <c r="S83" s="42">
        <f t="shared" si="10"/>
        <v>738</v>
      </c>
    </row>
    <row r="84" spans="1:19" s="18" customFormat="1">
      <c r="A84" s="18">
        <f t="shared" si="12"/>
        <v>2015</v>
      </c>
      <c r="B84" s="18">
        <f t="shared" si="13"/>
        <v>5</v>
      </c>
      <c r="F84" s="42">
        <f>SUMIF('Cust MB Ind'!$X$8:$AH$8,$B$29,'Cust MB Ind'!$X44:$AH44)</f>
        <v>2</v>
      </c>
      <c r="G84" s="42">
        <f>'Avg Bill Days'!C41</f>
        <v>29.524000000000001</v>
      </c>
      <c r="H84" s="42"/>
      <c r="I84" s="42"/>
      <c r="J84" s="42">
        <f t="shared" si="8"/>
        <v>734</v>
      </c>
      <c r="K84" s="42">
        <f t="shared" si="8"/>
        <v>266</v>
      </c>
      <c r="L84" s="42"/>
      <c r="M84" s="42"/>
      <c r="N84" s="42"/>
      <c r="O84" s="42"/>
      <c r="P84" s="42"/>
      <c r="Q84" s="42"/>
      <c r="R84" s="42">
        <f t="shared" si="9"/>
        <v>355313</v>
      </c>
      <c r="S84" s="42">
        <f t="shared" si="10"/>
        <v>752</v>
      </c>
    </row>
    <row r="85" spans="1:19" s="18" customFormat="1">
      <c r="A85" s="18">
        <f t="shared" si="12"/>
        <v>2015</v>
      </c>
      <c r="B85" s="18">
        <f t="shared" si="13"/>
        <v>6</v>
      </c>
      <c r="F85" s="42">
        <f>SUMIF('Cust MB Ind'!$X$8:$AH$8,$B$29,'Cust MB Ind'!$X45:$AH45)</f>
        <v>2</v>
      </c>
      <c r="G85" s="42">
        <f>'Avg Bill Days'!C42</f>
        <v>30.619</v>
      </c>
      <c r="H85" s="42"/>
      <c r="I85" s="42"/>
      <c r="J85" s="42">
        <f t="shared" si="8"/>
        <v>752</v>
      </c>
      <c r="K85" s="42">
        <f t="shared" si="8"/>
        <v>275</v>
      </c>
      <c r="L85" s="42"/>
      <c r="M85" s="42"/>
      <c r="N85" s="42"/>
      <c r="O85" s="42"/>
      <c r="P85" s="42"/>
      <c r="Q85" s="42"/>
      <c r="R85" s="42">
        <f t="shared" si="9"/>
        <v>395141</v>
      </c>
      <c r="S85" s="42">
        <f t="shared" si="10"/>
        <v>761</v>
      </c>
    </row>
    <row r="86" spans="1:19" s="18" customFormat="1">
      <c r="A86" s="18">
        <f t="shared" si="12"/>
        <v>2015</v>
      </c>
      <c r="B86" s="18">
        <f t="shared" si="13"/>
        <v>7</v>
      </c>
      <c r="F86" s="42">
        <f>SUMIF('Cust MB Ind'!$X$8:$AH$8,$B$29,'Cust MB Ind'!$X46:$AH46)</f>
        <v>2</v>
      </c>
      <c r="G86" s="42">
        <f>'Avg Bill Days'!C43</f>
        <v>30.713999999999999</v>
      </c>
      <c r="H86" s="42"/>
      <c r="I86" s="42"/>
      <c r="J86" s="42">
        <f t="shared" si="8"/>
        <v>786</v>
      </c>
      <c r="K86" s="42">
        <f t="shared" si="8"/>
        <v>261</v>
      </c>
      <c r="L86" s="42"/>
      <c r="M86" s="42"/>
      <c r="N86" s="42"/>
      <c r="O86" s="42"/>
      <c r="P86" s="42"/>
      <c r="Q86" s="42"/>
      <c r="R86" s="42">
        <f t="shared" si="9"/>
        <v>407619</v>
      </c>
      <c r="S86" s="42">
        <f t="shared" si="10"/>
        <v>786</v>
      </c>
    </row>
    <row r="87" spans="1:19" s="18" customFormat="1">
      <c r="A87" s="18">
        <f t="shared" si="12"/>
        <v>2015</v>
      </c>
      <c r="B87" s="18">
        <f t="shared" si="13"/>
        <v>8</v>
      </c>
      <c r="F87" s="42">
        <f>SUMIF('Cust MB Ind'!$X$8:$AH$8,$B$29,'Cust MB Ind'!$X47:$AH47)</f>
        <v>2</v>
      </c>
      <c r="G87" s="42">
        <f>'Avg Bill Days'!C44</f>
        <v>30.475999999999999</v>
      </c>
      <c r="H87" s="42"/>
      <c r="I87" s="42"/>
      <c r="J87" s="42">
        <f t="shared" si="8"/>
        <v>793</v>
      </c>
      <c r="K87" s="42">
        <f t="shared" si="8"/>
        <v>258</v>
      </c>
      <c r="L87" s="42"/>
      <c r="M87" s="42"/>
      <c r="N87" s="42"/>
      <c r="O87" s="42"/>
      <c r="P87" s="42"/>
      <c r="Q87" s="42"/>
      <c r="R87" s="42">
        <f t="shared" si="9"/>
        <v>411426</v>
      </c>
      <c r="S87" s="42">
        <f t="shared" si="10"/>
        <v>793</v>
      </c>
    </row>
    <row r="88" spans="1:19" s="18" customFormat="1">
      <c r="A88" s="18">
        <f t="shared" si="12"/>
        <v>2015</v>
      </c>
      <c r="B88" s="18">
        <f t="shared" si="13"/>
        <v>9</v>
      </c>
      <c r="F88" s="42">
        <f>SUMIF('Cust MB Ind'!$X$8:$AH$8,$B$29,'Cust MB Ind'!$X48:$AH48)</f>
        <v>2</v>
      </c>
      <c r="G88" s="42">
        <f>'Avg Bill Days'!C45</f>
        <v>31.143000000000001</v>
      </c>
      <c r="H88" s="42"/>
      <c r="I88" s="42"/>
      <c r="J88" s="42">
        <f t="shared" si="8"/>
        <v>783</v>
      </c>
      <c r="K88" s="42">
        <f t="shared" si="8"/>
        <v>261</v>
      </c>
      <c r="L88" s="42"/>
      <c r="M88" s="42"/>
      <c r="N88" s="42"/>
      <c r="O88" s="42"/>
      <c r="P88" s="42"/>
      <c r="Q88" s="42"/>
      <c r="R88" s="42">
        <f t="shared" si="9"/>
        <v>392402</v>
      </c>
      <c r="S88" s="42">
        <f t="shared" si="10"/>
        <v>790</v>
      </c>
    </row>
    <row r="89" spans="1:19" s="18" customFormat="1">
      <c r="A89" s="18">
        <f t="shared" si="12"/>
        <v>2015</v>
      </c>
      <c r="B89" s="18">
        <f t="shared" si="13"/>
        <v>10</v>
      </c>
      <c r="F89" s="42">
        <f>SUMIF('Cust MB Ind'!$X$8:$AH$8,$B$29,'Cust MB Ind'!$X49:$AH49)</f>
        <v>2</v>
      </c>
      <c r="G89" s="42">
        <f>'Avg Bill Days'!C46</f>
        <v>30.762</v>
      </c>
      <c r="H89" s="42"/>
      <c r="I89" s="42"/>
      <c r="J89" s="42">
        <f t="shared" si="8"/>
        <v>749</v>
      </c>
      <c r="K89" s="42">
        <f t="shared" si="8"/>
        <v>256</v>
      </c>
      <c r="L89" s="42"/>
      <c r="M89" s="42"/>
      <c r="N89" s="42"/>
      <c r="O89" s="42"/>
      <c r="P89" s="42"/>
      <c r="Q89" s="42"/>
      <c r="R89" s="42">
        <f t="shared" si="9"/>
        <v>372116</v>
      </c>
      <c r="S89" s="42">
        <f t="shared" si="10"/>
        <v>763</v>
      </c>
    </row>
    <row r="90" spans="1:19" s="18" customFormat="1">
      <c r="A90" s="18">
        <f t="shared" si="12"/>
        <v>2015</v>
      </c>
      <c r="B90" s="18">
        <f t="shared" si="13"/>
        <v>11</v>
      </c>
      <c r="F90" s="42">
        <f>SUMIF('Cust MB Ind'!$X$8:$AH$8,$B$29,'Cust MB Ind'!$X50:$AH50)</f>
        <v>2</v>
      </c>
      <c r="G90" s="42">
        <f>'Avg Bill Days'!C47</f>
        <v>28.619</v>
      </c>
      <c r="H90" s="42"/>
      <c r="I90" s="42"/>
      <c r="J90" s="42">
        <f t="shared" si="8"/>
        <v>711</v>
      </c>
      <c r="K90" s="42">
        <f t="shared" si="8"/>
        <v>247</v>
      </c>
      <c r="L90" s="42"/>
      <c r="M90" s="42"/>
      <c r="N90" s="42"/>
      <c r="O90" s="42"/>
      <c r="P90" s="42"/>
      <c r="Q90" s="42"/>
      <c r="R90" s="42">
        <f t="shared" si="9"/>
        <v>324365</v>
      </c>
      <c r="S90" s="42">
        <f t="shared" si="10"/>
        <v>754</v>
      </c>
    </row>
    <row r="91" spans="1:19" s="18" customFormat="1">
      <c r="A91" s="18">
        <f t="shared" si="12"/>
        <v>2015</v>
      </c>
      <c r="B91" s="18">
        <f t="shared" si="13"/>
        <v>12</v>
      </c>
      <c r="F91" s="42">
        <f>SUMIF('Cust MB Ind'!$X$8:$AH$8,$B$29,'Cust MB Ind'!$X51:$AH51)</f>
        <v>2</v>
      </c>
      <c r="G91" s="42">
        <f>'Avg Bill Days'!C48</f>
        <v>31.238</v>
      </c>
      <c r="H91" s="42"/>
      <c r="I91" s="42"/>
      <c r="J91" s="42">
        <f t="shared" si="8"/>
        <v>705</v>
      </c>
      <c r="K91" s="42">
        <f t="shared" si="8"/>
        <v>226</v>
      </c>
      <c r="L91" s="42"/>
      <c r="M91" s="42"/>
      <c r="N91" s="42"/>
      <c r="O91" s="42"/>
      <c r="P91" s="42"/>
      <c r="Q91" s="42"/>
      <c r="R91" s="42">
        <f t="shared" si="9"/>
        <v>314326</v>
      </c>
      <c r="S91" s="42">
        <f t="shared" si="10"/>
        <v>705</v>
      </c>
    </row>
    <row r="92" spans="1:19" s="18" customFormat="1">
      <c r="A92" s="18">
        <f t="shared" si="12"/>
        <v>2016</v>
      </c>
      <c r="B92" s="18">
        <f t="shared" si="13"/>
        <v>1</v>
      </c>
      <c r="F92" s="42">
        <f>SUMIF('Cust MB Ind'!$X$8:$AH$8,$B$29,'Cust MB Ind'!$X52:$AH52)</f>
        <v>2</v>
      </c>
      <c r="G92" s="42">
        <f>'Avg Bill Days'!C49</f>
        <v>32.286000000000001</v>
      </c>
      <c r="H92" s="42"/>
      <c r="I92" s="42"/>
      <c r="J92" s="42">
        <f t="shared" si="8"/>
        <v>691</v>
      </c>
      <c r="K92" s="42">
        <f t="shared" si="8"/>
        <v>223</v>
      </c>
      <c r="L92" s="42"/>
      <c r="M92" s="42"/>
      <c r="N92" s="42"/>
      <c r="O92" s="42"/>
      <c r="P92" s="42"/>
      <c r="Q92" s="42"/>
      <c r="R92" s="42">
        <f t="shared" si="9"/>
        <v>295938</v>
      </c>
      <c r="S92" s="42">
        <f t="shared" si="10"/>
        <v>718</v>
      </c>
    </row>
    <row r="93" spans="1:19" s="18" customFormat="1">
      <c r="A93" s="18">
        <f t="shared" si="12"/>
        <v>2016</v>
      </c>
      <c r="B93" s="18">
        <f t="shared" si="13"/>
        <v>2</v>
      </c>
      <c r="F93" s="42">
        <f>SUMIF('Cust MB Ind'!$X$8:$AH$8,$B$29,'Cust MB Ind'!$X53:$AH53)</f>
        <v>2</v>
      </c>
      <c r="G93" s="42">
        <f>'Avg Bill Days'!C50</f>
        <v>30.31</v>
      </c>
      <c r="H93" s="42"/>
      <c r="I93" s="42"/>
      <c r="J93" s="42">
        <f t="shared" si="8"/>
        <v>709</v>
      </c>
      <c r="K93" s="42">
        <f t="shared" si="8"/>
        <v>245</v>
      </c>
      <c r="L93" s="42"/>
      <c r="M93" s="42"/>
      <c r="N93" s="42"/>
      <c r="O93" s="42"/>
      <c r="P93" s="42"/>
      <c r="Q93" s="42"/>
      <c r="R93" s="42">
        <f t="shared" si="9"/>
        <v>352631</v>
      </c>
      <c r="S93" s="42">
        <f t="shared" si="10"/>
        <v>709</v>
      </c>
    </row>
    <row r="94" spans="1:19" s="18" customFormat="1">
      <c r="A94" s="18">
        <f t="shared" si="12"/>
        <v>2016</v>
      </c>
      <c r="B94" s="18">
        <f t="shared" si="13"/>
        <v>3</v>
      </c>
      <c r="F94" s="42">
        <f>SUMIF('Cust MB Ind'!$X$8:$AH$8,$B$29,'Cust MB Ind'!$X54:$AH54)</f>
        <v>2</v>
      </c>
      <c r="G94" s="42">
        <f>'Avg Bill Days'!C51</f>
        <v>30.024000000000001</v>
      </c>
      <c r="H94" s="42"/>
      <c r="I94" s="42"/>
      <c r="J94" s="42">
        <f t="shared" si="8"/>
        <v>706</v>
      </c>
      <c r="K94" s="42">
        <f t="shared" si="8"/>
        <v>245</v>
      </c>
      <c r="L94" s="42"/>
      <c r="M94" s="42"/>
      <c r="N94" s="42"/>
      <c r="O94" s="42"/>
      <c r="P94" s="42"/>
      <c r="Q94" s="42"/>
      <c r="R94" s="42">
        <f t="shared" si="9"/>
        <v>315483</v>
      </c>
      <c r="S94" s="42">
        <f t="shared" si="10"/>
        <v>706</v>
      </c>
    </row>
    <row r="95" spans="1:19" s="18" customFormat="1">
      <c r="A95" s="18">
        <f t="shared" si="12"/>
        <v>2016</v>
      </c>
      <c r="B95" s="18">
        <f t="shared" si="13"/>
        <v>4</v>
      </c>
      <c r="F95" s="42">
        <f>SUMIF('Cust MB Ind'!$X$8:$AH$8,$B$29,'Cust MB Ind'!$X55:$AH55)</f>
        <v>2</v>
      </c>
      <c r="G95" s="42">
        <f>'Avg Bill Days'!C52</f>
        <v>30.713999999999999</v>
      </c>
      <c r="H95" s="42"/>
      <c r="I95" s="42"/>
      <c r="J95" s="42">
        <f t="shared" si="8"/>
        <v>738</v>
      </c>
      <c r="K95" s="42">
        <f t="shared" si="8"/>
        <v>245</v>
      </c>
      <c r="L95" s="42"/>
      <c r="M95" s="42"/>
      <c r="N95" s="42"/>
      <c r="O95" s="42"/>
      <c r="P95" s="42"/>
      <c r="Q95" s="42"/>
      <c r="R95" s="42">
        <f t="shared" si="9"/>
        <v>367252</v>
      </c>
      <c r="S95" s="42">
        <f t="shared" si="10"/>
        <v>738</v>
      </c>
    </row>
    <row r="96" spans="1:19" s="18" customFormat="1">
      <c r="A96" s="18">
        <f t="shared" si="12"/>
        <v>2016</v>
      </c>
      <c r="B96" s="18">
        <f t="shared" si="13"/>
        <v>5</v>
      </c>
      <c r="F96" s="42">
        <f>SUMIF('Cust MB Ind'!$X$8:$AH$8,$B$29,'Cust MB Ind'!$X56:$AH56)</f>
        <v>2</v>
      </c>
      <c r="G96" s="42">
        <f>'Avg Bill Days'!C53</f>
        <v>29.524000000000001</v>
      </c>
      <c r="H96" s="42"/>
      <c r="I96" s="42"/>
      <c r="J96" s="42">
        <f t="shared" si="8"/>
        <v>734</v>
      </c>
      <c r="K96" s="42">
        <f t="shared" si="8"/>
        <v>266</v>
      </c>
      <c r="L96" s="42"/>
      <c r="M96" s="42"/>
      <c r="N96" s="42"/>
      <c r="O96" s="42"/>
      <c r="P96" s="42"/>
      <c r="Q96" s="42"/>
      <c r="R96" s="42">
        <f t="shared" si="9"/>
        <v>355313</v>
      </c>
      <c r="S96" s="42">
        <f t="shared" si="10"/>
        <v>752</v>
      </c>
    </row>
    <row r="97" spans="1:19" s="18" customFormat="1">
      <c r="A97" s="18">
        <f t="shared" si="12"/>
        <v>2016</v>
      </c>
      <c r="B97" s="18">
        <f t="shared" si="13"/>
        <v>6</v>
      </c>
      <c r="F97" s="42">
        <f>SUMIF('Cust MB Ind'!$X$8:$AH$8,$B$29,'Cust MB Ind'!$X57:$AH57)</f>
        <v>2</v>
      </c>
      <c r="G97" s="42">
        <f>'Avg Bill Days'!C54</f>
        <v>30.619</v>
      </c>
      <c r="H97" s="42"/>
      <c r="I97" s="42"/>
      <c r="J97" s="42">
        <f t="shared" si="8"/>
        <v>752</v>
      </c>
      <c r="K97" s="42">
        <f t="shared" si="8"/>
        <v>275</v>
      </c>
      <c r="L97" s="42"/>
      <c r="M97" s="42"/>
      <c r="N97" s="42"/>
      <c r="O97" s="42"/>
      <c r="P97" s="42"/>
      <c r="Q97" s="42"/>
      <c r="R97" s="42">
        <f t="shared" si="9"/>
        <v>395141</v>
      </c>
      <c r="S97" s="42">
        <f t="shared" si="10"/>
        <v>761</v>
      </c>
    </row>
    <row r="98" spans="1:19" s="18" customFormat="1">
      <c r="A98" s="18">
        <f t="shared" si="12"/>
        <v>2016</v>
      </c>
      <c r="B98" s="18">
        <f t="shared" si="13"/>
        <v>7</v>
      </c>
      <c r="F98" s="42">
        <f>SUMIF('Cust MB Ind'!$X$8:$AH$8,$B$29,'Cust MB Ind'!$X58:$AH58)</f>
        <v>2</v>
      </c>
      <c r="G98" s="42">
        <f>'Avg Bill Days'!C55</f>
        <v>30.713999999999999</v>
      </c>
      <c r="H98" s="42"/>
      <c r="I98" s="42"/>
      <c r="J98" s="42">
        <f t="shared" si="8"/>
        <v>786</v>
      </c>
      <c r="K98" s="42">
        <f t="shared" si="8"/>
        <v>261</v>
      </c>
      <c r="L98" s="42"/>
      <c r="M98" s="42"/>
      <c r="N98" s="42"/>
      <c r="O98" s="42"/>
      <c r="P98" s="42"/>
      <c r="Q98" s="42"/>
      <c r="R98" s="42">
        <f t="shared" si="9"/>
        <v>407619</v>
      </c>
      <c r="S98" s="42">
        <f t="shared" si="10"/>
        <v>786</v>
      </c>
    </row>
    <row r="99" spans="1:19" s="18" customFormat="1">
      <c r="A99" s="18">
        <f t="shared" si="12"/>
        <v>2016</v>
      </c>
      <c r="B99" s="18">
        <f t="shared" si="13"/>
        <v>8</v>
      </c>
      <c r="F99" s="42">
        <f>SUMIF('Cust MB Ind'!$X$8:$AH$8,$B$29,'Cust MB Ind'!$X59:$AH59)</f>
        <v>2</v>
      </c>
      <c r="G99" s="42">
        <f>'Avg Bill Days'!C56</f>
        <v>30.475999999999999</v>
      </c>
      <c r="H99" s="42"/>
      <c r="I99" s="42"/>
      <c r="J99" s="42">
        <f t="shared" si="8"/>
        <v>793</v>
      </c>
      <c r="K99" s="42">
        <f t="shared" si="8"/>
        <v>258</v>
      </c>
      <c r="L99" s="42"/>
      <c r="M99" s="42"/>
      <c r="N99" s="42"/>
      <c r="O99" s="42"/>
      <c r="P99" s="42"/>
      <c r="Q99" s="42"/>
      <c r="R99" s="42">
        <f t="shared" si="9"/>
        <v>411426</v>
      </c>
      <c r="S99" s="42">
        <f t="shared" si="10"/>
        <v>793</v>
      </c>
    </row>
    <row r="100" spans="1:19" s="18" customFormat="1">
      <c r="A100" s="18">
        <f t="shared" si="12"/>
        <v>2016</v>
      </c>
      <c r="B100" s="18">
        <f t="shared" si="13"/>
        <v>9</v>
      </c>
      <c r="F100" s="42">
        <f>SUMIF('Cust MB Ind'!$X$8:$AH$8,$B$29,'Cust MB Ind'!$X60:$AH60)</f>
        <v>2</v>
      </c>
      <c r="G100" s="42">
        <f>'Avg Bill Days'!C57</f>
        <v>31.143000000000001</v>
      </c>
      <c r="H100" s="42"/>
      <c r="I100" s="42"/>
      <c r="J100" s="42">
        <f t="shared" si="8"/>
        <v>783</v>
      </c>
      <c r="K100" s="42">
        <f t="shared" si="8"/>
        <v>261</v>
      </c>
      <c r="L100" s="42"/>
      <c r="M100" s="42"/>
      <c r="N100" s="42"/>
      <c r="O100" s="42"/>
      <c r="P100" s="42"/>
      <c r="Q100" s="42"/>
      <c r="R100" s="42">
        <f t="shared" si="9"/>
        <v>392402</v>
      </c>
      <c r="S100" s="42">
        <f t="shared" si="10"/>
        <v>790</v>
      </c>
    </row>
    <row r="101" spans="1:19" s="18" customFormat="1">
      <c r="A101" s="18">
        <f t="shared" si="12"/>
        <v>2016</v>
      </c>
      <c r="B101" s="18">
        <f t="shared" si="13"/>
        <v>10</v>
      </c>
      <c r="F101" s="42">
        <f>SUMIF('Cust MB Ind'!$X$8:$AH$8,$B$29,'Cust MB Ind'!$X61:$AH61)</f>
        <v>2</v>
      </c>
      <c r="G101" s="42">
        <f>'Avg Bill Days'!C58</f>
        <v>30.762</v>
      </c>
      <c r="H101" s="42"/>
      <c r="I101" s="42"/>
      <c r="J101" s="42">
        <f t="shared" si="8"/>
        <v>749</v>
      </c>
      <c r="K101" s="42">
        <f t="shared" si="8"/>
        <v>256</v>
      </c>
      <c r="L101" s="42"/>
      <c r="M101" s="42"/>
      <c r="N101" s="42"/>
      <c r="O101" s="42"/>
      <c r="P101" s="42"/>
      <c r="Q101" s="42"/>
      <c r="R101" s="42">
        <f t="shared" si="9"/>
        <v>372116</v>
      </c>
      <c r="S101" s="42">
        <f t="shared" si="10"/>
        <v>763</v>
      </c>
    </row>
    <row r="102" spans="1:19" s="18" customFormat="1">
      <c r="A102" s="18">
        <f t="shared" si="12"/>
        <v>2016</v>
      </c>
      <c r="B102" s="18">
        <f t="shared" si="13"/>
        <v>11</v>
      </c>
      <c r="F102" s="42">
        <f>SUMIF('Cust MB Ind'!$X$8:$AH$8,$B$29,'Cust MB Ind'!$X62:$AH62)</f>
        <v>2</v>
      </c>
      <c r="G102" s="42">
        <f>'Avg Bill Days'!C59</f>
        <v>28.619</v>
      </c>
      <c r="H102" s="42"/>
      <c r="I102" s="42"/>
      <c r="J102" s="42">
        <f t="shared" si="8"/>
        <v>711</v>
      </c>
      <c r="K102" s="42">
        <f t="shared" si="8"/>
        <v>247</v>
      </c>
      <c r="L102" s="42"/>
      <c r="M102" s="42"/>
      <c r="N102" s="42"/>
      <c r="O102" s="42"/>
      <c r="P102" s="42"/>
      <c r="Q102" s="42"/>
      <c r="R102" s="42">
        <f t="shared" si="9"/>
        <v>324365</v>
      </c>
      <c r="S102" s="42">
        <f t="shared" si="10"/>
        <v>754</v>
      </c>
    </row>
    <row r="103" spans="1:19" s="18" customFormat="1">
      <c r="A103" s="18">
        <f t="shared" si="12"/>
        <v>2016</v>
      </c>
      <c r="B103" s="18">
        <f t="shared" si="13"/>
        <v>12</v>
      </c>
      <c r="F103" s="42">
        <f>SUMIF('Cust MB Ind'!$X$8:$AH$8,$B$29,'Cust MB Ind'!$X63:$AH63)</f>
        <v>2</v>
      </c>
      <c r="G103" s="42">
        <f>'Avg Bill Days'!C60</f>
        <v>31.238</v>
      </c>
      <c r="H103" s="42"/>
      <c r="I103" s="42"/>
      <c r="J103" s="42">
        <f t="shared" si="8"/>
        <v>705</v>
      </c>
      <c r="K103" s="42">
        <f t="shared" si="8"/>
        <v>226</v>
      </c>
      <c r="L103" s="42"/>
      <c r="M103" s="42"/>
      <c r="N103" s="42"/>
      <c r="O103" s="42"/>
      <c r="P103" s="42"/>
      <c r="Q103" s="42"/>
      <c r="R103" s="42">
        <f t="shared" si="9"/>
        <v>314326</v>
      </c>
      <c r="S103" s="42">
        <f t="shared" si="10"/>
        <v>705</v>
      </c>
    </row>
    <row r="104" spans="1:19" s="18" customFormat="1">
      <c r="A104" s="18">
        <f t="shared" si="12"/>
        <v>2017</v>
      </c>
      <c r="B104" s="18">
        <f t="shared" si="13"/>
        <v>1</v>
      </c>
      <c r="F104" s="42">
        <f>SUMIF('Cust MB Ind'!$X$8:$AH$8,$B$29,'Cust MB Ind'!$X64:$AH64)</f>
        <v>2</v>
      </c>
      <c r="G104" s="42">
        <f>'Avg Bill Days'!C61</f>
        <v>32.286000000000001</v>
      </c>
      <c r="H104" s="42"/>
      <c r="I104" s="42"/>
      <c r="J104" s="42">
        <f t="shared" si="8"/>
        <v>691</v>
      </c>
      <c r="K104" s="42">
        <f t="shared" si="8"/>
        <v>223</v>
      </c>
      <c r="L104" s="42"/>
      <c r="M104" s="42"/>
      <c r="N104" s="42"/>
      <c r="O104" s="42"/>
      <c r="P104" s="42"/>
      <c r="Q104" s="42"/>
      <c r="R104" s="42">
        <f t="shared" si="9"/>
        <v>295938</v>
      </c>
      <c r="S104" s="42">
        <f t="shared" si="10"/>
        <v>718</v>
      </c>
    </row>
    <row r="105" spans="1:19" s="18" customFormat="1">
      <c r="A105" s="18">
        <f t="shared" si="12"/>
        <v>2017</v>
      </c>
      <c r="B105" s="18">
        <f t="shared" si="13"/>
        <v>2</v>
      </c>
      <c r="F105" s="42">
        <f>SUMIF('Cust MB Ind'!$X$8:$AH$8,$B$29,'Cust MB Ind'!$X65:$AH65)</f>
        <v>2</v>
      </c>
      <c r="G105" s="42">
        <f>'Avg Bill Days'!C62</f>
        <v>29.81</v>
      </c>
      <c r="H105" s="42"/>
      <c r="I105" s="42"/>
      <c r="J105" s="42">
        <f t="shared" si="8"/>
        <v>709</v>
      </c>
      <c r="K105" s="42">
        <f t="shared" si="8"/>
        <v>245</v>
      </c>
      <c r="L105" s="42"/>
      <c r="M105" s="42"/>
      <c r="N105" s="42"/>
      <c r="O105" s="42"/>
      <c r="P105" s="42"/>
      <c r="Q105" s="42"/>
      <c r="R105" s="42">
        <f t="shared" si="9"/>
        <v>346814</v>
      </c>
      <c r="S105" s="42">
        <f t="shared" si="10"/>
        <v>709</v>
      </c>
    </row>
    <row r="106" spans="1:19" s="18" customFormat="1">
      <c r="A106" s="18">
        <f t="shared" si="12"/>
        <v>2017</v>
      </c>
      <c r="B106" s="18">
        <f t="shared" si="13"/>
        <v>3</v>
      </c>
      <c r="F106" s="42">
        <f>SUMIF('Cust MB Ind'!$X$8:$AH$8,$B$29,'Cust MB Ind'!$X66:$AH66)</f>
        <v>2</v>
      </c>
      <c r="G106" s="42">
        <f>'Avg Bill Days'!C63</f>
        <v>29.524000000000001</v>
      </c>
      <c r="H106" s="42"/>
      <c r="I106" s="42"/>
      <c r="J106" s="42">
        <f t="shared" si="8"/>
        <v>706</v>
      </c>
      <c r="K106" s="42">
        <f t="shared" si="8"/>
        <v>245</v>
      </c>
      <c r="L106" s="42"/>
      <c r="M106" s="42"/>
      <c r="N106" s="42"/>
      <c r="O106" s="42"/>
      <c r="P106" s="42"/>
      <c r="Q106" s="42"/>
      <c r="R106" s="42">
        <f t="shared" si="9"/>
        <v>310229</v>
      </c>
      <c r="S106" s="42">
        <f t="shared" si="10"/>
        <v>706</v>
      </c>
    </row>
    <row r="107" spans="1:19" s="18" customFormat="1">
      <c r="A107" s="18">
        <f t="shared" si="12"/>
        <v>2017</v>
      </c>
      <c r="B107" s="18">
        <f t="shared" si="13"/>
        <v>4</v>
      </c>
      <c r="F107" s="42">
        <f>SUMIF('Cust MB Ind'!$X$8:$AH$8,$B$29,'Cust MB Ind'!$X67:$AH67)</f>
        <v>2</v>
      </c>
      <c r="G107" s="42">
        <f>'Avg Bill Days'!C64</f>
        <v>30.713999999999999</v>
      </c>
      <c r="H107" s="42"/>
      <c r="I107" s="42"/>
      <c r="J107" s="42">
        <f t="shared" si="8"/>
        <v>738</v>
      </c>
      <c r="K107" s="42">
        <f t="shared" si="8"/>
        <v>245</v>
      </c>
      <c r="L107" s="42"/>
      <c r="M107" s="42"/>
      <c r="N107" s="42"/>
      <c r="O107" s="42"/>
      <c r="P107" s="42"/>
      <c r="Q107" s="42"/>
      <c r="R107" s="42">
        <f t="shared" si="9"/>
        <v>367252</v>
      </c>
      <c r="S107" s="42">
        <f t="shared" si="10"/>
        <v>738</v>
      </c>
    </row>
    <row r="108" spans="1:19" s="18" customFormat="1">
      <c r="A108" s="18">
        <f t="shared" si="12"/>
        <v>2017</v>
      </c>
      <c r="B108" s="18">
        <f t="shared" si="13"/>
        <v>5</v>
      </c>
      <c r="F108" s="42">
        <f>SUMIF('Cust MB Ind'!$X$8:$AH$8,$B$29,'Cust MB Ind'!$X68:$AH68)</f>
        <v>2</v>
      </c>
      <c r="G108" s="42">
        <f>'Avg Bill Days'!C65</f>
        <v>29.524000000000001</v>
      </c>
      <c r="H108" s="42"/>
      <c r="I108" s="42"/>
      <c r="J108" s="42">
        <f t="shared" si="8"/>
        <v>734</v>
      </c>
      <c r="K108" s="42">
        <f t="shared" si="8"/>
        <v>266</v>
      </c>
      <c r="L108" s="42"/>
      <c r="M108" s="42"/>
      <c r="N108" s="42"/>
      <c r="O108" s="42"/>
      <c r="P108" s="42"/>
      <c r="Q108" s="42"/>
      <c r="R108" s="42">
        <f t="shared" si="9"/>
        <v>355313</v>
      </c>
      <c r="S108" s="42">
        <f t="shared" si="10"/>
        <v>752</v>
      </c>
    </row>
    <row r="109" spans="1:19" s="18" customFormat="1">
      <c r="A109" s="18">
        <f t="shared" si="12"/>
        <v>2017</v>
      </c>
      <c r="B109" s="18">
        <f t="shared" si="13"/>
        <v>6</v>
      </c>
      <c r="F109" s="42">
        <f>SUMIF('Cust MB Ind'!$X$8:$AH$8,$B$29,'Cust MB Ind'!$X69:$AH69)</f>
        <v>2</v>
      </c>
      <c r="G109" s="42">
        <f>'Avg Bill Days'!C66</f>
        <v>30.619</v>
      </c>
      <c r="H109" s="42"/>
      <c r="I109" s="42"/>
      <c r="J109" s="42">
        <f t="shared" si="8"/>
        <v>752</v>
      </c>
      <c r="K109" s="42">
        <f t="shared" si="8"/>
        <v>275</v>
      </c>
      <c r="L109" s="42"/>
      <c r="M109" s="42"/>
      <c r="N109" s="42"/>
      <c r="O109" s="42"/>
      <c r="P109" s="42"/>
      <c r="Q109" s="42"/>
      <c r="R109" s="42">
        <f t="shared" si="9"/>
        <v>395141</v>
      </c>
      <c r="S109" s="42">
        <f t="shared" si="10"/>
        <v>761</v>
      </c>
    </row>
    <row r="110" spans="1:19" s="18" customFormat="1">
      <c r="A110" s="18">
        <f t="shared" si="12"/>
        <v>2017</v>
      </c>
      <c r="B110" s="18">
        <f t="shared" si="13"/>
        <v>7</v>
      </c>
      <c r="F110" s="42">
        <f>SUMIF('Cust MB Ind'!$X$8:$AH$8,$B$29,'Cust MB Ind'!$X70:$AH70)</f>
        <v>2</v>
      </c>
      <c r="G110" s="42">
        <f>'Avg Bill Days'!C67</f>
        <v>30.713999999999999</v>
      </c>
      <c r="H110" s="42"/>
      <c r="I110" s="42"/>
      <c r="J110" s="42">
        <f t="shared" si="8"/>
        <v>786</v>
      </c>
      <c r="K110" s="42">
        <f t="shared" si="8"/>
        <v>261</v>
      </c>
      <c r="L110" s="42"/>
      <c r="M110" s="42"/>
      <c r="N110" s="42"/>
      <c r="O110" s="42"/>
      <c r="P110" s="42"/>
      <c r="Q110" s="42"/>
      <c r="R110" s="42">
        <f t="shared" si="9"/>
        <v>407619</v>
      </c>
      <c r="S110" s="42">
        <f t="shared" si="10"/>
        <v>786</v>
      </c>
    </row>
    <row r="111" spans="1:19" s="18" customFormat="1">
      <c r="A111" s="18">
        <f t="shared" si="12"/>
        <v>2017</v>
      </c>
      <c r="B111" s="18">
        <f t="shared" si="13"/>
        <v>8</v>
      </c>
      <c r="F111" s="42">
        <f>SUMIF('Cust MB Ind'!$X$8:$AH$8,$B$29,'Cust MB Ind'!$X71:$AH71)</f>
        <v>2</v>
      </c>
      <c r="G111" s="42">
        <f>'Avg Bill Days'!C68</f>
        <v>30.475999999999999</v>
      </c>
      <c r="H111" s="42"/>
      <c r="I111" s="42"/>
      <c r="J111" s="42">
        <f t="shared" si="8"/>
        <v>793</v>
      </c>
      <c r="K111" s="42">
        <f t="shared" si="8"/>
        <v>258</v>
      </c>
      <c r="L111" s="42"/>
      <c r="M111" s="42"/>
      <c r="N111" s="42"/>
      <c r="O111" s="42"/>
      <c r="P111" s="42"/>
      <c r="Q111" s="42"/>
      <c r="R111" s="42">
        <f t="shared" si="9"/>
        <v>411426</v>
      </c>
      <c r="S111" s="42">
        <f t="shared" si="10"/>
        <v>793</v>
      </c>
    </row>
    <row r="112" spans="1:19" s="18" customFormat="1">
      <c r="A112" s="18">
        <f t="shared" si="12"/>
        <v>2017</v>
      </c>
      <c r="B112" s="18">
        <f t="shared" si="13"/>
        <v>9</v>
      </c>
      <c r="F112" s="42">
        <f>SUMIF('Cust MB Ind'!$X$8:$AH$8,$B$29,'Cust MB Ind'!$X72:$AH72)</f>
        <v>2</v>
      </c>
      <c r="G112" s="42">
        <f>'Avg Bill Days'!C69</f>
        <v>31.143000000000001</v>
      </c>
      <c r="H112" s="42"/>
      <c r="I112" s="42"/>
      <c r="J112" s="42">
        <f t="shared" si="8"/>
        <v>783</v>
      </c>
      <c r="K112" s="42">
        <f t="shared" si="8"/>
        <v>261</v>
      </c>
      <c r="L112" s="42"/>
      <c r="M112" s="42"/>
      <c r="N112" s="42"/>
      <c r="O112" s="42"/>
      <c r="P112" s="42"/>
      <c r="Q112" s="42"/>
      <c r="R112" s="42">
        <f t="shared" si="9"/>
        <v>392402</v>
      </c>
      <c r="S112" s="42">
        <f t="shared" si="10"/>
        <v>790</v>
      </c>
    </row>
    <row r="113" spans="1:19" s="18" customFormat="1">
      <c r="A113" s="18">
        <f t="shared" si="12"/>
        <v>2017</v>
      </c>
      <c r="B113" s="18">
        <f t="shared" si="13"/>
        <v>10</v>
      </c>
      <c r="F113" s="42">
        <f>SUMIF('Cust MB Ind'!$X$8:$AH$8,$B$29,'Cust MB Ind'!$X73:$AH73)</f>
        <v>2</v>
      </c>
      <c r="G113" s="42">
        <f>'Avg Bill Days'!C70</f>
        <v>30.762</v>
      </c>
      <c r="H113" s="42"/>
      <c r="I113" s="42"/>
      <c r="J113" s="42">
        <f t="shared" si="8"/>
        <v>749</v>
      </c>
      <c r="K113" s="42">
        <f t="shared" si="8"/>
        <v>256</v>
      </c>
      <c r="L113" s="42"/>
      <c r="M113" s="42"/>
      <c r="N113" s="42"/>
      <c r="O113" s="42"/>
      <c r="P113" s="42"/>
      <c r="Q113" s="42"/>
      <c r="R113" s="42">
        <f t="shared" si="9"/>
        <v>372116</v>
      </c>
      <c r="S113" s="42">
        <f t="shared" si="10"/>
        <v>763</v>
      </c>
    </row>
    <row r="114" spans="1:19" s="18" customFormat="1">
      <c r="A114" s="18">
        <f t="shared" si="12"/>
        <v>2017</v>
      </c>
      <c r="B114" s="18">
        <f t="shared" si="13"/>
        <v>11</v>
      </c>
      <c r="F114" s="42">
        <f>SUMIF('Cust MB Ind'!$X$8:$AH$8,$B$29,'Cust MB Ind'!$X74:$AH74)</f>
        <v>2</v>
      </c>
      <c r="G114" s="42">
        <f>'Avg Bill Days'!C71</f>
        <v>28.619</v>
      </c>
      <c r="H114" s="42"/>
      <c r="I114" s="42"/>
      <c r="J114" s="42">
        <f t="shared" ref="J114:K177" si="14">ROUND(SUMIF($B$32:$B$45,$B114,J$32:J$45)*$F114,0)</f>
        <v>711</v>
      </c>
      <c r="K114" s="42">
        <f t="shared" si="14"/>
        <v>247</v>
      </c>
      <c r="L114" s="42"/>
      <c r="M114" s="42"/>
      <c r="N114" s="42"/>
      <c r="O114" s="42"/>
      <c r="P114" s="42"/>
      <c r="Q114" s="42"/>
      <c r="R114" s="42">
        <f t="shared" ref="R114:R177" si="15">ROUND(SUMIF($B$32:$B$45,$B114,R$32:R$45)*$F114*$G114,0)</f>
        <v>324365</v>
      </c>
      <c r="S114" s="42">
        <f t="shared" ref="S114:S177" si="16">ROUND(SUMIF($B$32:$B$45,$B114,S$32:S$45)*$F114,0)</f>
        <v>754</v>
      </c>
    </row>
    <row r="115" spans="1:19" s="18" customFormat="1">
      <c r="A115" s="18">
        <f t="shared" si="12"/>
        <v>2017</v>
      </c>
      <c r="B115" s="18">
        <f t="shared" si="13"/>
        <v>12</v>
      </c>
      <c r="F115" s="42">
        <f>SUMIF('Cust MB Ind'!$X$8:$AH$8,$B$29,'Cust MB Ind'!$X75:$AH75)</f>
        <v>2</v>
      </c>
      <c r="G115" s="42">
        <f>'Avg Bill Days'!C72</f>
        <v>31.238</v>
      </c>
      <c r="H115" s="42"/>
      <c r="I115" s="42"/>
      <c r="J115" s="42">
        <f t="shared" si="14"/>
        <v>705</v>
      </c>
      <c r="K115" s="42">
        <f t="shared" si="14"/>
        <v>226</v>
      </c>
      <c r="L115" s="42"/>
      <c r="M115" s="42"/>
      <c r="N115" s="42"/>
      <c r="O115" s="42"/>
      <c r="P115" s="42"/>
      <c r="Q115" s="42"/>
      <c r="R115" s="42">
        <f t="shared" si="15"/>
        <v>314326</v>
      </c>
      <c r="S115" s="42">
        <f t="shared" si="16"/>
        <v>705</v>
      </c>
    </row>
    <row r="116" spans="1:19" s="18" customFormat="1">
      <c r="A116" s="18">
        <f t="shared" si="12"/>
        <v>2018</v>
      </c>
      <c r="B116" s="18">
        <f t="shared" si="13"/>
        <v>1</v>
      </c>
      <c r="F116" s="42">
        <f>SUMIF('Cust MB Ind'!$X$8:$AH$8,$B$29,'Cust MB Ind'!$X76:$AH76)</f>
        <v>2</v>
      </c>
      <c r="G116" s="42">
        <f>'Avg Bill Days'!C73</f>
        <v>32.286000000000001</v>
      </c>
      <c r="H116" s="42"/>
      <c r="I116" s="42"/>
      <c r="J116" s="42">
        <f t="shared" si="14"/>
        <v>691</v>
      </c>
      <c r="K116" s="42">
        <f t="shared" si="14"/>
        <v>223</v>
      </c>
      <c r="L116" s="42"/>
      <c r="M116" s="42"/>
      <c r="N116" s="42"/>
      <c r="O116" s="42"/>
      <c r="P116" s="42"/>
      <c r="Q116" s="42"/>
      <c r="R116" s="42">
        <f t="shared" si="15"/>
        <v>295938</v>
      </c>
      <c r="S116" s="42">
        <f t="shared" si="16"/>
        <v>718</v>
      </c>
    </row>
    <row r="117" spans="1:19" s="18" customFormat="1">
      <c r="A117" s="18">
        <f t="shared" si="12"/>
        <v>2018</v>
      </c>
      <c r="B117" s="18">
        <f t="shared" si="13"/>
        <v>2</v>
      </c>
      <c r="F117" s="42">
        <f>SUMIF('Cust MB Ind'!$X$8:$AH$8,$B$29,'Cust MB Ind'!$X77:$AH77)</f>
        <v>2</v>
      </c>
      <c r="G117" s="42">
        <f>'Avg Bill Days'!C74</f>
        <v>29.81</v>
      </c>
      <c r="H117" s="42"/>
      <c r="I117" s="42"/>
      <c r="J117" s="42">
        <f t="shared" si="14"/>
        <v>709</v>
      </c>
      <c r="K117" s="42">
        <f t="shared" si="14"/>
        <v>245</v>
      </c>
      <c r="L117" s="42"/>
      <c r="M117" s="42"/>
      <c r="N117" s="42"/>
      <c r="O117" s="42"/>
      <c r="P117" s="42"/>
      <c r="Q117" s="42"/>
      <c r="R117" s="42">
        <f t="shared" si="15"/>
        <v>346814</v>
      </c>
      <c r="S117" s="42">
        <f t="shared" si="16"/>
        <v>709</v>
      </c>
    </row>
    <row r="118" spans="1:19" s="18" customFormat="1">
      <c r="A118" s="18">
        <f t="shared" si="12"/>
        <v>2018</v>
      </c>
      <c r="B118" s="18">
        <f t="shared" si="13"/>
        <v>3</v>
      </c>
      <c r="F118" s="42">
        <f>SUMIF('Cust MB Ind'!$X$8:$AH$8,$B$29,'Cust MB Ind'!$X78:$AH78)</f>
        <v>2</v>
      </c>
      <c r="G118" s="42">
        <f>'Avg Bill Days'!C75</f>
        <v>29.524000000000001</v>
      </c>
      <c r="H118" s="42"/>
      <c r="I118" s="42"/>
      <c r="J118" s="42">
        <f t="shared" si="14"/>
        <v>706</v>
      </c>
      <c r="K118" s="42">
        <f t="shared" si="14"/>
        <v>245</v>
      </c>
      <c r="L118" s="42"/>
      <c r="M118" s="42"/>
      <c r="N118" s="42"/>
      <c r="O118" s="42"/>
      <c r="P118" s="42"/>
      <c r="Q118" s="42"/>
      <c r="R118" s="42">
        <f t="shared" si="15"/>
        <v>310229</v>
      </c>
      <c r="S118" s="42">
        <f t="shared" si="16"/>
        <v>706</v>
      </c>
    </row>
    <row r="119" spans="1:19" s="18" customFormat="1">
      <c r="A119" s="18">
        <f t="shared" si="12"/>
        <v>2018</v>
      </c>
      <c r="B119" s="18">
        <f t="shared" si="13"/>
        <v>4</v>
      </c>
      <c r="F119" s="42">
        <f>SUMIF('Cust MB Ind'!$X$8:$AH$8,$B$29,'Cust MB Ind'!$X79:$AH79)</f>
        <v>2</v>
      </c>
      <c r="G119" s="42">
        <f>'Avg Bill Days'!C76</f>
        <v>30.713999999999999</v>
      </c>
      <c r="H119" s="42"/>
      <c r="I119" s="42"/>
      <c r="J119" s="42">
        <f t="shared" si="14"/>
        <v>738</v>
      </c>
      <c r="K119" s="42">
        <f t="shared" si="14"/>
        <v>245</v>
      </c>
      <c r="L119" s="42"/>
      <c r="M119" s="42"/>
      <c r="N119" s="42"/>
      <c r="O119" s="42"/>
      <c r="P119" s="42"/>
      <c r="Q119" s="42"/>
      <c r="R119" s="42">
        <f t="shared" si="15"/>
        <v>367252</v>
      </c>
      <c r="S119" s="42">
        <f t="shared" si="16"/>
        <v>738</v>
      </c>
    </row>
    <row r="120" spans="1:19" s="18" customFormat="1">
      <c r="A120" s="18">
        <f t="shared" si="12"/>
        <v>2018</v>
      </c>
      <c r="B120" s="18">
        <f t="shared" si="13"/>
        <v>5</v>
      </c>
      <c r="F120" s="42">
        <f>SUMIF('Cust MB Ind'!$X$8:$AH$8,$B$29,'Cust MB Ind'!$X80:$AH80)</f>
        <v>2</v>
      </c>
      <c r="G120" s="42">
        <f>'Avg Bill Days'!C77</f>
        <v>29.524000000000001</v>
      </c>
      <c r="H120" s="42"/>
      <c r="I120" s="42"/>
      <c r="J120" s="42">
        <f t="shared" si="14"/>
        <v>734</v>
      </c>
      <c r="K120" s="42">
        <f t="shared" si="14"/>
        <v>266</v>
      </c>
      <c r="L120" s="42"/>
      <c r="M120" s="42"/>
      <c r="N120" s="42"/>
      <c r="O120" s="42"/>
      <c r="P120" s="42"/>
      <c r="Q120" s="42"/>
      <c r="R120" s="42">
        <f t="shared" si="15"/>
        <v>355313</v>
      </c>
      <c r="S120" s="42">
        <f t="shared" si="16"/>
        <v>752</v>
      </c>
    </row>
    <row r="121" spans="1:19" s="18" customFormat="1">
      <c r="A121" s="18">
        <f t="shared" si="12"/>
        <v>2018</v>
      </c>
      <c r="B121" s="18">
        <f t="shared" si="13"/>
        <v>6</v>
      </c>
      <c r="F121" s="42">
        <f>SUMIF('Cust MB Ind'!$X$8:$AH$8,$B$29,'Cust MB Ind'!$X81:$AH81)</f>
        <v>2</v>
      </c>
      <c r="G121" s="42">
        <f>'Avg Bill Days'!C78</f>
        <v>30.619</v>
      </c>
      <c r="H121" s="42"/>
      <c r="I121" s="42"/>
      <c r="J121" s="42">
        <f t="shared" si="14"/>
        <v>752</v>
      </c>
      <c r="K121" s="42">
        <f t="shared" si="14"/>
        <v>275</v>
      </c>
      <c r="L121" s="42"/>
      <c r="M121" s="42"/>
      <c r="N121" s="42"/>
      <c r="O121" s="42"/>
      <c r="P121" s="42"/>
      <c r="Q121" s="42"/>
      <c r="R121" s="42">
        <f t="shared" si="15"/>
        <v>395141</v>
      </c>
      <c r="S121" s="42">
        <f t="shared" si="16"/>
        <v>761</v>
      </c>
    </row>
    <row r="122" spans="1:19" s="18" customFormat="1">
      <c r="A122" s="18">
        <f t="shared" si="12"/>
        <v>2018</v>
      </c>
      <c r="B122" s="18">
        <f t="shared" si="13"/>
        <v>7</v>
      </c>
      <c r="F122" s="42">
        <f>SUMIF('Cust MB Ind'!$X$8:$AH$8,$B$29,'Cust MB Ind'!$X82:$AH82)</f>
        <v>2</v>
      </c>
      <c r="G122" s="42">
        <f>'Avg Bill Days'!C79</f>
        <v>30.713999999999999</v>
      </c>
      <c r="H122" s="42"/>
      <c r="I122" s="42"/>
      <c r="J122" s="42">
        <f t="shared" si="14"/>
        <v>786</v>
      </c>
      <c r="K122" s="42">
        <f t="shared" si="14"/>
        <v>261</v>
      </c>
      <c r="L122" s="42"/>
      <c r="M122" s="42"/>
      <c r="N122" s="42"/>
      <c r="O122" s="42"/>
      <c r="P122" s="42"/>
      <c r="Q122" s="42"/>
      <c r="R122" s="42">
        <f t="shared" si="15"/>
        <v>407619</v>
      </c>
      <c r="S122" s="42">
        <f t="shared" si="16"/>
        <v>786</v>
      </c>
    </row>
    <row r="123" spans="1:19" s="18" customFormat="1">
      <c r="A123" s="18">
        <f t="shared" si="12"/>
        <v>2018</v>
      </c>
      <c r="B123" s="18">
        <f t="shared" si="13"/>
        <v>8</v>
      </c>
      <c r="F123" s="42">
        <f>SUMIF('Cust MB Ind'!$X$8:$AH$8,$B$29,'Cust MB Ind'!$X83:$AH83)</f>
        <v>2</v>
      </c>
      <c r="G123" s="42">
        <f>'Avg Bill Days'!C80</f>
        <v>30.475999999999999</v>
      </c>
      <c r="H123" s="42"/>
      <c r="I123" s="42"/>
      <c r="J123" s="42">
        <f t="shared" si="14"/>
        <v>793</v>
      </c>
      <c r="K123" s="42">
        <f t="shared" si="14"/>
        <v>258</v>
      </c>
      <c r="L123" s="42"/>
      <c r="M123" s="42"/>
      <c r="N123" s="42"/>
      <c r="O123" s="42"/>
      <c r="P123" s="42"/>
      <c r="Q123" s="42"/>
      <c r="R123" s="42">
        <f t="shared" si="15"/>
        <v>411426</v>
      </c>
      <c r="S123" s="42">
        <f t="shared" si="16"/>
        <v>793</v>
      </c>
    </row>
    <row r="124" spans="1:19" s="18" customFormat="1">
      <c r="A124" s="18">
        <f t="shared" si="12"/>
        <v>2018</v>
      </c>
      <c r="B124" s="18">
        <f t="shared" si="13"/>
        <v>9</v>
      </c>
      <c r="F124" s="42">
        <f>SUMIF('Cust MB Ind'!$X$8:$AH$8,$B$29,'Cust MB Ind'!$X84:$AH84)</f>
        <v>2</v>
      </c>
      <c r="G124" s="42">
        <f>'Avg Bill Days'!C81</f>
        <v>31.143000000000001</v>
      </c>
      <c r="H124" s="42"/>
      <c r="I124" s="42"/>
      <c r="J124" s="42">
        <f t="shared" si="14"/>
        <v>783</v>
      </c>
      <c r="K124" s="42">
        <f t="shared" si="14"/>
        <v>261</v>
      </c>
      <c r="L124" s="42"/>
      <c r="M124" s="42"/>
      <c r="N124" s="42"/>
      <c r="O124" s="42"/>
      <c r="P124" s="42"/>
      <c r="Q124" s="42"/>
      <c r="R124" s="42">
        <f t="shared" si="15"/>
        <v>392402</v>
      </c>
      <c r="S124" s="42">
        <f t="shared" si="16"/>
        <v>790</v>
      </c>
    </row>
    <row r="125" spans="1:19" s="18" customFormat="1">
      <c r="A125" s="18">
        <f t="shared" si="12"/>
        <v>2018</v>
      </c>
      <c r="B125" s="18">
        <f t="shared" si="13"/>
        <v>10</v>
      </c>
      <c r="F125" s="42">
        <f>SUMIF('Cust MB Ind'!$X$8:$AH$8,$B$29,'Cust MB Ind'!$X85:$AH85)</f>
        <v>2</v>
      </c>
      <c r="G125" s="42">
        <f>'Avg Bill Days'!C82</f>
        <v>30.762</v>
      </c>
      <c r="H125" s="42"/>
      <c r="I125" s="42"/>
      <c r="J125" s="42">
        <f t="shared" si="14"/>
        <v>749</v>
      </c>
      <c r="K125" s="42">
        <f t="shared" si="14"/>
        <v>256</v>
      </c>
      <c r="L125" s="42"/>
      <c r="M125" s="42"/>
      <c r="N125" s="42"/>
      <c r="O125" s="42"/>
      <c r="P125" s="42"/>
      <c r="Q125" s="42"/>
      <c r="R125" s="42">
        <f t="shared" si="15"/>
        <v>372116</v>
      </c>
      <c r="S125" s="42">
        <f t="shared" si="16"/>
        <v>763</v>
      </c>
    </row>
    <row r="126" spans="1:19" s="18" customFormat="1">
      <c r="A126" s="18">
        <f t="shared" si="12"/>
        <v>2018</v>
      </c>
      <c r="B126" s="18">
        <f t="shared" si="13"/>
        <v>11</v>
      </c>
      <c r="F126" s="42">
        <f>SUMIF('Cust MB Ind'!$X$8:$AH$8,$B$29,'Cust MB Ind'!$X86:$AH86)</f>
        <v>2</v>
      </c>
      <c r="G126" s="42">
        <f>'Avg Bill Days'!C83</f>
        <v>28.619</v>
      </c>
      <c r="H126" s="42"/>
      <c r="I126" s="42"/>
      <c r="J126" s="42">
        <f t="shared" si="14"/>
        <v>711</v>
      </c>
      <c r="K126" s="42">
        <f t="shared" si="14"/>
        <v>247</v>
      </c>
      <c r="L126" s="42"/>
      <c r="M126" s="42"/>
      <c r="N126" s="42"/>
      <c r="O126" s="42"/>
      <c r="P126" s="42"/>
      <c r="Q126" s="42"/>
      <c r="R126" s="42">
        <f t="shared" si="15"/>
        <v>324365</v>
      </c>
      <c r="S126" s="42">
        <f t="shared" si="16"/>
        <v>754</v>
      </c>
    </row>
    <row r="127" spans="1:19" s="18" customFormat="1">
      <c r="A127" s="18">
        <f t="shared" si="12"/>
        <v>2018</v>
      </c>
      <c r="B127" s="18">
        <f t="shared" si="13"/>
        <v>12</v>
      </c>
      <c r="F127" s="42">
        <f>SUMIF('Cust MB Ind'!$X$8:$AH$8,$B$29,'Cust MB Ind'!$X87:$AH87)</f>
        <v>2</v>
      </c>
      <c r="G127" s="42">
        <f>'Avg Bill Days'!C84</f>
        <v>31.238</v>
      </c>
      <c r="H127" s="42"/>
      <c r="I127" s="42"/>
      <c r="J127" s="42">
        <f t="shared" si="14"/>
        <v>705</v>
      </c>
      <c r="K127" s="42">
        <f t="shared" si="14"/>
        <v>226</v>
      </c>
      <c r="L127" s="42"/>
      <c r="M127" s="42"/>
      <c r="N127" s="42"/>
      <c r="O127" s="42"/>
      <c r="P127" s="42"/>
      <c r="Q127" s="42"/>
      <c r="R127" s="42">
        <f t="shared" si="15"/>
        <v>314326</v>
      </c>
      <c r="S127" s="42">
        <f t="shared" si="16"/>
        <v>705</v>
      </c>
    </row>
    <row r="128" spans="1:19" s="18" customFormat="1">
      <c r="A128" s="18">
        <f t="shared" si="12"/>
        <v>2019</v>
      </c>
      <c r="B128" s="18">
        <f t="shared" si="13"/>
        <v>1</v>
      </c>
      <c r="F128" s="42">
        <f>SUMIF('Cust MB Ind'!$X$8:$AH$8,$B$29,'Cust MB Ind'!$X88:$AH88)</f>
        <v>2</v>
      </c>
      <c r="G128" s="42">
        <f>'Avg Bill Days'!C85</f>
        <v>32.286000000000001</v>
      </c>
      <c r="H128" s="42"/>
      <c r="I128" s="42"/>
      <c r="J128" s="42">
        <f t="shared" si="14"/>
        <v>691</v>
      </c>
      <c r="K128" s="42">
        <f t="shared" si="14"/>
        <v>223</v>
      </c>
      <c r="L128" s="42"/>
      <c r="M128" s="42"/>
      <c r="N128" s="42"/>
      <c r="O128" s="42"/>
      <c r="P128" s="42"/>
      <c r="Q128" s="42"/>
      <c r="R128" s="42">
        <f t="shared" si="15"/>
        <v>295938</v>
      </c>
      <c r="S128" s="42">
        <f t="shared" si="16"/>
        <v>718</v>
      </c>
    </row>
    <row r="129" spans="1:19" s="18" customFormat="1">
      <c r="A129" s="18">
        <f t="shared" si="12"/>
        <v>2019</v>
      </c>
      <c r="B129" s="18">
        <f t="shared" si="13"/>
        <v>2</v>
      </c>
      <c r="F129" s="42">
        <f>SUMIF('Cust MB Ind'!$X$8:$AH$8,$B$29,'Cust MB Ind'!$X89:$AH89)</f>
        <v>2</v>
      </c>
      <c r="G129" s="42">
        <f>'Avg Bill Days'!C86</f>
        <v>29.81</v>
      </c>
      <c r="H129" s="42"/>
      <c r="I129" s="42"/>
      <c r="J129" s="42">
        <f t="shared" si="14"/>
        <v>709</v>
      </c>
      <c r="K129" s="42">
        <f t="shared" si="14"/>
        <v>245</v>
      </c>
      <c r="L129" s="42"/>
      <c r="M129" s="42"/>
      <c r="N129" s="42"/>
      <c r="O129" s="42"/>
      <c r="P129" s="42"/>
      <c r="Q129" s="42"/>
      <c r="R129" s="42">
        <f t="shared" si="15"/>
        <v>346814</v>
      </c>
      <c r="S129" s="42">
        <f t="shared" si="16"/>
        <v>709</v>
      </c>
    </row>
    <row r="130" spans="1:19" s="18" customFormat="1">
      <c r="A130" s="18">
        <f t="shared" si="12"/>
        <v>2019</v>
      </c>
      <c r="B130" s="18">
        <f t="shared" si="13"/>
        <v>3</v>
      </c>
      <c r="F130" s="42">
        <f>SUMIF('Cust MB Ind'!$X$8:$AH$8,$B$29,'Cust MB Ind'!$X90:$AH90)</f>
        <v>2</v>
      </c>
      <c r="G130" s="42">
        <f>'Avg Bill Days'!C87</f>
        <v>29.524000000000001</v>
      </c>
      <c r="H130" s="42"/>
      <c r="I130" s="42"/>
      <c r="J130" s="42">
        <f t="shared" si="14"/>
        <v>706</v>
      </c>
      <c r="K130" s="42">
        <f t="shared" si="14"/>
        <v>245</v>
      </c>
      <c r="L130" s="42"/>
      <c r="M130" s="42"/>
      <c r="N130" s="42"/>
      <c r="O130" s="42"/>
      <c r="P130" s="42"/>
      <c r="Q130" s="42"/>
      <c r="R130" s="42">
        <f t="shared" si="15"/>
        <v>310229</v>
      </c>
      <c r="S130" s="42">
        <f t="shared" si="16"/>
        <v>706</v>
      </c>
    </row>
    <row r="131" spans="1:19" s="18" customFormat="1">
      <c r="A131" s="18">
        <f t="shared" si="12"/>
        <v>2019</v>
      </c>
      <c r="B131" s="18">
        <f t="shared" si="13"/>
        <v>4</v>
      </c>
      <c r="F131" s="42">
        <f>SUMIF('Cust MB Ind'!$X$8:$AH$8,$B$29,'Cust MB Ind'!$X91:$AH91)</f>
        <v>2</v>
      </c>
      <c r="G131" s="42">
        <f>'Avg Bill Days'!C88</f>
        <v>30.713999999999999</v>
      </c>
      <c r="H131" s="42"/>
      <c r="I131" s="42"/>
      <c r="J131" s="42">
        <f t="shared" si="14"/>
        <v>738</v>
      </c>
      <c r="K131" s="42">
        <f t="shared" si="14"/>
        <v>245</v>
      </c>
      <c r="L131" s="42"/>
      <c r="M131" s="42"/>
      <c r="N131" s="42"/>
      <c r="O131" s="42"/>
      <c r="P131" s="42"/>
      <c r="Q131" s="42"/>
      <c r="R131" s="42">
        <f t="shared" si="15"/>
        <v>367252</v>
      </c>
      <c r="S131" s="42">
        <f t="shared" si="16"/>
        <v>738</v>
      </c>
    </row>
    <row r="132" spans="1:19" s="18" customFormat="1">
      <c r="A132" s="18">
        <f t="shared" ref="A132:A195" si="17">A120+1</f>
        <v>2019</v>
      </c>
      <c r="B132" s="18">
        <f t="shared" si="13"/>
        <v>5</v>
      </c>
      <c r="F132" s="42">
        <f>SUMIF('Cust MB Ind'!$X$8:$AH$8,$B$29,'Cust MB Ind'!$X92:$AH92)</f>
        <v>2</v>
      </c>
      <c r="G132" s="42">
        <f>'Avg Bill Days'!C89</f>
        <v>29.524000000000001</v>
      </c>
      <c r="H132" s="42"/>
      <c r="I132" s="42"/>
      <c r="J132" s="42">
        <f t="shared" si="14"/>
        <v>734</v>
      </c>
      <c r="K132" s="42">
        <f t="shared" si="14"/>
        <v>266</v>
      </c>
      <c r="L132" s="42"/>
      <c r="M132" s="42"/>
      <c r="N132" s="42"/>
      <c r="O132" s="42"/>
      <c r="P132" s="42"/>
      <c r="Q132" s="42"/>
      <c r="R132" s="42">
        <f t="shared" si="15"/>
        <v>355313</v>
      </c>
      <c r="S132" s="42">
        <f t="shared" si="16"/>
        <v>752</v>
      </c>
    </row>
    <row r="133" spans="1:19" s="18" customFormat="1">
      <c r="A133" s="18">
        <f t="shared" si="17"/>
        <v>2019</v>
      </c>
      <c r="B133" s="18">
        <f t="shared" ref="B133:B196" si="18">B121</f>
        <v>6</v>
      </c>
      <c r="F133" s="42">
        <f>SUMIF('Cust MB Ind'!$X$8:$AH$8,$B$29,'Cust MB Ind'!$X93:$AH93)</f>
        <v>2</v>
      </c>
      <c r="G133" s="42">
        <f>'Avg Bill Days'!C90</f>
        <v>30.619</v>
      </c>
      <c r="H133" s="42"/>
      <c r="I133" s="42"/>
      <c r="J133" s="42">
        <f t="shared" si="14"/>
        <v>752</v>
      </c>
      <c r="K133" s="42">
        <f t="shared" si="14"/>
        <v>275</v>
      </c>
      <c r="L133" s="42"/>
      <c r="M133" s="42"/>
      <c r="N133" s="42"/>
      <c r="O133" s="42"/>
      <c r="P133" s="42"/>
      <c r="Q133" s="42"/>
      <c r="R133" s="42">
        <f t="shared" si="15"/>
        <v>395141</v>
      </c>
      <c r="S133" s="42">
        <f t="shared" si="16"/>
        <v>761</v>
      </c>
    </row>
    <row r="134" spans="1:19" s="18" customFormat="1">
      <c r="A134" s="18">
        <f t="shared" si="17"/>
        <v>2019</v>
      </c>
      <c r="B134" s="18">
        <f t="shared" si="18"/>
        <v>7</v>
      </c>
      <c r="F134" s="42">
        <f>SUMIF('Cust MB Ind'!$X$8:$AH$8,$B$29,'Cust MB Ind'!$X94:$AH94)</f>
        <v>2</v>
      </c>
      <c r="G134" s="42">
        <f>'Avg Bill Days'!C91</f>
        <v>30.713999999999999</v>
      </c>
      <c r="H134" s="42"/>
      <c r="I134" s="42"/>
      <c r="J134" s="42">
        <f t="shared" si="14"/>
        <v>786</v>
      </c>
      <c r="K134" s="42">
        <f t="shared" si="14"/>
        <v>261</v>
      </c>
      <c r="L134" s="42"/>
      <c r="M134" s="42"/>
      <c r="N134" s="42"/>
      <c r="O134" s="42"/>
      <c r="P134" s="42"/>
      <c r="Q134" s="42"/>
      <c r="R134" s="42">
        <f t="shared" si="15"/>
        <v>407619</v>
      </c>
      <c r="S134" s="42">
        <f t="shared" si="16"/>
        <v>786</v>
      </c>
    </row>
    <row r="135" spans="1:19" s="18" customFormat="1">
      <c r="A135" s="18">
        <f t="shared" si="17"/>
        <v>2019</v>
      </c>
      <c r="B135" s="18">
        <f t="shared" si="18"/>
        <v>8</v>
      </c>
      <c r="F135" s="42">
        <f>SUMIF('Cust MB Ind'!$X$8:$AH$8,$B$29,'Cust MB Ind'!$X95:$AH95)</f>
        <v>2</v>
      </c>
      <c r="G135" s="42">
        <f>'Avg Bill Days'!C92</f>
        <v>30.475999999999999</v>
      </c>
      <c r="H135" s="42"/>
      <c r="I135" s="42"/>
      <c r="J135" s="42">
        <f t="shared" si="14"/>
        <v>793</v>
      </c>
      <c r="K135" s="42">
        <f t="shared" si="14"/>
        <v>258</v>
      </c>
      <c r="L135" s="42"/>
      <c r="M135" s="42"/>
      <c r="N135" s="42"/>
      <c r="O135" s="42"/>
      <c r="P135" s="42"/>
      <c r="Q135" s="42"/>
      <c r="R135" s="42">
        <f t="shared" si="15"/>
        <v>411426</v>
      </c>
      <c r="S135" s="42">
        <f t="shared" si="16"/>
        <v>793</v>
      </c>
    </row>
    <row r="136" spans="1:19" s="18" customFormat="1">
      <c r="A136" s="18">
        <f t="shared" si="17"/>
        <v>2019</v>
      </c>
      <c r="B136" s="18">
        <f t="shared" si="18"/>
        <v>9</v>
      </c>
      <c r="F136" s="42">
        <f>SUMIF('Cust MB Ind'!$X$8:$AH$8,$B$29,'Cust MB Ind'!$X96:$AH96)</f>
        <v>2</v>
      </c>
      <c r="G136" s="42">
        <f>'Avg Bill Days'!C93</f>
        <v>31.143000000000001</v>
      </c>
      <c r="H136" s="42"/>
      <c r="I136" s="42"/>
      <c r="J136" s="42">
        <f t="shared" si="14"/>
        <v>783</v>
      </c>
      <c r="K136" s="42">
        <f t="shared" si="14"/>
        <v>261</v>
      </c>
      <c r="L136" s="42"/>
      <c r="M136" s="42"/>
      <c r="N136" s="42"/>
      <c r="O136" s="42"/>
      <c r="P136" s="42"/>
      <c r="Q136" s="42"/>
      <c r="R136" s="42">
        <f t="shared" si="15"/>
        <v>392402</v>
      </c>
      <c r="S136" s="42">
        <f t="shared" si="16"/>
        <v>790</v>
      </c>
    </row>
    <row r="137" spans="1:19" s="18" customFormat="1">
      <c r="A137" s="18">
        <f t="shared" si="17"/>
        <v>2019</v>
      </c>
      <c r="B137" s="18">
        <f t="shared" si="18"/>
        <v>10</v>
      </c>
      <c r="F137" s="42">
        <f>SUMIF('Cust MB Ind'!$X$8:$AH$8,$B$29,'Cust MB Ind'!$X97:$AH97)</f>
        <v>2</v>
      </c>
      <c r="G137" s="42">
        <f>'Avg Bill Days'!C94</f>
        <v>30.762</v>
      </c>
      <c r="H137" s="42"/>
      <c r="I137" s="42"/>
      <c r="J137" s="42">
        <f t="shared" si="14"/>
        <v>749</v>
      </c>
      <c r="K137" s="42">
        <f t="shared" si="14"/>
        <v>256</v>
      </c>
      <c r="L137" s="42"/>
      <c r="M137" s="42"/>
      <c r="N137" s="42"/>
      <c r="O137" s="42"/>
      <c r="P137" s="42"/>
      <c r="Q137" s="42"/>
      <c r="R137" s="42">
        <f t="shared" si="15"/>
        <v>372116</v>
      </c>
      <c r="S137" s="42">
        <f t="shared" si="16"/>
        <v>763</v>
      </c>
    </row>
    <row r="138" spans="1:19" s="18" customFormat="1">
      <c r="A138" s="18">
        <f t="shared" si="17"/>
        <v>2019</v>
      </c>
      <c r="B138" s="18">
        <f t="shared" si="18"/>
        <v>11</v>
      </c>
      <c r="F138" s="42">
        <f>SUMIF('Cust MB Ind'!$X$8:$AH$8,$B$29,'Cust MB Ind'!$X98:$AH98)</f>
        <v>2</v>
      </c>
      <c r="G138" s="42">
        <f>'Avg Bill Days'!C95</f>
        <v>28.619</v>
      </c>
      <c r="H138" s="42"/>
      <c r="I138" s="42"/>
      <c r="J138" s="42">
        <f t="shared" si="14"/>
        <v>711</v>
      </c>
      <c r="K138" s="42">
        <f t="shared" si="14"/>
        <v>247</v>
      </c>
      <c r="L138" s="42"/>
      <c r="M138" s="42"/>
      <c r="N138" s="42"/>
      <c r="O138" s="42"/>
      <c r="P138" s="42"/>
      <c r="Q138" s="42"/>
      <c r="R138" s="42">
        <f t="shared" si="15"/>
        <v>324365</v>
      </c>
      <c r="S138" s="42">
        <f t="shared" si="16"/>
        <v>754</v>
      </c>
    </row>
    <row r="139" spans="1:19" s="18" customFormat="1">
      <c r="A139" s="18">
        <f t="shared" si="17"/>
        <v>2019</v>
      </c>
      <c r="B139" s="18">
        <f t="shared" si="18"/>
        <v>12</v>
      </c>
      <c r="F139" s="42">
        <f>SUMIF('Cust MB Ind'!$X$8:$AH$8,$B$29,'Cust MB Ind'!$X99:$AH99)</f>
        <v>2</v>
      </c>
      <c r="G139" s="42">
        <f>'Avg Bill Days'!C96</f>
        <v>31.238</v>
      </c>
      <c r="H139" s="42"/>
      <c r="I139" s="42"/>
      <c r="J139" s="42">
        <f t="shared" si="14"/>
        <v>705</v>
      </c>
      <c r="K139" s="42">
        <f t="shared" si="14"/>
        <v>226</v>
      </c>
      <c r="L139" s="42"/>
      <c r="M139" s="42"/>
      <c r="N139" s="42"/>
      <c r="O139" s="42"/>
      <c r="P139" s="42"/>
      <c r="Q139" s="42"/>
      <c r="R139" s="42">
        <f t="shared" si="15"/>
        <v>314326</v>
      </c>
      <c r="S139" s="42">
        <f t="shared" si="16"/>
        <v>705</v>
      </c>
    </row>
    <row r="140" spans="1:19" s="18" customFormat="1">
      <c r="A140" s="18">
        <f t="shared" si="17"/>
        <v>2020</v>
      </c>
      <c r="B140" s="18">
        <f t="shared" si="18"/>
        <v>1</v>
      </c>
      <c r="F140" s="42">
        <f>SUMIF('Cust MB Ind'!$X$8:$AH$8,$B$29,'Cust MB Ind'!$X100:$AH100)</f>
        <v>2</v>
      </c>
      <c r="G140" s="42">
        <f>'Avg Bill Days'!C97</f>
        <v>32.286000000000001</v>
      </c>
      <c r="H140" s="42"/>
      <c r="I140" s="42"/>
      <c r="J140" s="42">
        <f t="shared" si="14"/>
        <v>691</v>
      </c>
      <c r="K140" s="42">
        <f t="shared" si="14"/>
        <v>223</v>
      </c>
      <c r="L140" s="42"/>
      <c r="M140" s="42"/>
      <c r="N140" s="42"/>
      <c r="O140" s="42"/>
      <c r="P140" s="42"/>
      <c r="Q140" s="42"/>
      <c r="R140" s="42">
        <f t="shared" si="15"/>
        <v>295938</v>
      </c>
      <c r="S140" s="42">
        <f t="shared" si="16"/>
        <v>718</v>
      </c>
    </row>
    <row r="141" spans="1:19" s="18" customFormat="1">
      <c r="A141" s="18">
        <f t="shared" si="17"/>
        <v>2020</v>
      </c>
      <c r="B141" s="18">
        <f t="shared" si="18"/>
        <v>2</v>
      </c>
      <c r="F141" s="42">
        <f>SUMIF('Cust MB Ind'!$X$8:$AH$8,$B$29,'Cust MB Ind'!$X101:$AH101)</f>
        <v>2</v>
      </c>
      <c r="G141" s="42">
        <f>'Avg Bill Days'!C98</f>
        <v>30.31</v>
      </c>
      <c r="H141" s="42"/>
      <c r="I141" s="42"/>
      <c r="J141" s="42">
        <f t="shared" si="14"/>
        <v>709</v>
      </c>
      <c r="K141" s="42">
        <f t="shared" si="14"/>
        <v>245</v>
      </c>
      <c r="L141" s="42"/>
      <c r="M141" s="42"/>
      <c r="N141" s="42"/>
      <c r="O141" s="42"/>
      <c r="P141" s="42"/>
      <c r="Q141" s="42"/>
      <c r="R141" s="42">
        <f t="shared" si="15"/>
        <v>352631</v>
      </c>
      <c r="S141" s="42">
        <f t="shared" si="16"/>
        <v>709</v>
      </c>
    </row>
    <row r="142" spans="1:19" s="18" customFormat="1">
      <c r="A142" s="18">
        <f t="shared" si="17"/>
        <v>2020</v>
      </c>
      <c r="B142" s="18">
        <f t="shared" si="18"/>
        <v>3</v>
      </c>
      <c r="F142" s="42">
        <f>SUMIF('Cust MB Ind'!$X$8:$AH$8,$B$29,'Cust MB Ind'!$X102:$AH102)</f>
        <v>2</v>
      </c>
      <c r="G142" s="42">
        <f>'Avg Bill Days'!C99</f>
        <v>30.024000000000001</v>
      </c>
      <c r="H142" s="42"/>
      <c r="I142" s="42"/>
      <c r="J142" s="42">
        <f t="shared" si="14"/>
        <v>706</v>
      </c>
      <c r="K142" s="42">
        <f t="shared" si="14"/>
        <v>245</v>
      </c>
      <c r="L142" s="42"/>
      <c r="M142" s="42"/>
      <c r="N142" s="42"/>
      <c r="O142" s="42"/>
      <c r="P142" s="42"/>
      <c r="Q142" s="42"/>
      <c r="R142" s="42">
        <f t="shared" si="15"/>
        <v>315483</v>
      </c>
      <c r="S142" s="42">
        <f t="shared" si="16"/>
        <v>706</v>
      </c>
    </row>
    <row r="143" spans="1:19" s="18" customFormat="1">
      <c r="A143" s="18">
        <f t="shared" si="17"/>
        <v>2020</v>
      </c>
      <c r="B143" s="18">
        <f t="shared" si="18"/>
        <v>4</v>
      </c>
      <c r="F143" s="42">
        <f>SUMIF('Cust MB Ind'!$X$8:$AH$8,$B$29,'Cust MB Ind'!$X103:$AH103)</f>
        <v>2</v>
      </c>
      <c r="G143" s="42">
        <f>'Avg Bill Days'!C100</f>
        <v>30.713999999999999</v>
      </c>
      <c r="H143" s="42"/>
      <c r="I143" s="42"/>
      <c r="J143" s="42">
        <f t="shared" si="14"/>
        <v>738</v>
      </c>
      <c r="K143" s="42">
        <f t="shared" si="14"/>
        <v>245</v>
      </c>
      <c r="L143" s="42"/>
      <c r="M143" s="42"/>
      <c r="N143" s="42"/>
      <c r="O143" s="42"/>
      <c r="P143" s="42"/>
      <c r="Q143" s="42"/>
      <c r="R143" s="42">
        <f t="shared" si="15"/>
        <v>367252</v>
      </c>
      <c r="S143" s="42">
        <f t="shared" si="16"/>
        <v>738</v>
      </c>
    </row>
    <row r="144" spans="1:19" s="18" customFormat="1">
      <c r="A144" s="18">
        <f t="shared" si="17"/>
        <v>2020</v>
      </c>
      <c r="B144" s="18">
        <f t="shared" si="18"/>
        <v>5</v>
      </c>
      <c r="F144" s="42">
        <f>SUMIF('Cust MB Ind'!$X$8:$AH$8,$B$29,'Cust MB Ind'!$X104:$AH104)</f>
        <v>2</v>
      </c>
      <c r="G144" s="42">
        <f>'Avg Bill Days'!C101</f>
        <v>29.524000000000001</v>
      </c>
      <c r="H144" s="42"/>
      <c r="I144" s="42"/>
      <c r="J144" s="42">
        <f t="shared" si="14"/>
        <v>734</v>
      </c>
      <c r="K144" s="42">
        <f t="shared" si="14"/>
        <v>266</v>
      </c>
      <c r="L144" s="42"/>
      <c r="M144" s="42"/>
      <c r="N144" s="42"/>
      <c r="O144" s="42"/>
      <c r="P144" s="42"/>
      <c r="Q144" s="42"/>
      <c r="R144" s="42">
        <f t="shared" si="15"/>
        <v>355313</v>
      </c>
      <c r="S144" s="42">
        <f t="shared" si="16"/>
        <v>752</v>
      </c>
    </row>
    <row r="145" spans="1:19" s="18" customFormat="1">
      <c r="A145" s="18">
        <f t="shared" si="17"/>
        <v>2020</v>
      </c>
      <c r="B145" s="18">
        <f t="shared" si="18"/>
        <v>6</v>
      </c>
      <c r="F145" s="42">
        <f>SUMIF('Cust MB Ind'!$X$8:$AH$8,$B$29,'Cust MB Ind'!$X105:$AH105)</f>
        <v>2</v>
      </c>
      <c r="G145" s="42">
        <f>'Avg Bill Days'!C102</f>
        <v>30.619</v>
      </c>
      <c r="H145" s="42"/>
      <c r="I145" s="42"/>
      <c r="J145" s="42">
        <f t="shared" si="14"/>
        <v>752</v>
      </c>
      <c r="K145" s="42">
        <f t="shared" si="14"/>
        <v>275</v>
      </c>
      <c r="L145" s="42"/>
      <c r="M145" s="42"/>
      <c r="N145" s="42"/>
      <c r="O145" s="42"/>
      <c r="P145" s="42"/>
      <c r="Q145" s="42"/>
      <c r="R145" s="42">
        <f t="shared" si="15"/>
        <v>395141</v>
      </c>
      <c r="S145" s="42">
        <f t="shared" si="16"/>
        <v>761</v>
      </c>
    </row>
    <row r="146" spans="1:19" s="18" customFormat="1">
      <c r="A146" s="18">
        <f t="shared" si="17"/>
        <v>2020</v>
      </c>
      <c r="B146" s="18">
        <f t="shared" si="18"/>
        <v>7</v>
      </c>
      <c r="F146" s="42">
        <f>SUMIF('Cust MB Ind'!$X$8:$AH$8,$B$29,'Cust MB Ind'!$X106:$AH106)</f>
        <v>2</v>
      </c>
      <c r="G146" s="42">
        <f>'Avg Bill Days'!C103</f>
        <v>30.713999999999999</v>
      </c>
      <c r="H146" s="42"/>
      <c r="I146" s="42"/>
      <c r="J146" s="42">
        <f t="shared" si="14"/>
        <v>786</v>
      </c>
      <c r="K146" s="42">
        <f t="shared" si="14"/>
        <v>261</v>
      </c>
      <c r="L146" s="42"/>
      <c r="M146" s="42"/>
      <c r="N146" s="42"/>
      <c r="O146" s="42"/>
      <c r="P146" s="42"/>
      <c r="Q146" s="42"/>
      <c r="R146" s="42">
        <f t="shared" si="15"/>
        <v>407619</v>
      </c>
      <c r="S146" s="42">
        <f t="shared" si="16"/>
        <v>786</v>
      </c>
    </row>
    <row r="147" spans="1:19" s="18" customFormat="1">
      <c r="A147" s="18">
        <f t="shared" si="17"/>
        <v>2020</v>
      </c>
      <c r="B147" s="18">
        <f t="shared" si="18"/>
        <v>8</v>
      </c>
      <c r="F147" s="42">
        <f>SUMIF('Cust MB Ind'!$X$8:$AH$8,$B$29,'Cust MB Ind'!$X107:$AH107)</f>
        <v>2</v>
      </c>
      <c r="G147" s="42">
        <f>'Avg Bill Days'!C104</f>
        <v>30.475999999999999</v>
      </c>
      <c r="H147" s="42"/>
      <c r="I147" s="42"/>
      <c r="J147" s="42">
        <f t="shared" si="14"/>
        <v>793</v>
      </c>
      <c r="K147" s="42">
        <f t="shared" si="14"/>
        <v>258</v>
      </c>
      <c r="L147" s="42"/>
      <c r="M147" s="42"/>
      <c r="N147" s="42"/>
      <c r="O147" s="42"/>
      <c r="P147" s="42"/>
      <c r="Q147" s="42"/>
      <c r="R147" s="42">
        <f t="shared" si="15"/>
        <v>411426</v>
      </c>
      <c r="S147" s="42">
        <f t="shared" si="16"/>
        <v>793</v>
      </c>
    </row>
    <row r="148" spans="1:19" s="18" customFormat="1">
      <c r="A148" s="18">
        <f t="shared" si="17"/>
        <v>2020</v>
      </c>
      <c r="B148" s="18">
        <f t="shared" si="18"/>
        <v>9</v>
      </c>
      <c r="F148" s="42">
        <f>SUMIF('Cust MB Ind'!$X$8:$AH$8,$B$29,'Cust MB Ind'!$X108:$AH108)</f>
        <v>2</v>
      </c>
      <c r="G148" s="42">
        <f>'Avg Bill Days'!C105</f>
        <v>31.143000000000001</v>
      </c>
      <c r="H148" s="42"/>
      <c r="I148" s="42"/>
      <c r="J148" s="42">
        <f t="shared" si="14"/>
        <v>783</v>
      </c>
      <c r="K148" s="42">
        <f t="shared" si="14"/>
        <v>261</v>
      </c>
      <c r="L148" s="42"/>
      <c r="M148" s="42"/>
      <c r="N148" s="42"/>
      <c r="O148" s="42"/>
      <c r="P148" s="42"/>
      <c r="Q148" s="42"/>
      <c r="R148" s="42">
        <f t="shared" si="15"/>
        <v>392402</v>
      </c>
      <c r="S148" s="42">
        <f t="shared" si="16"/>
        <v>790</v>
      </c>
    </row>
    <row r="149" spans="1:19" s="18" customFormat="1">
      <c r="A149" s="18">
        <f t="shared" si="17"/>
        <v>2020</v>
      </c>
      <c r="B149" s="18">
        <f t="shared" si="18"/>
        <v>10</v>
      </c>
      <c r="F149" s="42">
        <f>SUMIF('Cust MB Ind'!$X$8:$AH$8,$B$29,'Cust MB Ind'!$X109:$AH109)</f>
        <v>2</v>
      </c>
      <c r="G149" s="42">
        <f>'Avg Bill Days'!C106</f>
        <v>30.762</v>
      </c>
      <c r="H149" s="42"/>
      <c r="I149" s="42"/>
      <c r="J149" s="42">
        <f t="shared" si="14"/>
        <v>749</v>
      </c>
      <c r="K149" s="42">
        <f t="shared" si="14"/>
        <v>256</v>
      </c>
      <c r="L149" s="42"/>
      <c r="M149" s="42"/>
      <c r="N149" s="42"/>
      <c r="O149" s="42"/>
      <c r="P149" s="42"/>
      <c r="Q149" s="42"/>
      <c r="R149" s="42">
        <f t="shared" si="15"/>
        <v>372116</v>
      </c>
      <c r="S149" s="42">
        <f t="shared" si="16"/>
        <v>763</v>
      </c>
    </row>
    <row r="150" spans="1:19" s="18" customFormat="1">
      <c r="A150" s="18">
        <f t="shared" si="17"/>
        <v>2020</v>
      </c>
      <c r="B150" s="18">
        <f t="shared" si="18"/>
        <v>11</v>
      </c>
      <c r="F150" s="42">
        <f>SUMIF('Cust MB Ind'!$X$8:$AH$8,$B$29,'Cust MB Ind'!$X110:$AH110)</f>
        <v>2</v>
      </c>
      <c r="G150" s="42">
        <f>'Avg Bill Days'!C107</f>
        <v>28.619</v>
      </c>
      <c r="H150" s="42"/>
      <c r="I150" s="42"/>
      <c r="J150" s="42">
        <f t="shared" si="14"/>
        <v>711</v>
      </c>
      <c r="K150" s="42">
        <f t="shared" si="14"/>
        <v>247</v>
      </c>
      <c r="L150" s="42"/>
      <c r="M150" s="42"/>
      <c r="N150" s="42"/>
      <c r="O150" s="42"/>
      <c r="P150" s="42"/>
      <c r="Q150" s="42"/>
      <c r="R150" s="42">
        <f t="shared" si="15"/>
        <v>324365</v>
      </c>
      <c r="S150" s="42">
        <f t="shared" si="16"/>
        <v>754</v>
      </c>
    </row>
    <row r="151" spans="1:19" s="18" customFormat="1">
      <c r="A151" s="18">
        <f t="shared" si="17"/>
        <v>2020</v>
      </c>
      <c r="B151" s="18">
        <f t="shared" si="18"/>
        <v>12</v>
      </c>
      <c r="F151" s="42">
        <f>SUMIF('Cust MB Ind'!$X$8:$AH$8,$B$29,'Cust MB Ind'!$X111:$AH111)</f>
        <v>2</v>
      </c>
      <c r="G151" s="42">
        <f>'Avg Bill Days'!C108</f>
        <v>31.238</v>
      </c>
      <c r="H151" s="42"/>
      <c r="I151" s="42"/>
      <c r="J151" s="42">
        <f t="shared" si="14"/>
        <v>705</v>
      </c>
      <c r="K151" s="42">
        <f t="shared" si="14"/>
        <v>226</v>
      </c>
      <c r="L151" s="42"/>
      <c r="M151" s="42"/>
      <c r="N151" s="42"/>
      <c r="O151" s="42"/>
      <c r="P151" s="42"/>
      <c r="Q151" s="42"/>
      <c r="R151" s="42">
        <f t="shared" si="15"/>
        <v>314326</v>
      </c>
      <c r="S151" s="42">
        <f t="shared" si="16"/>
        <v>705</v>
      </c>
    </row>
    <row r="152" spans="1:19" s="18" customFormat="1">
      <c r="A152" s="18">
        <f t="shared" si="17"/>
        <v>2021</v>
      </c>
      <c r="B152" s="18">
        <f t="shared" si="18"/>
        <v>1</v>
      </c>
      <c r="F152" s="42">
        <f>SUMIF('Cust MB Ind'!$X$8:$AH$8,$B$29,'Cust MB Ind'!$X112:$AH112)</f>
        <v>2</v>
      </c>
      <c r="G152" s="42">
        <f>'Avg Bill Days'!C109</f>
        <v>32.286000000000001</v>
      </c>
      <c r="H152" s="42"/>
      <c r="I152" s="42"/>
      <c r="J152" s="42">
        <f t="shared" si="14"/>
        <v>691</v>
      </c>
      <c r="K152" s="42">
        <f t="shared" si="14"/>
        <v>223</v>
      </c>
      <c r="L152" s="42"/>
      <c r="M152" s="42"/>
      <c r="N152" s="42"/>
      <c r="O152" s="42"/>
      <c r="P152" s="42"/>
      <c r="Q152" s="42"/>
      <c r="R152" s="42">
        <f t="shared" si="15"/>
        <v>295938</v>
      </c>
      <c r="S152" s="42">
        <f t="shared" si="16"/>
        <v>718</v>
      </c>
    </row>
    <row r="153" spans="1:19" s="18" customFormat="1">
      <c r="A153" s="18">
        <f t="shared" si="17"/>
        <v>2021</v>
      </c>
      <c r="B153" s="18">
        <f t="shared" si="18"/>
        <v>2</v>
      </c>
      <c r="F153" s="42">
        <f>SUMIF('Cust MB Ind'!$X$8:$AH$8,$B$29,'Cust MB Ind'!$X113:$AH113)</f>
        <v>2</v>
      </c>
      <c r="G153" s="42">
        <f>'Avg Bill Days'!C110</f>
        <v>29.81</v>
      </c>
      <c r="H153" s="42"/>
      <c r="I153" s="42"/>
      <c r="J153" s="42">
        <f t="shared" si="14"/>
        <v>709</v>
      </c>
      <c r="K153" s="42">
        <f t="shared" si="14"/>
        <v>245</v>
      </c>
      <c r="L153" s="42"/>
      <c r="M153" s="42"/>
      <c r="N153" s="42"/>
      <c r="O153" s="42"/>
      <c r="P153" s="42"/>
      <c r="Q153" s="42"/>
      <c r="R153" s="42">
        <f t="shared" si="15"/>
        <v>346814</v>
      </c>
      <c r="S153" s="42">
        <f t="shared" si="16"/>
        <v>709</v>
      </c>
    </row>
    <row r="154" spans="1:19" s="18" customFormat="1">
      <c r="A154" s="18">
        <f t="shared" si="17"/>
        <v>2021</v>
      </c>
      <c r="B154" s="18">
        <f t="shared" si="18"/>
        <v>3</v>
      </c>
      <c r="F154" s="42">
        <f>SUMIF('Cust MB Ind'!$X$8:$AH$8,$B$29,'Cust MB Ind'!$X114:$AH114)</f>
        <v>2</v>
      </c>
      <c r="G154" s="42">
        <f>'Avg Bill Days'!C111</f>
        <v>29.524000000000001</v>
      </c>
      <c r="H154" s="42"/>
      <c r="I154" s="42"/>
      <c r="J154" s="42">
        <f t="shared" si="14"/>
        <v>706</v>
      </c>
      <c r="K154" s="42">
        <f t="shared" si="14"/>
        <v>245</v>
      </c>
      <c r="L154" s="42"/>
      <c r="M154" s="42"/>
      <c r="N154" s="42"/>
      <c r="O154" s="42"/>
      <c r="P154" s="42"/>
      <c r="Q154" s="42"/>
      <c r="R154" s="42">
        <f t="shared" si="15"/>
        <v>310229</v>
      </c>
      <c r="S154" s="42">
        <f t="shared" si="16"/>
        <v>706</v>
      </c>
    </row>
    <row r="155" spans="1:19" s="18" customFormat="1">
      <c r="A155" s="18">
        <f t="shared" si="17"/>
        <v>2021</v>
      </c>
      <c r="B155" s="18">
        <f t="shared" si="18"/>
        <v>4</v>
      </c>
      <c r="F155" s="42">
        <f>SUMIF('Cust MB Ind'!$X$8:$AH$8,$B$29,'Cust MB Ind'!$X115:$AH115)</f>
        <v>2</v>
      </c>
      <c r="G155" s="42">
        <f>'Avg Bill Days'!C112</f>
        <v>30.713999999999999</v>
      </c>
      <c r="H155" s="42"/>
      <c r="I155" s="42"/>
      <c r="J155" s="42">
        <f t="shared" si="14"/>
        <v>738</v>
      </c>
      <c r="K155" s="42">
        <f t="shared" si="14"/>
        <v>245</v>
      </c>
      <c r="L155" s="42"/>
      <c r="M155" s="42"/>
      <c r="N155" s="42"/>
      <c r="O155" s="42"/>
      <c r="P155" s="42"/>
      <c r="Q155" s="42"/>
      <c r="R155" s="42">
        <f t="shared" si="15"/>
        <v>367252</v>
      </c>
      <c r="S155" s="42">
        <f t="shared" si="16"/>
        <v>738</v>
      </c>
    </row>
    <row r="156" spans="1:19" s="18" customFormat="1">
      <c r="A156" s="18">
        <f t="shared" si="17"/>
        <v>2021</v>
      </c>
      <c r="B156" s="18">
        <f t="shared" si="18"/>
        <v>5</v>
      </c>
      <c r="F156" s="42">
        <f>SUMIF('Cust MB Ind'!$X$8:$AH$8,$B$29,'Cust MB Ind'!$X116:$AH116)</f>
        <v>2</v>
      </c>
      <c r="G156" s="42">
        <f>'Avg Bill Days'!C113</f>
        <v>29.524000000000001</v>
      </c>
      <c r="H156" s="42"/>
      <c r="I156" s="42"/>
      <c r="J156" s="42">
        <f t="shared" si="14"/>
        <v>734</v>
      </c>
      <c r="K156" s="42">
        <f t="shared" si="14"/>
        <v>266</v>
      </c>
      <c r="L156" s="42"/>
      <c r="M156" s="42"/>
      <c r="N156" s="42"/>
      <c r="O156" s="42"/>
      <c r="P156" s="42"/>
      <c r="Q156" s="42"/>
      <c r="R156" s="42">
        <f t="shared" si="15"/>
        <v>355313</v>
      </c>
      <c r="S156" s="42">
        <f t="shared" si="16"/>
        <v>752</v>
      </c>
    </row>
    <row r="157" spans="1:19" s="18" customFormat="1">
      <c r="A157" s="18">
        <f t="shared" si="17"/>
        <v>2021</v>
      </c>
      <c r="B157" s="18">
        <f t="shared" si="18"/>
        <v>6</v>
      </c>
      <c r="F157" s="42">
        <f>SUMIF('Cust MB Ind'!$X$8:$AH$8,$B$29,'Cust MB Ind'!$X117:$AH117)</f>
        <v>2</v>
      </c>
      <c r="G157" s="42">
        <f>'Avg Bill Days'!C114</f>
        <v>30.619</v>
      </c>
      <c r="H157" s="42"/>
      <c r="I157" s="42"/>
      <c r="J157" s="42">
        <f t="shared" si="14"/>
        <v>752</v>
      </c>
      <c r="K157" s="42">
        <f t="shared" si="14"/>
        <v>275</v>
      </c>
      <c r="L157" s="42"/>
      <c r="M157" s="42"/>
      <c r="N157" s="42"/>
      <c r="O157" s="42"/>
      <c r="P157" s="42"/>
      <c r="Q157" s="42"/>
      <c r="R157" s="42">
        <f t="shared" si="15"/>
        <v>395141</v>
      </c>
      <c r="S157" s="42">
        <f t="shared" si="16"/>
        <v>761</v>
      </c>
    </row>
    <row r="158" spans="1:19" s="18" customFormat="1">
      <c r="A158" s="18">
        <f t="shared" si="17"/>
        <v>2021</v>
      </c>
      <c r="B158" s="18">
        <f t="shared" si="18"/>
        <v>7</v>
      </c>
      <c r="F158" s="42">
        <f>SUMIF('Cust MB Ind'!$X$8:$AH$8,$B$29,'Cust MB Ind'!$X118:$AH118)</f>
        <v>2</v>
      </c>
      <c r="G158" s="42">
        <f>'Avg Bill Days'!C115</f>
        <v>30.713999999999999</v>
      </c>
      <c r="H158" s="42"/>
      <c r="I158" s="42"/>
      <c r="J158" s="42">
        <f t="shared" si="14"/>
        <v>786</v>
      </c>
      <c r="K158" s="42">
        <f t="shared" si="14"/>
        <v>261</v>
      </c>
      <c r="L158" s="42"/>
      <c r="M158" s="42"/>
      <c r="N158" s="42"/>
      <c r="O158" s="42"/>
      <c r="P158" s="42"/>
      <c r="Q158" s="42"/>
      <c r="R158" s="42">
        <f t="shared" si="15"/>
        <v>407619</v>
      </c>
      <c r="S158" s="42">
        <f t="shared" si="16"/>
        <v>786</v>
      </c>
    </row>
    <row r="159" spans="1:19" s="18" customFormat="1">
      <c r="A159" s="18">
        <f t="shared" si="17"/>
        <v>2021</v>
      </c>
      <c r="B159" s="18">
        <f t="shared" si="18"/>
        <v>8</v>
      </c>
      <c r="F159" s="42">
        <f>SUMIF('Cust MB Ind'!$X$8:$AH$8,$B$29,'Cust MB Ind'!$X119:$AH119)</f>
        <v>2</v>
      </c>
      <c r="G159" s="42">
        <f>'Avg Bill Days'!C116</f>
        <v>30.475999999999999</v>
      </c>
      <c r="H159" s="42"/>
      <c r="I159" s="42"/>
      <c r="J159" s="42">
        <f t="shared" si="14"/>
        <v>793</v>
      </c>
      <c r="K159" s="42">
        <f t="shared" si="14"/>
        <v>258</v>
      </c>
      <c r="L159" s="42"/>
      <c r="M159" s="42"/>
      <c r="N159" s="42"/>
      <c r="O159" s="42"/>
      <c r="P159" s="42"/>
      <c r="Q159" s="42"/>
      <c r="R159" s="42">
        <f t="shared" si="15"/>
        <v>411426</v>
      </c>
      <c r="S159" s="42">
        <f t="shared" si="16"/>
        <v>793</v>
      </c>
    </row>
    <row r="160" spans="1:19" s="18" customFormat="1">
      <c r="A160" s="18">
        <f t="shared" si="17"/>
        <v>2021</v>
      </c>
      <c r="B160" s="18">
        <f t="shared" si="18"/>
        <v>9</v>
      </c>
      <c r="F160" s="42">
        <f>SUMIF('Cust MB Ind'!$X$8:$AH$8,$B$29,'Cust MB Ind'!$X120:$AH120)</f>
        <v>2</v>
      </c>
      <c r="G160" s="42">
        <f>'Avg Bill Days'!C117</f>
        <v>31.143000000000001</v>
      </c>
      <c r="H160" s="42"/>
      <c r="I160" s="42"/>
      <c r="J160" s="42">
        <f t="shared" si="14"/>
        <v>783</v>
      </c>
      <c r="K160" s="42">
        <f t="shared" si="14"/>
        <v>261</v>
      </c>
      <c r="L160" s="42"/>
      <c r="M160" s="42"/>
      <c r="N160" s="42"/>
      <c r="O160" s="42"/>
      <c r="P160" s="42"/>
      <c r="Q160" s="42"/>
      <c r="R160" s="42">
        <f t="shared" si="15"/>
        <v>392402</v>
      </c>
      <c r="S160" s="42">
        <f t="shared" si="16"/>
        <v>790</v>
      </c>
    </row>
    <row r="161" spans="1:19" s="18" customFormat="1">
      <c r="A161" s="18">
        <f t="shared" si="17"/>
        <v>2021</v>
      </c>
      <c r="B161" s="18">
        <f t="shared" si="18"/>
        <v>10</v>
      </c>
      <c r="F161" s="42">
        <f>SUMIF('Cust MB Ind'!$X$8:$AH$8,$B$29,'Cust MB Ind'!$X121:$AH121)</f>
        <v>2</v>
      </c>
      <c r="G161" s="42">
        <f>'Avg Bill Days'!C118</f>
        <v>30.762</v>
      </c>
      <c r="H161" s="42"/>
      <c r="I161" s="42"/>
      <c r="J161" s="42">
        <f t="shared" si="14"/>
        <v>749</v>
      </c>
      <c r="K161" s="42">
        <f t="shared" si="14"/>
        <v>256</v>
      </c>
      <c r="L161" s="42"/>
      <c r="M161" s="42"/>
      <c r="N161" s="42"/>
      <c r="O161" s="42"/>
      <c r="P161" s="42"/>
      <c r="Q161" s="42"/>
      <c r="R161" s="42">
        <f t="shared" si="15"/>
        <v>372116</v>
      </c>
      <c r="S161" s="42">
        <f t="shared" si="16"/>
        <v>763</v>
      </c>
    </row>
    <row r="162" spans="1:19" s="18" customFormat="1">
      <c r="A162" s="18">
        <f t="shared" si="17"/>
        <v>2021</v>
      </c>
      <c r="B162" s="18">
        <f t="shared" si="18"/>
        <v>11</v>
      </c>
      <c r="F162" s="42">
        <f>SUMIF('Cust MB Ind'!$X$8:$AH$8,$B$29,'Cust MB Ind'!$X122:$AH122)</f>
        <v>2</v>
      </c>
      <c r="G162" s="42">
        <f>'Avg Bill Days'!C119</f>
        <v>28.619</v>
      </c>
      <c r="H162" s="42"/>
      <c r="I162" s="42"/>
      <c r="J162" s="42">
        <f t="shared" si="14"/>
        <v>711</v>
      </c>
      <c r="K162" s="42">
        <f t="shared" si="14"/>
        <v>247</v>
      </c>
      <c r="L162" s="42"/>
      <c r="M162" s="42"/>
      <c r="N162" s="42"/>
      <c r="O162" s="42"/>
      <c r="P162" s="42"/>
      <c r="Q162" s="42"/>
      <c r="R162" s="42">
        <f t="shared" si="15"/>
        <v>324365</v>
      </c>
      <c r="S162" s="42">
        <f t="shared" si="16"/>
        <v>754</v>
      </c>
    </row>
    <row r="163" spans="1:19" s="18" customFormat="1">
      <c r="A163" s="18">
        <f t="shared" si="17"/>
        <v>2021</v>
      </c>
      <c r="B163" s="18">
        <f t="shared" si="18"/>
        <v>12</v>
      </c>
      <c r="F163" s="42">
        <f>SUMIF('Cust MB Ind'!$X$8:$AH$8,$B$29,'Cust MB Ind'!$X123:$AH123)</f>
        <v>2</v>
      </c>
      <c r="G163" s="42">
        <f>'Avg Bill Days'!C120</f>
        <v>31.238</v>
      </c>
      <c r="H163" s="42"/>
      <c r="I163" s="42"/>
      <c r="J163" s="42">
        <f t="shared" si="14"/>
        <v>705</v>
      </c>
      <c r="K163" s="42">
        <f t="shared" si="14"/>
        <v>226</v>
      </c>
      <c r="L163" s="42"/>
      <c r="M163" s="42"/>
      <c r="N163" s="42"/>
      <c r="O163" s="42"/>
      <c r="P163" s="42"/>
      <c r="Q163" s="42"/>
      <c r="R163" s="42">
        <f t="shared" si="15"/>
        <v>314326</v>
      </c>
      <c r="S163" s="42">
        <f t="shared" si="16"/>
        <v>705</v>
      </c>
    </row>
    <row r="164" spans="1:19" s="18" customFormat="1">
      <c r="A164" s="18">
        <f t="shared" si="17"/>
        <v>2022</v>
      </c>
      <c r="B164" s="18">
        <f t="shared" si="18"/>
        <v>1</v>
      </c>
      <c r="F164" s="42">
        <f>SUMIF('Cust MB Ind'!$X$8:$AH$8,$B$29,'Cust MB Ind'!$X124:$AH124)</f>
        <v>2</v>
      </c>
      <c r="G164" s="42">
        <f>'Avg Bill Days'!C121</f>
        <v>32.286000000000001</v>
      </c>
      <c r="H164" s="42"/>
      <c r="I164" s="42"/>
      <c r="J164" s="42">
        <f t="shared" si="14"/>
        <v>691</v>
      </c>
      <c r="K164" s="42">
        <f t="shared" si="14"/>
        <v>223</v>
      </c>
      <c r="L164" s="42"/>
      <c r="M164" s="42"/>
      <c r="N164" s="42"/>
      <c r="O164" s="42"/>
      <c r="P164" s="42"/>
      <c r="Q164" s="42"/>
      <c r="R164" s="42">
        <f t="shared" si="15"/>
        <v>295938</v>
      </c>
      <c r="S164" s="42">
        <f t="shared" si="16"/>
        <v>718</v>
      </c>
    </row>
    <row r="165" spans="1:19" s="18" customFormat="1">
      <c r="A165" s="18">
        <f t="shared" si="17"/>
        <v>2022</v>
      </c>
      <c r="B165" s="18">
        <f t="shared" si="18"/>
        <v>2</v>
      </c>
      <c r="F165" s="42">
        <f>SUMIF('Cust MB Ind'!$X$8:$AH$8,$B$29,'Cust MB Ind'!$X125:$AH125)</f>
        <v>2</v>
      </c>
      <c r="G165" s="42">
        <f>'Avg Bill Days'!C122</f>
        <v>29.81</v>
      </c>
      <c r="H165" s="42"/>
      <c r="I165" s="42"/>
      <c r="J165" s="42">
        <f t="shared" si="14"/>
        <v>709</v>
      </c>
      <c r="K165" s="42">
        <f t="shared" si="14"/>
        <v>245</v>
      </c>
      <c r="L165" s="42"/>
      <c r="M165" s="42"/>
      <c r="N165" s="42"/>
      <c r="O165" s="42"/>
      <c r="P165" s="42"/>
      <c r="Q165" s="42"/>
      <c r="R165" s="42">
        <f t="shared" si="15"/>
        <v>346814</v>
      </c>
      <c r="S165" s="42">
        <f t="shared" si="16"/>
        <v>709</v>
      </c>
    </row>
    <row r="166" spans="1:19" s="18" customFormat="1">
      <c r="A166" s="18">
        <f t="shared" si="17"/>
        <v>2022</v>
      </c>
      <c r="B166" s="18">
        <f t="shared" si="18"/>
        <v>3</v>
      </c>
      <c r="F166" s="42">
        <f>SUMIF('Cust MB Ind'!$X$8:$AH$8,$B$29,'Cust MB Ind'!$X126:$AH126)</f>
        <v>2</v>
      </c>
      <c r="G166" s="42">
        <f>'Avg Bill Days'!C123</f>
        <v>29.524000000000001</v>
      </c>
      <c r="H166" s="42"/>
      <c r="I166" s="42"/>
      <c r="J166" s="42">
        <f t="shared" si="14"/>
        <v>706</v>
      </c>
      <c r="K166" s="42">
        <f t="shared" si="14"/>
        <v>245</v>
      </c>
      <c r="L166" s="42"/>
      <c r="M166" s="42"/>
      <c r="N166" s="42"/>
      <c r="O166" s="42"/>
      <c r="P166" s="42"/>
      <c r="Q166" s="42"/>
      <c r="R166" s="42">
        <f t="shared" si="15"/>
        <v>310229</v>
      </c>
      <c r="S166" s="42">
        <f t="shared" si="16"/>
        <v>706</v>
      </c>
    </row>
    <row r="167" spans="1:19" s="18" customFormat="1">
      <c r="A167" s="18">
        <f t="shared" si="17"/>
        <v>2022</v>
      </c>
      <c r="B167" s="18">
        <f t="shared" si="18"/>
        <v>4</v>
      </c>
      <c r="F167" s="42">
        <f>SUMIF('Cust MB Ind'!$X$8:$AH$8,$B$29,'Cust MB Ind'!$X127:$AH127)</f>
        <v>2</v>
      </c>
      <c r="G167" s="42">
        <f>'Avg Bill Days'!C124</f>
        <v>30.713999999999999</v>
      </c>
      <c r="H167" s="42"/>
      <c r="I167" s="42"/>
      <c r="J167" s="42">
        <f t="shared" si="14"/>
        <v>738</v>
      </c>
      <c r="K167" s="42">
        <f t="shared" si="14"/>
        <v>245</v>
      </c>
      <c r="L167" s="42"/>
      <c r="M167" s="42"/>
      <c r="N167" s="42"/>
      <c r="O167" s="42"/>
      <c r="P167" s="42"/>
      <c r="Q167" s="42"/>
      <c r="R167" s="42">
        <f t="shared" si="15"/>
        <v>367252</v>
      </c>
      <c r="S167" s="42">
        <f t="shared" si="16"/>
        <v>738</v>
      </c>
    </row>
    <row r="168" spans="1:19" s="18" customFormat="1">
      <c r="A168" s="18">
        <f t="shared" si="17"/>
        <v>2022</v>
      </c>
      <c r="B168" s="18">
        <f t="shared" si="18"/>
        <v>5</v>
      </c>
      <c r="F168" s="42">
        <f>SUMIF('Cust MB Ind'!$X$8:$AH$8,$B$29,'Cust MB Ind'!$X128:$AH128)</f>
        <v>2</v>
      </c>
      <c r="G168" s="42">
        <f>'Avg Bill Days'!C125</f>
        <v>29.524000000000001</v>
      </c>
      <c r="H168" s="42"/>
      <c r="I168" s="42"/>
      <c r="J168" s="42">
        <f t="shared" si="14"/>
        <v>734</v>
      </c>
      <c r="K168" s="42">
        <f t="shared" si="14"/>
        <v>266</v>
      </c>
      <c r="L168" s="42"/>
      <c r="M168" s="42"/>
      <c r="N168" s="42"/>
      <c r="O168" s="42"/>
      <c r="P168" s="42"/>
      <c r="Q168" s="42"/>
      <c r="R168" s="42">
        <f t="shared" si="15"/>
        <v>355313</v>
      </c>
      <c r="S168" s="42">
        <f t="shared" si="16"/>
        <v>752</v>
      </c>
    </row>
    <row r="169" spans="1:19" s="18" customFormat="1">
      <c r="A169" s="18">
        <f t="shared" si="17"/>
        <v>2022</v>
      </c>
      <c r="B169" s="18">
        <f t="shared" si="18"/>
        <v>6</v>
      </c>
      <c r="F169" s="42">
        <f>SUMIF('Cust MB Ind'!$X$8:$AH$8,$B$29,'Cust MB Ind'!$X129:$AH129)</f>
        <v>2</v>
      </c>
      <c r="G169" s="42">
        <f>'Avg Bill Days'!C126</f>
        <v>30.619</v>
      </c>
      <c r="H169" s="42"/>
      <c r="I169" s="42"/>
      <c r="J169" s="42">
        <f t="shared" si="14"/>
        <v>752</v>
      </c>
      <c r="K169" s="42">
        <f t="shared" si="14"/>
        <v>275</v>
      </c>
      <c r="L169" s="42"/>
      <c r="M169" s="42"/>
      <c r="N169" s="42"/>
      <c r="O169" s="42"/>
      <c r="P169" s="42"/>
      <c r="Q169" s="42"/>
      <c r="R169" s="42">
        <f t="shared" si="15"/>
        <v>395141</v>
      </c>
      <c r="S169" s="42">
        <f t="shared" si="16"/>
        <v>761</v>
      </c>
    </row>
    <row r="170" spans="1:19" s="18" customFormat="1">
      <c r="A170" s="18">
        <f t="shared" si="17"/>
        <v>2022</v>
      </c>
      <c r="B170" s="18">
        <f t="shared" si="18"/>
        <v>7</v>
      </c>
      <c r="F170" s="42">
        <f>SUMIF('Cust MB Ind'!$X$8:$AH$8,$B$29,'Cust MB Ind'!$X130:$AH130)</f>
        <v>2</v>
      </c>
      <c r="G170" s="42">
        <f>'Avg Bill Days'!C127</f>
        <v>30.713999999999999</v>
      </c>
      <c r="H170" s="42"/>
      <c r="I170" s="42"/>
      <c r="J170" s="42">
        <f t="shared" si="14"/>
        <v>786</v>
      </c>
      <c r="K170" s="42">
        <f t="shared" si="14"/>
        <v>261</v>
      </c>
      <c r="L170" s="42"/>
      <c r="M170" s="42"/>
      <c r="N170" s="42"/>
      <c r="O170" s="42"/>
      <c r="P170" s="42"/>
      <c r="Q170" s="42"/>
      <c r="R170" s="42">
        <f t="shared" si="15"/>
        <v>407619</v>
      </c>
      <c r="S170" s="42">
        <f t="shared" si="16"/>
        <v>786</v>
      </c>
    </row>
    <row r="171" spans="1:19" s="18" customFormat="1">
      <c r="A171" s="18">
        <f t="shared" si="17"/>
        <v>2022</v>
      </c>
      <c r="B171" s="18">
        <f t="shared" si="18"/>
        <v>8</v>
      </c>
      <c r="F171" s="42">
        <f>SUMIF('Cust MB Ind'!$X$8:$AH$8,$B$29,'Cust MB Ind'!$X131:$AH131)</f>
        <v>2</v>
      </c>
      <c r="G171" s="42">
        <f>'Avg Bill Days'!C128</f>
        <v>30.475999999999999</v>
      </c>
      <c r="H171" s="42"/>
      <c r="I171" s="42"/>
      <c r="J171" s="42">
        <f t="shared" si="14"/>
        <v>793</v>
      </c>
      <c r="K171" s="42">
        <f t="shared" si="14"/>
        <v>258</v>
      </c>
      <c r="L171" s="42"/>
      <c r="M171" s="42"/>
      <c r="N171" s="42"/>
      <c r="O171" s="42"/>
      <c r="P171" s="42"/>
      <c r="Q171" s="42"/>
      <c r="R171" s="42">
        <f t="shared" si="15"/>
        <v>411426</v>
      </c>
      <c r="S171" s="42">
        <f t="shared" si="16"/>
        <v>793</v>
      </c>
    </row>
    <row r="172" spans="1:19" s="18" customFormat="1">
      <c r="A172" s="18">
        <f t="shared" si="17"/>
        <v>2022</v>
      </c>
      <c r="B172" s="18">
        <f t="shared" si="18"/>
        <v>9</v>
      </c>
      <c r="F172" s="42">
        <f>SUMIF('Cust MB Ind'!$X$8:$AH$8,$B$29,'Cust MB Ind'!$X132:$AH132)</f>
        <v>2</v>
      </c>
      <c r="G172" s="42">
        <f>'Avg Bill Days'!C129</f>
        <v>31.143000000000001</v>
      </c>
      <c r="H172" s="42"/>
      <c r="I172" s="42"/>
      <c r="J172" s="42">
        <f t="shared" si="14"/>
        <v>783</v>
      </c>
      <c r="K172" s="42">
        <f t="shared" si="14"/>
        <v>261</v>
      </c>
      <c r="L172" s="42"/>
      <c r="M172" s="42"/>
      <c r="N172" s="42"/>
      <c r="O172" s="42"/>
      <c r="P172" s="42"/>
      <c r="Q172" s="42"/>
      <c r="R172" s="42">
        <f t="shared" si="15"/>
        <v>392402</v>
      </c>
      <c r="S172" s="42">
        <f t="shared" si="16"/>
        <v>790</v>
      </c>
    </row>
    <row r="173" spans="1:19" s="18" customFormat="1">
      <c r="A173" s="18">
        <f t="shared" si="17"/>
        <v>2022</v>
      </c>
      <c r="B173" s="18">
        <f t="shared" si="18"/>
        <v>10</v>
      </c>
      <c r="F173" s="42">
        <f>SUMIF('Cust MB Ind'!$X$8:$AH$8,$B$29,'Cust MB Ind'!$X133:$AH133)</f>
        <v>2</v>
      </c>
      <c r="G173" s="42">
        <f>'Avg Bill Days'!C130</f>
        <v>30.762</v>
      </c>
      <c r="H173" s="42"/>
      <c r="I173" s="42"/>
      <c r="J173" s="42">
        <f t="shared" si="14"/>
        <v>749</v>
      </c>
      <c r="K173" s="42">
        <f t="shared" si="14"/>
        <v>256</v>
      </c>
      <c r="L173" s="42"/>
      <c r="M173" s="42"/>
      <c r="N173" s="42"/>
      <c r="O173" s="42"/>
      <c r="P173" s="42"/>
      <c r="Q173" s="42"/>
      <c r="R173" s="42">
        <f t="shared" si="15"/>
        <v>372116</v>
      </c>
      <c r="S173" s="42">
        <f t="shared" si="16"/>
        <v>763</v>
      </c>
    </row>
    <row r="174" spans="1:19" s="18" customFormat="1">
      <c r="A174" s="18">
        <f t="shared" si="17"/>
        <v>2022</v>
      </c>
      <c r="B174" s="18">
        <f t="shared" si="18"/>
        <v>11</v>
      </c>
      <c r="F174" s="42">
        <f>SUMIF('Cust MB Ind'!$X$8:$AH$8,$B$29,'Cust MB Ind'!$X134:$AH134)</f>
        <v>2</v>
      </c>
      <c r="G174" s="42">
        <f>'Avg Bill Days'!C131</f>
        <v>28.619</v>
      </c>
      <c r="H174" s="42"/>
      <c r="I174" s="42"/>
      <c r="J174" s="42">
        <f t="shared" si="14"/>
        <v>711</v>
      </c>
      <c r="K174" s="42">
        <f t="shared" si="14"/>
        <v>247</v>
      </c>
      <c r="L174" s="42"/>
      <c r="M174" s="42"/>
      <c r="N174" s="42"/>
      <c r="O174" s="42"/>
      <c r="P174" s="42"/>
      <c r="Q174" s="42"/>
      <c r="R174" s="42">
        <f t="shared" si="15"/>
        <v>324365</v>
      </c>
      <c r="S174" s="42">
        <f t="shared" si="16"/>
        <v>754</v>
      </c>
    </row>
    <row r="175" spans="1:19" s="18" customFormat="1">
      <c r="A175" s="18">
        <f t="shared" si="17"/>
        <v>2022</v>
      </c>
      <c r="B175" s="18">
        <f t="shared" si="18"/>
        <v>12</v>
      </c>
      <c r="F175" s="42">
        <f>SUMIF('Cust MB Ind'!$X$8:$AH$8,$B$29,'Cust MB Ind'!$X135:$AH135)</f>
        <v>2</v>
      </c>
      <c r="G175" s="42">
        <f>'Avg Bill Days'!C132</f>
        <v>31.238</v>
      </c>
      <c r="H175" s="42"/>
      <c r="I175" s="42"/>
      <c r="J175" s="42">
        <f t="shared" si="14"/>
        <v>705</v>
      </c>
      <c r="K175" s="42">
        <f t="shared" si="14"/>
        <v>226</v>
      </c>
      <c r="L175" s="42"/>
      <c r="M175" s="42"/>
      <c r="N175" s="42"/>
      <c r="O175" s="42"/>
      <c r="P175" s="42"/>
      <c r="Q175" s="42"/>
      <c r="R175" s="42">
        <f t="shared" si="15"/>
        <v>314326</v>
      </c>
      <c r="S175" s="42">
        <f t="shared" si="16"/>
        <v>705</v>
      </c>
    </row>
    <row r="176" spans="1:19" s="18" customFormat="1">
      <c r="A176" s="18">
        <f t="shared" si="17"/>
        <v>2023</v>
      </c>
      <c r="B176" s="18">
        <f t="shared" si="18"/>
        <v>1</v>
      </c>
      <c r="F176" s="42">
        <f>SUMIF('Cust MB Ind'!$X$8:$AH$8,$B$29,'Cust MB Ind'!$X136:$AH136)</f>
        <v>2</v>
      </c>
      <c r="G176" s="42">
        <f>'Avg Bill Days'!C133</f>
        <v>32.286000000000001</v>
      </c>
      <c r="H176" s="42"/>
      <c r="I176" s="42"/>
      <c r="J176" s="42">
        <f t="shared" si="14"/>
        <v>691</v>
      </c>
      <c r="K176" s="42">
        <f t="shared" si="14"/>
        <v>223</v>
      </c>
      <c r="L176" s="42"/>
      <c r="M176" s="42"/>
      <c r="N176" s="42"/>
      <c r="O176" s="42"/>
      <c r="P176" s="42"/>
      <c r="Q176" s="42"/>
      <c r="R176" s="42">
        <f t="shared" si="15"/>
        <v>295938</v>
      </c>
      <c r="S176" s="42">
        <f t="shared" si="16"/>
        <v>718</v>
      </c>
    </row>
    <row r="177" spans="1:19" s="18" customFormat="1">
      <c r="A177" s="18">
        <f t="shared" si="17"/>
        <v>2023</v>
      </c>
      <c r="B177" s="18">
        <f t="shared" si="18"/>
        <v>2</v>
      </c>
      <c r="F177" s="42">
        <f>SUMIF('Cust MB Ind'!$X$8:$AH$8,$B$29,'Cust MB Ind'!$X137:$AH137)</f>
        <v>2</v>
      </c>
      <c r="G177" s="42">
        <f>'Avg Bill Days'!C134</f>
        <v>29.81</v>
      </c>
      <c r="H177" s="42"/>
      <c r="I177" s="42"/>
      <c r="J177" s="42">
        <f t="shared" si="14"/>
        <v>709</v>
      </c>
      <c r="K177" s="42">
        <f t="shared" si="14"/>
        <v>245</v>
      </c>
      <c r="L177" s="42"/>
      <c r="M177" s="42"/>
      <c r="N177" s="42"/>
      <c r="O177" s="42"/>
      <c r="P177" s="42"/>
      <c r="Q177" s="42"/>
      <c r="R177" s="42">
        <f t="shared" si="15"/>
        <v>346814</v>
      </c>
      <c r="S177" s="42">
        <f t="shared" si="16"/>
        <v>709</v>
      </c>
    </row>
    <row r="178" spans="1:19" s="18" customFormat="1">
      <c r="A178" s="18">
        <f t="shared" si="17"/>
        <v>2023</v>
      </c>
      <c r="B178" s="18">
        <f t="shared" si="18"/>
        <v>3</v>
      </c>
      <c r="F178" s="42">
        <f>SUMIF('Cust MB Ind'!$X$8:$AH$8,$B$29,'Cust MB Ind'!$X138:$AH138)</f>
        <v>2</v>
      </c>
      <c r="G178" s="42">
        <f>'Avg Bill Days'!C135</f>
        <v>29.524000000000001</v>
      </c>
      <c r="H178" s="42"/>
      <c r="I178" s="42"/>
      <c r="J178" s="42">
        <f t="shared" ref="J178:K241" si="19">ROUND(SUMIF($B$32:$B$45,$B178,J$32:J$45)*$F178,0)</f>
        <v>706</v>
      </c>
      <c r="K178" s="42">
        <f t="shared" si="19"/>
        <v>245</v>
      </c>
      <c r="L178" s="42"/>
      <c r="M178" s="42"/>
      <c r="N178" s="42"/>
      <c r="O178" s="42"/>
      <c r="P178" s="42"/>
      <c r="Q178" s="42"/>
      <c r="R178" s="42">
        <f t="shared" ref="R178:R241" si="20">ROUND(SUMIF($B$32:$B$45,$B178,R$32:R$45)*$F178*$G178,0)</f>
        <v>310229</v>
      </c>
      <c r="S178" s="42">
        <f t="shared" ref="S178:S241" si="21">ROUND(SUMIF($B$32:$B$45,$B178,S$32:S$45)*$F178,0)</f>
        <v>706</v>
      </c>
    </row>
    <row r="179" spans="1:19" s="18" customFormat="1">
      <c r="A179" s="18">
        <f t="shared" si="17"/>
        <v>2023</v>
      </c>
      <c r="B179" s="18">
        <f t="shared" si="18"/>
        <v>4</v>
      </c>
      <c r="F179" s="42">
        <f>SUMIF('Cust MB Ind'!$X$8:$AH$8,$B$29,'Cust MB Ind'!$X139:$AH139)</f>
        <v>2</v>
      </c>
      <c r="G179" s="42">
        <f>'Avg Bill Days'!C136</f>
        <v>30.713999999999999</v>
      </c>
      <c r="H179" s="42"/>
      <c r="I179" s="42"/>
      <c r="J179" s="42">
        <f t="shared" si="19"/>
        <v>738</v>
      </c>
      <c r="K179" s="42">
        <f t="shared" si="19"/>
        <v>245</v>
      </c>
      <c r="L179" s="42"/>
      <c r="M179" s="42"/>
      <c r="N179" s="42"/>
      <c r="O179" s="42"/>
      <c r="P179" s="42"/>
      <c r="Q179" s="42"/>
      <c r="R179" s="42">
        <f t="shared" si="20"/>
        <v>367252</v>
      </c>
      <c r="S179" s="42">
        <f t="shared" si="21"/>
        <v>738</v>
      </c>
    </row>
    <row r="180" spans="1:19" s="18" customFormat="1">
      <c r="A180" s="18">
        <f t="shared" si="17"/>
        <v>2023</v>
      </c>
      <c r="B180" s="18">
        <f t="shared" si="18"/>
        <v>5</v>
      </c>
      <c r="F180" s="42">
        <f>SUMIF('Cust MB Ind'!$X$8:$AH$8,$B$29,'Cust MB Ind'!$X140:$AH140)</f>
        <v>2</v>
      </c>
      <c r="G180" s="42">
        <f>'Avg Bill Days'!C137</f>
        <v>29.524000000000001</v>
      </c>
      <c r="H180" s="42"/>
      <c r="I180" s="42"/>
      <c r="J180" s="42">
        <f t="shared" si="19"/>
        <v>734</v>
      </c>
      <c r="K180" s="42">
        <f t="shared" si="19"/>
        <v>266</v>
      </c>
      <c r="L180" s="42"/>
      <c r="M180" s="42"/>
      <c r="N180" s="42"/>
      <c r="O180" s="42"/>
      <c r="P180" s="42"/>
      <c r="Q180" s="42"/>
      <c r="R180" s="42">
        <f t="shared" si="20"/>
        <v>355313</v>
      </c>
      <c r="S180" s="42">
        <f t="shared" si="21"/>
        <v>752</v>
      </c>
    </row>
    <row r="181" spans="1:19" s="18" customFormat="1">
      <c r="A181" s="18">
        <f t="shared" si="17"/>
        <v>2023</v>
      </c>
      <c r="B181" s="18">
        <f t="shared" si="18"/>
        <v>6</v>
      </c>
      <c r="F181" s="42">
        <f>SUMIF('Cust MB Ind'!$X$8:$AH$8,$B$29,'Cust MB Ind'!$X141:$AH141)</f>
        <v>2</v>
      </c>
      <c r="G181" s="42">
        <f>'Avg Bill Days'!C138</f>
        <v>30.619</v>
      </c>
      <c r="H181" s="42"/>
      <c r="I181" s="42"/>
      <c r="J181" s="42">
        <f t="shared" si="19"/>
        <v>752</v>
      </c>
      <c r="K181" s="42">
        <f t="shared" si="19"/>
        <v>275</v>
      </c>
      <c r="L181" s="42"/>
      <c r="M181" s="42"/>
      <c r="N181" s="42"/>
      <c r="O181" s="42"/>
      <c r="P181" s="42"/>
      <c r="Q181" s="42"/>
      <c r="R181" s="42">
        <f t="shared" si="20"/>
        <v>395141</v>
      </c>
      <c r="S181" s="42">
        <f t="shared" si="21"/>
        <v>761</v>
      </c>
    </row>
    <row r="182" spans="1:19" s="18" customFormat="1">
      <c r="A182" s="18">
        <f t="shared" si="17"/>
        <v>2023</v>
      </c>
      <c r="B182" s="18">
        <f t="shared" si="18"/>
        <v>7</v>
      </c>
      <c r="F182" s="42">
        <f>SUMIF('Cust MB Ind'!$X$8:$AH$8,$B$29,'Cust MB Ind'!$X142:$AH142)</f>
        <v>2</v>
      </c>
      <c r="G182" s="42">
        <f>'Avg Bill Days'!C139</f>
        <v>30.713999999999999</v>
      </c>
      <c r="H182" s="42"/>
      <c r="I182" s="42"/>
      <c r="J182" s="42">
        <f t="shared" si="19"/>
        <v>786</v>
      </c>
      <c r="K182" s="42">
        <f t="shared" si="19"/>
        <v>261</v>
      </c>
      <c r="L182" s="42"/>
      <c r="M182" s="42"/>
      <c r="N182" s="42"/>
      <c r="O182" s="42"/>
      <c r="P182" s="42"/>
      <c r="Q182" s="42"/>
      <c r="R182" s="42">
        <f t="shared" si="20"/>
        <v>407619</v>
      </c>
      <c r="S182" s="42">
        <f t="shared" si="21"/>
        <v>786</v>
      </c>
    </row>
    <row r="183" spans="1:19" s="18" customFormat="1">
      <c r="A183" s="18">
        <f t="shared" si="17"/>
        <v>2023</v>
      </c>
      <c r="B183" s="18">
        <f t="shared" si="18"/>
        <v>8</v>
      </c>
      <c r="F183" s="42">
        <f>SUMIF('Cust MB Ind'!$X$8:$AH$8,$B$29,'Cust MB Ind'!$X143:$AH143)</f>
        <v>2</v>
      </c>
      <c r="G183" s="42">
        <f>'Avg Bill Days'!C140</f>
        <v>30.475999999999999</v>
      </c>
      <c r="H183" s="42"/>
      <c r="I183" s="42"/>
      <c r="J183" s="42">
        <f t="shared" si="19"/>
        <v>793</v>
      </c>
      <c r="K183" s="42">
        <f t="shared" si="19"/>
        <v>258</v>
      </c>
      <c r="L183" s="42"/>
      <c r="M183" s="42"/>
      <c r="N183" s="42"/>
      <c r="O183" s="42"/>
      <c r="P183" s="42"/>
      <c r="Q183" s="42"/>
      <c r="R183" s="42">
        <f t="shared" si="20"/>
        <v>411426</v>
      </c>
      <c r="S183" s="42">
        <f t="shared" si="21"/>
        <v>793</v>
      </c>
    </row>
    <row r="184" spans="1:19" s="18" customFormat="1">
      <c r="A184" s="18">
        <f t="shared" si="17"/>
        <v>2023</v>
      </c>
      <c r="B184" s="18">
        <f t="shared" si="18"/>
        <v>9</v>
      </c>
      <c r="F184" s="42">
        <f>SUMIF('Cust MB Ind'!$X$8:$AH$8,$B$29,'Cust MB Ind'!$X144:$AH144)</f>
        <v>2</v>
      </c>
      <c r="G184" s="42">
        <f>'Avg Bill Days'!C141</f>
        <v>31.143000000000001</v>
      </c>
      <c r="H184" s="42"/>
      <c r="I184" s="42"/>
      <c r="J184" s="42">
        <f t="shared" si="19"/>
        <v>783</v>
      </c>
      <c r="K184" s="42">
        <f t="shared" si="19"/>
        <v>261</v>
      </c>
      <c r="L184" s="42"/>
      <c r="M184" s="42"/>
      <c r="N184" s="42"/>
      <c r="O184" s="42"/>
      <c r="P184" s="42"/>
      <c r="Q184" s="42"/>
      <c r="R184" s="42">
        <f t="shared" si="20"/>
        <v>392402</v>
      </c>
      <c r="S184" s="42">
        <f t="shared" si="21"/>
        <v>790</v>
      </c>
    </row>
    <row r="185" spans="1:19" s="18" customFormat="1">
      <c r="A185" s="18">
        <f t="shared" si="17"/>
        <v>2023</v>
      </c>
      <c r="B185" s="18">
        <f t="shared" si="18"/>
        <v>10</v>
      </c>
      <c r="F185" s="42">
        <f>SUMIF('Cust MB Ind'!$X$8:$AH$8,$B$29,'Cust MB Ind'!$X145:$AH145)</f>
        <v>2</v>
      </c>
      <c r="G185" s="42">
        <f>'Avg Bill Days'!C142</f>
        <v>30.762</v>
      </c>
      <c r="H185" s="42"/>
      <c r="I185" s="42"/>
      <c r="J185" s="42">
        <f t="shared" si="19"/>
        <v>749</v>
      </c>
      <c r="K185" s="42">
        <f t="shared" si="19"/>
        <v>256</v>
      </c>
      <c r="L185" s="42"/>
      <c r="M185" s="42"/>
      <c r="N185" s="42"/>
      <c r="O185" s="42"/>
      <c r="P185" s="42"/>
      <c r="Q185" s="42"/>
      <c r="R185" s="42">
        <f t="shared" si="20"/>
        <v>372116</v>
      </c>
      <c r="S185" s="42">
        <f t="shared" si="21"/>
        <v>763</v>
      </c>
    </row>
    <row r="186" spans="1:19" s="18" customFormat="1">
      <c r="A186" s="18">
        <f t="shared" si="17"/>
        <v>2023</v>
      </c>
      <c r="B186" s="18">
        <f t="shared" si="18"/>
        <v>11</v>
      </c>
      <c r="F186" s="42">
        <f>SUMIF('Cust MB Ind'!$X$8:$AH$8,$B$29,'Cust MB Ind'!$X146:$AH146)</f>
        <v>2</v>
      </c>
      <c r="G186" s="42">
        <f>'Avg Bill Days'!C143</f>
        <v>28.619</v>
      </c>
      <c r="H186" s="42"/>
      <c r="I186" s="42"/>
      <c r="J186" s="42">
        <f t="shared" si="19"/>
        <v>711</v>
      </c>
      <c r="K186" s="42">
        <f t="shared" si="19"/>
        <v>247</v>
      </c>
      <c r="L186" s="42"/>
      <c r="M186" s="42"/>
      <c r="N186" s="42"/>
      <c r="O186" s="42"/>
      <c r="P186" s="42"/>
      <c r="Q186" s="42"/>
      <c r="R186" s="42">
        <f t="shared" si="20"/>
        <v>324365</v>
      </c>
      <c r="S186" s="42">
        <f t="shared" si="21"/>
        <v>754</v>
      </c>
    </row>
    <row r="187" spans="1:19" s="18" customFormat="1">
      <c r="A187" s="18">
        <f t="shared" si="17"/>
        <v>2023</v>
      </c>
      <c r="B187" s="18">
        <f t="shared" si="18"/>
        <v>12</v>
      </c>
      <c r="F187" s="42">
        <f>SUMIF('Cust MB Ind'!$X$8:$AH$8,$B$29,'Cust MB Ind'!$X147:$AH147)</f>
        <v>2</v>
      </c>
      <c r="G187" s="42">
        <f>'Avg Bill Days'!C144</f>
        <v>31.238</v>
      </c>
      <c r="H187" s="42"/>
      <c r="I187" s="42"/>
      <c r="J187" s="42">
        <f t="shared" si="19"/>
        <v>705</v>
      </c>
      <c r="K187" s="42">
        <f t="shared" si="19"/>
        <v>226</v>
      </c>
      <c r="L187" s="42"/>
      <c r="M187" s="42"/>
      <c r="N187" s="42"/>
      <c r="O187" s="42"/>
      <c r="P187" s="42"/>
      <c r="Q187" s="42"/>
      <c r="R187" s="42">
        <f t="shared" si="20"/>
        <v>314326</v>
      </c>
      <c r="S187" s="42">
        <f t="shared" si="21"/>
        <v>705</v>
      </c>
    </row>
    <row r="188" spans="1:19" s="18" customFormat="1">
      <c r="A188" s="18">
        <f t="shared" si="17"/>
        <v>2024</v>
      </c>
      <c r="B188" s="18">
        <f t="shared" si="18"/>
        <v>1</v>
      </c>
      <c r="F188" s="42">
        <f>SUMIF('Cust MB Ind'!$X$8:$AH$8,$B$29,'Cust MB Ind'!$X148:$AH148)</f>
        <v>2</v>
      </c>
      <c r="G188" s="42">
        <f>'Avg Bill Days'!C145</f>
        <v>32.286000000000001</v>
      </c>
      <c r="H188" s="42"/>
      <c r="I188" s="42"/>
      <c r="J188" s="42">
        <f t="shared" si="19"/>
        <v>691</v>
      </c>
      <c r="K188" s="42">
        <f t="shared" si="19"/>
        <v>223</v>
      </c>
      <c r="L188" s="42"/>
      <c r="M188" s="42"/>
      <c r="N188" s="42"/>
      <c r="O188" s="42"/>
      <c r="P188" s="42"/>
      <c r="Q188" s="42"/>
      <c r="R188" s="42">
        <f t="shared" si="20"/>
        <v>295938</v>
      </c>
      <c r="S188" s="42">
        <f t="shared" si="21"/>
        <v>718</v>
      </c>
    </row>
    <row r="189" spans="1:19" s="18" customFormat="1">
      <c r="A189" s="18">
        <f t="shared" si="17"/>
        <v>2024</v>
      </c>
      <c r="B189" s="18">
        <f t="shared" si="18"/>
        <v>2</v>
      </c>
      <c r="F189" s="42">
        <f>SUMIF('Cust MB Ind'!$X$8:$AH$8,$B$29,'Cust MB Ind'!$X149:$AH149)</f>
        <v>2</v>
      </c>
      <c r="G189" s="42">
        <f>'Avg Bill Days'!C146</f>
        <v>30.31</v>
      </c>
      <c r="H189" s="42"/>
      <c r="I189" s="42"/>
      <c r="J189" s="42">
        <f t="shared" si="19"/>
        <v>709</v>
      </c>
      <c r="K189" s="42">
        <f t="shared" si="19"/>
        <v>245</v>
      </c>
      <c r="L189" s="42"/>
      <c r="M189" s="42"/>
      <c r="N189" s="42"/>
      <c r="O189" s="42"/>
      <c r="P189" s="42"/>
      <c r="Q189" s="42"/>
      <c r="R189" s="42">
        <f t="shared" si="20"/>
        <v>352631</v>
      </c>
      <c r="S189" s="42">
        <f t="shared" si="21"/>
        <v>709</v>
      </c>
    </row>
    <row r="190" spans="1:19" s="18" customFormat="1">
      <c r="A190" s="18">
        <f t="shared" si="17"/>
        <v>2024</v>
      </c>
      <c r="B190" s="18">
        <f t="shared" si="18"/>
        <v>3</v>
      </c>
      <c r="F190" s="42">
        <f>SUMIF('Cust MB Ind'!$X$8:$AH$8,$B$29,'Cust MB Ind'!$X150:$AH150)</f>
        <v>2</v>
      </c>
      <c r="G190" s="42">
        <f>'Avg Bill Days'!C147</f>
        <v>30.024000000000001</v>
      </c>
      <c r="H190" s="42"/>
      <c r="I190" s="42"/>
      <c r="J190" s="42">
        <f t="shared" si="19"/>
        <v>706</v>
      </c>
      <c r="K190" s="42">
        <f t="shared" si="19"/>
        <v>245</v>
      </c>
      <c r="L190" s="42"/>
      <c r="M190" s="42"/>
      <c r="N190" s="42"/>
      <c r="O190" s="42"/>
      <c r="P190" s="42"/>
      <c r="Q190" s="42"/>
      <c r="R190" s="42">
        <f t="shared" si="20"/>
        <v>315483</v>
      </c>
      <c r="S190" s="42">
        <f t="shared" si="21"/>
        <v>706</v>
      </c>
    </row>
    <row r="191" spans="1:19" s="18" customFormat="1">
      <c r="A191" s="18">
        <f t="shared" si="17"/>
        <v>2024</v>
      </c>
      <c r="B191" s="18">
        <f t="shared" si="18"/>
        <v>4</v>
      </c>
      <c r="F191" s="42">
        <f>SUMIF('Cust MB Ind'!$X$8:$AH$8,$B$29,'Cust MB Ind'!$X151:$AH151)</f>
        <v>2</v>
      </c>
      <c r="G191" s="42">
        <f>'Avg Bill Days'!C148</f>
        <v>30.713999999999999</v>
      </c>
      <c r="H191" s="42"/>
      <c r="I191" s="42"/>
      <c r="J191" s="42">
        <f t="shared" si="19"/>
        <v>738</v>
      </c>
      <c r="K191" s="42">
        <f t="shared" si="19"/>
        <v>245</v>
      </c>
      <c r="L191" s="42"/>
      <c r="M191" s="42"/>
      <c r="N191" s="42"/>
      <c r="O191" s="42"/>
      <c r="P191" s="42"/>
      <c r="Q191" s="42"/>
      <c r="R191" s="42">
        <f t="shared" si="20"/>
        <v>367252</v>
      </c>
      <c r="S191" s="42">
        <f t="shared" si="21"/>
        <v>738</v>
      </c>
    </row>
    <row r="192" spans="1:19" s="18" customFormat="1">
      <c r="A192" s="18">
        <f t="shared" si="17"/>
        <v>2024</v>
      </c>
      <c r="B192" s="18">
        <f t="shared" si="18"/>
        <v>5</v>
      </c>
      <c r="F192" s="42">
        <f>SUMIF('Cust MB Ind'!$X$8:$AH$8,$B$29,'Cust MB Ind'!$X152:$AH152)</f>
        <v>2</v>
      </c>
      <c r="G192" s="42">
        <f>'Avg Bill Days'!C149</f>
        <v>29.524000000000001</v>
      </c>
      <c r="H192" s="42"/>
      <c r="I192" s="42"/>
      <c r="J192" s="42">
        <f t="shared" si="19"/>
        <v>734</v>
      </c>
      <c r="K192" s="42">
        <f t="shared" si="19"/>
        <v>266</v>
      </c>
      <c r="L192" s="42"/>
      <c r="M192" s="42"/>
      <c r="N192" s="42"/>
      <c r="O192" s="42"/>
      <c r="P192" s="42"/>
      <c r="Q192" s="42"/>
      <c r="R192" s="42">
        <f t="shared" si="20"/>
        <v>355313</v>
      </c>
      <c r="S192" s="42">
        <f t="shared" si="21"/>
        <v>752</v>
      </c>
    </row>
    <row r="193" spans="1:19" s="18" customFormat="1">
      <c r="A193" s="18">
        <f t="shared" si="17"/>
        <v>2024</v>
      </c>
      <c r="B193" s="18">
        <f t="shared" si="18"/>
        <v>6</v>
      </c>
      <c r="F193" s="42">
        <f>SUMIF('Cust MB Ind'!$X$8:$AH$8,$B$29,'Cust MB Ind'!$X153:$AH153)</f>
        <v>2</v>
      </c>
      <c r="G193" s="42">
        <f>'Avg Bill Days'!C150</f>
        <v>30.619</v>
      </c>
      <c r="H193" s="42"/>
      <c r="I193" s="42"/>
      <c r="J193" s="42">
        <f t="shared" si="19"/>
        <v>752</v>
      </c>
      <c r="K193" s="42">
        <f t="shared" si="19"/>
        <v>275</v>
      </c>
      <c r="L193" s="42"/>
      <c r="M193" s="42"/>
      <c r="N193" s="42"/>
      <c r="O193" s="42"/>
      <c r="P193" s="42"/>
      <c r="Q193" s="42"/>
      <c r="R193" s="42">
        <f t="shared" si="20"/>
        <v>395141</v>
      </c>
      <c r="S193" s="42">
        <f t="shared" si="21"/>
        <v>761</v>
      </c>
    </row>
    <row r="194" spans="1:19" s="18" customFormat="1">
      <c r="A194" s="18">
        <f t="shared" si="17"/>
        <v>2024</v>
      </c>
      <c r="B194" s="18">
        <f t="shared" si="18"/>
        <v>7</v>
      </c>
      <c r="F194" s="42">
        <f>SUMIF('Cust MB Ind'!$X$8:$AH$8,$B$29,'Cust MB Ind'!$X154:$AH154)</f>
        <v>2</v>
      </c>
      <c r="G194" s="42">
        <f>'Avg Bill Days'!C151</f>
        <v>30.713999999999999</v>
      </c>
      <c r="H194" s="42"/>
      <c r="I194" s="42"/>
      <c r="J194" s="42">
        <f t="shared" si="19"/>
        <v>786</v>
      </c>
      <c r="K194" s="42">
        <f t="shared" si="19"/>
        <v>261</v>
      </c>
      <c r="L194" s="42"/>
      <c r="M194" s="42"/>
      <c r="N194" s="42"/>
      <c r="O194" s="42"/>
      <c r="P194" s="42"/>
      <c r="Q194" s="42"/>
      <c r="R194" s="42">
        <f t="shared" si="20"/>
        <v>407619</v>
      </c>
      <c r="S194" s="42">
        <f t="shared" si="21"/>
        <v>786</v>
      </c>
    </row>
    <row r="195" spans="1:19" s="18" customFormat="1">
      <c r="A195" s="18">
        <f t="shared" si="17"/>
        <v>2024</v>
      </c>
      <c r="B195" s="18">
        <f t="shared" si="18"/>
        <v>8</v>
      </c>
      <c r="F195" s="42">
        <f>SUMIF('Cust MB Ind'!$X$8:$AH$8,$B$29,'Cust MB Ind'!$X155:$AH155)</f>
        <v>2</v>
      </c>
      <c r="G195" s="42">
        <f>'Avg Bill Days'!C152</f>
        <v>30.475999999999999</v>
      </c>
      <c r="H195" s="42"/>
      <c r="I195" s="42"/>
      <c r="J195" s="42">
        <f t="shared" si="19"/>
        <v>793</v>
      </c>
      <c r="K195" s="42">
        <f t="shared" si="19"/>
        <v>258</v>
      </c>
      <c r="L195" s="42"/>
      <c r="M195" s="42"/>
      <c r="N195" s="42"/>
      <c r="O195" s="42"/>
      <c r="P195" s="42"/>
      <c r="Q195" s="42"/>
      <c r="R195" s="42">
        <f t="shared" si="20"/>
        <v>411426</v>
      </c>
      <c r="S195" s="42">
        <f t="shared" si="21"/>
        <v>793</v>
      </c>
    </row>
    <row r="196" spans="1:19" s="18" customFormat="1">
      <c r="A196" s="18">
        <f t="shared" ref="A196:A259" si="22">A184+1</f>
        <v>2024</v>
      </c>
      <c r="B196" s="18">
        <f t="shared" si="18"/>
        <v>9</v>
      </c>
      <c r="F196" s="42">
        <f>SUMIF('Cust MB Ind'!$X$8:$AH$8,$B$29,'Cust MB Ind'!$X156:$AH156)</f>
        <v>2</v>
      </c>
      <c r="G196" s="42">
        <f>'Avg Bill Days'!C153</f>
        <v>31.143000000000001</v>
      </c>
      <c r="H196" s="42"/>
      <c r="I196" s="42"/>
      <c r="J196" s="42">
        <f t="shared" si="19"/>
        <v>783</v>
      </c>
      <c r="K196" s="42">
        <f t="shared" si="19"/>
        <v>261</v>
      </c>
      <c r="L196" s="42"/>
      <c r="M196" s="42"/>
      <c r="N196" s="42"/>
      <c r="O196" s="42"/>
      <c r="P196" s="42"/>
      <c r="Q196" s="42"/>
      <c r="R196" s="42">
        <f t="shared" si="20"/>
        <v>392402</v>
      </c>
      <c r="S196" s="42">
        <f t="shared" si="21"/>
        <v>790</v>
      </c>
    </row>
    <row r="197" spans="1:19" s="18" customFormat="1">
      <c r="A197" s="18">
        <f t="shared" si="22"/>
        <v>2024</v>
      </c>
      <c r="B197" s="18">
        <f t="shared" ref="B197:B260" si="23">B185</f>
        <v>10</v>
      </c>
      <c r="F197" s="42">
        <f>SUMIF('Cust MB Ind'!$X$8:$AH$8,$B$29,'Cust MB Ind'!$X157:$AH157)</f>
        <v>2</v>
      </c>
      <c r="G197" s="42">
        <f>'Avg Bill Days'!C154</f>
        <v>30.762</v>
      </c>
      <c r="H197" s="42"/>
      <c r="I197" s="42"/>
      <c r="J197" s="42">
        <f t="shared" si="19"/>
        <v>749</v>
      </c>
      <c r="K197" s="42">
        <f t="shared" si="19"/>
        <v>256</v>
      </c>
      <c r="L197" s="42"/>
      <c r="M197" s="42"/>
      <c r="N197" s="42"/>
      <c r="O197" s="42"/>
      <c r="P197" s="42"/>
      <c r="Q197" s="42"/>
      <c r="R197" s="42">
        <f t="shared" si="20"/>
        <v>372116</v>
      </c>
      <c r="S197" s="42">
        <f t="shared" si="21"/>
        <v>763</v>
      </c>
    </row>
    <row r="198" spans="1:19" s="18" customFormat="1">
      <c r="A198" s="18">
        <f t="shared" si="22"/>
        <v>2024</v>
      </c>
      <c r="B198" s="18">
        <f t="shared" si="23"/>
        <v>11</v>
      </c>
      <c r="F198" s="42">
        <f>SUMIF('Cust MB Ind'!$X$8:$AH$8,$B$29,'Cust MB Ind'!$X158:$AH158)</f>
        <v>2</v>
      </c>
      <c r="G198" s="42">
        <f>'Avg Bill Days'!C155</f>
        <v>28.619</v>
      </c>
      <c r="H198" s="42"/>
      <c r="I198" s="42"/>
      <c r="J198" s="42">
        <f t="shared" si="19"/>
        <v>711</v>
      </c>
      <c r="K198" s="42">
        <f t="shared" si="19"/>
        <v>247</v>
      </c>
      <c r="L198" s="42"/>
      <c r="M198" s="42"/>
      <c r="N198" s="42"/>
      <c r="O198" s="42"/>
      <c r="P198" s="42"/>
      <c r="Q198" s="42"/>
      <c r="R198" s="42">
        <f t="shared" si="20"/>
        <v>324365</v>
      </c>
      <c r="S198" s="42">
        <f t="shared" si="21"/>
        <v>754</v>
      </c>
    </row>
    <row r="199" spans="1:19" s="18" customFormat="1">
      <c r="A199" s="18">
        <f t="shared" si="22"/>
        <v>2024</v>
      </c>
      <c r="B199" s="18">
        <f t="shared" si="23"/>
        <v>12</v>
      </c>
      <c r="F199" s="42">
        <f>SUMIF('Cust MB Ind'!$X$8:$AH$8,$B$29,'Cust MB Ind'!$X159:$AH159)</f>
        <v>2</v>
      </c>
      <c r="G199" s="42">
        <f>'Avg Bill Days'!C156</f>
        <v>31.238</v>
      </c>
      <c r="H199" s="42"/>
      <c r="I199" s="42"/>
      <c r="J199" s="42">
        <f t="shared" si="19"/>
        <v>705</v>
      </c>
      <c r="K199" s="42">
        <f t="shared" si="19"/>
        <v>226</v>
      </c>
      <c r="L199" s="42"/>
      <c r="M199" s="42"/>
      <c r="N199" s="42"/>
      <c r="O199" s="42"/>
      <c r="P199" s="42"/>
      <c r="Q199" s="42"/>
      <c r="R199" s="42">
        <f t="shared" si="20"/>
        <v>314326</v>
      </c>
      <c r="S199" s="42">
        <f t="shared" si="21"/>
        <v>705</v>
      </c>
    </row>
    <row r="200" spans="1:19" s="18" customFormat="1">
      <c r="A200" s="18">
        <f t="shared" si="22"/>
        <v>2025</v>
      </c>
      <c r="B200" s="18">
        <f t="shared" si="23"/>
        <v>1</v>
      </c>
      <c r="F200" s="42">
        <f>SUMIF('Cust MB Ind'!$X$8:$AH$8,$B$29,'Cust MB Ind'!$X160:$AH160)</f>
        <v>2</v>
      </c>
      <c r="G200" s="42">
        <f>'Avg Bill Days'!C157</f>
        <v>32.286000000000001</v>
      </c>
      <c r="H200" s="42"/>
      <c r="I200" s="42"/>
      <c r="J200" s="42">
        <f t="shared" si="19"/>
        <v>691</v>
      </c>
      <c r="K200" s="42">
        <f t="shared" si="19"/>
        <v>223</v>
      </c>
      <c r="L200" s="42"/>
      <c r="M200" s="42"/>
      <c r="N200" s="42"/>
      <c r="O200" s="42"/>
      <c r="P200" s="42"/>
      <c r="Q200" s="42"/>
      <c r="R200" s="42">
        <f t="shared" si="20"/>
        <v>295938</v>
      </c>
      <c r="S200" s="42">
        <f t="shared" si="21"/>
        <v>718</v>
      </c>
    </row>
    <row r="201" spans="1:19" s="18" customFormat="1">
      <c r="A201" s="18">
        <f t="shared" si="22"/>
        <v>2025</v>
      </c>
      <c r="B201" s="18">
        <f t="shared" si="23"/>
        <v>2</v>
      </c>
      <c r="F201" s="42">
        <f>SUMIF('Cust MB Ind'!$X$8:$AH$8,$B$29,'Cust MB Ind'!$X161:$AH161)</f>
        <v>2</v>
      </c>
      <c r="G201" s="42">
        <f>'Avg Bill Days'!C158</f>
        <v>29.81</v>
      </c>
      <c r="H201" s="42"/>
      <c r="I201" s="42"/>
      <c r="J201" s="42">
        <f t="shared" si="19"/>
        <v>709</v>
      </c>
      <c r="K201" s="42">
        <f t="shared" si="19"/>
        <v>245</v>
      </c>
      <c r="L201" s="42"/>
      <c r="M201" s="42"/>
      <c r="N201" s="42"/>
      <c r="O201" s="42"/>
      <c r="P201" s="42"/>
      <c r="Q201" s="42"/>
      <c r="R201" s="42">
        <f t="shared" si="20"/>
        <v>346814</v>
      </c>
      <c r="S201" s="42">
        <f t="shared" si="21"/>
        <v>709</v>
      </c>
    </row>
    <row r="202" spans="1:19" s="18" customFormat="1">
      <c r="A202" s="18">
        <f t="shared" si="22"/>
        <v>2025</v>
      </c>
      <c r="B202" s="18">
        <f t="shared" si="23"/>
        <v>3</v>
      </c>
      <c r="F202" s="42">
        <f>SUMIF('Cust MB Ind'!$X$8:$AH$8,$B$29,'Cust MB Ind'!$X162:$AH162)</f>
        <v>2</v>
      </c>
      <c r="G202" s="42">
        <f>'Avg Bill Days'!C159</f>
        <v>29.524000000000001</v>
      </c>
      <c r="H202" s="42"/>
      <c r="I202" s="42"/>
      <c r="J202" s="42">
        <f t="shared" si="19"/>
        <v>706</v>
      </c>
      <c r="K202" s="42">
        <f t="shared" si="19"/>
        <v>245</v>
      </c>
      <c r="L202" s="42"/>
      <c r="M202" s="42"/>
      <c r="N202" s="42"/>
      <c r="O202" s="42"/>
      <c r="P202" s="42"/>
      <c r="Q202" s="42"/>
      <c r="R202" s="42">
        <f t="shared" si="20"/>
        <v>310229</v>
      </c>
      <c r="S202" s="42">
        <f t="shared" si="21"/>
        <v>706</v>
      </c>
    </row>
    <row r="203" spans="1:19" s="18" customFormat="1">
      <c r="A203" s="18">
        <f t="shared" si="22"/>
        <v>2025</v>
      </c>
      <c r="B203" s="18">
        <f t="shared" si="23"/>
        <v>4</v>
      </c>
      <c r="F203" s="42">
        <f>SUMIF('Cust MB Ind'!$X$8:$AH$8,$B$29,'Cust MB Ind'!$X163:$AH163)</f>
        <v>2</v>
      </c>
      <c r="G203" s="42">
        <f>'Avg Bill Days'!C160</f>
        <v>30.713999999999999</v>
      </c>
      <c r="H203" s="42"/>
      <c r="I203" s="42"/>
      <c r="J203" s="42">
        <f t="shared" si="19"/>
        <v>738</v>
      </c>
      <c r="K203" s="42">
        <f t="shared" si="19"/>
        <v>245</v>
      </c>
      <c r="L203" s="42"/>
      <c r="M203" s="42"/>
      <c r="N203" s="42"/>
      <c r="O203" s="42"/>
      <c r="P203" s="42"/>
      <c r="Q203" s="42"/>
      <c r="R203" s="42">
        <f t="shared" si="20"/>
        <v>367252</v>
      </c>
      <c r="S203" s="42">
        <f t="shared" si="21"/>
        <v>738</v>
      </c>
    </row>
    <row r="204" spans="1:19" s="18" customFormat="1">
      <c r="A204" s="18">
        <f t="shared" si="22"/>
        <v>2025</v>
      </c>
      <c r="B204" s="18">
        <f t="shared" si="23"/>
        <v>5</v>
      </c>
      <c r="F204" s="42">
        <f>SUMIF('Cust MB Ind'!$X$8:$AH$8,$B$29,'Cust MB Ind'!$X164:$AH164)</f>
        <v>2</v>
      </c>
      <c r="G204" s="42">
        <f>'Avg Bill Days'!C161</f>
        <v>29.524000000000001</v>
      </c>
      <c r="H204" s="42"/>
      <c r="I204" s="42"/>
      <c r="J204" s="42">
        <f t="shared" si="19"/>
        <v>734</v>
      </c>
      <c r="K204" s="42">
        <f t="shared" si="19"/>
        <v>266</v>
      </c>
      <c r="L204" s="42"/>
      <c r="M204" s="42"/>
      <c r="N204" s="42"/>
      <c r="O204" s="42"/>
      <c r="P204" s="42"/>
      <c r="Q204" s="42"/>
      <c r="R204" s="42">
        <f t="shared" si="20"/>
        <v>355313</v>
      </c>
      <c r="S204" s="42">
        <f t="shared" si="21"/>
        <v>752</v>
      </c>
    </row>
    <row r="205" spans="1:19" s="18" customFormat="1">
      <c r="A205" s="18">
        <f t="shared" si="22"/>
        <v>2025</v>
      </c>
      <c r="B205" s="18">
        <f t="shared" si="23"/>
        <v>6</v>
      </c>
      <c r="F205" s="42">
        <f>SUMIF('Cust MB Ind'!$X$8:$AH$8,$B$29,'Cust MB Ind'!$X165:$AH165)</f>
        <v>2</v>
      </c>
      <c r="G205" s="42">
        <f>'Avg Bill Days'!C162</f>
        <v>30.619</v>
      </c>
      <c r="H205" s="42"/>
      <c r="I205" s="42"/>
      <c r="J205" s="42">
        <f t="shared" si="19"/>
        <v>752</v>
      </c>
      <c r="K205" s="42">
        <f t="shared" si="19"/>
        <v>275</v>
      </c>
      <c r="L205" s="42"/>
      <c r="M205" s="42"/>
      <c r="N205" s="42"/>
      <c r="O205" s="42"/>
      <c r="P205" s="42"/>
      <c r="Q205" s="42"/>
      <c r="R205" s="42">
        <f t="shared" si="20"/>
        <v>395141</v>
      </c>
      <c r="S205" s="42">
        <f t="shared" si="21"/>
        <v>761</v>
      </c>
    </row>
    <row r="206" spans="1:19" s="18" customFormat="1">
      <c r="A206" s="18">
        <f t="shared" si="22"/>
        <v>2025</v>
      </c>
      <c r="B206" s="18">
        <f t="shared" si="23"/>
        <v>7</v>
      </c>
      <c r="F206" s="42">
        <f>SUMIF('Cust MB Ind'!$X$8:$AH$8,$B$29,'Cust MB Ind'!$X166:$AH166)</f>
        <v>2</v>
      </c>
      <c r="G206" s="42">
        <f>'Avg Bill Days'!C163</f>
        <v>30.713999999999999</v>
      </c>
      <c r="H206" s="42"/>
      <c r="I206" s="42"/>
      <c r="J206" s="42">
        <f t="shared" si="19"/>
        <v>786</v>
      </c>
      <c r="K206" s="42">
        <f t="shared" si="19"/>
        <v>261</v>
      </c>
      <c r="L206" s="42"/>
      <c r="M206" s="42"/>
      <c r="N206" s="42"/>
      <c r="O206" s="42"/>
      <c r="P206" s="42"/>
      <c r="Q206" s="42"/>
      <c r="R206" s="42">
        <f t="shared" si="20"/>
        <v>407619</v>
      </c>
      <c r="S206" s="42">
        <f t="shared" si="21"/>
        <v>786</v>
      </c>
    </row>
    <row r="207" spans="1:19" s="18" customFormat="1">
      <c r="A207" s="18">
        <f t="shared" si="22"/>
        <v>2025</v>
      </c>
      <c r="B207" s="18">
        <f t="shared" si="23"/>
        <v>8</v>
      </c>
      <c r="F207" s="42">
        <f>SUMIF('Cust MB Ind'!$X$8:$AH$8,$B$29,'Cust MB Ind'!$X167:$AH167)</f>
        <v>2</v>
      </c>
      <c r="G207" s="42">
        <f>'Avg Bill Days'!C164</f>
        <v>30.475999999999999</v>
      </c>
      <c r="H207" s="42"/>
      <c r="I207" s="42"/>
      <c r="J207" s="42">
        <f t="shared" si="19"/>
        <v>793</v>
      </c>
      <c r="K207" s="42">
        <f t="shared" si="19"/>
        <v>258</v>
      </c>
      <c r="L207" s="42"/>
      <c r="M207" s="42"/>
      <c r="N207" s="42"/>
      <c r="O207" s="42"/>
      <c r="P207" s="42"/>
      <c r="Q207" s="42"/>
      <c r="R207" s="42">
        <f t="shared" si="20"/>
        <v>411426</v>
      </c>
      <c r="S207" s="42">
        <f t="shared" si="21"/>
        <v>793</v>
      </c>
    </row>
    <row r="208" spans="1:19" s="18" customFormat="1">
      <c r="A208" s="18">
        <f t="shared" si="22"/>
        <v>2025</v>
      </c>
      <c r="B208" s="18">
        <f t="shared" si="23"/>
        <v>9</v>
      </c>
      <c r="F208" s="42">
        <f>SUMIF('Cust MB Ind'!$X$8:$AH$8,$B$29,'Cust MB Ind'!$X168:$AH168)</f>
        <v>2</v>
      </c>
      <c r="G208" s="42">
        <f>'Avg Bill Days'!C165</f>
        <v>31.143000000000001</v>
      </c>
      <c r="H208" s="42"/>
      <c r="I208" s="42"/>
      <c r="J208" s="42">
        <f t="shared" si="19"/>
        <v>783</v>
      </c>
      <c r="K208" s="42">
        <f t="shared" si="19"/>
        <v>261</v>
      </c>
      <c r="L208" s="42"/>
      <c r="M208" s="42"/>
      <c r="N208" s="42"/>
      <c r="O208" s="42"/>
      <c r="P208" s="42"/>
      <c r="Q208" s="42"/>
      <c r="R208" s="42">
        <f t="shared" si="20"/>
        <v>392402</v>
      </c>
      <c r="S208" s="42">
        <f t="shared" si="21"/>
        <v>790</v>
      </c>
    </row>
    <row r="209" spans="1:19" s="18" customFormat="1">
      <c r="A209" s="18">
        <f t="shared" si="22"/>
        <v>2025</v>
      </c>
      <c r="B209" s="18">
        <f t="shared" si="23"/>
        <v>10</v>
      </c>
      <c r="F209" s="42">
        <f>SUMIF('Cust MB Ind'!$X$8:$AH$8,$B$29,'Cust MB Ind'!$X169:$AH169)</f>
        <v>2</v>
      </c>
      <c r="G209" s="42">
        <f>'Avg Bill Days'!C166</f>
        <v>30.762</v>
      </c>
      <c r="H209" s="42"/>
      <c r="I209" s="42"/>
      <c r="J209" s="42">
        <f t="shared" si="19"/>
        <v>749</v>
      </c>
      <c r="K209" s="42">
        <f t="shared" si="19"/>
        <v>256</v>
      </c>
      <c r="L209" s="42"/>
      <c r="M209" s="42"/>
      <c r="N209" s="42"/>
      <c r="O209" s="42"/>
      <c r="P209" s="42"/>
      <c r="Q209" s="42"/>
      <c r="R209" s="42">
        <f t="shared" si="20"/>
        <v>372116</v>
      </c>
      <c r="S209" s="42">
        <f t="shared" si="21"/>
        <v>763</v>
      </c>
    </row>
    <row r="210" spans="1:19" s="18" customFormat="1">
      <c r="A210" s="18">
        <f t="shared" si="22"/>
        <v>2025</v>
      </c>
      <c r="B210" s="18">
        <f t="shared" si="23"/>
        <v>11</v>
      </c>
      <c r="F210" s="42">
        <f>SUMIF('Cust MB Ind'!$X$8:$AH$8,$B$29,'Cust MB Ind'!$X170:$AH170)</f>
        <v>2</v>
      </c>
      <c r="G210" s="42">
        <f>'Avg Bill Days'!C167</f>
        <v>28.619</v>
      </c>
      <c r="H210" s="42"/>
      <c r="I210" s="42"/>
      <c r="J210" s="42">
        <f t="shared" si="19"/>
        <v>711</v>
      </c>
      <c r="K210" s="42">
        <f t="shared" si="19"/>
        <v>247</v>
      </c>
      <c r="L210" s="42"/>
      <c r="M210" s="42"/>
      <c r="N210" s="42"/>
      <c r="O210" s="42"/>
      <c r="P210" s="42"/>
      <c r="Q210" s="42"/>
      <c r="R210" s="42">
        <f t="shared" si="20"/>
        <v>324365</v>
      </c>
      <c r="S210" s="42">
        <f t="shared" si="21"/>
        <v>754</v>
      </c>
    </row>
    <row r="211" spans="1:19" s="18" customFormat="1">
      <c r="A211" s="18">
        <f t="shared" si="22"/>
        <v>2025</v>
      </c>
      <c r="B211" s="18">
        <f t="shared" si="23"/>
        <v>12</v>
      </c>
      <c r="F211" s="42">
        <f>SUMIF('Cust MB Ind'!$X$8:$AH$8,$B$29,'Cust MB Ind'!$X171:$AH171)</f>
        <v>2</v>
      </c>
      <c r="G211" s="42">
        <f>'Avg Bill Days'!C168</f>
        <v>31.238</v>
      </c>
      <c r="H211" s="42"/>
      <c r="I211" s="42"/>
      <c r="J211" s="42">
        <f t="shared" si="19"/>
        <v>705</v>
      </c>
      <c r="K211" s="42">
        <f t="shared" si="19"/>
        <v>226</v>
      </c>
      <c r="L211" s="42"/>
      <c r="M211" s="42"/>
      <c r="N211" s="42"/>
      <c r="O211" s="42"/>
      <c r="P211" s="42"/>
      <c r="Q211" s="42"/>
      <c r="R211" s="42">
        <f t="shared" si="20"/>
        <v>314326</v>
      </c>
      <c r="S211" s="42">
        <f t="shared" si="21"/>
        <v>705</v>
      </c>
    </row>
    <row r="212" spans="1:19" s="18" customFormat="1">
      <c r="A212" s="18">
        <f t="shared" si="22"/>
        <v>2026</v>
      </c>
      <c r="B212" s="18">
        <f t="shared" si="23"/>
        <v>1</v>
      </c>
      <c r="F212" s="42">
        <f>SUMIF('Cust MB Ind'!$X$8:$AH$8,$B$29,'Cust MB Ind'!$X172:$AH172)</f>
        <v>2</v>
      </c>
      <c r="G212" s="42">
        <f>'Avg Bill Days'!C169</f>
        <v>32.286000000000001</v>
      </c>
      <c r="H212" s="42"/>
      <c r="I212" s="42"/>
      <c r="J212" s="42">
        <f t="shared" si="19"/>
        <v>691</v>
      </c>
      <c r="K212" s="42">
        <f t="shared" si="19"/>
        <v>223</v>
      </c>
      <c r="L212" s="42"/>
      <c r="M212" s="42"/>
      <c r="N212" s="42"/>
      <c r="O212" s="42"/>
      <c r="P212" s="42"/>
      <c r="Q212" s="42"/>
      <c r="R212" s="42">
        <f t="shared" si="20"/>
        <v>295938</v>
      </c>
      <c r="S212" s="42">
        <f t="shared" si="21"/>
        <v>718</v>
      </c>
    </row>
    <row r="213" spans="1:19" s="18" customFormat="1">
      <c r="A213" s="18">
        <f t="shared" si="22"/>
        <v>2026</v>
      </c>
      <c r="B213" s="18">
        <f t="shared" si="23"/>
        <v>2</v>
      </c>
      <c r="F213" s="42">
        <f>SUMIF('Cust MB Ind'!$X$8:$AH$8,$B$29,'Cust MB Ind'!$X173:$AH173)</f>
        <v>2</v>
      </c>
      <c r="G213" s="42">
        <f>'Avg Bill Days'!C170</f>
        <v>29.81</v>
      </c>
      <c r="H213" s="42"/>
      <c r="I213" s="42"/>
      <c r="J213" s="42">
        <f t="shared" si="19"/>
        <v>709</v>
      </c>
      <c r="K213" s="42">
        <f t="shared" si="19"/>
        <v>245</v>
      </c>
      <c r="L213" s="42"/>
      <c r="M213" s="42"/>
      <c r="N213" s="42"/>
      <c r="O213" s="42"/>
      <c r="P213" s="42"/>
      <c r="Q213" s="42"/>
      <c r="R213" s="42">
        <f t="shared" si="20"/>
        <v>346814</v>
      </c>
      <c r="S213" s="42">
        <f t="shared" si="21"/>
        <v>709</v>
      </c>
    </row>
    <row r="214" spans="1:19" s="18" customFormat="1">
      <c r="A214" s="18">
        <f t="shared" si="22"/>
        <v>2026</v>
      </c>
      <c r="B214" s="18">
        <f t="shared" si="23"/>
        <v>3</v>
      </c>
      <c r="F214" s="42">
        <f>SUMIF('Cust MB Ind'!$X$8:$AH$8,$B$29,'Cust MB Ind'!$X174:$AH174)</f>
        <v>2</v>
      </c>
      <c r="G214" s="42">
        <f>'Avg Bill Days'!C171</f>
        <v>29.524000000000001</v>
      </c>
      <c r="H214" s="42"/>
      <c r="I214" s="42"/>
      <c r="J214" s="42">
        <f t="shared" si="19"/>
        <v>706</v>
      </c>
      <c r="K214" s="42">
        <f t="shared" si="19"/>
        <v>245</v>
      </c>
      <c r="L214" s="42"/>
      <c r="M214" s="42"/>
      <c r="N214" s="42"/>
      <c r="O214" s="42"/>
      <c r="P214" s="42"/>
      <c r="Q214" s="42"/>
      <c r="R214" s="42">
        <f t="shared" si="20"/>
        <v>310229</v>
      </c>
      <c r="S214" s="42">
        <f t="shared" si="21"/>
        <v>706</v>
      </c>
    </row>
    <row r="215" spans="1:19" s="18" customFormat="1">
      <c r="A215" s="18">
        <f t="shared" si="22"/>
        <v>2026</v>
      </c>
      <c r="B215" s="18">
        <f t="shared" si="23"/>
        <v>4</v>
      </c>
      <c r="F215" s="42">
        <f>SUMIF('Cust MB Ind'!$X$8:$AH$8,$B$29,'Cust MB Ind'!$X175:$AH175)</f>
        <v>2</v>
      </c>
      <c r="G215" s="42">
        <f>'Avg Bill Days'!C172</f>
        <v>30.713999999999999</v>
      </c>
      <c r="H215" s="42"/>
      <c r="I215" s="42"/>
      <c r="J215" s="42">
        <f t="shared" si="19"/>
        <v>738</v>
      </c>
      <c r="K215" s="42">
        <f t="shared" si="19"/>
        <v>245</v>
      </c>
      <c r="L215" s="42"/>
      <c r="M215" s="42"/>
      <c r="N215" s="42"/>
      <c r="O215" s="42"/>
      <c r="P215" s="42"/>
      <c r="Q215" s="42"/>
      <c r="R215" s="42">
        <f t="shared" si="20"/>
        <v>367252</v>
      </c>
      <c r="S215" s="42">
        <f t="shared" si="21"/>
        <v>738</v>
      </c>
    </row>
    <row r="216" spans="1:19" s="18" customFormat="1">
      <c r="A216" s="18">
        <f t="shared" si="22"/>
        <v>2026</v>
      </c>
      <c r="B216" s="18">
        <f t="shared" si="23"/>
        <v>5</v>
      </c>
      <c r="F216" s="42">
        <f>SUMIF('Cust MB Ind'!$X$8:$AH$8,$B$29,'Cust MB Ind'!$X176:$AH176)</f>
        <v>2</v>
      </c>
      <c r="G216" s="42">
        <f>'Avg Bill Days'!C173</f>
        <v>29.524000000000001</v>
      </c>
      <c r="H216" s="42"/>
      <c r="I216" s="42"/>
      <c r="J216" s="42">
        <f t="shared" si="19"/>
        <v>734</v>
      </c>
      <c r="K216" s="42">
        <f t="shared" si="19"/>
        <v>266</v>
      </c>
      <c r="L216" s="42"/>
      <c r="M216" s="42"/>
      <c r="N216" s="42"/>
      <c r="O216" s="42"/>
      <c r="P216" s="42"/>
      <c r="Q216" s="42"/>
      <c r="R216" s="42">
        <f t="shared" si="20"/>
        <v>355313</v>
      </c>
      <c r="S216" s="42">
        <f t="shared" si="21"/>
        <v>752</v>
      </c>
    </row>
    <row r="217" spans="1:19" s="18" customFormat="1">
      <c r="A217" s="18">
        <f t="shared" si="22"/>
        <v>2026</v>
      </c>
      <c r="B217" s="18">
        <f t="shared" si="23"/>
        <v>6</v>
      </c>
      <c r="F217" s="42">
        <f>SUMIF('Cust MB Ind'!$X$8:$AH$8,$B$29,'Cust MB Ind'!$X177:$AH177)</f>
        <v>2</v>
      </c>
      <c r="G217" s="42">
        <f>'Avg Bill Days'!C174</f>
        <v>30.619</v>
      </c>
      <c r="H217" s="42"/>
      <c r="I217" s="42"/>
      <c r="J217" s="42">
        <f t="shared" si="19"/>
        <v>752</v>
      </c>
      <c r="K217" s="42">
        <f t="shared" si="19"/>
        <v>275</v>
      </c>
      <c r="L217" s="42"/>
      <c r="M217" s="42"/>
      <c r="N217" s="42"/>
      <c r="O217" s="42"/>
      <c r="P217" s="42"/>
      <c r="Q217" s="42"/>
      <c r="R217" s="42">
        <f t="shared" si="20"/>
        <v>395141</v>
      </c>
      <c r="S217" s="42">
        <f t="shared" si="21"/>
        <v>761</v>
      </c>
    </row>
    <row r="218" spans="1:19" s="18" customFormat="1">
      <c r="A218" s="18">
        <f t="shared" si="22"/>
        <v>2026</v>
      </c>
      <c r="B218" s="18">
        <f t="shared" si="23"/>
        <v>7</v>
      </c>
      <c r="F218" s="42">
        <f>SUMIF('Cust MB Ind'!$X$8:$AH$8,$B$29,'Cust MB Ind'!$X178:$AH178)</f>
        <v>2</v>
      </c>
      <c r="G218" s="42">
        <f>'Avg Bill Days'!C175</f>
        <v>30.713999999999999</v>
      </c>
      <c r="H218" s="42"/>
      <c r="I218" s="42"/>
      <c r="J218" s="42">
        <f t="shared" si="19"/>
        <v>786</v>
      </c>
      <c r="K218" s="42">
        <f t="shared" si="19"/>
        <v>261</v>
      </c>
      <c r="L218" s="42"/>
      <c r="M218" s="42"/>
      <c r="N218" s="42"/>
      <c r="O218" s="42"/>
      <c r="P218" s="42"/>
      <c r="Q218" s="42"/>
      <c r="R218" s="42">
        <f t="shared" si="20"/>
        <v>407619</v>
      </c>
      <c r="S218" s="42">
        <f t="shared" si="21"/>
        <v>786</v>
      </c>
    </row>
    <row r="219" spans="1:19" s="18" customFormat="1">
      <c r="A219" s="18">
        <f t="shared" si="22"/>
        <v>2026</v>
      </c>
      <c r="B219" s="18">
        <f t="shared" si="23"/>
        <v>8</v>
      </c>
      <c r="F219" s="42">
        <f>SUMIF('Cust MB Ind'!$X$8:$AH$8,$B$29,'Cust MB Ind'!$X179:$AH179)</f>
        <v>2</v>
      </c>
      <c r="G219" s="42">
        <f>'Avg Bill Days'!C176</f>
        <v>30.475999999999999</v>
      </c>
      <c r="H219" s="42"/>
      <c r="I219" s="42"/>
      <c r="J219" s="42">
        <f t="shared" si="19"/>
        <v>793</v>
      </c>
      <c r="K219" s="42">
        <f t="shared" si="19"/>
        <v>258</v>
      </c>
      <c r="L219" s="42"/>
      <c r="M219" s="42"/>
      <c r="N219" s="42"/>
      <c r="O219" s="42"/>
      <c r="P219" s="42"/>
      <c r="Q219" s="42"/>
      <c r="R219" s="42">
        <f t="shared" si="20"/>
        <v>411426</v>
      </c>
      <c r="S219" s="42">
        <f t="shared" si="21"/>
        <v>793</v>
      </c>
    </row>
    <row r="220" spans="1:19" s="18" customFormat="1">
      <c r="A220" s="18">
        <f t="shared" si="22"/>
        <v>2026</v>
      </c>
      <c r="B220" s="18">
        <f t="shared" si="23"/>
        <v>9</v>
      </c>
      <c r="F220" s="42">
        <f>SUMIF('Cust MB Ind'!$X$8:$AH$8,$B$29,'Cust MB Ind'!$X180:$AH180)</f>
        <v>2</v>
      </c>
      <c r="G220" s="42">
        <f>'Avg Bill Days'!C177</f>
        <v>31.143000000000001</v>
      </c>
      <c r="H220" s="42"/>
      <c r="I220" s="42"/>
      <c r="J220" s="42">
        <f t="shared" si="19"/>
        <v>783</v>
      </c>
      <c r="K220" s="42">
        <f t="shared" si="19"/>
        <v>261</v>
      </c>
      <c r="L220" s="42"/>
      <c r="M220" s="42"/>
      <c r="N220" s="42"/>
      <c r="O220" s="42"/>
      <c r="P220" s="42"/>
      <c r="Q220" s="42"/>
      <c r="R220" s="42">
        <f t="shared" si="20"/>
        <v>392402</v>
      </c>
      <c r="S220" s="42">
        <f t="shared" si="21"/>
        <v>790</v>
      </c>
    </row>
    <row r="221" spans="1:19" s="18" customFormat="1">
      <c r="A221" s="18">
        <f t="shared" si="22"/>
        <v>2026</v>
      </c>
      <c r="B221" s="18">
        <f t="shared" si="23"/>
        <v>10</v>
      </c>
      <c r="F221" s="42">
        <f>SUMIF('Cust MB Ind'!$X$8:$AH$8,$B$29,'Cust MB Ind'!$X181:$AH181)</f>
        <v>2</v>
      </c>
      <c r="G221" s="42">
        <f>'Avg Bill Days'!C178</f>
        <v>30.762</v>
      </c>
      <c r="H221" s="42"/>
      <c r="I221" s="42"/>
      <c r="J221" s="42">
        <f t="shared" si="19"/>
        <v>749</v>
      </c>
      <c r="K221" s="42">
        <f t="shared" si="19"/>
        <v>256</v>
      </c>
      <c r="L221" s="42"/>
      <c r="M221" s="42"/>
      <c r="N221" s="42"/>
      <c r="O221" s="42"/>
      <c r="P221" s="42"/>
      <c r="Q221" s="42"/>
      <c r="R221" s="42">
        <f t="shared" si="20"/>
        <v>372116</v>
      </c>
      <c r="S221" s="42">
        <f t="shared" si="21"/>
        <v>763</v>
      </c>
    </row>
    <row r="222" spans="1:19" s="18" customFormat="1">
      <c r="A222" s="18">
        <f t="shared" si="22"/>
        <v>2026</v>
      </c>
      <c r="B222" s="18">
        <f t="shared" si="23"/>
        <v>11</v>
      </c>
      <c r="F222" s="42">
        <f>SUMIF('Cust MB Ind'!$X$8:$AH$8,$B$29,'Cust MB Ind'!$X182:$AH182)</f>
        <v>2</v>
      </c>
      <c r="G222" s="42">
        <f>'Avg Bill Days'!C179</f>
        <v>28.619</v>
      </c>
      <c r="H222" s="42"/>
      <c r="I222" s="42"/>
      <c r="J222" s="42">
        <f t="shared" si="19"/>
        <v>711</v>
      </c>
      <c r="K222" s="42">
        <f t="shared" si="19"/>
        <v>247</v>
      </c>
      <c r="L222" s="42"/>
      <c r="M222" s="42"/>
      <c r="N222" s="42"/>
      <c r="O222" s="42"/>
      <c r="P222" s="42"/>
      <c r="Q222" s="42"/>
      <c r="R222" s="42">
        <f t="shared" si="20"/>
        <v>324365</v>
      </c>
      <c r="S222" s="42">
        <f t="shared" si="21"/>
        <v>754</v>
      </c>
    </row>
    <row r="223" spans="1:19" s="18" customFormat="1">
      <c r="A223" s="18">
        <f t="shared" si="22"/>
        <v>2026</v>
      </c>
      <c r="B223" s="18">
        <f t="shared" si="23"/>
        <v>12</v>
      </c>
      <c r="F223" s="42">
        <f>SUMIF('Cust MB Ind'!$X$8:$AH$8,$B$29,'Cust MB Ind'!$X183:$AH183)</f>
        <v>2</v>
      </c>
      <c r="G223" s="42">
        <f>'Avg Bill Days'!C180</f>
        <v>31.238</v>
      </c>
      <c r="H223" s="42"/>
      <c r="I223" s="42"/>
      <c r="J223" s="42">
        <f t="shared" si="19"/>
        <v>705</v>
      </c>
      <c r="K223" s="42">
        <f t="shared" si="19"/>
        <v>226</v>
      </c>
      <c r="L223" s="42"/>
      <c r="M223" s="42"/>
      <c r="N223" s="42"/>
      <c r="O223" s="42"/>
      <c r="P223" s="42"/>
      <c r="Q223" s="42"/>
      <c r="R223" s="42">
        <f t="shared" si="20"/>
        <v>314326</v>
      </c>
      <c r="S223" s="42">
        <f t="shared" si="21"/>
        <v>705</v>
      </c>
    </row>
    <row r="224" spans="1:19" s="18" customFormat="1">
      <c r="A224" s="18">
        <f t="shared" si="22"/>
        <v>2027</v>
      </c>
      <c r="B224" s="18">
        <f t="shared" si="23"/>
        <v>1</v>
      </c>
      <c r="F224" s="42">
        <f>SUMIF('Cust MB Ind'!$X$8:$AH$8,$B$29,'Cust MB Ind'!$X184:$AH184)</f>
        <v>2</v>
      </c>
      <c r="G224" s="42">
        <f>'Avg Bill Days'!C181</f>
        <v>32.286000000000001</v>
      </c>
      <c r="H224" s="42"/>
      <c r="I224" s="42"/>
      <c r="J224" s="42">
        <f t="shared" si="19"/>
        <v>691</v>
      </c>
      <c r="K224" s="42">
        <f t="shared" si="19"/>
        <v>223</v>
      </c>
      <c r="L224" s="42"/>
      <c r="M224" s="42"/>
      <c r="N224" s="42"/>
      <c r="O224" s="42"/>
      <c r="P224" s="42"/>
      <c r="Q224" s="42"/>
      <c r="R224" s="42">
        <f t="shared" si="20"/>
        <v>295938</v>
      </c>
      <c r="S224" s="42">
        <f t="shared" si="21"/>
        <v>718</v>
      </c>
    </row>
    <row r="225" spans="1:19" s="18" customFormat="1">
      <c r="A225" s="18">
        <f t="shared" si="22"/>
        <v>2027</v>
      </c>
      <c r="B225" s="18">
        <f t="shared" si="23"/>
        <v>2</v>
      </c>
      <c r="F225" s="42">
        <f>SUMIF('Cust MB Ind'!$X$8:$AH$8,$B$29,'Cust MB Ind'!$X185:$AH185)</f>
        <v>2</v>
      </c>
      <c r="G225" s="42">
        <f>'Avg Bill Days'!C182</f>
        <v>29.81</v>
      </c>
      <c r="H225" s="42"/>
      <c r="I225" s="42"/>
      <c r="J225" s="42">
        <f t="shared" si="19"/>
        <v>709</v>
      </c>
      <c r="K225" s="42">
        <f t="shared" si="19"/>
        <v>245</v>
      </c>
      <c r="L225" s="42"/>
      <c r="M225" s="42"/>
      <c r="N225" s="42"/>
      <c r="O225" s="42"/>
      <c r="P225" s="42"/>
      <c r="Q225" s="42"/>
      <c r="R225" s="42">
        <f t="shared" si="20"/>
        <v>346814</v>
      </c>
      <c r="S225" s="42">
        <f t="shared" si="21"/>
        <v>709</v>
      </c>
    </row>
    <row r="226" spans="1:19" s="18" customFormat="1">
      <c r="A226" s="18">
        <f t="shared" si="22"/>
        <v>2027</v>
      </c>
      <c r="B226" s="18">
        <f t="shared" si="23"/>
        <v>3</v>
      </c>
      <c r="F226" s="42">
        <f>SUMIF('Cust MB Ind'!$X$8:$AH$8,$B$29,'Cust MB Ind'!$X186:$AH186)</f>
        <v>2</v>
      </c>
      <c r="G226" s="42">
        <f>'Avg Bill Days'!C183</f>
        <v>29.524000000000001</v>
      </c>
      <c r="H226" s="42"/>
      <c r="I226" s="42"/>
      <c r="J226" s="42">
        <f t="shared" si="19"/>
        <v>706</v>
      </c>
      <c r="K226" s="42">
        <f t="shared" si="19"/>
        <v>245</v>
      </c>
      <c r="L226" s="42"/>
      <c r="M226" s="42"/>
      <c r="N226" s="42"/>
      <c r="O226" s="42"/>
      <c r="P226" s="42"/>
      <c r="Q226" s="42"/>
      <c r="R226" s="42">
        <f t="shared" si="20"/>
        <v>310229</v>
      </c>
      <c r="S226" s="42">
        <f t="shared" si="21"/>
        <v>706</v>
      </c>
    </row>
    <row r="227" spans="1:19" s="18" customFormat="1">
      <c r="A227" s="18">
        <f t="shared" si="22"/>
        <v>2027</v>
      </c>
      <c r="B227" s="18">
        <f t="shared" si="23"/>
        <v>4</v>
      </c>
      <c r="F227" s="42">
        <f>SUMIF('Cust MB Ind'!$X$8:$AH$8,$B$29,'Cust MB Ind'!$X187:$AH187)</f>
        <v>2</v>
      </c>
      <c r="G227" s="42">
        <f>'Avg Bill Days'!C184</f>
        <v>30.713999999999999</v>
      </c>
      <c r="H227" s="42"/>
      <c r="I227" s="42"/>
      <c r="J227" s="42">
        <f t="shared" si="19"/>
        <v>738</v>
      </c>
      <c r="K227" s="42">
        <f t="shared" si="19"/>
        <v>245</v>
      </c>
      <c r="L227" s="42"/>
      <c r="M227" s="42"/>
      <c r="N227" s="42"/>
      <c r="O227" s="42"/>
      <c r="P227" s="42"/>
      <c r="Q227" s="42"/>
      <c r="R227" s="42">
        <f t="shared" si="20"/>
        <v>367252</v>
      </c>
      <c r="S227" s="42">
        <f t="shared" si="21"/>
        <v>738</v>
      </c>
    </row>
    <row r="228" spans="1:19" s="18" customFormat="1">
      <c r="A228" s="18">
        <f t="shared" si="22"/>
        <v>2027</v>
      </c>
      <c r="B228" s="18">
        <f t="shared" si="23"/>
        <v>5</v>
      </c>
      <c r="F228" s="42">
        <f>SUMIF('Cust MB Ind'!$X$8:$AH$8,$B$29,'Cust MB Ind'!$X188:$AH188)</f>
        <v>2</v>
      </c>
      <c r="G228" s="42">
        <f>'Avg Bill Days'!C185</f>
        <v>29.524000000000001</v>
      </c>
      <c r="H228" s="42"/>
      <c r="I228" s="42"/>
      <c r="J228" s="42">
        <f t="shared" si="19"/>
        <v>734</v>
      </c>
      <c r="K228" s="42">
        <f t="shared" si="19"/>
        <v>266</v>
      </c>
      <c r="L228" s="42"/>
      <c r="M228" s="42"/>
      <c r="N228" s="42"/>
      <c r="O228" s="42"/>
      <c r="P228" s="42"/>
      <c r="Q228" s="42"/>
      <c r="R228" s="42">
        <f t="shared" si="20"/>
        <v>355313</v>
      </c>
      <c r="S228" s="42">
        <f t="shared" si="21"/>
        <v>752</v>
      </c>
    </row>
    <row r="229" spans="1:19" s="18" customFormat="1">
      <c r="A229" s="18">
        <f t="shared" si="22"/>
        <v>2027</v>
      </c>
      <c r="B229" s="18">
        <f t="shared" si="23"/>
        <v>6</v>
      </c>
      <c r="F229" s="42">
        <f>SUMIF('Cust MB Ind'!$X$8:$AH$8,$B$29,'Cust MB Ind'!$X189:$AH189)</f>
        <v>2</v>
      </c>
      <c r="G229" s="42">
        <f>'Avg Bill Days'!C186</f>
        <v>30.619</v>
      </c>
      <c r="H229" s="42"/>
      <c r="I229" s="42"/>
      <c r="J229" s="42">
        <f t="shared" si="19"/>
        <v>752</v>
      </c>
      <c r="K229" s="42">
        <f t="shared" si="19"/>
        <v>275</v>
      </c>
      <c r="L229" s="42"/>
      <c r="M229" s="42"/>
      <c r="N229" s="42"/>
      <c r="O229" s="42"/>
      <c r="P229" s="42"/>
      <c r="Q229" s="42"/>
      <c r="R229" s="42">
        <f t="shared" si="20"/>
        <v>395141</v>
      </c>
      <c r="S229" s="42">
        <f t="shared" si="21"/>
        <v>761</v>
      </c>
    </row>
    <row r="230" spans="1:19" s="18" customFormat="1">
      <c r="A230" s="18">
        <f t="shared" si="22"/>
        <v>2027</v>
      </c>
      <c r="B230" s="18">
        <f t="shared" si="23"/>
        <v>7</v>
      </c>
      <c r="F230" s="42">
        <f>SUMIF('Cust MB Ind'!$X$8:$AH$8,$B$29,'Cust MB Ind'!$X190:$AH190)</f>
        <v>2</v>
      </c>
      <c r="G230" s="42">
        <f>'Avg Bill Days'!C187</f>
        <v>30.713999999999999</v>
      </c>
      <c r="H230" s="42"/>
      <c r="I230" s="42"/>
      <c r="J230" s="42">
        <f t="shared" si="19"/>
        <v>786</v>
      </c>
      <c r="K230" s="42">
        <f t="shared" si="19"/>
        <v>261</v>
      </c>
      <c r="L230" s="42"/>
      <c r="M230" s="42"/>
      <c r="N230" s="42"/>
      <c r="O230" s="42"/>
      <c r="P230" s="42"/>
      <c r="Q230" s="42"/>
      <c r="R230" s="42">
        <f t="shared" si="20"/>
        <v>407619</v>
      </c>
      <c r="S230" s="42">
        <f t="shared" si="21"/>
        <v>786</v>
      </c>
    </row>
    <row r="231" spans="1:19" s="18" customFormat="1">
      <c r="A231" s="18">
        <f t="shared" si="22"/>
        <v>2027</v>
      </c>
      <c r="B231" s="18">
        <f t="shared" si="23"/>
        <v>8</v>
      </c>
      <c r="F231" s="42">
        <f>SUMIF('Cust MB Ind'!$X$8:$AH$8,$B$29,'Cust MB Ind'!$X191:$AH191)</f>
        <v>2</v>
      </c>
      <c r="G231" s="42">
        <f>'Avg Bill Days'!C188</f>
        <v>30.475999999999999</v>
      </c>
      <c r="H231" s="42"/>
      <c r="I231" s="42"/>
      <c r="J231" s="42">
        <f t="shared" si="19"/>
        <v>793</v>
      </c>
      <c r="K231" s="42">
        <f t="shared" si="19"/>
        <v>258</v>
      </c>
      <c r="L231" s="42"/>
      <c r="M231" s="42"/>
      <c r="N231" s="42"/>
      <c r="O231" s="42"/>
      <c r="P231" s="42"/>
      <c r="Q231" s="42"/>
      <c r="R231" s="42">
        <f t="shared" si="20"/>
        <v>411426</v>
      </c>
      <c r="S231" s="42">
        <f t="shared" si="21"/>
        <v>793</v>
      </c>
    </row>
    <row r="232" spans="1:19" s="18" customFormat="1">
      <c r="A232" s="18">
        <f t="shared" si="22"/>
        <v>2027</v>
      </c>
      <c r="B232" s="18">
        <f t="shared" si="23"/>
        <v>9</v>
      </c>
      <c r="F232" s="42">
        <f>SUMIF('Cust MB Ind'!$X$8:$AH$8,$B$29,'Cust MB Ind'!$X192:$AH192)</f>
        <v>2</v>
      </c>
      <c r="G232" s="42">
        <f>'Avg Bill Days'!C189</f>
        <v>31.143000000000001</v>
      </c>
      <c r="H232" s="42"/>
      <c r="I232" s="42"/>
      <c r="J232" s="42">
        <f t="shared" si="19"/>
        <v>783</v>
      </c>
      <c r="K232" s="42">
        <f t="shared" si="19"/>
        <v>261</v>
      </c>
      <c r="L232" s="42"/>
      <c r="M232" s="42"/>
      <c r="N232" s="42"/>
      <c r="O232" s="42"/>
      <c r="P232" s="42"/>
      <c r="Q232" s="42"/>
      <c r="R232" s="42">
        <f t="shared" si="20"/>
        <v>392402</v>
      </c>
      <c r="S232" s="42">
        <f t="shared" si="21"/>
        <v>790</v>
      </c>
    </row>
    <row r="233" spans="1:19" s="18" customFormat="1">
      <c r="A233" s="18">
        <f t="shared" si="22"/>
        <v>2027</v>
      </c>
      <c r="B233" s="18">
        <f t="shared" si="23"/>
        <v>10</v>
      </c>
      <c r="F233" s="42">
        <f>SUMIF('Cust MB Ind'!$X$8:$AH$8,$B$29,'Cust MB Ind'!$X193:$AH193)</f>
        <v>2</v>
      </c>
      <c r="G233" s="42">
        <f>'Avg Bill Days'!C190</f>
        <v>30.762</v>
      </c>
      <c r="H233" s="42"/>
      <c r="I233" s="42"/>
      <c r="J233" s="42">
        <f t="shared" si="19"/>
        <v>749</v>
      </c>
      <c r="K233" s="42">
        <f t="shared" si="19"/>
        <v>256</v>
      </c>
      <c r="L233" s="42"/>
      <c r="M233" s="42"/>
      <c r="N233" s="42"/>
      <c r="O233" s="42"/>
      <c r="P233" s="42"/>
      <c r="Q233" s="42"/>
      <c r="R233" s="42">
        <f t="shared" si="20"/>
        <v>372116</v>
      </c>
      <c r="S233" s="42">
        <f t="shared" si="21"/>
        <v>763</v>
      </c>
    </row>
    <row r="234" spans="1:19" s="18" customFormat="1">
      <c r="A234" s="18">
        <f t="shared" si="22"/>
        <v>2027</v>
      </c>
      <c r="B234" s="18">
        <f t="shared" si="23"/>
        <v>11</v>
      </c>
      <c r="F234" s="42">
        <f>SUMIF('Cust MB Ind'!$X$8:$AH$8,$B$29,'Cust MB Ind'!$X194:$AH194)</f>
        <v>2</v>
      </c>
      <c r="G234" s="42">
        <f>'Avg Bill Days'!C191</f>
        <v>28.619</v>
      </c>
      <c r="H234" s="42"/>
      <c r="I234" s="42"/>
      <c r="J234" s="42">
        <f t="shared" si="19"/>
        <v>711</v>
      </c>
      <c r="K234" s="42">
        <f t="shared" si="19"/>
        <v>247</v>
      </c>
      <c r="L234" s="42"/>
      <c r="M234" s="42"/>
      <c r="N234" s="42"/>
      <c r="O234" s="42"/>
      <c r="P234" s="42"/>
      <c r="Q234" s="42"/>
      <c r="R234" s="42">
        <f t="shared" si="20"/>
        <v>324365</v>
      </c>
      <c r="S234" s="42">
        <f t="shared" si="21"/>
        <v>754</v>
      </c>
    </row>
    <row r="235" spans="1:19" s="18" customFormat="1">
      <c r="A235" s="18">
        <f t="shared" si="22"/>
        <v>2027</v>
      </c>
      <c r="B235" s="18">
        <f t="shared" si="23"/>
        <v>12</v>
      </c>
      <c r="F235" s="42">
        <f>SUMIF('Cust MB Ind'!$X$8:$AH$8,$B$29,'Cust MB Ind'!$X195:$AH195)</f>
        <v>2</v>
      </c>
      <c r="G235" s="42">
        <f>'Avg Bill Days'!C192</f>
        <v>31.238</v>
      </c>
      <c r="H235" s="42"/>
      <c r="I235" s="42"/>
      <c r="J235" s="42">
        <f t="shared" si="19"/>
        <v>705</v>
      </c>
      <c r="K235" s="42">
        <f t="shared" si="19"/>
        <v>226</v>
      </c>
      <c r="L235" s="42"/>
      <c r="M235" s="42"/>
      <c r="N235" s="42"/>
      <c r="O235" s="42"/>
      <c r="P235" s="42"/>
      <c r="Q235" s="42"/>
      <c r="R235" s="42">
        <f t="shared" si="20"/>
        <v>314326</v>
      </c>
      <c r="S235" s="42">
        <f t="shared" si="21"/>
        <v>705</v>
      </c>
    </row>
    <row r="236" spans="1:19" s="18" customFormat="1">
      <c r="A236" s="18">
        <f t="shared" si="22"/>
        <v>2028</v>
      </c>
      <c r="B236" s="18">
        <f t="shared" si="23"/>
        <v>1</v>
      </c>
      <c r="F236" s="42">
        <f>SUMIF('Cust MB Ind'!$X$8:$AH$8,$B$29,'Cust MB Ind'!$X196:$AH196)</f>
        <v>2</v>
      </c>
      <c r="G236" s="42">
        <f>'Avg Bill Days'!C193</f>
        <v>32.286000000000001</v>
      </c>
      <c r="H236" s="42"/>
      <c r="I236" s="42"/>
      <c r="J236" s="42">
        <f t="shared" si="19"/>
        <v>691</v>
      </c>
      <c r="K236" s="42">
        <f t="shared" si="19"/>
        <v>223</v>
      </c>
      <c r="L236" s="42"/>
      <c r="M236" s="42"/>
      <c r="N236" s="42"/>
      <c r="O236" s="42"/>
      <c r="P236" s="42"/>
      <c r="Q236" s="42"/>
      <c r="R236" s="42">
        <f t="shared" si="20"/>
        <v>295938</v>
      </c>
      <c r="S236" s="42">
        <f t="shared" si="21"/>
        <v>718</v>
      </c>
    </row>
    <row r="237" spans="1:19" s="18" customFormat="1">
      <c r="A237" s="18">
        <f t="shared" si="22"/>
        <v>2028</v>
      </c>
      <c r="B237" s="18">
        <f t="shared" si="23"/>
        <v>2</v>
      </c>
      <c r="F237" s="42">
        <f>SUMIF('Cust MB Ind'!$X$8:$AH$8,$B$29,'Cust MB Ind'!$X197:$AH197)</f>
        <v>2</v>
      </c>
      <c r="G237" s="42">
        <f>'Avg Bill Days'!C194</f>
        <v>30.31</v>
      </c>
      <c r="H237" s="42"/>
      <c r="I237" s="42"/>
      <c r="J237" s="42">
        <f t="shared" si="19"/>
        <v>709</v>
      </c>
      <c r="K237" s="42">
        <f t="shared" si="19"/>
        <v>245</v>
      </c>
      <c r="L237" s="42"/>
      <c r="M237" s="42"/>
      <c r="N237" s="42"/>
      <c r="O237" s="42"/>
      <c r="P237" s="42"/>
      <c r="Q237" s="42"/>
      <c r="R237" s="42">
        <f t="shared" si="20"/>
        <v>352631</v>
      </c>
      <c r="S237" s="42">
        <f t="shared" si="21"/>
        <v>709</v>
      </c>
    </row>
    <row r="238" spans="1:19" s="18" customFormat="1">
      <c r="A238" s="18">
        <f t="shared" si="22"/>
        <v>2028</v>
      </c>
      <c r="B238" s="18">
        <f t="shared" si="23"/>
        <v>3</v>
      </c>
      <c r="F238" s="42">
        <f>SUMIF('Cust MB Ind'!$X$8:$AH$8,$B$29,'Cust MB Ind'!$X198:$AH198)</f>
        <v>2</v>
      </c>
      <c r="G238" s="42">
        <f>'Avg Bill Days'!C195</f>
        <v>30.024000000000001</v>
      </c>
      <c r="H238" s="42"/>
      <c r="I238" s="42"/>
      <c r="J238" s="42">
        <f t="shared" si="19"/>
        <v>706</v>
      </c>
      <c r="K238" s="42">
        <f t="shared" si="19"/>
        <v>245</v>
      </c>
      <c r="L238" s="42"/>
      <c r="M238" s="42"/>
      <c r="N238" s="42"/>
      <c r="O238" s="42"/>
      <c r="P238" s="42"/>
      <c r="Q238" s="42"/>
      <c r="R238" s="42">
        <f t="shared" si="20"/>
        <v>315483</v>
      </c>
      <c r="S238" s="42">
        <f t="shared" si="21"/>
        <v>706</v>
      </c>
    </row>
    <row r="239" spans="1:19" s="18" customFormat="1">
      <c r="A239" s="18">
        <f t="shared" si="22"/>
        <v>2028</v>
      </c>
      <c r="B239" s="18">
        <f t="shared" si="23"/>
        <v>4</v>
      </c>
      <c r="F239" s="42">
        <f>SUMIF('Cust MB Ind'!$X$8:$AH$8,$B$29,'Cust MB Ind'!$X199:$AH199)</f>
        <v>2</v>
      </c>
      <c r="G239" s="42">
        <f>'Avg Bill Days'!C196</f>
        <v>30.713999999999999</v>
      </c>
      <c r="H239" s="42"/>
      <c r="I239" s="42"/>
      <c r="J239" s="42">
        <f t="shared" si="19"/>
        <v>738</v>
      </c>
      <c r="K239" s="42">
        <f t="shared" si="19"/>
        <v>245</v>
      </c>
      <c r="L239" s="42"/>
      <c r="M239" s="42"/>
      <c r="N239" s="42"/>
      <c r="O239" s="42"/>
      <c r="P239" s="42"/>
      <c r="Q239" s="42"/>
      <c r="R239" s="42">
        <f t="shared" si="20"/>
        <v>367252</v>
      </c>
      <c r="S239" s="42">
        <f t="shared" si="21"/>
        <v>738</v>
      </c>
    </row>
    <row r="240" spans="1:19" s="18" customFormat="1">
      <c r="A240" s="18">
        <f t="shared" si="22"/>
        <v>2028</v>
      </c>
      <c r="B240" s="18">
        <f t="shared" si="23"/>
        <v>5</v>
      </c>
      <c r="F240" s="42">
        <f>SUMIF('Cust MB Ind'!$X$8:$AH$8,$B$29,'Cust MB Ind'!$X200:$AH200)</f>
        <v>2</v>
      </c>
      <c r="G240" s="42">
        <f>'Avg Bill Days'!C197</f>
        <v>29.524000000000001</v>
      </c>
      <c r="H240" s="42"/>
      <c r="I240" s="42"/>
      <c r="J240" s="42">
        <f t="shared" si="19"/>
        <v>734</v>
      </c>
      <c r="K240" s="42">
        <f t="shared" si="19"/>
        <v>266</v>
      </c>
      <c r="L240" s="42"/>
      <c r="M240" s="42"/>
      <c r="N240" s="42"/>
      <c r="O240" s="42"/>
      <c r="P240" s="42"/>
      <c r="Q240" s="42"/>
      <c r="R240" s="42">
        <f t="shared" si="20"/>
        <v>355313</v>
      </c>
      <c r="S240" s="42">
        <f t="shared" si="21"/>
        <v>752</v>
      </c>
    </row>
    <row r="241" spans="1:19" s="18" customFormat="1">
      <c r="A241" s="18">
        <f t="shared" si="22"/>
        <v>2028</v>
      </c>
      <c r="B241" s="18">
        <f t="shared" si="23"/>
        <v>6</v>
      </c>
      <c r="F241" s="42">
        <f>SUMIF('Cust MB Ind'!$X$8:$AH$8,$B$29,'Cust MB Ind'!$X201:$AH201)</f>
        <v>2</v>
      </c>
      <c r="G241" s="42">
        <f>'Avg Bill Days'!C198</f>
        <v>30.619</v>
      </c>
      <c r="H241" s="42"/>
      <c r="I241" s="42"/>
      <c r="J241" s="42">
        <f t="shared" si="19"/>
        <v>752</v>
      </c>
      <c r="K241" s="42">
        <f t="shared" si="19"/>
        <v>275</v>
      </c>
      <c r="L241" s="42"/>
      <c r="M241" s="42"/>
      <c r="N241" s="42"/>
      <c r="O241" s="42"/>
      <c r="P241" s="42"/>
      <c r="Q241" s="42"/>
      <c r="R241" s="42">
        <f t="shared" si="20"/>
        <v>395141</v>
      </c>
      <c r="S241" s="42">
        <f t="shared" si="21"/>
        <v>761</v>
      </c>
    </row>
    <row r="242" spans="1:19" s="18" customFormat="1">
      <c r="A242" s="18">
        <f t="shared" si="22"/>
        <v>2028</v>
      </c>
      <c r="B242" s="18">
        <f t="shared" si="23"/>
        <v>7</v>
      </c>
      <c r="F242" s="42">
        <f>SUMIF('Cust MB Ind'!$X$8:$AH$8,$B$29,'Cust MB Ind'!$X202:$AH202)</f>
        <v>2</v>
      </c>
      <c r="G242" s="42">
        <f>'Avg Bill Days'!C199</f>
        <v>30.713999999999999</v>
      </c>
      <c r="H242" s="42"/>
      <c r="I242" s="42"/>
      <c r="J242" s="42">
        <f t="shared" ref="J242:K305" si="24">ROUND(SUMIF($B$32:$B$45,$B242,J$32:J$45)*$F242,0)</f>
        <v>786</v>
      </c>
      <c r="K242" s="42">
        <f t="shared" si="24"/>
        <v>261</v>
      </c>
      <c r="L242" s="42"/>
      <c r="M242" s="42"/>
      <c r="N242" s="42"/>
      <c r="O242" s="42"/>
      <c r="P242" s="42"/>
      <c r="Q242" s="42"/>
      <c r="R242" s="42">
        <f t="shared" ref="R242:R305" si="25">ROUND(SUMIF($B$32:$B$45,$B242,R$32:R$45)*$F242*$G242,0)</f>
        <v>407619</v>
      </c>
      <c r="S242" s="42">
        <f t="shared" ref="S242:S305" si="26">ROUND(SUMIF($B$32:$B$45,$B242,S$32:S$45)*$F242,0)</f>
        <v>786</v>
      </c>
    </row>
    <row r="243" spans="1:19" s="18" customFormat="1">
      <c r="A243" s="18">
        <f t="shared" si="22"/>
        <v>2028</v>
      </c>
      <c r="B243" s="18">
        <f t="shared" si="23"/>
        <v>8</v>
      </c>
      <c r="F243" s="42">
        <f>SUMIF('Cust MB Ind'!$X$8:$AH$8,$B$29,'Cust MB Ind'!$X203:$AH203)</f>
        <v>2</v>
      </c>
      <c r="G243" s="42">
        <f>'Avg Bill Days'!C200</f>
        <v>30.475999999999999</v>
      </c>
      <c r="H243" s="42"/>
      <c r="I243" s="42"/>
      <c r="J243" s="42">
        <f t="shared" si="24"/>
        <v>793</v>
      </c>
      <c r="K243" s="42">
        <f t="shared" si="24"/>
        <v>258</v>
      </c>
      <c r="L243" s="42"/>
      <c r="M243" s="42"/>
      <c r="N243" s="42"/>
      <c r="O243" s="42"/>
      <c r="P243" s="42"/>
      <c r="Q243" s="42"/>
      <c r="R243" s="42">
        <f t="shared" si="25"/>
        <v>411426</v>
      </c>
      <c r="S243" s="42">
        <f t="shared" si="26"/>
        <v>793</v>
      </c>
    </row>
    <row r="244" spans="1:19" s="18" customFormat="1">
      <c r="A244" s="18">
        <f t="shared" si="22"/>
        <v>2028</v>
      </c>
      <c r="B244" s="18">
        <f t="shared" si="23"/>
        <v>9</v>
      </c>
      <c r="F244" s="42">
        <f>SUMIF('Cust MB Ind'!$X$8:$AH$8,$B$29,'Cust MB Ind'!$X204:$AH204)</f>
        <v>2</v>
      </c>
      <c r="G244" s="42">
        <f>'Avg Bill Days'!C201</f>
        <v>31.143000000000001</v>
      </c>
      <c r="H244" s="42"/>
      <c r="I244" s="42"/>
      <c r="J244" s="42">
        <f t="shared" si="24"/>
        <v>783</v>
      </c>
      <c r="K244" s="42">
        <f t="shared" si="24"/>
        <v>261</v>
      </c>
      <c r="L244" s="42"/>
      <c r="M244" s="42"/>
      <c r="N244" s="42"/>
      <c r="O244" s="42"/>
      <c r="P244" s="42"/>
      <c r="Q244" s="42"/>
      <c r="R244" s="42">
        <f t="shared" si="25"/>
        <v>392402</v>
      </c>
      <c r="S244" s="42">
        <f t="shared" si="26"/>
        <v>790</v>
      </c>
    </row>
    <row r="245" spans="1:19" s="18" customFormat="1">
      <c r="A245" s="18">
        <f t="shared" si="22"/>
        <v>2028</v>
      </c>
      <c r="B245" s="18">
        <f t="shared" si="23"/>
        <v>10</v>
      </c>
      <c r="F245" s="42">
        <f>SUMIF('Cust MB Ind'!$X$8:$AH$8,$B$29,'Cust MB Ind'!$X205:$AH205)</f>
        <v>2</v>
      </c>
      <c r="G245" s="42">
        <f>'Avg Bill Days'!C202</f>
        <v>30.762</v>
      </c>
      <c r="H245" s="42"/>
      <c r="I245" s="42"/>
      <c r="J245" s="42">
        <f t="shared" si="24"/>
        <v>749</v>
      </c>
      <c r="K245" s="42">
        <f t="shared" si="24"/>
        <v>256</v>
      </c>
      <c r="L245" s="42"/>
      <c r="M245" s="42"/>
      <c r="N245" s="42"/>
      <c r="O245" s="42"/>
      <c r="P245" s="42"/>
      <c r="Q245" s="42"/>
      <c r="R245" s="42">
        <f t="shared" si="25"/>
        <v>372116</v>
      </c>
      <c r="S245" s="42">
        <f t="shared" si="26"/>
        <v>763</v>
      </c>
    </row>
    <row r="246" spans="1:19" s="18" customFormat="1">
      <c r="A246" s="18">
        <f t="shared" si="22"/>
        <v>2028</v>
      </c>
      <c r="B246" s="18">
        <f t="shared" si="23"/>
        <v>11</v>
      </c>
      <c r="F246" s="42">
        <f>SUMIF('Cust MB Ind'!$X$8:$AH$8,$B$29,'Cust MB Ind'!$X206:$AH206)</f>
        <v>2</v>
      </c>
      <c r="G246" s="42">
        <f>'Avg Bill Days'!C203</f>
        <v>28.619</v>
      </c>
      <c r="H246" s="42"/>
      <c r="I246" s="42"/>
      <c r="J246" s="42">
        <f t="shared" si="24"/>
        <v>711</v>
      </c>
      <c r="K246" s="42">
        <f t="shared" si="24"/>
        <v>247</v>
      </c>
      <c r="L246" s="42"/>
      <c r="M246" s="42"/>
      <c r="N246" s="42"/>
      <c r="O246" s="42"/>
      <c r="P246" s="42"/>
      <c r="Q246" s="42"/>
      <c r="R246" s="42">
        <f t="shared" si="25"/>
        <v>324365</v>
      </c>
      <c r="S246" s="42">
        <f t="shared" si="26"/>
        <v>754</v>
      </c>
    </row>
    <row r="247" spans="1:19" s="18" customFormat="1">
      <c r="A247" s="18">
        <f t="shared" si="22"/>
        <v>2028</v>
      </c>
      <c r="B247" s="18">
        <f t="shared" si="23"/>
        <v>12</v>
      </c>
      <c r="F247" s="42">
        <f>SUMIF('Cust MB Ind'!$X$8:$AH$8,$B$29,'Cust MB Ind'!$X207:$AH207)</f>
        <v>2</v>
      </c>
      <c r="G247" s="42">
        <f>'Avg Bill Days'!C204</f>
        <v>31.238</v>
      </c>
      <c r="H247" s="42"/>
      <c r="I247" s="42"/>
      <c r="J247" s="42">
        <f t="shared" si="24"/>
        <v>705</v>
      </c>
      <c r="K247" s="42">
        <f t="shared" si="24"/>
        <v>226</v>
      </c>
      <c r="L247" s="42"/>
      <c r="M247" s="42"/>
      <c r="N247" s="42"/>
      <c r="O247" s="42"/>
      <c r="P247" s="42"/>
      <c r="Q247" s="42"/>
      <c r="R247" s="42">
        <f t="shared" si="25"/>
        <v>314326</v>
      </c>
      <c r="S247" s="42">
        <f t="shared" si="26"/>
        <v>705</v>
      </c>
    </row>
    <row r="248" spans="1:19" s="18" customFormat="1">
      <c r="A248" s="18">
        <f t="shared" si="22"/>
        <v>2029</v>
      </c>
      <c r="B248" s="18">
        <f t="shared" si="23"/>
        <v>1</v>
      </c>
      <c r="F248" s="42">
        <f>SUMIF('Cust MB Ind'!$X$8:$AH$8,$B$29,'Cust MB Ind'!$X208:$AH208)</f>
        <v>2</v>
      </c>
      <c r="G248" s="42">
        <f>'Avg Bill Days'!C205</f>
        <v>32.286000000000001</v>
      </c>
      <c r="H248" s="42"/>
      <c r="I248" s="42"/>
      <c r="J248" s="42">
        <f t="shared" si="24"/>
        <v>691</v>
      </c>
      <c r="K248" s="42">
        <f t="shared" si="24"/>
        <v>223</v>
      </c>
      <c r="L248" s="42"/>
      <c r="M248" s="42"/>
      <c r="N248" s="42"/>
      <c r="O248" s="42"/>
      <c r="P248" s="42"/>
      <c r="Q248" s="42"/>
      <c r="R248" s="42">
        <f t="shared" si="25"/>
        <v>295938</v>
      </c>
      <c r="S248" s="42">
        <f t="shared" si="26"/>
        <v>718</v>
      </c>
    </row>
    <row r="249" spans="1:19" s="18" customFormat="1">
      <c r="A249" s="18">
        <f t="shared" si="22"/>
        <v>2029</v>
      </c>
      <c r="B249" s="18">
        <f t="shared" si="23"/>
        <v>2</v>
      </c>
      <c r="F249" s="42">
        <f>SUMIF('Cust MB Ind'!$X$8:$AH$8,$B$29,'Cust MB Ind'!$X209:$AH209)</f>
        <v>2</v>
      </c>
      <c r="G249" s="42">
        <f>'Avg Bill Days'!C206</f>
        <v>29.81</v>
      </c>
      <c r="H249" s="42"/>
      <c r="I249" s="42"/>
      <c r="J249" s="42">
        <f t="shared" si="24"/>
        <v>709</v>
      </c>
      <c r="K249" s="42">
        <f t="shared" si="24"/>
        <v>245</v>
      </c>
      <c r="L249" s="42"/>
      <c r="M249" s="42"/>
      <c r="N249" s="42"/>
      <c r="O249" s="42"/>
      <c r="P249" s="42"/>
      <c r="Q249" s="42"/>
      <c r="R249" s="42">
        <f t="shared" si="25"/>
        <v>346814</v>
      </c>
      <c r="S249" s="42">
        <f t="shared" si="26"/>
        <v>709</v>
      </c>
    </row>
    <row r="250" spans="1:19" s="18" customFormat="1">
      <c r="A250" s="18">
        <f t="shared" si="22"/>
        <v>2029</v>
      </c>
      <c r="B250" s="18">
        <f t="shared" si="23"/>
        <v>3</v>
      </c>
      <c r="F250" s="42">
        <f>SUMIF('Cust MB Ind'!$X$8:$AH$8,$B$29,'Cust MB Ind'!$X210:$AH210)</f>
        <v>2</v>
      </c>
      <c r="G250" s="42">
        <f>'Avg Bill Days'!C207</f>
        <v>29.524000000000001</v>
      </c>
      <c r="H250" s="42"/>
      <c r="I250" s="42"/>
      <c r="J250" s="42">
        <f t="shared" si="24"/>
        <v>706</v>
      </c>
      <c r="K250" s="42">
        <f t="shared" si="24"/>
        <v>245</v>
      </c>
      <c r="L250" s="42"/>
      <c r="M250" s="42"/>
      <c r="N250" s="42"/>
      <c r="O250" s="42"/>
      <c r="P250" s="42"/>
      <c r="Q250" s="42"/>
      <c r="R250" s="42">
        <f t="shared" si="25"/>
        <v>310229</v>
      </c>
      <c r="S250" s="42">
        <f t="shared" si="26"/>
        <v>706</v>
      </c>
    </row>
    <row r="251" spans="1:19" s="18" customFormat="1">
      <c r="A251" s="18">
        <f t="shared" si="22"/>
        <v>2029</v>
      </c>
      <c r="B251" s="18">
        <f t="shared" si="23"/>
        <v>4</v>
      </c>
      <c r="F251" s="42">
        <f>SUMIF('Cust MB Ind'!$X$8:$AH$8,$B$29,'Cust MB Ind'!$X211:$AH211)</f>
        <v>2</v>
      </c>
      <c r="G251" s="42">
        <f>'Avg Bill Days'!C208</f>
        <v>30.713999999999999</v>
      </c>
      <c r="H251" s="42"/>
      <c r="I251" s="42"/>
      <c r="J251" s="42">
        <f t="shared" si="24"/>
        <v>738</v>
      </c>
      <c r="K251" s="42">
        <f t="shared" si="24"/>
        <v>245</v>
      </c>
      <c r="L251" s="42"/>
      <c r="M251" s="42"/>
      <c r="N251" s="42"/>
      <c r="O251" s="42"/>
      <c r="P251" s="42"/>
      <c r="Q251" s="42"/>
      <c r="R251" s="42">
        <f t="shared" si="25"/>
        <v>367252</v>
      </c>
      <c r="S251" s="42">
        <f t="shared" si="26"/>
        <v>738</v>
      </c>
    </row>
    <row r="252" spans="1:19" s="18" customFormat="1">
      <c r="A252" s="18">
        <f t="shared" si="22"/>
        <v>2029</v>
      </c>
      <c r="B252" s="18">
        <f t="shared" si="23"/>
        <v>5</v>
      </c>
      <c r="F252" s="42">
        <f>SUMIF('Cust MB Ind'!$X$8:$AH$8,$B$29,'Cust MB Ind'!$X212:$AH212)</f>
        <v>2</v>
      </c>
      <c r="G252" s="42">
        <f>'Avg Bill Days'!C209</f>
        <v>29.524000000000001</v>
      </c>
      <c r="H252" s="42"/>
      <c r="I252" s="42"/>
      <c r="J252" s="42">
        <f t="shared" si="24"/>
        <v>734</v>
      </c>
      <c r="K252" s="42">
        <f t="shared" si="24"/>
        <v>266</v>
      </c>
      <c r="L252" s="42"/>
      <c r="M252" s="42"/>
      <c r="N252" s="42"/>
      <c r="O252" s="42"/>
      <c r="P252" s="42"/>
      <c r="Q252" s="42"/>
      <c r="R252" s="42">
        <f t="shared" si="25"/>
        <v>355313</v>
      </c>
      <c r="S252" s="42">
        <f t="shared" si="26"/>
        <v>752</v>
      </c>
    </row>
    <row r="253" spans="1:19" s="18" customFormat="1">
      <c r="A253" s="18">
        <f t="shared" si="22"/>
        <v>2029</v>
      </c>
      <c r="B253" s="18">
        <f t="shared" si="23"/>
        <v>6</v>
      </c>
      <c r="F253" s="42">
        <f>SUMIF('Cust MB Ind'!$X$8:$AH$8,$B$29,'Cust MB Ind'!$X213:$AH213)</f>
        <v>2</v>
      </c>
      <c r="G253" s="42">
        <f>'Avg Bill Days'!C210</f>
        <v>30.619</v>
      </c>
      <c r="H253" s="42"/>
      <c r="I253" s="42"/>
      <c r="J253" s="42">
        <f t="shared" si="24"/>
        <v>752</v>
      </c>
      <c r="K253" s="42">
        <f t="shared" si="24"/>
        <v>275</v>
      </c>
      <c r="L253" s="42"/>
      <c r="M253" s="42"/>
      <c r="N253" s="42"/>
      <c r="O253" s="42"/>
      <c r="P253" s="42"/>
      <c r="Q253" s="42"/>
      <c r="R253" s="42">
        <f t="shared" si="25"/>
        <v>395141</v>
      </c>
      <c r="S253" s="42">
        <f t="shared" si="26"/>
        <v>761</v>
      </c>
    </row>
    <row r="254" spans="1:19" s="18" customFormat="1">
      <c r="A254" s="18">
        <f t="shared" si="22"/>
        <v>2029</v>
      </c>
      <c r="B254" s="18">
        <f t="shared" si="23"/>
        <v>7</v>
      </c>
      <c r="F254" s="42">
        <f>SUMIF('Cust MB Ind'!$X$8:$AH$8,$B$29,'Cust MB Ind'!$X214:$AH214)</f>
        <v>2</v>
      </c>
      <c r="G254" s="42">
        <f>'Avg Bill Days'!C211</f>
        <v>30.713999999999999</v>
      </c>
      <c r="H254" s="42"/>
      <c r="I254" s="42"/>
      <c r="J254" s="42">
        <f t="shared" si="24"/>
        <v>786</v>
      </c>
      <c r="K254" s="42">
        <f t="shared" si="24"/>
        <v>261</v>
      </c>
      <c r="L254" s="42"/>
      <c r="M254" s="42"/>
      <c r="N254" s="42"/>
      <c r="O254" s="42"/>
      <c r="P254" s="42"/>
      <c r="Q254" s="42"/>
      <c r="R254" s="42">
        <f t="shared" si="25"/>
        <v>407619</v>
      </c>
      <c r="S254" s="42">
        <f t="shared" si="26"/>
        <v>786</v>
      </c>
    </row>
    <row r="255" spans="1:19" s="18" customFormat="1">
      <c r="A255" s="18">
        <f t="shared" si="22"/>
        <v>2029</v>
      </c>
      <c r="B255" s="18">
        <f t="shared" si="23"/>
        <v>8</v>
      </c>
      <c r="F255" s="42">
        <f>SUMIF('Cust MB Ind'!$X$8:$AH$8,$B$29,'Cust MB Ind'!$X215:$AH215)</f>
        <v>2</v>
      </c>
      <c r="G255" s="42">
        <f>'Avg Bill Days'!C212</f>
        <v>30.475999999999999</v>
      </c>
      <c r="H255" s="42"/>
      <c r="I255" s="42"/>
      <c r="J255" s="42">
        <f t="shared" si="24"/>
        <v>793</v>
      </c>
      <c r="K255" s="42">
        <f t="shared" si="24"/>
        <v>258</v>
      </c>
      <c r="L255" s="42"/>
      <c r="M255" s="42"/>
      <c r="N255" s="42"/>
      <c r="O255" s="42"/>
      <c r="P255" s="42"/>
      <c r="Q255" s="42"/>
      <c r="R255" s="42">
        <f t="shared" si="25"/>
        <v>411426</v>
      </c>
      <c r="S255" s="42">
        <f t="shared" si="26"/>
        <v>793</v>
      </c>
    </row>
    <row r="256" spans="1:19" s="18" customFormat="1">
      <c r="A256" s="18">
        <f t="shared" si="22"/>
        <v>2029</v>
      </c>
      <c r="B256" s="18">
        <f t="shared" si="23"/>
        <v>9</v>
      </c>
      <c r="F256" s="42">
        <f>SUMIF('Cust MB Ind'!$X$8:$AH$8,$B$29,'Cust MB Ind'!$X216:$AH216)</f>
        <v>2</v>
      </c>
      <c r="G256" s="42">
        <f>'Avg Bill Days'!C213</f>
        <v>31.143000000000001</v>
      </c>
      <c r="H256" s="42"/>
      <c r="I256" s="42"/>
      <c r="J256" s="42">
        <f t="shared" si="24"/>
        <v>783</v>
      </c>
      <c r="K256" s="42">
        <f t="shared" si="24"/>
        <v>261</v>
      </c>
      <c r="L256" s="42"/>
      <c r="M256" s="42"/>
      <c r="N256" s="42"/>
      <c r="O256" s="42"/>
      <c r="P256" s="42"/>
      <c r="Q256" s="42"/>
      <c r="R256" s="42">
        <f t="shared" si="25"/>
        <v>392402</v>
      </c>
      <c r="S256" s="42">
        <f t="shared" si="26"/>
        <v>790</v>
      </c>
    </row>
    <row r="257" spans="1:19" s="18" customFormat="1">
      <c r="A257" s="18">
        <f t="shared" si="22"/>
        <v>2029</v>
      </c>
      <c r="B257" s="18">
        <f t="shared" si="23"/>
        <v>10</v>
      </c>
      <c r="F257" s="42">
        <f>SUMIF('Cust MB Ind'!$X$8:$AH$8,$B$29,'Cust MB Ind'!$X217:$AH217)</f>
        <v>2</v>
      </c>
      <c r="G257" s="42">
        <f>'Avg Bill Days'!C214</f>
        <v>30.762</v>
      </c>
      <c r="H257" s="42"/>
      <c r="I257" s="42"/>
      <c r="J257" s="42">
        <f t="shared" si="24"/>
        <v>749</v>
      </c>
      <c r="K257" s="42">
        <f t="shared" si="24"/>
        <v>256</v>
      </c>
      <c r="L257" s="42"/>
      <c r="M257" s="42"/>
      <c r="N257" s="42"/>
      <c r="O257" s="42"/>
      <c r="P257" s="42"/>
      <c r="Q257" s="42"/>
      <c r="R257" s="42">
        <f t="shared" si="25"/>
        <v>372116</v>
      </c>
      <c r="S257" s="42">
        <f t="shared" si="26"/>
        <v>763</v>
      </c>
    </row>
    <row r="258" spans="1:19" s="18" customFormat="1">
      <c r="A258" s="18">
        <f t="shared" si="22"/>
        <v>2029</v>
      </c>
      <c r="B258" s="18">
        <f t="shared" si="23"/>
        <v>11</v>
      </c>
      <c r="F258" s="42">
        <f>SUMIF('Cust MB Ind'!$X$8:$AH$8,$B$29,'Cust MB Ind'!$X218:$AH218)</f>
        <v>2</v>
      </c>
      <c r="G258" s="42">
        <f>'Avg Bill Days'!C215</f>
        <v>28.619</v>
      </c>
      <c r="H258" s="42"/>
      <c r="I258" s="42"/>
      <c r="J258" s="42">
        <f t="shared" si="24"/>
        <v>711</v>
      </c>
      <c r="K258" s="42">
        <f t="shared" si="24"/>
        <v>247</v>
      </c>
      <c r="L258" s="42"/>
      <c r="M258" s="42"/>
      <c r="N258" s="42"/>
      <c r="O258" s="42"/>
      <c r="P258" s="42"/>
      <c r="Q258" s="42"/>
      <c r="R258" s="42">
        <f t="shared" si="25"/>
        <v>324365</v>
      </c>
      <c r="S258" s="42">
        <f t="shared" si="26"/>
        <v>754</v>
      </c>
    </row>
    <row r="259" spans="1:19" s="18" customFormat="1">
      <c r="A259" s="18">
        <f t="shared" si="22"/>
        <v>2029</v>
      </c>
      <c r="B259" s="18">
        <f t="shared" si="23"/>
        <v>12</v>
      </c>
      <c r="F259" s="42">
        <f>SUMIF('Cust MB Ind'!$X$8:$AH$8,$B$29,'Cust MB Ind'!$X219:$AH219)</f>
        <v>2</v>
      </c>
      <c r="G259" s="42">
        <f>'Avg Bill Days'!C216</f>
        <v>31.238</v>
      </c>
      <c r="H259" s="42"/>
      <c r="I259" s="42"/>
      <c r="J259" s="42">
        <f t="shared" si="24"/>
        <v>705</v>
      </c>
      <c r="K259" s="42">
        <f t="shared" si="24"/>
        <v>226</v>
      </c>
      <c r="L259" s="42"/>
      <c r="M259" s="42"/>
      <c r="N259" s="42"/>
      <c r="O259" s="42"/>
      <c r="P259" s="42"/>
      <c r="Q259" s="42"/>
      <c r="R259" s="42">
        <f t="shared" si="25"/>
        <v>314326</v>
      </c>
      <c r="S259" s="42">
        <f t="shared" si="26"/>
        <v>705</v>
      </c>
    </row>
    <row r="260" spans="1:19" s="18" customFormat="1">
      <c r="A260" s="18">
        <f t="shared" ref="A260:A323" si="27">A248+1</f>
        <v>2030</v>
      </c>
      <c r="B260" s="18">
        <f t="shared" si="23"/>
        <v>1</v>
      </c>
      <c r="F260" s="42">
        <f>SUMIF('Cust MB Ind'!$X$8:$AH$8,$B$29,'Cust MB Ind'!$X220:$AH220)</f>
        <v>2</v>
      </c>
      <c r="G260" s="42">
        <f>'Avg Bill Days'!C217</f>
        <v>32.286000000000001</v>
      </c>
      <c r="H260" s="42"/>
      <c r="I260" s="42"/>
      <c r="J260" s="42">
        <f t="shared" si="24"/>
        <v>691</v>
      </c>
      <c r="K260" s="42">
        <f t="shared" si="24"/>
        <v>223</v>
      </c>
      <c r="L260" s="42"/>
      <c r="M260" s="42"/>
      <c r="N260" s="42"/>
      <c r="O260" s="42"/>
      <c r="P260" s="42"/>
      <c r="Q260" s="42"/>
      <c r="R260" s="42">
        <f t="shared" si="25"/>
        <v>295938</v>
      </c>
      <c r="S260" s="42">
        <f t="shared" si="26"/>
        <v>718</v>
      </c>
    </row>
    <row r="261" spans="1:19" s="18" customFormat="1">
      <c r="A261" s="18">
        <f t="shared" si="27"/>
        <v>2030</v>
      </c>
      <c r="B261" s="18">
        <f t="shared" ref="B261:B324" si="28">B249</f>
        <v>2</v>
      </c>
      <c r="F261" s="42">
        <f>SUMIF('Cust MB Ind'!$X$8:$AH$8,$B$29,'Cust MB Ind'!$X221:$AH221)</f>
        <v>2</v>
      </c>
      <c r="G261" s="42">
        <f>'Avg Bill Days'!C218</f>
        <v>29.81</v>
      </c>
      <c r="H261" s="42"/>
      <c r="I261" s="42"/>
      <c r="J261" s="42">
        <f t="shared" si="24"/>
        <v>709</v>
      </c>
      <c r="K261" s="42">
        <f t="shared" si="24"/>
        <v>245</v>
      </c>
      <c r="L261" s="42"/>
      <c r="M261" s="42"/>
      <c r="N261" s="42"/>
      <c r="O261" s="42"/>
      <c r="P261" s="42"/>
      <c r="Q261" s="42"/>
      <c r="R261" s="42">
        <f t="shared" si="25"/>
        <v>346814</v>
      </c>
      <c r="S261" s="42">
        <f t="shared" si="26"/>
        <v>709</v>
      </c>
    </row>
    <row r="262" spans="1:19" s="18" customFormat="1">
      <c r="A262" s="18">
        <f t="shared" si="27"/>
        <v>2030</v>
      </c>
      <c r="B262" s="18">
        <f t="shared" si="28"/>
        <v>3</v>
      </c>
      <c r="F262" s="42">
        <f>SUMIF('Cust MB Ind'!$X$8:$AH$8,$B$29,'Cust MB Ind'!$X222:$AH222)</f>
        <v>2</v>
      </c>
      <c r="G262" s="42">
        <f>'Avg Bill Days'!C219</f>
        <v>29.524000000000001</v>
      </c>
      <c r="H262" s="42"/>
      <c r="I262" s="42"/>
      <c r="J262" s="42">
        <f t="shared" si="24"/>
        <v>706</v>
      </c>
      <c r="K262" s="42">
        <f t="shared" si="24"/>
        <v>245</v>
      </c>
      <c r="L262" s="42"/>
      <c r="M262" s="42"/>
      <c r="N262" s="42"/>
      <c r="O262" s="42"/>
      <c r="P262" s="42"/>
      <c r="Q262" s="42"/>
      <c r="R262" s="42">
        <f t="shared" si="25"/>
        <v>310229</v>
      </c>
      <c r="S262" s="42">
        <f t="shared" si="26"/>
        <v>706</v>
      </c>
    </row>
    <row r="263" spans="1:19" s="18" customFormat="1">
      <c r="A263" s="18">
        <f t="shared" si="27"/>
        <v>2030</v>
      </c>
      <c r="B263" s="18">
        <f t="shared" si="28"/>
        <v>4</v>
      </c>
      <c r="F263" s="42">
        <f>SUMIF('Cust MB Ind'!$X$8:$AH$8,$B$29,'Cust MB Ind'!$X223:$AH223)</f>
        <v>2</v>
      </c>
      <c r="G263" s="42">
        <f>'Avg Bill Days'!C220</f>
        <v>30.713999999999999</v>
      </c>
      <c r="H263" s="42"/>
      <c r="I263" s="42"/>
      <c r="J263" s="42">
        <f t="shared" si="24"/>
        <v>738</v>
      </c>
      <c r="K263" s="42">
        <f t="shared" si="24"/>
        <v>245</v>
      </c>
      <c r="L263" s="42"/>
      <c r="M263" s="42"/>
      <c r="N263" s="42"/>
      <c r="O263" s="42"/>
      <c r="P263" s="42"/>
      <c r="Q263" s="42"/>
      <c r="R263" s="42">
        <f t="shared" si="25"/>
        <v>367252</v>
      </c>
      <c r="S263" s="42">
        <f t="shared" si="26"/>
        <v>738</v>
      </c>
    </row>
    <row r="264" spans="1:19" s="18" customFormat="1">
      <c r="A264" s="18">
        <f t="shared" si="27"/>
        <v>2030</v>
      </c>
      <c r="B264" s="18">
        <f t="shared" si="28"/>
        <v>5</v>
      </c>
      <c r="F264" s="42">
        <f>SUMIF('Cust MB Ind'!$X$8:$AH$8,$B$29,'Cust MB Ind'!$X224:$AH224)</f>
        <v>2</v>
      </c>
      <c r="G264" s="42">
        <f>'Avg Bill Days'!C221</f>
        <v>29.524000000000001</v>
      </c>
      <c r="H264" s="42"/>
      <c r="I264" s="42"/>
      <c r="J264" s="42">
        <f t="shared" si="24"/>
        <v>734</v>
      </c>
      <c r="K264" s="42">
        <f t="shared" si="24"/>
        <v>266</v>
      </c>
      <c r="L264" s="42"/>
      <c r="M264" s="42"/>
      <c r="N264" s="42"/>
      <c r="O264" s="42"/>
      <c r="P264" s="42"/>
      <c r="Q264" s="42"/>
      <c r="R264" s="42">
        <f t="shared" si="25"/>
        <v>355313</v>
      </c>
      <c r="S264" s="42">
        <f t="shared" si="26"/>
        <v>752</v>
      </c>
    </row>
    <row r="265" spans="1:19" s="18" customFormat="1">
      <c r="A265" s="18">
        <f t="shared" si="27"/>
        <v>2030</v>
      </c>
      <c r="B265" s="18">
        <f t="shared" si="28"/>
        <v>6</v>
      </c>
      <c r="F265" s="42">
        <f>SUMIF('Cust MB Ind'!$X$8:$AH$8,$B$29,'Cust MB Ind'!$X225:$AH225)</f>
        <v>2</v>
      </c>
      <c r="G265" s="42">
        <f>'Avg Bill Days'!C222</f>
        <v>30.619</v>
      </c>
      <c r="H265" s="42"/>
      <c r="I265" s="42"/>
      <c r="J265" s="42">
        <f t="shared" si="24"/>
        <v>752</v>
      </c>
      <c r="K265" s="42">
        <f t="shared" si="24"/>
        <v>275</v>
      </c>
      <c r="L265" s="42"/>
      <c r="M265" s="42"/>
      <c r="N265" s="42"/>
      <c r="O265" s="42"/>
      <c r="P265" s="42"/>
      <c r="Q265" s="42"/>
      <c r="R265" s="42">
        <f t="shared" si="25"/>
        <v>395141</v>
      </c>
      <c r="S265" s="42">
        <f t="shared" si="26"/>
        <v>761</v>
      </c>
    </row>
    <row r="266" spans="1:19" s="18" customFormat="1">
      <c r="A266" s="18">
        <f t="shared" si="27"/>
        <v>2030</v>
      </c>
      <c r="B266" s="18">
        <f t="shared" si="28"/>
        <v>7</v>
      </c>
      <c r="F266" s="42">
        <f>SUMIF('Cust MB Ind'!$X$8:$AH$8,$B$29,'Cust MB Ind'!$X226:$AH226)</f>
        <v>2</v>
      </c>
      <c r="G266" s="42">
        <f>'Avg Bill Days'!C223</f>
        <v>30.713999999999999</v>
      </c>
      <c r="H266" s="42"/>
      <c r="I266" s="42"/>
      <c r="J266" s="42">
        <f t="shared" si="24"/>
        <v>786</v>
      </c>
      <c r="K266" s="42">
        <f t="shared" si="24"/>
        <v>261</v>
      </c>
      <c r="L266" s="42"/>
      <c r="M266" s="42"/>
      <c r="N266" s="42"/>
      <c r="O266" s="42"/>
      <c r="P266" s="42"/>
      <c r="Q266" s="42"/>
      <c r="R266" s="42">
        <f t="shared" si="25"/>
        <v>407619</v>
      </c>
      <c r="S266" s="42">
        <f t="shared" si="26"/>
        <v>786</v>
      </c>
    </row>
    <row r="267" spans="1:19" s="18" customFormat="1">
      <c r="A267" s="18">
        <f t="shared" si="27"/>
        <v>2030</v>
      </c>
      <c r="B267" s="18">
        <f t="shared" si="28"/>
        <v>8</v>
      </c>
      <c r="F267" s="42">
        <f>SUMIF('Cust MB Ind'!$X$8:$AH$8,$B$29,'Cust MB Ind'!$X227:$AH227)</f>
        <v>2</v>
      </c>
      <c r="G267" s="42">
        <f>'Avg Bill Days'!C224</f>
        <v>30.475999999999999</v>
      </c>
      <c r="H267" s="42"/>
      <c r="I267" s="42"/>
      <c r="J267" s="42">
        <f t="shared" si="24"/>
        <v>793</v>
      </c>
      <c r="K267" s="42">
        <f t="shared" si="24"/>
        <v>258</v>
      </c>
      <c r="L267" s="42"/>
      <c r="M267" s="42"/>
      <c r="N267" s="42"/>
      <c r="O267" s="42"/>
      <c r="P267" s="42"/>
      <c r="Q267" s="42"/>
      <c r="R267" s="42">
        <f t="shared" si="25"/>
        <v>411426</v>
      </c>
      <c r="S267" s="42">
        <f t="shared" si="26"/>
        <v>793</v>
      </c>
    </row>
    <row r="268" spans="1:19" s="18" customFormat="1">
      <c r="A268" s="18">
        <f t="shared" si="27"/>
        <v>2030</v>
      </c>
      <c r="B268" s="18">
        <f t="shared" si="28"/>
        <v>9</v>
      </c>
      <c r="F268" s="42">
        <f>SUMIF('Cust MB Ind'!$X$8:$AH$8,$B$29,'Cust MB Ind'!$X228:$AH228)</f>
        <v>2</v>
      </c>
      <c r="G268" s="42">
        <f>'Avg Bill Days'!C225</f>
        <v>31.143000000000001</v>
      </c>
      <c r="H268" s="42"/>
      <c r="I268" s="42"/>
      <c r="J268" s="42">
        <f t="shared" si="24"/>
        <v>783</v>
      </c>
      <c r="K268" s="42">
        <f t="shared" si="24"/>
        <v>261</v>
      </c>
      <c r="L268" s="42"/>
      <c r="M268" s="42"/>
      <c r="N268" s="42"/>
      <c r="O268" s="42"/>
      <c r="P268" s="42"/>
      <c r="Q268" s="42"/>
      <c r="R268" s="42">
        <f t="shared" si="25"/>
        <v>392402</v>
      </c>
      <c r="S268" s="42">
        <f t="shared" si="26"/>
        <v>790</v>
      </c>
    </row>
    <row r="269" spans="1:19" s="18" customFormat="1">
      <c r="A269" s="18">
        <f t="shared" si="27"/>
        <v>2030</v>
      </c>
      <c r="B269" s="18">
        <f t="shared" si="28"/>
        <v>10</v>
      </c>
      <c r="F269" s="42">
        <f>SUMIF('Cust MB Ind'!$X$8:$AH$8,$B$29,'Cust MB Ind'!$X229:$AH229)</f>
        <v>2</v>
      </c>
      <c r="G269" s="42">
        <f>'Avg Bill Days'!C226</f>
        <v>30.762</v>
      </c>
      <c r="H269" s="42"/>
      <c r="I269" s="42"/>
      <c r="J269" s="42">
        <f t="shared" si="24"/>
        <v>749</v>
      </c>
      <c r="K269" s="42">
        <f t="shared" si="24"/>
        <v>256</v>
      </c>
      <c r="L269" s="42"/>
      <c r="M269" s="42"/>
      <c r="N269" s="42"/>
      <c r="O269" s="42"/>
      <c r="P269" s="42"/>
      <c r="Q269" s="42"/>
      <c r="R269" s="42">
        <f t="shared" si="25"/>
        <v>372116</v>
      </c>
      <c r="S269" s="42">
        <f t="shared" si="26"/>
        <v>763</v>
      </c>
    </row>
    <row r="270" spans="1:19" s="18" customFormat="1">
      <c r="A270" s="18">
        <f t="shared" si="27"/>
        <v>2030</v>
      </c>
      <c r="B270" s="18">
        <f t="shared" si="28"/>
        <v>11</v>
      </c>
      <c r="F270" s="42">
        <f>SUMIF('Cust MB Ind'!$X$8:$AH$8,$B$29,'Cust MB Ind'!$X230:$AH230)</f>
        <v>2</v>
      </c>
      <c r="G270" s="42">
        <f>'Avg Bill Days'!C227</f>
        <v>28.619</v>
      </c>
      <c r="H270" s="42"/>
      <c r="I270" s="42"/>
      <c r="J270" s="42">
        <f t="shared" si="24"/>
        <v>711</v>
      </c>
      <c r="K270" s="42">
        <f t="shared" si="24"/>
        <v>247</v>
      </c>
      <c r="L270" s="42"/>
      <c r="M270" s="42"/>
      <c r="N270" s="42"/>
      <c r="O270" s="42"/>
      <c r="P270" s="42"/>
      <c r="Q270" s="42"/>
      <c r="R270" s="42">
        <f t="shared" si="25"/>
        <v>324365</v>
      </c>
      <c r="S270" s="42">
        <f t="shared" si="26"/>
        <v>754</v>
      </c>
    </row>
    <row r="271" spans="1:19" s="18" customFormat="1">
      <c r="A271" s="18">
        <f t="shared" si="27"/>
        <v>2030</v>
      </c>
      <c r="B271" s="18">
        <f t="shared" si="28"/>
        <v>12</v>
      </c>
      <c r="F271" s="42">
        <f>SUMIF('Cust MB Ind'!$X$8:$AH$8,$B$29,'Cust MB Ind'!$X231:$AH231)</f>
        <v>2</v>
      </c>
      <c r="G271" s="42">
        <f>'Avg Bill Days'!C228</f>
        <v>31.238</v>
      </c>
      <c r="H271" s="42"/>
      <c r="I271" s="42"/>
      <c r="J271" s="42">
        <f t="shared" si="24"/>
        <v>705</v>
      </c>
      <c r="K271" s="42">
        <f t="shared" si="24"/>
        <v>226</v>
      </c>
      <c r="L271" s="42"/>
      <c r="M271" s="42"/>
      <c r="N271" s="42"/>
      <c r="O271" s="42"/>
      <c r="P271" s="42"/>
      <c r="Q271" s="42"/>
      <c r="R271" s="42">
        <f t="shared" si="25"/>
        <v>314326</v>
      </c>
      <c r="S271" s="42">
        <f t="shared" si="26"/>
        <v>705</v>
      </c>
    </row>
    <row r="272" spans="1:19" s="18" customFormat="1">
      <c r="A272" s="18">
        <f t="shared" si="27"/>
        <v>2031</v>
      </c>
      <c r="B272" s="18">
        <f t="shared" si="28"/>
        <v>1</v>
      </c>
      <c r="F272" s="42">
        <f>SUMIF('Cust MB Ind'!$X$8:$AH$8,$B$29,'Cust MB Ind'!$X232:$AH232)</f>
        <v>2</v>
      </c>
      <c r="G272" s="42">
        <f>'Avg Bill Days'!C229</f>
        <v>32.286000000000001</v>
      </c>
      <c r="H272" s="42"/>
      <c r="I272" s="42"/>
      <c r="J272" s="42">
        <f t="shared" si="24"/>
        <v>691</v>
      </c>
      <c r="K272" s="42">
        <f t="shared" si="24"/>
        <v>223</v>
      </c>
      <c r="L272" s="42"/>
      <c r="M272" s="42"/>
      <c r="N272" s="42"/>
      <c r="O272" s="42"/>
      <c r="P272" s="42"/>
      <c r="Q272" s="42"/>
      <c r="R272" s="42">
        <f t="shared" si="25"/>
        <v>295938</v>
      </c>
      <c r="S272" s="42">
        <f t="shared" si="26"/>
        <v>718</v>
      </c>
    </row>
    <row r="273" spans="1:19" s="18" customFormat="1">
      <c r="A273" s="18">
        <f t="shared" si="27"/>
        <v>2031</v>
      </c>
      <c r="B273" s="18">
        <f t="shared" si="28"/>
        <v>2</v>
      </c>
      <c r="F273" s="42">
        <f>SUMIF('Cust MB Ind'!$X$8:$AH$8,$B$29,'Cust MB Ind'!$X233:$AH233)</f>
        <v>2</v>
      </c>
      <c r="G273" s="42">
        <f>'Avg Bill Days'!C230</f>
        <v>29.81</v>
      </c>
      <c r="H273" s="42"/>
      <c r="I273" s="42"/>
      <c r="J273" s="42">
        <f t="shared" si="24"/>
        <v>709</v>
      </c>
      <c r="K273" s="42">
        <f t="shared" si="24"/>
        <v>245</v>
      </c>
      <c r="L273" s="42"/>
      <c r="M273" s="42"/>
      <c r="N273" s="42"/>
      <c r="O273" s="42"/>
      <c r="P273" s="42"/>
      <c r="Q273" s="42"/>
      <c r="R273" s="42">
        <f t="shared" si="25"/>
        <v>346814</v>
      </c>
      <c r="S273" s="42">
        <f t="shared" si="26"/>
        <v>709</v>
      </c>
    </row>
    <row r="274" spans="1:19" s="18" customFormat="1">
      <c r="A274" s="18">
        <f t="shared" si="27"/>
        <v>2031</v>
      </c>
      <c r="B274" s="18">
        <f t="shared" si="28"/>
        <v>3</v>
      </c>
      <c r="F274" s="42">
        <f>SUMIF('Cust MB Ind'!$X$8:$AH$8,$B$29,'Cust MB Ind'!$X234:$AH234)</f>
        <v>2</v>
      </c>
      <c r="G274" s="42">
        <f>'Avg Bill Days'!C231</f>
        <v>29.524000000000001</v>
      </c>
      <c r="H274" s="42"/>
      <c r="I274" s="42"/>
      <c r="J274" s="42">
        <f t="shared" si="24"/>
        <v>706</v>
      </c>
      <c r="K274" s="42">
        <f t="shared" si="24"/>
        <v>245</v>
      </c>
      <c r="L274" s="42"/>
      <c r="M274" s="42"/>
      <c r="N274" s="42"/>
      <c r="O274" s="42"/>
      <c r="P274" s="42"/>
      <c r="Q274" s="42"/>
      <c r="R274" s="42">
        <f t="shared" si="25"/>
        <v>310229</v>
      </c>
      <c r="S274" s="42">
        <f t="shared" si="26"/>
        <v>706</v>
      </c>
    </row>
    <row r="275" spans="1:19" s="18" customFormat="1">
      <c r="A275" s="18">
        <f t="shared" si="27"/>
        <v>2031</v>
      </c>
      <c r="B275" s="18">
        <f t="shared" si="28"/>
        <v>4</v>
      </c>
      <c r="F275" s="42">
        <f>SUMIF('Cust MB Ind'!$X$8:$AH$8,$B$29,'Cust MB Ind'!$X235:$AH235)</f>
        <v>2</v>
      </c>
      <c r="G275" s="42">
        <f>'Avg Bill Days'!C232</f>
        <v>30.713999999999999</v>
      </c>
      <c r="H275" s="42"/>
      <c r="I275" s="42"/>
      <c r="J275" s="42">
        <f t="shared" si="24"/>
        <v>738</v>
      </c>
      <c r="K275" s="42">
        <f t="shared" si="24"/>
        <v>245</v>
      </c>
      <c r="L275" s="42"/>
      <c r="M275" s="42"/>
      <c r="N275" s="42"/>
      <c r="O275" s="42"/>
      <c r="P275" s="42"/>
      <c r="Q275" s="42"/>
      <c r="R275" s="42">
        <f t="shared" si="25"/>
        <v>367252</v>
      </c>
      <c r="S275" s="42">
        <f t="shared" si="26"/>
        <v>738</v>
      </c>
    </row>
    <row r="276" spans="1:19" s="18" customFormat="1">
      <c r="A276" s="18">
        <f t="shared" si="27"/>
        <v>2031</v>
      </c>
      <c r="B276" s="18">
        <f t="shared" si="28"/>
        <v>5</v>
      </c>
      <c r="F276" s="42">
        <f>SUMIF('Cust MB Ind'!$X$8:$AH$8,$B$29,'Cust MB Ind'!$X236:$AH236)</f>
        <v>2</v>
      </c>
      <c r="G276" s="42">
        <f>'Avg Bill Days'!C233</f>
        <v>29.524000000000001</v>
      </c>
      <c r="H276" s="42"/>
      <c r="I276" s="42"/>
      <c r="J276" s="42">
        <f t="shared" si="24"/>
        <v>734</v>
      </c>
      <c r="K276" s="42">
        <f t="shared" si="24"/>
        <v>266</v>
      </c>
      <c r="L276" s="42"/>
      <c r="M276" s="42"/>
      <c r="N276" s="42"/>
      <c r="O276" s="42"/>
      <c r="P276" s="42"/>
      <c r="Q276" s="42"/>
      <c r="R276" s="42">
        <f t="shared" si="25"/>
        <v>355313</v>
      </c>
      <c r="S276" s="42">
        <f t="shared" si="26"/>
        <v>752</v>
      </c>
    </row>
    <row r="277" spans="1:19" s="18" customFormat="1">
      <c r="A277" s="18">
        <f t="shared" si="27"/>
        <v>2031</v>
      </c>
      <c r="B277" s="18">
        <f t="shared" si="28"/>
        <v>6</v>
      </c>
      <c r="F277" s="42">
        <f>SUMIF('Cust MB Ind'!$X$8:$AH$8,$B$29,'Cust MB Ind'!$X237:$AH237)</f>
        <v>2</v>
      </c>
      <c r="G277" s="42">
        <f>'Avg Bill Days'!C234</f>
        <v>30.619</v>
      </c>
      <c r="H277" s="42"/>
      <c r="I277" s="42"/>
      <c r="J277" s="42">
        <f t="shared" si="24"/>
        <v>752</v>
      </c>
      <c r="K277" s="42">
        <f t="shared" si="24"/>
        <v>275</v>
      </c>
      <c r="L277" s="42"/>
      <c r="M277" s="42"/>
      <c r="N277" s="42"/>
      <c r="O277" s="42"/>
      <c r="P277" s="42"/>
      <c r="Q277" s="42"/>
      <c r="R277" s="42">
        <f t="shared" si="25"/>
        <v>395141</v>
      </c>
      <c r="S277" s="42">
        <f t="shared" si="26"/>
        <v>761</v>
      </c>
    </row>
    <row r="278" spans="1:19" s="18" customFormat="1">
      <c r="A278" s="18">
        <f t="shared" si="27"/>
        <v>2031</v>
      </c>
      <c r="B278" s="18">
        <f t="shared" si="28"/>
        <v>7</v>
      </c>
      <c r="F278" s="42">
        <f>SUMIF('Cust MB Ind'!$X$8:$AH$8,$B$29,'Cust MB Ind'!$X238:$AH238)</f>
        <v>2</v>
      </c>
      <c r="G278" s="42">
        <f>'Avg Bill Days'!C235</f>
        <v>30.713999999999999</v>
      </c>
      <c r="H278" s="42"/>
      <c r="I278" s="42"/>
      <c r="J278" s="42">
        <f t="shared" si="24"/>
        <v>786</v>
      </c>
      <c r="K278" s="42">
        <f t="shared" si="24"/>
        <v>261</v>
      </c>
      <c r="L278" s="42"/>
      <c r="M278" s="42"/>
      <c r="N278" s="42"/>
      <c r="O278" s="42"/>
      <c r="P278" s="42"/>
      <c r="Q278" s="42"/>
      <c r="R278" s="42">
        <f t="shared" si="25"/>
        <v>407619</v>
      </c>
      <c r="S278" s="42">
        <f t="shared" si="26"/>
        <v>786</v>
      </c>
    </row>
    <row r="279" spans="1:19" s="18" customFormat="1">
      <c r="A279" s="18">
        <f t="shared" si="27"/>
        <v>2031</v>
      </c>
      <c r="B279" s="18">
        <f t="shared" si="28"/>
        <v>8</v>
      </c>
      <c r="F279" s="42">
        <f>SUMIF('Cust MB Ind'!$X$8:$AH$8,$B$29,'Cust MB Ind'!$X239:$AH239)</f>
        <v>2</v>
      </c>
      <c r="G279" s="42">
        <f>'Avg Bill Days'!C236</f>
        <v>30.475999999999999</v>
      </c>
      <c r="H279" s="42"/>
      <c r="I279" s="42"/>
      <c r="J279" s="42">
        <f t="shared" si="24"/>
        <v>793</v>
      </c>
      <c r="K279" s="42">
        <f t="shared" si="24"/>
        <v>258</v>
      </c>
      <c r="L279" s="42"/>
      <c r="M279" s="42"/>
      <c r="N279" s="42"/>
      <c r="O279" s="42"/>
      <c r="P279" s="42"/>
      <c r="Q279" s="42"/>
      <c r="R279" s="42">
        <f t="shared" si="25"/>
        <v>411426</v>
      </c>
      <c r="S279" s="42">
        <f t="shared" si="26"/>
        <v>793</v>
      </c>
    </row>
    <row r="280" spans="1:19" s="18" customFormat="1">
      <c r="A280" s="18">
        <f t="shared" si="27"/>
        <v>2031</v>
      </c>
      <c r="B280" s="18">
        <f t="shared" si="28"/>
        <v>9</v>
      </c>
      <c r="F280" s="42">
        <f>SUMIF('Cust MB Ind'!$X$8:$AH$8,$B$29,'Cust MB Ind'!$X240:$AH240)</f>
        <v>2</v>
      </c>
      <c r="G280" s="42">
        <f>'Avg Bill Days'!C237</f>
        <v>31.143000000000001</v>
      </c>
      <c r="H280" s="42"/>
      <c r="I280" s="42"/>
      <c r="J280" s="42">
        <f t="shared" si="24"/>
        <v>783</v>
      </c>
      <c r="K280" s="42">
        <f t="shared" si="24"/>
        <v>261</v>
      </c>
      <c r="L280" s="42"/>
      <c r="M280" s="42"/>
      <c r="N280" s="42"/>
      <c r="O280" s="42"/>
      <c r="P280" s="42"/>
      <c r="Q280" s="42"/>
      <c r="R280" s="42">
        <f t="shared" si="25"/>
        <v>392402</v>
      </c>
      <c r="S280" s="42">
        <f t="shared" si="26"/>
        <v>790</v>
      </c>
    </row>
    <row r="281" spans="1:19" s="18" customFormat="1">
      <c r="A281" s="18">
        <f t="shared" si="27"/>
        <v>2031</v>
      </c>
      <c r="B281" s="18">
        <f t="shared" si="28"/>
        <v>10</v>
      </c>
      <c r="F281" s="42">
        <f>SUMIF('Cust MB Ind'!$X$8:$AH$8,$B$29,'Cust MB Ind'!$X241:$AH241)</f>
        <v>2</v>
      </c>
      <c r="G281" s="42">
        <f>'Avg Bill Days'!C238</f>
        <v>30.762</v>
      </c>
      <c r="H281" s="42"/>
      <c r="I281" s="42"/>
      <c r="J281" s="42">
        <f t="shared" si="24"/>
        <v>749</v>
      </c>
      <c r="K281" s="42">
        <f t="shared" si="24"/>
        <v>256</v>
      </c>
      <c r="L281" s="42"/>
      <c r="M281" s="42"/>
      <c r="N281" s="42"/>
      <c r="O281" s="42"/>
      <c r="P281" s="42"/>
      <c r="Q281" s="42"/>
      <c r="R281" s="42">
        <f t="shared" si="25"/>
        <v>372116</v>
      </c>
      <c r="S281" s="42">
        <f t="shared" si="26"/>
        <v>763</v>
      </c>
    </row>
    <row r="282" spans="1:19" s="18" customFormat="1">
      <c r="A282" s="18">
        <f t="shared" si="27"/>
        <v>2031</v>
      </c>
      <c r="B282" s="18">
        <f t="shared" si="28"/>
        <v>11</v>
      </c>
      <c r="F282" s="42">
        <f>SUMIF('Cust MB Ind'!$X$8:$AH$8,$B$29,'Cust MB Ind'!$X242:$AH242)</f>
        <v>2</v>
      </c>
      <c r="G282" s="42">
        <f>'Avg Bill Days'!C239</f>
        <v>28.619</v>
      </c>
      <c r="H282" s="42"/>
      <c r="I282" s="42"/>
      <c r="J282" s="42">
        <f t="shared" si="24"/>
        <v>711</v>
      </c>
      <c r="K282" s="42">
        <f t="shared" si="24"/>
        <v>247</v>
      </c>
      <c r="L282" s="42"/>
      <c r="M282" s="42"/>
      <c r="N282" s="42"/>
      <c r="O282" s="42"/>
      <c r="P282" s="42"/>
      <c r="Q282" s="42"/>
      <c r="R282" s="42">
        <f t="shared" si="25"/>
        <v>324365</v>
      </c>
      <c r="S282" s="42">
        <f t="shared" si="26"/>
        <v>754</v>
      </c>
    </row>
    <row r="283" spans="1:19" s="18" customFormat="1">
      <c r="A283" s="18">
        <f t="shared" si="27"/>
        <v>2031</v>
      </c>
      <c r="B283" s="18">
        <f t="shared" si="28"/>
        <v>12</v>
      </c>
      <c r="F283" s="42">
        <f>SUMIF('Cust MB Ind'!$X$8:$AH$8,$B$29,'Cust MB Ind'!$X243:$AH243)</f>
        <v>2</v>
      </c>
      <c r="G283" s="42">
        <f>'Avg Bill Days'!C240</f>
        <v>31.238</v>
      </c>
      <c r="H283" s="42"/>
      <c r="I283" s="42"/>
      <c r="J283" s="42">
        <f t="shared" si="24"/>
        <v>705</v>
      </c>
      <c r="K283" s="42">
        <f t="shared" si="24"/>
        <v>226</v>
      </c>
      <c r="L283" s="42"/>
      <c r="M283" s="42"/>
      <c r="N283" s="42"/>
      <c r="O283" s="42"/>
      <c r="P283" s="42"/>
      <c r="Q283" s="42"/>
      <c r="R283" s="42">
        <f t="shared" si="25"/>
        <v>314326</v>
      </c>
      <c r="S283" s="42">
        <f t="shared" si="26"/>
        <v>705</v>
      </c>
    </row>
    <row r="284" spans="1:19" s="18" customFormat="1">
      <c r="A284" s="18">
        <f t="shared" si="27"/>
        <v>2032</v>
      </c>
      <c r="B284" s="18">
        <f t="shared" si="28"/>
        <v>1</v>
      </c>
      <c r="F284" s="42">
        <f>SUMIF('Cust MB Ind'!$X$8:$AH$8,$B$29,'Cust MB Ind'!$X244:$AH244)</f>
        <v>2</v>
      </c>
      <c r="G284" s="42">
        <f>'Avg Bill Days'!C241</f>
        <v>32.286000000000001</v>
      </c>
      <c r="H284" s="42"/>
      <c r="I284" s="42"/>
      <c r="J284" s="42">
        <f t="shared" si="24"/>
        <v>691</v>
      </c>
      <c r="K284" s="42">
        <f t="shared" si="24"/>
        <v>223</v>
      </c>
      <c r="L284" s="42"/>
      <c r="M284" s="42"/>
      <c r="N284" s="42"/>
      <c r="O284" s="42"/>
      <c r="P284" s="42"/>
      <c r="Q284" s="42"/>
      <c r="R284" s="42">
        <f t="shared" si="25"/>
        <v>295938</v>
      </c>
      <c r="S284" s="42">
        <f t="shared" si="26"/>
        <v>718</v>
      </c>
    </row>
    <row r="285" spans="1:19" s="18" customFormat="1">
      <c r="A285" s="18">
        <f t="shared" si="27"/>
        <v>2032</v>
      </c>
      <c r="B285" s="18">
        <f t="shared" si="28"/>
        <v>2</v>
      </c>
      <c r="F285" s="42">
        <f>SUMIF('Cust MB Ind'!$X$8:$AH$8,$B$29,'Cust MB Ind'!$X245:$AH245)</f>
        <v>2</v>
      </c>
      <c r="G285" s="42">
        <f>'Avg Bill Days'!C242</f>
        <v>30.31</v>
      </c>
      <c r="H285" s="42"/>
      <c r="I285" s="42"/>
      <c r="J285" s="42">
        <f t="shared" si="24"/>
        <v>709</v>
      </c>
      <c r="K285" s="42">
        <f t="shared" si="24"/>
        <v>245</v>
      </c>
      <c r="L285" s="42"/>
      <c r="M285" s="42"/>
      <c r="N285" s="42"/>
      <c r="O285" s="42"/>
      <c r="P285" s="42"/>
      <c r="Q285" s="42"/>
      <c r="R285" s="42">
        <f t="shared" si="25"/>
        <v>352631</v>
      </c>
      <c r="S285" s="42">
        <f t="shared" si="26"/>
        <v>709</v>
      </c>
    </row>
    <row r="286" spans="1:19" s="18" customFormat="1">
      <c r="A286" s="18">
        <f t="shared" si="27"/>
        <v>2032</v>
      </c>
      <c r="B286" s="18">
        <f t="shared" si="28"/>
        <v>3</v>
      </c>
      <c r="F286" s="42">
        <f>SUMIF('Cust MB Ind'!$X$8:$AH$8,$B$29,'Cust MB Ind'!$X246:$AH246)</f>
        <v>2</v>
      </c>
      <c r="G286" s="42">
        <f>'Avg Bill Days'!C243</f>
        <v>30.024000000000001</v>
      </c>
      <c r="H286" s="42"/>
      <c r="I286" s="42"/>
      <c r="J286" s="42">
        <f t="shared" si="24"/>
        <v>706</v>
      </c>
      <c r="K286" s="42">
        <f t="shared" si="24"/>
        <v>245</v>
      </c>
      <c r="L286" s="42"/>
      <c r="M286" s="42"/>
      <c r="N286" s="42"/>
      <c r="O286" s="42"/>
      <c r="P286" s="42"/>
      <c r="Q286" s="42"/>
      <c r="R286" s="42">
        <f t="shared" si="25"/>
        <v>315483</v>
      </c>
      <c r="S286" s="42">
        <f t="shared" si="26"/>
        <v>706</v>
      </c>
    </row>
    <row r="287" spans="1:19" s="18" customFormat="1">
      <c r="A287" s="18">
        <f t="shared" si="27"/>
        <v>2032</v>
      </c>
      <c r="B287" s="18">
        <f t="shared" si="28"/>
        <v>4</v>
      </c>
      <c r="F287" s="42">
        <f>SUMIF('Cust MB Ind'!$X$8:$AH$8,$B$29,'Cust MB Ind'!$X247:$AH247)</f>
        <v>2</v>
      </c>
      <c r="G287" s="42">
        <f>'Avg Bill Days'!C244</f>
        <v>30.713999999999999</v>
      </c>
      <c r="H287" s="42"/>
      <c r="I287" s="42"/>
      <c r="J287" s="42">
        <f t="shared" si="24"/>
        <v>738</v>
      </c>
      <c r="K287" s="42">
        <f t="shared" si="24"/>
        <v>245</v>
      </c>
      <c r="L287" s="42"/>
      <c r="M287" s="42"/>
      <c r="N287" s="42"/>
      <c r="O287" s="42"/>
      <c r="P287" s="42"/>
      <c r="Q287" s="42"/>
      <c r="R287" s="42">
        <f t="shared" si="25"/>
        <v>367252</v>
      </c>
      <c r="S287" s="42">
        <f t="shared" si="26"/>
        <v>738</v>
      </c>
    </row>
    <row r="288" spans="1:19" s="18" customFormat="1">
      <c r="A288" s="18">
        <f t="shared" si="27"/>
        <v>2032</v>
      </c>
      <c r="B288" s="18">
        <f t="shared" si="28"/>
        <v>5</v>
      </c>
      <c r="F288" s="42">
        <f>SUMIF('Cust MB Ind'!$X$8:$AH$8,$B$29,'Cust MB Ind'!$X248:$AH248)</f>
        <v>2</v>
      </c>
      <c r="G288" s="42">
        <f>'Avg Bill Days'!C245</f>
        <v>29.524000000000001</v>
      </c>
      <c r="H288" s="42"/>
      <c r="I288" s="42"/>
      <c r="J288" s="42">
        <f t="shared" si="24"/>
        <v>734</v>
      </c>
      <c r="K288" s="42">
        <f t="shared" si="24"/>
        <v>266</v>
      </c>
      <c r="L288" s="42"/>
      <c r="M288" s="42"/>
      <c r="N288" s="42"/>
      <c r="O288" s="42"/>
      <c r="P288" s="42"/>
      <c r="Q288" s="42"/>
      <c r="R288" s="42">
        <f t="shared" si="25"/>
        <v>355313</v>
      </c>
      <c r="S288" s="42">
        <f t="shared" si="26"/>
        <v>752</v>
      </c>
    </row>
    <row r="289" spans="1:19" s="18" customFormat="1">
      <c r="A289" s="18">
        <f t="shared" si="27"/>
        <v>2032</v>
      </c>
      <c r="B289" s="18">
        <f t="shared" si="28"/>
        <v>6</v>
      </c>
      <c r="F289" s="42">
        <f>SUMIF('Cust MB Ind'!$X$8:$AH$8,$B$29,'Cust MB Ind'!$X249:$AH249)</f>
        <v>2</v>
      </c>
      <c r="G289" s="42">
        <f>'Avg Bill Days'!C246</f>
        <v>30.619</v>
      </c>
      <c r="H289" s="42"/>
      <c r="I289" s="42"/>
      <c r="J289" s="42">
        <f t="shared" si="24"/>
        <v>752</v>
      </c>
      <c r="K289" s="42">
        <f t="shared" si="24"/>
        <v>275</v>
      </c>
      <c r="L289" s="42"/>
      <c r="M289" s="42"/>
      <c r="N289" s="42"/>
      <c r="O289" s="42"/>
      <c r="P289" s="42"/>
      <c r="Q289" s="42"/>
      <c r="R289" s="42">
        <f t="shared" si="25"/>
        <v>395141</v>
      </c>
      <c r="S289" s="42">
        <f t="shared" si="26"/>
        <v>761</v>
      </c>
    </row>
    <row r="290" spans="1:19" s="18" customFormat="1">
      <c r="A290" s="18">
        <f t="shared" si="27"/>
        <v>2032</v>
      </c>
      <c r="B290" s="18">
        <f t="shared" si="28"/>
        <v>7</v>
      </c>
      <c r="F290" s="42">
        <f>SUMIF('Cust MB Ind'!$X$8:$AH$8,$B$29,'Cust MB Ind'!$X250:$AH250)</f>
        <v>2</v>
      </c>
      <c r="G290" s="42">
        <f>'Avg Bill Days'!C247</f>
        <v>30.713999999999999</v>
      </c>
      <c r="H290" s="42"/>
      <c r="I290" s="42"/>
      <c r="J290" s="42">
        <f t="shared" si="24"/>
        <v>786</v>
      </c>
      <c r="K290" s="42">
        <f t="shared" si="24"/>
        <v>261</v>
      </c>
      <c r="L290" s="42"/>
      <c r="M290" s="42"/>
      <c r="N290" s="42"/>
      <c r="O290" s="42"/>
      <c r="P290" s="42"/>
      <c r="Q290" s="42"/>
      <c r="R290" s="42">
        <f t="shared" si="25"/>
        <v>407619</v>
      </c>
      <c r="S290" s="42">
        <f t="shared" si="26"/>
        <v>786</v>
      </c>
    </row>
    <row r="291" spans="1:19" s="18" customFormat="1">
      <c r="A291" s="18">
        <f t="shared" si="27"/>
        <v>2032</v>
      </c>
      <c r="B291" s="18">
        <f t="shared" si="28"/>
        <v>8</v>
      </c>
      <c r="F291" s="42">
        <f>SUMIF('Cust MB Ind'!$X$8:$AH$8,$B$29,'Cust MB Ind'!$X251:$AH251)</f>
        <v>2</v>
      </c>
      <c r="G291" s="42">
        <f>'Avg Bill Days'!C248</f>
        <v>30.475999999999999</v>
      </c>
      <c r="H291" s="42"/>
      <c r="I291" s="42"/>
      <c r="J291" s="42">
        <f t="shared" si="24"/>
        <v>793</v>
      </c>
      <c r="K291" s="42">
        <f t="shared" si="24"/>
        <v>258</v>
      </c>
      <c r="L291" s="42"/>
      <c r="M291" s="42"/>
      <c r="N291" s="42"/>
      <c r="O291" s="42"/>
      <c r="P291" s="42"/>
      <c r="Q291" s="42"/>
      <c r="R291" s="42">
        <f t="shared" si="25"/>
        <v>411426</v>
      </c>
      <c r="S291" s="42">
        <f t="shared" si="26"/>
        <v>793</v>
      </c>
    </row>
    <row r="292" spans="1:19" s="18" customFormat="1">
      <c r="A292" s="18">
        <f t="shared" si="27"/>
        <v>2032</v>
      </c>
      <c r="B292" s="18">
        <f t="shared" si="28"/>
        <v>9</v>
      </c>
      <c r="F292" s="42">
        <f>SUMIF('Cust MB Ind'!$X$8:$AH$8,$B$29,'Cust MB Ind'!$X252:$AH252)</f>
        <v>2</v>
      </c>
      <c r="G292" s="42">
        <f>'Avg Bill Days'!C249</f>
        <v>31.143000000000001</v>
      </c>
      <c r="H292" s="42"/>
      <c r="I292" s="42"/>
      <c r="J292" s="42">
        <f t="shared" si="24"/>
        <v>783</v>
      </c>
      <c r="K292" s="42">
        <f t="shared" si="24"/>
        <v>261</v>
      </c>
      <c r="L292" s="42"/>
      <c r="M292" s="42"/>
      <c r="N292" s="42"/>
      <c r="O292" s="42"/>
      <c r="P292" s="42"/>
      <c r="Q292" s="42"/>
      <c r="R292" s="42">
        <f t="shared" si="25"/>
        <v>392402</v>
      </c>
      <c r="S292" s="42">
        <f t="shared" si="26"/>
        <v>790</v>
      </c>
    </row>
    <row r="293" spans="1:19" s="18" customFormat="1">
      <c r="A293" s="18">
        <f t="shared" si="27"/>
        <v>2032</v>
      </c>
      <c r="B293" s="18">
        <f t="shared" si="28"/>
        <v>10</v>
      </c>
      <c r="F293" s="42">
        <f>SUMIF('Cust MB Ind'!$X$8:$AH$8,$B$29,'Cust MB Ind'!$X253:$AH253)</f>
        <v>2</v>
      </c>
      <c r="G293" s="42">
        <f>'Avg Bill Days'!C250</f>
        <v>30.762</v>
      </c>
      <c r="H293" s="42"/>
      <c r="I293" s="42"/>
      <c r="J293" s="42">
        <f t="shared" si="24"/>
        <v>749</v>
      </c>
      <c r="K293" s="42">
        <f t="shared" si="24"/>
        <v>256</v>
      </c>
      <c r="L293" s="42"/>
      <c r="M293" s="42"/>
      <c r="N293" s="42"/>
      <c r="O293" s="42"/>
      <c r="P293" s="42"/>
      <c r="Q293" s="42"/>
      <c r="R293" s="42">
        <f t="shared" si="25"/>
        <v>372116</v>
      </c>
      <c r="S293" s="42">
        <f t="shared" si="26"/>
        <v>763</v>
      </c>
    </row>
    <row r="294" spans="1:19" s="18" customFormat="1">
      <c r="A294" s="18">
        <f t="shared" si="27"/>
        <v>2032</v>
      </c>
      <c r="B294" s="18">
        <f t="shared" si="28"/>
        <v>11</v>
      </c>
      <c r="F294" s="42">
        <f>SUMIF('Cust MB Ind'!$X$8:$AH$8,$B$29,'Cust MB Ind'!$X254:$AH254)</f>
        <v>2</v>
      </c>
      <c r="G294" s="42">
        <f>'Avg Bill Days'!C251</f>
        <v>28.619</v>
      </c>
      <c r="H294" s="42"/>
      <c r="I294" s="42"/>
      <c r="J294" s="42">
        <f t="shared" si="24"/>
        <v>711</v>
      </c>
      <c r="K294" s="42">
        <f t="shared" si="24"/>
        <v>247</v>
      </c>
      <c r="L294" s="42"/>
      <c r="M294" s="42"/>
      <c r="N294" s="42"/>
      <c r="O294" s="42"/>
      <c r="P294" s="42"/>
      <c r="Q294" s="42"/>
      <c r="R294" s="42">
        <f t="shared" si="25"/>
        <v>324365</v>
      </c>
      <c r="S294" s="42">
        <f t="shared" si="26"/>
        <v>754</v>
      </c>
    </row>
    <row r="295" spans="1:19" s="18" customFormat="1">
      <c r="A295" s="18">
        <f t="shared" si="27"/>
        <v>2032</v>
      </c>
      <c r="B295" s="18">
        <f t="shared" si="28"/>
        <v>12</v>
      </c>
      <c r="F295" s="42">
        <f>SUMIF('Cust MB Ind'!$X$8:$AH$8,$B$29,'Cust MB Ind'!$X255:$AH255)</f>
        <v>2</v>
      </c>
      <c r="G295" s="42">
        <f>'Avg Bill Days'!C252</f>
        <v>31.238</v>
      </c>
      <c r="H295" s="42"/>
      <c r="I295" s="42"/>
      <c r="J295" s="42">
        <f t="shared" si="24"/>
        <v>705</v>
      </c>
      <c r="K295" s="42">
        <f t="shared" si="24"/>
        <v>226</v>
      </c>
      <c r="L295" s="42"/>
      <c r="M295" s="42"/>
      <c r="N295" s="42"/>
      <c r="O295" s="42"/>
      <c r="P295" s="42"/>
      <c r="Q295" s="42"/>
      <c r="R295" s="42">
        <f t="shared" si="25"/>
        <v>314326</v>
      </c>
      <c r="S295" s="42">
        <f t="shared" si="26"/>
        <v>705</v>
      </c>
    </row>
    <row r="296" spans="1:19" s="18" customFormat="1">
      <c r="A296" s="18">
        <f t="shared" si="27"/>
        <v>2033</v>
      </c>
      <c r="B296" s="18">
        <f t="shared" si="28"/>
        <v>1</v>
      </c>
      <c r="F296" s="42">
        <f>SUMIF('Cust MB Ind'!$X$8:$AH$8,$B$29,'Cust MB Ind'!$X256:$AH256)</f>
        <v>2</v>
      </c>
      <c r="G296" s="42">
        <f>'Avg Bill Days'!C253</f>
        <v>32.286000000000001</v>
      </c>
      <c r="H296" s="42"/>
      <c r="I296" s="42"/>
      <c r="J296" s="42">
        <f t="shared" si="24"/>
        <v>691</v>
      </c>
      <c r="K296" s="42">
        <f t="shared" si="24"/>
        <v>223</v>
      </c>
      <c r="L296" s="42"/>
      <c r="M296" s="42"/>
      <c r="N296" s="42"/>
      <c r="O296" s="42"/>
      <c r="P296" s="42"/>
      <c r="Q296" s="42"/>
      <c r="R296" s="42">
        <f t="shared" si="25"/>
        <v>295938</v>
      </c>
      <c r="S296" s="42">
        <f t="shared" si="26"/>
        <v>718</v>
      </c>
    </row>
    <row r="297" spans="1:19" s="18" customFormat="1">
      <c r="A297" s="18">
        <f t="shared" si="27"/>
        <v>2033</v>
      </c>
      <c r="B297" s="18">
        <f t="shared" si="28"/>
        <v>2</v>
      </c>
      <c r="F297" s="42">
        <f>SUMIF('Cust MB Ind'!$X$8:$AH$8,$B$29,'Cust MB Ind'!$X257:$AH257)</f>
        <v>2</v>
      </c>
      <c r="G297" s="42">
        <f>'Avg Bill Days'!C254</f>
        <v>29.81</v>
      </c>
      <c r="H297" s="42"/>
      <c r="I297" s="42"/>
      <c r="J297" s="42">
        <f t="shared" si="24"/>
        <v>709</v>
      </c>
      <c r="K297" s="42">
        <f t="shared" si="24"/>
        <v>245</v>
      </c>
      <c r="L297" s="42"/>
      <c r="M297" s="42"/>
      <c r="N297" s="42"/>
      <c r="O297" s="42"/>
      <c r="P297" s="42"/>
      <c r="Q297" s="42"/>
      <c r="R297" s="42">
        <f t="shared" si="25"/>
        <v>346814</v>
      </c>
      <c r="S297" s="42">
        <f t="shared" si="26"/>
        <v>709</v>
      </c>
    </row>
    <row r="298" spans="1:19" s="18" customFormat="1">
      <c r="A298" s="18">
        <f t="shared" si="27"/>
        <v>2033</v>
      </c>
      <c r="B298" s="18">
        <f t="shared" si="28"/>
        <v>3</v>
      </c>
      <c r="F298" s="42">
        <f>SUMIF('Cust MB Ind'!$X$8:$AH$8,$B$29,'Cust MB Ind'!$X258:$AH258)</f>
        <v>2</v>
      </c>
      <c r="G298" s="42">
        <f>'Avg Bill Days'!C255</f>
        <v>29.524000000000001</v>
      </c>
      <c r="H298" s="42"/>
      <c r="I298" s="42"/>
      <c r="J298" s="42">
        <f t="shared" si="24"/>
        <v>706</v>
      </c>
      <c r="K298" s="42">
        <f t="shared" si="24"/>
        <v>245</v>
      </c>
      <c r="L298" s="42"/>
      <c r="M298" s="42"/>
      <c r="N298" s="42"/>
      <c r="O298" s="42"/>
      <c r="P298" s="42"/>
      <c r="Q298" s="42"/>
      <c r="R298" s="42">
        <f t="shared" si="25"/>
        <v>310229</v>
      </c>
      <c r="S298" s="42">
        <f t="shared" si="26"/>
        <v>706</v>
      </c>
    </row>
    <row r="299" spans="1:19" s="18" customFormat="1">
      <c r="A299" s="18">
        <f t="shared" si="27"/>
        <v>2033</v>
      </c>
      <c r="B299" s="18">
        <f t="shared" si="28"/>
        <v>4</v>
      </c>
      <c r="F299" s="42">
        <f>SUMIF('Cust MB Ind'!$X$8:$AH$8,$B$29,'Cust MB Ind'!$X259:$AH259)</f>
        <v>2</v>
      </c>
      <c r="G299" s="42">
        <f>'Avg Bill Days'!C256</f>
        <v>30.713999999999999</v>
      </c>
      <c r="H299" s="42"/>
      <c r="I299" s="42"/>
      <c r="J299" s="42">
        <f t="shared" si="24"/>
        <v>738</v>
      </c>
      <c r="K299" s="42">
        <f t="shared" si="24"/>
        <v>245</v>
      </c>
      <c r="L299" s="42"/>
      <c r="M299" s="42"/>
      <c r="N299" s="42"/>
      <c r="O299" s="42"/>
      <c r="P299" s="42"/>
      <c r="Q299" s="42"/>
      <c r="R299" s="42">
        <f t="shared" si="25"/>
        <v>367252</v>
      </c>
      <c r="S299" s="42">
        <f t="shared" si="26"/>
        <v>738</v>
      </c>
    </row>
    <row r="300" spans="1:19" s="18" customFormat="1">
      <c r="A300" s="18">
        <f t="shared" si="27"/>
        <v>2033</v>
      </c>
      <c r="B300" s="18">
        <f t="shared" si="28"/>
        <v>5</v>
      </c>
      <c r="F300" s="42">
        <f>SUMIF('Cust MB Ind'!$X$8:$AH$8,$B$29,'Cust MB Ind'!$X260:$AH260)</f>
        <v>2</v>
      </c>
      <c r="G300" s="42">
        <f>'Avg Bill Days'!C257</f>
        <v>29.524000000000001</v>
      </c>
      <c r="H300" s="42"/>
      <c r="I300" s="42"/>
      <c r="J300" s="42">
        <f t="shared" si="24"/>
        <v>734</v>
      </c>
      <c r="K300" s="42">
        <f t="shared" si="24"/>
        <v>266</v>
      </c>
      <c r="L300" s="42"/>
      <c r="M300" s="42"/>
      <c r="N300" s="42"/>
      <c r="O300" s="42"/>
      <c r="P300" s="42"/>
      <c r="Q300" s="42"/>
      <c r="R300" s="42">
        <f t="shared" si="25"/>
        <v>355313</v>
      </c>
      <c r="S300" s="42">
        <f t="shared" si="26"/>
        <v>752</v>
      </c>
    </row>
    <row r="301" spans="1:19" s="18" customFormat="1">
      <c r="A301" s="18">
        <f t="shared" si="27"/>
        <v>2033</v>
      </c>
      <c r="B301" s="18">
        <f t="shared" si="28"/>
        <v>6</v>
      </c>
      <c r="F301" s="42">
        <f>SUMIF('Cust MB Ind'!$X$8:$AH$8,$B$29,'Cust MB Ind'!$X261:$AH261)</f>
        <v>2</v>
      </c>
      <c r="G301" s="42">
        <f>'Avg Bill Days'!C258</f>
        <v>30.619</v>
      </c>
      <c r="H301" s="42"/>
      <c r="I301" s="42"/>
      <c r="J301" s="42">
        <f t="shared" si="24"/>
        <v>752</v>
      </c>
      <c r="K301" s="42">
        <f t="shared" si="24"/>
        <v>275</v>
      </c>
      <c r="L301" s="42"/>
      <c r="M301" s="42"/>
      <c r="N301" s="42"/>
      <c r="O301" s="42"/>
      <c r="P301" s="42"/>
      <c r="Q301" s="42"/>
      <c r="R301" s="42">
        <f t="shared" si="25"/>
        <v>395141</v>
      </c>
      <c r="S301" s="42">
        <f t="shared" si="26"/>
        <v>761</v>
      </c>
    </row>
    <row r="302" spans="1:19" s="18" customFormat="1">
      <c r="A302" s="18">
        <f t="shared" si="27"/>
        <v>2033</v>
      </c>
      <c r="B302" s="18">
        <f t="shared" si="28"/>
        <v>7</v>
      </c>
      <c r="F302" s="42">
        <f>SUMIF('Cust MB Ind'!$X$8:$AH$8,$B$29,'Cust MB Ind'!$X262:$AH262)</f>
        <v>2</v>
      </c>
      <c r="G302" s="42">
        <f>'Avg Bill Days'!C259</f>
        <v>30.713999999999999</v>
      </c>
      <c r="H302" s="42"/>
      <c r="I302" s="42"/>
      <c r="J302" s="42">
        <f t="shared" si="24"/>
        <v>786</v>
      </c>
      <c r="K302" s="42">
        <f t="shared" si="24"/>
        <v>261</v>
      </c>
      <c r="L302" s="42"/>
      <c r="M302" s="42"/>
      <c r="N302" s="42"/>
      <c r="O302" s="42"/>
      <c r="P302" s="42"/>
      <c r="Q302" s="42"/>
      <c r="R302" s="42">
        <f t="shared" si="25"/>
        <v>407619</v>
      </c>
      <c r="S302" s="42">
        <f t="shared" si="26"/>
        <v>786</v>
      </c>
    </row>
    <row r="303" spans="1:19" s="18" customFormat="1">
      <c r="A303" s="18">
        <f t="shared" si="27"/>
        <v>2033</v>
      </c>
      <c r="B303" s="18">
        <f t="shared" si="28"/>
        <v>8</v>
      </c>
      <c r="F303" s="42">
        <f>SUMIF('Cust MB Ind'!$X$8:$AH$8,$B$29,'Cust MB Ind'!$X263:$AH263)</f>
        <v>2</v>
      </c>
      <c r="G303" s="42">
        <f>'Avg Bill Days'!C260</f>
        <v>30.475999999999999</v>
      </c>
      <c r="H303" s="42"/>
      <c r="I303" s="42"/>
      <c r="J303" s="42">
        <f t="shared" si="24"/>
        <v>793</v>
      </c>
      <c r="K303" s="42">
        <f t="shared" si="24"/>
        <v>258</v>
      </c>
      <c r="L303" s="42"/>
      <c r="M303" s="42"/>
      <c r="N303" s="42"/>
      <c r="O303" s="42"/>
      <c r="P303" s="42"/>
      <c r="Q303" s="42"/>
      <c r="R303" s="42">
        <f t="shared" si="25"/>
        <v>411426</v>
      </c>
      <c r="S303" s="42">
        <f t="shared" si="26"/>
        <v>793</v>
      </c>
    </row>
    <row r="304" spans="1:19" s="18" customFormat="1">
      <c r="A304" s="18">
        <f t="shared" si="27"/>
        <v>2033</v>
      </c>
      <c r="B304" s="18">
        <f t="shared" si="28"/>
        <v>9</v>
      </c>
      <c r="F304" s="42">
        <f>SUMIF('Cust MB Ind'!$X$8:$AH$8,$B$29,'Cust MB Ind'!$X264:$AH264)</f>
        <v>2</v>
      </c>
      <c r="G304" s="42">
        <f>'Avg Bill Days'!C261</f>
        <v>31.143000000000001</v>
      </c>
      <c r="H304" s="42"/>
      <c r="I304" s="42"/>
      <c r="J304" s="42">
        <f t="shared" si="24"/>
        <v>783</v>
      </c>
      <c r="K304" s="42">
        <f t="shared" si="24"/>
        <v>261</v>
      </c>
      <c r="L304" s="42"/>
      <c r="M304" s="42"/>
      <c r="N304" s="42"/>
      <c r="O304" s="42"/>
      <c r="P304" s="42"/>
      <c r="Q304" s="42"/>
      <c r="R304" s="42">
        <f t="shared" si="25"/>
        <v>392402</v>
      </c>
      <c r="S304" s="42">
        <f t="shared" si="26"/>
        <v>790</v>
      </c>
    </row>
    <row r="305" spans="1:19" s="18" customFormat="1">
      <c r="A305" s="18">
        <f t="shared" si="27"/>
        <v>2033</v>
      </c>
      <c r="B305" s="18">
        <f t="shared" si="28"/>
        <v>10</v>
      </c>
      <c r="F305" s="42">
        <f>SUMIF('Cust MB Ind'!$X$8:$AH$8,$B$29,'Cust MB Ind'!$X265:$AH265)</f>
        <v>2</v>
      </c>
      <c r="G305" s="42">
        <f>'Avg Bill Days'!C262</f>
        <v>30.762</v>
      </c>
      <c r="H305" s="42"/>
      <c r="I305" s="42"/>
      <c r="J305" s="42">
        <f t="shared" si="24"/>
        <v>749</v>
      </c>
      <c r="K305" s="42">
        <f t="shared" si="24"/>
        <v>256</v>
      </c>
      <c r="L305" s="42"/>
      <c r="M305" s="42"/>
      <c r="N305" s="42"/>
      <c r="O305" s="42"/>
      <c r="P305" s="42"/>
      <c r="Q305" s="42"/>
      <c r="R305" s="42">
        <f t="shared" si="25"/>
        <v>372116</v>
      </c>
      <c r="S305" s="42">
        <f t="shared" si="26"/>
        <v>763</v>
      </c>
    </row>
    <row r="306" spans="1:19" s="18" customFormat="1">
      <c r="A306" s="18">
        <f t="shared" si="27"/>
        <v>2033</v>
      </c>
      <c r="B306" s="18">
        <f t="shared" si="28"/>
        <v>11</v>
      </c>
      <c r="F306" s="42">
        <f>SUMIF('Cust MB Ind'!$X$8:$AH$8,$B$29,'Cust MB Ind'!$X266:$AH266)</f>
        <v>2</v>
      </c>
      <c r="G306" s="42">
        <f>'Avg Bill Days'!C263</f>
        <v>28.619</v>
      </c>
      <c r="H306" s="42"/>
      <c r="I306" s="42"/>
      <c r="J306" s="42">
        <f t="shared" ref="J306:K355" si="29">ROUND(SUMIF($B$32:$B$45,$B306,J$32:J$45)*$F306,0)</f>
        <v>711</v>
      </c>
      <c r="K306" s="42">
        <f t="shared" si="29"/>
        <v>247</v>
      </c>
      <c r="L306" s="42"/>
      <c r="M306" s="42"/>
      <c r="N306" s="42"/>
      <c r="O306" s="42"/>
      <c r="P306" s="42"/>
      <c r="Q306" s="42"/>
      <c r="R306" s="42">
        <f t="shared" ref="R306:R355" si="30">ROUND(SUMIF($B$32:$B$45,$B306,R$32:R$45)*$F306*$G306,0)</f>
        <v>324365</v>
      </c>
      <c r="S306" s="42">
        <f t="shared" ref="S306:S355" si="31">ROUND(SUMIF($B$32:$B$45,$B306,S$32:S$45)*$F306,0)</f>
        <v>754</v>
      </c>
    </row>
    <row r="307" spans="1:19" s="18" customFormat="1">
      <c r="A307" s="18">
        <f t="shared" si="27"/>
        <v>2033</v>
      </c>
      <c r="B307" s="18">
        <f t="shared" si="28"/>
        <v>12</v>
      </c>
      <c r="F307" s="42">
        <f>SUMIF('Cust MB Ind'!$X$8:$AH$8,$B$29,'Cust MB Ind'!$X267:$AH267)</f>
        <v>2</v>
      </c>
      <c r="G307" s="42">
        <f>'Avg Bill Days'!C264</f>
        <v>31.238</v>
      </c>
      <c r="H307" s="42"/>
      <c r="I307" s="42"/>
      <c r="J307" s="42">
        <f t="shared" si="29"/>
        <v>705</v>
      </c>
      <c r="K307" s="42">
        <f t="shared" si="29"/>
        <v>226</v>
      </c>
      <c r="L307" s="42"/>
      <c r="M307" s="42"/>
      <c r="N307" s="42"/>
      <c r="O307" s="42"/>
      <c r="P307" s="42"/>
      <c r="Q307" s="42"/>
      <c r="R307" s="42">
        <f t="shared" si="30"/>
        <v>314326</v>
      </c>
      <c r="S307" s="42">
        <f t="shared" si="31"/>
        <v>705</v>
      </c>
    </row>
    <row r="308" spans="1:19" s="18" customFormat="1">
      <c r="A308" s="18">
        <f t="shared" si="27"/>
        <v>2034</v>
      </c>
      <c r="B308" s="18">
        <f t="shared" si="28"/>
        <v>1</v>
      </c>
      <c r="F308" s="42">
        <f>SUMIF('Cust MB Ind'!$X$8:$AH$8,$B$29,'Cust MB Ind'!$X268:$AH268)</f>
        <v>2</v>
      </c>
      <c r="G308" s="42">
        <f>'Avg Bill Days'!C265</f>
        <v>32.286000000000001</v>
      </c>
      <c r="H308" s="42"/>
      <c r="I308" s="42"/>
      <c r="J308" s="42">
        <f t="shared" si="29"/>
        <v>691</v>
      </c>
      <c r="K308" s="42">
        <f t="shared" si="29"/>
        <v>223</v>
      </c>
      <c r="L308" s="42"/>
      <c r="M308" s="42"/>
      <c r="N308" s="42"/>
      <c r="O308" s="42"/>
      <c r="P308" s="42"/>
      <c r="Q308" s="42"/>
      <c r="R308" s="42">
        <f t="shared" si="30"/>
        <v>295938</v>
      </c>
      <c r="S308" s="42">
        <f t="shared" si="31"/>
        <v>718</v>
      </c>
    </row>
    <row r="309" spans="1:19" s="18" customFormat="1">
      <c r="A309" s="18">
        <f t="shared" si="27"/>
        <v>2034</v>
      </c>
      <c r="B309" s="18">
        <f t="shared" si="28"/>
        <v>2</v>
      </c>
      <c r="F309" s="42">
        <f>SUMIF('Cust MB Ind'!$X$8:$AH$8,$B$29,'Cust MB Ind'!$X269:$AH269)</f>
        <v>2</v>
      </c>
      <c r="G309" s="42">
        <f>'Avg Bill Days'!C266</f>
        <v>29.81</v>
      </c>
      <c r="H309" s="42"/>
      <c r="I309" s="42"/>
      <c r="J309" s="42">
        <f t="shared" si="29"/>
        <v>709</v>
      </c>
      <c r="K309" s="42">
        <f t="shared" si="29"/>
        <v>245</v>
      </c>
      <c r="L309" s="42"/>
      <c r="M309" s="42"/>
      <c r="N309" s="42"/>
      <c r="O309" s="42"/>
      <c r="P309" s="42"/>
      <c r="Q309" s="42"/>
      <c r="R309" s="42">
        <f t="shared" si="30"/>
        <v>346814</v>
      </c>
      <c r="S309" s="42">
        <f t="shared" si="31"/>
        <v>709</v>
      </c>
    </row>
    <row r="310" spans="1:19" s="18" customFormat="1">
      <c r="A310" s="18">
        <f t="shared" si="27"/>
        <v>2034</v>
      </c>
      <c r="B310" s="18">
        <f t="shared" si="28"/>
        <v>3</v>
      </c>
      <c r="F310" s="42">
        <f>SUMIF('Cust MB Ind'!$X$8:$AH$8,$B$29,'Cust MB Ind'!$X270:$AH270)</f>
        <v>2</v>
      </c>
      <c r="G310" s="42">
        <f>'Avg Bill Days'!C267</f>
        <v>29.524000000000001</v>
      </c>
      <c r="H310" s="42"/>
      <c r="I310" s="42"/>
      <c r="J310" s="42">
        <f t="shared" si="29"/>
        <v>706</v>
      </c>
      <c r="K310" s="42">
        <f t="shared" si="29"/>
        <v>245</v>
      </c>
      <c r="L310" s="42"/>
      <c r="M310" s="42"/>
      <c r="N310" s="42"/>
      <c r="O310" s="42"/>
      <c r="P310" s="42"/>
      <c r="Q310" s="42"/>
      <c r="R310" s="42">
        <f t="shared" si="30"/>
        <v>310229</v>
      </c>
      <c r="S310" s="42">
        <f t="shared" si="31"/>
        <v>706</v>
      </c>
    </row>
    <row r="311" spans="1:19" s="18" customFormat="1">
      <c r="A311" s="18">
        <f t="shared" si="27"/>
        <v>2034</v>
      </c>
      <c r="B311" s="18">
        <f t="shared" si="28"/>
        <v>4</v>
      </c>
      <c r="F311" s="42">
        <f>SUMIF('Cust MB Ind'!$X$8:$AH$8,$B$29,'Cust MB Ind'!$X271:$AH271)</f>
        <v>2</v>
      </c>
      <c r="G311" s="42">
        <f>'Avg Bill Days'!C268</f>
        <v>30.713999999999999</v>
      </c>
      <c r="H311" s="42"/>
      <c r="I311" s="42"/>
      <c r="J311" s="42">
        <f t="shared" si="29"/>
        <v>738</v>
      </c>
      <c r="K311" s="42">
        <f t="shared" si="29"/>
        <v>245</v>
      </c>
      <c r="L311" s="42"/>
      <c r="M311" s="42"/>
      <c r="N311" s="42"/>
      <c r="O311" s="42"/>
      <c r="P311" s="42"/>
      <c r="Q311" s="42"/>
      <c r="R311" s="42">
        <f t="shared" si="30"/>
        <v>367252</v>
      </c>
      <c r="S311" s="42">
        <f t="shared" si="31"/>
        <v>738</v>
      </c>
    </row>
    <row r="312" spans="1:19" s="18" customFormat="1">
      <c r="A312" s="18">
        <f t="shared" si="27"/>
        <v>2034</v>
      </c>
      <c r="B312" s="18">
        <f t="shared" si="28"/>
        <v>5</v>
      </c>
      <c r="F312" s="42">
        <f>SUMIF('Cust MB Ind'!$X$8:$AH$8,$B$29,'Cust MB Ind'!$X272:$AH272)</f>
        <v>2</v>
      </c>
      <c r="G312" s="42">
        <f>'Avg Bill Days'!C269</f>
        <v>29.524000000000001</v>
      </c>
      <c r="H312" s="42"/>
      <c r="I312" s="42"/>
      <c r="J312" s="42">
        <f t="shared" si="29"/>
        <v>734</v>
      </c>
      <c r="K312" s="42">
        <f t="shared" si="29"/>
        <v>266</v>
      </c>
      <c r="L312" s="42"/>
      <c r="M312" s="42"/>
      <c r="N312" s="42"/>
      <c r="O312" s="42"/>
      <c r="P312" s="42"/>
      <c r="Q312" s="42"/>
      <c r="R312" s="42">
        <f t="shared" si="30"/>
        <v>355313</v>
      </c>
      <c r="S312" s="42">
        <f t="shared" si="31"/>
        <v>752</v>
      </c>
    </row>
    <row r="313" spans="1:19" s="18" customFormat="1">
      <c r="A313" s="18">
        <f t="shared" si="27"/>
        <v>2034</v>
      </c>
      <c r="B313" s="18">
        <f t="shared" si="28"/>
        <v>6</v>
      </c>
      <c r="F313" s="42">
        <f>SUMIF('Cust MB Ind'!$X$8:$AH$8,$B$29,'Cust MB Ind'!$X273:$AH273)</f>
        <v>2</v>
      </c>
      <c r="G313" s="42">
        <f>'Avg Bill Days'!C270</f>
        <v>30.619</v>
      </c>
      <c r="H313" s="42"/>
      <c r="I313" s="42"/>
      <c r="J313" s="42">
        <f t="shared" si="29"/>
        <v>752</v>
      </c>
      <c r="K313" s="42">
        <f t="shared" si="29"/>
        <v>275</v>
      </c>
      <c r="L313" s="42"/>
      <c r="M313" s="42"/>
      <c r="N313" s="42"/>
      <c r="O313" s="42"/>
      <c r="P313" s="42"/>
      <c r="Q313" s="42"/>
      <c r="R313" s="42">
        <f t="shared" si="30"/>
        <v>395141</v>
      </c>
      <c r="S313" s="42">
        <f t="shared" si="31"/>
        <v>761</v>
      </c>
    </row>
    <row r="314" spans="1:19" s="18" customFormat="1">
      <c r="A314" s="18">
        <f t="shared" si="27"/>
        <v>2034</v>
      </c>
      <c r="B314" s="18">
        <f t="shared" si="28"/>
        <v>7</v>
      </c>
      <c r="F314" s="42">
        <f>SUMIF('Cust MB Ind'!$X$8:$AH$8,$B$29,'Cust MB Ind'!$X274:$AH274)</f>
        <v>2</v>
      </c>
      <c r="G314" s="42">
        <f>'Avg Bill Days'!C271</f>
        <v>30.713999999999999</v>
      </c>
      <c r="H314" s="42"/>
      <c r="I314" s="42"/>
      <c r="J314" s="42">
        <f t="shared" si="29"/>
        <v>786</v>
      </c>
      <c r="K314" s="42">
        <f t="shared" si="29"/>
        <v>261</v>
      </c>
      <c r="L314" s="42"/>
      <c r="M314" s="42"/>
      <c r="N314" s="42"/>
      <c r="O314" s="42"/>
      <c r="P314" s="42"/>
      <c r="Q314" s="42"/>
      <c r="R314" s="42">
        <f t="shared" si="30"/>
        <v>407619</v>
      </c>
      <c r="S314" s="42">
        <f t="shared" si="31"/>
        <v>786</v>
      </c>
    </row>
    <row r="315" spans="1:19" s="18" customFormat="1">
      <c r="A315" s="18">
        <f t="shared" si="27"/>
        <v>2034</v>
      </c>
      <c r="B315" s="18">
        <f t="shared" si="28"/>
        <v>8</v>
      </c>
      <c r="F315" s="42">
        <f>SUMIF('Cust MB Ind'!$X$8:$AH$8,$B$29,'Cust MB Ind'!$X275:$AH275)</f>
        <v>2</v>
      </c>
      <c r="G315" s="42">
        <f>'Avg Bill Days'!C272</f>
        <v>30.475999999999999</v>
      </c>
      <c r="H315" s="42"/>
      <c r="I315" s="42"/>
      <c r="J315" s="42">
        <f t="shared" si="29"/>
        <v>793</v>
      </c>
      <c r="K315" s="42">
        <f t="shared" si="29"/>
        <v>258</v>
      </c>
      <c r="L315" s="42"/>
      <c r="M315" s="42"/>
      <c r="N315" s="42"/>
      <c r="O315" s="42"/>
      <c r="P315" s="42"/>
      <c r="Q315" s="42"/>
      <c r="R315" s="42">
        <f t="shared" si="30"/>
        <v>411426</v>
      </c>
      <c r="S315" s="42">
        <f t="shared" si="31"/>
        <v>793</v>
      </c>
    </row>
    <row r="316" spans="1:19" s="18" customFormat="1">
      <c r="A316" s="18">
        <f t="shared" si="27"/>
        <v>2034</v>
      </c>
      <c r="B316" s="18">
        <f t="shared" si="28"/>
        <v>9</v>
      </c>
      <c r="F316" s="42">
        <f>SUMIF('Cust MB Ind'!$X$8:$AH$8,$B$29,'Cust MB Ind'!$X276:$AH276)</f>
        <v>2</v>
      </c>
      <c r="G316" s="42">
        <f>'Avg Bill Days'!C273</f>
        <v>31.143000000000001</v>
      </c>
      <c r="H316" s="42"/>
      <c r="I316" s="42"/>
      <c r="J316" s="42">
        <f t="shared" si="29"/>
        <v>783</v>
      </c>
      <c r="K316" s="42">
        <f t="shared" si="29"/>
        <v>261</v>
      </c>
      <c r="L316" s="42"/>
      <c r="M316" s="42"/>
      <c r="N316" s="42"/>
      <c r="O316" s="42"/>
      <c r="P316" s="42"/>
      <c r="Q316" s="42"/>
      <c r="R316" s="42">
        <f t="shared" si="30"/>
        <v>392402</v>
      </c>
      <c r="S316" s="42">
        <f t="shared" si="31"/>
        <v>790</v>
      </c>
    </row>
    <row r="317" spans="1:19" s="18" customFormat="1">
      <c r="A317" s="18">
        <f t="shared" si="27"/>
        <v>2034</v>
      </c>
      <c r="B317" s="18">
        <f t="shared" si="28"/>
        <v>10</v>
      </c>
      <c r="F317" s="42">
        <f>SUMIF('Cust MB Ind'!$X$8:$AH$8,$B$29,'Cust MB Ind'!$X277:$AH277)</f>
        <v>2</v>
      </c>
      <c r="G317" s="42">
        <f>'Avg Bill Days'!C274</f>
        <v>30.762</v>
      </c>
      <c r="H317" s="42"/>
      <c r="I317" s="42"/>
      <c r="J317" s="42">
        <f t="shared" si="29"/>
        <v>749</v>
      </c>
      <c r="K317" s="42">
        <f t="shared" si="29"/>
        <v>256</v>
      </c>
      <c r="L317" s="42"/>
      <c r="M317" s="42"/>
      <c r="N317" s="42"/>
      <c r="O317" s="42"/>
      <c r="P317" s="42"/>
      <c r="Q317" s="42"/>
      <c r="R317" s="42">
        <f t="shared" si="30"/>
        <v>372116</v>
      </c>
      <c r="S317" s="42">
        <f t="shared" si="31"/>
        <v>763</v>
      </c>
    </row>
    <row r="318" spans="1:19" s="18" customFormat="1">
      <c r="A318" s="18">
        <f t="shared" si="27"/>
        <v>2034</v>
      </c>
      <c r="B318" s="18">
        <f t="shared" si="28"/>
        <v>11</v>
      </c>
      <c r="F318" s="42">
        <f>SUMIF('Cust MB Ind'!$X$8:$AH$8,$B$29,'Cust MB Ind'!$X278:$AH278)</f>
        <v>2</v>
      </c>
      <c r="G318" s="42">
        <f>'Avg Bill Days'!C275</f>
        <v>28.619</v>
      </c>
      <c r="H318" s="42"/>
      <c r="I318" s="42"/>
      <c r="J318" s="42">
        <f t="shared" si="29"/>
        <v>711</v>
      </c>
      <c r="K318" s="42">
        <f t="shared" si="29"/>
        <v>247</v>
      </c>
      <c r="L318" s="42"/>
      <c r="M318" s="42"/>
      <c r="N318" s="42"/>
      <c r="O318" s="42"/>
      <c r="P318" s="42"/>
      <c r="Q318" s="42"/>
      <c r="R318" s="42">
        <f t="shared" si="30"/>
        <v>324365</v>
      </c>
      <c r="S318" s="42">
        <f t="shared" si="31"/>
        <v>754</v>
      </c>
    </row>
    <row r="319" spans="1:19" s="18" customFormat="1">
      <c r="A319" s="18">
        <f t="shared" si="27"/>
        <v>2034</v>
      </c>
      <c r="B319" s="18">
        <f t="shared" si="28"/>
        <v>12</v>
      </c>
      <c r="F319" s="42">
        <f>SUMIF('Cust MB Ind'!$X$8:$AH$8,$B$29,'Cust MB Ind'!$X279:$AH279)</f>
        <v>2</v>
      </c>
      <c r="G319" s="42">
        <f>'Avg Bill Days'!C276</f>
        <v>31.238</v>
      </c>
      <c r="H319" s="42"/>
      <c r="I319" s="42"/>
      <c r="J319" s="42">
        <f t="shared" si="29"/>
        <v>705</v>
      </c>
      <c r="K319" s="42">
        <f t="shared" si="29"/>
        <v>226</v>
      </c>
      <c r="L319" s="42"/>
      <c r="M319" s="42"/>
      <c r="N319" s="42"/>
      <c r="O319" s="42"/>
      <c r="P319" s="42"/>
      <c r="Q319" s="42"/>
      <c r="R319" s="42">
        <f t="shared" si="30"/>
        <v>314326</v>
      </c>
      <c r="S319" s="42">
        <f t="shared" si="31"/>
        <v>705</v>
      </c>
    </row>
    <row r="320" spans="1:19" s="18" customFormat="1">
      <c r="A320" s="18">
        <f t="shared" si="27"/>
        <v>2035</v>
      </c>
      <c r="B320" s="18">
        <f t="shared" si="28"/>
        <v>1</v>
      </c>
      <c r="F320" s="42">
        <f>SUMIF('Cust MB Ind'!$X$8:$AH$8,$B$29,'Cust MB Ind'!$X280:$AH280)</f>
        <v>2</v>
      </c>
      <c r="G320" s="42">
        <f>'Avg Bill Days'!C277</f>
        <v>32.286000000000001</v>
      </c>
      <c r="H320" s="42"/>
      <c r="I320" s="42"/>
      <c r="J320" s="42">
        <f t="shared" si="29"/>
        <v>691</v>
      </c>
      <c r="K320" s="42">
        <f t="shared" si="29"/>
        <v>223</v>
      </c>
      <c r="L320" s="42"/>
      <c r="M320" s="42"/>
      <c r="N320" s="42"/>
      <c r="O320" s="42"/>
      <c r="P320" s="42"/>
      <c r="Q320" s="42"/>
      <c r="R320" s="42">
        <f t="shared" si="30"/>
        <v>295938</v>
      </c>
      <c r="S320" s="42">
        <f t="shared" si="31"/>
        <v>718</v>
      </c>
    </row>
    <row r="321" spans="1:19" s="18" customFormat="1">
      <c r="A321" s="18">
        <f t="shared" si="27"/>
        <v>2035</v>
      </c>
      <c r="B321" s="18">
        <f t="shared" si="28"/>
        <v>2</v>
      </c>
      <c r="F321" s="42">
        <f>SUMIF('Cust MB Ind'!$X$8:$AH$8,$B$29,'Cust MB Ind'!$X281:$AH281)</f>
        <v>2</v>
      </c>
      <c r="G321" s="42">
        <f>'Avg Bill Days'!C278</f>
        <v>29.81</v>
      </c>
      <c r="H321" s="42"/>
      <c r="I321" s="42"/>
      <c r="J321" s="42">
        <f t="shared" si="29"/>
        <v>709</v>
      </c>
      <c r="K321" s="42">
        <f t="shared" si="29"/>
        <v>245</v>
      </c>
      <c r="L321" s="42"/>
      <c r="M321" s="42"/>
      <c r="N321" s="42"/>
      <c r="O321" s="42"/>
      <c r="P321" s="42"/>
      <c r="Q321" s="42"/>
      <c r="R321" s="42">
        <f t="shared" si="30"/>
        <v>346814</v>
      </c>
      <c r="S321" s="42">
        <f t="shared" si="31"/>
        <v>709</v>
      </c>
    </row>
    <row r="322" spans="1:19" s="18" customFormat="1">
      <c r="A322" s="18">
        <f t="shared" si="27"/>
        <v>2035</v>
      </c>
      <c r="B322" s="18">
        <f t="shared" si="28"/>
        <v>3</v>
      </c>
      <c r="F322" s="42">
        <f>SUMIF('Cust MB Ind'!$X$8:$AH$8,$B$29,'Cust MB Ind'!$X282:$AH282)</f>
        <v>2</v>
      </c>
      <c r="G322" s="42">
        <f>'Avg Bill Days'!C279</f>
        <v>29.524000000000001</v>
      </c>
      <c r="H322" s="42"/>
      <c r="I322" s="42"/>
      <c r="J322" s="42">
        <f t="shared" si="29"/>
        <v>706</v>
      </c>
      <c r="K322" s="42">
        <f t="shared" si="29"/>
        <v>245</v>
      </c>
      <c r="L322" s="42"/>
      <c r="M322" s="42"/>
      <c r="N322" s="42"/>
      <c r="O322" s="42"/>
      <c r="P322" s="42"/>
      <c r="Q322" s="42"/>
      <c r="R322" s="42">
        <f t="shared" si="30"/>
        <v>310229</v>
      </c>
      <c r="S322" s="42">
        <f t="shared" si="31"/>
        <v>706</v>
      </c>
    </row>
    <row r="323" spans="1:19" s="18" customFormat="1">
      <c r="A323" s="18">
        <f t="shared" si="27"/>
        <v>2035</v>
      </c>
      <c r="B323" s="18">
        <f t="shared" si="28"/>
        <v>4</v>
      </c>
      <c r="F323" s="42">
        <f>SUMIF('Cust MB Ind'!$X$8:$AH$8,$B$29,'Cust MB Ind'!$X283:$AH283)</f>
        <v>2</v>
      </c>
      <c r="G323" s="42">
        <f>'Avg Bill Days'!C280</f>
        <v>30.713999999999999</v>
      </c>
      <c r="H323" s="42"/>
      <c r="I323" s="42"/>
      <c r="J323" s="42">
        <f t="shared" si="29"/>
        <v>738</v>
      </c>
      <c r="K323" s="42">
        <f t="shared" si="29"/>
        <v>245</v>
      </c>
      <c r="L323" s="42"/>
      <c r="M323" s="42"/>
      <c r="N323" s="42"/>
      <c r="O323" s="42"/>
      <c r="P323" s="42"/>
      <c r="Q323" s="42"/>
      <c r="R323" s="42">
        <f t="shared" si="30"/>
        <v>367252</v>
      </c>
      <c r="S323" s="42">
        <f t="shared" si="31"/>
        <v>738</v>
      </c>
    </row>
    <row r="324" spans="1:19" s="18" customFormat="1">
      <c r="A324" s="18">
        <f t="shared" ref="A324:A355" si="32">A312+1</f>
        <v>2035</v>
      </c>
      <c r="B324" s="18">
        <f t="shared" si="28"/>
        <v>5</v>
      </c>
      <c r="F324" s="42">
        <f>SUMIF('Cust MB Ind'!$X$8:$AH$8,$B$29,'Cust MB Ind'!$X284:$AH284)</f>
        <v>2</v>
      </c>
      <c r="G324" s="42">
        <f>'Avg Bill Days'!C281</f>
        <v>29.524000000000001</v>
      </c>
      <c r="H324" s="42"/>
      <c r="I324" s="42"/>
      <c r="J324" s="42">
        <f t="shared" si="29"/>
        <v>734</v>
      </c>
      <c r="K324" s="42">
        <f t="shared" si="29"/>
        <v>266</v>
      </c>
      <c r="L324" s="42"/>
      <c r="M324" s="42"/>
      <c r="N324" s="42"/>
      <c r="O324" s="42"/>
      <c r="P324" s="42"/>
      <c r="Q324" s="42"/>
      <c r="R324" s="42">
        <f t="shared" si="30"/>
        <v>355313</v>
      </c>
      <c r="S324" s="42">
        <f t="shared" si="31"/>
        <v>752</v>
      </c>
    </row>
    <row r="325" spans="1:19" s="18" customFormat="1">
      <c r="A325" s="18">
        <f t="shared" si="32"/>
        <v>2035</v>
      </c>
      <c r="B325" s="18">
        <f t="shared" ref="B325:B355" si="33">B313</f>
        <v>6</v>
      </c>
      <c r="F325" s="42">
        <f>SUMIF('Cust MB Ind'!$X$8:$AH$8,$B$29,'Cust MB Ind'!$X285:$AH285)</f>
        <v>2</v>
      </c>
      <c r="G325" s="42">
        <f>'Avg Bill Days'!C282</f>
        <v>30.619</v>
      </c>
      <c r="H325" s="42"/>
      <c r="I325" s="42"/>
      <c r="J325" s="42">
        <f t="shared" si="29"/>
        <v>752</v>
      </c>
      <c r="K325" s="42">
        <f t="shared" si="29"/>
        <v>275</v>
      </c>
      <c r="L325" s="42"/>
      <c r="M325" s="42"/>
      <c r="N325" s="42"/>
      <c r="O325" s="42"/>
      <c r="P325" s="42"/>
      <c r="Q325" s="42"/>
      <c r="R325" s="42">
        <f t="shared" si="30"/>
        <v>395141</v>
      </c>
      <c r="S325" s="42">
        <f t="shared" si="31"/>
        <v>761</v>
      </c>
    </row>
    <row r="326" spans="1:19" s="18" customFormat="1">
      <c r="A326" s="18">
        <f t="shared" si="32"/>
        <v>2035</v>
      </c>
      <c r="B326" s="18">
        <f t="shared" si="33"/>
        <v>7</v>
      </c>
      <c r="F326" s="42">
        <f>SUMIF('Cust MB Ind'!$X$8:$AH$8,$B$29,'Cust MB Ind'!$X286:$AH286)</f>
        <v>2</v>
      </c>
      <c r="G326" s="42">
        <f>'Avg Bill Days'!C283</f>
        <v>30.713999999999999</v>
      </c>
      <c r="H326" s="42"/>
      <c r="I326" s="42"/>
      <c r="J326" s="42">
        <f t="shared" si="29"/>
        <v>786</v>
      </c>
      <c r="K326" s="42">
        <f t="shared" si="29"/>
        <v>261</v>
      </c>
      <c r="L326" s="42"/>
      <c r="M326" s="42"/>
      <c r="N326" s="42"/>
      <c r="O326" s="42"/>
      <c r="P326" s="42"/>
      <c r="Q326" s="42"/>
      <c r="R326" s="42">
        <f t="shared" si="30"/>
        <v>407619</v>
      </c>
      <c r="S326" s="42">
        <f t="shared" si="31"/>
        <v>786</v>
      </c>
    </row>
    <row r="327" spans="1:19" s="18" customFormat="1">
      <c r="A327" s="18">
        <f t="shared" si="32"/>
        <v>2035</v>
      </c>
      <c r="B327" s="18">
        <f t="shared" si="33"/>
        <v>8</v>
      </c>
      <c r="F327" s="42">
        <f>SUMIF('Cust MB Ind'!$X$8:$AH$8,$B$29,'Cust MB Ind'!$X287:$AH287)</f>
        <v>2</v>
      </c>
      <c r="G327" s="42">
        <f>'Avg Bill Days'!C284</f>
        <v>30.475999999999999</v>
      </c>
      <c r="H327" s="42"/>
      <c r="I327" s="42"/>
      <c r="J327" s="42">
        <f t="shared" si="29"/>
        <v>793</v>
      </c>
      <c r="K327" s="42">
        <f t="shared" si="29"/>
        <v>258</v>
      </c>
      <c r="L327" s="42"/>
      <c r="M327" s="42"/>
      <c r="N327" s="42"/>
      <c r="O327" s="42"/>
      <c r="P327" s="42"/>
      <c r="Q327" s="42"/>
      <c r="R327" s="42">
        <f t="shared" si="30"/>
        <v>411426</v>
      </c>
      <c r="S327" s="42">
        <f t="shared" si="31"/>
        <v>793</v>
      </c>
    </row>
    <row r="328" spans="1:19" s="18" customFormat="1">
      <c r="A328" s="18">
        <f t="shared" si="32"/>
        <v>2035</v>
      </c>
      <c r="B328" s="18">
        <f t="shared" si="33"/>
        <v>9</v>
      </c>
      <c r="F328" s="42">
        <f>SUMIF('Cust MB Ind'!$X$8:$AH$8,$B$29,'Cust MB Ind'!$X288:$AH288)</f>
        <v>2</v>
      </c>
      <c r="G328" s="42">
        <f>'Avg Bill Days'!C285</f>
        <v>31.143000000000001</v>
      </c>
      <c r="H328" s="42"/>
      <c r="I328" s="42"/>
      <c r="J328" s="42">
        <f t="shared" si="29"/>
        <v>783</v>
      </c>
      <c r="K328" s="42">
        <f t="shared" si="29"/>
        <v>261</v>
      </c>
      <c r="L328" s="42"/>
      <c r="M328" s="42"/>
      <c r="N328" s="42"/>
      <c r="O328" s="42"/>
      <c r="P328" s="42"/>
      <c r="Q328" s="42"/>
      <c r="R328" s="42">
        <f t="shared" si="30"/>
        <v>392402</v>
      </c>
      <c r="S328" s="42">
        <f t="shared" si="31"/>
        <v>790</v>
      </c>
    </row>
    <row r="329" spans="1:19" s="18" customFormat="1">
      <c r="A329" s="18">
        <f t="shared" si="32"/>
        <v>2035</v>
      </c>
      <c r="B329" s="18">
        <f t="shared" si="33"/>
        <v>10</v>
      </c>
      <c r="F329" s="42">
        <f>SUMIF('Cust MB Ind'!$X$8:$AH$8,$B$29,'Cust MB Ind'!$X289:$AH289)</f>
        <v>2</v>
      </c>
      <c r="G329" s="42">
        <f>'Avg Bill Days'!C286</f>
        <v>30.762</v>
      </c>
      <c r="H329" s="42"/>
      <c r="I329" s="42"/>
      <c r="J329" s="42">
        <f t="shared" si="29"/>
        <v>749</v>
      </c>
      <c r="K329" s="42">
        <f t="shared" si="29"/>
        <v>256</v>
      </c>
      <c r="L329" s="42"/>
      <c r="M329" s="42"/>
      <c r="N329" s="42"/>
      <c r="O329" s="42"/>
      <c r="P329" s="42"/>
      <c r="Q329" s="42"/>
      <c r="R329" s="42">
        <f t="shared" si="30"/>
        <v>372116</v>
      </c>
      <c r="S329" s="42">
        <f t="shared" si="31"/>
        <v>763</v>
      </c>
    </row>
    <row r="330" spans="1:19" s="18" customFormat="1">
      <c r="A330" s="18">
        <f t="shared" si="32"/>
        <v>2035</v>
      </c>
      <c r="B330" s="18">
        <f t="shared" si="33"/>
        <v>11</v>
      </c>
      <c r="F330" s="42">
        <f>SUMIF('Cust MB Ind'!$X$8:$AH$8,$B$29,'Cust MB Ind'!$X290:$AH290)</f>
        <v>2</v>
      </c>
      <c r="G330" s="42">
        <f>'Avg Bill Days'!C287</f>
        <v>28.619</v>
      </c>
      <c r="H330" s="42"/>
      <c r="I330" s="42"/>
      <c r="J330" s="42">
        <f t="shared" si="29"/>
        <v>711</v>
      </c>
      <c r="K330" s="42">
        <f t="shared" si="29"/>
        <v>247</v>
      </c>
      <c r="L330" s="42"/>
      <c r="M330" s="42"/>
      <c r="N330" s="42"/>
      <c r="O330" s="42"/>
      <c r="P330" s="42"/>
      <c r="Q330" s="42"/>
      <c r="R330" s="42">
        <f t="shared" si="30"/>
        <v>324365</v>
      </c>
      <c r="S330" s="42">
        <f t="shared" si="31"/>
        <v>754</v>
      </c>
    </row>
    <row r="331" spans="1:19" s="18" customFormat="1">
      <c r="A331" s="18">
        <f t="shared" si="32"/>
        <v>2035</v>
      </c>
      <c r="B331" s="18">
        <f t="shared" si="33"/>
        <v>12</v>
      </c>
      <c r="F331" s="42">
        <f>SUMIF('Cust MB Ind'!$X$8:$AH$8,$B$29,'Cust MB Ind'!$X291:$AH291)</f>
        <v>2</v>
      </c>
      <c r="G331" s="42">
        <f>'Avg Bill Days'!C288</f>
        <v>31.238</v>
      </c>
      <c r="H331" s="42"/>
      <c r="I331" s="42"/>
      <c r="J331" s="42">
        <f t="shared" si="29"/>
        <v>705</v>
      </c>
      <c r="K331" s="42">
        <f t="shared" si="29"/>
        <v>226</v>
      </c>
      <c r="L331" s="42"/>
      <c r="M331" s="42"/>
      <c r="N331" s="42"/>
      <c r="O331" s="42"/>
      <c r="P331" s="42"/>
      <c r="Q331" s="42"/>
      <c r="R331" s="42">
        <f t="shared" si="30"/>
        <v>314326</v>
      </c>
      <c r="S331" s="42">
        <f t="shared" si="31"/>
        <v>705</v>
      </c>
    </row>
    <row r="332" spans="1:19" s="18" customFormat="1">
      <c r="A332" s="18">
        <f t="shared" si="32"/>
        <v>2036</v>
      </c>
      <c r="B332" s="18">
        <f t="shared" si="33"/>
        <v>1</v>
      </c>
      <c r="F332" s="42">
        <f>SUMIF('Cust MB Ind'!$X$8:$AH$8,$B$29,'Cust MB Ind'!$X292:$AH292)</f>
        <v>2</v>
      </c>
      <c r="G332" s="42">
        <f>'Avg Bill Days'!C289</f>
        <v>32.286000000000001</v>
      </c>
      <c r="H332" s="42"/>
      <c r="I332" s="42"/>
      <c r="J332" s="42">
        <f t="shared" si="29"/>
        <v>691</v>
      </c>
      <c r="K332" s="42">
        <f t="shared" si="29"/>
        <v>223</v>
      </c>
      <c r="L332" s="42"/>
      <c r="M332" s="42"/>
      <c r="N332" s="42"/>
      <c r="O332" s="42"/>
      <c r="P332" s="42"/>
      <c r="Q332" s="42"/>
      <c r="R332" s="42">
        <f t="shared" si="30"/>
        <v>295938</v>
      </c>
      <c r="S332" s="42">
        <f t="shared" si="31"/>
        <v>718</v>
      </c>
    </row>
    <row r="333" spans="1:19" s="18" customFormat="1">
      <c r="A333" s="18">
        <f t="shared" si="32"/>
        <v>2036</v>
      </c>
      <c r="B333" s="18">
        <f t="shared" si="33"/>
        <v>2</v>
      </c>
      <c r="F333" s="42">
        <f>SUMIF('Cust MB Ind'!$X$8:$AH$8,$B$29,'Cust MB Ind'!$X293:$AH293)</f>
        <v>2</v>
      </c>
      <c r="G333" s="42">
        <f>'Avg Bill Days'!C290</f>
        <v>30.31</v>
      </c>
      <c r="H333" s="42"/>
      <c r="I333" s="42"/>
      <c r="J333" s="42">
        <f t="shared" si="29"/>
        <v>709</v>
      </c>
      <c r="K333" s="42">
        <f t="shared" si="29"/>
        <v>245</v>
      </c>
      <c r="L333" s="42"/>
      <c r="M333" s="42"/>
      <c r="N333" s="42"/>
      <c r="O333" s="42"/>
      <c r="P333" s="42"/>
      <c r="Q333" s="42"/>
      <c r="R333" s="42">
        <f t="shared" si="30"/>
        <v>352631</v>
      </c>
      <c r="S333" s="42">
        <f t="shared" si="31"/>
        <v>709</v>
      </c>
    </row>
    <row r="334" spans="1:19" s="18" customFormat="1">
      <c r="A334" s="18">
        <f t="shared" si="32"/>
        <v>2036</v>
      </c>
      <c r="B334" s="18">
        <f t="shared" si="33"/>
        <v>3</v>
      </c>
      <c r="F334" s="42">
        <f>SUMIF('Cust MB Ind'!$X$8:$AH$8,$B$29,'Cust MB Ind'!$X294:$AH294)</f>
        <v>2</v>
      </c>
      <c r="G334" s="42">
        <f>'Avg Bill Days'!C291</f>
        <v>30.024000000000001</v>
      </c>
      <c r="H334" s="42"/>
      <c r="I334" s="42"/>
      <c r="J334" s="42">
        <f t="shared" si="29"/>
        <v>706</v>
      </c>
      <c r="K334" s="42">
        <f t="shared" si="29"/>
        <v>245</v>
      </c>
      <c r="L334" s="42"/>
      <c r="M334" s="42"/>
      <c r="N334" s="42"/>
      <c r="O334" s="42"/>
      <c r="P334" s="42"/>
      <c r="Q334" s="42"/>
      <c r="R334" s="42">
        <f t="shared" si="30"/>
        <v>315483</v>
      </c>
      <c r="S334" s="42">
        <f t="shared" si="31"/>
        <v>706</v>
      </c>
    </row>
    <row r="335" spans="1:19" s="18" customFormat="1">
      <c r="A335" s="18">
        <f t="shared" si="32"/>
        <v>2036</v>
      </c>
      <c r="B335" s="18">
        <f t="shared" si="33"/>
        <v>4</v>
      </c>
      <c r="F335" s="42">
        <f>SUMIF('Cust MB Ind'!$X$8:$AH$8,$B$29,'Cust MB Ind'!$X295:$AH295)</f>
        <v>2</v>
      </c>
      <c r="G335" s="42">
        <f>'Avg Bill Days'!C292</f>
        <v>30.713999999999999</v>
      </c>
      <c r="H335" s="42"/>
      <c r="I335" s="42"/>
      <c r="J335" s="42">
        <f t="shared" si="29"/>
        <v>738</v>
      </c>
      <c r="K335" s="42">
        <f t="shared" si="29"/>
        <v>245</v>
      </c>
      <c r="L335" s="42"/>
      <c r="M335" s="42"/>
      <c r="N335" s="42"/>
      <c r="O335" s="42"/>
      <c r="P335" s="42"/>
      <c r="Q335" s="42"/>
      <c r="R335" s="42">
        <f t="shared" si="30"/>
        <v>367252</v>
      </c>
      <c r="S335" s="42">
        <f t="shared" si="31"/>
        <v>738</v>
      </c>
    </row>
    <row r="336" spans="1:19" s="18" customFormat="1">
      <c r="A336" s="18">
        <f t="shared" si="32"/>
        <v>2036</v>
      </c>
      <c r="B336" s="18">
        <f t="shared" si="33"/>
        <v>5</v>
      </c>
      <c r="F336" s="42">
        <f>SUMIF('Cust MB Ind'!$X$8:$AH$8,$B$29,'Cust MB Ind'!$X296:$AH296)</f>
        <v>2</v>
      </c>
      <c r="G336" s="42">
        <f>'Avg Bill Days'!C293</f>
        <v>29.524000000000001</v>
      </c>
      <c r="H336" s="42"/>
      <c r="I336" s="42"/>
      <c r="J336" s="42">
        <f t="shared" si="29"/>
        <v>734</v>
      </c>
      <c r="K336" s="42">
        <f t="shared" si="29"/>
        <v>266</v>
      </c>
      <c r="L336" s="42"/>
      <c r="M336" s="42"/>
      <c r="N336" s="42"/>
      <c r="O336" s="42"/>
      <c r="P336" s="42"/>
      <c r="Q336" s="42"/>
      <c r="R336" s="42">
        <f t="shared" si="30"/>
        <v>355313</v>
      </c>
      <c r="S336" s="42">
        <f t="shared" si="31"/>
        <v>752</v>
      </c>
    </row>
    <row r="337" spans="1:19" s="18" customFormat="1">
      <c r="A337" s="18">
        <f t="shared" si="32"/>
        <v>2036</v>
      </c>
      <c r="B337" s="18">
        <f t="shared" si="33"/>
        <v>6</v>
      </c>
      <c r="F337" s="42">
        <f>SUMIF('Cust MB Ind'!$X$8:$AH$8,$B$29,'Cust MB Ind'!$X297:$AH297)</f>
        <v>2</v>
      </c>
      <c r="G337" s="42">
        <f>'Avg Bill Days'!C294</f>
        <v>30.619</v>
      </c>
      <c r="H337" s="42"/>
      <c r="I337" s="42"/>
      <c r="J337" s="42">
        <f t="shared" si="29"/>
        <v>752</v>
      </c>
      <c r="K337" s="42">
        <f t="shared" si="29"/>
        <v>275</v>
      </c>
      <c r="L337" s="42"/>
      <c r="M337" s="42"/>
      <c r="N337" s="42"/>
      <c r="O337" s="42"/>
      <c r="P337" s="42"/>
      <c r="Q337" s="42"/>
      <c r="R337" s="42">
        <f t="shared" si="30"/>
        <v>395141</v>
      </c>
      <c r="S337" s="42">
        <f t="shared" si="31"/>
        <v>761</v>
      </c>
    </row>
    <row r="338" spans="1:19" s="18" customFormat="1">
      <c r="A338" s="18">
        <f t="shared" si="32"/>
        <v>2036</v>
      </c>
      <c r="B338" s="18">
        <f t="shared" si="33"/>
        <v>7</v>
      </c>
      <c r="F338" s="42">
        <f>SUMIF('Cust MB Ind'!$X$8:$AH$8,$B$29,'Cust MB Ind'!$X298:$AH298)</f>
        <v>2</v>
      </c>
      <c r="G338" s="42">
        <f>'Avg Bill Days'!C295</f>
        <v>30.713999999999999</v>
      </c>
      <c r="H338" s="42"/>
      <c r="I338" s="42"/>
      <c r="J338" s="42">
        <f t="shared" si="29"/>
        <v>786</v>
      </c>
      <c r="K338" s="42">
        <f t="shared" si="29"/>
        <v>261</v>
      </c>
      <c r="L338" s="42"/>
      <c r="M338" s="42"/>
      <c r="N338" s="42"/>
      <c r="O338" s="42"/>
      <c r="P338" s="42"/>
      <c r="Q338" s="42"/>
      <c r="R338" s="42">
        <f t="shared" si="30"/>
        <v>407619</v>
      </c>
      <c r="S338" s="42">
        <f t="shared" si="31"/>
        <v>786</v>
      </c>
    </row>
    <row r="339" spans="1:19" s="18" customFormat="1">
      <c r="A339" s="18">
        <f t="shared" si="32"/>
        <v>2036</v>
      </c>
      <c r="B339" s="18">
        <f t="shared" si="33"/>
        <v>8</v>
      </c>
      <c r="F339" s="42">
        <f>SUMIF('Cust MB Ind'!$X$8:$AH$8,$B$29,'Cust MB Ind'!$X299:$AH299)</f>
        <v>2</v>
      </c>
      <c r="G339" s="42">
        <f>'Avg Bill Days'!C296</f>
        <v>30.475999999999999</v>
      </c>
      <c r="H339" s="42"/>
      <c r="I339" s="42"/>
      <c r="J339" s="42">
        <f t="shared" si="29"/>
        <v>793</v>
      </c>
      <c r="K339" s="42">
        <f t="shared" si="29"/>
        <v>258</v>
      </c>
      <c r="L339" s="42"/>
      <c r="M339" s="42"/>
      <c r="N339" s="42"/>
      <c r="O339" s="42"/>
      <c r="P339" s="42"/>
      <c r="Q339" s="42"/>
      <c r="R339" s="42">
        <f t="shared" si="30"/>
        <v>411426</v>
      </c>
      <c r="S339" s="42">
        <f t="shared" si="31"/>
        <v>793</v>
      </c>
    </row>
    <row r="340" spans="1:19" s="18" customFormat="1">
      <c r="A340" s="18">
        <f t="shared" si="32"/>
        <v>2036</v>
      </c>
      <c r="B340" s="18">
        <f t="shared" si="33"/>
        <v>9</v>
      </c>
      <c r="F340" s="42">
        <f>SUMIF('Cust MB Ind'!$X$8:$AH$8,$B$29,'Cust MB Ind'!$X300:$AH300)</f>
        <v>2</v>
      </c>
      <c r="G340" s="42">
        <f>'Avg Bill Days'!C297</f>
        <v>31.143000000000001</v>
      </c>
      <c r="H340" s="42"/>
      <c r="I340" s="42"/>
      <c r="J340" s="42">
        <f t="shared" si="29"/>
        <v>783</v>
      </c>
      <c r="K340" s="42">
        <f t="shared" si="29"/>
        <v>261</v>
      </c>
      <c r="L340" s="42"/>
      <c r="M340" s="42"/>
      <c r="N340" s="42"/>
      <c r="O340" s="42"/>
      <c r="P340" s="42"/>
      <c r="Q340" s="42"/>
      <c r="R340" s="42">
        <f t="shared" si="30"/>
        <v>392402</v>
      </c>
      <c r="S340" s="42">
        <f t="shared" si="31"/>
        <v>790</v>
      </c>
    </row>
    <row r="341" spans="1:19" s="18" customFormat="1">
      <c r="A341" s="18">
        <f t="shared" si="32"/>
        <v>2036</v>
      </c>
      <c r="B341" s="18">
        <f t="shared" si="33"/>
        <v>10</v>
      </c>
      <c r="F341" s="42">
        <f>SUMIF('Cust MB Ind'!$X$8:$AH$8,$B$29,'Cust MB Ind'!$X301:$AH301)</f>
        <v>2</v>
      </c>
      <c r="G341" s="42">
        <f>'Avg Bill Days'!C298</f>
        <v>30.762</v>
      </c>
      <c r="H341" s="42"/>
      <c r="I341" s="42"/>
      <c r="J341" s="42">
        <f t="shared" si="29"/>
        <v>749</v>
      </c>
      <c r="K341" s="42">
        <f t="shared" si="29"/>
        <v>256</v>
      </c>
      <c r="L341" s="42"/>
      <c r="M341" s="42"/>
      <c r="N341" s="42"/>
      <c r="O341" s="42"/>
      <c r="P341" s="42"/>
      <c r="Q341" s="42"/>
      <c r="R341" s="42">
        <f t="shared" si="30"/>
        <v>372116</v>
      </c>
      <c r="S341" s="42">
        <f t="shared" si="31"/>
        <v>763</v>
      </c>
    </row>
    <row r="342" spans="1:19" s="18" customFormat="1">
      <c r="A342" s="18">
        <f t="shared" si="32"/>
        <v>2036</v>
      </c>
      <c r="B342" s="18">
        <f t="shared" si="33"/>
        <v>11</v>
      </c>
      <c r="F342" s="42">
        <f>SUMIF('Cust MB Ind'!$X$8:$AH$8,$B$29,'Cust MB Ind'!$X302:$AH302)</f>
        <v>2</v>
      </c>
      <c r="G342" s="42">
        <f>'Avg Bill Days'!C299</f>
        <v>28.619</v>
      </c>
      <c r="H342" s="42"/>
      <c r="I342" s="42"/>
      <c r="J342" s="42">
        <f t="shared" si="29"/>
        <v>711</v>
      </c>
      <c r="K342" s="42">
        <f t="shared" si="29"/>
        <v>247</v>
      </c>
      <c r="L342" s="42"/>
      <c r="M342" s="42"/>
      <c r="N342" s="42"/>
      <c r="O342" s="42"/>
      <c r="P342" s="42"/>
      <c r="Q342" s="42"/>
      <c r="R342" s="42">
        <f t="shared" si="30"/>
        <v>324365</v>
      </c>
      <c r="S342" s="42">
        <f t="shared" si="31"/>
        <v>754</v>
      </c>
    </row>
    <row r="343" spans="1:19" s="18" customFormat="1">
      <c r="A343" s="18">
        <f t="shared" si="32"/>
        <v>2036</v>
      </c>
      <c r="B343" s="18">
        <f t="shared" si="33"/>
        <v>12</v>
      </c>
      <c r="F343" s="42">
        <f>SUMIF('Cust MB Ind'!$X$8:$AH$8,$B$29,'Cust MB Ind'!$X303:$AH303)</f>
        <v>2</v>
      </c>
      <c r="G343" s="42">
        <f>'Avg Bill Days'!C300</f>
        <v>31.238</v>
      </c>
      <c r="H343" s="42"/>
      <c r="I343" s="42"/>
      <c r="J343" s="42">
        <f t="shared" si="29"/>
        <v>705</v>
      </c>
      <c r="K343" s="42">
        <f t="shared" si="29"/>
        <v>226</v>
      </c>
      <c r="L343" s="42"/>
      <c r="M343" s="42"/>
      <c r="N343" s="42"/>
      <c r="O343" s="42"/>
      <c r="P343" s="42"/>
      <c r="Q343" s="42"/>
      <c r="R343" s="42">
        <f t="shared" si="30"/>
        <v>314326</v>
      </c>
      <c r="S343" s="42">
        <f t="shared" si="31"/>
        <v>705</v>
      </c>
    </row>
    <row r="344" spans="1:19" s="18" customFormat="1">
      <c r="A344" s="18">
        <f t="shared" si="32"/>
        <v>2037</v>
      </c>
      <c r="B344" s="18">
        <f t="shared" si="33"/>
        <v>1</v>
      </c>
      <c r="F344" s="42">
        <f>SUMIF('Cust MB Ind'!$X$8:$AH$8,$B$29,'Cust MB Ind'!$X304:$AH304)</f>
        <v>2</v>
      </c>
      <c r="G344" s="42">
        <f>'Avg Bill Days'!C301</f>
        <v>32.286000000000001</v>
      </c>
      <c r="H344" s="42"/>
      <c r="I344" s="42"/>
      <c r="J344" s="42">
        <f t="shared" si="29"/>
        <v>691</v>
      </c>
      <c r="K344" s="42">
        <f t="shared" si="29"/>
        <v>223</v>
      </c>
      <c r="L344" s="42"/>
      <c r="M344" s="42"/>
      <c r="N344" s="42"/>
      <c r="O344" s="42"/>
      <c r="P344" s="42"/>
      <c r="Q344" s="42"/>
      <c r="R344" s="42">
        <f t="shared" si="30"/>
        <v>295938</v>
      </c>
      <c r="S344" s="42">
        <f t="shared" si="31"/>
        <v>718</v>
      </c>
    </row>
    <row r="345" spans="1:19" s="18" customFormat="1">
      <c r="A345" s="18">
        <f t="shared" si="32"/>
        <v>2037</v>
      </c>
      <c r="B345" s="18">
        <f t="shared" si="33"/>
        <v>2</v>
      </c>
      <c r="F345" s="42">
        <f>SUMIF('Cust MB Ind'!$X$8:$AH$8,$B$29,'Cust MB Ind'!$X305:$AH305)</f>
        <v>2</v>
      </c>
      <c r="G345" s="42">
        <f>'Avg Bill Days'!C302</f>
        <v>29.81</v>
      </c>
      <c r="H345" s="42"/>
      <c r="I345" s="42"/>
      <c r="J345" s="42">
        <f t="shared" si="29"/>
        <v>709</v>
      </c>
      <c r="K345" s="42">
        <f t="shared" si="29"/>
        <v>245</v>
      </c>
      <c r="L345" s="42"/>
      <c r="M345" s="42"/>
      <c r="N345" s="42"/>
      <c r="O345" s="42"/>
      <c r="P345" s="42"/>
      <c r="Q345" s="42"/>
      <c r="R345" s="42">
        <f t="shared" si="30"/>
        <v>346814</v>
      </c>
      <c r="S345" s="42">
        <f t="shared" si="31"/>
        <v>709</v>
      </c>
    </row>
    <row r="346" spans="1:19" s="18" customFormat="1">
      <c r="A346" s="18">
        <f t="shared" si="32"/>
        <v>2037</v>
      </c>
      <c r="B346" s="18">
        <f t="shared" si="33"/>
        <v>3</v>
      </c>
      <c r="F346" s="42">
        <f>SUMIF('Cust MB Ind'!$X$8:$AH$8,$B$29,'Cust MB Ind'!$X306:$AH306)</f>
        <v>2</v>
      </c>
      <c r="G346" s="42">
        <f>'Avg Bill Days'!C303</f>
        <v>29.524000000000001</v>
      </c>
      <c r="H346" s="42"/>
      <c r="I346" s="42"/>
      <c r="J346" s="42">
        <f t="shared" si="29"/>
        <v>706</v>
      </c>
      <c r="K346" s="42">
        <f t="shared" si="29"/>
        <v>245</v>
      </c>
      <c r="L346" s="42"/>
      <c r="M346" s="42"/>
      <c r="N346" s="42"/>
      <c r="O346" s="42"/>
      <c r="P346" s="42"/>
      <c r="Q346" s="42"/>
      <c r="R346" s="42">
        <f t="shared" si="30"/>
        <v>310229</v>
      </c>
      <c r="S346" s="42">
        <f t="shared" si="31"/>
        <v>706</v>
      </c>
    </row>
    <row r="347" spans="1:19" s="18" customFormat="1">
      <c r="A347" s="18">
        <f t="shared" si="32"/>
        <v>2037</v>
      </c>
      <c r="B347" s="18">
        <f t="shared" si="33"/>
        <v>4</v>
      </c>
      <c r="F347" s="42">
        <f>SUMIF('Cust MB Ind'!$X$8:$AH$8,$B$29,'Cust MB Ind'!$X307:$AH307)</f>
        <v>2</v>
      </c>
      <c r="G347" s="42">
        <f>'Avg Bill Days'!C304</f>
        <v>30.713999999999999</v>
      </c>
      <c r="H347" s="42"/>
      <c r="I347" s="42"/>
      <c r="J347" s="42">
        <f t="shared" si="29"/>
        <v>738</v>
      </c>
      <c r="K347" s="42">
        <f t="shared" si="29"/>
        <v>245</v>
      </c>
      <c r="L347" s="42"/>
      <c r="M347" s="42"/>
      <c r="N347" s="42"/>
      <c r="O347" s="42"/>
      <c r="P347" s="42"/>
      <c r="Q347" s="42"/>
      <c r="R347" s="42">
        <f t="shared" si="30"/>
        <v>367252</v>
      </c>
      <c r="S347" s="42">
        <f t="shared" si="31"/>
        <v>738</v>
      </c>
    </row>
    <row r="348" spans="1:19" s="18" customFormat="1">
      <c r="A348" s="18">
        <f t="shared" si="32"/>
        <v>2037</v>
      </c>
      <c r="B348" s="18">
        <f t="shared" si="33"/>
        <v>5</v>
      </c>
      <c r="F348" s="42">
        <f>SUMIF('Cust MB Ind'!$X$8:$AH$8,$B$29,'Cust MB Ind'!$X308:$AH308)</f>
        <v>2</v>
      </c>
      <c r="G348" s="42">
        <f>'Avg Bill Days'!C305</f>
        <v>29.524000000000001</v>
      </c>
      <c r="H348" s="42"/>
      <c r="I348" s="42"/>
      <c r="J348" s="42">
        <f t="shared" si="29"/>
        <v>734</v>
      </c>
      <c r="K348" s="42">
        <f t="shared" si="29"/>
        <v>266</v>
      </c>
      <c r="L348" s="42"/>
      <c r="M348" s="42"/>
      <c r="N348" s="42"/>
      <c r="O348" s="42"/>
      <c r="P348" s="42"/>
      <c r="Q348" s="42"/>
      <c r="R348" s="42">
        <f t="shared" si="30"/>
        <v>355313</v>
      </c>
      <c r="S348" s="42">
        <f t="shared" si="31"/>
        <v>752</v>
      </c>
    </row>
    <row r="349" spans="1:19" s="18" customFormat="1">
      <c r="A349" s="18">
        <f t="shared" si="32"/>
        <v>2037</v>
      </c>
      <c r="B349" s="18">
        <f t="shared" si="33"/>
        <v>6</v>
      </c>
      <c r="F349" s="42">
        <f>SUMIF('Cust MB Ind'!$X$8:$AH$8,$B$29,'Cust MB Ind'!$X309:$AH309)</f>
        <v>2</v>
      </c>
      <c r="G349" s="42">
        <f>'Avg Bill Days'!C306</f>
        <v>30.619</v>
      </c>
      <c r="H349" s="42"/>
      <c r="I349" s="42"/>
      <c r="J349" s="42">
        <f t="shared" si="29"/>
        <v>752</v>
      </c>
      <c r="K349" s="42">
        <f t="shared" si="29"/>
        <v>275</v>
      </c>
      <c r="L349" s="42"/>
      <c r="M349" s="42"/>
      <c r="N349" s="42"/>
      <c r="O349" s="42"/>
      <c r="P349" s="42"/>
      <c r="Q349" s="42"/>
      <c r="R349" s="42">
        <f t="shared" si="30"/>
        <v>395141</v>
      </c>
      <c r="S349" s="42">
        <f t="shared" si="31"/>
        <v>761</v>
      </c>
    </row>
    <row r="350" spans="1:19" s="18" customFormat="1">
      <c r="A350" s="18">
        <f t="shared" si="32"/>
        <v>2037</v>
      </c>
      <c r="B350" s="18">
        <f t="shared" si="33"/>
        <v>7</v>
      </c>
      <c r="F350" s="42">
        <f>SUMIF('Cust MB Ind'!$X$8:$AH$8,$B$29,'Cust MB Ind'!$X310:$AH310)</f>
        <v>2</v>
      </c>
      <c r="G350" s="42">
        <f>'Avg Bill Days'!C307</f>
        <v>30.713999999999999</v>
      </c>
      <c r="H350" s="42"/>
      <c r="I350" s="42"/>
      <c r="J350" s="42">
        <f t="shared" si="29"/>
        <v>786</v>
      </c>
      <c r="K350" s="42">
        <f t="shared" si="29"/>
        <v>261</v>
      </c>
      <c r="L350" s="42"/>
      <c r="M350" s="42"/>
      <c r="N350" s="42"/>
      <c r="O350" s="42"/>
      <c r="P350" s="42"/>
      <c r="Q350" s="42"/>
      <c r="R350" s="42">
        <f t="shared" si="30"/>
        <v>407619</v>
      </c>
      <c r="S350" s="42">
        <f t="shared" si="31"/>
        <v>786</v>
      </c>
    </row>
    <row r="351" spans="1:19" s="18" customFormat="1">
      <c r="A351" s="18">
        <f t="shared" si="32"/>
        <v>2037</v>
      </c>
      <c r="B351" s="18">
        <f t="shared" si="33"/>
        <v>8</v>
      </c>
      <c r="F351" s="42">
        <f>SUMIF('Cust MB Ind'!$X$8:$AH$8,$B$29,'Cust MB Ind'!$X311:$AH311)</f>
        <v>2</v>
      </c>
      <c r="G351" s="42">
        <f>'Avg Bill Days'!C308</f>
        <v>30.475999999999999</v>
      </c>
      <c r="H351" s="42"/>
      <c r="I351" s="42"/>
      <c r="J351" s="42">
        <f t="shared" si="29"/>
        <v>793</v>
      </c>
      <c r="K351" s="42">
        <f t="shared" si="29"/>
        <v>258</v>
      </c>
      <c r="L351" s="42"/>
      <c r="M351" s="42"/>
      <c r="N351" s="42"/>
      <c r="O351" s="42"/>
      <c r="P351" s="42"/>
      <c r="Q351" s="42"/>
      <c r="R351" s="42">
        <f t="shared" si="30"/>
        <v>411426</v>
      </c>
      <c r="S351" s="42">
        <f t="shared" si="31"/>
        <v>793</v>
      </c>
    </row>
    <row r="352" spans="1:19" s="18" customFormat="1">
      <c r="A352" s="18">
        <f t="shared" si="32"/>
        <v>2037</v>
      </c>
      <c r="B352" s="18">
        <f t="shared" si="33"/>
        <v>9</v>
      </c>
      <c r="F352" s="42">
        <f>SUMIF('Cust MB Ind'!$X$8:$AH$8,$B$29,'Cust MB Ind'!$X312:$AH312)</f>
        <v>2</v>
      </c>
      <c r="G352" s="42">
        <f>'Avg Bill Days'!C309</f>
        <v>31.143000000000001</v>
      </c>
      <c r="H352" s="42"/>
      <c r="I352" s="42"/>
      <c r="J352" s="42">
        <f t="shared" si="29"/>
        <v>783</v>
      </c>
      <c r="K352" s="42">
        <f t="shared" si="29"/>
        <v>261</v>
      </c>
      <c r="L352" s="42"/>
      <c r="M352" s="42"/>
      <c r="N352" s="42"/>
      <c r="O352" s="42"/>
      <c r="P352" s="42"/>
      <c r="Q352" s="42"/>
      <c r="R352" s="42">
        <f t="shared" si="30"/>
        <v>392402</v>
      </c>
      <c r="S352" s="42">
        <f t="shared" si="31"/>
        <v>790</v>
      </c>
    </row>
    <row r="353" spans="1:19" s="18" customFormat="1">
      <c r="A353" s="18">
        <f t="shared" si="32"/>
        <v>2037</v>
      </c>
      <c r="B353" s="18">
        <f t="shared" si="33"/>
        <v>10</v>
      </c>
      <c r="F353" s="42">
        <f>SUMIF('Cust MB Ind'!$X$8:$AH$8,$B$29,'Cust MB Ind'!$X313:$AH313)</f>
        <v>2</v>
      </c>
      <c r="G353" s="42">
        <f>'Avg Bill Days'!C310</f>
        <v>30.762</v>
      </c>
      <c r="H353" s="42"/>
      <c r="I353" s="42"/>
      <c r="J353" s="42">
        <f t="shared" si="29"/>
        <v>749</v>
      </c>
      <c r="K353" s="42">
        <f t="shared" si="29"/>
        <v>256</v>
      </c>
      <c r="L353" s="42"/>
      <c r="M353" s="42"/>
      <c r="N353" s="42"/>
      <c r="O353" s="42"/>
      <c r="P353" s="42"/>
      <c r="Q353" s="42"/>
      <c r="R353" s="42">
        <f t="shared" si="30"/>
        <v>372116</v>
      </c>
      <c r="S353" s="42">
        <f t="shared" si="31"/>
        <v>763</v>
      </c>
    </row>
    <row r="354" spans="1:19" s="18" customFormat="1">
      <c r="A354" s="18">
        <f t="shared" si="32"/>
        <v>2037</v>
      </c>
      <c r="B354" s="18">
        <f t="shared" si="33"/>
        <v>11</v>
      </c>
      <c r="F354" s="42">
        <f>SUMIF('Cust MB Ind'!$X$8:$AH$8,$B$29,'Cust MB Ind'!$X314:$AH314)</f>
        <v>2</v>
      </c>
      <c r="G354" s="42">
        <f>'Avg Bill Days'!C311</f>
        <v>28.619</v>
      </c>
      <c r="H354" s="42"/>
      <c r="I354" s="42"/>
      <c r="J354" s="42">
        <f t="shared" si="29"/>
        <v>711</v>
      </c>
      <c r="K354" s="42">
        <f t="shared" si="29"/>
        <v>247</v>
      </c>
      <c r="L354" s="42"/>
      <c r="M354" s="42"/>
      <c r="N354" s="42"/>
      <c r="O354" s="42"/>
      <c r="P354" s="42"/>
      <c r="Q354" s="42"/>
      <c r="R354" s="42">
        <f t="shared" si="30"/>
        <v>324365</v>
      </c>
      <c r="S354" s="42">
        <f t="shared" si="31"/>
        <v>754</v>
      </c>
    </row>
    <row r="355" spans="1:19" s="18" customFormat="1">
      <c r="A355" s="18">
        <f t="shared" si="32"/>
        <v>2037</v>
      </c>
      <c r="B355" s="18">
        <f t="shared" si="33"/>
        <v>12</v>
      </c>
      <c r="F355" s="42">
        <f>SUMIF('Cust MB Ind'!$X$8:$AH$8,$B$29,'Cust MB Ind'!$X315:$AH315)</f>
        <v>2</v>
      </c>
      <c r="G355" s="42">
        <f>'Avg Bill Days'!C312</f>
        <v>31.238</v>
      </c>
      <c r="H355" s="42"/>
      <c r="I355" s="42"/>
      <c r="J355" s="42">
        <f t="shared" si="29"/>
        <v>705</v>
      </c>
      <c r="K355" s="42">
        <f t="shared" si="29"/>
        <v>226</v>
      </c>
      <c r="L355" s="42"/>
      <c r="M355" s="42"/>
      <c r="N355" s="42"/>
      <c r="O355" s="42"/>
      <c r="P355" s="42"/>
      <c r="Q355" s="42"/>
      <c r="R355" s="42">
        <f t="shared" si="30"/>
        <v>314326</v>
      </c>
      <c r="S355" s="42">
        <f t="shared" si="31"/>
        <v>705</v>
      </c>
    </row>
  </sheetData>
  <phoneticPr fontId="4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P320"/>
  <sheetViews>
    <sheetView workbookViewId="0">
      <selection activeCell="L3" sqref="L3:P5"/>
    </sheetView>
  </sheetViews>
  <sheetFormatPr defaultRowHeight="15"/>
  <cols>
    <col min="1" max="2" width="9.140625" style="3"/>
    <col min="3" max="3" width="11.28515625" style="36" bestFit="1" customWidth="1"/>
    <col min="4" max="8" width="11.28515625" style="36" customWidth="1"/>
    <col min="9" max="9" width="13.42578125" style="36" bestFit="1" customWidth="1"/>
    <col min="10" max="16384" width="9.140625" style="3"/>
  </cols>
  <sheetData>
    <row r="1" spans="1:16">
      <c r="A1" s="2" t="s">
        <v>26</v>
      </c>
      <c r="B1" s="2" t="s">
        <v>152</v>
      </c>
      <c r="C1" s="191"/>
      <c r="D1" s="191"/>
      <c r="E1" s="192" t="s">
        <v>151</v>
      </c>
      <c r="F1" s="191"/>
      <c r="G1" s="191"/>
      <c r="H1" s="191"/>
      <c r="I1" s="191"/>
    </row>
    <row r="2" spans="1:16">
      <c r="A2" s="2" t="s">
        <v>28</v>
      </c>
      <c r="B2" s="2" t="s">
        <v>109</v>
      </c>
      <c r="C2" s="191"/>
      <c r="D2" s="191"/>
      <c r="E2" s="191"/>
      <c r="F2" s="191"/>
      <c r="G2" s="191"/>
      <c r="H2" s="191"/>
      <c r="I2" s="191"/>
    </row>
    <row r="3" spans="1:16">
      <c r="A3" s="2" t="s">
        <v>29</v>
      </c>
      <c r="B3" s="2" t="s">
        <v>154</v>
      </c>
      <c r="C3" s="191"/>
      <c r="D3" s="191"/>
      <c r="E3" s="193" t="s">
        <v>85</v>
      </c>
      <c r="F3" s="193"/>
      <c r="G3" s="191"/>
      <c r="H3" s="191"/>
      <c r="I3" s="191"/>
      <c r="L3" s="206" t="s">
        <v>158</v>
      </c>
      <c r="M3" s="207"/>
      <c r="N3" s="207"/>
      <c r="O3" s="207"/>
      <c r="P3" s="207"/>
    </row>
    <row r="4" spans="1:16">
      <c r="A4" s="2" t="s">
        <v>27</v>
      </c>
      <c r="B4" s="2" t="s">
        <v>157</v>
      </c>
      <c r="C4" s="191"/>
      <c r="D4" s="191"/>
      <c r="E4" s="193" t="s">
        <v>110</v>
      </c>
      <c r="F4" s="193"/>
      <c r="G4" s="191"/>
      <c r="H4" s="191"/>
      <c r="I4" s="191"/>
      <c r="L4" s="207"/>
      <c r="M4" s="207"/>
      <c r="N4" s="207"/>
      <c r="O4" s="207"/>
      <c r="P4" s="207"/>
    </row>
    <row r="5" spans="1:16">
      <c r="A5" s="2" t="s">
        <v>30</v>
      </c>
      <c r="B5" s="2" t="s">
        <v>155</v>
      </c>
      <c r="C5" s="191"/>
      <c r="D5" s="191"/>
      <c r="E5" s="191"/>
      <c r="F5" s="191"/>
      <c r="G5" s="191"/>
      <c r="H5" s="191"/>
      <c r="I5" s="191"/>
      <c r="L5" s="207"/>
      <c r="M5" s="207"/>
      <c r="N5" s="207"/>
      <c r="O5" s="207"/>
      <c r="P5" s="207"/>
    </row>
    <row r="6" spans="1:16">
      <c r="A6" s="194"/>
      <c r="B6" s="2"/>
      <c r="C6" s="191"/>
      <c r="D6" s="191"/>
      <c r="E6" s="191"/>
      <c r="F6" s="191"/>
      <c r="G6" s="191"/>
      <c r="H6" s="191"/>
      <c r="I6" s="191"/>
    </row>
    <row r="7" spans="1:16">
      <c r="A7" s="2"/>
      <c r="B7" s="2"/>
      <c r="C7" s="191"/>
      <c r="D7" s="191"/>
      <c r="E7" s="191"/>
      <c r="F7" s="191"/>
      <c r="G7" s="191"/>
      <c r="H7" s="191"/>
      <c r="I7" s="191"/>
    </row>
    <row r="8" spans="1:16">
      <c r="A8" s="2"/>
      <c r="B8" s="2"/>
      <c r="C8" s="195" t="s">
        <v>37</v>
      </c>
      <c r="D8" s="195" t="s">
        <v>38</v>
      </c>
      <c r="E8" s="195" t="s">
        <v>8</v>
      </c>
      <c r="F8" s="195" t="s">
        <v>39</v>
      </c>
      <c r="G8" s="195" t="s">
        <v>40</v>
      </c>
      <c r="H8" s="195" t="s">
        <v>50</v>
      </c>
      <c r="I8" s="196" t="s">
        <v>73</v>
      </c>
    </row>
    <row r="9" spans="1:16">
      <c r="A9" s="2">
        <f>'Inputs &amp; Notes'!B1-1</f>
        <v>2012</v>
      </c>
      <c r="B9" s="2" t="s">
        <v>31</v>
      </c>
      <c r="C9" s="197">
        <v>16321</v>
      </c>
      <c r="D9" s="197">
        <v>103</v>
      </c>
      <c r="E9" s="197">
        <v>585</v>
      </c>
      <c r="F9" s="197">
        <v>179</v>
      </c>
      <c r="G9" s="197">
        <v>78</v>
      </c>
      <c r="H9" s="197">
        <v>5</v>
      </c>
      <c r="I9" s="200">
        <v>17271</v>
      </c>
      <c r="J9" s="170">
        <f>SUM(C9:H9)-I9</f>
        <v>0</v>
      </c>
    </row>
    <row r="10" spans="1:16">
      <c r="A10" s="2">
        <f t="shared" ref="A10:A20" si="0">A9</f>
        <v>2012</v>
      </c>
      <c r="B10" s="2" t="s">
        <v>32</v>
      </c>
      <c r="C10" s="197">
        <v>16320</v>
      </c>
      <c r="D10" s="197">
        <v>102</v>
      </c>
      <c r="E10" s="197">
        <v>587</v>
      </c>
      <c r="F10" s="197">
        <v>179</v>
      </c>
      <c r="G10" s="197">
        <v>79</v>
      </c>
      <c r="H10" s="197">
        <v>5</v>
      </c>
      <c r="I10" s="200">
        <v>17272</v>
      </c>
      <c r="J10" s="170">
        <f t="shared" ref="J10:J18" si="1">SUM(C10:H10)-I10</f>
        <v>0</v>
      </c>
    </row>
    <row r="11" spans="1:16">
      <c r="A11" s="2">
        <f t="shared" si="0"/>
        <v>2012</v>
      </c>
      <c r="B11" s="2" t="s">
        <v>33</v>
      </c>
      <c r="C11" s="197">
        <v>16336</v>
      </c>
      <c r="D11" s="197">
        <v>101</v>
      </c>
      <c r="E11" s="197">
        <v>590</v>
      </c>
      <c r="F11" s="197">
        <v>179</v>
      </c>
      <c r="G11" s="197">
        <v>79</v>
      </c>
      <c r="H11" s="197">
        <v>5</v>
      </c>
      <c r="I11" s="200">
        <v>17290</v>
      </c>
      <c r="J11" s="170">
        <f t="shared" si="1"/>
        <v>0</v>
      </c>
    </row>
    <row r="12" spans="1:16">
      <c r="A12" s="2">
        <f t="shared" si="0"/>
        <v>2012</v>
      </c>
      <c r="B12" s="2" t="s">
        <v>34</v>
      </c>
      <c r="C12" s="197">
        <v>16330</v>
      </c>
      <c r="D12" s="197">
        <v>101</v>
      </c>
      <c r="E12" s="197">
        <v>591</v>
      </c>
      <c r="F12" s="197">
        <v>173</v>
      </c>
      <c r="G12" s="197">
        <v>88</v>
      </c>
      <c r="H12" s="197">
        <v>5</v>
      </c>
      <c r="I12" s="200">
        <v>17288</v>
      </c>
      <c r="J12" s="170">
        <f t="shared" si="1"/>
        <v>0</v>
      </c>
    </row>
    <row r="13" spans="1:16">
      <c r="A13" s="2">
        <f t="shared" si="0"/>
        <v>2012</v>
      </c>
      <c r="B13" s="2" t="s">
        <v>35</v>
      </c>
      <c r="C13" s="197">
        <v>16315</v>
      </c>
      <c r="D13" s="197">
        <v>101</v>
      </c>
      <c r="E13" s="197">
        <v>593</v>
      </c>
      <c r="F13" s="197">
        <v>168</v>
      </c>
      <c r="G13" s="197">
        <v>94</v>
      </c>
      <c r="H13" s="197">
        <v>5</v>
      </c>
      <c r="I13" s="200">
        <v>17276</v>
      </c>
      <c r="J13" s="170">
        <f t="shared" si="1"/>
        <v>0</v>
      </c>
    </row>
    <row r="14" spans="1:16">
      <c r="A14" s="2">
        <f t="shared" si="0"/>
        <v>2012</v>
      </c>
      <c r="B14" s="2" t="s">
        <v>36</v>
      </c>
      <c r="C14" s="197">
        <v>16372</v>
      </c>
      <c r="D14" s="197">
        <v>101</v>
      </c>
      <c r="E14" s="197">
        <v>592</v>
      </c>
      <c r="F14" s="197">
        <v>171</v>
      </c>
      <c r="G14" s="197">
        <v>95</v>
      </c>
      <c r="H14" s="197">
        <v>5</v>
      </c>
      <c r="I14" s="200">
        <v>17336</v>
      </c>
      <c r="J14" s="170">
        <f t="shared" si="1"/>
        <v>0</v>
      </c>
    </row>
    <row r="15" spans="1:16">
      <c r="A15" s="2">
        <f t="shared" si="0"/>
        <v>2012</v>
      </c>
      <c r="B15" s="2" t="s">
        <v>41</v>
      </c>
      <c r="C15" s="197">
        <v>16371</v>
      </c>
      <c r="D15" s="197">
        <v>100</v>
      </c>
      <c r="E15" s="197">
        <v>594</v>
      </c>
      <c r="F15" s="197">
        <v>170</v>
      </c>
      <c r="G15" s="197">
        <v>95</v>
      </c>
      <c r="H15" s="197">
        <v>5</v>
      </c>
      <c r="I15" s="200">
        <v>17335</v>
      </c>
      <c r="J15" s="170">
        <f t="shared" si="1"/>
        <v>0</v>
      </c>
    </row>
    <row r="16" spans="1:16">
      <c r="A16" s="2">
        <f t="shared" si="0"/>
        <v>2012</v>
      </c>
      <c r="B16" s="2" t="s">
        <v>42</v>
      </c>
      <c r="C16" s="197">
        <v>16375</v>
      </c>
      <c r="D16" s="197">
        <v>99</v>
      </c>
      <c r="E16" s="197">
        <v>599</v>
      </c>
      <c r="F16" s="197">
        <v>170</v>
      </c>
      <c r="G16" s="197">
        <v>95</v>
      </c>
      <c r="H16" s="197">
        <v>5</v>
      </c>
      <c r="I16" s="200">
        <v>17343</v>
      </c>
      <c r="J16" s="170">
        <f t="shared" si="1"/>
        <v>0</v>
      </c>
    </row>
    <row r="17" spans="1:10">
      <c r="A17" s="2">
        <f t="shared" si="0"/>
        <v>2012</v>
      </c>
      <c r="B17" s="2" t="s">
        <v>43</v>
      </c>
      <c r="C17" s="197">
        <v>16361</v>
      </c>
      <c r="D17" s="197">
        <v>102</v>
      </c>
      <c r="E17" s="197">
        <v>600</v>
      </c>
      <c r="F17" s="197">
        <v>169</v>
      </c>
      <c r="G17" s="197">
        <v>95</v>
      </c>
      <c r="H17" s="197">
        <v>5</v>
      </c>
      <c r="I17" s="200">
        <v>17332</v>
      </c>
      <c r="J17" s="170">
        <f t="shared" si="1"/>
        <v>0</v>
      </c>
    </row>
    <row r="18" spans="1:10" ht="15.75" thickBot="1">
      <c r="A18" s="198">
        <f t="shared" si="0"/>
        <v>2012</v>
      </c>
      <c r="B18" s="198" t="s">
        <v>44</v>
      </c>
      <c r="C18" s="199">
        <v>16337</v>
      </c>
      <c r="D18" s="199">
        <v>102</v>
      </c>
      <c r="E18" s="199">
        <v>597</v>
      </c>
      <c r="F18" s="199">
        <v>163</v>
      </c>
      <c r="G18" s="199">
        <v>74</v>
      </c>
      <c r="H18" s="199">
        <v>30</v>
      </c>
      <c r="I18" s="201">
        <v>17303</v>
      </c>
      <c r="J18" s="170">
        <f t="shared" si="1"/>
        <v>0</v>
      </c>
    </row>
    <row r="19" spans="1:10">
      <c r="A19" s="18">
        <f t="shared" si="0"/>
        <v>2012</v>
      </c>
      <c r="B19" s="18" t="s">
        <v>45</v>
      </c>
      <c r="C19" s="142">
        <v>16345</v>
      </c>
      <c r="D19" s="142">
        <v>103</v>
      </c>
      <c r="E19" s="142">
        <v>598</v>
      </c>
      <c r="F19" s="142">
        <v>163</v>
      </c>
      <c r="G19" s="142">
        <v>74</v>
      </c>
      <c r="H19" s="142">
        <v>30</v>
      </c>
      <c r="I19" s="110">
        <f>SUM(C19:H19)</f>
        <v>17313</v>
      </c>
    </row>
    <row r="20" spans="1:10">
      <c r="A20" s="18">
        <f t="shared" si="0"/>
        <v>2012</v>
      </c>
      <c r="B20" s="18" t="s">
        <v>46</v>
      </c>
      <c r="C20" s="142">
        <v>16343</v>
      </c>
      <c r="D20" s="142">
        <v>103</v>
      </c>
      <c r="E20" s="142">
        <v>598</v>
      </c>
      <c r="F20" s="142">
        <v>163</v>
      </c>
      <c r="G20" s="142">
        <v>74</v>
      </c>
      <c r="H20" s="142">
        <v>30</v>
      </c>
      <c r="I20" s="110">
        <f t="shared" ref="I20:I83" si="2">SUM(C20:H20)</f>
        <v>17311</v>
      </c>
    </row>
    <row r="21" spans="1:10">
      <c r="A21" s="18">
        <f t="shared" ref="A21:A84" si="3">A9+1</f>
        <v>2013</v>
      </c>
      <c r="B21" s="18" t="s">
        <v>31</v>
      </c>
      <c r="C21" s="142">
        <v>16346</v>
      </c>
      <c r="D21" s="142">
        <v>103</v>
      </c>
      <c r="E21" s="142">
        <v>599</v>
      </c>
      <c r="F21" s="142">
        <v>163</v>
      </c>
      <c r="G21" s="142">
        <v>74</v>
      </c>
      <c r="H21" s="142">
        <v>30</v>
      </c>
      <c r="I21" s="110">
        <f t="shared" si="2"/>
        <v>17315</v>
      </c>
    </row>
    <row r="22" spans="1:10">
      <c r="A22" s="18">
        <f t="shared" si="3"/>
        <v>2013</v>
      </c>
      <c r="B22" s="18" t="s">
        <v>32</v>
      </c>
      <c r="C22" s="142">
        <v>16354</v>
      </c>
      <c r="D22" s="142">
        <v>103</v>
      </c>
      <c r="E22" s="142">
        <v>600</v>
      </c>
      <c r="F22" s="142">
        <v>163</v>
      </c>
      <c r="G22" s="142">
        <v>74</v>
      </c>
      <c r="H22" s="142">
        <v>30</v>
      </c>
      <c r="I22" s="110">
        <f t="shared" si="2"/>
        <v>17324</v>
      </c>
    </row>
    <row r="23" spans="1:10">
      <c r="A23" s="18">
        <f t="shared" si="3"/>
        <v>2013</v>
      </c>
      <c r="B23" s="18" t="s">
        <v>33</v>
      </c>
      <c r="C23" s="142">
        <v>16359</v>
      </c>
      <c r="D23" s="142">
        <v>104</v>
      </c>
      <c r="E23" s="142">
        <v>601</v>
      </c>
      <c r="F23" s="142">
        <v>164</v>
      </c>
      <c r="G23" s="142">
        <v>74</v>
      </c>
      <c r="H23" s="142">
        <v>30</v>
      </c>
      <c r="I23" s="110">
        <f t="shared" si="2"/>
        <v>17332</v>
      </c>
    </row>
    <row r="24" spans="1:10">
      <c r="A24" s="18">
        <f t="shared" si="3"/>
        <v>2013</v>
      </c>
      <c r="B24" s="18" t="s">
        <v>34</v>
      </c>
      <c r="C24" s="142">
        <v>16367</v>
      </c>
      <c r="D24" s="142">
        <v>104</v>
      </c>
      <c r="E24" s="142">
        <v>601</v>
      </c>
      <c r="F24" s="142">
        <v>164</v>
      </c>
      <c r="G24" s="142">
        <v>74</v>
      </c>
      <c r="H24" s="142">
        <v>30</v>
      </c>
      <c r="I24" s="110">
        <f t="shared" si="2"/>
        <v>17340</v>
      </c>
    </row>
    <row r="25" spans="1:10">
      <c r="A25" s="18">
        <f t="shared" si="3"/>
        <v>2013</v>
      </c>
      <c r="B25" s="18" t="s">
        <v>35</v>
      </c>
      <c r="C25" s="142">
        <v>16388</v>
      </c>
      <c r="D25" s="142">
        <v>104</v>
      </c>
      <c r="E25" s="142">
        <v>601</v>
      </c>
      <c r="F25" s="142">
        <v>164</v>
      </c>
      <c r="G25" s="142">
        <v>74</v>
      </c>
      <c r="H25" s="142">
        <v>30</v>
      </c>
      <c r="I25" s="110">
        <f t="shared" si="2"/>
        <v>17361</v>
      </c>
    </row>
    <row r="26" spans="1:10">
      <c r="A26" s="18">
        <f t="shared" si="3"/>
        <v>2013</v>
      </c>
      <c r="B26" s="18" t="s">
        <v>36</v>
      </c>
      <c r="C26" s="142">
        <v>16400</v>
      </c>
      <c r="D26" s="142">
        <v>104</v>
      </c>
      <c r="E26" s="142">
        <v>603</v>
      </c>
      <c r="F26" s="142">
        <v>164</v>
      </c>
      <c r="G26" s="142">
        <v>74</v>
      </c>
      <c r="H26" s="142">
        <v>30</v>
      </c>
      <c r="I26" s="110">
        <f t="shared" si="2"/>
        <v>17375</v>
      </c>
    </row>
    <row r="27" spans="1:10">
      <c r="A27" s="18">
        <f t="shared" si="3"/>
        <v>2013</v>
      </c>
      <c r="B27" s="18" t="s">
        <v>41</v>
      </c>
      <c r="C27" s="142">
        <v>16425</v>
      </c>
      <c r="D27" s="142">
        <v>103</v>
      </c>
      <c r="E27" s="142">
        <v>605</v>
      </c>
      <c r="F27" s="142">
        <v>164</v>
      </c>
      <c r="G27" s="142">
        <v>74</v>
      </c>
      <c r="H27" s="142">
        <v>30</v>
      </c>
      <c r="I27" s="110">
        <f t="shared" si="2"/>
        <v>17401</v>
      </c>
    </row>
    <row r="28" spans="1:10">
      <c r="A28" s="18">
        <f t="shared" si="3"/>
        <v>2013</v>
      </c>
      <c r="B28" s="18" t="s">
        <v>42</v>
      </c>
      <c r="C28" s="142">
        <v>16442</v>
      </c>
      <c r="D28" s="142">
        <v>103</v>
      </c>
      <c r="E28" s="142">
        <v>606</v>
      </c>
      <c r="F28" s="142">
        <v>164</v>
      </c>
      <c r="G28" s="142">
        <v>74</v>
      </c>
      <c r="H28" s="142">
        <v>30</v>
      </c>
      <c r="I28" s="110">
        <f t="shared" si="2"/>
        <v>17419</v>
      </c>
    </row>
    <row r="29" spans="1:10">
      <c r="A29" s="18">
        <f t="shared" si="3"/>
        <v>2013</v>
      </c>
      <c r="B29" s="18" t="s">
        <v>43</v>
      </c>
      <c r="C29" s="142">
        <v>16434</v>
      </c>
      <c r="D29" s="142">
        <v>104</v>
      </c>
      <c r="E29" s="142">
        <v>606</v>
      </c>
      <c r="F29" s="142">
        <v>164</v>
      </c>
      <c r="G29" s="142">
        <v>74</v>
      </c>
      <c r="H29" s="142">
        <v>30</v>
      </c>
      <c r="I29" s="110">
        <f t="shared" si="2"/>
        <v>17412</v>
      </c>
    </row>
    <row r="30" spans="1:10">
      <c r="A30" s="18">
        <f t="shared" si="3"/>
        <v>2013</v>
      </c>
      <c r="B30" s="18" t="s">
        <v>44</v>
      </c>
      <c r="C30" s="142">
        <v>16439</v>
      </c>
      <c r="D30" s="142">
        <v>105</v>
      </c>
      <c r="E30" s="142">
        <v>607</v>
      </c>
      <c r="F30" s="142">
        <v>164</v>
      </c>
      <c r="G30" s="142">
        <v>74</v>
      </c>
      <c r="H30" s="142">
        <v>30</v>
      </c>
      <c r="I30" s="110">
        <f t="shared" si="2"/>
        <v>17419</v>
      </c>
    </row>
    <row r="31" spans="1:10">
      <c r="A31" s="18">
        <f t="shared" si="3"/>
        <v>2013</v>
      </c>
      <c r="B31" s="18" t="s">
        <v>45</v>
      </c>
      <c r="C31" s="142">
        <v>16439</v>
      </c>
      <c r="D31" s="142">
        <v>105</v>
      </c>
      <c r="E31" s="142">
        <v>607</v>
      </c>
      <c r="F31" s="142">
        <v>164</v>
      </c>
      <c r="G31" s="142">
        <v>75</v>
      </c>
      <c r="H31" s="142">
        <v>30</v>
      </c>
      <c r="I31" s="110">
        <f t="shared" si="2"/>
        <v>17420</v>
      </c>
    </row>
    <row r="32" spans="1:10">
      <c r="A32" s="18">
        <f t="shared" si="3"/>
        <v>2013</v>
      </c>
      <c r="B32" s="18" t="s">
        <v>46</v>
      </c>
      <c r="C32" s="142">
        <v>16442</v>
      </c>
      <c r="D32" s="142">
        <v>106</v>
      </c>
      <c r="E32" s="142">
        <v>608</v>
      </c>
      <c r="F32" s="142">
        <v>164</v>
      </c>
      <c r="G32" s="142">
        <v>75</v>
      </c>
      <c r="H32" s="142">
        <v>30</v>
      </c>
      <c r="I32" s="110">
        <f t="shared" si="2"/>
        <v>17425</v>
      </c>
    </row>
    <row r="33" spans="1:9">
      <c r="A33" s="18">
        <f t="shared" si="3"/>
        <v>2014</v>
      </c>
      <c r="B33" s="18" t="s">
        <v>31</v>
      </c>
      <c r="C33" s="142">
        <v>16475</v>
      </c>
      <c r="D33" s="142">
        <v>106</v>
      </c>
      <c r="E33" s="142">
        <v>610</v>
      </c>
      <c r="F33" s="142">
        <v>164</v>
      </c>
      <c r="G33" s="142">
        <v>75</v>
      </c>
      <c r="H33" s="142">
        <v>30</v>
      </c>
      <c r="I33" s="110">
        <f t="shared" si="2"/>
        <v>17460</v>
      </c>
    </row>
    <row r="34" spans="1:9">
      <c r="A34" s="18">
        <f t="shared" si="3"/>
        <v>2014</v>
      </c>
      <c r="B34" s="18" t="s">
        <v>32</v>
      </c>
      <c r="C34" s="142">
        <v>16505</v>
      </c>
      <c r="D34" s="142">
        <v>106</v>
      </c>
      <c r="E34" s="142">
        <v>612</v>
      </c>
      <c r="F34" s="142">
        <v>164</v>
      </c>
      <c r="G34" s="142">
        <v>75</v>
      </c>
      <c r="H34" s="142">
        <v>30</v>
      </c>
      <c r="I34" s="110">
        <f t="shared" si="2"/>
        <v>17492</v>
      </c>
    </row>
    <row r="35" spans="1:9">
      <c r="A35" s="18">
        <f t="shared" si="3"/>
        <v>2014</v>
      </c>
      <c r="B35" s="18" t="s">
        <v>33</v>
      </c>
      <c r="C35" s="142">
        <v>16531</v>
      </c>
      <c r="D35" s="142">
        <v>106</v>
      </c>
      <c r="E35" s="142">
        <v>614</v>
      </c>
      <c r="F35" s="142">
        <v>165</v>
      </c>
      <c r="G35" s="142">
        <v>75</v>
      </c>
      <c r="H35" s="142">
        <v>30</v>
      </c>
      <c r="I35" s="110">
        <f t="shared" si="2"/>
        <v>17521</v>
      </c>
    </row>
    <row r="36" spans="1:9">
      <c r="A36" s="18">
        <f t="shared" si="3"/>
        <v>2014</v>
      </c>
      <c r="B36" s="18" t="s">
        <v>34</v>
      </c>
      <c r="C36" s="142">
        <v>16555</v>
      </c>
      <c r="D36" s="142">
        <v>106</v>
      </c>
      <c r="E36" s="142">
        <v>615</v>
      </c>
      <c r="F36" s="142">
        <v>167</v>
      </c>
      <c r="G36" s="142">
        <v>75</v>
      </c>
      <c r="H36" s="142">
        <v>30</v>
      </c>
      <c r="I36" s="110">
        <f t="shared" si="2"/>
        <v>17548</v>
      </c>
    </row>
    <row r="37" spans="1:9">
      <c r="A37" s="18">
        <f t="shared" si="3"/>
        <v>2014</v>
      </c>
      <c r="B37" s="18" t="s">
        <v>35</v>
      </c>
      <c r="C37" s="142">
        <v>16579</v>
      </c>
      <c r="D37" s="142">
        <v>106</v>
      </c>
      <c r="E37" s="142">
        <v>619</v>
      </c>
      <c r="F37" s="142">
        <v>167</v>
      </c>
      <c r="G37" s="142">
        <v>75</v>
      </c>
      <c r="H37" s="142">
        <v>30</v>
      </c>
      <c r="I37" s="110">
        <f t="shared" si="2"/>
        <v>17576</v>
      </c>
    </row>
    <row r="38" spans="1:9">
      <c r="A38" s="18">
        <f t="shared" si="3"/>
        <v>2014</v>
      </c>
      <c r="B38" s="18" t="s">
        <v>36</v>
      </c>
      <c r="C38" s="142">
        <v>16614</v>
      </c>
      <c r="D38" s="142">
        <v>106</v>
      </c>
      <c r="E38" s="142">
        <v>621</v>
      </c>
      <c r="F38" s="142">
        <v>167</v>
      </c>
      <c r="G38" s="142">
        <v>75</v>
      </c>
      <c r="H38" s="142">
        <v>30</v>
      </c>
      <c r="I38" s="110">
        <f t="shared" si="2"/>
        <v>17613</v>
      </c>
    </row>
    <row r="39" spans="1:9">
      <c r="A39" s="18">
        <f t="shared" si="3"/>
        <v>2014</v>
      </c>
      <c r="B39" s="18" t="s">
        <v>41</v>
      </c>
      <c r="C39" s="142">
        <v>16640</v>
      </c>
      <c r="D39" s="142">
        <v>105</v>
      </c>
      <c r="E39" s="142">
        <v>622</v>
      </c>
      <c r="F39" s="142">
        <v>167</v>
      </c>
      <c r="G39" s="142">
        <v>75</v>
      </c>
      <c r="H39" s="142">
        <v>30</v>
      </c>
      <c r="I39" s="110">
        <f t="shared" si="2"/>
        <v>17639</v>
      </c>
    </row>
    <row r="40" spans="1:9">
      <c r="A40" s="18">
        <f t="shared" si="3"/>
        <v>2014</v>
      </c>
      <c r="B40" s="18" t="s">
        <v>42</v>
      </c>
      <c r="C40" s="142">
        <v>16657</v>
      </c>
      <c r="D40" s="142">
        <v>105</v>
      </c>
      <c r="E40" s="142">
        <v>625</v>
      </c>
      <c r="F40" s="142">
        <v>168</v>
      </c>
      <c r="G40" s="142">
        <v>75</v>
      </c>
      <c r="H40" s="142">
        <v>30</v>
      </c>
      <c r="I40" s="110">
        <f t="shared" si="2"/>
        <v>17660</v>
      </c>
    </row>
    <row r="41" spans="1:9">
      <c r="A41" s="18">
        <f t="shared" si="3"/>
        <v>2014</v>
      </c>
      <c r="B41" s="18" t="s">
        <v>43</v>
      </c>
      <c r="C41" s="142">
        <v>16656</v>
      </c>
      <c r="D41" s="142">
        <v>105</v>
      </c>
      <c r="E41" s="142">
        <v>626</v>
      </c>
      <c r="F41" s="142">
        <v>168</v>
      </c>
      <c r="G41" s="142">
        <v>75</v>
      </c>
      <c r="H41" s="142">
        <v>30</v>
      </c>
      <c r="I41" s="110">
        <f t="shared" si="2"/>
        <v>17660</v>
      </c>
    </row>
    <row r="42" spans="1:9">
      <c r="A42" s="18">
        <f t="shared" si="3"/>
        <v>2014</v>
      </c>
      <c r="B42" s="18" t="s">
        <v>44</v>
      </c>
      <c r="C42" s="142">
        <v>16656</v>
      </c>
      <c r="D42" s="142">
        <v>105</v>
      </c>
      <c r="E42" s="142">
        <v>628</v>
      </c>
      <c r="F42" s="142">
        <v>168</v>
      </c>
      <c r="G42" s="142">
        <v>75</v>
      </c>
      <c r="H42" s="142">
        <v>30</v>
      </c>
      <c r="I42" s="110">
        <f t="shared" si="2"/>
        <v>17662</v>
      </c>
    </row>
    <row r="43" spans="1:9">
      <c r="A43" s="18">
        <f t="shared" si="3"/>
        <v>2014</v>
      </c>
      <c r="B43" s="18" t="s">
        <v>45</v>
      </c>
      <c r="C43" s="142">
        <v>16662</v>
      </c>
      <c r="D43" s="142">
        <v>105</v>
      </c>
      <c r="E43" s="142">
        <v>631</v>
      </c>
      <c r="F43" s="142">
        <v>169</v>
      </c>
      <c r="G43" s="142">
        <v>75</v>
      </c>
      <c r="H43" s="142">
        <v>30</v>
      </c>
      <c r="I43" s="110">
        <f t="shared" si="2"/>
        <v>17672</v>
      </c>
    </row>
    <row r="44" spans="1:9">
      <c r="A44" s="18">
        <f t="shared" si="3"/>
        <v>2014</v>
      </c>
      <c r="B44" s="18" t="s">
        <v>46</v>
      </c>
      <c r="C44" s="142">
        <v>16671</v>
      </c>
      <c r="D44" s="142">
        <v>105</v>
      </c>
      <c r="E44" s="142">
        <v>632</v>
      </c>
      <c r="F44" s="142">
        <v>171</v>
      </c>
      <c r="G44" s="142">
        <v>75</v>
      </c>
      <c r="H44" s="142">
        <v>30</v>
      </c>
      <c r="I44" s="110">
        <f t="shared" si="2"/>
        <v>17684</v>
      </c>
    </row>
    <row r="45" spans="1:9">
      <c r="A45" s="18">
        <f t="shared" si="3"/>
        <v>2015</v>
      </c>
      <c r="B45" s="18" t="s">
        <v>31</v>
      </c>
      <c r="C45" s="142">
        <v>16721</v>
      </c>
      <c r="D45" s="142">
        <v>105</v>
      </c>
      <c r="E45" s="142">
        <v>636</v>
      </c>
      <c r="F45" s="142">
        <v>171</v>
      </c>
      <c r="G45" s="142">
        <v>75</v>
      </c>
      <c r="H45" s="142">
        <v>30</v>
      </c>
      <c r="I45" s="110">
        <f t="shared" si="2"/>
        <v>17738</v>
      </c>
    </row>
    <row r="46" spans="1:9">
      <c r="A46" s="18">
        <f t="shared" si="3"/>
        <v>2015</v>
      </c>
      <c r="B46" s="18" t="s">
        <v>32</v>
      </c>
      <c r="C46" s="142">
        <v>16767</v>
      </c>
      <c r="D46" s="142">
        <v>105</v>
      </c>
      <c r="E46" s="142">
        <v>637</v>
      </c>
      <c r="F46" s="142">
        <v>171</v>
      </c>
      <c r="G46" s="142">
        <v>75</v>
      </c>
      <c r="H46" s="142">
        <v>30</v>
      </c>
      <c r="I46" s="110">
        <f t="shared" si="2"/>
        <v>17785</v>
      </c>
    </row>
    <row r="47" spans="1:9">
      <c r="A47" s="18">
        <f t="shared" si="3"/>
        <v>2015</v>
      </c>
      <c r="B47" s="18" t="s">
        <v>33</v>
      </c>
      <c r="C47" s="142">
        <v>16807</v>
      </c>
      <c r="D47" s="142">
        <v>104</v>
      </c>
      <c r="E47" s="142">
        <v>639</v>
      </c>
      <c r="F47" s="142">
        <v>171</v>
      </c>
      <c r="G47" s="142">
        <v>75</v>
      </c>
      <c r="H47" s="142">
        <v>30</v>
      </c>
      <c r="I47" s="110">
        <f t="shared" si="2"/>
        <v>17826</v>
      </c>
    </row>
    <row r="48" spans="1:9">
      <c r="A48" s="18">
        <f t="shared" si="3"/>
        <v>2015</v>
      </c>
      <c r="B48" s="18" t="s">
        <v>34</v>
      </c>
      <c r="C48" s="142">
        <v>16845</v>
      </c>
      <c r="D48" s="142">
        <v>104</v>
      </c>
      <c r="E48" s="142">
        <v>642</v>
      </c>
      <c r="F48" s="142">
        <v>171</v>
      </c>
      <c r="G48" s="142">
        <v>75</v>
      </c>
      <c r="H48" s="142">
        <v>30</v>
      </c>
      <c r="I48" s="110">
        <f t="shared" si="2"/>
        <v>17867</v>
      </c>
    </row>
    <row r="49" spans="1:9">
      <c r="A49" s="18">
        <f t="shared" si="3"/>
        <v>2015</v>
      </c>
      <c r="B49" s="18" t="s">
        <v>35</v>
      </c>
      <c r="C49" s="142">
        <v>16885</v>
      </c>
      <c r="D49" s="142">
        <v>104</v>
      </c>
      <c r="E49" s="142">
        <v>643</v>
      </c>
      <c r="F49" s="142">
        <v>172</v>
      </c>
      <c r="G49" s="142">
        <v>75</v>
      </c>
      <c r="H49" s="142">
        <v>30</v>
      </c>
      <c r="I49" s="110">
        <f t="shared" si="2"/>
        <v>17909</v>
      </c>
    </row>
    <row r="50" spans="1:9">
      <c r="A50" s="18">
        <f t="shared" si="3"/>
        <v>2015</v>
      </c>
      <c r="B50" s="18" t="s">
        <v>36</v>
      </c>
      <c r="C50" s="142">
        <v>16935</v>
      </c>
      <c r="D50" s="142">
        <v>104</v>
      </c>
      <c r="E50" s="142">
        <v>645</v>
      </c>
      <c r="F50" s="142">
        <v>173</v>
      </c>
      <c r="G50" s="142">
        <v>75</v>
      </c>
      <c r="H50" s="142">
        <v>30</v>
      </c>
      <c r="I50" s="110">
        <f t="shared" si="2"/>
        <v>17962</v>
      </c>
    </row>
    <row r="51" spans="1:9">
      <c r="A51" s="18">
        <f t="shared" si="3"/>
        <v>2015</v>
      </c>
      <c r="B51" s="18" t="s">
        <v>41</v>
      </c>
      <c r="C51" s="142">
        <v>16970</v>
      </c>
      <c r="D51" s="142">
        <v>104</v>
      </c>
      <c r="E51" s="142">
        <v>647</v>
      </c>
      <c r="F51" s="142">
        <v>174</v>
      </c>
      <c r="G51" s="142">
        <v>75</v>
      </c>
      <c r="H51" s="142">
        <v>30</v>
      </c>
      <c r="I51" s="110">
        <f t="shared" si="2"/>
        <v>18000</v>
      </c>
    </row>
    <row r="52" spans="1:9">
      <c r="A52" s="18">
        <f t="shared" si="3"/>
        <v>2015</v>
      </c>
      <c r="B52" s="18" t="s">
        <v>42</v>
      </c>
      <c r="C52" s="142">
        <v>16998</v>
      </c>
      <c r="D52" s="142">
        <v>104</v>
      </c>
      <c r="E52" s="142">
        <v>650</v>
      </c>
      <c r="F52" s="142">
        <v>174</v>
      </c>
      <c r="G52" s="142">
        <v>75</v>
      </c>
      <c r="H52" s="142">
        <v>30</v>
      </c>
      <c r="I52" s="110">
        <f t="shared" si="2"/>
        <v>18031</v>
      </c>
    </row>
    <row r="53" spans="1:9">
      <c r="A53" s="18">
        <f t="shared" si="3"/>
        <v>2015</v>
      </c>
      <c r="B53" s="18" t="s">
        <v>43</v>
      </c>
      <c r="C53" s="142">
        <v>16998</v>
      </c>
      <c r="D53" s="142">
        <v>102</v>
      </c>
      <c r="E53" s="142">
        <v>652</v>
      </c>
      <c r="F53" s="142">
        <v>174</v>
      </c>
      <c r="G53" s="142">
        <v>75</v>
      </c>
      <c r="H53" s="142">
        <v>30</v>
      </c>
      <c r="I53" s="110">
        <f t="shared" si="2"/>
        <v>18031</v>
      </c>
    </row>
    <row r="54" spans="1:9">
      <c r="A54" s="18">
        <f t="shared" si="3"/>
        <v>2015</v>
      </c>
      <c r="B54" s="18" t="s">
        <v>44</v>
      </c>
      <c r="C54" s="142">
        <v>17001</v>
      </c>
      <c r="D54" s="142">
        <v>102</v>
      </c>
      <c r="E54" s="142">
        <v>654</v>
      </c>
      <c r="F54" s="142">
        <v>175</v>
      </c>
      <c r="G54" s="142">
        <v>75</v>
      </c>
      <c r="H54" s="142">
        <v>30</v>
      </c>
      <c r="I54" s="110">
        <f t="shared" si="2"/>
        <v>18037</v>
      </c>
    </row>
    <row r="55" spans="1:9">
      <c r="A55" s="18">
        <f t="shared" si="3"/>
        <v>2015</v>
      </c>
      <c r="B55" s="18" t="s">
        <v>45</v>
      </c>
      <c r="C55" s="142">
        <v>17011</v>
      </c>
      <c r="D55" s="142">
        <v>102</v>
      </c>
      <c r="E55" s="142">
        <v>656</v>
      </c>
      <c r="F55" s="142">
        <v>175</v>
      </c>
      <c r="G55" s="142">
        <v>75</v>
      </c>
      <c r="H55" s="142">
        <v>30</v>
      </c>
      <c r="I55" s="110">
        <f t="shared" si="2"/>
        <v>18049</v>
      </c>
    </row>
    <row r="56" spans="1:9">
      <c r="A56" s="18">
        <f t="shared" si="3"/>
        <v>2015</v>
      </c>
      <c r="B56" s="18" t="s">
        <v>46</v>
      </c>
      <c r="C56" s="142">
        <v>17027</v>
      </c>
      <c r="D56" s="142">
        <v>102</v>
      </c>
      <c r="E56" s="142">
        <v>659</v>
      </c>
      <c r="F56" s="142">
        <v>175</v>
      </c>
      <c r="G56" s="142">
        <v>75</v>
      </c>
      <c r="H56" s="142">
        <v>30</v>
      </c>
      <c r="I56" s="110">
        <f t="shared" si="2"/>
        <v>18068</v>
      </c>
    </row>
    <row r="57" spans="1:9">
      <c r="A57" s="18">
        <f t="shared" si="3"/>
        <v>2016</v>
      </c>
      <c r="B57" s="18" t="s">
        <v>31</v>
      </c>
      <c r="C57" s="142">
        <v>17079</v>
      </c>
      <c r="D57" s="142">
        <v>102</v>
      </c>
      <c r="E57" s="142">
        <v>661</v>
      </c>
      <c r="F57" s="142">
        <v>176</v>
      </c>
      <c r="G57" s="142">
        <v>75</v>
      </c>
      <c r="H57" s="142">
        <v>30</v>
      </c>
      <c r="I57" s="110">
        <f t="shared" si="2"/>
        <v>18123</v>
      </c>
    </row>
    <row r="58" spans="1:9">
      <c r="A58" s="18">
        <f t="shared" si="3"/>
        <v>2016</v>
      </c>
      <c r="B58" s="18" t="s">
        <v>32</v>
      </c>
      <c r="C58" s="142">
        <v>17123</v>
      </c>
      <c r="D58" s="142">
        <v>102</v>
      </c>
      <c r="E58" s="142">
        <v>663</v>
      </c>
      <c r="F58" s="142">
        <v>178</v>
      </c>
      <c r="G58" s="142">
        <v>75</v>
      </c>
      <c r="H58" s="142">
        <v>30</v>
      </c>
      <c r="I58" s="110">
        <f t="shared" si="2"/>
        <v>18171</v>
      </c>
    </row>
    <row r="59" spans="1:9">
      <c r="A59" s="18">
        <f t="shared" si="3"/>
        <v>2016</v>
      </c>
      <c r="B59" s="18" t="s">
        <v>33</v>
      </c>
      <c r="C59" s="142">
        <v>17165</v>
      </c>
      <c r="D59" s="142">
        <v>102</v>
      </c>
      <c r="E59" s="142">
        <v>666</v>
      </c>
      <c r="F59" s="142">
        <v>178</v>
      </c>
      <c r="G59" s="142">
        <v>75</v>
      </c>
      <c r="H59" s="142">
        <v>30</v>
      </c>
      <c r="I59" s="110">
        <f t="shared" si="2"/>
        <v>18216</v>
      </c>
    </row>
    <row r="60" spans="1:9">
      <c r="A60" s="18">
        <f t="shared" si="3"/>
        <v>2016</v>
      </c>
      <c r="B60" s="18" t="s">
        <v>34</v>
      </c>
      <c r="C60" s="142">
        <v>17206</v>
      </c>
      <c r="D60" s="142">
        <v>102</v>
      </c>
      <c r="E60" s="142">
        <v>667</v>
      </c>
      <c r="F60" s="142">
        <v>178</v>
      </c>
      <c r="G60" s="142">
        <v>75</v>
      </c>
      <c r="H60" s="142">
        <v>30</v>
      </c>
      <c r="I60" s="110">
        <f t="shared" si="2"/>
        <v>18258</v>
      </c>
    </row>
    <row r="61" spans="1:9">
      <c r="A61" s="18">
        <f t="shared" si="3"/>
        <v>2016</v>
      </c>
      <c r="B61" s="18" t="s">
        <v>35</v>
      </c>
      <c r="C61" s="142">
        <v>17248</v>
      </c>
      <c r="D61" s="142">
        <v>102</v>
      </c>
      <c r="E61" s="142">
        <v>669</v>
      </c>
      <c r="F61" s="142">
        <v>178</v>
      </c>
      <c r="G61" s="142">
        <v>75</v>
      </c>
      <c r="H61" s="142">
        <v>30</v>
      </c>
      <c r="I61" s="110">
        <f t="shared" si="2"/>
        <v>18302</v>
      </c>
    </row>
    <row r="62" spans="1:9">
      <c r="A62" s="18">
        <f t="shared" si="3"/>
        <v>2016</v>
      </c>
      <c r="B62" s="18" t="s">
        <v>36</v>
      </c>
      <c r="C62" s="142">
        <v>17299</v>
      </c>
      <c r="D62" s="142">
        <v>102</v>
      </c>
      <c r="E62" s="142">
        <v>672</v>
      </c>
      <c r="F62" s="142">
        <v>178</v>
      </c>
      <c r="G62" s="142">
        <v>75</v>
      </c>
      <c r="H62" s="142">
        <v>30</v>
      </c>
      <c r="I62" s="110">
        <f t="shared" si="2"/>
        <v>18356</v>
      </c>
    </row>
    <row r="63" spans="1:9">
      <c r="A63" s="18">
        <f t="shared" si="3"/>
        <v>2016</v>
      </c>
      <c r="B63" s="18" t="s">
        <v>41</v>
      </c>
      <c r="C63" s="142">
        <v>17336</v>
      </c>
      <c r="D63" s="142">
        <v>102</v>
      </c>
      <c r="E63" s="142">
        <v>674</v>
      </c>
      <c r="F63" s="142">
        <v>179</v>
      </c>
      <c r="G63" s="142">
        <v>75</v>
      </c>
      <c r="H63" s="142">
        <v>30</v>
      </c>
      <c r="I63" s="110">
        <f t="shared" si="2"/>
        <v>18396</v>
      </c>
    </row>
    <row r="64" spans="1:9">
      <c r="A64" s="18">
        <f t="shared" si="3"/>
        <v>2016</v>
      </c>
      <c r="B64" s="18" t="s">
        <v>42</v>
      </c>
      <c r="C64" s="142">
        <v>17363</v>
      </c>
      <c r="D64" s="142">
        <v>102</v>
      </c>
      <c r="E64" s="142">
        <v>677</v>
      </c>
      <c r="F64" s="142">
        <v>180</v>
      </c>
      <c r="G64" s="142">
        <v>75</v>
      </c>
      <c r="H64" s="142">
        <v>30</v>
      </c>
      <c r="I64" s="110">
        <f t="shared" si="2"/>
        <v>18427</v>
      </c>
    </row>
    <row r="65" spans="1:9">
      <c r="A65" s="18">
        <f t="shared" si="3"/>
        <v>2016</v>
      </c>
      <c r="B65" s="18" t="s">
        <v>43</v>
      </c>
      <c r="C65" s="142">
        <v>17363</v>
      </c>
      <c r="D65" s="142">
        <v>102</v>
      </c>
      <c r="E65" s="142">
        <v>678</v>
      </c>
      <c r="F65" s="142">
        <v>181</v>
      </c>
      <c r="G65" s="142">
        <v>75</v>
      </c>
      <c r="H65" s="142">
        <v>30</v>
      </c>
      <c r="I65" s="110">
        <f t="shared" si="2"/>
        <v>18429</v>
      </c>
    </row>
    <row r="66" spans="1:9">
      <c r="A66" s="18">
        <f t="shared" si="3"/>
        <v>2016</v>
      </c>
      <c r="B66" s="18" t="s">
        <v>44</v>
      </c>
      <c r="C66" s="142">
        <v>17365</v>
      </c>
      <c r="D66" s="142">
        <v>102</v>
      </c>
      <c r="E66" s="142">
        <v>680</v>
      </c>
      <c r="F66" s="142">
        <v>181</v>
      </c>
      <c r="G66" s="142">
        <v>75</v>
      </c>
      <c r="H66" s="142">
        <v>30</v>
      </c>
      <c r="I66" s="110">
        <f t="shared" si="2"/>
        <v>18433</v>
      </c>
    </row>
    <row r="67" spans="1:9">
      <c r="A67" s="18">
        <f t="shared" si="3"/>
        <v>2016</v>
      </c>
      <c r="B67" s="18" t="s">
        <v>45</v>
      </c>
      <c r="C67" s="142">
        <v>17374</v>
      </c>
      <c r="D67" s="142">
        <v>102</v>
      </c>
      <c r="E67" s="142">
        <v>684</v>
      </c>
      <c r="F67" s="142">
        <v>182</v>
      </c>
      <c r="G67" s="142">
        <v>75</v>
      </c>
      <c r="H67" s="142">
        <v>30</v>
      </c>
      <c r="I67" s="110">
        <f t="shared" si="2"/>
        <v>18447</v>
      </c>
    </row>
    <row r="68" spans="1:9">
      <c r="A68" s="18">
        <f t="shared" si="3"/>
        <v>2016</v>
      </c>
      <c r="B68" s="18" t="s">
        <v>46</v>
      </c>
      <c r="C68" s="142">
        <v>17394</v>
      </c>
      <c r="D68" s="142">
        <v>101</v>
      </c>
      <c r="E68" s="142">
        <v>685</v>
      </c>
      <c r="F68" s="142">
        <v>182</v>
      </c>
      <c r="G68" s="142">
        <v>75</v>
      </c>
      <c r="H68" s="142">
        <v>30</v>
      </c>
      <c r="I68" s="110">
        <f t="shared" si="2"/>
        <v>18467</v>
      </c>
    </row>
    <row r="69" spans="1:9">
      <c r="A69" s="18">
        <f t="shared" si="3"/>
        <v>2017</v>
      </c>
      <c r="B69" s="18" t="s">
        <v>31</v>
      </c>
      <c r="C69" s="142">
        <v>17444</v>
      </c>
      <c r="D69" s="142">
        <v>101</v>
      </c>
      <c r="E69" s="142">
        <v>687</v>
      </c>
      <c r="F69" s="142">
        <v>182</v>
      </c>
      <c r="G69" s="142">
        <v>75</v>
      </c>
      <c r="H69" s="142">
        <v>30</v>
      </c>
      <c r="I69" s="110">
        <f t="shared" si="2"/>
        <v>18519</v>
      </c>
    </row>
    <row r="70" spans="1:9">
      <c r="A70" s="18">
        <f t="shared" si="3"/>
        <v>2017</v>
      </c>
      <c r="B70" s="18" t="s">
        <v>32</v>
      </c>
      <c r="C70" s="142">
        <v>17487</v>
      </c>
      <c r="D70" s="142">
        <v>101</v>
      </c>
      <c r="E70" s="142">
        <v>690</v>
      </c>
      <c r="F70" s="142">
        <v>183</v>
      </c>
      <c r="G70" s="142">
        <v>75</v>
      </c>
      <c r="H70" s="142">
        <v>30</v>
      </c>
      <c r="I70" s="110">
        <f t="shared" si="2"/>
        <v>18566</v>
      </c>
    </row>
    <row r="71" spans="1:9">
      <c r="A71" s="18">
        <f t="shared" si="3"/>
        <v>2017</v>
      </c>
      <c r="B71" s="18" t="s">
        <v>33</v>
      </c>
      <c r="C71" s="142">
        <v>17525</v>
      </c>
      <c r="D71" s="142">
        <v>101</v>
      </c>
      <c r="E71" s="142">
        <v>692</v>
      </c>
      <c r="F71" s="142">
        <v>185</v>
      </c>
      <c r="G71" s="142">
        <v>75</v>
      </c>
      <c r="H71" s="142">
        <v>30</v>
      </c>
      <c r="I71" s="110">
        <f t="shared" si="2"/>
        <v>18608</v>
      </c>
    </row>
    <row r="72" spans="1:9">
      <c r="A72" s="18">
        <f t="shared" si="3"/>
        <v>2017</v>
      </c>
      <c r="B72" s="18" t="s">
        <v>34</v>
      </c>
      <c r="C72" s="142">
        <v>17562</v>
      </c>
      <c r="D72" s="142">
        <v>101</v>
      </c>
      <c r="E72" s="142">
        <v>695</v>
      </c>
      <c r="F72" s="142">
        <v>185</v>
      </c>
      <c r="G72" s="142">
        <v>75</v>
      </c>
      <c r="H72" s="142">
        <v>30</v>
      </c>
      <c r="I72" s="110">
        <f t="shared" si="2"/>
        <v>18648</v>
      </c>
    </row>
    <row r="73" spans="1:9">
      <c r="A73" s="18">
        <f t="shared" si="3"/>
        <v>2017</v>
      </c>
      <c r="B73" s="18" t="s">
        <v>35</v>
      </c>
      <c r="C73" s="142">
        <v>17602</v>
      </c>
      <c r="D73" s="142">
        <v>101</v>
      </c>
      <c r="E73" s="142">
        <v>697</v>
      </c>
      <c r="F73" s="142">
        <v>185</v>
      </c>
      <c r="G73" s="142">
        <v>75</v>
      </c>
      <c r="H73" s="142">
        <v>30</v>
      </c>
      <c r="I73" s="110">
        <f t="shared" si="2"/>
        <v>18690</v>
      </c>
    </row>
    <row r="74" spans="1:9">
      <c r="A74" s="18">
        <f t="shared" si="3"/>
        <v>2017</v>
      </c>
      <c r="B74" s="18" t="s">
        <v>36</v>
      </c>
      <c r="C74" s="142">
        <v>17653</v>
      </c>
      <c r="D74" s="142">
        <v>101</v>
      </c>
      <c r="E74" s="142">
        <v>698</v>
      </c>
      <c r="F74" s="142">
        <v>185</v>
      </c>
      <c r="G74" s="142">
        <v>75</v>
      </c>
      <c r="H74" s="142">
        <v>30</v>
      </c>
      <c r="I74" s="110">
        <f t="shared" si="2"/>
        <v>18742</v>
      </c>
    </row>
    <row r="75" spans="1:9">
      <c r="A75" s="18">
        <f t="shared" si="3"/>
        <v>2017</v>
      </c>
      <c r="B75" s="18" t="s">
        <v>41</v>
      </c>
      <c r="C75" s="142">
        <v>17688</v>
      </c>
      <c r="D75" s="142">
        <v>101</v>
      </c>
      <c r="E75" s="142">
        <v>702</v>
      </c>
      <c r="F75" s="142">
        <v>185</v>
      </c>
      <c r="G75" s="142">
        <v>75</v>
      </c>
      <c r="H75" s="142">
        <v>30</v>
      </c>
      <c r="I75" s="110">
        <f t="shared" si="2"/>
        <v>18781</v>
      </c>
    </row>
    <row r="76" spans="1:9">
      <c r="A76" s="18">
        <f t="shared" si="3"/>
        <v>2017</v>
      </c>
      <c r="B76" s="18" t="s">
        <v>42</v>
      </c>
      <c r="C76" s="142">
        <v>17714</v>
      </c>
      <c r="D76" s="142">
        <v>101</v>
      </c>
      <c r="E76" s="142">
        <v>704</v>
      </c>
      <c r="F76" s="142">
        <v>186</v>
      </c>
      <c r="G76" s="142">
        <v>75</v>
      </c>
      <c r="H76" s="142">
        <v>30</v>
      </c>
      <c r="I76" s="110">
        <f t="shared" si="2"/>
        <v>18810</v>
      </c>
    </row>
    <row r="77" spans="1:9">
      <c r="A77" s="18">
        <f t="shared" si="3"/>
        <v>2017</v>
      </c>
      <c r="B77" s="18" t="s">
        <v>43</v>
      </c>
      <c r="C77" s="142">
        <v>17714</v>
      </c>
      <c r="D77" s="142">
        <v>100</v>
      </c>
      <c r="E77" s="142">
        <v>706</v>
      </c>
      <c r="F77" s="142">
        <v>187</v>
      </c>
      <c r="G77" s="142">
        <v>75</v>
      </c>
      <c r="H77" s="142">
        <v>30</v>
      </c>
      <c r="I77" s="110">
        <f t="shared" si="2"/>
        <v>18812</v>
      </c>
    </row>
    <row r="78" spans="1:9">
      <c r="A78" s="18">
        <f t="shared" si="3"/>
        <v>2017</v>
      </c>
      <c r="B78" s="18" t="s">
        <v>44</v>
      </c>
      <c r="C78" s="142">
        <v>17714</v>
      </c>
      <c r="D78" s="142">
        <v>100</v>
      </c>
      <c r="E78" s="142">
        <v>708</v>
      </c>
      <c r="F78" s="142">
        <v>188</v>
      </c>
      <c r="G78" s="142">
        <v>75</v>
      </c>
      <c r="H78" s="142">
        <v>30</v>
      </c>
      <c r="I78" s="110">
        <f t="shared" si="2"/>
        <v>18815</v>
      </c>
    </row>
    <row r="79" spans="1:9">
      <c r="A79" s="18">
        <f t="shared" si="3"/>
        <v>2017</v>
      </c>
      <c r="B79" s="18" t="s">
        <v>45</v>
      </c>
      <c r="C79" s="142">
        <v>17726</v>
      </c>
      <c r="D79" s="142">
        <v>100</v>
      </c>
      <c r="E79" s="142">
        <v>711</v>
      </c>
      <c r="F79" s="142">
        <v>188</v>
      </c>
      <c r="G79" s="142">
        <v>75</v>
      </c>
      <c r="H79" s="142">
        <v>30</v>
      </c>
      <c r="I79" s="110">
        <f t="shared" si="2"/>
        <v>18830</v>
      </c>
    </row>
    <row r="80" spans="1:9">
      <c r="A80" s="18">
        <f t="shared" si="3"/>
        <v>2017</v>
      </c>
      <c r="B80" s="18" t="s">
        <v>46</v>
      </c>
      <c r="C80" s="142">
        <v>17740</v>
      </c>
      <c r="D80" s="142">
        <v>100</v>
      </c>
      <c r="E80" s="142">
        <v>713</v>
      </c>
      <c r="F80" s="142">
        <v>189</v>
      </c>
      <c r="G80" s="142">
        <v>75</v>
      </c>
      <c r="H80" s="142">
        <v>30</v>
      </c>
      <c r="I80" s="110">
        <f t="shared" si="2"/>
        <v>18847</v>
      </c>
    </row>
    <row r="81" spans="1:9">
      <c r="A81" s="18">
        <f t="shared" si="3"/>
        <v>2018</v>
      </c>
      <c r="B81" s="18" t="s">
        <v>31</v>
      </c>
      <c r="C81" s="142">
        <v>17788</v>
      </c>
      <c r="D81" s="142">
        <v>100</v>
      </c>
      <c r="E81" s="142">
        <v>715</v>
      </c>
      <c r="F81" s="142">
        <v>189</v>
      </c>
      <c r="G81" s="142">
        <v>75</v>
      </c>
      <c r="H81" s="142">
        <v>30</v>
      </c>
      <c r="I81" s="110">
        <f t="shared" si="2"/>
        <v>18897</v>
      </c>
    </row>
    <row r="82" spans="1:9">
      <c r="A82" s="18">
        <f t="shared" si="3"/>
        <v>2018</v>
      </c>
      <c r="B82" s="18" t="s">
        <v>32</v>
      </c>
      <c r="C82" s="142">
        <v>17829</v>
      </c>
      <c r="D82" s="142">
        <v>99</v>
      </c>
      <c r="E82" s="142">
        <v>719</v>
      </c>
      <c r="F82" s="142">
        <v>189</v>
      </c>
      <c r="G82" s="142">
        <v>75</v>
      </c>
      <c r="H82" s="142">
        <v>30</v>
      </c>
      <c r="I82" s="110">
        <f t="shared" si="2"/>
        <v>18941</v>
      </c>
    </row>
    <row r="83" spans="1:9">
      <c r="A83" s="18">
        <f t="shared" si="3"/>
        <v>2018</v>
      </c>
      <c r="B83" s="18" t="s">
        <v>33</v>
      </c>
      <c r="C83" s="142">
        <v>17865</v>
      </c>
      <c r="D83" s="142">
        <v>99</v>
      </c>
      <c r="E83" s="142">
        <v>721</v>
      </c>
      <c r="F83" s="142">
        <v>190</v>
      </c>
      <c r="G83" s="142">
        <v>75</v>
      </c>
      <c r="H83" s="142">
        <v>30</v>
      </c>
      <c r="I83" s="110">
        <f t="shared" si="2"/>
        <v>18980</v>
      </c>
    </row>
    <row r="84" spans="1:9">
      <c r="A84" s="18">
        <f t="shared" si="3"/>
        <v>2018</v>
      </c>
      <c r="B84" s="18" t="s">
        <v>34</v>
      </c>
      <c r="C84" s="142">
        <v>17900</v>
      </c>
      <c r="D84" s="142">
        <v>99</v>
      </c>
      <c r="E84" s="142">
        <v>722</v>
      </c>
      <c r="F84" s="142">
        <v>192</v>
      </c>
      <c r="G84" s="142">
        <v>75</v>
      </c>
      <c r="H84" s="142">
        <v>30</v>
      </c>
      <c r="I84" s="110">
        <f t="shared" ref="I84:I147" si="4">SUM(C84:H84)</f>
        <v>19018</v>
      </c>
    </row>
    <row r="85" spans="1:9">
      <c r="A85" s="18">
        <f t="shared" ref="A85:A148" si="5">A73+1</f>
        <v>2018</v>
      </c>
      <c r="B85" s="18" t="s">
        <v>35</v>
      </c>
      <c r="C85" s="142">
        <v>17936</v>
      </c>
      <c r="D85" s="142">
        <v>99</v>
      </c>
      <c r="E85" s="142">
        <v>725</v>
      </c>
      <c r="F85" s="142">
        <v>192</v>
      </c>
      <c r="G85" s="142">
        <v>75</v>
      </c>
      <c r="H85" s="142">
        <v>30</v>
      </c>
      <c r="I85" s="110">
        <f t="shared" si="4"/>
        <v>19057</v>
      </c>
    </row>
    <row r="86" spans="1:9">
      <c r="A86" s="18">
        <f t="shared" si="5"/>
        <v>2018</v>
      </c>
      <c r="B86" s="18" t="s">
        <v>36</v>
      </c>
      <c r="C86" s="142">
        <v>17982</v>
      </c>
      <c r="D86" s="142">
        <v>99</v>
      </c>
      <c r="E86" s="142">
        <v>728</v>
      </c>
      <c r="F86" s="142">
        <v>192</v>
      </c>
      <c r="G86" s="142">
        <v>75</v>
      </c>
      <c r="H86" s="142">
        <v>30</v>
      </c>
      <c r="I86" s="110">
        <f t="shared" si="4"/>
        <v>19106</v>
      </c>
    </row>
    <row r="87" spans="1:9">
      <c r="A87" s="18">
        <f t="shared" si="5"/>
        <v>2018</v>
      </c>
      <c r="B87" s="18" t="s">
        <v>41</v>
      </c>
      <c r="C87" s="142">
        <v>18017</v>
      </c>
      <c r="D87" s="142">
        <v>99</v>
      </c>
      <c r="E87" s="142">
        <v>730</v>
      </c>
      <c r="F87" s="142">
        <v>192</v>
      </c>
      <c r="G87" s="142">
        <v>75</v>
      </c>
      <c r="H87" s="142">
        <v>30</v>
      </c>
      <c r="I87" s="110">
        <f t="shared" si="4"/>
        <v>19143</v>
      </c>
    </row>
    <row r="88" spans="1:9">
      <c r="A88" s="18">
        <f t="shared" si="5"/>
        <v>2018</v>
      </c>
      <c r="B88" s="18" t="s">
        <v>42</v>
      </c>
      <c r="C88" s="142">
        <v>18042</v>
      </c>
      <c r="D88" s="142">
        <v>99</v>
      </c>
      <c r="E88" s="142">
        <v>732</v>
      </c>
      <c r="F88" s="142">
        <v>193</v>
      </c>
      <c r="G88" s="142">
        <v>75</v>
      </c>
      <c r="H88" s="142">
        <v>30</v>
      </c>
      <c r="I88" s="110">
        <f t="shared" si="4"/>
        <v>19171</v>
      </c>
    </row>
    <row r="89" spans="1:9">
      <c r="A89" s="18">
        <f t="shared" si="5"/>
        <v>2018</v>
      </c>
      <c r="B89" s="18" t="s">
        <v>43</v>
      </c>
      <c r="C89" s="142">
        <v>18039</v>
      </c>
      <c r="D89" s="142">
        <v>99</v>
      </c>
      <c r="E89" s="142">
        <v>736</v>
      </c>
      <c r="F89" s="142">
        <v>193</v>
      </c>
      <c r="G89" s="142">
        <v>75</v>
      </c>
      <c r="H89" s="142">
        <v>30</v>
      </c>
      <c r="I89" s="110">
        <f t="shared" si="4"/>
        <v>19172</v>
      </c>
    </row>
    <row r="90" spans="1:9">
      <c r="A90" s="18">
        <f t="shared" si="5"/>
        <v>2018</v>
      </c>
      <c r="B90" s="18" t="s">
        <v>44</v>
      </c>
      <c r="C90" s="142">
        <v>18040</v>
      </c>
      <c r="D90" s="142">
        <v>99</v>
      </c>
      <c r="E90" s="142">
        <v>737</v>
      </c>
      <c r="F90" s="142">
        <v>194</v>
      </c>
      <c r="G90" s="142">
        <v>75</v>
      </c>
      <c r="H90" s="142">
        <v>30</v>
      </c>
      <c r="I90" s="110">
        <f t="shared" si="4"/>
        <v>19175</v>
      </c>
    </row>
    <row r="91" spans="1:9">
      <c r="A91" s="18">
        <f t="shared" si="5"/>
        <v>2018</v>
      </c>
      <c r="B91" s="18" t="s">
        <v>45</v>
      </c>
      <c r="C91" s="142">
        <v>18051</v>
      </c>
      <c r="D91" s="142">
        <v>99</v>
      </c>
      <c r="E91" s="142">
        <v>739</v>
      </c>
      <c r="F91" s="142">
        <v>195</v>
      </c>
      <c r="G91" s="142">
        <v>75</v>
      </c>
      <c r="H91" s="142">
        <v>30</v>
      </c>
      <c r="I91" s="110">
        <f t="shared" si="4"/>
        <v>19189</v>
      </c>
    </row>
    <row r="92" spans="1:9">
      <c r="A92" s="18">
        <f t="shared" si="5"/>
        <v>2018</v>
      </c>
      <c r="B92" s="18" t="s">
        <v>46</v>
      </c>
      <c r="C92" s="142">
        <v>18062</v>
      </c>
      <c r="D92" s="142">
        <v>99</v>
      </c>
      <c r="E92" s="142">
        <v>743</v>
      </c>
      <c r="F92" s="142">
        <v>196</v>
      </c>
      <c r="G92" s="142">
        <v>75</v>
      </c>
      <c r="H92" s="142">
        <v>30</v>
      </c>
      <c r="I92" s="110">
        <f t="shared" si="4"/>
        <v>19205</v>
      </c>
    </row>
    <row r="93" spans="1:9">
      <c r="A93" s="18">
        <f t="shared" si="5"/>
        <v>2019</v>
      </c>
      <c r="B93" s="18" t="s">
        <v>31</v>
      </c>
      <c r="C93" s="142">
        <v>18106</v>
      </c>
      <c r="D93" s="142">
        <v>99</v>
      </c>
      <c r="E93" s="142">
        <v>745</v>
      </c>
      <c r="F93" s="142">
        <v>196</v>
      </c>
      <c r="G93" s="142">
        <v>75</v>
      </c>
      <c r="H93" s="142">
        <v>30</v>
      </c>
      <c r="I93" s="110">
        <f t="shared" si="4"/>
        <v>19251</v>
      </c>
    </row>
    <row r="94" spans="1:9">
      <c r="A94" s="18">
        <f t="shared" si="5"/>
        <v>2019</v>
      </c>
      <c r="B94" s="18" t="s">
        <v>32</v>
      </c>
      <c r="C94" s="142">
        <v>18146</v>
      </c>
      <c r="D94" s="142">
        <v>99</v>
      </c>
      <c r="E94" s="142">
        <v>747</v>
      </c>
      <c r="F94" s="142">
        <v>196</v>
      </c>
      <c r="G94" s="142">
        <v>75</v>
      </c>
      <c r="H94" s="142">
        <v>30</v>
      </c>
      <c r="I94" s="110">
        <f t="shared" si="4"/>
        <v>19293</v>
      </c>
    </row>
    <row r="95" spans="1:9">
      <c r="A95" s="18">
        <f t="shared" si="5"/>
        <v>2019</v>
      </c>
      <c r="B95" s="18" t="s">
        <v>33</v>
      </c>
      <c r="C95" s="142">
        <v>18181</v>
      </c>
      <c r="D95" s="142">
        <v>98</v>
      </c>
      <c r="E95" s="142">
        <v>750</v>
      </c>
      <c r="F95" s="142">
        <v>196</v>
      </c>
      <c r="G95" s="142">
        <v>75</v>
      </c>
      <c r="H95" s="142">
        <v>30</v>
      </c>
      <c r="I95" s="110">
        <f t="shared" si="4"/>
        <v>19330</v>
      </c>
    </row>
    <row r="96" spans="1:9">
      <c r="A96" s="18">
        <f t="shared" si="5"/>
        <v>2019</v>
      </c>
      <c r="B96" s="18" t="s">
        <v>34</v>
      </c>
      <c r="C96" s="142">
        <v>18212</v>
      </c>
      <c r="D96" s="142">
        <v>98</v>
      </c>
      <c r="E96" s="142">
        <v>752</v>
      </c>
      <c r="F96" s="142">
        <v>198</v>
      </c>
      <c r="G96" s="142">
        <v>75</v>
      </c>
      <c r="H96" s="142">
        <v>30</v>
      </c>
      <c r="I96" s="110">
        <f t="shared" si="4"/>
        <v>19365</v>
      </c>
    </row>
    <row r="97" spans="1:9">
      <c r="A97" s="18">
        <f t="shared" si="5"/>
        <v>2019</v>
      </c>
      <c r="B97" s="18" t="s">
        <v>35</v>
      </c>
      <c r="C97" s="142">
        <v>18245</v>
      </c>
      <c r="D97" s="142">
        <v>97</v>
      </c>
      <c r="E97" s="142">
        <v>755</v>
      </c>
      <c r="F97" s="142">
        <v>199</v>
      </c>
      <c r="G97" s="142">
        <v>75</v>
      </c>
      <c r="H97" s="142">
        <v>30</v>
      </c>
      <c r="I97" s="110">
        <f t="shared" si="4"/>
        <v>19401</v>
      </c>
    </row>
    <row r="98" spans="1:9">
      <c r="A98" s="18">
        <f t="shared" si="5"/>
        <v>2019</v>
      </c>
      <c r="B98" s="18" t="s">
        <v>36</v>
      </c>
      <c r="C98" s="142">
        <v>18289</v>
      </c>
      <c r="D98" s="142">
        <v>97</v>
      </c>
      <c r="E98" s="142">
        <v>757</v>
      </c>
      <c r="F98" s="142">
        <v>199</v>
      </c>
      <c r="G98" s="142">
        <v>75</v>
      </c>
      <c r="H98" s="142">
        <v>30</v>
      </c>
      <c r="I98" s="110">
        <f t="shared" si="4"/>
        <v>19447</v>
      </c>
    </row>
    <row r="99" spans="1:9">
      <c r="A99" s="18">
        <f t="shared" si="5"/>
        <v>2019</v>
      </c>
      <c r="B99" s="18" t="s">
        <v>41</v>
      </c>
      <c r="C99" s="142">
        <v>18321</v>
      </c>
      <c r="D99" s="142">
        <v>97</v>
      </c>
      <c r="E99" s="142">
        <v>760</v>
      </c>
      <c r="F99" s="142">
        <v>199</v>
      </c>
      <c r="G99" s="142">
        <v>75</v>
      </c>
      <c r="H99" s="142">
        <v>30</v>
      </c>
      <c r="I99" s="110">
        <f t="shared" si="4"/>
        <v>19482</v>
      </c>
    </row>
    <row r="100" spans="1:9">
      <c r="A100" s="18">
        <f t="shared" si="5"/>
        <v>2019</v>
      </c>
      <c r="B100" s="18" t="s">
        <v>42</v>
      </c>
      <c r="C100" s="142">
        <v>18343</v>
      </c>
      <c r="D100" s="142">
        <v>97</v>
      </c>
      <c r="E100" s="142">
        <v>763</v>
      </c>
      <c r="F100" s="142">
        <v>200</v>
      </c>
      <c r="G100" s="142">
        <v>75</v>
      </c>
      <c r="H100" s="142">
        <v>30</v>
      </c>
      <c r="I100" s="110">
        <f t="shared" si="4"/>
        <v>19508</v>
      </c>
    </row>
    <row r="101" spans="1:9">
      <c r="A101" s="18">
        <f t="shared" si="5"/>
        <v>2019</v>
      </c>
      <c r="B101" s="18" t="s">
        <v>43</v>
      </c>
      <c r="C101" s="142">
        <v>18341</v>
      </c>
      <c r="D101" s="142">
        <v>97</v>
      </c>
      <c r="E101" s="142">
        <v>765</v>
      </c>
      <c r="F101" s="142">
        <v>200</v>
      </c>
      <c r="G101" s="142">
        <v>75</v>
      </c>
      <c r="H101" s="142">
        <v>30</v>
      </c>
      <c r="I101" s="110">
        <f t="shared" si="4"/>
        <v>19508</v>
      </c>
    </row>
    <row r="102" spans="1:9">
      <c r="A102" s="18">
        <f t="shared" si="5"/>
        <v>2019</v>
      </c>
      <c r="B102" s="18" t="s">
        <v>44</v>
      </c>
      <c r="C102" s="142">
        <v>18343</v>
      </c>
      <c r="D102" s="142">
        <v>97</v>
      </c>
      <c r="E102" s="142">
        <v>767</v>
      </c>
      <c r="F102" s="142">
        <v>201</v>
      </c>
      <c r="G102" s="142">
        <v>75</v>
      </c>
      <c r="H102" s="142">
        <v>30</v>
      </c>
      <c r="I102" s="110">
        <f t="shared" si="4"/>
        <v>19513</v>
      </c>
    </row>
    <row r="103" spans="1:9">
      <c r="A103" s="18">
        <f t="shared" si="5"/>
        <v>2019</v>
      </c>
      <c r="B103" s="18" t="s">
        <v>45</v>
      </c>
      <c r="C103" s="142">
        <v>18351</v>
      </c>
      <c r="D103" s="142">
        <v>97</v>
      </c>
      <c r="E103" s="142">
        <v>770</v>
      </c>
      <c r="F103" s="142">
        <v>202</v>
      </c>
      <c r="G103" s="142">
        <v>75</v>
      </c>
      <c r="H103" s="142">
        <v>30</v>
      </c>
      <c r="I103" s="110">
        <f t="shared" si="4"/>
        <v>19525</v>
      </c>
    </row>
    <row r="104" spans="1:9">
      <c r="A104" s="18">
        <f t="shared" si="5"/>
        <v>2019</v>
      </c>
      <c r="B104" s="18" t="s">
        <v>46</v>
      </c>
      <c r="C104" s="142">
        <v>18363</v>
      </c>
      <c r="D104" s="142">
        <v>97</v>
      </c>
      <c r="E104" s="142">
        <v>773</v>
      </c>
      <c r="F104" s="142">
        <v>203</v>
      </c>
      <c r="G104" s="142">
        <v>75</v>
      </c>
      <c r="H104" s="142">
        <v>30</v>
      </c>
      <c r="I104" s="110">
        <f t="shared" si="4"/>
        <v>19541</v>
      </c>
    </row>
    <row r="105" spans="1:9">
      <c r="A105" s="18">
        <f t="shared" si="5"/>
        <v>2020</v>
      </c>
      <c r="B105" s="18" t="s">
        <v>31</v>
      </c>
      <c r="C105" s="142">
        <v>18406</v>
      </c>
      <c r="D105" s="142">
        <v>97</v>
      </c>
      <c r="E105" s="142">
        <v>774</v>
      </c>
      <c r="F105" s="142">
        <v>203</v>
      </c>
      <c r="G105" s="142">
        <v>75</v>
      </c>
      <c r="H105" s="142">
        <v>30</v>
      </c>
      <c r="I105" s="110">
        <f t="shared" si="4"/>
        <v>19585</v>
      </c>
    </row>
    <row r="106" spans="1:9">
      <c r="A106" s="18">
        <f t="shared" si="5"/>
        <v>2020</v>
      </c>
      <c r="B106" s="18" t="s">
        <v>32</v>
      </c>
      <c r="C106" s="142">
        <v>18442</v>
      </c>
      <c r="D106" s="142">
        <v>97</v>
      </c>
      <c r="E106" s="142">
        <v>778</v>
      </c>
      <c r="F106" s="142">
        <v>203</v>
      </c>
      <c r="G106" s="142">
        <v>75</v>
      </c>
      <c r="H106" s="142">
        <v>30</v>
      </c>
      <c r="I106" s="110">
        <f t="shared" si="4"/>
        <v>19625</v>
      </c>
    </row>
    <row r="107" spans="1:9">
      <c r="A107" s="18">
        <f t="shared" si="5"/>
        <v>2020</v>
      </c>
      <c r="B107" s="18" t="s">
        <v>33</v>
      </c>
      <c r="C107" s="142">
        <v>18475</v>
      </c>
      <c r="D107" s="142">
        <v>96</v>
      </c>
      <c r="E107" s="142">
        <v>780</v>
      </c>
      <c r="F107" s="142">
        <v>203</v>
      </c>
      <c r="G107" s="142">
        <v>75</v>
      </c>
      <c r="H107" s="142">
        <v>30</v>
      </c>
      <c r="I107" s="110">
        <f t="shared" si="4"/>
        <v>19659</v>
      </c>
    </row>
    <row r="108" spans="1:9">
      <c r="A108" s="18">
        <f t="shared" si="5"/>
        <v>2020</v>
      </c>
      <c r="B108" s="18" t="s">
        <v>34</v>
      </c>
      <c r="C108" s="142">
        <v>18504</v>
      </c>
      <c r="D108" s="142">
        <v>96</v>
      </c>
      <c r="E108" s="142">
        <v>784</v>
      </c>
      <c r="F108" s="142">
        <v>205</v>
      </c>
      <c r="G108" s="142">
        <v>75</v>
      </c>
      <c r="H108" s="142">
        <v>30</v>
      </c>
      <c r="I108" s="110">
        <f t="shared" si="4"/>
        <v>19694</v>
      </c>
    </row>
    <row r="109" spans="1:9">
      <c r="A109" s="18">
        <f t="shared" si="5"/>
        <v>2020</v>
      </c>
      <c r="B109" s="18" t="s">
        <v>35</v>
      </c>
      <c r="C109" s="142">
        <v>18537</v>
      </c>
      <c r="D109" s="142">
        <v>96</v>
      </c>
      <c r="E109" s="142">
        <v>785</v>
      </c>
      <c r="F109" s="142">
        <v>206</v>
      </c>
      <c r="G109" s="142">
        <v>75</v>
      </c>
      <c r="H109" s="142">
        <v>30</v>
      </c>
      <c r="I109" s="110">
        <f t="shared" si="4"/>
        <v>19729</v>
      </c>
    </row>
    <row r="110" spans="1:9">
      <c r="A110" s="18">
        <f t="shared" si="5"/>
        <v>2020</v>
      </c>
      <c r="B110" s="18" t="s">
        <v>36</v>
      </c>
      <c r="C110" s="142">
        <v>18577</v>
      </c>
      <c r="D110" s="142">
        <v>96</v>
      </c>
      <c r="E110" s="142">
        <v>789</v>
      </c>
      <c r="F110" s="142">
        <v>206</v>
      </c>
      <c r="G110" s="142">
        <v>75</v>
      </c>
      <c r="H110" s="142">
        <v>30</v>
      </c>
      <c r="I110" s="110">
        <f t="shared" si="4"/>
        <v>19773</v>
      </c>
    </row>
    <row r="111" spans="1:9">
      <c r="A111" s="18">
        <f t="shared" si="5"/>
        <v>2020</v>
      </c>
      <c r="B111" s="18" t="s">
        <v>41</v>
      </c>
      <c r="C111" s="142">
        <v>18608</v>
      </c>
      <c r="D111" s="142">
        <v>96</v>
      </c>
      <c r="E111" s="142">
        <v>791</v>
      </c>
      <c r="F111" s="142">
        <v>206</v>
      </c>
      <c r="G111" s="142">
        <v>75</v>
      </c>
      <c r="H111" s="142">
        <v>30</v>
      </c>
      <c r="I111" s="110">
        <f t="shared" si="4"/>
        <v>19806</v>
      </c>
    </row>
    <row r="112" spans="1:9">
      <c r="A112" s="18">
        <f t="shared" si="5"/>
        <v>2020</v>
      </c>
      <c r="B112" s="18" t="s">
        <v>42</v>
      </c>
      <c r="C112" s="142">
        <v>18631</v>
      </c>
      <c r="D112" s="142">
        <v>95</v>
      </c>
      <c r="E112" s="142">
        <v>793</v>
      </c>
      <c r="F112" s="142">
        <v>207</v>
      </c>
      <c r="G112" s="142">
        <v>75</v>
      </c>
      <c r="H112" s="142">
        <v>30</v>
      </c>
      <c r="I112" s="110">
        <f t="shared" si="4"/>
        <v>19831</v>
      </c>
    </row>
    <row r="113" spans="1:9">
      <c r="A113" s="18">
        <f t="shared" si="5"/>
        <v>2020</v>
      </c>
      <c r="B113" s="18" t="s">
        <v>43</v>
      </c>
      <c r="C113" s="142">
        <v>18628</v>
      </c>
      <c r="D113" s="142">
        <v>95</v>
      </c>
      <c r="E113" s="142">
        <v>796</v>
      </c>
      <c r="F113" s="142">
        <v>208</v>
      </c>
      <c r="G113" s="142">
        <v>75</v>
      </c>
      <c r="H113" s="142">
        <v>30</v>
      </c>
      <c r="I113" s="110">
        <f t="shared" si="4"/>
        <v>19832</v>
      </c>
    </row>
    <row r="114" spans="1:9">
      <c r="A114" s="18">
        <f t="shared" si="5"/>
        <v>2020</v>
      </c>
      <c r="B114" s="18" t="s">
        <v>44</v>
      </c>
      <c r="C114" s="142">
        <v>18629</v>
      </c>
      <c r="D114" s="142">
        <v>95</v>
      </c>
      <c r="E114" s="142">
        <v>798</v>
      </c>
      <c r="F114" s="142">
        <v>208</v>
      </c>
      <c r="G114" s="142">
        <v>75</v>
      </c>
      <c r="H114" s="142">
        <v>30</v>
      </c>
      <c r="I114" s="110">
        <f t="shared" si="4"/>
        <v>19835</v>
      </c>
    </row>
    <row r="115" spans="1:9">
      <c r="A115" s="18">
        <f t="shared" si="5"/>
        <v>2020</v>
      </c>
      <c r="B115" s="18" t="s">
        <v>45</v>
      </c>
      <c r="C115" s="142">
        <v>18636</v>
      </c>
      <c r="D115" s="142">
        <v>95</v>
      </c>
      <c r="E115" s="142">
        <v>802</v>
      </c>
      <c r="F115" s="142">
        <v>209</v>
      </c>
      <c r="G115" s="142">
        <v>75</v>
      </c>
      <c r="H115" s="142">
        <v>30</v>
      </c>
      <c r="I115" s="110">
        <f t="shared" si="4"/>
        <v>19847</v>
      </c>
    </row>
    <row r="116" spans="1:9">
      <c r="A116" s="18">
        <f t="shared" si="5"/>
        <v>2020</v>
      </c>
      <c r="B116" s="18" t="s">
        <v>46</v>
      </c>
      <c r="C116" s="142">
        <v>18648</v>
      </c>
      <c r="D116" s="142">
        <v>95</v>
      </c>
      <c r="E116" s="142">
        <v>804</v>
      </c>
      <c r="F116" s="142">
        <v>210</v>
      </c>
      <c r="G116" s="142">
        <v>75</v>
      </c>
      <c r="H116" s="142">
        <v>30</v>
      </c>
      <c r="I116" s="110">
        <f t="shared" si="4"/>
        <v>19862</v>
      </c>
    </row>
    <row r="117" spans="1:9">
      <c r="A117" s="18">
        <f t="shared" si="5"/>
        <v>2021</v>
      </c>
      <c r="B117" s="18" t="s">
        <v>31</v>
      </c>
      <c r="C117" s="142">
        <v>18683</v>
      </c>
      <c r="D117" s="142">
        <v>95</v>
      </c>
      <c r="E117" s="142">
        <v>808</v>
      </c>
      <c r="F117" s="142">
        <v>210</v>
      </c>
      <c r="G117" s="142">
        <v>75</v>
      </c>
      <c r="H117" s="142">
        <v>30</v>
      </c>
      <c r="I117" s="110">
        <f t="shared" si="4"/>
        <v>19901</v>
      </c>
    </row>
    <row r="118" spans="1:9">
      <c r="A118" s="18">
        <f t="shared" si="5"/>
        <v>2021</v>
      </c>
      <c r="B118" s="18" t="s">
        <v>32</v>
      </c>
      <c r="C118" s="142">
        <v>18717</v>
      </c>
      <c r="D118" s="142">
        <v>95</v>
      </c>
      <c r="E118" s="142">
        <v>809</v>
      </c>
      <c r="F118" s="142">
        <v>210</v>
      </c>
      <c r="G118" s="142">
        <v>75</v>
      </c>
      <c r="H118" s="142">
        <v>30</v>
      </c>
      <c r="I118" s="110">
        <f t="shared" si="4"/>
        <v>19936</v>
      </c>
    </row>
    <row r="119" spans="1:9">
      <c r="A119" s="18">
        <f t="shared" si="5"/>
        <v>2021</v>
      </c>
      <c r="B119" s="18" t="s">
        <v>33</v>
      </c>
      <c r="C119" s="142">
        <v>18744</v>
      </c>
      <c r="D119" s="142">
        <v>95</v>
      </c>
      <c r="E119" s="142">
        <v>812</v>
      </c>
      <c r="F119" s="142">
        <v>211</v>
      </c>
      <c r="G119" s="142">
        <v>75</v>
      </c>
      <c r="H119" s="142">
        <v>30</v>
      </c>
      <c r="I119" s="110">
        <f t="shared" si="4"/>
        <v>19967</v>
      </c>
    </row>
    <row r="120" spans="1:9">
      <c r="A120" s="18">
        <f t="shared" si="5"/>
        <v>2021</v>
      </c>
      <c r="B120" s="18" t="s">
        <v>34</v>
      </c>
      <c r="C120" s="142">
        <v>18771</v>
      </c>
      <c r="D120" s="142">
        <v>95</v>
      </c>
      <c r="E120" s="142">
        <v>815</v>
      </c>
      <c r="F120" s="142">
        <v>212</v>
      </c>
      <c r="G120" s="142">
        <v>75</v>
      </c>
      <c r="H120" s="142">
        <v>30</v>
      </c>
      <c r="I120" s="110">
        <f t="shared" si="4"/>
        <v>19998</v>
      </c>
    </row>
    <row r="121" spans="1:9">
      <c r="A121" s="18">
        <f t="shared" si="5"/>
        <v>2021</v>
      </c>
      <c r="B121" s="18" t="s">
        <v>35</v>
      </c>
      <c r="C121" s="142">
        <v>18798</v>
      </c>
      <c r="D121" s="142">
        <v>95</v>
      </c>
      <c r="E121" s="142">
        <v>818</v>
      </c>
      <c r="F121" s="142">
        <v>213</v>
      </c>
      <c r="G121" s="142">
        <v>75</v>
      </c>
      <c r="H121" s="142">
        <v>30</v>
      </c>
      <c r="I121" s="110">
        <f t="shared" si="4"/>
        <v>20029</v>
      </c>
    </row>
    <row r="122" spans="1:9">
      <c r="A122" s="18">
        <f t="shared" si="5"/>
        <v>2021</v>
      </c>
      <c r="B122" s="18" t="s">
        <v>36</v>
      </c>
      <c r="C122" s="142">
        <v>18834</v>
      </c>
      <c r="D122" s="142">
        <v>95</v>
      </c>
      <c r="E122" s="142">
        <v>820</v>
      </c>
      <c r="F122" s="142">
        <v>213</v>
      </c>
      <c r="G122" s="142">
        <v>75</v>
      </c>
      <c r="H122" s="142">
        <v>30</v>
      </c>
      <c r="I122" s="110">
        <f t="shared" si="4"/>
        <v>20067</v>
      </c>
    </row>
    <row r="123" spans="1:9">
      <c r="A123" s="18">
        <f t="shared" si="5"/>
        <v>2021</v>
      </c>
      <c r="B123" s="18" t="s">
        <v>41</v>
      </c>
      <c r="C123" s="142">
        <v>18861</v>
      </c>
      <c r="D123" s="142">
        <v>95</v>
      </c>
      <c r="E123" s="142">
        <v>822</v>
      </c>
      <c r="F123" s="142">
        <v>214</v>
      </c>
      <c r="G123" s="142">
        <v>75</v>
      </c>
      <c r="H123" s="142">
        <v>30</v>
      </c>
      <c r="I123" s="110">
        <f t="shared" si="4"/>
        <v>20097</v>
      </c>
    </row>
    <row r="124" spans="1:9">
      <c r="A124" s="18">
        <f t="shared" si="5"/>
        <v>2021</v>
      </c>
      <c r="B124" s="18" t="s">
        <v>42</v>
      </c>
      <c r="C124" s="142">
        <v>18879</v>
      </c>
      <c r="D124" s="142">
        <v>95</v>
      </c>
      <c r="E124" s="142">
        <v>826</v>
      </c>
      <c r="F124" s="142">
        <v>214</v>
      </c>
      <c r="G124" s="142">
        <v>75</v>
      </c>
      <c r="H124" s="142">
        <v>30</v>
      </c>
      <c r="I124" s="110">
        <f t="shared" si="4"/>
        <v>20119</v>
      </c>
    </row>
    <row r="125" spans="1:9">
      <c r="A125" s="18">
        <f t="shared" si="5"/>
        <v>2021</v>
      </c>
      <c r="B125" s="18" t="s">
        <v>43</v>
      </c>
      <c r="C125" s="142">
        <v>18876</v>
      </c>
      <c r="D125" s="142">
        <v>95</v>
      </c>
      <c r="E125" s="142">
        <v>828</v>
      </c>
      <c r="F125" s="142">
        <v>215</v>
      </c>
      <c r="G125" s="142">
        <v>75</v>
      </c>
      <c r="H125" s="142">
        <v>30</v>
      </c>
      <c r="I125" s="110">
        <f t="shared" si="4"/>
        <v>20119</v>
      </c>
    </row>
    <row r="126" spans="1:9">
      <c r="A126" s="18">
        <f t="shared" si="5"/>
        <v>2021</v>
      </c>
      <c r="B126" s="18" t="s">
        <v>44</v>
      </c>
      <c r="C126" s="142">
        <v>18876</v>
      </c>
      <c r="D126" s="142">
        <v>95</v>
      </c>
      <c r="E126" s="142">
        <v>832</v>
      </c>
      <c r="F126" s="142">
        <v>215</v>
      </c>
      <c r="G126" s="142">
        <v>75</v>
      </c>
      <c r="H126" s="142">
        <v>30</v>
      </c>
      <c r="I126" s="110">
        <f t="shared" si="4"/>
        <v>20123</v>
      </c>
    </row>
    <row r="127" spans="1:9">
      <c r="A127" s="18">
        <f t="shared" si="5"/>
        <v>2021</v>
      </c>
      <c r="B127" s="18" t="s">
        <v>45</v>
      </c>
      <c r="C127" s="142">
        <v>18882</v>
      </c>
      <c r="D127" s="142">
        <v>95</v>
      </c>
      <c r="E127" s="142">
        <v>833</v>
      </c>
      <c r="F127" s="142">
        <v>217</v>
      </c>
      <c r="G127" s="142">
        <v>75</v>
      </c>
      <c r="H127" s="142">
        <v>30</v>
      </c>
      <c r="I127" s="110">
        <f t="shared" si="4"/>
        <v>20132</v>
      </c>
    </row>
    <row r="128" spans="1:9">
      <c r="A128" s="18">
        <f t="shared" si="5"/>
        <v>2021</v>
      </c>
      <c r="B128" s="18" t="s">
        <v>46</v>
      </c>
      <c r="C128" s="142">
        <v>18893</v>
      </c>
      <c r="D128" s="142">
        <v>94</v>
      </c>
      <c r="E128" s="142">
        <v>837</v>
      </c>
      <c r="F128" s="142">
        <v>217</v>
      </c>
      <c r="G128" s="142">
        <v>75</v>
      </c>
      <c r="H128" s="142">
        <v>30</v>
      </c>
      <c r="I128" s="110">
        <f t="shared" si="4"/>
        <v>20146</v>
      </c>
    </row>
    <row r="129" spans="1:9">
      <c r="A129" s="18">
        <f t="shared" si="5"/>
        <v>2022</v>
      </c>
      <c r="B129" s="18" t="s">
        <v>31</v>
      </c>
      <c r="C129" s="142">
        <v>18926</v>
      </c>
      <c r="D129" s="142">
        <v>94</v>
      </c>
      <c r="E129" s="142">
        <v>839</v>
      </c>
      <c r="F129" s="142">
        <v>217</v>
      </c>
      <c r="G129" s="142">
        <v>75</v>
      </c>
      <c r="H129" s="142">
        <v>30</v>
      </c>
      <c r="I129" s="110">
        <f t="shared" si="4"/>
        <v>20181</v>
      </c>
    </row>
    <row r="130" spans="1:9">
      <c r="A130" s="18">
        <f t="shared" si="5"/>
        <v>2022</v>
      </c>
      <c r="B130" s="18" t="s">
        <v>32</v>
      </c>
      <c r="C130" s="142">
        <v>18952</v>
      </c>
      <c r="D130" s="142">
        <v>94</v>
      </c>
      <c r="E130" s="142">
        <v>843</v>
      </c>
      <c r="F130" s="142">
        <v>218</v>
      </c>
      <c r="G130" s="142">
        <v>75</v>
      </c>
      <c r="H130" s="142">
        <v>30</v>
      </c>
      <c r="I130" s="110">
        <f t="shared" si="4"/>
        <v>20212</v>
      </c>
    </row>
    <row r="131" spans="1:9">
      <c r="A131" s="18">
        <f t="shared" si="5"/>
        <v>2022</v>
      </c>
      <c r="B131" s="18" t="s">
        <v>33</v>
      </c>
      <c r="C131" s="142">
        <v>18976</v>
      </c>
      <c r="D131" s="142">
        <v>94</v>
      </c>
      <c r="E131" s="142">
        <v>845</v>
      </c>
      <c r="F131" s="142">
        <v>219</v>
      </c>
      <c r="G131" s="142">
        <v>75</v>
      </c>
      <c r="H131" s="142">
        <v>30</v>
      </c>
      <c r="I131" s="110">
        <f t="shared" si="4"/>
        <v>20239</v>
      </c>
    </row>
    <row r="132" spans="1:9">
      <c r="A132" s="18">
        <f t="shared" si="5"/>
        <v>2022</v>
      </c>
      <c r="B132" s="18" t="s">
        <v>34</v>
      </c>
      <c r="C132" s="142">
        <v>19001</v>
      </c>
      <c r="D132" s="142">
        <v>94</v>
      </c>
      <c r="E132" s="142">
        <v>848</v>
      </c>
      <c r="F132" s="142">
        <v>220</v>
      </c>
      <c r="G132" s="142">
        <v>75</v>
      </c>
      <c r="H132" s="142">
        <v>30</v>
      </c>
      <c r="I132" s="110">
        <f t="shared" si="4"/>
        <v>20268</v>
      </c>
    </row>
    <row r="133" spans="1:9">
      <c r="A133" s="18">
        <f t="shared" si="5"/>
        <v>2022</v>
      </c>
      <c r="B133" s="18" t="s">
        <v>35</v>
      </c>
      <c r="C133" s="142">
        <v>19026</v>
      </c>
      <c r="D133" s="142">
        <v>94</v>
      </c>
      <c r="E133" s="142">
        <v>850</v>
      </c>
      <c r="F133" s="142">
        <v>220</v>
      </c>
      <c r="G133" s="142">
        <v>75</v>
      </c>
      <c r="H133" s="142">
        <v>30</v>
      </c>
      <c r="I133" s="110">
        <f t="shared" si="4"/>
        <v>20295</v>
      </c>
    </row>
    <row r="134" spans="1:9">
      <c r="A134" s="18">
        <f t="shared" si="5"/>
        <v>2022</v>
      </c>
      <c r="B134" s="18" t="s">
        <v>36</v>
      </c>
      <c r="C134" s="142">
        <v>19055</v>
      </c>
      <c r="D134" s="142">
        <v>94</v>
      </c>
      <c r="E134" s="142">
        <v>854</v>
      </c>
      <c r="F134" s="142">
        <v>221</v>
      </c>
      <c r="G134" s="142">
        <v>75</v>
      </c>
      <c r="H134" s="142">
        <v>30</v>
      </c>
      <c r="I134" s="110">
        <f t="shared" si="4"/>
        <v>20329</v>
      </c>
    </row>
    <row r="135" spans="1:9">
      <c r="A135" s="18">
        <f t="shared" si="5"/>
        <v>2022</v>
      </c>
      <c r="B135" s="18" t="s">
        <v>41</v>
      </c>
      <c r="C135" s="142">
        <v>19078</v>
      </c>
      <c r="D135" s="142">
        <v>94</v>
      </c>
      <c r="E135" s="142">
        <v>857</v>
      </c>
      <c r="F135" s="142">
        <v>221</v>
      </c>
      <c r="G135" s="142">
        <v>75</v>
      </c>
      <c r="H135" s="142">
        <v>30</v>
      </c>
      <c r="I135" s="110">
        <f t="shared" si="4"/>
        <v>20355</v>
      </c>
    </row>
    <row r="136" spans="1:9">
      <c r="A136" s="18">
        <f t="shared" si="5"/>
        <v>2022</v>
      </c>
      <c r="B136" s="18" t="s">
        <v>42</v>
      </c>
      <c r="C136" s="142">
        <v>19094</v>
      </c>
      <c r="D136" s="142">
        <v>94</v>
      </c>
      <c r="E136" s="142">
        <v>860</v>
      </c>
      <c r="F136" s="142">
        <v>222</v>
      </c>
      <c r="G136" s="142">
        <v>75</v>
      </c>
      <c r="H136" s="142">
        <v>30</v>
      </c>
      <c r="I136" s="110">
        <f t="shared" si="4"/>
        <v>20375</v>
      </c>
    </row>
    <row r="137" spans="1:9">
      <c r="A137" s="18">
        <f t="shared" si="5"/>
        <v>2022</v>
      </c>
      <c r="B137" s="18" t="s">
        <v>43</v>
      </c>
      <c r="C137" s="142">
        <v>19091</v>
      </c>
      <c r="D137" s="142">
        <v>94</v>
      </c>
      <c r="E137" s="142">
        <v>863</v>
      </c>
      <c r="F137" s="142">
        <v>222</v>
      </c>
      <c r="G137" s="142">
        <v>75</v>
      </c>
      <c r="H137" s="142">
        <v>30</v>
      </c>
      <c r="I137" s="110">
        <f t="shared" si="4"/>
        <v>20375</v>
      </c>
    </row>
    <row r="138" spans="1:9">
      <c r="A138" s="18">
        <f t="shared" si="5"/>
        <v>2022</v>
      </c>
      <c r="B138" s="18" t="s">
        <v>44</v>
      </c>
      <c r="C138" s="142">
        <v>19090</v>
      </c>
      <c r="D138" s="142">
        <v>94</v>
      </c>
      <c r="E138" s="142">
        <v>865</v>
      </c>
      <c r="F138" s="142">
        <v>224</v>
      </c>
      <c r="G138" s="142">
        <v>75</v>
      </c>
      <c r="H138" s="142">
        <v>30</v>
      </c>
      <c r="I138" s="110">
        <f t="shared" si="4"/>
        <v>20378</v>
      </c>
    </row>
    <row r="139" spans="1:9">
      <c r="A139" s="18">
        <f t="shared" si="5"/>
        <v>2022</v>
      </c>
      <c r="B139" s="18" t="s">
        <v>45</v>
      </c>
      <c r="C139" s="142">
        <v>19098</v>
      </c>
      <c r="D139" s="142">
        <v>92</v>
      </c>
      <c r="E139" s="142">
        <v>868</v>
      </c>
      <c r="F139" s="142">
        <v>224</v>
      </c>
      <c r="G139" s="142">
        <v>75</v>
      </c>
      <c r="H139" s="142">
        <v>30</v>
      </c>
      <c r="I139" s="110">
        <f t="shared" si="4"/>
        <v>20387</v>
      </c>
    </row>
    <row r="140" spans="1:9">
      <c r="A140" s="18">
        <f t="shared" si="5"/>
        <v>2022</v>
      </c>
      <c r="B140" s="18" t="s">
        <v>46</v>
      </c>
      <c r="C140" s="142">
        <v>19107</v>
      </c>
      <c r="D140" s="142">
        <v>92</v>
      </c>
      <c r="E140" s="142">
        <v>871</v>
      </c>
      <c r="F140" s="142">
        <v>224</v>
      </c>
      <c r="G140" s="142">
        <v>75</v>
      </c>
      <c r="H140" s="142">
        <v>30</v>
      </c>
      <c r="I140" s="110">
        <f t="shared" si="4"/>
        <v>20399</v>
      </c>
    </row>
    <row r="141" spans="1:9">
      <c r="A141" s="18">
        <f t="shared" si="5"/>
        <v>2023</v>
      </c>
      <c r="B141" s="18" t="s">
        <v>31</v>
      </c>
      <c r="C141" s="142">
        <v>19134</v>
      </c>
      <c r="D141" s="142">
        <v>92</v>
      </c>
      <c r="E141" s="142">
        <v>874</v>
      </c>
      <c r="F141" s="142">
        <v>226</v>
      </c>
      <c r="G141" s="142">
        <v>75</v>
      </c>
      <c r="H141" s="142">
        <v>30</v>
      </c>
      <c r="I141" s="110">
        <f t="shared" si="4"/>
        <v>20431</v>
      </c>
    </row>
    <row r="142" spans="1:9">
      <c r="A142" s="18">
        <f t="shared" si="5"/>
        <v>2023</v>
      </c>
      <c r="B142" s="18" t="s">
        <v>32</v>
      </c>
      <c r="C142" s="142">
        <v>19160</v>
      </c>
      <c r="D142" s="142">
        <v>92</v>
      </c>
      <c r="E142" s="142">
        <v>877</v>
      </c>
      <c r="F142" s="142">
        <v>226</v>
      </c>
      <c r="G142" s="142">
        <v>75</v>
      </c>
      <c r="H142" s="142">
        <v>30</v>
      </c>
      <c r="I142" s="110">
        <f t="shared" si="4"/>
        <v>20460</v>
      </c>
    </row>
    <row r="143" spans="1:9">
      <c r="A143" s="18">
        <f t="shared" si="5"/>
        <v>2023</v>
      </c>
      <c r="B143" s="18" t="s">
        <v>33</v>
      </c>
      <c r="C143" s="142">
        <v>19183</v>
      </c>
      <c r="D143" s="142">
        <v>91</v>
      </c>
      <c r="E143" s="142">
        <v>880</v>
      </c>
      <c r="F143" s="142">
        <v>227</v>
      </c>
      <c r="G143" s="142">
        <v>75</v>
      </c>
      <c r="H143" s="142">
        <v>30</v>
      </c>
      <c r="I143" s="110">
        <f t="shared" si="4"/>
        <v>20486</v>
      </c>
    </row>
    <row r="144" spans="1:9">
      <c r="A144" s="18">
        <f t="shared" si="5"/>
        <v>2023</v>
      </c>
      <c r="B144" s="18" t="s">
        <v>34</v>
      </c>
      <c r="C144" s="142">
        <v>19204</v>
      </c>
      <c r="D144" s="142">
        <v>91</v>
      </c>
      <c r="E144" s="142">
        <v>883</v>
      </c>
      <c r="F144" s="142">
        <v>227</v>
      </c>
      <c r="G144" s="142">
        <v>75</v>
      </c>
      <c r="H144" s="142">
        <v>30</v>
      </c>
      <c r="I144" s="110">
        <f t="shared" si="4"/>
        <v>20510</v>
      </c>
    </row>
    <row r="145" spans="1:9">
      <c r="A145" s="18">
        <f t="shared" si="5"/>
        <v>2023</v>
      </c>
      <c r="B145" s="18" t="s">
        <v>35</v>
      </c>
      <c r="C145" s="142">
        <v>19226</v>
      </c>
      <c r="D145" s="142">
        <v>91</v>
      </c>
      <c r="E145" s="142">
        <v>885</v>
      </c>
      <c r="F145" s="142">
        <v>228</v>
      </c>
      <c r="G145" s="142">
        <v>75</v>
      </c>
      <c r="H145" s="142">
        <v>30</v>
      </c>
      <c r="I145" s="110">
        <f t="shared" si="4"/>
        <v>20535</v>
      </c>
    </row>
    <row r="146" spans="1:9">
      <c r="A146" s="18">
        <f t="shared" si="5"/>
        <v>2023</v>
      </c>
      <c r="B146" s="18" t="s">
        <v>36</v>
      </c>
      <c r="C146" s="142">
        <v>19254</v>
      </c>
      <c r="D146" s="142">
        <v>91</v>
      </c>
      <c r="E146" s="142">
        <v>889</v>
      </c>
      <c r="F146" s="142">
        <v>229</v>
      </c>
      <c r="G146" s="142">
        <v>75</v>
      </c>
      <c r="H146" s="142">
        <v>30</v>
      </c>
      <c r="I146" s="110">
        <f t="shared" si="4"/>
        <v>20568</v>
      </c>
    </row>
    <row r="147" spans="1:9">
      <c r="A147" s="18">
        <f t="shared" si="5"/>
        <v>2023</v>
      </c>
      <c r="B147" s="18" t="s">
        <v>41</v>
      </c>
      <c r="C147" s="142">
        <v>19275</v>
      </c>
      <c r="D147" s="142">
        <v>91</v>
      </c>
      <c r="E147" s="142">
        <v>891</v>
      </c>
      <c r="F147" s="142">
        <v>229</v>
      </c>
      <c r="G147" s="142">
        <v>75</v>
      </c>
      <c r="H147" s="142">
        <v>30</v>
      </c>
      <c r="I147" s="110">
        <f t="shared" si="4"/>
        <v>20591</v>
      </c>
    </row>
    <row r="148" spans="1:9">
      <c r="A148" s="18">
        <f t="shared" si="5"/>
        <v>2023</v>
      </c>
      <c r="B148" s="18" t="s">
        <v>42</v>
      </c>
      <c r="C148" s="142">
        <v>19289</v>
      </c>
      <c r="D148" s="142">
        <v>91</v>
      </c>
      <c r="E148" s="142">
        <v>895</v>
      </c>
      <c r="F148" s="142">
        <v>230</v>
      </c>
      <c r="G148" s="142">
        <v>75</v>
      </c>
      <c r="H148" s="142">
        <v>30</v>
      </c>
      <c r="I148" s="110">
        <f t="shared" ref="I148:I211" si="6">SUM(C148:H148)</f>
        <v>20610</v>
      </c>
    </row>
    <row r="149" spans="1:9">
      <c r="A149" s="18">
        <f t="shared" ref="A149:A212" si="7">A137+1</f>
        <v>2023</v>
      </c>
      <c r="B149" s="18" t="s">
        <v>43</v>
      </c>
      <c r="C149" s="142">
        <v>19286</v>
      </c>
      <c r="D149" s="142">
        <v>91</v>
      </c>
      <c r="E149" s="142">
        <v>898</v>
      </c>
      <c r="F149" s="142">
        <v>231</v>
      </c>
      <c r="G149" s="142">
        <v>75</v>
      </c>
      <c r="H149" s="142">
        <v>30</v>
      </c>
      <c r="I149" s="110">
        <f t="shared" si="6"/>
        <v>20611</v>
      </c>
    </row>
    <row r="150" spans="1:9">
      <c r="A150" s="18">
        <f t="shared" si="7"/>
        <v>2023</v>
      </c>
      <c r="B150" s="18" t="s">
        <v>44</v>
      </c>
      <c r="C150" s="142">
        <v>19285</v>
      </c>
      <c r="D150" s="142">
        <v>91</v>
      </c>
      <c r="E150" s="142">
        <v>901</v>
      </c>
      <c r="F150" s="142">
        <v>231</v>
      </c>
      <c r="G150" s="142">
        <v>75</v>
      </c>
      <c r="H150" s="142">
        <v>30</v>
      </c>
      <c r="I150" s="110">
        <f t="shared" si="6"/>
        <v>20613</v>
      </c>
    </row>
    <row r="151" spans="1:9">
      <c r="A151" s="18">
        <f t="shared" si="7"/>
        <v>2023</v>
      </c>
      <c r="B151" s="18" t="s">
        <v>45</v>
      </c>
      <c r="C151" s="142">
        <v>19290</v>
      </c>
      <c r="D151" s="142">
        <v>91</v>
      </c>
      <c r="E151" s="142">
        <v>904</v>
      </c>
      <c r="F151" s="142">
        <v>231</v>
      </c>
      <c r="G151" s="142">
        <v>75</v>
      </c>
      <c r="H151" s="142">
        <v>30</v>
      </c>
      <c r="I151" s="110">
        <f t="shared" si="6"/>
        <v>20621</v>
      </c>
    </row>
    <row r="152" spans="1:9">
      <c r="A152" s="18">
        <f t="shared" si="7"/>
        <v>2023</v>
      </c>
      <c r="B152" s="18" t="s">
        <v>46</v>
      </c>
      <c r="C152" s="142">
        <v>19297</v>
      </c>
      <c r="D152" s="142">
        <v>91</v>
      </c>
      <c r="E152" s="142">
        <v>906</v>
      </c>
      <c r="F152" s="142">
        <v>233</v>
      </c>
      <c r="G152" s="142">
        <v>75</v>
      </c>
      <c r="H152" s="142">
        <v>30</v>
      </c>
      <c r="I152" s="110">
        <f t="shared" si="6"/>
        <v>20632</v>
      </c>
    </row>
    <row r="153" spans="1:9">
      <c r="A153" s="18">
        <f t="shared" si="7"/>
        <v>2024</v>
      </c>
      <c r="B153" s="18" t="s">
        <v>31</v>
      </c>
      <c r="C153" s="142">
        <v>19324</v>
      </c>
      <c r="D153" s="142">
        <v>91</v>
      </c>
      <c r="E153" s="142">
        <v>909</v>
      </c>
      <c r="F153" s="142">
        <v>233</v>
      </c>
      <c r="G153" s="142">
        <v>75</v>
      </c>
      <c r="H153" s="142">
        <v>30</v>
      </c>
      <c r="I153" s="110">
        <f t="shared" si="6"/>
        <v>20662</v>
      </c>
    </row>
    <row r="154" spans="1:9">
      <c r="A154" s="18">
        <f t="shared" si="7"/>
        <v>2024</v>
      </c>
      <c r="B154" s="18" t="s">
        <v>32</v>
      </c>
      <c r="C154" s="142">
        <v>19345</v>
      </c>
      <c r="D154" s="142">
        <v>91</v>
      </c>
      <c r="E154" s="142">
        <v>913</v>
      </c>
      <c r="F154" s="142">
        <v>234</v>
      </c>
      <c r="G154" s="142">
        <v>75</v>
      </c>
      <c r="H154" s="142">
        <v>30</v>
      </c>
      <c r="I154" s="110">
        <f t="shared" si="6"/>
        <v>20688</v>
      </c>
    </row>
    <row r="155" spans="1:9">
      <c r="A155" s="18">
        <f t="shared" si="7"/>
        <v>2024</v>
      </c>
      <c r="B155" s="18" t="s">
        <v>33</v>
      </c>
      <c r="C155" s="142">
        <v>19365</v>
      </c>
      <c r="D155" s="142">
        <v>91</v>
      </c>
      <c r="E155" s="142">
        <v>915</v>
      </c>
      <c r="F155" s="142">
        <v>235</v>
      </c>
      <c r="G155" s="142">
        <v>75</v>
      </c>
      <c r="H155" s="142">
        <v>30</v>
      </c>
      <c r="I155" s="110">
        <f t="shared" si="6"/>
        <v>20711</v>
      </c>
    </row>
    <row r="156" spans="1:9">
      <c r="A156" s="18">
        <f t="shared" si="7"/>
        <v>2024</v>
      </c>
      <c r="B156" s="18" t="s">
        <v>34</v>
      </c>
      <c r="C156" s="142">
        <v>19383</v>
      </c>
      <c r="D156" s="142">
        <v>91</v>
      </c>
      <c r="E156" s="142">
        <v>919</v>
      </c>
      <c r="F156" s="142">
        <v>235</v>
      </c>
      <c r="G156" s="142">
        <v>75</v>
      </c>
      <c r="H156" s="142">
        <v>30</v>
      </c>
      <c r="I156" s="110">
        <f t="shared" si="6"/>
        <v>20733</v>
      </c>
    </row>
    <row r="157" spans="1:9">
      <c r="A157" s="18">
        <f t="shared" si="7"/>
        <v>2024</v>
      </c>
      <c r="B157" s="18" t="s">
        <v>35</v>
      </c>
      <c r="C157" s="142">
        <v>19402</v>
      </c>
      <c r="D157" s="142">
        <v>91</v>
      </c>
      <c r="E157" s="142">
        <v>922</v>
      </c>
      <c r="F157" s="142">
        <v>236</v>
      </c>
      <c r="G157" s="142">
        <v>75</v>
      </c>
      <c r="H157" s="142">
        <v>30</v>
      </c>
      <c r="I157" s="110">
        <f t="shared" si="6"/>
        <v>20756</v>
      </c>
    </row>
    <row r="158" spans="1:9">
      <c r="A158" s="18">
        <f t="shared" si="7"/>
        <v>2024</v>
      </c>
      <c r="B158" s="18" t="s">
        <v>36</v>
      </c>
      <c r="C158" s="142">
        <v>19427</v>
      </c>
      <c r="D158" s="142">
        <v>91</v>
      </c>
      <c r="E158" s="142">
        <v>925</v>
      </c>
      <c r="F158" s="142">
        <v>236</v>
      </c>
      <c r="G158" s="142">
        <v>75</v>
      </c>
      <c r="H158" s="142">
        <v>30</v>
      </c>
      <c r="I158" s="110">
        <f t="shared" si="6"/>
        <v>20784</v>
      </c>
    </row>
    <row r="159" spans="1:9">
      <c r="A159" s="18">
        <f t="shared" si="7"/>
        <v>2024</v>
      </c>
      <c r="B159" s="18" t="s">
        <v>41</v>
      </c>
      <c r="C159" s="142">
        <v>19445</v>
      </c>
      <c r="D159" s="142">
        <v>90</v>
      </c>
      <c r="E159" s="142">
        <v>928</v>
      </c>
      <c r="F159" s="142">
        <v>238</v>
      </c>
      <c r="G159" s="142">
        <v>75</v>
      </c>
      <c r="H159" s="142">
        <v>30</v>
      </c>
      <c r="I159" s="110">
        <f t="shared" si="6"/>
        <v>20806</v>
      </c>
    </row>
    <row r="160" spans="1:9">
      <c r="A160" s="18">
        <f t="shared" si="7"/>
        <v>2024</v>
      </c>
      <c r="B160" s="18" t="s">
        <v>42</v>
      </c>
      <c r="C160" s="142">
        <v>19458</v>
      </c>
      <c r="D160" s="142">
        <v>90</v>
      </c>
      <c r="E160" s="142">
        <v>931</v>
      </c>
      <c r="F160" s="142">
        <v>238</v>
      </c>
      <c r="G160" s="142">
        <v>75</v>
      </c>
      <c r="H160" s="142">
        <v>30</v>
      </c>
      <c r="I160" s="110">
        <f t="shared" si="6"/>
        <v>20822</v>
      </c>
    </row>
    <row r="161" spans="1:9">
      <c r="A161" s="18">
        <f t="shared" si="7"/>
        <v>2024</v>
      </c>
      <c r="B161" s="18" t="s">
        <v>43</v>
      </c>
      <c r="C161" s="142">
        <v>19457</v>
      </c>
      <c r="D161" s="142">
        <v>90</v>
      </c>
      <c r="E161" s="142">
        <v>933</v>
      </c>
      <c r="F161" s="142">
        <v>238</v>
      </c>
      <c r="G161" s="142">
        <v>75</v>
      </c>
      <c r="H161" s="142">
        <v>30</v>
      </c>
      <c r="I161" s="110">
        <f t="shared" si="6"/>
        <v>20823</v>
      </c>
    </row>
    <row r="162" spans="1:9">
      <c r="A162" s="18">
        <f t="shared" si="7"/>
        <v>2024</v>
      </c>
      <c r="B162" s="18" t="s">
        <v>44</v>
      </c>
      <c r="C162" s="142">
        <v>19453</v>
      </c>
      <c r="D162" s="142">
        <v>90</v>
      </c>
      <c r="E162" s="142">
        <v>937</v>
      </c>
      <c r="F162" s="142">
        <v>240</v>
      </c>
      <c r="G162" s="142">
        <v>75</v>
      </c>
      <c r="H162" s="142">
        <v>30</v>
      </c>
      <c r="I162" s="110">
        <f t="shared" si="6"/>
        <v>20825</v>
      </c>
    </row>
    <row r="163" spans="1:9">
      <c r="A163" s="18">
        <f t="shared" si="7"/>
        <v>2024</v>
      </c>
      <c r="B163" s="18" t="s">
        <v>45</v>
      </c>
      <c r="C163" s="142">
        <v>19458</v>
      </c>
      <c r="D163" s="142">
        <v>90</v>
      </c>
      <c r="E163" s="142">
        <v>940</v>
      </c>
      <c r="F163" s="142">
        <v>240</v>
      </c>
      <c r="G163" s="142">
        <v>75</v>
      </c>
      <c r="H163" s="142">
        <v>30</v>
      </c>
      <c r="I163" s="110">
        <f t="shared" si="6"/>
        <v>20833</v>
      </c>
    </row>
    <row r="164" spans="1:9">
      <c r="A164" s="18">
        <f t="shared" si="7"/>
        <v>2024</v>
      </c>
      <c r="B164" s="18" t="s">
        <v>46</v>
      </c>
      <c r="C164" s="142">
        <v>19464</v>
      </c>
      <c r="D164" s="142">
        <v>90</v>
      </c>
      <c r="E164" s="142">
        <v>943</v>
      </c>
      <c r="F164" s="142">
        <v>241</v>
      </c>
      <c r="G164" s="142">
        <v>75</v>
      </c>
      <c r="H164" s="142">
        <v>30</v>
      </c>
      <c r="I164" s="110">
        <f t="shared" si="6"/>
        <v>20843</v>
      </c>
    </row>
    <row r="165" spans="1:9">
      <c r="A165" s="18">
        <f t="shared" si="7"/>
        <v>2025</v>
      </c>
      <c r="B165" s="18" t="s">
        <v>31</v>
      </c>
      <c r="C165" s="142">
        <v>19487</v>
      </c>
      <c r="D165" s="142">
        <v>90</v>
      </c>
      <c r="E165" s="142">
        <v>946</v>
      </c>
      <c r="F165" s="142">
        <v>242</v>
      </c>
      <c r="G165" s="142">
        <v>75</v>
      </c>
      <c r="H165" s="142">
        <v>30</v>
      </c>
      <c r="I165" s="110">
        <f t="shared" si="6"/>
        <v>20870</v>
      </c>
    </row>
    <row r="166" spans="1:9">
      <c r="A166" s="18">
        <f t="shared" si="7"/>
        <v>2025</v>
      </c>
      <c r="B166" s="18" t="s">
        <v>32</v>
      </c>
      <c r="C166" s="142">
        <v>19506</v>
      </c>
      <c r="D166" s="142">
        <v>90</v>
      </c>
      <c r="E166" s="142">
        <v>950</v>
      </c>
      <c r="F166" s="142">
        <v>242</v>
      </c>
      <c r="G166" s="142">
        <v>75</v>
      </c>
      <c r="H166" s="142">
        <v>30</v>
      </c>
      <c r="I166" s="110">
        <f t="shared" si="6"/>
        <v>20893</v>
      </c>
    </row>
    <row r="167" spans="1:9">
      <c r="A167" s="18">
        <f t="shared" si="7"/>
        <v>2025</v>
      </c>
      <c r="B167" s="18" t="s">
        <v>33</v>
      </c>
      <c r="C167" s="142">
        <v>19522</v>
      </c>
      <c r="D167" s="142">
        <v>90</v>
      </c>
      <c r="E167" s="142">
        <v>953</v>
      </c>
      <c r="F167" s="142">
        <v>243</v>
      </c>
      <c r="G167" s="142">
        <v>75</v>
      </c>
      <c r="H167" s="142">
        <v>30</v>
      </c>
      <c r="I167" s="110">
        <f t="shared" si="6"/>
        <v>20913</v>
      </c>
    </row>
    <row r="168" spans="1:9">
      <c r="A168" s="18">
        <f t="shared" si="7"/>
        <v>2025</v>
      </c>
      <c r="B168" s="18" t="s">
        <v>34</v>
      </c>
      <c r="C168" s="142">
        <v>19539</v>
      </c>
      <c r="D168" s="142">
        <v>90</v>
      </c>
      <c r="E168" s="142">
        <v>956</v>
      </c>
      <c r="F168" s="142">
        <v>244</v>
      </c>
      <c r="G168" s="142">
        <v>75</v>
      </c>
      <c r="H168" s="142">
        <v>30</v>
      </c>
      <c r="I168" s="110">
        <f t="shared" si="6"/>
        <v>20934</v>
      </c>
    </row>
    <row r="169" spans="1:9">
      <c r="A169" s="18">
        <f t="shared" si="7"/>
        <v>2025</v>
      </c>
      <c r="B169" s="18" t="s">
        <v>35</v>
      </c>
      <c r="C169" s="142">
        <v>19556</v>
      </c>
      <c r="D169" s="142">
        <v>90</v>
      </c>
      <c r="E169" s="142">
        <v>959</v>
      </c>
      <c r="F169" s="142">
        <v>245</v>
      </c>
      <c r="G169" s="142">
        <v>75</v>
      </c>
      <c r="H169" s="142">
        <v>30</v>
      </c>
      <c r="I169" s="110">
        <f t="shared" si="6"/>
        <v>20955</v>
      </c>
    </row>
    <row r="170" spans="1:9">
      <c r="A170" s="18">
        <f t="shared" si="7"/>
        <v>2025</v>
      </c>
      <c r="B170" s="18" t="s">
        <v>36</v>
      </c>
      <c r="C170" s="142">
        <v>19578</v>
      </c>
      <c r="D170" s="142">
        <v>90</v>
      </c>
      <c r="E170" s="142">
        <v>963</v>
      </c>
      <c r="F170" s="142">
        <v>245</v>
      </c>
      <c r="G170" s="142">
        <v>75</v>
      </c>
      <c r="H170" s="142">
        <v>30</v>
      </c>
      <c r="I170" s="110">
        <f t="shared" si="6"/>
        <v>20981</v>
      </c>
    </row>
    <row r="171" spans="1:9">
      <c r="A171" s="18">
        <f t="shared" si="7"/>
        <v>2025</v>
      </c>
      <c r="B171" s="18" t="s">
        <v>41</v>
      </c>
      <c r="C171" s="142">
        <v>19594</v>
      </c>
      <c r="D171" s="142">
        <v>90</v>
      </c>
      <c r="E171" s="142">
        <v>966</v>
      </c>
      <c r="F171" s="142">
        <v>245</v>
      </c>
      <c r="G171" s="142">
        <v>75</v>
      </c>
      <c r="H171" s="142">
        <v>30</v>
      </c>
      <c r="I171" s="110">
        <f t="shared" si="6"/>
        <v>21000</v>
      </c>
    </row>
    <row r="172" spans="1:9">
      <c r="A172" s="18">
        <f t="shared" si="7"/>
        <v>2025</v>
      </c>
      <c r="B172" s="18" t="s">
        <v>42</v>
      </c>
      <c r="C172" s="142">
        <v>19606</v>
      </c>
      <c r="D172" s="142">
        <v>90</v>
      </c>
      <c r="E172" s="142">
        <v>968</v>
      </c>
      <c r="F172" s="142">
        <v>247</v>
      </c>
      <c r="G172" s="142">
        <v>75</v>
      </c>
      <c r="H172" s="142">
        <v>30</v>
      </c>
      <c r="I172" s="110">
        <f t="shared" si="6"/>
        <v>21016</v>
      </c>
    </row>
    <row r="173" spans="1:9">
      <c r="A173" s="18">
        <f t="shared" si="7"/>
        <v>2025</v>
      </c>
      <c r="B173" s="18" t="s">
        <v>43</v>
      </c>
      <c r="C173" s="142">
        <v>19603</v>
      </c>
      <c r="D173" s="142">
        <v>89</v>
      </c>
      <c r="E173" s="142">
        <v>972</v>
      </c>
      <c r="F173" s="142">
        <v>247</v>
      </c>
      <c r="G173" s="142">
        <v>75</v>
      </c>
      <c r="H173" s="142">
        <v>30</v>
      </c>
      <c r="I173" s="110">
        <f t="shared" si="6"/>
        <v>21016</v>
      </c>
    </row>
    <row r="174" spans="1:9">
      <c r="A174" s="18">
        <f t="shared" si="7"/>
        <v>2025</v>
      </c>
      <c r="B174" s="18" t="s">
        <v>44</v>
      </c>
      <c r="C174" s="142">
        <v>19601</v>
      </c>
      <c r="D174" s="142">
        <v>89</v>
      </c>
      <c r="E174" s="142">
        <v>975</v>
      </c>
      <c r="F174" s="142">
        <v>248</v>
      </c>
      <c r="G174" s="142">
        <v>75</v>
      </c>
      <c r="H174" s="142">
        <v>30</v>
      </c>
      <c r="I174" s="110">
        <f t="shared" si="6"/>
        <v>21018</v>
      </c>
    </row>
    <row r="175" spans="1:9">
      <c r="A175" s="18">
        <f t="shared" si="7"/>
        <v>2025</v>
      </c>
      <c r="B175" s="18" t="s">
        <v>45</v>
      </c>
      <c r="C175" s="142">
        <v>19603</v>
      </c>
      <c r="D175" s="142">
        <v>89</v>
      </c>
      <c r="E175" s="142">
        <v>978</v>
      </c>
      <c r="F175" s="142">
        <v>249</v>
      </c>
      <c r="G175" s="142">
        <v>75</v>
      </c>
      <c r="H175" s="142">
        <v>30</v>
      </c>
      <c r="I175" s="110">
        <f t="shared" si="6"/>
        <v>21024</v>
      </c>
    </row>
    <row r="176" spans="1:9">
      <c r="A176" s="18">
        <f t="shared" si="7"/>
        <v>2025</v>
      </c>
      <c r="B176" s="18" t="s">
        <v>46</v>
      </c>
      <c r="C176" s="142">
        <v>19611</v>
      </c>
      <c r="D176" s="142">
        <v>88</v>
      </c>
      <c r="E176" s="142">
        <v>981</v>
      </c>
      <c r="F176" s="142">
        <v>249</v>
      </c>
      <c r="G176" s="142">
        <v>75</v>
      </c>
      <c r="H176" s="142">
        <v>30</v>
      </c>
      <c r="I176" s="110">
        <f t="shared" si="6"/>
        <v>21034</v>
      </c>
    </row>
    <row r="177" spans="1:9">
      <c r="A177" s="18">
        <f t="shared" si="7"/>
        <v>2026</v>
      </c>
      <c r="B177" s="18" t="s">
        <v>31</v>
      </c>
      <c r="C177" s="142">
        <v>19629</v>
      </c>
      <c r="D177" s="142">
        <v>88</v>
      </c>
      <c r="E177" s="142">
        <v>985</v>
      </c>
      <c r="F177" s="142">
        <v>250</v>
      </c>
      <c r="G177" s="142">
        <v>75</v>
      </c>
      <c r="H177" s="142">
        <v>30</v>
      </c>
      <c r="I177" s="110">
        <f t="shared" si="6"/>
        <v>21057</v>
      </c>
    </row>
    <row r="178" spans="1:9">
      <c r="A178" s="18">
        <f t="shared" si="7"/>
        <v>2026</v>
      </c>
      <c r="B178" s="18" t="s">
        <v>32</v>
      </c>
      <c r="C178" s="142">
        <v>19647</v>
      </c>
      <c r="D178" s="142">
        <v>88</v>
      </c>
      <c r="E178" s="142">
        <v>988</v>
      </c>
      <c r="F178" s="142">
        <v>251</v>
      </c>
      <c r="G178" s="142">
        <v>75</v>
      </c>
      <c r="H178" s="142">
        <v>30</v>
      </c>
      <c r="I178" s="110">
        <f t="shared" si="6"/>
        <v>21079</v>
      </c>
    </row>
    <row r="179" spans="1:9">
      <c r="A179" s="18">
        <f t="shared" si="7"/>
        <v>2026</v>
      </c>
      <c r="B179" s="18" t="s">
        <v>33</v>
      </c>
      <c r="C179" s="142">
        <v>19661</v>
      </c>
      <c r="D179" s="142">
        <v>88</v>
      </c>
      <c r="E179" s="142">
        <v>992</v>
      </c>
      <c r="F179" s="142">
        <v>252</v>
      </c>
      <c r="G179" s="142">
        <v>75</v>
      </c>
      <c r="H179" s="142">
        <v>30</v>
      </c>
      <c r="I179" s="110">
        <f t="shared" si="6"/>
        <v>21098</v>
      </c>
    </row>
    <row r="180" spans="1:9">
      <c r="A180" s="18">
        <f t="shared" si="7"/>
        <v>2026</v>
      </c>
      <c r="B180" s="18" t="s">
        <v>34</v>
      </c>
      <c r="C180" s="142">
        <v>19677</v>
      </c>
      <c r="D180" s="142">
        <v>88</v>
      </c>
      <c r="E180" s="142">
        <v>995</v>
      </c>
      <c r="F180" s="142">
        <v>252</v>
      </c>
      <c r="G180" s="142">
        <v>75</v>
      </c>
      <c r="H180" s="142">
        <v>30</v>
      </c>
      <c r="I180" s="110">
        <f t="shared" si="6"/>
        <v>21117</v>
      </c>
    </row>
    <row r="181" spans="1:9">
      <c r="A181" s="18">
        <f t="shared" si="7"/>
        <v>2026</v>
      </c>
      <c r="B181" s="18" t="s">
        <v>35</v>
      </c>
      <c r="C181" s="142">
        <v>19690</v>
      </c>
      <c r="D181" s="142">
        <v>88</v>
      </c>
      <c r="E181" s="142">
        <v>998</v>
      </c>
      <c r="F181" s="142">
        <v>254</v>
      </c>
      <c r="G181" s="142">
        <v>75</v>
      </c>
      <c r="H181" s="142">
        <v>30</v>
      </c>
      <c r="I181" s="110">
        <f t="shared" si="6"/>
        <v>21135</v>
      </c>
    </row>
    <row r="182" spans="1:9">
      <c r="A182" s="18">
        <f t="shared" si="7"/>
        <v>2026</v>
      </c>
      <c r="B182" s="18" t="s">
        <v>36</v>
      </c>
      <c r="C182" s="142">
        <v>19711</v>
      </c>
      <c r="D182" s="142">
        <v>88</v>
      </c>
      <c r="E182" s="142">
        <v>1002</v>
      </c>
      <c r="F182" s="142">
        <v>254</v>
      </c>
      <c r="G182" s="142">
        <v>75</v>
      </c>
      <c r="H182" s="142">
        <v>30</v>
      </c>
      <c r="I182" s="110">
        <f t="shared" si="6"/>
        <v>21160</v>
      </c>
    </row>
    <row r="183" spans="1:9">
      <c r="A183" s="18">
        <f t="shared" si="7"/>
        <v>2026</v>
      </c>
      <c r="B183" s="18" t="s">
        <v>41</v>
      </c>
      <c r="C183" s="142">
        <v>19724</v>
      </c>
      <c r="D183" s="142">
        <v>88</v>
      </c>
      <c r="E183" s="142">
        <v>1005</v>
      </c>
      <c r="F183" s="142">
        <v>254</v>
      </c>
      <c r="G183" s="142">
        <v>75</v>
      </c>
      <c r="H183" s="142">
        <v>30</v>
      </c>
      <c r="I183" s="110">
        <f t="shared" si="6"/>
        <v>21176</v>
      </c>
    </row>
    <row r="184" spans="1:9">
      <c r="A184" s="18">
        <f t="shared" si="7"/>
        <v>2026</v>
      </c>
      <c r="B184" s="18" t="s">
        <v>42</v>
      </c>
      <c r="C184" s="142">
        <v>19733</v>
      </c>
      <c r="D184" s="142">
        <v>88</v>
      </c>
      <c r="E184" s="142">
        <v>1009</v>
      </c>
      <c r="F184" s="142">
        <v>256</v>
      </c>
      <c r="G184" s="142">
        <v>75</v>
      </c>
      <c r="H184" s="142">
        <v>30</v>
      </c>
      <c r="I184" s="110">
        <f t="shared" si="6"/>
        <v>21191</v>
      </c>
    </row>
    <row r="185" spans="1:9">
      <c r="A185" s="18">
        <f t="shared" si="7"/>
        <v>2026</v>
      </c>
      <c r="B185" s="18" t="s">
        <v>43</v>
      </c>
      <c r="C185" s="142">
        <v>19731</v>
      </c>
      <c r="D185" s="142">
        <v>88</v>
      </c>
      <c r="E185" s="142">
        <v>1011</v>
      </c>
      <c r="F185" s="142">
        <v>256</v>
      </c>
      <c r="G185" s="142">
        <v>75</v>
      </c>
      <c r="H185" s="142">
        <v>30</v>
      </c>
      <c r="I185" s="110">
        <f t="shared" si="6"/>
        <v>21191</v>
      </c>
    </row>
    <row r="186" spans="1:9">
      <c r="A186" s="18">
        <f t="shared" si="7"/>
        <v>2026</v>
      </c>
      <c r="B186" s="18" t="s">
        <v>44</v>
      </c>
      <c r="C186" s="142">
        <v>19730</v>
      </c>
      <c r="D186" s="142">
        <v>87</v>
      </c>
      <c r="E186" s="142">
        <v>1015</v>
      </c>
      <c r="F186" s="142">
        <v>257</v>
      </c>
      <c r="G186" s="142">
        <v>75</v>
      </c>
      <c r="H186" s="142">
        <v>30</v>
      </c>
      <c r="I186" s="110">
        <f t="shared" si="6"/>
        <v>21194</v>
      </c>
    </row>
    <row r="187" spans="1:9">
      <c r="A187" s="18">
        <f t="shared" si="7"/>
        <v>2026</v>
      </c>
      <c r="B187" s="18" t="s">
        <v>45</v>
      </c>
      <c r="C187" s="142">
        <v>19730</v>
      </c>
      <c r="D187" s="142">
        <v>87</v>
      </c>
      <c r="E187" s="142">
        <v>1019</v>
      </c>
      <c r="F187" s="142">
        <v>258</v>
      </c>
      <c r="G187" s="142">
        <v>75</v>
      </c>
      <c r="H187" s="142">
        <v>30</v>
      </c>
      <c r="I187" s="110">
        <f t="shared" si="6"/>
        <v>21199</v>
      </c>
    </row>
    <row r="188" spans="1:9">
      <c r="A188" s="18">
        <f t="shared" si="7"/>
        <v>2026</v>
      </c>
      <c r="B188" s="18" t="s">
        <v>46</v>
      </c>
      <c r="C188" s="142">
        <v>19736</v>
      </c>
      <c r="D188" s="142">
        <v>87</v>
      </c>
      <c r="E188" s="142">
        <v>1022</v>
      </c>
      <c r="F188" s="142">
        <v>258</v>
      </c>
      <c r="G188" s="142">
        <v>75</v>
      </c>
      <c r="H188" s="142">
        <v>30</v>
      </c>
      <c r="I188" s="110">
        <f t="shared" si="6"/>
        <v>21208</v>
      </c>
    </row>
    <row r="189" spans="1:9">
      <c r="A189" s="18">
        <f t="shared" si="7"/>
        <v>2027</v>
      </c>
      <c r="B189" s="18" t="s">
        <v>31</v>
      </c>
      <c r="C189" s="142">
        <v>19753</v>
      </c>
      <c r="D189" s="142">
        <v>87</v>
      </c>
      <c r="E189" s="142">
        <v>1026</v>
      </c>
      <c r="F189" s="142">
        <v>259</v>
      </c>
      <c r="G189" s="142">
        <v>75</v>
      </c>
      <c r="H189" s="142">
        <v>30</v>
      </c>
      <c r="I189" s="110">
        <f t="shared" si="6"/>
        <v>21230</v>
      </c>
    </row>
    <row r="190" spans="1:9">
      <c r="A190" s="18">
        <f t="shared" si="7"/>
        <v>2027</v>
      </c>
      <c r="B190" s="18" t="s">
        <v>32</v>
      </c>
      <c r="C190" s="142">
        <v>19771</v>
      </c>
      <c r="D190" s="142">
        <v>87</v>
      </c>
      <c r="E190" s="142">
        <v>1029</v>
      </c>
      <c r="F190" s="142">
        <v>259</v>
      </c>
      <c r="G190" s="142">
        <v>75</v>
      </c>
      <c r="H190" s="142">
        <v>30</v>
      </c>
      <c r="I190" s="110">
        <f t="shared" si="6"/>
        <v>21251</v>
      </c>
    </row>
    <row r="191" spans="1:9">
      <c r="A191" s="18">
        <f t="shared" si="7"/>
        <v>2027</v>
      </c>
      <c r="B191" s="18" t="s">
        <v>33</v>
      </c>
      <c r="C191" s="142">
        <v>19784</v>
      </c>
      <c r="D191" s="142">
        <v>87</v>
      </c>
      <c r="E191" s="142">
        <v>1032</v>
      </c>
      <c r="F191" s="142">
        <v>261</v>
      </c>
      <c r="G191" s="142">
        <v>75</v>
      </c>
      <c r="H191" s="142">
        <v>30</v>
      </c>
      <c r="I191" s="110">
        <f t="shared" si="6"/>
        <v>21269</v>
      </c>
    </row>
    <row r="192" spans="1:9">
      <c r="A192" s="18">
        <f t="shared" si="7"/>
        <v>2027</v>
      </c>
      <c r="B192" s="18" t="s">
        <v>34</v>
      </c>
      <c r="C192" s="142">
        <v>19800</v>
      </c>
      <c r="D192" s="142">
        <v>86</v>
      </c>
      <c r="E192" s="142">
        <v>1035</v>
      </c>
      <c r="F192" s="142">
        <v>261</v>
      </c>
      <c r="G192" s="142">
        <v>75</v>
      </c>
      <c r="H192" s="142">
        <v>30</v>
      </c>
      <c r="I192" s="110">
        <f t="shared" si="6"/>
        <v>21287</v>
      </c>
    </row>
    <row r="193" spans="1:9">
      <c r="A193" s="18">
        <f t="shared" si="7"/>
        <v>2027</v>
      </c>
      <c r="B193" s="18" t="s">
        <v>35</v>
      </c>
      <c r="C193" s="142">
        <v>19813</v>
      </c>
      <c r="D193" s="142">
        <v>86</v>
      </c>
      <c r="E193" s="142">
        <v>1039</v>
      </c>
      <c r="F193" s="142">
        <v>262</v>
      </c>
      <c r="G193" s="142">
        <v>75</v>
      </c>
      <c r="H193" s="142">
        <v>30</v>
      </c>
      <c r="I193" s="110">
        <f t="shared" si="6"/>
        <v>21305</v>
      </c>
    </row>
    <row r="194" spans="1:9">
      <c r="A194" s="18">
        <f t="shared" si="7"/>
        <v>2027</v>
      </c>
      <c r="B194" s="18" t="s">
        <v>36</v>
      </c>
      <c r="C194" s="142">
        <v>19831</v>
      </c>
      <c r="D194" s="142">
        <v>86</v>
      </c>
      <c r="E194" s="142">
        <v>1043</v>
      </c>
      <c r="F194" s="142">
        <v>263</v>
      </c>
      <c r="G194" s="142">
        <v>75</v>
      </c>
      <c r="H194" s="142">
        <v>30</v>
      </c>
      <c r="I194" s="110">
        <f t="shared" si="6"/>
        <v>21328</v>
      </c>
    </row>
    <row r="195" spans="1:9">
      <c r="A195" s="18">
        <f t="shared" si="7"/>
        <v>2027</v>
      </c>
      <c r="B195" s="18" t="s">
        <v>41</v>
      </c>
      <c r="C195" s="142">
        <v>19845</v>
      </c>
      <c r="D195" s="142">
        <v>86</v>
      </c>
      <c r="E195" s="142">
        <v>1046</v>
      </c>
      <c r="F195" s="142">
        <v>264</v>
      </c>
      <c r="G195" s="142">
        <v>75</v>
      </c>
      <c r="H195" s="142">
        <v>30</v>
      </c>
      <c r="I195" s="110">
        <f t="shared" si="6"/>
        <v>21346</v>
      </c>
    </row>
    <row r="196" spans="1:9">
      <c r="A196" s="18">
        <f t="shared" si="7"/>
        <v>2027</v>
      </c>
      <c r="B196" s="18" t="s">
        <v>42</v>
      </c>
      <c r="C196" s="142">
        <v>19853</v>
      </c>
      <c r="D196" s="142">
        <v>86</v>
      </c>
      <c r="E196" s="142">
        <v>1050</v>
      </c>
      <c r="F196" s="142">
        <v>264</v>
      </c>
      <c r="G196" s="142">
        <v>75</v>
      </c>
      <c r="H196" s="142">
        <v>30</v>
      </c>
      <c r="I196" s="110">
        <f t="shared" si="6"/>
        <v>21358</v>
      </c>
    </row>
    <row r="197" spans="1:9">
      <c r="A197" s="18">
        <f t="shared" si="7"/>
        <v>2027</v>
      </c>
      <c r="B197" s="18" t="s">
        <v>43</v>
      </c>
      <c r="C197" s="142">
        <v>19849</v>
      </c>
      <c r="D197" s="142">
        <v>86</v>
      </c>
      <c r="E197" s="142">
        <v>1053</v>
      </c>
      <c r="F197" s="142">
        <v>265</v>
      </c>
      <c r="G197" s="142">
        <v>75</v>
      </c>
      <c r="H197" s="142">
        <v>30</v>
      </c>
      <c r="I197" s="110">
        <f t="shared" si="6"/>
        <v>21358</v>
      </c>
    </row>
    <row r="198" spans="1:9">
      <c r="A198" s="18">
        <f t="shared" si="7"/>
        <v>2027</v>
      </c>
      <c r="B198" s="18" t="s">
        <v>44</v>
      </c>
      <c r="C198" s="142">
        <v>19847</v>
      </c>
      <c r="D198" s="142">
        <v>86</v>
      </c>
      <c r="E198" s="142">
        <v>1057</v>
      </c>
      <c r="F198" s="142">
        <v>266</v>
      </c>
      <c r="G198" s="142">
        <v>75</v>
      </c>
      <c r="H198" s="142">
        <v>30</v>
      </c>
      <c r="I198" s="110">
        <f t="shared" si="6"/>
        <v>21361</v>
      </c>
    </row>
    <row r="199" spans="1:9">
      <c r="A199" s="18">
        <f t="shared" si="7"/>
        <v>2027</v>
      </c>
      <c r="B199" s="18" t="s">
        <v>45</v>
      </c>
      <c r="C199" s="142">
        <v>19848</v>
      </c>
      <c r="D199" s="142">
        <v>86</v>
      </c>
      <c r="E199" s="142">
        <v>1061</v>
      </c>
      <c r="F199" s="142">
        <v>266</v>
      </c>
      <c r="G199" s="142">
        <v>75</v>
      </c>
      <c r="H199" s="142">
        <v>30</v>
      </c>
      <c r="I199" s="110">
        <f t="shared" si="6"/>
        <v>21366</v>
      </c>
    </row>
    <row r="200" spans="1:9">
      <c r="A200" s="18">
        <f t="shared" si="7"/>
        <v>2027</v>
      </c>
      <c r="B200" s="18" t="s">
        <v>46</v>
      </c>
      <c r="C200" s="142">
        <v>19852</v>
      </c>
      <c r="D200" s="142">
        <v>86</v>
      </c>
      <c r="E200" s="142">
        <v>1063</v>
      </c>
      <c r="F200" s="142">
        <v>268</v>
      </c>
      <c r="G200" s="142">
        <v>75</v>
      </c>
      <c r="H200" s="142">
        <v>30</v>
      </c>
      <c r="I200" s="110">
        <f t="shared" si="6"/>
        <v>21374</v>
      </c>
    </row>
    <row r="201" spans="1:9">
      <c r="A201" s="18">
        <f t="shared" si="7"/>
        <v>2028</v>
      </c>
      <c r="B201" s="18" t="s">
        <v>31</v>
      </c>
      <c r="C201" s="142">
        <v>19870</v>
      </c>
      <c r="D201" s="142">
        <v>86</v>
      </c>
      <c r="E201" s="142">
        <v>1067</v>
      </c>
      <c r="F201" s="142">
        <v>268</v>
      </c>
      <c r="G201" s="142">
        <v>75</v>
      </c>
      <c r="H201" s="142">
        <v>30</v>
      </c>
      <c r="I201" s="110">
        <f t="shared" si="6"/>
        <v>21396</v>
      </c>
    </row>
    <row r="202" spans="1:9">
      <c r="A202" s="18">
        <f t="shared" si="7"/>
        <v>2028</v>
      </c>
      <c r="B202" s="18" t="s">
        <v>32</v>
      </c>
      <c r="C202" s="142">
        <v>19888</v>
      </c>
      <c r="D202" s="142">
        <v>86</v>
      </c>
      <c r="E202" s="142">
        <v>1070</v>
      </c>
      <c r="F202" s="142">
        <v>268</v>
      </c>
      <c r="G202" s="142">
        <v>75</v>
      </c>
      <c r="H202" s="142">
        <v>30</v>
      </c>
      <c r="I202" s="110">
        <f t="shared" si="6"/>
        <v>21417</v>
      </c>
    </row>
    <row r="203" spans="1:9">
      <c r="A203" s="18">
        <f t="shared" si="7"/>
        <v>2028</v>
      </c>
      <c r="B203" s="18" t="s">
        <v>33</v>
      </c>
      <c r="C203" s="142">
        <v>19900</v>
      </c>
      <c r="D203" s="142">
        <v>86</v>
      </c>
      <c r="E203" s="142">
        <v>1074</v>
      </c>
      <c r="F203" s="142">
        <v>270</v>
      </c>
      <c r="G203" s="142">
        <v>75</v>
      </c>
      <c r="H203" s="142">
        <v>30</v>
      </c>
      <c r="I203" s="110">
        <f t="shared" si="6"/>
        <v>21435</v>
      </c>
    </row>
    <row r="204" spans="1:9">
      <c r="A204" s="18">
        <f t="shared" si="7"/>
        <v>2028</v>
      </c>
      <c r="B204" s="18" t="s">
        <v>34</v>
      </c>
      <c r="C204" s="142">
        <v>19912</v>
      </c>
      <c r="D204" s="142">
        <v>86</v>
      </c>
      <c r="E204" s="142">
        <v>1078</v>
      </c>
      <c r="F204" s="142">
        <v>271</v>
      </c>
      <c r="G204" s="142">
        <v>75</v>
      </c>
      <c r="H204" s="142">
        <v>30</v>
      </c>
      <c r="I204" s="110">
        <f t="shared" si="6"/>
        <v>21452</v>
      </c>
    </row>
    <row r="205" spans="1:9">
      <c r="A205" s="18">
        <f t="shared" si="7"/>
        <v>2028</v>
      </c>
      <c r="B205" s="18" t="s">
        <v>35</v>
      </c>
      <c r="C205" s="142">
        <v>19926</v>
      </c>
      <c r="D205" s="142">
        <v>86</v>
      </c>
      <c r="E205" s="142">
        <v>1081</v>
      </c>
      <c r="F205" s="142">
        <v>272</v>
      </c>
      <c r="G205" s="142">
        <v>75</v>
      </c>
      <c r="H205" s="142">
        <v>30</v>
      </c>
      <c r="I205" s="110">
        <f t="shared" si="6"/>
        <v>21470</v>
      </c>
    </row>
    <row r="206" spans="1:9">
      <c r="A206" s="18">
        <f t="shared" si="7"/>
        <v>2028</v>
      </c>
      <c r="B206" s="18" t="s">
        <v>36</v>
      </c>
      <c r="C206" s="142">
        <v>19944</v>
      </c>
      <c r="D206" s="142">
        <v>86</v>
      </c>
      <c r="E206" s="142">
        <v>1085</v>
      </c>
      <c r="F206" s="142">
        <v>272</v>
      </c>
      <c r="G206" s="142">
        <v>75</v>
      </c>
      <c r="H206" s="142">
        <v>30</v>
      </c>
      <c r="I206" s="110">
        <f t="shared" si="6"/>
        <v>21492</v>
      </c>
    </row>
    <row r="207" spans="1:9">
      <c r="A207" s="18">
        <f t="shared" si="7"/>
        <v>2028</v>
      </c>
      <c r="B207" s="18" t="s">
        <v>41</v>
      </c>
      <c r="C207" s="142">
        <v>19957</v>
      </c>
      <c r="D207" s="142">
        <v>85</v>
      </c>
      <c r="E207" s="142">
        <v>1088</v>
      </c>
      <c r="F207" s="142">
        <v>273</v>
      </c>
      <c r="G207" s="142">
        <v>75</v>
      </c>
      <c r="H207" s="142">
        <v>30</v>
      </c>
      <c r="I207" s="110">
        <f t="shared" si="6"/>
        <v>21508</v>
      </c>
    </row>
    <row r="208" spans="1:9">
      <c r="A208" s="18">
        <f t="shared" si="7"/>
        <v>2028</v>
      </c>
      <c r="B208" s="18" t="s">
        <v>42</v>
      </c>
      <c r="C208" s="142">
        <v>19966</v>
      </c>
      <c r="D208" s="142">
        <v>85</v>
      </c>
      <c r="E208" s="142">
        <v>1092</v>
      </c>
      <c r="F208" s="142">
        <v>274</v>
      </c>
      <c r="G208" s="142">
        <v>75</v>
      </c>
      <c r="H208" s="142">
        <v>30</v>
      </c>
      <c r="I208" s="110">
        <f t="shared" si="6"/>
        <v>21522</v>
      </c>
    </row>
    <row r="209" spans="1:9">
      <c r="A209" s="18">
        <f t="shared" si="7"/>
        <v>2028</v>
      </c>
      <c r="B209" s="18" t="s">
        <v>43</v>
      </c>
      <c r="C209" s="142">
        <v>19962</v>
      </c>
      <c r="D209" s="142">
        <v>84</v>
      </c>
      <c r="E209" s="142">
        <v>1096</v>
      </c>
      <c r="F209" s="142">
        <v>275</v>
      </c>
      <c r="G209" s="142">
        <v>75</v>
      </c>
      <c r="H209" s="142">
        <v>30</v>
      </c>
      <c r="I209" s="110">
        <f t="shared" si="6"/>
        <v>21522</v>
      </c>
    </row>
    <row r="210" spans="1:9">
      <c r="A210" s="18">
        <f t="shared" si="7"/>
        <v>2028</v>
      </c>
      <c r="B210" s="18" t="s">
        <v>44</v>
      </c>
      <c r="C210" s="142">
        <v>19960</v>
      </c>
      <c r="D210" s="142">
        <v>84</v>
      </c>
      <c r="E210" s="142">
        <v>1099</v>
      </c>
      <c r="F210" s="142">
        <v>275</v>
      </c>
      <c r="G210" s="142">
        <v>75</v>
      </c>
      <c r="H210" s="142">
        <v>30</v>
      </c>
      <c r="I210" s="110">
        <f t="shared" si="6"/>
        <v>21523</v>
      </c>
    </row>
    <row r="211" spans="1:9">
      <c r="A211" s="18">
        <f t="shared" si="7"/>
        <v>2028</v>
      </c>
      <c r="B211" s="18" t="s">
        <v>45</v>
      </c>
      <c r="C211" s="142">
        <v>19961</v>
      </c>
      <c r="D211" s="142">
        <v>84</v>
      </c>
      <c r="E211" s="142">
        <v>1103</v>
      </c>
      <c r="F211" s="142">
        <v>276</v>
      </c>
      <c r="G211" s="142">
        <v>75</v>
      </c>
      <c r="H211" s="142">
        <v>30</v>
      </c>
      <c r="I211" s="110">
        <f t="shared" si="6"/>
        <v>21529</v>
      </c>
    </row>
    <row r="212" spans="1:9">
      <c r="A212" s="18">
        <f t="shared" si="7"/>
        <v>2028</v>
      </c>
      <c r="B212" s="18" t="s">
        <v>46</v>
      </c>
      <c r="C212" s="142">
        <v>19965</v>
      </c>
      <c r="D212" s="142">
        <v>84</v>
      </c>
      <c r="E212" s="142">
        <v>1106</v>
      </c>
      <c r="F212" s="142">
        <v>277</v>
      </c>
      <c r="G212" s="142">
        <v>75</v>
      </c>
      <c r="H212" s="142">
        <v>30</v>
      </c>
      <c r="I212" s="110">
        <f t="shared" ref="I212:I275" si="8">SUM(C212:H212)</f>
        <v>21537</v>
      </c>
    </row>
    <row r="213" spans="1:9">
      <c r="A213" s="18">
        <f t="shared" ref="A213:A276" si="9">A201+1</f>
        <v>2029</v>
      </c>
      <c r="B213" s="18" t="s">
        <v>31</v>
      </c>
      <c r="C213" s="142">
        <v>19983</v>
      </c>
      <c r="D213" s="142">
        <v>84</v>
      </c>
      <c r="E213" s="142">
        <v>1110</v>
      </c>
      <c r="F213" s="142">
        <v>278</v>
      </c>
      <c r="G213" s="142">
        <v>75</v>
      </c>
      <c r="H213" s="142">
        <v>30</v>
      </c>
      <c r="I213" s="110">
        <f t="shared" si="8"/>
        <v>21560</v>
      </c>
    </row>
    <row r="214" spans="1:9">
      <c r="A214" s="18">
        <f t="shared" si="9"/>
        <v>2029</v>
      </c>
      <c r="B214" s="18" t="s">
        <v>32</v>
      </c>
      <c r="C214" s="142">
        <v>19999</v>
      </c>
      <c r="D214" s="142">
        <v>84</v>
      </c>
      <c r="E214" s="142">
        <v>1115</v>
      </c>
      <c r="F214" s="142">
        <v>279</v>
      </c>
      <c r="G214" s="142">
        <v>75</v>
      </c>
      <c r="H214" s="142">
        <v>30</v>
      </c>
      <c r="I214" s="110">
        <f t="shared" si="8"/>
        <v>21582</v>
      </c>
    </row>
    <row r="215" spans="1:9">
      <c r="A215" s="18">
        <f t="shared" si="9"/>
        <v>2029</v>
      </c>
      <c r="B215" s="18" t="s">
        <v>33</v>
      </c>
      <c r="C215" s="142">
        <v>20014</v>
      </c>
      <c r="D215" s="142">
        <v>84</v>
      </c>
      <c r="E215" s="142">
        <v>1118</v>
      </c>
      <c r="F215" s="142">
        <v>279</v>
      </c>
      <c r="G215" s="142">
        <v>75</v>
      </c>
      <c r="H215" s="142">
        <v>30</v>
      </c>
      <c r="I215" s="110">
        <f t="shared" si="8"/>
        <v>21600</v>
      </c>
    </row>
    <row r="216" spans="1:9">
      <c r="A216" s="18">
        <f t="shared" si="9"/>
        <v>2029</v>
      </c>
      <c r="B216" s="18" t="s">
        <v>34</v>
      </c>
      <c r="C216" s="142">
        <v>20028</v>
      </c>
      <c r="D216" s="142">
        <v>84</v>
      </c>
      <c r="E216" s="142">
        <v>1122</v>
      </c>
      <c r="F216" s="142">
        <v>280</v>
      </c>
      <c r="G216" s="142">
        <v>75</v>
      </c>
      <c r="H216" s="142">
        <v>30</v>
      </c>
      <c r="I216" s="110">
        <f t="shared" si="8"/>
        <v>21619</v>
      </c>
    </row>
    <row r="217" spans="1:9">
      <c r="A217" s="18">
        <f t="shared" si="9"/>
        <v>2029</v>
      </c>
      <c r="B217" s="18" t="s">
        <v>35</v>
      </c>
      <c r="C217" s="142">
        <v>20040</v>
      </c>
      <c r="D217" s="142">
        <v>84</v>
      </c>
      <c r="E217" s="142">
        <v>1126</v>
      </c>
      <c r="F217" s="142">
        <v>282</v>
      </c>
      <c r="G217" s="142">
        <v>75</v>
      </c>
      <c r="H217" s="142">
        <v>30</v>
      </c>
      <c r="I217" s="110">
        <f t="shared" si="8"/>
        <v>21637</v>
      </c>
    </row>
    <row r="218" spans="1:9">
      <c r="A218" s="18">
        <f t="shared" si="9"/>
        <v>2029</v>
      </c>
      <c r="B218" s="18" t="s">
        <v>36</v>
      </c>
      <c r="C218" s="142">
        <v>20061</v>
      </c>
      <c r="D218" s="142">
        <v>84</v>
      </c>
      <c r="E218" s="142">
        <v>1129</v>
      </c>
      <c r="F218" s="142">
        <v>282</v>
      </c>
      <c r="G218" s="142">
        <v>75</v>
      </c>
      <c r="H218" s="142">
        <v>30</v>
      </c>
      <c r="I218" s="110">
        <f t="shared" si="8"/>
        <v>21661</v>
      </c>
    </row>
    <row r="219" spans="1:9">
      <c r="A219" s="18">
        <f t="shared" si="9"/>
        <v>2029</v>
      </c>
      <c r="B219" s="18" t="s">
        <v>41</v>
      </c>
      <c r="C219" s="142">
        <v>20074</v>
      </c>
      <c r="D219" s="142">
        <v>84</v>
      </c>
      <c r="E219" s="142">
        <v>1133</v>
      </c>
      <c r="F219" s="142">
        <v>282</v>
      </c>
      <c r="G219" s="142">
        <v>75</v>
      </c>
      <c r="H219" s="142">
        <v>30</v>
      </c>
      <c r="I219" s="110">
        <f t="shared" si="8"/>
        <v>21678</v>
      </c>
    </row>
    <row r="220" spans="1:9">
      <c r="A220" s="18">
        <f t="shared" si="9"/>
        <v>2029</v>
      </c>
      <c r="B220" s="18" t="s">
        <v>42</v>
      </c>
      <c r="C220" s="142">
        <v>20081</v>
      </c>
      <c r="D220" s="142">
        <v>84</v>
      </c>
      <c r="E220" s="142">
        <v>1137</v>
      </c>
      <c r="F220" s="142">
        <v>284</v>
      </c>
      <c r="G220" s="142">
        <v>75</v>
      </c>
      <c r="H220" s="142">
        <v>30</v>
      </c>
      <c r="I220" s="110">
        <f t="shared" si="8"/>
        <v>21691</v>
      </c>
    </row>
    <row r="221" spans="1:9">
      <c r="A221" s="18">
        <f t="shared" si="9"/>
        <v>2029</v>
      </c>
      <c r="B221" s="18" t="s">
        <v>43</v>
      </c>
      <c r="C221" s="142">
        <v>20078</v>
      </c>
      <c r="D221" s="142">
        <v>84</v>
      </c>
      <c r="E221" s="142">
        <v>1140</v>
      </c>
      <c r="F221" s="142">
        <v>284</v>
      </c>
      <c r="G221" s="142">
        <v>75</v>
      </c>
      <c r="H221" s="142">
        <v>30</v>
      </c>
      <c r="I221" s="110">
        <f t="shared" si="8"/>
        <v>21691</v>
      </c>
    </row>
    <row r="222" spans="1:9">
      <c r="A222" s="18">
        <f t="shared" si="9"/>
        <v>2029</v>
      </c>
      <c r="B222" s="18" t="s">
        <v>44</v>
      </c>
      <c r="C222" s="142">
        <v>20076</v>
      </c>
      <c r="D222" s="142">
        <v>84</v>
      </c>
      <c r="E222" s="142">
        <v>1144</v>
      </c>
      <c r="F222" s="142">
        <v>285</v>
      </c>
      <c r="G222" s="142">
        <v>75</v>
      </c>
      <c r="H222" s="142">
        <v>30</v>
      </c>
      <c r="I222" s="110">
        <f t="shared" si="8"/>
        <v>21694</v>
      </c>
    </row>
    <row r="223" spans="1:9">
      <c r="A223" s="18">
        <f t="shared" si="9"/>
        <v>2029</v>
      </c>
      <c r="B223" s="18" t="s">
        <v>45</v>
      </c>
      <c r="C223" s="142">
        <v>20077</v>
      </c>
      <c r="D223" s="142">
        <v>84</v>
      </c>
      <c r="E223" s="142">
        <v>1147</v>
      </c>
      <c r="F223" s="142">
        <v>286</v>
      </c>
      <c r="G223" s="142">
        <v>75</v>
      </c>
      <c r="H223" s="142">
        <v>30</v>
      </c>
      <c r="I223" s="110">
        <f t="shared" si="8"/>
        <v>21699</v>
      </c>
    </row>
    <row r="224" spans="1:9">
      <c r="A224" s="18">
        <f t="shared" si="9"/>
        <v>2029</v>
      </c>
      <c r="B224" s="18" t="s">
        <v>46</v>
      </c>
      <c r="C224" s="142">
        <v>20081</v>
      </c>
      <c r="D224" s="142">
        <v>84</v>
      </c>
      <c r="E224" s="142">
        <v>1151</v>
      </c>
      <c r="F224" s="142">
        <v>286</v>
      </c>
      <c r="G224" s="142">
        <v>75</v>
      </c>
      <c r="H224" s="142">
        <v>30</v>
      </c>
      <c r="I224" s="110">
        <f t="shared" si="8"/>
        <v>21707</v>
      </c>
    </row>
    <row r="225" spans="1:9">
      <c r="A225" s="18">
        <f t="shared" si="9"/>
        <v>2030</v>
      </c>
      <c r="B225" s="18" t="s">
        <v>31</v>
      </c>
      <c r="C225" s="142">
        <v>20098</v>
      </c>
      <c r="D225" s="142">
        <v>84</v>
      </c>
      <c r="E225" s="142">
        <v>1156</v>
      </c>
      <c r="F225" s="142">
        <v>288</v>
      </c>
      <c r="G225" s="142">
        <v>75</v>
      </c>
      <c r="H225" s="142">
        <v>30</v>
      </c>
      <c r="I225" s="110">
        <f t="shared" si="8"/>
        <v>21731</v>
      </c>
    </row>
    <row r="226" spans="1:9">
      <c r="A226" s="18">
        <f t="shared" si="9"/>
        <v>2030</v>
      </c>
      <c r="B226" s="18" t="s">
        <v>32</v>
      </c>
      <c r="C226" s="142">
        <v>20115</v>
      </c>
      <c r="D226" s="142">
        <v>84</v>
      </c>
      <c r="E226" s="142">
        <v>1159</v>
      </c>
      <c r="F226" s="142">
        <v>289</v>
      </c>
      <c r="G226" s="142">
        <v>75</v>
      </c>
      <c r="H226" s="142">
        <v>30</v>
      </c>
      <c r="I226" s="110">
        <f t="shared" si="8"/>
        <v>21752</v>
      </c>
    </row>
    <row r="227" spans="1:9">
      <c r="A227" s="18">
        <f t="shared" si="9"/>
        <v>2030</v>
      </c>
      <c r="B227" s="18" t="s">
        <v>33</v>
      </c>
      <c r="C227" s="142">
        <v>20129</v>
      </c>
      <c r="D227" s="142">
        <v>83</v>
      </c>
      <c r="E227" s="142">
        <v>1164</v>
      </c>
      <c r="F227" s="142">
        <v>289</v>
      </c>
      <c r="G227" s="142">
        <v>75</v>
      </c>
      <c r="H227" s="142">
        <v>30</v>
      </c>
      <c r="I227" s="110">
        <f t="shared" si="8"/>
        <v>21770</v>
      </c>
    </row>
    <row r="228" spans="1:9">
      <c r="A228" s="18">
        <f t="shared" si="9"/>
        <v>2030</v>
      </c>
      <c r="B228" s="18" t="s">
        <v>34</v>
      </c>
      <c r="C228" s="142">
        <v>20143</v>
      </c>
      <c r="D228" s="142">
        <v>83</v>
      </c>
      <c r="E228" s="142">
        <v>1168</v>
      </c>
      <c r="F228" s="142">
        <v>290</v>
      </c>
      <c r="G228" s="142">
        <v>75</v>
      </c>
      <c r="H228" s="142">
        <v>30</v>
      </c>
      <c r="I228" s="110">
        <f t="shared" si="8"/>
        <v>21789</v>
      </c>
    </row>
    <row r="229" spans="1:9">
      <c r="A229" s="18">
        <f t="shared" si="9"/>
        <v>2030</v>
      </c>
      <c r="B229" s="18" t="s">
        <v>35</v>
      </c>
      <c r="C229" s="142">
        <v>20157</v>
      </c>
      <c r="D229" s="142">
        <v>83</v>
      </c>
      <c r="E229" s="142">
        <v>1171</v>
      </c>
      <c r="F229" s="142">
        <v>291</v>
      </c>
      <c r="G229" s="142">
        <v>75</v>
      </c>
      <c r="H229" s="142">
        <v>30</v>
      </c>
      <c r="I229" s="110">
        <f t="shared" si="8"/>
        <v>21807</v>
      </c>
    </row>
    <row r="230" spans="1:9">
      <c r="A230" s="18">
        <f t="shared" si="9"/>
        <v>2030</v>
      </c>
      <c r="B230" s="18" t="s">
        <v>36</v>
      </c>
      <c r="C230" s="142">
        <v>20175</v>
      </c>
      <c r="D230" s="142">
        <v>83</v>
      </c>
      <c r="E230" s="142">
        <v>1175</v>
      </c>
      <c r="F230" s="142">
        <v>292</v>
      </c>
      <c r="G230" s="142">
        <v>75</v>
      </c>
      <c r="H230" s="142">
        <v>30</v>
      </c>
      <c r="I230" s="110">
        <f t="shared" si="8"/>
        <v>21830</v>
      </c>
    </row>
    <row r="231" spans="1:9">
      <c r="A231" s="18">
        <f t="shared" si="9"/>
        <v>2030</v>
      </c>
      <c r="B231" s="18" t="s">
        <v>41</v>
      </c>
      <c r="C231" s="142">
        <v>20188</v>
      </c>
      <c r="D231" s="142">
        <v>83</v>
      </c>
      <c r="E231" s="142">
        <v>1179</v>
      </c>
      <c r="F231" s="142">
        <v>293</v>
      </c>
      <c r="G231" s="142">
        <v>75</v>
      </c>
      <c r="H231" s="142">
        <v>30</v>
      </c>
      <c r="I231" s="110">
        <f t="shared" si="8"/>
        <v>21848</v>
      </c>
    </row>
    <row r="232" spans="1:9">
      <c r="A232" s="18">
        <f t="shared" si="9"/>
        <v>2030</v>
      </c>
      <c r="B232" s="18" t="s">
        <v>42</v>
      </c>
      <c r="C232" s="142">
        <v>20199</v>
      </c>
      <c r="D232" s="142">
        <v>83</v>
      </c>
      <c r="E232" s="142">
        <v>1182</v>
      </c>
      <c r="F232" s="142">
        <v>293</v>
      </c>
      <c r="G232" s="142">
        <v>75</v>
      </c>
      <c r="H232" s="142">
        <v>30</v>
      </c>
      <c r="I232" s="110">
        <f t="shared" si="8"/>
        <v>21862</v>
      </c>
    </row>
    <row r="233" spans="1:9">
      <c r="A233" s="18">
        <f t="shared" si="9"/>
        <v>2030</v>
      </c>
      <c r="B233" s="18" t="s">
        <v>43</v>
      </c>
      <c r="C233" s="142">
        <v>20193</v>
      </c>
      <c r="D233" s="142">
        <v>83</v>
      </c>
      <c r="E233" s="142">
        <v>1187</v>
      </c>
      <c r="F233" s="142">
        <v>294</v>
      </c>
      <c r="G233" s="142">
        <v>75</v>
      </c>
      <c r="H233" s="142">
        <v>30</v>
      </c>
      <c r="I233" s="110">
        <f t="shared" si="8"/>
        <v>21862</v>
      </c>
    </row>
    <row r="234" spans="1:9">
      <c r="A234" s="18">
        <f t="shared" si="9"/>
        <v>2030</v>
      </c>
      <c r="B234" s="18" t="s">
        <v>44</v>
      </c>
      <c r="C234" s="142">
        <v>20188</v>
      </c>
      <c r="D234" s="142">
        <v>83</v>
      </c>
      <c r="E234" s="142">
        <v>1191</v>
      </c>
      <c r="F234" s="142">
        <v>296</v>
      </c>
      <c r="G234" s="142">
        <v>75</v>
      </c>
      <c r="H234" s="142">
        <v>30</v>
      </c>
      <c r="I234" s="110">
        <f t="shared" si="8"/>
        <v>21863</v>
      </c>
    </row>
    <row r="235" spans="1:9">
      <c r="A235" s="18">
        <f t="shared" si="9"/>
        <v>2030</v>
      </c>
      <c r="B235" s="18" t="s">
        <v>45</v>
      </c>
      <c r="C235" s="142">
        <v>20190</v>
      </c>
      <c r="D235" s="142">
        <v>83</v>
      </c>
      <c r="E235" s="142">
        <v>1195</v>
      </c>
      <c r="F235" s="142">
        <v>296</v>
      </c>
      <c r="G235" s="142">
        <v>75</v>
      </c>
      <c r="H235" s="142">
        <v>30</v>
      </c>
      <c r="I235" s="110">
        <f t="shared" si="8"/>
        <v>21869</v>
      </c>
    </row>
    <row r="236" spans="1:9">
      <c r="A236" s="18">
        <f t="shared" si="9"/>
        <v>2030</v>
      </c>
      <c r="B236" s="18" t="s">
        <v>46</v>
      </c>
      <c r="C236" s="142">
        <v>20194</v>
      </c>
      <c r="D236" s="142">
        <v>82</v>
      </c>
      <c r="E236" s="142">
        <v>1199</v>
      </c>
      <c r="F236" s="142">
        <v>297</v>
      </c>
      <c r="G236" s="142">
        <v>75</v>
      </c>
      <c r="H236" s="142">
        <v>30</v>
      </c>
      <c r="I236" s="110">
        <f t="shared" si="8"/>
        <v>21877</v>
      </c>
    </row>
    <row r="237" spans="1:9">
      <c r="A237" s="18">
        <f t="shared" si="9"/>
        <v>2031</v>
      </c>
      <c r="B237" s="18" t="s">
        <v>31</v>
      </c>
      <c r="C237" s="142">
        <v>20212</v>
      </c>
      <c r="D237" s="142">
        <v>82</v>
      </c>
      <c r="E237" s="142">
        <v>1203</v>
      </c>
      <c r="F237" s="142">
        <v>298</v>
      </c>
      <c r="G237" s="142">
        <v>75</v>
      </c>
      <c r="H237" s="142">
        <v>30</v>
      </c>
      <c r="I237" s="110">
        <f t="shared" si="8"/>
        <v>21900</v>
      </c>
    </row>
    <row r="238" spans="1:9">
      <c r="A238" s="18">
        <f t="shared" si="9"/>
        <v>2031</v>
      </c>
      <c r="B238" s="18" t="s">
        <v>32</v>
      </c>
      <c r="C238" s="142">
        <v>20229</v>
      </c>
      <c r="D238" s="142">
        <v>82</v>
      </c>
      <c r="E238" s="142">
        <v>1206</v>
      </c>
      <c r="F238" s="142">
        <v>299</v>
      </c>
      <c r="G238" s="142">
        <v>75</v>
      </c>
      <c r="H238" s="142">
        <v>30</v>
      </c>
      <c r="I238" s="110">
        <f t="shared" si="8"/>
        <v>21921</v>
      </c>
    </row>
    <row r="239" spans="1:9">
      <c r="A239" s="18">
        <f t="shared" si="9"/>
        <v>2031</v>
      </c>
      <c r="B239" s="18" t="s">
        <v>33</v>
      </c>
      <c r="C239" s="142">
        <v>20240</v>
      </c>
      <c r="D239" s="142">
        <v>82</v>
      </c>
      <c r="E239" s="142">
        <v>1210</v>
      </c>
      <c r="F239" s="142">
        <v>300</v>
      </c>
      <c r="G239" s="142">
        <v>75</v>
      </c>
      <c r="H239" s="142">
        <v>30</v>
      </c>
      <c r="I239" s="110">
        <f t="shared" si="8"/>
        <v>21937</v>
      </c>
    </row>
    <row r="240" spans="1:9">
      <c r="A240" s="18">
        <f t="shared" si="9"/>
        <v>2031</v>
      </c>
      <c r="B240" s="18" t="s">
        <v>34</v>
      </c>
      <c r="C240" s="142">
        <v>20253</v>
      </c>
      <c r="D240" s="142">
        <v>82</v>
      </c>
      <c r="E240" s="142">
        <v>1215</v>
      </c>
      <c r="F240" s="142">
        <v>300</v>
      </c>
      <c r="G240" s="142">
        <v>75</v>
      </c>
      <c r="H240" s="142">
        <v>30</v>
      </c>
      <c r="I240" s="110">
        <f t="shared" si="8"/>
        <v>21955</v>
      </c>
    </row>
    <row r="241" spans="1:9">
      <c r="A241" s="18">
        <f t="shared" si="9"/>
        <v>2031</v>
      </c>
      <c r="B241" s="18" t="s">
        <v>35</v>
      </c>
      <c r="C241" s="142">
        <v>20264</v>
      </c>
      <c r="D241" s="142">
        <v>82</v>
      </c>
      <c r="E241" s="142">
        <v>1219</v>
      </c>
      <c r="F241" s="142">
        <v>302</v>
      </c>
      <c r="G241" s="142">
        <v>75</v>
      </c>
      <c r="H241" s="142">
        <v>30</v>
      </c>
      <c r="I241" s="110">
        <f t="shared" si="8"/>
        <v>21972</v>
      </c>
    </row>
    <row r="242" spans="1:9">
      <c r="A242" s="18">
        <f t="shared" si="9"/>
        <v>2031</v>
      </c>
      <c r="B242" s="18" t="s">
        <v>36</v>
      </c>
      <c r="C242" s="142">
        <v>20281</v>
      </c>
      <c r="D242" s="142">
        <v>82</v>
      </c>
      <c r="E242" s="142">
        <v>1223</v>
      </c>
      <c r="F242" s="142">
        <v>303</v>
      </c>
      <c r="G242" s="142">
        <v>75</v>
      </c>
      <c r="H242" s="142">
        <v>30</v>
      </c>
      <c r="I242" s="110">
        <f t="shared" si="8"/>
        <v>21994</v>
      </c>
    </row>
    <row r="243" spans="1:9">
      <c r="A243" s="18">
        <f t="shared" si="9"/>
        <v>2031</v>
      </c>
      <c r="B243" s="18" t="s">
        <v>41</v>
      </c>
      <c r="C243" s="142">
        <v>20294</v>
      </c>
      <c r="D243" s="142">
        <v>82</v>
      </c>
      <c r="E243" s="142">
        <v>1227</v>
      </c>
      <c r="F243" s="142">
        <v>303</v>
      </c>
      <c r="G243" s="142">
        <v>75</v>
      </c>
      <c r="H243" s="142">
        <v>30</v>
      </c>
      <c r="I243" s="110">
        <f t="shared" si="8"/>
        <v>22011</v>
      </c>
    </row>
    <row r="244" spans="1:9">
      <c r="A244" s="18">
        <f t="shared" si="9"/>
        <v>2031</v>
      </c>
      <c r="B244" s="18" t="s">
        <v>42</v>
      </c>
      <c r="C244" s="142">
        <v>20303</v>
      </c>
      <c r="D244" s="142">
        <v>80</v>
      </c>
      <c r="E244" s="142">
        <v>1231</v>
      </c>
      <c r="F244" s="142">
        <v>304</v>
      </c>
      <c r="G244" s="142">
        <v>75</v>
      </c>
      <c r="H244" s="142">
        <v>30</v>
      </c>
      <c r="I244" s="110">
        <f t="shared" si="8"/>
        <v>22023</v>
      </c>
    </row>
    <row r="245" spans="1:9">
      <c r="A245" s="18">
        <f t="shared" si="9"/>
        <v>2031</v>
      </c>
      <c r="B245" s="18" t="s">
        <v>43</v>
      </c>
      <c r="C245" s="142">
        <v>20298</v>
      </c>
      <c r="D245" s="142">
        <v>80</v>
      </c>
      <c r="E245" s="142">
        <v>1235</v>
      </c>
      <c r="F245" s="142">
        <v>305</v>
      </c>
      <c r="G245" s="142">
        <v>75</v>
      </c>
      <c r="H245" s="142">
        <v>30</v>
      </c>
      <c r="I245" s="110">
        <f t="shared" si="8"/>
        <v>22023</v>
      </c>
    </row>
    <row r="246" spans="1:9">
      <c r="A246" s="18">
        <f t="shared" si="9"/>
        <v>2031</v>
      </c>
      <c r="B246" s="18" t="s">
        <v>44</v>
      </c>
      <c r="C246" s="142">
        <v>20294</v>
      </c>
      <c r="D246" s="142">
        <v>80</v>
      </c>
      <c r="E246" s="142">
        <v>1240</v>
      </c>
      <c r="F246" s="142">
        <v>306</v>
      </c>
      <c r="G246" s="142">
        <v>75</v>
      </c>
      <c r="H246" s="142">
        <v>30</v>
      </c>
      <c r="I246" s="110">
        <f t="shared" si="8"/>
        <v>22025</v>
      </c>
    </row>
    <row r="247" spans="1:9">
      <c r="A247" s="18">
        <f t="shared" si="9"/>
        <v>2031</v>
      </c>
      <c r="B247" s="18" t="s">
        <v>45</v>
      </c>
      <c r="C247" s="142">
        <v>20295</v>
      </c>
      <c r="D247" s="142">
        <v>80</v>
      </c>
      <c r="E247" s="142">
        <v>1244</v>
      </c>
      <c r="F247" s="142">
        <v>307</v>
      </c>
      <c r="G247" s="142">
        <v>75</v>
      </c>
      <c r="H247" s="142">
        <v>30</v>
      </c>
      <c r="I247" s="110">
        <f t="shared" si="8"/>
        <v>22031</v>
      </c>
    </row>
    <row r="248" spans="1:9">
      <c r="A248" s="18">
        <f t="shared" si="9"/>
        <v>2031</v>
      </c>
      <c r="B248" s="18" t="s">
        <v>46</v>
      </c>
      <c r="C248" s="142">
        <v>20299</v>
      </c>
      <c r="D248" s="142">
        <v>80</v>
      </c>
      <c r="E248" s="142">
        <v>1247</v>
      </c>
      <c r="F248" s="142">
        <v>307</v>
      </c>
      <c r="G248" s="142">
        <v>75</v>
      </c>
      <c r="H248" s="142">
        <v>30</v>
      </c>
      <c r="I248" s="110">
        <f t="shared" si="8"/>
        <v>22038</v>
      </c>
    </row>
    <row r="249" spans="1:9">
      <c r="A249" s="18">
        <f t="shared" si="9"/>
        <v>2032</v>
      </c>
      <c r="B249" s="18" t="s">
        <v>31</v>
      </c>
      <c r="C249" s="142">
        <v>20313</v>
      </c>
      <c r="D249" s="142">
        <v>80</v>
      </c>
      <c r="E249" s="142">
        <v>1251</v>
      </c>
      <c r="F249" s="142">
        <v>309</v>
      </c>
      <c r="G249" s="142">
        <v>75</v>
      </c>
      <c r="H249" s="142">
        <v>30</v>
      </c>
      <c r="I249" s="110">
        <f t="shared" si="8"/>
        <v>22058</v>
      </c>
    </row>
    <row r="250" spans="1:9">
      <c r="A250" s="18">
        <f t="shared" si="9"/>
        <v>2032</v>
      </c>
      <c r="B250" s="18" t="s">
        <v>32</v>
      </c>
      <c r="C250" s="142">
        <v>20324</v>
      </c>
      <c r="D250" s="142">
        <v>80</v>
      </c>
      <c r="E250" s="142">
        <v>1257</v>
      </c>
      <c r="F250" s="142">
        <v>310</v>
      </c>
      <c r="G250" s="142">
        <v>75</v>
      </c>
      <c r="H250" s="142">
        <v>30</v>
      </c>
      <c r="I250" s="110">
        <f t="shared" si="8"/>
        <v>22076</v>
      </c>
    </row>
    <row r="251" spans="1:9">
      <c r="A251" s="18">
        <f t="shared" si="9"/>
        <v>2032</v>
      </c>
      <c r="B251" s="18" t="s">
        <v>33</v>
      </c>
      <c r="C251" s="142">
        <v>20336</v>
      </c>
      <c r="D251" s="142">
        <v>80</v>
      </c>
      <c r="E251" s="142">
        <v>1260</v>
      </c>
      <c r="F251" s="142">
        <v>310</v>
      </c>
      <c r="G251" s="142">
        <v>75</v>
      </c>
      <c r="H251" s="142">
        <v>30</v>
      </c>
      <c r="I251" s="110">
        <f t="shared" si="8"/>
        <v>22091</v>
      </c>
    </row>
    <row r="252" spans="1:9">
      <c r="A252" s="18">
        <f t="shared" si="9"/>
        <v>2032</v>
      </c>
      <c r="B252" s="18" t="s">
        <v>34</v>
      </c>
      <c r="C252" s="142">
        <v>20347</v>
      </c>
      <c r="D252" s="142">
        <v>80</v>
      </c>
      <c r="E252" s="142">
        <v>1264</v>
      </c>
      <c r="F252" s="142">
        <v>311</v>
      </c>
      <c r="G252" s="142">
        <v>75</v>
      </c>
      <c r="H252" s="142">
        <v>30</v>
      </c>
      <c r="I252" s="110">
        <f t="shared" si="8"/>
        <v>22107</v>
      </c>
    </row>
    <row r="253" spans="1:9">
      <c r="A253" s="18">
        <f t="shared" si="9"/>
        <v>2032</v>
      </c>
      <c r="B253" s="18" t="s">
        <v>35</v>
      </c>
      <c r="C253" s="142">
        <v>20359</v>
      </c>
      <c r="D253" s="142">
        <v>80</v>
      </c>
      <c r="E253" s="142">
        <v>1268</v>
      </c>
      <c r="F253" s="142">
        <v>312</v>
      </c>
      <c r="G253" s="142">
        <v>75</v>
      </c>
      <c r="H253" s="142">
        <v>30</v>
      </c>
      <c r="I253" s="110">
        <f t="shared" si="8"/>
        <v>22124</v>
      </c>
    </row>
    <row r="254" spans="1:9">
      <c r="A254" s="18">
        <f t="shared" si="9"/>
        <v>2032</v>
      </c>
      <c r="B254" s="18" t="s">
        <v>36</v>
      </c>
      <c r="C254" s="142">
        <v>20371</v>
      </c>
      <c r="D254" s="142">
        <v>80</v>
      </c>
      <c r="E254" s="142">
        <v>1273</v>
      </c>
      <c r="F254" s="142">
        <v>314</v>
      </c>
      <c r="G254" s="142">
        <v>75</v>
      </c>
      <c r="H254" s="142">
        <v>30</v>
      </c>
      <c r="I254" s="110">
        <f t="shared" si="8"/>
        <v>22143</v>
      </c>
    </row>
    <row r="255" spans="1:9">
      <c r="A255" s="18">
        <f t="shared" si="9"/>
        <v>2032</v>
      </c>
      <c r="B255" s="18" t="s">
        <v>41</v>
      </c>
      <c r="C255" s="142">
        <v>20382</v>
      </c>
      <c r="D255" s="142">
        <v>80</v>
      </c>
      <c r="E255" s="142">
        <v>1277</v>
      </c>
      <c r="F255" s="142">
        <v>314</v>
      </c>
      <c r="G255" s="142">
        <v>75</v>
      </c>
      <c r="H255" s="142">
        <v>30</v>
      </c>
      <c r="I255" s="110">
        <f t="shared" si="8"/>
        <v>22158</v>
      </c>
    </row>
    <row r="256" spans="1:9">
      <c r="A256" s="18">
        <f t="shared" si="9"/>
        <v>2032</v>
      </c>
      <c r="B256" s="18" t="s">
        <v>42</v>
      </c>
      <c r="C256" s="142">
        <v>20390</v>
      </c>
      <c r="D256" s="142">
        <v>80</v>
      </c>
      <c r="E256" s="142">
        <v>1281</v>
      </c>
      <c r="F256" s="142">
        <v>314</v>
      </c>
      <c r="G256" s="142">
        <v>75</v>
      </c>
      <c r="H256" s="142">
        <v>30</v>
      </c>
      <c r="I256" s="110">
        <f t="shared" si="8"/>
        <v>22170</v>
      </c>
    </row>
    <row r="257" spans="1:9">
      <c r="A257" s="18">
        <f t="shared" si="9"/>
        <v>2032</v>
      </c>
      <c r="B257" s="18" t="s">
        <v>43</v>
      </c>
      <c r="C257" s="142">
        <v>20382</v>
      </c>
      <c r="D257" s="142">
        <v>80</v>
      </c>
      <c r="E257" s="142">
        <v>1286</v>
      </c>
      <c r="F257" s="142">
        <v>317</v>
      </c>
      <c r="G257" s="142">
        <v>75</v>
      </c>
      <c r="H257" s="142">
        <v>30</v>
      </c>
      <c r="I257" s="110">
        <f t="shared" si="8"/>
        <v>22170</v>
      </c>
    </row>
    <row r="258" spans="1:9">
      <c r="A258" s="18">
        <f t="shared" si="9"/>
        <v>2032</v>
      </c>
      <c r="B258" s="18" t="s">
        <v>44</v>
      </c>
      <c r="C258" s="142">
        <v>20379</v>
      </c>
      <c r="D258" s="142">
        <v>80</v>
      </c>
      <c r="E258" s="142">
        <v>1290</v>
      </c>
      <c r="F258" s="142">
        <v>317</v>
      </c>
      <c r="G258" s="142">
        <v>75</v>
      </c>
      <c r="H258" s="142">
        <v>30</v>
      </c>
      <c r="I258" s="110">
        <f t="shared" si="8"/>
        <v>22171</v>
      </c>
    </row>
    <row r="259" spans="1:9">
      <c r="A259" s="18">
        <f t="shared" si="9"/>
        <v>2032</v>
      </c>
      <c r="B259" s="18" t="s">
        <v>45</v>
      </c>
      <c r="C259" s="142">
        <v>20379</v>
      </c>
      <c r="D259" s="142">
        <v>80</v>
      </c>
      <c r="E259" s="142">
        <v>1294</v>
      </c>
      <c r="F259" s="142">
        <v>318</v>
      </c>
      <c r="G259" s="142">
        <v>75</v>
      </c>
      <c r="H259" s="142">
        <v>30</v>
      </c>
      <c r="I259" s="110">
        <f t="shared" si="8"/>
        <v>22176</v>
      </c>
    </row>
    <row r="260" spans="1:9">
      <c r="A260" s="18">
        <f t="shared" si="9"/>
        <v>2032</v>
      </c>
      <c r="B260" s="18" t="s">
        <v>46</v>
      </c>
      <c r="C260" s="142">
        <v>20381</v>
      </c>
      <c r="D260" s="142">
        <v>80</v>
      </c>
      <c r="E260" s="142">
        <v>1299</v>
      </c>
      <c r="F260" s="142">
        <v>318</v>
      </c>
      <c r="G260" s="142">
        <v>75</v>
      </c>
      <c r="H260" s="142">
        <v>30</v>
      </c>
      <c r="I260" s="110">
        <f t="shared" si="8"/>
        <v>22183</v>
      </c>
    </row>
    <row r="261" spans="1:9">
      <c r="A261" s="18">
        <f t="shared" si="9"/>
        <v>2033</v>
      </c>
      <c r="B261" s="18" t="s">
        <v>31</v>
      </c>
      <c r="C261" s="142">
        <v>20394</v>
      </c>
      <c r="D261" s="142">
        <v>80</v>
      </c>
      <c r="E261" s="142">
        <v>1303</v>
      </c>
      <c r="F261" s="142">
        <v>320</v>
      </c>
      <c r="G261" s="142">
        <v>75</v>
      </c>
      <c r="H261" s="142">
        <v>30</v>
      </c>
      <c r="I261" s="110">
        <f t="shared" si="8"/>
        <v>22202</v>
      </c>
    </row>
    <row r="262" spans="1:9">
      <c r="A262" s="18">
        <f t="shared" si="9"/>
        <v>2033</v>
      </c>
      <c r="B262" s="18" t="s">
        <v>32</v>
      </c>
      <c r="C262" s="142">
        <v>20407</v>
      </c>
      <c r="D262" s="142">
        <v>80</v>
      </c>
      <c r="E262" s="142">
        <v>1306</v>
      </c>
      <c r="F262" s="142">
        <v>321</v>
      </c>
      <c r="G262" s="142">
        <v>75</v>
      </c>
      <c r="H262" s="142">
        <v>30</v>
      </c>
      <c r="I262" s="110">
        <f t="shared" si="8"/>
        <v>22219</v>
      </c>
    </row>
    <row r="263" spans="1:9">
      <c r="A263" s="18">
        <f t="shared" si="9"/>
        <v>2033</v>
      </c>
      <c r="B263" s="18" t="s">
        <v>33</v>
      </c>
      <c r="C263" s="142">
        <v>20417</v>
      </c>
      <c r="D263" s="142">
        <v>79</v>
      </c>
      <c r="E263" s="142">
        <v>1312</v>
      </c>
      <c r="F263" s="142">
        <v>321</v>
      </c>
      <c r="G263" s="142">
        <v>75</v>
      </c>
      <c r="H263" s="142">
        <v>30</v>
      </c>
      <c r="I263" s="110">
        <f t="shared" si="8"/>
        <v>22234</v>
      </c>
    </row>
    <row r="264" spans="1:9">
      <c r="A264" s="18">
        <f t="shared" si="9"/>
        <v>2033</v>
      </c>
      <c r="B264" s="18" t="s">
        <v>34</v>
      </c>
      <c r="C264" s="142">
        <v>20427</v>
      </c>
      <c r="D264" s="142">
        <v>79</v>
      </c>
      <c r="E264" s="142">
        <v>1316</v>
      </c>
      <c r="F264" s="142">
        <v>322</v>
      </c>
      <c r="G264" s="142">
        <v>75</v>
      </c>
      <c r="H264" s="142">
        <v>30</v>
      </c>
      <c r="I264" s="110">
        <f t="shared" si="8"/>
        <v>22249</v>
      </c>
    </row>
    <row r="265" spans="1:9">
      <c r="A265" s="18">
        <f t="shared" si="9"/>
        <v>2033</v>
      </c>
      <c r="B265" s="18" t="s">
        <v>35</v>
      </c>
      <c r="C265" s="142">
        <v>20436</v>
      </c>
      <c r="D265" s="142">
        <v>79</v>
      </c>
      <c r="E265" s="142">
        <v>1320</v>
      </c>
      <c r="F265" s="142">
        <v>324</v>
      </c>
      <c r="G265" s="142">
        <v>75</v>
      </c>
      <c r="H265" s="142">
        <v>30</v>
      </c>
      <c r="I265" s="110">
        <f t="shared" si="8"/>
        <v>22264</v>
      </c>
    </row>
    <row r="266" spans="1:9">
      <c r="A266" s="18">
        <f t="shared" si="9"/>
        <v>2033</v>
      </c>
      <c r="B266" s="18" t="s">
        <v>36</v>
      </c>
      <c r="C266" s="142">
        <v>20450</v>
      </c>
      <c r="D266" s="142">
        <v>79</v>
      </c>
      <c r="E266" s="142">
        <v>1324</v>
      </c>
      <c r="F266" s="142">
        <v>324</v>
      </c>
      <c r="G266" s="142">
        <v>75</v>
      </c>
      <c r="H266" s="142">
        <v>30</v>
      </c>
      <c r="I266" s="110">
        <f t="shared" si="8"/>
        <v>22282</v>
      </c>
    </row>
    <row r="267" spans="1:9">
      <c r="A267" s="18">
        <f t="shared" si="9"/>
        <v>2033</v>
      </c>
      <c r="B267" s="18" t="s">
        <v>41</v>
      </c>
      <c r="C267" s="142">
        <v>20458</v>
      </c>
      <c r="D267" s="142">
        <v>79</v>
      </c>
      <c r="E267" s="142">
        <v>1329</v>
      </c>
      <c r="F267" s="142">
        <v>325</v>
      </c>
      <c r="G267" s="142">
        <v>75</v>
      </c>
      <c r="H267" s="142">
        <v>30</v>
      </c>
      <c r="I267" s="110">
        <f t="shared" si="8"/>
        <v>22296</v>
      </c>
    </row>
    <row r="268" spans="1:9">
      <c r="A268" s="18">
        <f t="shared" si="9"/>
        <v>2033</v>
      </c>
      <c r="B268" s="18" t="s">
        <v>42</v>
      </c>
      <c r="C268" s="142">
        <v>20463</v>
      </c>
      <c r="D268" s="142">
        <v>79</v>
      </c>
      <c r="E268" s="142">
        <v>1334</v>
      </c>
      <c r="F268" s="142">
        <v>325</v>
      </c>
      <c r="G268" s="142">
        <v>75</v>
      </c>
      <c r="H268" s="142">
        <v>30</v>
      </c>
      <c r="I268" s="110">
        <f t="shared" si="8"/>
        <v>22306</v>
      </c>
    </row>
    <row r="269" spans="1:9">
      <c r="A269" s="18">
        <f t="shared" si="9"/>
        <v>2033</v>
      </c>
      <c r="B269" s="18" t="s">
        <v>43</v>
      </c>
      <c r="C269" s="142">
        <v>20457</v>
      </c>
      <c r="D269" s="142">
        <v>79</v>
      </c>
      <c r="E269" s="142">
        <v>1338</v>
      </c>
      <c r="F269" s="142">
        <v>328</v>
      </c>
      <c r="G269" s="142">
        <v>75</v>
      </c>
      <c r="H269" s="142">
        <v>30</v>
      </c>
      <c r="I269" s="110">
        <f t="shared" si="8"/>
        <v>22307</v>
      </c>
    </row>
    <row r="270" spans="1:9">
      <c r="A270" s="18">
        <f t="shared" si="9"/>
        <v>2033</v>
      </c>
      <c r="B270" s="18" t="s">
        <v>44</v>
      </c>
      <c r="C270" s="142">
        <v>20454</v>
      </c>
      <c r="D270" s="142">
        <v>79</v>
      </c>
      <c r="E270" s="142">
        <v>1342</v>
      </c>
      <c r="F270" s="142">
        <v>328</v>
      </c>
      <c r="G270" s="142">
        <v>75</v>
      </c>
      <c r="H270" s="142">
        <v>30</v>
      </c>
      <c r="I270" s="110">
        <f t="shared" si="8"/>
        <v>22308</v>
      </c>
    </row>
    <row r="271" spans="1:9">
      <c r="A271" s="18">
        <f t="shared" si="9"/>
        <v>2033</v>
      </c>
      <c r="B271" s="18" t="s">
        <v>45</v>
      </c>
      <c r="C271" s="142">
        <v>20454</v>
      </c>
      <c r="D271" s="142">
        <v>79</v>
      </c>
      <c r="E271" s="142">
        <v>1347</v>
      </c>
      <c r="F271" s="142">
        <v>328</v>
      </c>
      <c r="G271" s="142">
        <v>75</v>
      </c>
      <c r="H271" s="142">
        <v>30</v>
      </c>
      <c r="I271" s="110">
        <f t="shared" si="8"/>
        <v>22313</v>
      </c>
    </row>
    <row r="272" spans="1:9">
      <c r="A272" s="18">
        <f t="shared" si="9"/>
        <v>2033</v>
      </c>
      <c r="B272" s="18" t="s">
        <v>46</v>
      </c>
      <c r="C272" s="142">
        <v>20454</v>
      </c>
      <c r="D272" s="142">
        <v>79</v>
      </c>
      <c r="E272" s="142">
        <v>1351</v>
      </c>
      <c r="F272" s="142">
        <v>331</v>
      </c>
      <c r="G272" s="142">
        <v>75</v>
      </c>
      <c r="H272" s="142">
        <v>30</v>
      </c>
      <c r="I272" s="110">
        <f t="shared" si="8"/>
        <v>22320</v>
      </c>
    </row>
    <row r="273" spans="1:9">
      <c r="A273" s="18">
        <f t="shared" si="9"/>
        <v>2034</v>
      </c>
      <c r="B273" s="18" t="s">
        <v>31</v>
      </c>
      <c r="C273" s="142">
        <v>20464</v>
      </c>
      <c r="D273" s="142">
        <v>79</v>
      </c>
      <c r="E273" s="142">
        <v>1356</v>
      </c>
      <c r="F273" s="142">
        <v>331</v>
      </c>
      <c r="G273" s="142">
        <v>75</v>
      </c>
      <c r="H273" s="142">
        <v>30</v>
      </c>
      <c r="I273" s="110">
        <f t="shared" si="8"/>
        <v>22335</v>
      </c>
    </row>
    <row r="274" spans="1:9">
      <c r="A274" s="18">
        <f t="shared" si="9"/>
        <v>2034</v>
      </c>
      <c r="B274" s="18" t="s">
        <v>32</v>
      </c>
      <c r="C274" s="142">
        <v>20472</v>
      </c>
      <c r="D274" s="142">
        <v>79</v>
      </c>
      <c r="E274" s="142">
        <v>1360</v>
      </c>
      <c r="F274" s="142">
        <v>332</v>
      </c>
      <c r="G274" s="142">
        <v>75</v>
      </c>
      <c r="H274" s="142">
        <v>30</v>
      </c>
      <c r="I274" s="110">
        <f t="shared" si="8"/>
        <v>22348</v>
      </c>
    </row>
    <row r="275" spans="1:9">
      <c r="A275" s="18">
        <f t="shared" si="9"/>
        <v>2034</v>
      </c>
      <c r="B275" s="18" t="s">
        <v>33</v>
      </c>
      <c r="C275" s="142">
        <v>20479</v>
      </c>
      <c r="D275" s="142">
        <v>79</v>
      </c>
      <c r="E275" s="142">
        <v>1365</v>
      </c>
      <c r="F275" s="142">
        <v>332</v>
      </c>
      <c r="G275" s="142">
        <v>75</v>
      </c>
      <c r="H275" s="142">
        <v>30</v>
      </c>
      <c r="I275" s="110">
        <f t="shared" si="8"/>
        <v>22360</v>
      </c>
    </row>
    <row r="276" spans="1:9">
      <c r="A276" s="18">
        <f t="shared" si="9"/>
        <v>2034</v>
      </c>
      <c r="B276" s="18" t="s">
        <v>34</v>
      </c>
      <c r="C276" s="142">
        <v>20483</v>
      </c>
      <c r="D276" s="142">
        <v>79</v>
      </c>
      <c r="E276" s="142">
        <v>1369</v>
      </c>
      <c r="F276" s="142">
        <v>335</v>
      </c>
      <c r="G276" s="142">
        <v>75</v>
      </c>
      <c r="H276" s="142">
        <v>30</v>
      </c>
      <c r="I276" s="110">
        <f t="shared" ref="I276:I320" si="10">SUM(C276:H276)</f>
        <v>22371</v>
      </c>
    </row>
    <row r="277" spans="1:9">
      <c r="A277" s="18">
        <f t="shared" ref="A277:A320" si="11">A265+1</f>
        <v>2034</v>
      </c>
      <c r="B277" s="18" t="s">
        <v>35</v>
      </c>
      <c r="C277" s="142">
        <v>20490</v>
      </c>
      <c r="D277" s="142">
        <v>79</v>
      </c>
      <c r="E277" s="142">
        <v>1374</v>
      </c>
      <c r="F277" s="142">
        <v>335</v>
      </c>
      <c r="G277" s="142">
        <v>75</v>
      </c>
      <c r="H277" s="142">
        <v>30</v>
      </c>
      <c r="I277" s="110">
        <f t="shared" si="10"/>
        <v>22383</v>
      </c>
    </row>
    <row r="278" spans="1:9">
      <c r="A278" s="18">
        <f t="shared" si="11"/>
        <v>2034</v>
      </c>
      <c r="B278" s="18" t="s">
        <v>36</v>
      </c>
      <c r="C278" s="142">
        <v>20500</v>
      </c>
      <c r="D278" s="142">
        <v>79</v>
      </c>
      <c r="E278" s="142">
        <v>1379</v>
      </c>
      <c r="F278" s="142">
        <v>335</v>
      </c>
      <c r="G278" s="142">
        <v>75</v>
      </c>
      <c r="H278" s="142">
        <v>30</v>
      </c>
      <c r="I278" s="110">
        <f t="shared" si="10"/>
        <v>22398</v>
      </c>
    </row>
    <row r="279" spans="1:9">
      <c r="A279" s="18">
        <f t="shared" si="11"/>
        <v>2034</v>
      </c>
      <c r="B279" s="18" t="s">
        <v>41</v>
      </c>
      <c r="C279" s="142">
        <v>20507</v>
      </c>
      <c r="D279" s="142">
        <v>79</v>
      </c>
      <c r="E279" s="142">
        <v>1382</v>
      </c>
      <c r="F279" s="142">
        <v>336</v>
      </c>
      <c r="G279" s="142">
        <v>75</v>
      </c>
      <c r="H279" s="142">
        <v>30</v>
      </c>
      <c r="I279" s="110">
        <f t="shared" si="10"/>
        <v>22409</v>
      </c>
    </row>
    <row r="280" spans="1:9">
      <c r="A280" s="18">
        <f t="shared" si="11"/>
        <v>2034</v>
      </c>
      <c r="B280" s="18" t="s">
        <v>42</v>
      </c>
      <c r="C280" s="142">
        <v>20507</v>
      </c>
      <c r="D280" s="142">
        <v>79</v>
      </c>
      <c r="E280" s="142">
        <v>1388</v>
      </c>
      <c r="F280" s="142">
        <v>338</v>
      </c>
      <c r="G280" s="142">
        <v>75</v>
      </c>
      <c r="H280" s="142">
        <v>30</v>
      </c>
      <c r="I280" s="110">
        <f t="shared" si="10"/>
        <v>22417</v>
      </c>
    </row>
    <row r="281" spans="1:9">
      <c r="A281" s="18">
        <f t="shared" si="11"/>
        <v>2034</v>
      </c>
      <c r="B281" s="18" t="s">
        <v>43</v>
      </c>
      <c r="C281" s="142">
        <v>20504</v>
      </c>
      <c r="D281" s="142">
        <v>78</v>
      </c>
      <c r="E281" s="142">
        <v>1392</v>
      </c>
      <c r="F281" s="142">
        <v>339</v>
      </c>
      <c r="G281" s="142">
        <v>75</v>
      </c>
      <c r="H281" s="142">
        <v>30</v>
      </c>
      <c r="I281" s="110">
        <f t="shared" si="10"/>
        <v>22418</v>
      </c>
    </row>
    <row r="282" spans="1:9">
      <c r="A282" s="18">
        <f t="shared" si="11"/>
        <v>2034</v>
      </c>
      <c r="B282" s="18" t="s">
        <v>44</v>
      </c>
      <c r="C282" s="142">
        <v>20501</v>
      </c>
      <c r="D282" s="142">
        <v>77</v>
      </c>
      <c r="E282" s="142">
        <v>1397</v>
      </c>
      <c r="F282" s="142">
        <v>339</v>
      </c>
      <c r="G282" s="142">
        <v>75</v>
      </c>
      <c r="H282" s="142">
        <v>30</v>
      </c>
      <c r="I282" s="110">
        <f t="shared" si="10"/>
        <v>22419</v>
      </c>
    </row>
    <row r="283" spans="1:9">
      <c r="A283" s="18">
        <f t="shared" si="11"/>
        <v>2034</v>
      </c>
      <c r="B283" s="18" t="s">
        <v>45</v>
      </c>
      <c r="C283" s="142">
        <v>20499</v>
      </c>
      <c r="D283" s="142">
        <v>77</v>
      </c>
      <c r="E283" s="142">
        <v>1401</v>
      </c>
      <c r="F283" s="142">
        <v>341</v>
      </c>
      <c r="G283" s="142">
        <v>75</v>
      </c>
      <c r="H283" s="142">
        <v>30</v>
      </c>
      <c r="I283" s="110">
        <f t="shared" si="10"/>
        <v>22423</v>
      </c>
    </row>
    <row r="284" spans="1:9">
      <c r="A284" s="18">
        <f t="shared" si="11"/>
        <v>2034</v>
      </c>
      <c r="B284" s="18" t="s">
        <v>46</v>
      </c>
      <c r="C284" s="142">
        <v>20498</v>
      </c>
      <c r="D284" s="142">
        <v>77</v>
      </c>
      <c r="E284" s="142">
        <v>1406</v>
      </c>
      <c r="F284" s="142">
        <v>342</v>
      </c>
      <c r="G284" s="142">
        <v>75</v>
      </c>
      <c r="H284" s="142">
        <v>30</v>
      </c>
      <c r="I284" s="110">
        <f t="shared" si="10"/>
        <v>22428</v>
      </c>
    </row>
    <row r="285" spans="1:9">
      <c r="A285" s="18">
        <f t="shared" si="11"/>
        <v>2035</v>
      </c>
      <c r="B285" s="18" t="s">
        <v>31</v>
      </c>
      <c r="C285" s="142">
        <v>20504</v>
      </c>
      <c r="D285" s="142">
        <v>77</v>
      </c>
      <c r="E285" s="142">
        <v>1411</v>
      </c>
      <c r="F285" s="142">
        <v>342</v>
      </c>
      <c r="G285" s="142">
        <v>75</v>
      </c>
      <c r="H285" s="142">
        <v>30</v>
      </c>
      <c r="I285" s="110">
        <f t="shared" si="10"/>
        <v>22439</v>
      </c>
    </row>
    <row r="286" spans="1:9">
      <c r="A286" s="18">
        <f t="shared" si="11"/>
        <v>2035</v>
      </c>
      <c r="B286" s="18" t="s">
        <v>32</v>
      </c>
      <c r="C286" s="142">
        <v>20508</v>
      </c>
      <c r="D286" s="142">
        <v>77</v>
      </c>
      <c r="E286" s="142">
        <v>1416</v>
      </c>
      <c r="F286" s="142">
        <v>343</v>
      </c>
      <c r="G286" s="142">
        <v>75</v>
      </c>
      <c r="H286" s="142">
        <v>30</v>
      </c>
      <c r="I286" s="110">
        <f t="shared" si="10"/>
        <v>22449</v>
      </c>
    </row>
    <row r="287" spans="1:9">
      <c r="A287" s="18">
        <f t="shared" si="11"/>
        <v>2035</v>
      </c>
      <c r="B287" s="18" t="s">
        <v>33</v>
      </c>
      <c r="C287" s="142">
        <v>20509</v>
      </c>
      <c r="D287" s="142">
        <v>77</v>
      </c>
      <c r="E287" s="142">
        <v>1421</v>
      </c>
      <c r="F287" s="142">
        <v>345</v>
      </c>
      <c r="G287" s="142">
        <v>75</v>
      </c>
      <c r="H287" s="142">
        <v>30</v>
      </c>
      <c r="I287" s="110">
        <f t="shared" si="10"/>
        <v>22457</v>
      </c>
    </row>
    <row r="288" spans="1:9">
      <c r="A288" s="18">
        <f t="shared" si="11"/>
        <v>2035</v>
      </c>
      <c r="B288" s="18" t="s">
        <v>34</v>
      </c>
      <c r="C288" s="142">
        <v>20514</v>
      </c>
      <c r="D288" s="142">
        <v>77</v>
      </c>
      <c r="E288" s="142">
        <v>1425</v>
      </c>
      <c r="F288" s="142">
        <v>346</v>
      </c>
      <c r="G288" s="142">
        <v>75</v>
      </c>
      <c r="H288" s="142">
        <v>30</v>
      </c>
      <c r="I288" s="110">
        <f t="shared" si="10"/>
        <v>22467</v>
      </c>
    </row>
    <row r="289" spans="1:9">
      <c r="A289" s="18">
        <f t="shared" si="11"/>
        <v>2035</v>
      </c>
      <c r="B289" s="18" t="s">
        <v>35</v>
      </c>
      <c r="C289" s="142">
        <v>20517</v>
      </c>
      <c r="D289" s="142">
        <v>77</v>
      </c>
      <c r="E289" s="142">
        <v>1430</v>
      </c>
      <c r="F289" s="142">
        <v>346</v>
      </c>
      <c r="G289" s="142">
        <v>75</v>
      </c>
      <c r="H289" s="142">
        <v>30</v>
      </c>
      <c r="I289" s="110">
        <f t="shared" si="10"/>
        <v>22475</v>
      </c>
    </row>
    <row r="290" spans="1:9">
      <c r="A290" s="18">
        <f t="shared" si="11"/>
        <v>2035</v>
      </c>
      <c r="B290" s="18" t="s">
        <v>36</v>
      </c>
      <c r="C290" s="142">
        <v>20523</v>
      </c>
      <c r="D290" s="142">
        <v>76</v>
      </c>
      <c r="E290" s="142">
        <v>1434</v>
      </c>
      <c r="F290" s="142">
        <v>349</v>
      </c>
      <c r="G290" s="142">
        <v>75</v>
      </c>
      <c r="H290" s="142">
        <v>30</v>
      </c>
      <c r="I290" s="110">
        <f t="shared" si="10"/>
        <v>22487</v>
      </c>
    </row>
    <row r="291" spans="1:9">
      <c r="A291" s="18">
        <f t="shared" si="11"/>
        <v>2035</v>
      </c>
      <c r="B291" s="18" t="s">
        <v>41</v>
      </c>
      <c r="C291" s="142">
        <v>20524</v>
      </c>
      <c r="D291" s="142">
        <v>76</v>
      </c>
      <c r="E291" s="142">
        <v>1440</v>
      </c>
      <c r="F291" s="142">
        <v>349</v>
      </c>
      <c r="G291" s="142">
        <v>75</v>
      </c>
      <c r="H291" s="142">
        <v>30</v>
      </c>
      <c r="I291" s="110">
        <f t="shared" si="10"/>
        <v>22494</v>
      </c>
    </row>
    <row r="292" spans="1:9">
      <c r="A292" s="18">
        <f t="shared" si="11"/>
        <v>2035</v>
      </c>
      <c r="B292" s="18" t="s">
        <v>42</v>
      </c>
      <c r="C292" s="142">
        <v>20526</v>
      </c>
      <c r="D292" s="142">
        <v>76</v>
      </c>
      <c r="E292" s="142">
        <v>1445</v>
      </c>
      <c r="F292" s="142">
        <v>349</v>
      </c>
      <c r="G292" s="142">
        <v>75</v>
      </c>
      <c r="H292" s="142">
        <v>30</v>
      </c>
      <c r="I292" s="110">
        <f t="shared" si="10"/>
        <v>22501</v>
      </c>
    </row>
    <row r="293" spans="1:9">
      <c r="A293" s="18">
        <f t="shared" si="11"/>
        <v>2035</v>
      </c>
      <c r="B293" s="18" t="s">
        <v>43</v>
      </c>
      <c r="C293" s="142">
        <v>20521</v>
      </c>
      <c r="D293" s="142">
        <v>76</v>
      </c>
      <c r="E293" s="142">
        <v>1448</v>
      </c>
      <c r="F293" s="142">
        <v>351</v>
      </c>
      <c r="G293" s="142">
        <v>75</v>
      </c>
      <c r="H293" s="142">
        <v>30</v>
      </c>
      <c r="I293" s="110">
        <f t="shared" si="10"/>
        <v>22501</v>
      </c>
    </row>
    <row r="294" spans="1:9">
      <c r="A294" s="18">
        <f t="shared" si="11"/>
        <v>2035</v>
      </c>
      <c r="B294" s="18" t="s">
        <v>44</v>
      </c>
      <c r="C294" s="142">
        <v>20515</v>
      </c>
      <c r="D294" s="142">
        <v>76</v>
      </c>
      <c r="E294" s="142">
        <v>1454</v>
      </c>
      <c r="F294" s="142">
        <v>352</v>
      </c>
      <c r="G294" s="142">
        <v>75</v>
      </c>
      <c r="H294" s="142">
        <v>30</v>
      </c>
      <c r="I294" s="110">
        <f t="shared" si="10"/>
        <v>22502</v>
      </c>
    </row>
    <row r="295" spans="1:9">
      <c r="A295" s="18">
        <f t="shared" si="11"/>
        <v>2035</v>
      </c>
      <c r="B295" s="18" t="s">
        <v>45</v>
      </c>
      <c r="C295" s="142">
        <v>20513</v>
      </c>
      <c r="D295" s="142">
        <v>76</v>
      </c>
      <c r="E295" s="142">
        <v>1458</v>
      </c>
      <c r="F295" s="142">
        <v>353</v>
      </c>
      <c r="G295" s="142">
        <v>75</v>
      </c>
      <c r="H295" s="142">
        <v>30</v>
      </c>
      <c r="I295" s="110">
        <f t="shared" si="10"/>
        <v>22505</v>
      </c>
    </row>
    <row r="296" spans="1:9">
      <c r="A296" s="18">
        <f t="shared" si="11"/>
        <v>2035</v>
      </c>
      <c r="B296" s="18" t="s">
        <v>46</v>
      </c>
      <c r="C296" s="142">
        <v>20510</v>
      </c>
      <c r="D296" s="142">
        <v>76</v>
      </c>
      <c r="E296" s="142">
        <v>1464</v>
      </c>
      <c r="F296" s="142">
        <v>353</v>
      </c>
      <c r="G296" s="142">
        <v>75</v>
      </c>
      <c r="H296" s="142">
        <v>30</v>
      </c>
      <c r="I296" s="110">
        <f t="shared" si="10"/>
        <v>22508</v>
      </c>
    </row>
    <row r="297" spans="1:9">
      <c r="A297" s="18">
        <f t="shared" si="11"/>
        <v>2036</v>
      </c>
      <c r="B297" s="18" t="s">
        <v>31</v>
      </c>
      <c r="C297" s="142">
        <v>20512</v>
      </c>
      <c r="D297" s="142">
        <v>76</v>
      </c>
      <c r="E297" s="142">
        <v>1469</v>
      </c>
      <c r="F297" s="142">
        <v>356</v>
      </c>
      <c r="G297" s="142">
        <v>75</v>
      </c>
      <c r="H297" s="142">
        <v>30</v>
      </c>
      <c r="I297" s="110">
        <f t="shared" si="10"/>
        <v>22518</v>
      </c>
    </row>
    <row r="298" spans="1:9">
      <c r="A298" s="18">
        <f t="shared" si="11"/>
        <v>2036</v>
      </c>
      <c r="B298" s="18" t="s">
        <v>32</v>
      </c>
      <c r="C298" s="142">
        <v>20517</v>
      </c>
      <c r="D298" s="142">
        <v>76</v>
      </c>
      <c r="E298" s="142">
        <v>1474</v>
      </c>
      <c r="F298" s="142">
        <v>356</v>
      </c>
      <c r="G298" s="142">
        <v>75</v>
      </c>
      <c r="H298" s="142">
        <v>30</v>
      </c>
      <c r="I298" s="110">
        <f t="shared" si="10"/>
        <v>22528</v>
      </c>
    </row>
    <row r="299" spans="1:9">
      <c r="A299" s="18">
        <f t="shared" si="11"/>
        <v>2036</v>
      </c>
      <c r="B299" s="18" t="s">
        <v>33</v>
      </c>
      <c r="C299" s="142">
        <v>20520</v>
      </c>
      <c r="D299" s="142">
        <v>76</v>
      </c>
      <c r="E299" s="142">
        <v>1478</v>
      </c>
      <c r="F299" s="142">
        <v>357</v>
      </c>
      <c r="G299" s="142">
        <v>75</v>
      </c>
      <c r="H299" s="142">
        <v>30</v>
      </c>
      <c r="I299" s="110">
        <f t="shared" si="10"/>
        <v>22536</v>
      </c>
    </row>
    <row r="300" spans="1:9">
      <c r="A300" s="18">
        <f t="shared" si="11"/>
        <v>2036</v>
      </c>
      <c r="B300" s="18" t="s">
        <v>34</v>
      </c>
      <c r="C300" s="142">
        <v>20523</v>
      </c>
      <c r="D300" s="142">
        <v>75</v>
      </c>
      <c r="E300" s="142">
        <v>1483</v>
      </c>
      <c r="F300" s="142">
        <v>358</v>
      </c>
      <c r="G300" s="142">
        <v>75</v>
      </c>
      <c r="H300" s="142">
        <v>30</v>
      </c>
      <c r="I300" s="110">
        <f t="shared" si="10"/>
        <v>22544</v>
      </c>
    </row>
    <row r="301" spans="1:9">
      <c r="A301" s="18">
        <f t="shared" si="11"/>
        <v>2036</v>
      </c>
      <c r="B301" s="18" t="s">
        <v>35</v>
      </c>
      <c r="C301" s="142">
        <v>20525</v>
      </c>
      <c r="D301" s="142">
        <v>75</v>
      </c>
      <c r="E301" s="142">
        <v>1488</v>
      </c>
      <c r="F301" s="142">
        <v>359</v>
      </c>
      <c r="G301" s="142">
        <v>75</v>
      </c>
      <c r="H301" s="142">
        <v>30</v>
      </c>
      <c r="I301" s="110">
        <f t="shared" si="10"/>
        <v>22552</v>
      </c>
    </row>
    <row r="302" spans="1:9">
      <c r="A302" s="18">
        <f t="shared" si="11"/>
        <v>2036</v>
      </c>
      <c r="B302" s="18" t="s">
        <v>36</v>
      </c>
      <c r="C302" s="142">
        <v>20529</v>
      </c>
      <c r="D302" s="142">
        <v>75</v>
      </c>
      <c r="E302" s="142">
        <v>1493</v>
      </c>
      <c r="F302" s="142">
        <v>360</v>
      </c>
      <c r="G302" s="142">
        <v>75</v>
      </c>
      <c r="H302" s="142">
        <v>30</v>
      </c>
      <c r="I302" s="110">
        <f t="shared" si="10"/>
        <v>22562</v>
      </c>
    </row>
    <row r="303" spans="1:9">
      <c r="A303" s="18">
        <f t="shared" si="11"/>
        <v>2036</v>
      </c>
      <c r="B303" s="18" t="s">
        <v>41</v>
      </c>
      <c r="C303" s="142">
        <v>20530</v>
      </c>
      <c r="D303" s="142">
        <v>75</v>
      </c>
      <c r="E303" s="142">
        <v>1499</v>
      </c>
      <c r="F303" s="142">
        <v>360</v>
      </c>
      <c r="G303" s="142">
        <v>75</v>
      </c>
      <c r="H303" s="142">
        <v>30</v>
      </c>
      <c r="I303" s="110">
        <f t="shared" si="10"/>
        <v>22569</v>
      </c>
    </row>
    <row r="304" spans="1:9">
      <c r="A304" s="18">
        <f t="shared" si="11"/>
        <v>2036</v>
      </c>
      <c r="B304" s="18" t="s">
        <v>42</v>
      </c>
      <c r="C304" s="142">
        <v>20529</v>
      </c>
      <c r="D304" s="142">
        <v>75</v>
      </c>
      <c r="E304" s="142">
        <v>1503</v>
      </c>
      <c r="F304" s="142">
        <v>363</v>
      </c>
      <c r="G304" s="142">
        <v>75</v>
      </c>
      <c r="H304" s="142">
        <v>30</v>
      </c>
      <c r="I304" s="110">
        <f t="shared" si="10"/>
        <v>22575</v>
      </c>
    </row>
    <row r="305" spans="1:9">
      <c r="A305" s="18">
        <f t="shared" si="11"/>
        <v>2036</v>
      </c>
      <c r="B305" s="18" t="s">
        <v>43</v>
      </c>
      <c r="C305" s="142">
        <v>20524</v>
      </c>
      <c r="D305" s="142">
        <v>75</v>
      </c>
      <c r="E305" s="142">
        <v>1508</v>
      </c>
      <c r="F305" s="142">
        <v>363</v>
      </c>
      <c r="G305" s="142">
        <v>75</v>
      </c>
      <c r="H305" s="142">
        <v>30</v>
      </c>
      <c r="I305" s="110">
        <f t="shared" si="10"/>
        <v>22575</v>
      </c>
    </row>
    <row r="306" spans="1:9">
      <c r="A306" s="18">
        <f t="shared" si="11"/>
        <v>2036</v>
      </c>
      <c r="B306" s="18" t="s">
        <v>44</v>
      </c>
      <c r="C306" s="142">
        <v>20520</v>
      </c>
      <c r="D306" s="142">
        <v>75</v>
      </c>
      <c r="E306" s="142">
        <v>1513</v>
      </c>
      <c r="F306" s="142">
        <v>364</v>
      </c>
      <c r="G306" s="142">
        <v>75</v>
      </c>
      <c r="H306" s="142">
        <v>30</v>
      </c>
      <c r="I306" s="110">
        <f t="shared" si="10"/>
        <v>22577</v>
      </c>
    </row>
    <row r="307" spans="1:9">
      <c r="A307" s="18">
        <f t="shared" si="11"/>
        <v>2036</v>
      </c>
      <c r="B307" s="18" t="s">
        <v>45</v>
      </c>
      <c r="C307" s="142">
        <v>20517</v>
      </c>
      <c r="D307" s="142">
        <v>75</v>
      </c>
      <c r="E307" s="142">
        <v>1518</v>
      </c>
      <c r="F307" s="142">
        <v>365</v>
      </c>
      <c r="G307" s="142">
        <v>75</v>
      </c>
      <c r="H307" s="142">
        <v>30</v>
      </c>
      <c r="I307" s="110">
        <f t="shared" si="10"/>
        <v>22580</v>
      </c>
    </row>
    <row r="308" spans="1:9">
      <c r="A308" s="18">
        <f t="shared" si="11"/>
        <v>2036</v>
      </c>
      <c r="B308" s="18" t="s">
        <v>46</v>
      </c>
      <c r="C308" s="142">
        <v>20512</v>
      </c>
      <c r="D308" s="142">
        <v>75</v>
      </c>
      <c r="E308" s="142">
        <v>1523</v>
      </c>
      <c r="F308" s="142">
        <v>367</v>
      </c>
      <c r="G308" s="142">
        <v>75</v>
      </c>
      <c r="H308" s="142">
        <v>30</v>
      </c>
      <c r="I308" s="110">
        <f t="shared" si="10"/>
        <v>22582</v>
      </c>
    </row>
    <row r="309" spans="1:9">
      <c r="A309" s="18">
        <f t="shared" si="11"/>
        <v>2037</v>
      </c>
      <c r="B309" s="18" t="s">
        <v>31</v>
      </c>
      <c r="C309" s="142">
        <v>20517</v>
      </c>
      <c r="D309" s="142">
        <v>75</v>
      </c>
      <c r="E309" s="142">
        <v>1528</v>
      </c>
      <c r="F309" s="142">
        <v>367</v>
      </c>
      <c r="G309" s="142">
        <v>75</v>
      </c>
      <c r="H309" s="142">
        <v>30</v>
      </c>
      <c r="I309" s="110">
        <f t="shared" si="10"/>
        <v>22592</v>
      </c>
    </row>
    <row r="310" spans="1:9">
      <c r="A310" s="18">
        <f t="shared" si="11"/>
        <v>2037</v>
      </c>
      <c r="B310" s="18" t="s">
        <v>32</v>
      </c>
      <c r="C310" s="142">
        <v>20519</v>
      </c>
      <c r="D310" s="142">
        <v>75</v>
      </c>
      <c r="E310" s="142">
        <v>1534</v>
      </c>
      <c r="F310" s="142">
        <v>369</v>
      </c>
      <c r="G310" s="142">
        <v>75</v>
      </c>
      <c r="H310" s="142">
        <v>30</v>
      </c>
      <c r="I310" s="110">
        <f t="shared" si="10"/>
        <v>22602</v>
      </c>
    </row>
    <row r="311" spans="1:9">
      <c r="A311" s="18">
        <f t="shared" si="11"/>
        <v>2037</v>
      </c>
      <c r="B311" s="18" t="s">
        <v>33</v>
      </c>
      <c r="C311" s="142">
        <v>20521</v>
      </c>
      <c r="D311" s="142">
        <v>75</v>
      </c>
      <c r="E311" s="142">
        <v>1539</v>
      </c>
      <c r="F311" s="142">
        <v>370</v>
      </c>
      <c r="G311" s="142">
        <v>75</v>
      </c>
      <c r="H311" s="142">
        <v>30</v>
      </c>
      <c r="I311" s="110">
        <f t="shared" si="10"/>
        <v>22610</v>
      </c>
    </row>
    <row r="312" spans="1:9">
      <c r="A312" s="18">
        <f t="shared" si="11"/>
        <v>2037</v>
      </c>
      <c r="B312" s="18" t="s">
        <v>34</v>
      </c>
      <c r="C312" s="142">
        <v>20524</v>
      </c>
      <c r="D312" s="142">
        <v>75</v>
      </c>
      <c r="E312" s="142">
        <v>1544</v>
      </c>
      <c r="F312" s="142">
        <v>370</v>
      </c>
      <c r="G312" s="142">
        <v>75</v>
      </c>
      <c r="H312" s="142">
        <v>30</v>
      </c>
      <c r="I312" s="110">
        <f t="shared" si="10"/>
        <v>22618</v>
      </c>
    </row>
    <row r="313" spans="1:9">
      <c r="A313" s="18">
        <f t="shared" si="11"/>
        <v>2037</v>
      </c>
      <c r="B313" s="18" t="s">
        <v>35</v>
      </c>
      <c r="C313" s="142">
        <v>20527</v>
      </c>
      <c r="D313" s="142">
        <v>75</v>
      </c>
      <c r="E313" s="142">
        <v>1548</v>
      </c>
      <c r="F313" s="142">
        <v>372</v>
      </c>
      <c r="G313" s="142">
        <v>75</v>
      </c>
      <c r="H313" s="142">
        <v>30</v>
      </c>
      <c r="I313" s="110">
        <f t="shared" si="10"/>
        <v>22627</v>
      </c>
    </row>
    <row r="314" spans="1:9">
      <c r="A314" s="18">
        <f t="shared" si="11"/>
        <v>2037</v>
      </c>
      <c r="B314" s="18" t="s">
        <v>36</v>
      </c>
      <c r="C314" s="142">
        <v>20530</v>
      </c>
      <c r="D314" s="142">
        <v>75</v>
      </c>
      <c r="E314" s="142">
        <v>1554</v>
      </c>
      <c r="F314" s="142">
        <v>373</v>
      </c>
      <c r="G314" s="142">
        <v>75</v>
      </c>
      <c r="H314" s="142">
        <v>30</v>
      </c>
      <c r="I314" s="110">
        <f t="shared" si="10"/>
        <v>22637</v>
      </c>
    </row>
    <row r="315" spans="1:9">
      <c r="A315" s="18">
        <f t="shared" si="11"/>
        <v>2037</v>
      </c>
      <c r="B315" s="18" t="s">
        <v>41</v>
      </c>
      <c r="C315" s="142">
        <v>20531</v>
      </c>
      <c r="D315" s="142">
        <v>75</v>
      </c>
      <c r="E315" s="142">
        <v>1559</v>
      </c>
      <c r="F315" s="142">
        <v>374</v>
      </c>
      <c r="G315" s="142">
        <v>75</v>
      </c>
      <c r="H315" s="142">
        <v>30</v>
      </c>
      <c r="I315" s="110">
        <f t="shared" si="10"/>
        <v>22644</v>
      </c>
    </row>
    <row r="316" spans="1:9">
      <c r="A316" s="18">
        <f t="shared" si="11"/>
        <v>2037</v>
      </c>
      <c r="B316" s="18" t="s">
        <v>42</v>
      </c>
      <c r="C316" s="142">
        <v>20531</v>
      </c>
      <c r="D316" s="142">
        <v>75</v>
      </c>
      <c r="E316" s="142">
        <v>1565</v>
      </c>
      <c r="F316" s="142">
        <v>374</v>
      </c>
      <c r="G316" s="142">
        <v>75</v>
      </c>
      <c r="H316" s="142">
        <v>30</v>
      </c>
      <c r="I316" s="110">
        <f t="shared" si="10"/>
        <v>22650</v>
      </c>
    </row>
    <row r="317" spans="1:9">
      <c r="A317" s="18">
        <f t="shared" si="11"/>
        <v>2037</v>
      </c>
      <c r="B317" s="18" t="s">
        <v>43</v>
      </c>
      <c r="C317" s="142">
        <v>20525</v>
      </c>
      <c r="D317" s="142">
        <v>75</v>
      </c>
      <c r="E317" s="142">
        <v>1569</v>
      </c>
      <c r="F317" s="142">
        <v>376</v>
      </c>
      <c r="G317" s="142">
        <v>75</v>
      </c>
      <c r="H317" s="142">
        <v>30</v>
      </c>
      <c r="I317" s="110">
        <f t="shared" si="10"/>
        <v>22650</v>
      </c>
    </row>
    <row r="318" spans="1:9">
      <c r="A318" s="18">
        <f t="shared" si="11"/>
        <v>2037</v>
      </c>
      <c r="B318" s="18" t="s">
        <v>44</v>
      </c>
      <c r="C318" s="142">
        <v>20519</v>
      </c>
      <c r="D318" s="142">
        <v>75</v>
      </c>
      <c r="E318" s="142">
        <v>1575</v>
      </c>
      <c r="F318" s="142">
        <v>377</v>
      </c>
      <c r="G318" s="142">
        <v>75</v>
      </c>
      <c r="H318" s="142">
        <v>30</v>
      </c>
      <c r="I318" s="110">
        <f t="shared" si="10"/>
        <v>22651</v>
      </c>
    </row>
    <row r="319" spans="1:9">
      <c r="A319" s="18">
        <f t="shared" si="11"/>
        <v>2037</v>
      </c>
      <c r="B319" s="18" t="s">
        <v>45</v>
      </c>
      <c r="C319" s="142">
        <v>20515</v>
      </c>
      <c r="D319" s="142">
        <v>75</v>
      </c>
      <c r="E319" s="142">
        <v>1580</v>
      </c>
      <c r="F319" s="142">
        <v>378</v>
      </c>
      <c r="G319" s="142">
        <v>75</v>
      </c>
      <c r="H319" s="142">
        <v>30</v>
      </c>
      <c r="I319" s="110">
        <f t="shared" si="10"/>
        <v>22653</v>
      </c>
    </row>
    <row r="320" spans="1:9">
      <c r="A320" s="18">
        <f t="shared" si="11"/>
        <v>2037</v>
      </c>
      <c r="B320" s="18" t="s">
        <v>46</v>
      </c>
      <c r="C320" s="142">
        <v>20513</v>
      </c>
      <c r="D320" s="142">
        <v>74</v>
      </c>
      <c r="E320" s="142">
        <v>1586</v>
      </c>
      <c r="F320" s="142">
        <v>379</v>
      </c>
      <c r="G320" s="142">
        <v>75</v>
      </c>
      <c r="H320" s="142">
        <v>30</v>
      </c>
      <c r="I320" s="110">
        <f t="shared" si="10"/>
        <v>22657</v>
      </c>
    </row>
  </sheetData>
  <mergeCells count="1">
    <mergeCell ref="L3:P5"/>
  </mergeCells>
  <phoneticPr fontId="4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C000"/>
  </sheetPr>
  <dimension ref="A1:T355"/>
  <sheetViews>
    <sheetView zoomScale="90" zoomScaleNormal="90" workbookViewId="0">
      <pane ySplit="2" topLeftCell="A3" activePane="bottomLeft" state="frozen"/>
      <selection pane="bottomLeft" activeCell="A3" sqref="A3"/>
    </sheetView>
  </sheetViews>
  <sheetFormatPr defaultRowHeight="15"/>
  <cols>
    <col min="1" max="1" width="9" style="3" customWidth="1"/>
    <col min="2" max="2" width="7.42578125" style="3" customWidth="1"/>
    <col min="3" max="4" width="7.85546875" style="3" customWidth="1"/>
    <col min="5" max="7" width="9.28515625" style="3" customWidth="1"/>
    <col min="8" max="8" width="15.7109375" style="3" customWidth="1"/>
    <col min="9" max="9" width="12" style="3" customWidth="1"/>
    <col min="10" max="10" width="12.5703125" style="3" customWidth="1"/>
    <col min="11" max="11" width="12.42578125" style="3" customWidth="1"/>
    <col min="12" max="12" width="8.85546875" style="3" customWidth="1"/>
    <col min="13" max="13" width="10.42578125" style="3" customWidth="1"/>
    <col min="14" max="14" width="8.7109375" style="3" customWidth="1"/>
    <col min="15" max="15" width="9.28515625" style="3" customWidth="1"/>
    <col min="16" max="17" width="13.5703125" style="3" customWidth="1"/>
    <col min="18" max="18" width="13.140625" style="3" customWidth="1"/>
    <col min="19" max="19" width="13" style="3" customWidth="1"/>
    <col min="20" max="16384" width="9.140625" style="3"/>
  </cols>
  <sheetData>
    <row r="1" spans="1:19" ht="38.25" customHeight="1">
      <c r="A1" s="6" t="s">
        <v>12</v>
      </c>
      <c r="B1" s="6" t="s">
        <v>13</v>
      </c>
      <c r="C1" s="6" t="s">
        <v>14</v>
      </c>
      <c r="D1" s="6" t="s">
        <v>15</v>
      </c>
      <c r="E1" s="6" t="s">
        <v>16</v>
      </c>
      <c r="F1" s="7" t="s">
        <v>17</v>
      </c>
      <c r="G1" s="7" t="s">
        <v>18</v>
      </c>
      <c r="H1" s="7" t="s">
        <v>19</v>
      </c>
      <c r="I1" s="7" t="s">
        <v>88</v>
      </c>
      <c r="J1" s="7" t="s">
        <v>89</v>
      </c>
      <c r="K1" s="7" t="s">
        <v>90</v>
      </c>
      <c r="L1" s="7" t="s">
        <v>20</v>
      </c>
      <c r="M1" s="7" t="s">
        <v>91</v>
      </c>
      <c r="N1" s="7" t="s">
        <v>92</v>
      </c>
      <c r="O1" s="7"/>
      <c r="P1" s="8" t="s">
        <v>21</v>
      </c>
      <c r="Q1" s="8" t="s">
        <v>22</v>
      </c>
      <c r="R1" s="9" t="s">
        <v>74</v>
      </c>
      <c r="S1" s="7" t="s">
        <v>23</v>
      </c>
    </row>
    <row r="2" spans="1:19">
      <c r="A2" s="10" t="s">
        <v>93</v>
      </c>
      <c r="B2" s="10" t="s">
        <v>94</v>
      </c>
      <c r="C2" s="10" t="s">
        <v>95</v>
      </c>
      <c r="D2" s="10" t="s">
        <v>96</v>
      </c>
      <c r="E2" s="10" t="s">
        <v>97</v>
      </c>
      <c r="F2" s="10" t="s">
        <v>98</v>
      </c>
      <c r="G2" s="10" t="s">
        <v>99</v>
      </c>
      <c r="H2" s="11">
        <v>30</v>
      </c>
      <c r="I2" s="12">
        <v>590</v>
      </c>
      <c r="J2" s="13">
        <v>588</v>
      </c>
      <c r="K2" s="13">
        <v>508</v>
      </c>
      <c r="L2" s="13">
        <v>608</v>
      </c>
      <c r="M2" s="13">
        <v>580</v>
      </c>
      <c r="N2" s="13">
        <v>969</v>
      </c>
      <c r="O2" s="13"/>
      <c r="P2" s="14" t="s">
        <v>100</v>
      </c>
      <c r="Q2" s="14" t="s">
        <v>101</v>
      </c>
      <c r="R2" s="14" t="s">
        <v>102</v>
      </c>
      <c r="S2" s="10" t="s">
        <v>103</v>
      </c>
    </row>
    <row r="3" spans="1:19">
      <c r="A3" s="3">
        <v>2010</v>
      </c>
      <c r="B3" s="3">
        <v>5</v>
      </c>
      <c r="C3" s="3" t="s">
        <v>10</v>
      </c>
      <c r="D3" s="18" t="s">
        <v>116</v>
      </c>
      <c r="E3" s="3" t="s">
        <v>64</v>
      </c>
      <c r="F3" s="36">
        <v>1</v>
      </c>
      <c r="G3" s="36">
        <v>29</v>
      </c>
      <c r="H3" s="36"/>
      <c r="I3" s="36">
        <v>531</v>
      </c>
      <c r="J3" s="36"/>
      <c r="K3" s="36">
        <v>131</v>
      </c>
      <c r="L3" s="36"/>
      <c r="M3" s="36"/>
      <c r="N3" s="36"/>
      <c r="O3" s="36"/>
      <c r="P3" s="36">
        <v>16226.310000000001</v>
      </c>
      <c r="Q3" s="36">
        <v>8077.5</v>
      </c>
      <c r="R3" s="36">
        <v>128640</v>
      </c>
      <c r="S3" s="36">
        <v>531</v>
      </c>
    </row>
    <row r="4" spans="1:19">
      <c r="A4" s="3">
        <v>2010</v>
      </c>
      <c r="B4" s="3">
        <v>6</v>
      </c>
      <c r="C4" s="3" t="s">
        <v>10</v>
      </c>
      <c r="D4" s="3" t="s">
        <v>116</v>
      </c>
      <c r="E4" s="3" t="s">
        <v>64</v>
      </c>
      <c r="F4" s="36">
        <v>1</v>
      </c>
      <c r="G4" s="36">
        <v>30</v>
      </c>
      <c r="H4" s="36"/>
      <c r="I4" s="36">
        <v>558</v>
      </c>
      <c r="J4" s="36"/>
      <c r="K4" s="36">
        <v>114</v>
      </c>
      <c r="L4" s="36"/>
      <c r="M4" s="36"/>
      <c r="N4" s="36"/>
      <c r="O4" s="36"/>
      <c r="P4" s="36">
        <v>17118.349999999999</v>
      </c>
      <c r="Q4" s="36">
        <v>8494.2999999999993</v>
      </c>
      <c r="R4" s="36">
        <v>136720</v>
      </c>
      <c r="S4" s="36">
        <v>558</v>
      </c>
    </row>
    <row r="5" spans="1:19">
      <c r="A5" s="3">
        <v>2010</v>
      </c>
      <c r="B5" s="3">
        <v>7</v>
      </c>
      <c r="C5" s="3" t="s">
        <v>10</v>
      </c>
      <c r="D5" s="3" t="s">
        <v>116</v>
      </c>
      <c r="E5" s="3" t="s">
        <v>64</v>
      </c>
      <c r="F5" s="36">
        <v>1</v>
      </c>
      <c r="G5" s="36">
        <v>28</v>
      </c>
      <c r="H5" s="36"/>
      <c r="I5" s="36">
        <v>541</v>
      </c>
      <c r="J5" s="36"/>
      <c r="K5" s="36">
        <v>144</v>
      </c>
      <c r="L5" s="36"/>
      <c r="M5" s="36"/>
      <c r="N5" s="36"/>
      <c r="O5" s="36"/>
      <c r="P5" s="36">
        <v>16476.379999999997</v>
      </c>
      <c r="Q5" s="36">
        <v>8221.0299999999988</v>
      </c>
      <c r="R5" s="36">
        <v>130400</v>
      </c>
      <c r="S5" s="36">
        <v>541</v>
      </c>
    </row>
    <row r="6" spans="1:19">
      <c r="A6" s="3">
        <v>2010</v>
      </c>
      <c r="B6" s="3">
        <v>8</v>
      </c>
      <c r="C6" s="3" t="s">
        <v>10</v>
      </c>
      <c r="D6" s="3" t="s">
        <v>116</v>
      </c>
      <c r="E6" s="3" t="s">
        <v>64</v>
      </c>
      <c r="F6" s="36">
        <v>1</v>
      </c>
      <c r="G6" s="36">
        <v>33</v>
      </c>
      <c r="H6" s="36"/>
      <c r="I6" s="36">
        <v>554</v>
      </c>
      <c r="J6" s="36"/>
      <c r="K6" s="36">
        <v>152</v>
      </c>
      <c r="L6" s="36"/>
      <c r="M6" s="36"/>
      <c r="N6" s="36"/>
      <c r="O6" s="36"/>
      <c r="P6" s="36">
        <v>18866.95</v>
      </c>
      <c r="Q6" s="36">
        <v>9019.56</v>
      </c>
      <c r="R6" s="36">
        <v>158080</v>
      </c>
      <c r="S6" s="36">
        <v>554</v>
      </c>
    </row>
    <row r="7" spans="1:19">
      <c r="A7" s="3">
        <v>2010</v>
      </c>
      <c r="B7" s="3">
        <v>9</v>
      </c>
      <c r="C7" s="3" t="s">
        <v>10</v>
      </c>
      <c r="D7" s="3" t="s">
        <v>116</v>
      </c>
      <c r="E7" s="3" t="s">
        <v>64</v>
      </c>
      <c r="F7" s="36">
        <v>1</v>
      </c>
      <c r="G7" s="36">
        <v>31</v>
      </c>
      <c r="H7" s="36"/>
      <c r="I7" s="36">
        <v>555</v>
      </c>
      <c r="J7" s="36"/>
      <c r="K7" s="36">
        <v>137</v>
      </c>
      <c r="L7" s="36"/>
      <c r="M7" s="36"/>
      <c r="N7" s="36"/>
      <c r="O7" s="36"/>
      <c r="P7" s="36">
        <v>18337.370000000003</v>
      </c>
      <c r="Q7" s="36">
        <v>8856.8300000000017</v>
      </c>
      <c r="R7" s="36">
        <v>151680</v>
      </c>
      <c r="S7" s="36">
        <v>555</v>
      </c>
    </row>
    <row r="8" spans="1:19">
      <c r="A8" s="3">
        <v>2010</v>
      </c>
      <c r="B8" s="3">
        <v>10</v>
      </c>
      <c r="C8" s="3" t="s">
        <v>10</v>
      </c>
      <c r="D8" s="3" t="s">
        <v>116</v>
      </c>
      <c r="E8" s="3" t="s">
        <v>64</v>
      </c>
      <c r="F8" s="36">
        <v>1</v>
      </c>
      <c r="G8" s="36">
        <v>28</v>
      </c>
      <c r="H8" s="36"/>
      <c r="I8" s="36">
        <v>558</v>
      </c>
      <c r="J8" s="36"/>
      <c r="K8" s="36">
        <v>125</v>
      </c>
      <c r="L8" s="36"/>
      <c r="M8" s="36"/>
      <c r="N8" s="36"/>
      <c r="O8" s="36"/>
      <c r="P8" s="36">
        <v>16319.38</v>
      </c>
      <c r="Q8" s="36">
        <v>8262.76</v>
      </c>
      <c r="R8" s="36">
        <v>126800</v>
      </c>
      <c r="S8" s="36">
        <v>558</v>
      </c>
    </row>
    <row r="9" spans="1:19">
      <c r="A9" s="3">
        <v>2010</v>
      </c>
      <c r="B9" s="3">
        <v>11</v>
      </c>
      <c r="C9" s="3" t="s">
        <v>10</v>
      </c>
      <c r="D9" s="3" t="s">
        <v>116</v>
      </c>
      <c r="E9" s="3" t="s">
        <v>64</v>
      </c>
      <c r="F9" s="36">
        <v>1</v>
      </c>
      <c r="G9" s="36">
        <v>32</v>
      </c>
      <c r="H9" s="36"/>
      <c r="I9" s="36">
        <v>541</v>
      </c>
      <c r="J9" s="36"/>
      <c r="K9" s="36">
        <v>124</v>
      </c>
      <c r="L9" s="36"/>
      <c r="M9" s="36"/>
      <c r="N9" s="36"/>
      <c r="O9" s="36"/>
      <c r="P9" s="36">
        <v>16723.25</v>
      </c>
      <c r="Q9" s="36">
        <v>8281.23</v>
      </c>
      <c r="R9" s="36">
        <v>133680</v>
      </c>
      <c r="S9" s="36">
        <v>541</v>
      </c>
    </row>
    <row r="10" spans="1:19">
      <c r="A10" s="3">
        <v>2010</v>
      </c>
      <c r="B10" s="3">
        <v>12</v>
      </c>
      <c r="C10" s="3" t="s">
        <v>10</v>
      </c>
      <c r="D10" s="3" t="s">
        <v>116</v>
      </c>
      <c r="E10" s="3" t="s">
        <v>64</v>
      </c>
      <c r="F10" s="36">
        <v>1</v>
      </c>
      <c r="G10" s="36">
        <v>29</v>
      </c>
      <c r="H10" s="36"/>
      <c r="I10" s="36">
        <v>545</v>
      </c>
      <c r="J10" s="36"/>
      <c r="K10" s="36">
        <v>95</v>
      </c>
      <c r="L10" s="36"/>
      <c r="M10" s="36"/>
      <c r="N10" s="36"/>
      <c r="O10" s="36"/>
      <c r="P10" s="36">
        <v>15571.69</v>
      </c>
      <c r="Q10" s="36">
        <v>7809.96</v>
      </c>
      <c r="R10" s="36">
        <v>114160</v>
      </c>
      <c r="S10" s="36">
        <v>545</v>
      </c>
    </row>
    <row r="11" spans="1:19">
      <c r="A11" s="3">
        <v>2011</v>
      </c>
      <c r="B11" s="3">
        <v>1</v>
      </c>
      <c r="C11" s="3" t="s">
        <v>10</v>
      </c>
      <c r="D11" s="3" t="s">
        <v>116</v>
      </c>
      <c r="E11" s="3" t="s">
        <v>64</v>
      </c>
      <c r="F11" s="36">
        <v>1</v>
      </c>
      <c r="G11" s="36">
        <v>34</v>
      </c>
      <c r="H11" s="36"/>
      <c r="I11" s="36">
        <v>543</v>
      </c>
      <c r="J11" s="36"/>
      <c r="K11" s="36">
        <v>127</v>
      </c>
      <c r="L11" s="36"/>
      <c r="M11" s="36"/>
      <c r="N11" s="36"/>
      <c r="O11" s="36"/>
      <c r="P11" s="36">
        <v>16280.39</v>
      </c>
      <c r="Q11" s="36">
        <v>8049.0499999999993</v>
      </c>
      <c r="R11" s="36">
        <v>127680</v>
      </c>
      <c r="S11" s="36">
        <v>543</v>
      </c>
    </row>
    <row r="12" spans="1:19">
      <c r="A12" s="3">
        <v>2011</v>
      </c>
      <c r="B12" s="3">
        <v>2</v>
      </c>
      <c r="C12" s="3" t="s">
        <v>10</v>
      </c>
      <c r="D12" s="3" t="s">
        <v>116</v>
      </c>
      <c r="E12" s="3" t="s">
        <v>64</v>
      </c>
      <c r="F12" s="36">
        <v>1</v>
      </c>
      <c r="G12" s="36">
        <v>30</v>
      </c>
      <c r="H12" s="36"/>
      <c r="I12" s="36">
        <v>525</v>
      </c>
      <c r="J12" s="36"/>
      <c r="K12" s="36">
        <v>111</v>
      </c>
      <c r="L12" s="36"/>
      <c r="M12" s="36"/>
      <c r="N12" s="36"/>
      <c r="O12" s="36"/>
      <c r="P12" s="36">
        <v>15459.009999999998</v>
      </c>
      <c r="Q12" s="36">
        <v>7690.37</v>
      </c>
      <c r="R12" s="36">
        <v>119840</v>
      </c>
      <c r="S12" s="36">
        <v>525</v>
      </c>
    </row>
    <row r="13" spans="1:19">
      <c r="A13" s="3">
        <v>2011</v>
      </c>
      <c r="B13" s="3">
        <v>3</v>
      </c>
      <c r="C13" s="3" t="s">
        <v>10</v>
      </c>
      <c r="D13" s="3" t="s">
        <v>116</v>
      </c>
      <c r="E13" s="3" t="s">
        <v>64</v>
      </c>
      <c r="F13" s="36">
        <v>1</v>
      </c>
      <c r="G13" s="36">
        <v>27</v>
      </c>
      <c r="H13" s="36"/>
      <c r="I13" s="36">
        <v>515</v>
      </c>
      <c r="J13" s="36"/>
      <c r="K13" s="36">
        <v>121</v>
      </c>
      <c r="L13" s="36"/>
      <c r="M13" s="36"/>
      <c r="N13" s="36"/>
      <c r="O13" s="36"/>
      <c r="P13" s="36">
        <v>14413.03</v>
      </c>
      <c r="Q13" s="36">
        <v>7331.32</v>
      </c>
      <c r="R13" s="36">
        <v>107920</v>
      </c>
      <c r="S13" s="36">
        <v>515</v>
      </c>
    </row>
    <row r="14" spans="1:19">
      <c r="A14" s="3">
        <v>2011</v>
      </c>
      <c r="B14" s="3">
        <v>4</v>
      </c>
      <c r="C14" s="3" t="s">
        <v>10</v>
      </c>
      <c r="D14" s="3" t="s">
        <v>116</v>
      </c>
      <c r="E14" s="3" t="s">
        <v>64</v>
      </c>
      <c r="F14" s="36">
        <v>1</v>
      </c>
      <c r="G14" s="36">
        <v>30</v>
      </c>
      <c r="H14" s="36"/>
      <c r="I14" s="36">
        <v>524</v>
      </c>
      <c r="J14" s="36"/>
      <c r="K14" s="36">
        <v>117</v>
      </c>
      <c r="L14" s="36"/>
      <c r="M14" s="36"/>
      <c r="N14" s="36"/>
      <c r="O14" s="36"/>
      <c r="P14" s="36">
        <v>15598.01</v>
      </c>
      <c r="Q14" s="36">
        <v>7729.19</v>
      </c>
      <c r="R14" s="36">
        <v>121600</v>
      </c>
      <c r="S14" s="36">
        <v>524</v>
      </c>
    </row>
    <row r="15" spans="1:19">
      <c r="A15" s="3">
        <v>2011</v>
      </c>
      <c r="B15" s="3">
        <v>5</v>
      </c>
      <c r="C15" s="3" t="s">
        <v>10</v>
      </c>
      <c r="D15" s="3" t="s">
        <v>116</v>
      </c>
      <c r="E15" s="3" t="s">
        <v>64</v>
      </c>
      <c r="F15" s="36">
        <v>1</v>
      </c>
      <c r="G15" s="36">
        <v>33</v>
      </c>
      <c r="H15" s="36"/>
      <c r="I15" s="36">
        <v>528</v>
      </c>
      <c r="J15" s="36"/>
      <c r="K15" s="36">
        <v>122</v>
      </c>
      <c r="L15" s="36"/>
      <c r="M15" s="36"/>
      <c r="N15" s="36"/>
      <c r="O15" s="36"/>
      <c r="P15" s="36">
        <v>16564.440000000002</v>
      </c>
      <c r="Q15" s="36">
        <v>8039.4</v>
      </c>
      <c r="R15" s="36">
        <v>133040</v>
      </c>
      <c r="S15" s="36">
        <v>528</v>
      </c>
    </row>
    <row r="16" spans="1:19">
      <c r="A16" s="3">
        <v>2011</v>
      </c>
      <c r="B16" s="3">
        <v>6</v>
      </c>
      <c r="C16" s="3" t="s">
        <v>10</v>
      </c>
      <c r="D16" s="3" t="s">
        <v>116</v>
      </c>
      <c r="E16" s="3" t="s">
        <v>64</v>
      </c>
      <c r="F16" s="36">
        <v>1</v>
      </c>
      <c r="G16" s="36">
        <v>29</v>
      </c>
      <c r="H16" s="36"/>
      <c r="I16" s="36">
        <v>545</v>
      </c>
      <c r="J16" s="36"/>
      <c r="K16" s="36">
        <v>149</v>
      </c>
      <c r="L16" s="36"/>
      <c r="M16" s="36"/>
      <c r="N16" s="36"/>
      <c r="O16" s="36"/>
      <c r="P16" s="36">
        <v>16994.579999999998</v>
      </c>
      <c r="Q16" s="36">
        <v>8285.07</v>
      </c>
      <c r="R16" s="36">
        <v>136000</v>
      </c>
      <c r="S16" s="36">
        <v>545</v>
      </c>
    </row>
    <row r="17" spans="1:20">
      <c r="A17" s="3">
        <v>2011</v>
      </c>
      <c r="B17" s="3">
        <v>7</v>
      </c>
      <c r="C17" s="3" t="s">
        <v>10</v>
      </c>
      <c r="D17" s="3" t="s">
        <v>116</v>
      </c>
      <c r="E17" s="3" t="s">
        <v>64</v>
      </c>
      <c r="F17" s="36">
        <v>1</v>
      </c>
      <c r="G17" s="36">
        <v>33</v>
      </c>
      <c r="H17" s="36"/>
      <c r="I17" s="36">
        <v>558</v>
      </c>
      <c r="J17" s="36"/>
      <c r="K17" s="36">
        <v>140</v>
      </c>
      <c r="L17" s="36"/>
      <c r="M17" s="36"/>
      <c r="N17" s="36"/>
      <c r="O17" s="36"/>
      <c r="P17" s="36">
        <v>18915.68</v>
      </c>
      <c r="Q17" s="36">
        <v>8918.91</v>
      </c>
      <c r="R17" s="36">
        <v>158400</v>
      </c>
      <c r="S17" s="36">
        <v>558</v>
      </c>
    </row>
    <row r="18" spans="1:20">
      <c r="A18" s="3">
        <v>2011</v>
      </c>
      <c r="B18" s="3">
        <v>8</v>
      </c>
      <c r="C18" s="3" t="s">
        <v>10</v>
      </c>
      <c r="D18" s="3" t="s">
        <v>116</v>
      </c>
      <c r="E18" s="3" t="s">
        <v>64</v>
      </c>
      <c r="F18" s="36">
        <v>1</v>
      </c>
      <c r="G18" s="36">
        <v>29</v>
      </c>
      <c r="H18" s="36"/>
      <c r="I18" s="36">
        <v>554</v>
      </c>
      <c r="J18" s="36"/>
      <c r="K18" s="36">
        <v>132</v>
      </c>
      <c r="L18" s="36"/>
      <c r="M18" s="36"/>
      <c r="N18" s="36"/>
      <c r="O18" s="36"/>
      <c r="P18" s="36">
        <v>18010.52</v>
      </c>
      <c r="Q18" s="36">
        <v>8624.59</v>
      </c>
      <c r="R18" s="36">
        <v>147760</v>
      </c>
      <c r="S18" s="36">
        <v>554</v>
      </c>
    </row>
    <row r="19" spans="1:20">
      <c r="A19" s="3">
        <v>2011</v>
      </c>
      <c r="B19" s="3">
        <v>9</v>
      </c>
      <c r="C19" s="3" t="s">
        <v>10</v>
      </c>
      <c r="D19" s="3" t="s">
        <v>116</v>
      </c>
      <c r="E19" s="3" t="s">
        <v>64</v>
      </c>
      <c r="F19" s="36">
        <v>1</v>
      </c>
      <c r="G19" s="36">
        <v>30</v>
      </c>
      <c r="H19" s="36"/>
      <c r="I19" s="36">
        <v>560</v>
      </c>
      <c r="J19" s="36"/>
      <c r="K19" s="36">
        <v>141</v>
      </c>
      <c r="L19" s="36"/>
      <c r="M19" s="36"/>
      <c r="N19" s="36"/>
      <c r="O19" s="36"/>
      <c r="P19" s="36">
        <v>17496.64</v>
      </c>
      <c r="Q19" s="36">
        <v>8516.0300000000007</v>
      </c>
      <c r="R19" s="36">
        <v>140560</v>
      </c>
      <c r="S19" s="36">
        <v>560</v>
      </c>
    </row>
    <row r="20" spans="1:20">
      <c r="A20" s="3">
        <v>2011</v>
      </c>
      <c r="B20" s="3">
        <v>10</v>
      </c>
      <c r="C20" s="3" t="s">
        <v>10</v>
      </c>
      <c r="D20" s="3" t="s">
        <v>116</v>
      </c>
      <c r="E20" s="3" t="s">
        <v>64</v>
      </c>
      <c r="F20" s="36">
        <v>1</v>
      </c>
      <c r="G20" s="36">
        <v>33</v>
      </c>
      <c r="H20" s="36"/>
      <c r="I20" s="36">
        <v>533</v>
      </c>
      <c r="J20" s="36"/>
      <c r="K20" s="36">
        <v>157</v>
      </c>
      <c r="L20" s="36"/>
      <c r="M20" s="36"/>
      <c r="N20" s="36"/>
      <c r="O20" s="36"/>
      <c r="P20" s="36">
        <v>17983.920000000002</v>
      </c>
      <c r="Q20" s="36">
        <v>8858.5700000000015</v>
      </c>
      <c r="R20" s="36">
        <v>142640</v>
      </c>
      <c r="S20" s="36">
        <v>533</v>
      </c>
    </row>
    <row r="21" spans="1:20">
      <c r="A21" s="3">
        <v>2011</v>
      </c>
      <c r="B21" s="3">
        <v>11</v>
      </c>
      <c r="C21" s="3" t="s">
        <v>10</v>
      </c>
      <c r="D21" s="3" t="s">
        <v>116</v>
      </c>
      <c r="E21" s="3" t="s">
        <v>64</v>
      </c>
      <c r="F21" s="36">
        <v>1</v>
      </c>
      <c r="G21" s="36">
        <v>26</v>
      </c>
      <c r="H21" s="36"/>
      <c r="I21" s="36">
        <v>522</v>
      </c>
      <c r="J21" s="36"/>
      <c r="K21" s="36">
        <v>128</v>
      </c>
      <c r="L21" s="36"/>
      <c r="M21" s="36"/>
      <c r="N21" s="36"/>
      <c r="O21" s="36"/>
      <c r="P21" s="36">
        <v>14754.8</v>
      </c>
      <c r="Q21" s="36">
        <v>7806.6999999999989</v>
      </c>
      <c r="R21" s="36">
        <v>104720</v>
      </c>
      <c r="S21" s="36">
        <v>522</v>
      </c>
    </row>
    <row r="22" spans="1:20">
      <c r="A22" s="3">
        <v>2011</v>
      </c>
      <c r="B22" s="3">
        <v>12</v>
      </c>
      <c r="C22" s="3" t="s">
        <v>10</v>
      </c>
      <c r="D22" s="3" t="s">
        <v>116</v>
      </c>
      <c r="E22" s="3" t="s">
        <v>64</v>
      </c>
      <c r="F22" s="36">
        <v>1</v>
      </c>
      <c r="G22" s="36">
        <v>31</v>
      </c>
      <c r="H22" s="36"/>
      <c r="I22" s="36">
        <v>522</v>
      </c>
      <c r="J22" s="36"/>
      <c r="K22" s="36">
        <v>152</v>
      </c>
      <c r="L22" s="36"/>
      <c r="M22" s="36"/>
      <c r="N22" s="36"/>
      <c r="O22" s="36"/>
      <c r="P22" s="36">
        <v>16485.259999999998</v>
      </c>
      <c r="Q22" s="36">
        <v>8338.14</v>
      </c>
      <c r="R22" s="36">
        <v>125680</v>
      </c>
      <c r="S22" s="36">
        <v>522</v>
      </c>
    </row>
    <row r="23" spans="1:20">
      <c r="A23" s="3">
        <v>2012</v>
      </c>
      <c r="B23" s="3">
        <v>1</v>
      </c>
      <c r="C23" s="3" t="s">
        <v>10</v>
      </c>
      <c r="D23" s="3" t="s">
        <v>116</v>
      </c>
      <c r="E23" s="3" t="s">
        <v>64</v>
      </c>
      <c r="F23" s="36">
        <v>1</v>
      </c>
      <c r="G23" s="36">
        <v>33</v>
      </c>
      <c r="H23" s="36"/>
      <c r="I23" s="36">
        <v>534</v>
      </c>
      <c r="J23" s="36"/>
      <c r="K23" s="36">
        <v>100</v>
      </c>
      <c r="L23" s="36"/>
      <c r="M23" s="36"/>
      <c r="N23" s="36"/>
      <c r="O23" s="36"/>
      <c r="P23" s="36">
        <v>16256.57</v>
      </c>
      <c r="Q23" s="36">
        <v>8417.8799999999992</v>
      </c>
      <c r="R23" s="36">
        <v>123840</v>
      </c>
      <c r="S23" s="36">
        <v>534</v>
      </c>
    </row>
    <row r="24" spans="1:20">
      <c r="A24" s="3">
        <v>2012</v>
      </c>
      <c r="B24" s="3">
        <v>2</v>
      </c>
      <c r="C24" s="3" t="s">
        <v>10</v>
      </c>
      <c r="D24" s="3" t="s">
        <v>116</v>
      </c>
      <c r="E24" s="3" t="s">
        <v>64</v>
      </c>
      <c r="F24" s="36">
        <v>1</v>
      </c>
      <c r="G24" s="36">
        <v>34</v>
      </c>
      <c r="H24" s="36"/>
      <c r="I24" s="36">
        <v>528</v>
      </c>
      <c r="J24" s="36"/>
      <c r="K24" s="36">
        <v>115</v>
      </c>
      <c r="L24" s="36"/>
      <c r="M24" s="36"/>
      <c r="N24" s="36"/>
      <c r="O24" s="36"/>
      <c r="P24" s="36">
        <v>16563.2</v>
      </c>
      <c r="Q24" s="36">
        <v>8484.42</v>
      </c>
      <c r="R24" s="36">
        <v>128240</v>
      </c>
      <c r="S24" s="36">
        <v>528</v>
      </c>
    </row>
    <row r="25" spans="1:20">
      <c r="A25" s="3">
        <v>2012</v>
      </c>
      <c r="B25" s="3">
        <v>3</v>
      </c>
      <c r="C25" s="3" t="s">
        <v>10</v>
      </c>
      <c r="D25" s="3" t="s">
        <v>116</v>
      </c>
      <c r="E25" s="3" t="s">
        <v>64</v>
      </c>
      <c r="F25" s="36">
        <v>1</v>
      </c>
      <c r="G25" s="36">
        <v>25</v>
      </c>
      <c r="H25" s="36"/>
      <c r="I25" s="36">
        <v>534</v>
      </c>
      <c r="J25" s="36"/>
      <c r="K25" s="36">
        <v>136</v>
      </c>
      <c r="L25" s="36"/>
      <c r="M25" s="36"/>
      <c r="N25" s="36"/>
      <c r="O25" s="36"/>
      <c r="P25" s="36">
        <v>14657.58</v>
      </c>
      <c r="Q25" s="36">
        <v>8064.4500000000007</v>
      </c>
      <c r="R25" s="36">
        <v>108080</v>
      </c>
      <c r="S25" s="36">
        <v>534</v>
      </c>
    </row>
    <row r="26" spans="1:20">
      <c r="A26" s="3">
        <v>2012</v>
      </c>
      <c r="B26" s="3">
        <v>4</v>
      </c>
      <c r="C26" s="3" t="s">
        <v>10</v>
      </c>
      <c r="D26" s="3" t="s">
        <v>116</v>
      </c>
      <c r="E26" s="3" t="s">
        <v>64</v>
      </c>
      <c r="F26" s="36">
        <v>1</v>
      </c>
      <c r="G26" s="36">
        <v>32</v>
      </c>
      <c r="H26" s="36"/>
      <c r="I26" s="36">
        <v>529</v>
      </c>
      <c r="J26" s="36"/>
      <c r="K26" s="36">
        <v>132</v>
      </c>
      <c r="L26" s="36"/>
      <c r="M26" s="36"/>
      <c r="N26" s="36"/>
      <c r="O26" s="36"/>
      <c r="P26" s="36">
        <v>16658.72</v>
      </c>
      <c r="Q26" s="36">
        <v>8864.27</v>
      </c>
      <c r="R26" s="36">
        <v>130800</v>
      </c>
      <c r="S26" s="36">
        <v>529</v>
      </c>
    </row>
    <row r="27" spans="1:20">
      <c r="A27" s="39" t="s">
        <v>25</v>
      </c>
      <c r="B27" s="39" t="s">
        <v>25</v>
      </c>
      <c r="C27" s="39" t="s">
        <v>25</v>
      </c>
      <c r="D27" s="39" t="s">
        <v>25</v>
      </c>
      <c r="E27" s="39" t="s">
        <v>25</v>
      </c>
      <c r="F27" s="39" t="s">
        <v>25</v>
      </c>
      <c r="G27" s="39" t="s">
        <v>25</v>
      </c>
      <c r="H27" s="39" t="s">
        <v>25</v>
      </c>
      <c r="I27" s="39" t="s">
        <v>25</v>
      </c>
      <c r="J27" s="39" t="s">
        <v>25</v>
      </c>
      <c r="K27" s="39" t="s">
        <v>25</v>
      </c>
      <c r="L27" s="39" t="s">
        <v>25</v>
      </c>
      <c r="M27" s="39" t="s">
        <v>25</v>
      </c>
      <c r="N27" s="39" t="s">
        <v>25</v>
      </c>
      <c r="O27" s="39" t="s">
        <v>25</v>
      </c>
      <c r="P27" s="39" t="s">
        <v>25</v>
      </c>
      <c r="Q27" s="39" t="s">
        <v>25</v>
      </c>
      <c r="R27" s="39" t="s">
        <v>25</v>
      </c>
      <c r="S27" s="39" t="s">
        <v>25</v>
      </c>
    </row>
    <row r="29" spans="1:20">
      <c r="A29" s="15" t="s">
        <v>59</v>
      </c>
      <c r="B29" s="15" t="s">
        <v>116</v>
      </c>
      <c r="C29" s="15"/>
    </row>
    <row r="31" spans="1:20">
      <c r="A31" s="16" t="s">
        <v>54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20">
      <c r="A32" s="17" t="s">
        <v>52</v>
      </c>
      <c r="B32" s="17" t="s">
        <v>13</v>
      </c>
      <c r="C32" s="17"/>
      <c r="D32" s="17"/>
      <c r="E32" s="17"/>
      <c r="F32" s="17" t="s">
        <v>123</v>
      </c>
      <c r="G32" s="17" t="s">
        <v>124</v>
      </c>
      <c r="H32" s="17"/>
      <c r="I32" s="17"/>
      <c r="J32" s="17" t="s">
        <v>125</v>
      </c>
      <c r="K32" s="17" t="s">
        <v>126</v>
      </c>
      <c r="L32" s="17"/>
      <c r="M32" s="17"/>
      <c r="N32" s="17"/>
      <c r="O32" s="17"/>
      <c r="P32" s="17"/>
      <c r="Q32" s="17"/>
      <c r="R32" s="17" t="s">
        <v>127</v>
      </c>
      <c r="S32" s="17" t="s">
        <v>128</v>
      </c>
      <c r="T32" s="18"/>
    </row>
    <row r="33" spans="1:19" s="18" customFormat="1">
      <c r="A33" s="18">
        <f t="shared" ref="A33:A44" si="0">COUNTIF($B$2:$B$27,$B33)</f>
        <v>2</v>
      </c>
      <c r="B33" s="18">
        <v>1</v>
      </c>
      <c r="F33" s="42">
        <f>SUMIF($B$3:$B$27,$B33,F$3:F$27)/$A33</f>
        <v>1</v>
      </c>
      <c r="G33" s="42">
        <f t="shared" ref="G33:G44" si="1">SUMIF($B$3:$B$27,$B33,G$3:G$27)/$A33/F33</f>
        <v>33.5</v>
      </c>
      <c r="H33" s="42"/>
      <c r="I33" s="42"/>
      <c r="J33" s="42">
        <f>SUMIF($B$3:$B$27,$B33,J$3:J$27)/$A33/$F33</f>
        <v>0</v>
      </c>
      <c r="K33" s="42">
        <f>SUMIF($B$3:$B$27,$B33,K$3:K$27)/$A33/$F33</f>
        <v>113.5</v>
      </c>
      <c r="L33" s="42"/>
      <c r="M33" s="42"/>
      <c r="N33" s="42"/>
      <c r="O33" s="42"/>
      <c r="P33" s="42"/>
      <c r="Q33" s="42"/>
      <c r="R33" s="42">
        <f>SUMIF($B$3:$B$27,$B33,R$3:R$27)/$A33/$F33/$G33</f>
        <v>3754.0298507462685</v>
      </c>
      <c r="S33" s="42">
        <f t="shared" ref="S33:S44" si="2">SUMIF($B$3:$B$27,$B33,S$3:S$27)/$A33/$F33</f>
        <v>538.5</v>
      </c>
    </row>
    <row r="34" spans="1:19" s="18" customFormat="1">
      <c r="A34" s="18">
        <f t="shared" si="0"/>
        <v>2</v>
      </c>
      <c r="B34" s="18">
        <v>2</v>
      </c>
      <c r="F34" s="42">
        <f t="shared" ref="F34:F44" si="3">SUMIF($B$3:$B$27,$B34,F$3:F$27)/$A34</f>
        <v>1</v>
      </c>
      <c r="G34" s="42">
        <f t="shared" si="1"/>
        <v>32</v>
      </c>
      <c r="H34" s="42"/>
      <c r="I34" s="42"/>
      <c r="J34" s="42">
        <f t="shared" ref="J34:K44" si="4">SUMIF($B$3:$B$27,$B34,J$3:J$27)/$A34/$F34</f>
        <v>0</v>
      </c>
      <c r="K34" s="42">
        <f t="shared" si="4"/>
        <v>113</v>
      </c>
      <c r="L34" s="42"/>
      <c r="M34" s="42"/>
      <c r="N34" s="42"/>
      <c r="O34" s="42"/>
      <c r="P34" s="42"/>
      <c r="Q34" s="42"/>
      <c r="R34" s="42">
        <f t="shared" ref="R34:R44" si="5">SUMIF($B$3:$B$27,$B34,R$3:R$27)/$A34/$F34/$G34</f>
        <v>3876.25</v>
      </c>
      <c r="S34" s="42">
        <f t="shared" si="2"/>
        <v>526.5</v>
      </c>
    </row>
    <row r="35" spans="1:19" s="18" customFormat="1">
      <c r="A35" s="18">
        <f t="shared" si="0"/>
        <v>2</v>
      </c>
      <c r="B35" s="18">
        <v>3</v>
      </c>
      <c r="F35" s="42">
        <f t="shared" si="3"/>
        <v>1</v>
      </c>
      <c r="G35" s="42">
        <f t="shared" si="1"/>
        <v>26</v>
      </c>
      <c r="H35" s="42"/>
      <c r="I35" s="42"/>
      <c r="J35" s="42">
        <f t="shared" si="4"/>
        <v>0</v>
      </c>
      <c r="K35" s="42">
        <f t="shared" si="4"/>
        <v>128.5</v>
      </c>
      <c r="L35" s="42"/>
      <c r="M35" s="42"/>
      <c r="N35" s="42"/>
      <c r="O35" s="42"/>
      <c r="P35" s="42"/>
      <c r="Q35" s="42"/>
      <c r="R35" s="42">
        <f t="shared" si="5"/>
        <v>4153.8461538461543</v>
      </c>
      <c r="S35" s="42">
        <f t="shared" si="2"/>
        <v>524.5</v>
      </c>
    </row>
    <row r="36" spans="1:19" s="18" customFormat="1">
      <c r="A36" s="18">
        <f>COUNTIF($B$2:$B$27,$B36)</f>
        <v>2</v>
      </c>
      <c r="B36" s="18">
        <v>4</v>
      </c>
      <c r="F36" s="42">
        <f t="shared" si="3"/>
        <v>1</v>
      </c>
      <c r="G36" s="42">
        <f t="shared" si="1"/>
        <v>31</v>
      </c>
      <c r="H36" s="42"/>
      <c r="I36" s="42"/>
      <c r="J36" s="42">
        <f t="shared" si="4"/>
        <v>0</v>
      </c>
      <c r="K36" s="42">
        <f t="shared" si="4"/>
        <v>124.5</v>
      </c>
      <c r="L36" s="42"/>
      <c r="M36" s="42"/>
      <c r="N36" s="42"/>
      <c r="O36" s="42"/>
      <c r="P36" s="42"/>
      <c r="Q36" s="42"/>
      <c r="R36" s="42">
        <f t="shared" si="5"/>
        <v>4070.9677419354839</v>
      </c>
      <c r="S36" s="42">
        <f t="shared" si="2"/>
        <v>526.5</v>
      </c>
    </row>
    <row r="37" spans="1:19" s="18" customFormat="1">
      <c r="A37" s="18">
        <f t="shared" si="0"/>
        <v>2</v>
      </c>
      <c r="B37" s="18">
        <v>5</v>
      </c>
      <c r="F37" s="42">
        <f t="shared" si="3"/>
        <v>1</v>
      </c>
      <c r="G37" s="42">
        <f t="shared" si="1"/>
        <v>31</v>
      </c>
      <c r="H37" s="42"/>
      <c r="I37" s="42"/>
      <c r="J37" s="42">
        <f t="shared" si="4"/>
        <v>0</v>
      </c>
      <c r="K37" s="42">
        <f t="shared" si="4"/>
        <v>126.5</v>
      </c>
      <c r="L37" s="42"/>
      <c r="M37" s="42"/>
      <c r="N37" s="42"/>
      <c r="O37" s="42"/>
      <c r="P37" s="42"/>
      <c r="Q37" s="42"/>
      <c r="R37" s="42">
        <f t="shared" si="5"/>
        <v>4220.6451612903229</v>
      </c>
      <c r="S37" s="42">
        <f t="shared" si="2"/>
        <v>529.5</v>
      </c>
    </row>
    <row r="38" spans="1:19" s="18" customFormat="1">
      <c r="A38" s="18">
        <f t="shared" si="0"/>
        <v>2</v>
      </c>
      <c r="B38" s="18">
        <v>6</v>
      </c>
      <c r="F38" s="42">
        <f t="shared" si="3"/>
        <v>1</v>
      </c>
      <c r="G38" s="42">
        <f t="shared" si="1"/>
        <v>29.5</v>
      </c>
      <c r="H38" s="42"/>
      <c r="I38" s="42"/>
      <c r="J38" s="42">
        <f t="shared" si="4"/>
        <v>0</v>
      </c>
      <c r="K38" s="42">
        <f t="shared" si="4"/>
        <v>131.5</v>
      </c>
      <c r="L38" s="42"/>
      <c r="M38" s="42"/>
      <c r="N38" s="42"/>
      <c r="O38" s="42"/>
      <c r="P38" s="42"/>
      <c r="Q38" s="42"/>
      <c r="R38" s="42">
        <f t="shared" si="5"/>
        <v>4622.3728813559319</v>
      </c>
      <c r="S38" s="42">
        <f t="shared" si="2"/>
        <v>551.5</v>
      </c>
    </row>
    <row r="39" spans="1:19" s="18" customFormat="1">
      <c r="A39" s="18">
        <f t="shared" si="0"/>
        <v>2</v>
      </c>
      <c r="B39" s="18">
        <v>7</v>
      </c>
      <c r="F39" s="42">
        <f t="shared" si="3"/>
        <v>1</v>
      </c>
      <c r="G39" s="42">
        <f t="shared" si="1"/>
        <v>30.5</v>
      </c>
      <c r="H39" s="42"/>
      <c r="I39" s="42"/>
      <c r="J39" s="42">
        <f t="shared" si="4"/>
        <v>0</v>
      </c>
      <c r="K39" s="42">
        <f t="shared" si="4"/>
        <v>142</v>
      </c>
      <c r="L39" s="42"/>
      <c r="M39" s="42"/>
      <c r="N39" s="42"/>
      <c r="O39" s="42"/>
      <c r="P39" s="42"/>
      <c r="Q39" s="42"/>
      <c r="R39" s="42">
        <f t="shared" si="5"/>
        <v>4734.4262295081971</v>
      </c>
      <c r="S39" s="42">
        <f t="shared" si="2"/>
        <v>549.5</v>
      </c>
    </row>
    <row r="40" spans="1:19" s="18" customFormat="1">
      <c r="A40" s="18">
        <f t="shared" si="0"/>
        <v>2</v>
      </c>
      <c r="B40" s="18">
        <v>8</v>
      </c>
      <c r="F40" s="42">
        <f t="shared" si="3"/>
        <v>1</v>
      </c>
      <c r="G40" s="42">
        <f t="shared" si="1"/>
        <v>31</v>
      </c>
      <c r="H40" s="42"/>
      <c r="I40" s="42"/>
      <c r="J40" s="42">
        <f t="shared" si="4"/>
        <v>0</v>
      </c>
      <c r="K40" s="42">
        <f t="shared" si="4"/>
        <v>142</v>
      </c>
      <c r="L40" s="42"/>
      <c r="M40" s="42"/>
      <c r="N40" s="42"/>
      <c r="O40" s="42"/>
      <c r="P40" s="42"/>
      <c r="Q40" s="42"/>
      <c r="R40" s="42">
        <f t="shared" si="5"/>
        <v>4932.9032258064517</v>
      </c>
      <c r="S40" s="42">
        <f t="shared" si="2"/>
        <v>554</v>
      </c>
    </row>
    <row r="41" spans="1:19" s="18" customFormat="1">
      <c r="A41" s="18">
        <f t="shared" si="0"/>
        <v>2</v>
      </c>
      <c r="B41" s="18">
        <v>9</v>
      </c>
      <c r="F41" s="42">
        <f t="shared" si="3"/>
        <v>1</v>
      </c>
      <c r="G41" s="42">
        <f t="shared" si="1"/>
        <v>30.5</v>
      </c>
      <c r="H41" s="42"/>
      <c r="I41" s="42"/>
      <c r="J41" s="42">
        <f t="shared" si="4"/>
        <v>0</v>
      </c>
      <c r="K41" s="42">
        <f t="shared" si="4"/>
        <v>139</v>
      </c>
      <c r="L41" s="42"/>
      <c r="M41" s="42"/>
      <c r="N41" s="42"/>
      <c r="O41" s="42"/>
      <c r="P41" s="42"/>
      <c r="Q41" s="42"/>
      <c r="R41" s="42">
        <f t="shared" si="5"/>
        <v>4790.8196721311479</v>
      </c>
      <c r="S41" s="42">
        <f t="shared" si="2"/>
        <v>557.5</v>
      </c>
    </row>
    <row r="42" spans="1:19" s="18" customFormat="1">
      <c r="A42" s="18">
        <f t="shared" si="0"/>
        <v>2</v>
      </c>
      <c r="B42" s="18">
        <v>10</v>
      </c>
      <c r="F42" s="42">
        <f t="shared" si="3"/>
        <v>1</v>
      </c>
      <c r="G42" s="42">
        <f t="shared" si="1"/>
        <v>30.5</v>
      </c>
      <c r="H42" s="42"/>
      <c r="I42" s="42"/>
      <c r="J42" s="42">
        <f t="shared" si="4"/>
        <v>0</v>
      </c>
      <c r="K42" s="42">
        <f t="shared" si="4"/>
        <v>141</v>
      </c>
      <c r="L42" s="42"/>
      <c r="M42" s="42"/>
      <c r="N42" s="42"/>
      <c r="O42" s="42"/>
      <c r="P42" s="42"/>
      <c r="Q42" s="42"/>
      <c r="R42" s="42">
        <f t="shared" si="5"/>
        <v>4417.0491803278692</v>
      </c>
      <c r="S42" s="42">
        <f t="shared" si="2"/>
        <v>545.5</v>
      </c>
    </row>
    <row r="43" spans="1:19" s="18" customFormat="1">
      <c r="A43" s="18">
        <f t="shared" si="0"/>
        <v>2</v>
      </c>
      <c r="B43" s="18">
        <v>11</v>
      </c>
      <c r="F43" s="42">
        <f t="shared" si="3"/>
        <v>1</v>
      </c>
      <c r="G43" s="42">
        <f t="shared" si="1"/>
        <v>29</v>
      </c>
      <c r="H43" s="42"/>
      <c r="I43" s="42"/>
      <c r="J43" s="42">
        <f t="shared" si="4"/>
        <v>0</v>
      </c>
      <c r="K43" s="42">
        <f t="shared" si="4"/>
        <v>126</v>
      </c>
      <c r="L43" s="42"/>
      <c r="M43" s="42"/>
      <c r="N43" s="42"/>
      <c r="O43" s="42"/>
      <c r="P43" s="42"/>
      <c r="Q43" s="42"/>
      <c r="R43" s="42">
        <f t="shared" si="5"/>
        <v>4110.3448275862065</v>
      </c>
      <c r="S43" s="42">
        <f t="shared" si="2"/>
        <v>531.5</v>
      </c>
    </row>
    <row r="44" spans="1:19" s="18" customFormat="1">
      <c r="A44" s="18">
        <f t="shared" si="0"/>
        <v>2</v>
      </c>
      <c r="B44" s="18">
        <v>12</v>
      </c>
      <c r="F44" s="42">
        <f t="shared" si="3"/>
        <v>1</v>
      </c>
      <c r="G44" s="42">
        <f t="shared" si="1"/>
        <v>30</v>
      </c>
      <c r="H44" s="42"/>
      <c r="I44" s="42"/>
      <c r="J44" s="42">
        <f t="shared" si="4"/>
        <v>0</v>
      </c>
      <c r="K44" s="42">
        <f t="shared" si="4"/>
        <v>123.5</v>
      </c>
      <c r="L44" s="42"/>
      <c r="M44" s="42"/>
      <c r="N44" s="42"/>
      <c r="O44" s="42"/>
      <c r="P44" s="42"/>
      <c r="Q44" s="42"/>
      <c r="R44" s="42">
        <f t="shared" si="5"/>
        <v>3997.3333333333335</v>
      </c>
      <c r="S44" s="42">
        <f t="shared" si="2"/>
        <v>533.5</v>
      </c>
    </row>
    <row r="45" spans="1:19">
      <c r="A45" s="38" t="s">
        <v>25</v>
      </c>
      <c r="B45" s="38" t="s">
        <v>25</v>
      </c>
      <c r="C45" s="38" t="s">
        <v>25</v>
      </c>
      <c r="D45" s="38" t="s">
        <v>25</v>
      </c>
      <c r="E45" s="38" t="s">
        <v>25</v>
      </c>
      <c r="F45" s="38" t="s">
        <v>25</v>
      </c>
      <c r="G45" s="38" t="s">
        <v>25</v>
      </c>
      <c r="H45" s="38" t="s">
        <v>25</v>
      </c>
      <c r="I45" s="38" t="s">
        <v>25</v>
      </c>
      <c r="J45" s="38" t="s">
        <v>25</v>
      </c>
      <c r="K45" s="38" t="s">
        <v>25</v>
      </c>
      <c r="L45" s="38" t="s">
        <v>25</v>
      </c>
      <c r="M45" s="38" t="s">
        <v>25</v>
      </c>
      <c r="N45" s="38" t="s">
        <v>25</v>
      </c>
      <c r="O45" s="38" t="s">
        <v>25</v>
      </c>
      <c r="P45" s="38" t="s">
        <v>25</v>
      </c>
      <c r="Q45" s="38" t="s">
        <v>25</v>
      </c>
      <c r="R45" s="38" t="s">
        <v>25</v>
      </c>
      <c r="S45" s="38" t="s">
        <v>25</v>
      </c>
    </row>
    <row r="47" spans="1:19">
      <c r="A47" s="16" t="s">
        <v>56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1:19">
      <c r="A48" s="17"/>
      <c r="B48" s="17" t="str">
        <f>B32</f>
        <v>Month</v>
      </c>
      <c r="C48" s="17"/>
      <c r="D48" s="17"/>
      <c r="E48" s="17"/>
      <c r="F48" s="17" t="s">
        <v>118</v>
      </c>
      <c r="G48" s="17" t="s">
        <v>122</v>
      </c>
      <c r="H48" s="17"/>
      <c r="I48" s="17"/>
      <c r="J48" s="17" t="s">
        <v>119</v>
      </c>
      <c r="K48" s="17" t="s">
        <v>120</v>
      </c>
      <c r="L48" s="17"/>
      <c r="M48" s="17"/>
      <c r="N48" s="17"/>
      <c r="O48" s="17"/>
      <c r="P48" s="17"/>
      <c r="Q48" s="17"/>
      <c r="R48" s="17" t="s">
        <v>74</v>
      </c>
      <c r="S48" s="17" t="s">
        <v>121</v>
      </c>
    </row>
    <row r="49" spans="1:19">
      <c r="A49" s="18">
        <f>'Inputs &amp; Notes'!B1-1</f>
        <v>2012</v>
      </c>
      <c r="B49" s="18">
        <v>6</v>
      </c>
      <c r="C49" s="18"/>
      <c r="D49" s="18"/>
      <c r="E49" s="18"/>
      <c r="F49" s="42">
        <f>SUMIF('Cust MB Ind'!$X$8:$AH$8,$B$29,'Cust MB Ind'!$X9:$AH9)</f>
        <v>0</v>
      </c>
      <c r="G49" s="42">
        <f>'Avg Bill Days'!C6</f>
        <v>31.67</v>
      </c>
      <c r="H49" s="42"/>
      <c r="I49" s="42"/>
      <c r="J49" s="42">
        <f>ROUND(SUMIF($B$32:$B$45,$B49,J$32:J$45)*$F49,0)</f>
        <v>0</v>
      </c>
      <c r="K49" s="42">
        <f>ROUND(SUMIF($B$32:$B$45,$B49,K$32:K$45)*$F49,0)</f>
        <v>0</v>
      </c>
      <c r="L49" s="42"/>
      <c r="M49" s="42"/>
      <c r="N49" s="42"/>
      <c r="O49" s="42"/>
      <c r="P49" s="42"/>
      <c r="Q49" s="42"/>
      <c r="R49" s="42">
        <f>ROUND(SUMIF($B$32:$B$45,$B49,R$32:R$45)*$F49*$G49,0)</f>
        <v>0</v>
      </c>
      <c r="S49" s="42">
        <f>ROUND(SUMIF($B$32:$B$45,$B49,S$32:S$45)*$F49,0)</f>
        <v>0</v>
      </c>
    </row>
    <row r="50" spans="1:19">
      <c r="A50" s="18">
        <f t="shared" ref="A50:A55" si="6">A49</f>
        <v>2012</v>
      </c>
      <c r="B50" s="18">
        <f t="shared" ref="B50:B55" si="7">B49+1</f>
        <v>7</v>
      </c>
      <c r="C50" s="18"/>
      <c r="D50" s="18"/>
      <c r="E50" s="18"/>
      <c r="F50" s="42">
        <f>SUMIF('Cust MB Ind'!$X$8:$AH$8,$B$29,'Cust MB Ind'!$X10:$AH10)</f>
        <v>0</v>
      </c>
      <c r="G50" s="42">
        <f>'Avg Bill Days'!C7</f>
        <v>31.14</v>
      </c>
      <c r="H50" s="42"/>
      <c r="I50" s="42"/>
      <c r="J50" s="42">
        <f t="shared" ref="J50:K113" si="8">ROUND(SUMIF($B$32:$B$45,$B50,J$32:J$45)*$F50,0)</f>
        <v>0</v>
      </c>
      <c r="K50" s="42">
        <f t="shared" si="8"/>
        <v>0</v>
      </c>
      <c r="L50" s="42"/>
      <c r="M50" s="42"/>
      <c r="N50" s="42"/>
      <c r="O50" s="42"/>
      <c r="P50" s="42"/>
      <c r="Q50" s="42"/>
      <c r="R50" s="42">
        <f t="shared" ref="R50:R113" si="9">ROUND(SUMIF($B$32:$B$45,$B50,R$32:R$45)*$F50*$G50,0)</f>
        <v>0</v>
      </c>
      <c r="S50" s="42">
        <f t="shared" ref="S50:S113" si="10">ROUND(SUMIF($B$32:$B$45,$B50,S$32:S$45)*$F50,0)</f>
        <v>0</v>
      </c>
    </row>
    <row r="51" spans="1:19">
      <c r="A51" s="18">
        <f t="shared" si="6"/>
        <v>2012</v>
      </c>
      <c r="B51" s="18">
        <f t="shared" si="7"/>
        <v>8</v>
      </c>
      <c r="C51" s="18"/>
      <c r="D51" s="18"/>
      <c r="E51" s="18"/>
      <c r="F51" s="42">
        <f>SUMIF('Cust MB Ind'!$X$8:$AH$8,$B$29,'Cust MB Ind'!$X11:$AH11)</f>
        <v>0</v>
      </c>
      <c r="G51" s="42">
        <f>'Avg Bill Days'!C8</f>
        <v>30.43</v>
      </c>
      <c r="H51" s="42"/>
      <c r="I51" s="42"/>
      <c r="J51" s="42">
        <f t="shared" si="8"/>
        <v>0</v>
      </c>
      <c r="K51" s="42">
        <f t="shared" si="8"/>
        <v>0</v>
      </c>
      <c r="L51" s="42"/>
      <c r="M51" s="42"/>
      <c r="N51" s="42"/>
      <c r="O51" s="42"/>
      <c r="P51" s="42"/>
      <c r="Q51" s="42"/>
      <c r="R51" s="42">
        <f t="shared" si="9"/>
        <v>0</v>
      </c>
      <c r="S51" s="42">
        <f t="shared" si="10"/>
        <v>0</v>
      </c>
    </row>
    <row r="52" spans="1:19">
      <c r="A52" s="18">
        <f t="shared" si="6"/>
        <v>2012</v>
      </c>
      <c r="B52" s="18">
        <f t="shared" si="7"/>
        <v>9</v>
      </c>
      <c r="C52" s="18"/>
      <c r="D52" s="18"/>
      <c r="E52" s="18"/>
      <c r="F52" s="42">
        <f>SUMIF('Cust MB Ind'!$X$8:$AH$8,$B$29,'Cust MB Ind'!$X12:$AH12)</f>
        <v>1</v>
      </c>
      <c r="G52" s="42">
        <f>'Avg Bill Days'!C9</f>
        <v>31.14</v>
      </c>
      <c r="H52" s="42"/>
      <c r="I52" s="42"/>
      <c r="J52" s="42">
        <f t="shared" si="8"/>
        <v>0</v>
      </c>
      <c r="K52" s="42">
        <f t="shared" si="8"/>
        <v>139</v>
      </c>
      <c r="L52" s="42"/>
      <c r="M52" s="42"/>
      <c r="N52" s="42"/>
      <c r="O52" s="42"/>
      <c r="P52" s="42"/>
      <c r="Q52" s="42"/>
      <c r="R52" s="42">
        <f t="shared" si="9"/>
        <v>149186</v>
      </c>
      <c r="S52" s="42">
        <f t="shared" si="10"/>
        <v>558</v>
      </c>
    </row>
    <row r="53" spans="1:19">
      <c r="A53" s="18">
        <f t="shared" si="6"/>
        <v>2012</v>
      </c>
      <c r="B53" s="18">
        <f t="shared" si="7"/>
        <v>10</v>
      </c>
      <c r="C53" s="18"/>
      <c r="D53" s="18"/>
      <c r="E53" s="18"/>
      <c r="F53" s="42">
        <f>SUMIF('Cust MB Ind'!$X$8:$AH$8,$B$29,'Cust MB Ind'!$X13:$AH13)</f>
        <v>1</v>
      </c>
      <c r="G53" s="42">
        <f>'Avg Bill Days'!C10</f>
        <v>29.52</v>
      </c>
      <c r="H53" s="42"/>
      <c r="I53" s="42"/>
      <c r="J53" s="42">
        <f t="shared" si="8"/>
        <v>0</v>
      </c>
      <c r="K53" s="42">
        <f t="shared" si="8"/>
        <v>141</v>
      </c>
      <c r="L53" s="42"/>
      <c r="M53" s="42"/>
      <c r="N53" s="42"/>
      <c r="O53" s="42"/>
      <c r="P53" s="42"/>
      <c r="Q53" s="42"/>
      <c r="R53" s="42">
        <f t="shared" si="9"/>
        <v>130391</v>
      </c>
      <c r="S53" s="42">
        <f t="shared" si="10"/>
        <v>546</v>
      </c>
    </row>
    <row r="54" spans="1:19">
      <c r="A54" s="18">
        <f t="shared" si="6"/>
        <v>2012</v>
      </c>
      <c r="B54" s="18">
        <f t="shared" si="7"/>
        <v>11</v>
      </c>
      <c r="C54" s="18"/>
      <c r="D54" s="18"/>
      <c r="E54" s="18"/>
      <c r="F54" s="42">
        <f>SUMIF('Cust MB Ind'!$X$8:$AH$8,$B$29,'Cust MB Ind'!$X14:$AH14)</f>
        <v>1</v>
      </c>
      <c r="G54" s="42">
        <f>'Avg Bill Days'!C11</f>
        <v>28.762</v>
      </c>
      <c r="H54" s="42"/>
      <c r="I54" s="42"/>
      <c r="J54" s="42">
        <f t="shared" si="8"/>
        <v>0</v>
      </c>
      <c r="K54" s="42">
        <f t="shared" si="8"/>
        <v>126</v>
      </c>
      <c r="L54" s="42"/>
      <c r="M54" s="42"/>
      <c r="N54" s="42"/>
      <c r="O54" s="42"/>
      <c r="P54" s="42"/>
      <c r="Q54" s="42"/>
      <c r="R54" s="42">
        <f t="shared" si="9"/>
        <v>118222</v>
      </c>
      <c r="S54" s="42">
        <f t="shared" si="10"/>
        <v>532</v>
      </c>
    </row>
    <row r="55" spans="1:19">
      <c r="A55" s="18">
        <f t="shared" si="6"/>
        <v>2012</v>
      </c>
      <c r="B55" s="18">
        <f t="shared" si="7"/>
        <v>12</v>
      </c>
      <c r="C55" s="18"/>
      <c r="D55" s="18"/>
      <c r="E55" s="18"/>
      <c r="F55" s="42">
        <f>SUMIF('Cust MB Ind'!$X$8:$AH$8,$B$29,'Cust MB Ind'!$X15:$AH15)</f>
        <v>1</v>
      </c>
      <c r="G55" s="42">
        <f>'Avg Bill Days'!C12</f>
        <v>30.905000000000001</v>
      </c>
      <c r="H55" s="42"/>
      <c r="I55" s="42"/>
      <c r="J55" s="42">
        <f t="shared" si="8"/>
        <v>0</v>
      </c>
      <c r="K55" s="42">
        <f t="shared" si="8"/>
        <v>124</v>
      </c>
      <c r="L55" s="42"/>
      <c r="M55" s="42"/>
      <c r="N55" s="42"/>
      <c r="O55" s="42"/>
      <c r="P55" s="42"/>
      <c r="Q55" s="42"/>
      <c r="R55" s="42">
        <f t="shared" si="9"/>
        <v>123538</v>
      </c>
      <c r="S55" s="42">
        <f t="shared" si="10"/>
        <v>534</v>
      </c>
    </row>
    <row r="56" spans="1:19">
      <c r="A56" s="18">
        <f>'Inputs &amp; Notes'!B1</f>
        <v>2013</v>
      </c>
      <c r="B56" s="18">
        <v>1</v>
      </c>
      <c r="C56" s="18"/>
      <c r="D56" s="18"/>
      <c r="E56" s="18"/>
      <c r="F56" s="42">
        <f>SUMIF('Cust MB Ind'!$X$8:$AH$8,$B$29,'Cust MB Ind'!$X16:$AH16)</f>
        <v>1</v>
      </c>
      <c r="G56" s="42">
        <f>'Avg Bill Days'!C13</f>
        <v>32.286000000000001</v>
      </c>
      <c r="H56" s="42"/>
      <c r="I56" s="42"/>
      <c r="J56" s="42">
        <f t="shared" si="8"/>
        <v>0</v>
      </c>
      <c r="K56" s="42">
        <f t="shared" si="8"/>
        <v>114</v>
      </c>
      <c r="L56" s="42"/>
      <c r="M56" s="42"/>
      <c r="N56" s="42"/>
      <c r="O56" s="42"/>
      <c r="P56" s="42"/>
      <c r="Q56" s="42"/>
      <c r="R56" s="42">
        <f t="shared" si="9"/>
        <v>121203</v>
      </c>
      <c r="S56" s="42">
        <f t="shared" si="10"/>
        <v>539</v>
      </c>
    </row>
    <row r="57" spans="1:19">
      <c r="A57" s="18">
        <f>A56</f>
        <v>2013</v>
      </c>
      <c r="B57" s="18">
        <v>2</v>
      </c>
      <c r="C57" s="18"/>
      <c r="D57" s="18"/>
      <c r="E57" s="18"/>
      <c r="F57" s="42">
        <f>SUMIF('Cust MB Ind'!$X$8:$AH$8,$B$29,'Cust MB Ind'!$X17:$AH17)</f>
        <v>1</v>
      </c>
      <c r="G57" s="42">
        <f>'Avg Bill Days'!C14</f>
        <v>29.81</v>
      </c>
      <c r="H57" s="42"/>
      <c r="I57" s="42"/>
      <c r="J57" s="42">
        <f t="shared" si="8"/>
        <v>0</v>
      </c>
      <c r="K57" s="42">
        <f t="shared" si="8"/>
        <v>113</v>
      </c>
      <c r="L57" s="42"/>
      <c r="M57" s="42"/>
      <c r="N57" s="42"/>
      <c r="O57" s="42"/>
      <c r="P57" s="42"/>
      <c r="Q57" s="42"/>
      <c r="R57" s="42">
        <f t="shared" si="9"/>
        <v>115551</v>
      </c>
      <c r="S57" s="42">
        <f t="shared" si="10"/>
        <v>527</v>
      </c>
    </row>
    <row r="58" spans="1:19">
      <c r="A58" s="18">
        <f t="shared" ref="A58:A67" si="11">A57</f>
        <v>2013</v>
      </c>
      <c r="B58" s="18">
        <v>3</v>
      </c>
      <c r="C58" s="18"/>
      <c r="D58" s="18"/>
      <c r="E58" s="18"/>
      <c r="F58" s="42">
        <f>SUMIF('Cust MB Ind'!$X$8:$AH$8,$B$29,'Cust MB Ind'!$X18:$AH18)</f>
        <v>1</v>
      </c>
      <c r="G58" s="42">
        <f>'Avg Bill Days'!C15</f>
        <v>29.524000000000001</v>
      </c>
      <c r="H58" s="42"/>
      <c r="I58" s="42"/>
      <c r="J58" s="42">
        <f t="shared" si="8"/>
        <v>0</v>
      </c>
      <c r="K58" s="42">
        <f t="shared" si="8"/>
        <v>129</v>
      </c>
      <c r="L58" s="42"/>
      <c r="M58" s="42"/>
      <c r="N58" s="42"/>
      <c r="O58" s="42"/>
      <c r="P58" s="42"/>
      <c r="Q58" s="42"/>
      <c r="R58" s="42">
        <f t="shared" si="9"/>
        <v>122638</v>
      </c>
      <c r="S58" s="42">
        <f t="shared" si="10"/>
        <v>525</v>
      </c>
    </row>
    <row r="59" spans="1:19">
      <c r="A59" s="18">
        <f t="shared" si="11"/>
        <v>2013</v>
      </c>
      <c r="B59" s="18">
        <v>4</v>
      </c>
      <c r="C59" s="18"/>
      <c r="D59" s="18"/>
      <c r="E59" s="18"/>
      <c r="F59" s="42">
        <f>SUMIF('Cust MB Ind'!$X$8:$AH$8,$B$29,'Cust MB Ind'!$X19:$AH19)</f>
        <v>1</v>
      </c>
      <c r="G59" s="42">
        <f>'Avg Bill Days'!C16</f>
        <v>30.713999999999999</v>
      </c>
      <c r="H59" s="42"/>
      <c r="I59" s="42"/>
      <c r="J59" s="42">
        <f t="shared" si="8"/>
        <v>0</v>
      </c>
      <c r="K59" s="42">
        <f t="shared" si="8"/>
        <v>125</v>
      </c>
      <c r="L59" s="42"/>
      <c r="M59" s="42"/>
      <c r="N59" s="42"/>
      <c r="O59" s="42"/>
      <c r="P59" s="42"/>
      <c r="Q59" s="42"/>
      <c r="R59" s="42">
        <f t="shared" si="9"/>
        <v>125036</v>
      </c>
      <c r="S59" s="42">
        <f t="shared" si="10"/>
        <v>527</v>
      </c>
    </row>
    <row r="60" spans="1:19">
      <c r="A60" s="18">
        <f t="shared" si="11"/>
        <v>2013</v>
      </c>
      <c r="B60" s="18">
        <v>5</v>
      </c>
      <c r="C60" s="18"/>
      <c r="D60" s="18"/>
      <c r="E60" s="18"/>
      <c r="F60" s="42">
        <f>SUMIF('Cust MB Ind'!$X$8:$AH$8,$B$29,'Cust MB Ind'!$X20:$AH20)</f>
        <v>1</v>
      </c>
      <c r="G60" s="42">
        <f>'Avg Bill Days'!C17</f>
        <v>29.524000000000001</v>
      </c>
      <c r="H60" s="42"/>
      <c r="I60" s="42"/>
      <c r="J60" s="42">
        <f t="shared" si="8"/>
        <v>0</v>
      </c>
      <c r="K60" s="42">
        <f t="shared" si="8"/>
        <v>127</v>
      </c>
      <c r="L60" s="42"/>
      <c r="M60" s="42"/>
      <c r="N60" s="42"/>
      <c r="O60" s="42"/>
      <c r="P60" s="42"/>
      <c r="Q60" s="42"/>
      <c r="R60" s="42">
        <f t="shared" si="9"/>
        <v>124610</v>
      </c>
      <c r="S60" s="42">
        <f t="shared" si="10"/>
        <v>530</v>
      </c>
    </row>
    <row r="61" spans="1:19">
      <c r="A61" s="18">
        <f t="shared" si="11"/>
        <v>2013</v>
      </c>
      <c r="B61" s="18">
        <v>6</v>
      </c>
      <c r="C61" s="18"/>
      <c r="D61" s="18"/>
      <c r="E61" s="18"/>
      <c r="F61" s="42">
        <f>SUMIF('Cust MB Ind'!$X$8:$AH$8,$B$29,'Cust MB Ind'!$X21:$AH21)</f>
        <v>1</v>
      </c>
      <c r="G61" s="42">
        <f>'Avg Bill Days'!C18</f>
        <v>30.619</v>
      </c>
      <c r="H61" s="42"/>
      <c r="I61" s="42"/>
      <c r="J61" s="42">
        <f t="shared" si="8"/>
        <v>0</v>
      </c>
      <c r="K61" s="42">
        <f t="shared" si="8"/>
        <v>132</v>
      </c>
      <c r="L61" s="42"/>
      <c r="M61" s="42"/>
      <c r="N61" s="42"/>
      <c r="O61" s="42"/>
      <c r="P61" s="42"/>
      <c r="Q61" s="42"/>
      <c r="R61" s="42">
        <f t="shared" si="9"/>
        <v>141532</v>
      </c>
      <c r="S61" s="42">
        <f t="shared" si="10"/>
        <v>552</v>
      </c>
    </row>
    <row r="62" spans="1:19">
      <c r="A62" s="18">
        <f t="shared" si="11"/>
        <v>2013</v>
      </c>
      <c r="B62" s="18">
        <v>7</v>
      </c>
      <c r="C62" s="18"/>
      <c r="D62" s="18"/>
      <c r="E62" s="18"/>
      <c r="F62" s="42">
        <f>SUMIF('Cust MB Ind'!$X$8:$AH$8,$B$29,'Cust MB Ind'!$X22:$AH22)</f>
        <v>1</v>
      </c>
      <c r="G62" s="42">
        <f>'Avg Bill Days'!C19</f>
        <v>30.713999999999999</v>
      </c>
      <c r="H62" s="42"/>
      <c r="I62" s="42"/>
      <c r="J62" s="42">
        <f t="shared" si="8"/>
        <v>0</v>
      </c>
      <c r="K62" s="42">
        <f t="shared" si="8"/>
        <v>142</v>
      </c>
      <c r="L62" s="42"/>
      <c r="M62" s="42"/>
      <c r="N62" s="42"/>
      <c r="O62" s="42"/>
      <c r="P62" s="42"/>
      <c r="Q62" s="42"/>
      <c r="R62" s="42">
        <f t="shared" si="9"/>
        <v>145413</v>
      </c>
      <c r="S62" s="42">
        <f t="shared" si="10"/>
        <v>550</v>
      </c>
    </row>
    <row r="63" spans="1:19">
      <c r="A63" s="18">
        <f t="shared" si="11"/>
        <v>2013</v>
      </c>
      <c r="B63" s="18">
        <v>8</v>
      </c>
      <c r="C63" s="18"/>
      <c r="D63" s="18"/>
      <c r="E63" s="18"/>
      <c r="F63" s="42">
        <f>SUMIF('Cust MB Ind'!$X$8:$AH$8,$B$29,'Cust MB Ind'!$X23:$AH23)</f>
        <v>1</v>
      </c>
      <c r="G63" s="42">
        <f>'Avg Bill Days'!C20</f>
        <v>30.475999999999999</v>
      </c>
      <c r="H63" s="42"/>
      <c r="I63" s="42"/>
      <c r="J63" s="42">
        <f t="shared" si="8"/>
        <v>0</v>
      </c>
      <c r="K63" s="42">
        <f t="shared" si="8"/>
        <v>142</v>
      </c>
      <c r="L63" s="42"/>
      <c r="M63" s="42"/>
      <c r="N63" s="42"/>
      <c r="O63" s="42"/>
      <c r="P63" s="42"/>
      <c r="Q63" s="42"/>
      <c r="R63" s="42">
        <f t="shared" si="9"/>
        <v>150335</v>
      </c>
      <c r="S63" s="42">
        <f t="shared" si="10"/>
        <v>554</v>
      </c>
    </row>
    <row r="64" spans="1:19">
      <c r="A64" s="18">
        <f t="shared" si="11"/>
        <v>2013</v>
      </c>
      <c r="B64" s="18">
        <v>9</v>
      </c>
      <c r="C64" s="18"/>
      <c r="D64" s="18"/>
      <c r="E64" s="18"/>
      <c r="F64" s="42">
        <f>SUMIF('Cust MB Ind'!$X$8:$AH$8,$B$29,'Cust MB Ind'!$X24:$AH24)</f>
        <v>1</v>
      </c>
      <c r="G64" s="42">
        <f>'Avg Bill Days'!C21</f>
        <v>31.143000000000001</v>
      </c>
      <c r="H64" s="42"/>
      <c r="I64" s="42"/>
      <c r="J64" s="42">
        <f t="shared" si="8"/>
        <v>0</v>
      </c>
      <c r="K64" s="42">
        <f t="shared" si="8"/>
        <v>139</v>
      </c>
      <c r="L64" s="42"/>
      <c r="M64" s="42"/>
      <c r="N64" s="42"/>
      <c r="O64" s="42"/>
      <c r="P64" s="42"/>
      <c r="Q64" s="42"/>
      <c r="R64" s="42">
        <f t="shared" si="9"/>
        <v>149200</v>
      </c>
      <c r="S64" s="42">
        <f t="shared" si="10"/>
        <v>558</v>
      </c>
    </row>
    <row r="65" spans="1:19">
      <c r="A65" s="18">
        <f t="shared" si="11"/>
        <v>2013</v>
      </c>
      <c r="B65" s="18">
        <v>10</v>
      </c>
      <c r="C65" s="18"/>
      <c r="D65" s="18"/>
      <c r="E65" s="18"/>
      <c r="F65" s="42">
        <f>SUMIF('Cust MB Ind'!$X$8:$AH$8,$B$29,'Cust MB Ind'!$X25:$AH25)</f>
        <v>1</v>
      </c>
      <c r="G65" s="42">
        <f>'Avg Bill Days'!C22</f>
        <v>30.762</v>
      </c>
      <c r="H65" s="42"/>
      <c r="I65" s="42"/>
      <c r="J65" s="42">
        <f t="shared" si="8"/>
        <v>0</v>
      </c>
      <c r="K65" s="42">
        <f t="shared" si="8"/>
        <v>141</v>
      </c>
      <c r="L65" s="42"/>
      <c r="M65" s="42"/>
      <c r="N65" s="42"/>
      <c r="O65" s="42"/>
      <c r="P65" s="42"/>
      <c r="Q65" s="42"/>
      <c r="R65" s="42">
        <f t="shared" si="9"/>
        <v>135877</v>
      </c>
      <c r="S65" s="42">
        <f t="shared" si="10"/>
        <v>546</v>
      </c>
    </row>
    <row r="66" spans="1:19">
      <c r="A66" s="18">
        <f t="shared" si="11"/>
        <v>2013</v>
      </c>
      <c r="B66" s="18">
        <v>11</v>
      </c>
      <c r="C66" s="18"/>
      <c r="D66" s="18"/>
      <c r="E66" s="18"/>
      <c r="F66" s="42">
        <f>SUMIF('Cust MB Ind'!$X$8:$AH$8,$B$29,'Cust MB Ind'!$X26:$AH26)</f>
        <v>1</v>
      </c>
      <c r="G66" s="42">
        <f>'Avg Bill Days'!C23</f>
        <v>28.619</v>
      </c>
      <c r="H66" s="42"/>
      <c r="I66" s="42"/>
      <c r="J66" s="42">
        <f t="shared" si="8"/>
        <v>0</v>
      </c>
      <c r="K66" s="42">
        <f t="shared" si="8"/>
        <v>126</v>
      </c>
      <c r="L66" s="42"/>
      <c r="M66" s="42"/>
      <c r="N66" s="42"/>
      <c r="O66" s="42"/>
      <c r="P66" s="42"/>
      <c r="Q66" s="42"/>
      <c r="R66" s="42">
        <f t="shared" si="9"/>
        <v>117634</v>
      </c>
      <c r="S66" s="42">
        <f t="shared" si="10"/>
        <v>532</v>
      </c>
    </row>
    <row r="67" spans="1:19">
      <c r="A67" s="18">
        <f t="shared" si="11"/>
        <v>2013</v>
      </c>
      <c r="B67" s="18">
        <v>12</v>
      </c>
      <c r="C67" s="18"/>
      <c r="D67" s="18"/>
      <c r="E67" s="18"/>
      <c r="F67" s="42">
        <f>SUMIF('Cust MB Ind'!$X$8:$AH$8,$B$29,'Cust MB Ind'!$X27:$AH27)</f>
        <v>1</v>
      </c>
      <c r="G67" s="42">
        <f>'Avg Bill Days'!C24</f>
        <v>31.238</v>
      </c>
      <c r="H67" s="42"/>
      <c r="I67" s="42"/>
      <c r="J67" s="42">
        <f t="shared" si="8"/>
        <v>0</v>
      </c>
      <c r="K67" s="42">
        <f t="shared" si="8"/>
        <v>124</v>
      </c>
      <c r="L67" s="42"/>
      <c r="M67" s="42"/>
      <c r="N67" s="42"/>
      <c r="O67" s="42"/>
      <c r="P67" s="42"/>
      <c r="Q67" s="42"/>
      <c r="R67" s="42">
        <f t="shared" si="9"/>
        <v>124869</v>
      </c>
      <c r="S67" s="42">
        <f t="shared" si="10"/>
        <v>534</v>
      </c>
    </row>
    <row r="68" spans="1:19">
      <c r="A68" s="18">
        <f t="shared" ref="A68:A131" si="12">A56+1</f>
        <v>2014</v>
      </c>
      <c r="B68" s="18">
        <f>B56</f>
        <v>1</v>
      </c>
      <c r="C68" s="18"/>
      <c r="D68" s="18"/>
      <c r="E68" s="18"/>
      <c r="F68" s="42">
        <f>SUMIF('Cust MB Ind'!$X$8:$AH$8,$B$29,'Cust MB Ind'!$X28:$AH28)</f>
        <v>1</v>
      </c>
      <c r="G68" s="42">
        <f>'Avg Bill Days'!C25</f>
        <v>32.286000000000001</v>
      </c>
      <c r="H68" s="42"/>
      <c r="I68" s="42"/>
      <c r="J68" s="42">
        <f t="shared" si="8"/>
        <v>0</v>
      </c>
      <c r="K68" s="42">
        <f t="shared" si="8"/>
        <v>114</v>
      </c>
      <c r="L68" s="42"/>
      <c r="M68" s="42"/>
      <c r="N68" s="42"/>
      <c r="O68" s="42"/>
      <c r="P68" s="42"/>
      <c r="Q68" s="42"/>
      <c r="R68" s="42">
        <f t="shared" si="9"/>
        <v>121203</v>
      </c>
      <c r="S68" s="42">
        <f t="shared" si="10"/>
        <v>539</v>
      </c>
    </row>
    <row r="69" spans="1:19">
      <c r="A69" s="18">
        <f t="shared" si="12"/>
        <v>2014</v>
      </c>
      <c r="B69" s="18">
        <f t="shared" ref="B69:B132" si="13">B57</f>
        <v>2</v>
      </c>
      <c r="C69" s="18"/>
      <c r="D69" s="18"/>
      <c r="E69" s="18"/>
      <c r="F69" s="42">
        <f>SUMIF('Cust MB Ind'!$X$8:$AH$8,$B$29,'Cust MB Ind'!$X29:$AH29)</f>
        <v>1</v>
      </c>
      <c r="G69" s="42">
        <f>'Avg Bill Days'!C26</f>
        <v>29.81</v>
      </c>
      <c r="H69" s="42"/>
      <c r="I69" s="42"/>
      <c r="J69" s="42">
        <f t="shared" si="8"/>
        <v>0</v>
      </c>
      <c r="K69" s="42">
        <f t="shared" si="8"/>
        <v>113</v>
      </c>
      <c r="L69" s="42"/>
      <c r="M69" s="42"/>
      <c r="N69" s="42"/>
      <c r="O69" s="42"/>
      <c r="P69" s="42"/>
      <c r="Q69" s="42"/>
      <c r="R69" s="42">
        <f t="shared" si="9"/>
        <v>115551</v>
      </c>
      <c r="S69" s="42">
        <f t="shared" si="10"/>
        <v>527</v>
      </c>
    </row>
    <row r="70" spans="1:19">
      <c r="A70" s="18">
        <f t="shared" si="12"/>
        <v>2014</v>
      </c>
      <c r="B70" s="18">
        <f t="shared" si="13"/>
        <v>3</v>
      </c>
      <c r="C70" s="18"/>
      <c r="D70" s="18"/>
      <c r="E70" s="18"/>
      <c r="F70" s="42">
        <f>SUMIF('Cust MB Ind'!$X$8:$AH$8,$B$29,'Cust MB Ind'!$X30:$AH30)</f>
        <v>1</v>
      </c>
      <c r="G70" s="42">
        <f>'Avg Bill Days'!C27</f>
        <v>29.524000000000001</v>
      </c>
      <c r="H70" s="42"/>
      <c r="I70" s="42"/>
      <c r="J70" s="42">
        <f t="shared" si="8"/>
        <v>0</v>
      </c>
      <c r="K70" s="42">
        <f t="shared" si="8"/>
        <v>129</v>
      </c>
      <c r="L70" s="42"/>
      <c r="M70" s="42"/>
      <c r="N70" s="42"/>
      <c r="O70" s="42"/>
      <c r="P70" s="42"/>
      <c r="Q70" s="42"/>
      <c r="R70" s="42">
        <f t="shared" si="9"/>
        <v>122638</v>
      </c>
      <c r="S70" s="42">
        <f t="shared" si="10"/>
        <v>525</v>
      </c>
    </row>
    <row r="71" spans="1:19">
      <c r="A71" s="18">
        <f t="shared" si="12"/>
        <v>2014</v>
      </c>
      <c r="B71" s="18">
        <f t="shared" si="13"/>
        <v>4</v>
      </c>
      <c r="C71" s="18"/>
      <c r="D71" s="18"/>
      <c r="E71" s="18"/>
      <c r="F71" s="42">
        <f>SUMIF('Cust MB Ind'!$X$8:$AH$8,$B$29,'Cust MB Ind'!$X31:$AH31)</f>
        <v>1</v>
      </c>
      <c r="G71" s="42">
        <f>'Avg Bill Days'!C28</f>
        <v>30.713999999999999</v>
      </c>
      <c r="H71" s="42"/>
      <c r="I71" s="42"/>
      <c r="J71" s="42">
        <f t="shared" si="8"/>
        <v>0</v>
      </c>
      <c r="K71" s="42">
        <f t="shared" si="8"/>
        <v>125</v>
      </c>
      <c r="L71" s="42"/>
      <c r="M71" s="42"/>
      <c r="N71" s="42"/>
      <c r="O71" s="42"/>
      <c r="P71" s="42"/>
      <c r="Q71" s="42"/>
      <c r="R71" s="42">
        <f t="shared" si="9"/>
        <v>125036</v>
      </c>
      <c r="S71" s="42">
        <f t="shared" si="10"/>
        <v>527</v>
      </c>
    </row>
    <row r="72" spans="1:19">
      <c r="A72" s="18">
        <f t="shared" si="12"/>
        <v>2014</v>
      </c>
      <c r="B72" s="18">
        <f t="shared" si="13"/>
        <v>5</v>
      </c>
      <c r="C72" s="18"/>
      <c r="D72" s="18"/>
      <c r="E72" s="18"/>
      <c r="F72" s="42">
        <f>SUMIF('Cust MB Ind'!$X$8:$AH$8,$B$29,'Cust MB Ind'!$X32:$AH32)</f>
        <v>1</v>
      </c>
      <c r="G72" s="42">
        <f>'Avg Bill Days'!C29</f>
        <v>29.524000000000001</v>
      </c>
      <c r="H72" s="42"/>
      <c r="I72" s="42"/>
      <c r="J72" s="42">
        <f t="shared" si="8"/>
        <v>0</v>
      </c>
      <c r="K72" s="42">
        <f t="shared" si="8"/>
        <v>127</v>
      </c>
      <c r="L72" s="42"/>
      <c r="M72" s="42"/>
      <c r="N72" s="42"/>
      <c r="O72" s="42"/>
      <c r="P72" s="42"/>
      <c r="Q72" s="42"/>
      <c r="R72" s="42">
        <f t="shared" si="9"/>
        <v>124610</v>
      </c>
      <c r="S72" s="42">
        <f t="shared" si="10"/>
        <v>530</v>
      </c>
    </row>
    <row r="73" spans="1:19">
      <c r="A73" s="18">
        <f t="shared" si="12"/>
        <v>2014</v>
      </c>
      <c r="B73" s="18">
        <f t="shared" si="13"/>
        <v>6</v>
      </c>
      <c r="C73" s="18"/>
      <c r="D73" s="18"/>
      <c r="E73" s="18"/>
      <c r="F73" s="42">
        <f>SUMIF('Cust MB Ind'!$X$8:$AH$8,$B$29,'Cust MB Ind'!$X33:$AH33)</f>
        <v>1</v>
      </c>
      <c r="G73" s="42">
        <f>'Avg Bill Days'!C30</f>
        <v>30.619</v>
      </c>
      <c r="H73" s="42"/>
      <c r="I73" s="42"/>
      <c r="J73" s="42">
        <f t="shared" si="8"/>
        <v>0</v>
      </c>
      <c r="K73" s="42">
        <f t="shared" si="8"/>
        <v>132</v>
      </c>
      <c r="L73" s="42"/>
      <c r="M73" s="42"/>
      <c r="N73" s="42"/>
      <c r="O73" s="42"/>
      <c r="P73" s="42"/>
      <c r="Q73" s="42"/>
      <c r="R73" s="42">
        <f t="shared" si="9"/>
        <v>141532</v>
      </c>
      <c r="S73" s="42">
        <f t="shared" si="10"/>
        <v>552</v>
      </c>
    </row>
    <row r="74" spans="1:19">
      <c r="A74" s="18">
        <f t="shared" si="12"/>
        <v>2014</v>
      </c>
      <c r="B74" s="18">
        <f t="shared" si="13"/>
        <v>7</v>
      </c>
      <c r="C74" s="18"/>
      <c r="D74" s="18"/>
      <c r="E74" s="18"/>
      <c r="F74" s="42">
        <f>SUMIF('Cust MB Ind'!$X$8:$AH$8,$B$29,'Cust MB Ind'!$X34:$AH34)</f>
        <v>1</v>
      </c>
      <c r="G74" s="42">
        <f>'Avg Bill Days'!C31</f>
        <v>30.713999999999999</v>
      </c>
      <c r="H74" s="42"/>
      <c r="I74" s="42"/>
      <c r="J74" s="42">
        <f t="shared" si="8"/>
        <v>0</v>
      </c>
      <c r="K74" s="42">
        <f t="shared" si="8"/>
        <v>142</v>
      </c>
      <c r="L74" s="42"/>
      <c r="M74" s="42"/>
      <c r="N74" s="42"/>
      <c r="O74" s="42"/>
      <c r="P74" s="42"/>
      <c r="Q74" s="42"/>
      <c r="R74" s="42">
        <f t="shared" si="9"/>
        <v>145413</v>
      </c>
      <c r="S74" s="42">
        <f t="shared" si="10"/>
        <v>550</v>
      </c>
    </row>
    <row r="75" spans="1:19">
      <c r="A75" s="18">
        <f t="shared" si="12"/>
        <v>2014</v>
      </c>
      <c r="B75" s="18">
        <f t="shared" si="13"/>
        <v>8</v>
      </c>
      <c r="C75" s="18"/>
      <c r="D75" s="18"/>
      <c r="E75" s="18"/>
      <c r="F75" s="42">
        <f>SUMIF('Cust MB Ind'!$X$8:$AH$8,$B$29,'Cust MB Ind'!$X35:$AH35)</f>
        <v>1</v>
      </c>
      <c r="G75" s="42">
        <f>'Avg Bill Days'!C32</f>
        <v>30.475999999999999</v>
      </c>
      <c r="H75" s="42"/>
      <c r="I75" s="42"/>
      <c r="J75" s="42">
        <f t="shared" si="8"/>
        <v>0</v>
      </c>
      <c r="K75" s="42">
        <f t="shared" si="8"/>
        <v>142</v>
      </c>
      <c r="L75" s="42"/>
      <c r="M75" s="42"/>
      <c r="N75" s="42"/>
      <c r="O75" s="42"/>
      <c r="P75" s="42"/>
      <c r="Q75" s="42"/>
      <c r="R75" s="42">
        <f t="shared" si="9"/>
        <v>150335</v>
      </c>
      <c r="S75" s="42">
        <f t="shared" si="10"/>
        <v>554</v>
      </c>
    </row>
    <row r="76" spans="1:19">
      <c r="A76" s="18">
        <f t="shared" si="12"/>
        <v>2014</v>
      </c>
      <c r="B76" s="18">
        <f t="shared" si="13"/>
        <v>9</v>
      </c>
      <c r="C76" s="18"/>
      <c r="D76" s="18"/>
      <c r="E76" s="18"/>
      <c r="F76" s="42">
        <f>SUMIF('Cust MB Ind'!$X$8:$AH$8,$B$29,'Cust MB Ind'!$X36:$AH36)</f>
        <v>1</v>
      </c>
      <c r="G76" s="42">
        <f>'Avg Bill Days'!C33</f>
        <v>31.143000000000001</v>
      </c>
      <c r="H76" s="42"/>
      <c r="I76" s="42"/>
      <c r="J76" s="42">
        <f t="shared" si="8"/>
        <v>0</v>
      </c>
      <c r="K76" s="42">
        <f t="shared" si="8"/>
        <v>139</v>
      </c>
      <c r="L76" s="42"/>
      <c r="M76" s="42"/>
      <c r="N76" s="42"/>
      <c r="O76" s="42"/>
      <c r="P76" s="42"/>
      <c r="Q76" s="42"/>
      <c r="R76" s="42">
        <f t="shared" si="9"/>
        <v>149200</v>
      </c>
      <c r="S76" s="42">
        <f t="shared" si="10"/>
        <v>558</v>
      </c>
    </row>
    <row r="77" spans="1:19">
      <c r="A77" s="18">
        <f t="shared" si="12"/>
        <v>2014</v>
      </c>
      <c r="B77" s="18">
        <f t="shared" si="13"/>
        <v>10</v>
      </c>
      <c r="C77" s="18"/>
      <c r="D77" s="18"/>
      <c r="E77" s="18"/>
      <c r="F77" s="42">
        <f>SUMIF('Cust MB Ind'!$X$8:$AH$8,$B$29,'Cust MB Ind'!$X37:$AH37)</f>
        <v>1</v>
      </c>
      <c r="G77" s="42">
        <f>'Avg Bill Days'!C34</f>
        <v>30.762</v>
      </c>
      <c r="H77" s="42"/>
      <c r="I77" s="42"/>
      <c r="J77" s="42">
        <f t="shared" si="8"/>
        <v>0</v>
      </c>
      <c r="K77" s="42">
        <f t="shared" si="8"/>
        <v>141</v>
      </c>
      <c r="L77" s="42"/>
      <c r="M77" s="42"/>
      <c r="N77" s="42"/>
      <c r="O77" s="42"/>
      <c r="P77" s="42"/>
      <c r="Q77" s="42"/>
      <c r="R77" s="42">
        <f t="shared" si="9"/>
        <v>135877</v>
      </c>
      <c r="S77" s="42">
        <f t="shared" si="10"/>
        <v>546</v>
      </c>
    </row>
    <row r="78" spans="1:19">
      <c r="A78" s="18">
        <f t="shared" si="12"/>
        <v>2014</v>
      </c>
      <c r="B78" s="18">
        <f t="shared" si="13"/>
        <v>11</v>
      </c>
      <c r="C78" s="18"/>
      <c r="D78" s="18"/>
      <c r="E78" s="18"/>
      <c r="F78" s="42">
        <f>SUMIF('Cust MB Ind'!$X$8:$AH$8,$B$29,'Cust MB Ind'!$X38:$AH38)</f>
        <v>1</v>
      </c>
      <c r="G78" s="42">
        <f>'Avg Bill Days'!C35</f>
        <v>28.619</v>
      </c>
      <c r="H78" s="42"/>
      <c r="I78" s="42"/>
      <c r="J78" s="42">
        <f t="shared" si="8"/>
        <v>0</v>
      </c>
      <c r="K78" s="42">
        <f t="shared" si="8"/>
        <v>126</v>
      </c>
      <c r="L78" s="42"/>
      <c r="M78" s="42"/>
      <c r="N78" s="42"/>
      <c r="O78" s="42"/>
      <c r="P78" s="42"/>
      <c r="Q78" s="42"/>
      <c r="R78" s="42">
        <f t="shared" si="9"/>
        <v>117634</v>
      </c>
      <c r="S78" s="42">
        <f t="shared" si="10"/>
        <v>532</v>
      </c>
    </row>
    <row r="79" spans="1:19">
      <c r="A79" s="18">
        <f t="shared" si="12"/>
        <v>2014</v>
      </c>
      <c r="B79" s="18">
        <f t="shared" si="13"/>
        <v>12</v>
      </c>
      <c r="C79" s="18"/>
      <c r="D79" s="18"/>
      <c r="E79" s="18"/>
      <c r="F79" s="42">
        <f>SUMIF('Cust MB Ind'!$X$8:$AH$8,$B$29,'Cust MB Ind'!$X39:$AH39)</f>
        <v>1</v>
      </c>
      <c r="G79" s="42">
        <f>'Avg Bill Days'!C36</f>
        <v>31.238</v>
      </c>
      <c r="H79" s="42"/>
      <c r="I79" s="42"/>
      <c r="J79" s="42">
        <f t="shared" si="8"/>
        <v>0</v>
      </c>
      <c r="K79" s="42">
        <f t="shared" si="8"/>
        <v>124</v>
      </c>
      <c r="L79" s="42"/>
      <c r="M79" s="42"/>
      <c r="N79" s="42"/>
      <c r="O79" s="42"/>
      <c r="P79" s="42"/>
      <c r="Q79" s="42"/>
      <c r="R79" s="42">
        <f t="shared" si="9"/>
        <v>124869</v>
      </c>
      <c r="S79" s="42">
        <f t="shared" si="10"/>
        <v>534</v>
      </c>
    </row>
    <row r="80" spans="1:19">
      <c r="A80" s="18">
        <f t="shared" si="12"/>
        <v>2015</v>
      </c>
      <c r="B80" s="18">
        <f t="shared" si="13"/>
        <v>1</v>
      </c>
      <c r="C80" s="18"/>
      <c r="D80" s="18"/>
      <c r="E80" s="18"/>
      <c r="F80" s="42">
        <f>SUMIF('Cust MB Ind'!$X$8:$AH$8,$B$29,'Cust MB Ind'!$X40:$AH40)</f>
        <v>1</v>
      </c>
      <c r="G80" s="42">
        <f>'Avg Bill Days'!C37</f>
        <v>32.286000000000001</v>
      </c>
      <c r="H80" s="42"/>
      <c r="I80" s="42"/>
      <c r="J80" s="42">
        <f t="shared" si="8"/>
        <v>0</v>
      </c>
      <c r="K80" s="42">
        <f t="shared" si="8"/>
        <v>114</v>
      </c>
      <c r="L80" s="42"/>
      <c r="M80" s="42"/>
      <c r="N80" s="42"/>
      <c r="O80" s="42"/>
      <c r="P80" s="42"/>
      <c r="Q80" s="42"/>
      <c r="R80" s="42">
        <f t="shared" si="9"/>
        <v>121203</v>
      </c>
      <c r="S80" s="42">
        <f t="shared" si="10"/>
        <v>539</v>
      </c>
    </row>
    <row r="81" spans="1:19">
      <c r="A81" s="18">
        <f t="shared" si="12"/>
        <v>2015</v>
      </c>
      <c r="B81" s="18">
        <f t="shared" si="13"/>
        <v>2</v>
      </c>
      <c r="C81" s="18"/>
      <c r="D81" s="18"/>
      <c r="E81" s="18"/>
      <c r="F81" s="42">
        <f>SUMIF('Cust MB Ind'!$X$8:$AH$8,$B$29,'Cust MB Ind'!$X41:$AH41)</f>
        <v>1</v>
      </c>
      <c r="G81" s="42">
        <f>'Avg Bill Days'!C38</f>
        <v>29.81</v>
      </c>
      <c r="H81" s="42"/>
      <c r="I81" s="42"/>
      <c r="J81" s="42">
        <f t="shared" si="8"/>
        <v>0</v>
      </c>
      <c r="K81" s="42">
        <f t="shared" si="8"/>
        <v>113</v>
      </c>
      <c r="L81" s="42"/>
      <c r="M81" s="42"/>
      <c r="N81" s="42"/>
      <c r="O81" s="42"/>
      <c r="P81" s="42"/>
      <c r="Q81" s="42"/>
      <c r="R81" s="42">
        <f t="shared" si="9"/>
        <v>115551</v>
      </c>
      <c r="S81" s="42">
        <f t="shared" si="10"/>
        <v>527</v>
      </c>
    </row>
    <row r="82" spans="1:19">
      <c r="A82" s="18">
        <f t="shared" si="12"/>
        <v>2015</v>
      </c>
      <c r="B82" s="18">
        <f t="shared" si="13"/>
        <v>3</v>
      </c>
      <c r="C82" s="18"/>
      <c r="D82" s="18"/>
      <c r="E82" s="18"/>
      <c r="F82" s="42">
        <f>SUMIF('Cust MB Ind'!$X$8:$AH$8,$B$29,'Cust MB Ind'!$X42:$AH42)</f>
        <v>1</v>
      </c>
      <c r="G82" s="42">
        <f>'Avg Bill Days'!C39</f>
        <v>29.524000000000001</v>
      </c>
      <c r="H82" s="42"/>
      <c r="I82" s="42"/>
      <c r="J82" s="42">
        <f t="shared" si="8"/>
        <v>0</v>
      </c>
      <c r="K82" s="42">
        <f t="shared" si="8"/>
        <v>129</v>
      </c>
      <c r="L82" s="42"/>
      <c r="M82" s="42"/>
      <c r="N82" s="42"/>
      <c r="O82" s="42"/>
      <c r="P82" s="42"/>
      <c r="Q82" s="42"/>
      <c r="R82" s="42">
        <f t="shared" si="9"/>
        <v>122638</v>
      </c>
      <c r="S82" s="42">
        <f t="shared" si="10"/>
        <v>525</v>
      </c>
    </row>
    <row r="83" spans="1:19">
      <c r="A83" s="18">
        <f t="shared" si="12"/>
        <v>2015</v>
      </c>
      <c r="B83" s="18">
        <f t="shared" si="13"/>
        <v>4</v>
      </c>
      <c r="C83" s="18"/>
      <c r="D83" s="18"/>
      <c r="E83" s="18"/>
      <c r="F83" s="42">
        <f>SUMIF('Cust MB Ind'!$X$8:$AH$8,$B$29,'Cust MB Ind'!$X43:$AH43)</f>
        <v>1</v>
      </c>
      <c r="G83" s="42">
        <f>'Avg Bill Days'!C40</f>
        <v>30.713999999999999</v>
      </c>
      <c r="H83" s="42"/>
      <c r="I83" s="42"/>
      <c r="J83" s="42">
        <f t="shared" si="8"/>
        <v>0</v>
      </c>
      <c r="K83" s="42">
        <f t="shared" si="8"/>
        <v>125</v>
      </c>
      <c r="L83" s="42"/>
      <c r="M83" s="42"/>
      <c r="N83" s="42"/>
      <c r="O83" s="42"/>
      <c r="P83" s="42"/>
      <c r="Q83" s="42"/>
      <c r="R83" s="42">
        <f t="shared" si="9"/>
        <v>125036</v>
      </c>
      <c r="S83" s="42">
        <f t="shared" si="10"/>
        <v>527</v>
      </c>
    </row>
    <row r="84" spans="1:19">
      <c r="A84" s="18">
        <f t="shared" si="12"/>
        <v>2015</v>
      </c>
      <c r="B84" s="18">
        <f t="shared" si="13"/>
        <v>5</v>
      </c>
      <c r="C84" s="18"/>
      <c r="D84" s="18"/>
      <c r="E84" s="18"/>
      <c r="F84" s="42">
        <f>SUMIF('Cust MB Ind'!$X$8:$AH$8,$B$29,'Cust MB Ind'!$X44:$AH44)</f>
        <v>1</v>
      </c>
      <c r="G84" s="42">
        <f>'Avg Bill Days'!C41</f>
        <v>29.524000000000001</v>
      </c>
      <c r="H84" s="42"/>
      <c r="I84" s="42"/>
      <c r="J84" s="42">
        <f t="shared" si="8"/>
        <v>0</v>
      </c>
      <c r="K84" s="42">
        <f t="shared" si="8"/>
        <v>127</v>
      </c>
      <c r="L84" s="42"/>
      <c r="M84" s="42"/>
      <c r="N84" s="42"/>
      <c r="O84" s="42"/>
      <c r="P84" s="42"/>
      <c r="Q84" s="42"/>
      <c r="R84" s="42">
        <f t="shared" si="9"/>
        <v>124610</v>
      </c>
      <c r="S84" s="42">
        <f t="shared" si="10"/>
        <v>530</v>
      </c>
    </row>
    <row r="85" spans="1:19">
      <c r="A85" s="18">
        <f t="shared" si="12"/>
        <v>2015</v>
      </c>
      <c r="B85" s="18">
        <f t="shared" si="13"/>
        <v>6</v>
      </c>
      <c r="C85" s="18"/>
      <c r="D85" s="18"/>
      <c r="E85" s="18"/>
      <c r="F85" s="42">
        <f>SUMIF('Cust MB Ind'!$X$8:$AH$8,$B$29,'Cust MB Ind'!$X45:$AH45)</f>
        <v>1</v>
      </c>
      <c r="G85" s="42">
        <f>'Avg Bill Days'!C42</f>
        <v>30.619</v>
      </c>
      <c r="H85" s="42"/>
      <c r="I85" s="42"/>
      <c r="J85" s="42">
        <f t="shared" si="8"/>
        <v>0</v>
      </c>
      <c r="K85" s="42">
        <f t="shared" si="8"/>
        <v>132</v>
      </c>
      <c r="L85" s="42"/>
      <c r="M85" s="42"/>
      <c r="N85" s="42"/>
      <c r="O85" s="42"/>
      <c r="P85" s="42"/>
      <c r="Q85" s="42"/>
      <c r="R85" s="42">
        <f t="shared" si="9"/>
        <v>141532</v>
      </c>
      <c r="S85" s="42">
        <f t="shared" si="10"/>
        <v>552</v>
      </c>
    </row>
    <row r="86" spans="1:19">
      <c r="A86" s="18">
        <f t="shared" si="12"/>
        <v>2015</v>
      </c>
      <c r="B86" s="18">
        <f t="shared" si="13"/>
        <v>7</v>
      </c>
      <c r="C86" s="18"/>
      <c r="D86" s="18"/>
      <c r="E86" s="18"/>
      <c r="F86" s="42">
        <f>SUMIF('Cust MB Ind'!$X$8:$AH$8,$B$29,'Cust MB Ind'!$X46:$AH46)</f>
        <v>1</v>
      </c>
      <c r="G86" s="42">
        <f>'Avg Bill Days'!C43</f>
        <v>30.713999999999999</v>
      </c>
      <c r="H86" s="42"/>
      <c r="I86" s="42"/>
      <c r="J86" s="42">
        <f t="shared" si="8"/>
        <v>0</v>
      </c>
      <c r="K86" s="42">
        <f t="shared" si="8"/>
        <v>142</v>
      </c>
      <c r="L86" s="42"/>
      <c r="M86" s="42"/>
      <c r="N86" s="42"/>
      <c r="O86" s="42"/>
      <c r="P86" s="42"/>
      <c r="Q86" s="42"/>
      <c r="R86" s="42">
        <f t="shared" si="9"/>
        <v>145413</v>
      </c>
      <c r="S86" s="42">
        <f t="shared" si="10"/>
        <v>550</v>
      </c>
    </row>
    <row r="87" spans="1:19">
      <c r="A87" s="18">
        <f t="shared" si="12"/>
        <v>2015</v>
      </c>
      <c r="B87" s="18">
        <f t="shared" si="13"/>
        <v>8</v>
      </c>
      <c r="C87" s="18"/>
      <c r="D87" s="18"/>
      <c r="E87" s="18"/>
      <c r="F87" s="42">
        <f>SUMIF('Cust MB Ind'!$X$8:$AH$8,$B$29,'Cust MB Ind'!$X47:$AH47)</f>
        <v>1</v>
      </c>
      <c r="G87" s="42">
        <f>'Avg Bill Days'!C44</f>
        <v>30.475999999999999</v>
      </c>
      <c r="H87" s="42"/>
      <c r="I87" s="42"/>
      <c r="J87" s="42">
        <f t="shared" si="8"/>
        <v>0</v>
      </c>
      <c r="K87" s="42">
        <f t="shared" si="8"/>
        <v>142</v>
      </c>
      <c r="L87" s="42"/>
      <c r="M87" s="42"/>
      <c r="N87" s="42"/>
      <c r="O87" s="42"/>
      <c r="P87" s="42"/>
      <c r="Q87" s="42"/>
      <c r="R87" s="42">
        <f t="shared" si="9"/>
        <v>150335</v>
      </c>
      <c r="S87" s="42">
        <f t="shared" si="10"/>
        <v>554</v>
      </c>
    </row>
    <row r="88" spans="1:19">
      <c r="A88" s="18">
        <f t="shared" si="12"/>
        <v>2015</v>
      </c>
      <c r="B88" s="18">
        <f t="shared" si="13"/>
        <v>9</v>
      </c>
      <c r="C88" s="18"/>
      <c r="D88" s="18"/>
      <c r="E88" s="18"/>
      <c r="F88" s="42">
        <f>SUMIF('Cust MB Ind'!$X$8:$AH$8,$B$29,'Cust MB Ind'!$X48:$AH48)</f>
        <v>1</v>
      </c>
      <c r="G88" s="42">
        <f>'Avg Bill Days'!C45</f>
        <v>31.143000000000001</v>
      </c>
      <c r="H88" s="42"/>
      <c r="I88" s="42"/>
      <c r="J88" s="42">
        <f t="shared" si="8"/>
        <v>0</v>
      </c>
      <c r="K88" s="42">
        <f t="shared" si="8"/>
        <v>139</v>
      </c>
      <c r="L88" s="42"/>
      <c r="M88" s="42"/>
      <c r="N88" s="42"/>
      <c r="O88" s="42"/>
      <c r="P88" s="42"/>
      <c r="Q88" s="42"/>
      <c r="R88" s="42">
        <f t="shared" si="9"/>
        <v>149200</v>
      </c>
      <c r="S88" s="42">
        <f t="shared" si="10"/>
        <v>558</v>
      </c>
    </row>
    <row r="89" spans="1:19">
      <c r="A89" s="18">
        <f t="shared" si="12"/>
        <v>2015</v>
      </c>
      <c r="B89" s="18">
        <f t="shared" si="13"/>
        <v>10</v>
      </c>
      <c r="C89" s="18"/>
      <c r="D89" s="18"/>
      <c r="E89" s="18"/>
      <c r="F89" s="42">
        <f>SUMIF('Cust MB Ind'!$X$8:$AH$8,$B$29,'Cust MB Ind'!$X49:$AH49)</f>
        <v>1</v>
      </c>
      <c r="G89" s="42">
        <f>'Avg Bill Days'!C46</f>
        <v>30.762</v>
      </c>
      <c r="H89" s="42"/>
      <c r="I89" s="42"/>
      <c r="J89" s="42">
        <f t="shared" si="8"/>
        <v>0</v>
      </c>
      <c r="K89" s="42">
        <f t="shared" si="8"/>
        <v>141</v>
      </c>
      <c r="L89" s="42"/>
      <c r="M89" s="42"/>
      <c r="N89" s="42"/>
      <c r="O89" s="42"/>
      <c r="P89" s="42"/>
      <c r="Q89" s="42"/>
      <c r="R89" s="42">
        <f t="shared" si="9"/>
        <v>135877</v>
      </c>
      <c r="S89" s="42">
        <f t="shared" si="10"/>
        <v>546</v>
      </c>
    </row>
    <row r="90" spans="1:19">
      <c r="A90" s="18">
        <f t="shared" si="12"/>
        <v>2015</v>
      </c>
      <c r="B90" s="18">
        <f t="shared" si="13"/>
        <v>11</v>
      </c>
      <c r="C90" s="18"/>
      <c r="D90" s="18"/>
      <c r="E90" s="18"/>
      <c r="F90" s="42">
        <f>SUMIF('Cust MB Ind'!$X$8:$AH$8,$B$29,'Cust MB Ind'!$X50:$AH50)</f>
        <v>1</v>
      </c>
      <c r="G90" s="42">
        <f>'Avg Bill Days'!C47</f>
        <v>28.619</v>
      </c>
      <c r="H90" s="42"/>
      <c r="I90" s="42"/>
      <c r="J90" s="42">
        <f t="shared" si="8"/>
        <v>0</v>
      </c>
      <c r="K90" s="42">
        <f t="shared" si="8"/>
        <v>126</v>
      </c>
      <c r="L90" s="42"/>
      <c r="M90" s="42"/>
      <c r="N90" s="42"/>
      <c r="O90" s="42"/>
      <c r="P90" s="42"/>
      <c r="Q90" s="42"/>
      <c r="R90" s="42">
        <f t="shared" si="9"/>
        <v>117634</v>
      </c>
      <c r="S90" s="42">
        <f t="shared" si="10"/>
        <v>532</v>
      </c>
    </row>
    <row r="91" spans="1:19">
      <c r="A91" s="18">
        <f t="shared" si="12"/>
        <v>2015</v>
      </c>
      <c r="B91" s="18">
        <f t="shared" si="13"/>
        <v>12</v>
      </c>
      <c r="C91" s="18"/>
      <c r="D91" s="18"/>
      <c r="E91" s="18"/>
      <c r="F91" s="42">
        <f>SUMIF('Cust MB Ind'!$X$8:$AH$8,$B$29,'Cust MB Ind'!$X51:$AH51)</f>
        <v>1</v>
      </c>
      <c r="G91" s="42">
        <f>'Avg Bill Days'!C48</f>
        <v>31.238</v>
      </c>
      <c r="H91" s="42"/>
      <c r="I91" s="42"/>
      <c r="J91" s="42">
        <f t="shared" si="8"/>
        <v>0</v>
      </c>
      <c r="K91" s="42">
        <f t="shared" si="8"/>
        <v>124</v>
      </c>
      <c r="L91" s="42"/>
      <c r="M91" s="42"/>
      <c r="N91" s="42"/>
      <c r="O91" s="42"/>
      <c r="P91" s="42"/>
      <c r="Q91" s="42"/>
      <c r="R91" s="42">
        <f t="shared" si="9"/>
        <v>124869</v>
      </c>
      <c r="S91" s="42">
        <f t="shared" si="10"/>
        <v>534</v>
      </c>
    </row>
    <row r="92" spans="1:19">
      <c r="A92" s="18">
        <f t="shared" si="12"/>
        <v>2016</v>
      </c>
      <c r="B92" s="18">
        <f t="shared" si="13"/>
        <v>1</v>
      </c>
      <c r="C92" s="18"/>
      <c r="D92" s="18"/>
      <c r="E92" s="18"/>
      <c r="F92" s="42">
        <f>SUMIF('Cust MB Ind'!$X$8:$AH$8,$B$29,'Cust MB Ind'!$X52:$AH52)</f>
        <v>1</v>
      </c>
      <c r="G92" s="42">
        <f>'Avg Bill Days'!C49</f>
        <v>32.286000000000001</v>
      </c>
      <c r="H92" s="42"/>
      <c r="I92" s="42"/>
      <c r="J92" s="42">
        <f t="shared" si="8"/>
        <v>0</v>
      </c>
      <c r="K92" s="42">
        <f t="shared" si="8"/>
        <v>114</v>
      </c>
      <c r="L92" s="42"/>
      <c r="M92" s="42"/>
      <c r="N92" s="42"/>
      <c r="O92" s="42"/>
      <c r="P92" s="42"/>
      <c r="Q92" s="42"/>
      <c r="R92" s="42">
        <f t="shared" si="9"/>
        <v>121203</v>
      </c>
      <c r="S92" s="42">
        <f t="shared" si="10"/>
        <v>539</v>
      </c>
    </row>
    <row r="93" spans="1:19">
      <c r="A93" s="18">
        <f t="shared" si="12"/>
        <v>2016</v>
      </c>
      <c r="B93" s="18">
        <f t="shared" si="13"/>
        <v>2</v>
      </c>
      <c r="C93" s="18"/>
      <c r="D93" s="18"/>
      <c r="E93" s="18"/>
      <c r="F93" s="42">
        <f>SUMIF('Cust MB Ind'!$X$8:$AH$8,$B$29,'Cust MB Ind'!$X53:$AH53)</f>
        <v>1</v>
      </c>
      <c r="G93" s="42">
        <f>'Avg Bill Days'!C50</f>
        <v>30.31</v>
      </c>
      <c r="H93" s="42"/>
      <c r="I93" s="42"/>
      <c r="J93" s="42">
        <f t="shared" si="8"/>
        <v>0</v>
      </c>
      <c r="K93" s="42">
        <f t="shared" si="8"/>
        <v>113</v>
      </c>
      <c r="L93" s="42"/>
      <c r="M93" s="42"/>
      <c r="N93" s="42"/>
      <c r="O93" s="42"/>
      <c r="P93" s="42"/>
      <c r="Q93" s="42"/>
      <c r="R93" s="42">
        <f t="shared" si="9"/>
        <v>117489</v>
      </c>
      <c r="S93" s="42">
        <f t="shared" si="10"/>
        <v>527</v>
      </c>
    </row>
    <row r="94" spans="1:19">
      <c r="A94" s="18">
        <f t="shared" si="12"/>
        <v>2016</v>
      </c>
      <c r="B94" s="18">
        <f t="shared" si="13"/>
        <v>3</v>
      </c>
      <c r="C94" s="18"/>
      <c r="D94" s="18"/>
      <c r="E94" s="18"/>
      <c r="F94" s="42">
        <f>SUMIF('Cust MB Ind'!$X$8:$AH$8,$B$29,'Cust MB Ind'!$X54:$AH54)</f>
        <v>1</v>
      </c>
      <c r="G94" s="42">
        <f>'Avg Bill Days'!C51</f>
        <v>30.024000000000001</v>
      </c>
      <c r="H94" s="42"/>
      <c r="I94" s="42"/>
      <c r="J94" s="42">
        <f t="shared" si="8"/>
        <v>0</v>
      </c>
      <c r="K94" s="42">
        <f t="shared" si="8"/>
        <v>129</v>
      </c>
      <c r="L94" s="42"/>
      <c r="M94" s="42"/>
      <c r="N94" s="42"/>
      <c r="O94" s="42"/>
      <c r="P94" s="42"/>
      <c r="Q94" s="42"/>
      <c r="R94" s="42">
        <f t="shared" si="9"/>
        <v>124715</v>
      </c>
      <c r="S94" s="42">
        <f t="shared" si="10"/>
        <v>525</v>
      </c>
    </row>
    <row r="95" spans="1:19">
      <c r="A95" s="18">
        <f t="shared" si="12"/>
        <v>2016</v>
      </c>
      <c r="B95" s="18">
        <f t="shared" si="13"/>
        <v>4</v>
      </c>
      <c r="C95" s="18"/>
      <c r="D95" s="18"/>
      <c r="E95" s="18"/>
      <c r="F95" s="42">
        <f>SUMIF('Cust MB Ind'!$X$8:$AH$8,$B$29,'Cust MB Ind'!$X55:$AH55)</f>
        <v>1</v>
      </c>
      <c r="G95" s="42">
        <f>'Avg Bill Days'!C52</f>
        <v>30.713999999999999</v>
      </c>
      <c r="H95" s="42"/>
      <c r="I95" s="42"/>
      <c r="J95" s="42">
        <f t="shared" si="8"/>
        <v>0</v>
      </c>
      <c r="K95" s="42">
        <f t="shared" si="8"/>
        <v>125</v>
      </c>
      <c r="L95" s="42"/>
      <c r="M95" s="42"/>
      <c r="N95" s="42"/>
      <c r="O95" s="42"/>
      <c r="P95" s="42"/>
      <c r="Q95" s="42"/>
      <c r="R95" s="42">
        <f t="shared" si="9"/>
        <v>125036</v>
      </c>
      <c r="S95" s="42">
        <f t="shared" si="10"/>
        <v>527</v>
      </c>
    </row>
    <row r="96" spans="1:19">
      <c r="A96" s="18">
        <f t="shared" si="12"/>
        <v>2016</v>
      </c>
      <c r="B96" s="18">
        <f t="shared" si="13"/>
        <v>5</v>
      </c>
      <c r="C96" s="18"/>
      <c r="D96" s="18"/>
      <c r="E96" s="18"/>
      <c r="F96" s="42">
        <f>SUMIF('Cust MB Ind'!$X$8:$AH$8,$B$29,'Cust MB Ind'!$X56:$AH56)</f>
        <v>1</v>
      </c>
      <c r="G96" s="42">
        <f>'Avg Bill Days'!C53</f>
        <v>29.524000000000001</v>
      </c>
      <c r="H96" s="42"/>
      <c r="I96" s="42"/>
      <c r="J96" s="42">
        <f t="shared" si="8"/>
        <v>0</v>
      </c>
      <c r="K96" s="42">
        <f t="shared" si="8"/>
        <v>127</v>
      </c>
      <c r="L96" s="42"/>
      <c r="M96" s="42"/>
      <c r="N96" s="42"/>
      <c r="O96" s="42"/>
      <c r="P96" s="42"/>
      <c r="Q96" s="42"/>
      <c r="R96" s="42">
        <f t="shared" si="9"/>
        <v>124610</v>
      </c>
      <c r="S96" s="42">
        <f t="shared" si="10"/>
        <v>530</v>
      </c>
    </row>
    <row r="97" spans="1:19">
      <c r="A97" s="18">
        <f t="shared" si="12"/>
        <v>2016</v>
      </c>
      <c r="B97" s="18">
        <f t="shared" si="13"/>
        <v>6</v>
      </c>
      <c r="C97" s="18"/>
      <c r="D97" s="18"/>
      <c r="E97" s="18"/>
      <c r="F97" s="42">
        <f>SUMIF('Cust MB Ind'!$X$8:$AH$8,$B$29,'Cust MB Ind'!$X57:$AH57)</f>
        <v>1</v>
      </c>
      <c r="G97" s="42">
        <f>'Avg Bill Days'!C54</f>
        <v>30.619</v>
      </c>
      <c r="H97" s="42"/>
      <c r="I97" s="42"/>
      <c r="J97" s="42">
        <f t="shared" si="8"/>
        <v>0</v>
      </c>
      <c r="K97" s="42">
        <f t="shared" si="8"/>
        <v>132</v>
      </c>
      <c r="L97" s="42"/>
      <c r="M97" s="42"/>
      <c r="N97" s="42"/>
      <c r="O97" s="42"/>
      <c r="P97" s="42"/>
      <c r="Q97" s="42"/>
      <c r="R97" s="42">
        <f t="shared" si="9"/>
        <v>141532</v>
      </c>
      <c r="S97" s="42">
        <f t="shared" si="10"/>
        <v>552</v>
      </c>
    </row>
    <row r="98" spans="1:19">
      <c r="A98" s="18">
        <f t="shared" si="12"/>
        <v>2016</v>
      </c>
      <c r="B98" s="18">
        <f t="shared" si="13"/>
        <v>7</v>
      </c>
      <c r="C98" s="18"/>
      <c r="D98" s="18"/>
      <c r="E98" s="18"/>
      <c r="F98" s="42">
        <f>SUMIF('Cust MB Ind'!$X$8:$AH$8,$B$29,'Cust MB Ind'!$X58:$AH58)</f>
        <v>1</v>
      </c>
      <c r="G98" s="42">
        <f>'Avg Bill Days'!C55</f>
        <v>30.713999999999999</v>
      </c>
      <c r="H98" s="42"/>
      <c r="I98" s="42"/>
      <c r="J98" s="42">
        <f t="shared" si="8"/>
        <v>0</v>
      </c>
      <c r="K98" s="42">
        <f t="shared" si="8"/>
        <v>142</v>
      </c>
      <c r="L98" s="42"/>
      <c r="M98" s="42"/>
      <c r="N98" s="42"/>
      <c r="O98" s="42"/>
      <c r="P98" s="42"/>
      <c r="Q98" s="42"/>
      <c r="R98" s="42">
        <f t="shared" si="9"/>
        <v>145413</v>
      </c>
      <c r="S98" s="42">
        <f t="shared" si="10"/>
        <v>550</v>
      </c>
    </row>
    <row r="99" spans="1:19">
      <c r="A99" s="18">
        <f t="shared" si="12"/>
        <v>2016</v>
      </c>
      <c r="B99" s="18">
        <f t="shared" si="13"/>
        <v>8</v>
      </c>
      <c r="C99" s="18"/>
      <c r="D99" s="18"/>
      <c r="E99" s="18"/>
      <c r="F99" s="42">
        <f>SUMIF('Cust MB Ind'!$X$8:$AH$8,$B$29,'Cust MB Ind'!$X59:$AH59)</f>
        <v>1</v>
      </c>
      <c r="G99" s="42">
        <f>'Avg Bill Days'!C56</f>
        <v>30.475999999999999</v>
      </c>
      <c r="H99" s="42"/>
      <c r="I99" s="42"/>
      <c r="J99" s="42">
        <f t="shared" si="8"/>
        <v>0</v>
      </c>
      <c r="K99" s="42">
        <f t="shared" si="8"/>
        <v>142</v>
      </c>
      <c r="L99" s="42"/>
      <c r="M99" s="42"/>
      <c r="N99" s="42"/>
      <c r="O99" s="42"/>
      <c r="P99" s="42"/>
      <c r="Q99" s="42"/>
      <c r="R99" s="42">
        <f t="shared" si="9"/>
        <v>150335</v>
      </c>
      <c r="S99" s="42">
        <f t="shared" si="10"/>
        <v>554</v>
      </c>
    </row>
    <row r="100" spans="1:19">
      <c r="A100" s="18">
        <f t="shared" si="12"/>
        <v>2016</v>
      </c>
      <c r="B100" s="18">
        <f t="shared" si="13"/>
        <v>9</v>
      </c>
      <c r="C100" s="18"/>
      <c r="D100" s="18"/>
      <c r="E100" s="18"/>
      <c r="F100" s="42">
        <f>SUMIF('Cust MB Ind'!$X$8:$AH$8,$B$29,'Cust MB Ind'!$X60:$AH60)</f>
        <v>1</v>
      </c>
      <c r="G100" s="42">
        <f>'Avg Bill Days'!C57</f>
        <v>31.143000000000001</v>
      </c>
      <c r="H100" s="42"/>
      <c r="I100" s="42"/>
      <c r="J100" s="42">
        <f t="shared" si="8"/>
        <v>0</v>
      </c>
      <c r="K100" s="42">
        <f t="shared" si="8"/>
        <v>139</v>
      </c>
      <c r="L100" s="42"/>
      <c r="M100" s="42"/>
      <c r="N100" s="42"/>
      <c r="O100" s="42"/>
      <c r="P100" s="42"/>
      <c r="Q100" s="42"/>
      <c r="R100" s="42">
        <f t="shared" si="9"/>
        <v>149200</v>
      </c>
      <c r="S100" s="42">
        <f t="shared" si="10"/>
        <v>558</v>
      </c>
    </row>
    <row r="101" spans="1:19">
      <c r="A101" s="18">
        <f t="shared" si="12"/>
        <v>2016</v>
      </c>
      <c r="B101" s="18">
        <f t="shared" si="13"/>
        <v>10</v>
      </c>
      <c r="C101" s="18"/>
      <c r="D101" s="18"/>
      <c r="E101" s="18"/>
      <c r="F101" s="42">
        <f>SUMIF('Cust MB Ind'!$X$8:$AH$8,$B$29,'Cust MB Ind'!$X61:$AH61)</f>
        <v>1</v>
      </c>
      <c r="G101" s="42">
        <f>'Avg Bill Days'!C58</f>
        <v>30.762</v>
      </c>
      <c r="H101" s="42"/>
      <c r="I101" s="42"/>
      <c r="J101" s="42">
        <f t="shared" si="8"/>
        <v>0</v>
      </c>
      <c r="K101" s="42">
        <f t="shared" si="8"/>
        <v>141</v>
      </c>
      <c r="L101" s="42"/>
      <c r="M101" s="42"/>
      <c r="N101" s="42"/>
      <c r="O101" s="42"/>
      <c r="P101" s="42"/>
      <c r="Q101" s="42"/>
      <c r="R101" s="42">
        <f t="shared" si="9"/>
        <v>135877</v>
      </c>
      <c r="S101" s="42">
        <f t="shared" si="10"/>
        <v>546</v>
      </c>
    </row>
    <row r="102" spans="1:19">
      <c r="A102" s="18">
        <f t="shared" si="12"/>
        <v>2016</v>
      </c>
      <c r="B102" s="18">
        <f t="shared" si="13"/>
        <v>11</v>
      </c>
      <c r="C102" s="18"/>
      <c r="D102" s="18"/>
      <c r="E102" s="18"/>
      <c r="F102" s="42">
        <f>SUMIF('Cust MB Ind'!$X$8:$AH$8,$B$29,'Cust MB Ind'!$X62:$AH62)</f>
        <v>1</v>
      </c>
      <c r="G102" s="42">
        <f>'Avg Bill Days'!C59</f>
        <v>28.619</v>
      </c>
      <c r="H102" s="42"/>
      <c r="I102" s="42"/>
      <c r="J102" s="42">
        <f t="shared" si="8"/>
        <v>0</v>
      </c>
      <c r="K102" s="42">
        <f t="shared" si="8"/>
        <v>126</v>
      </c>
      <c r="L102" s="42"/>
      <c r="M102" s="42"/>
      <c r="N102" s="42"/>
      <c r="O102" s="42"/>
      <c r="P102" s="42"/>
      <c r="Q102" s="42"/>
      <c r="R102" s="42">
        <f t="shared" si="9"/>
        <v>117634</v>
      </c>
      <c r="S102" s="42">
        <f t="shared" si="10"/>
        <v>532</v>
      </c>
    </row>
    <row r="103" spans="1:19">
      <c r="A103" s="18">
        <f t="shared" si="12"/>
        <v>2016</v>
      </c>
      <c r="B103" s="18">
        <f t="shared" si="13"/>
        <v>12</v>
      </c>
      <c r="C103" s="18"/>
      <c r="D103" s="18"/>
      <c r="E103" s="18"/>
      <c r="F103" s="42">
        <f>SUMIF('Cust MB Ind'!$X$8:$AH$8,$B$29,'Cust MB Ind'!$X63:$AH63)</f>
        <v>1</v>
      </c>
      <c r="G103" s="42">
        <f>'Avg Bill Days'!C60</f>
        <v>31.238</v>
      </c>
      <c r="H103" s="42"/>
      <c r="I103" s="42"/>
      <c r="J103" s="42">
        <f t="shared" si="8"/>
        <v>0</v>
      </c>
      <c r="K103" s="42">
        <f t="shared" si="8"/>
        <v>124</v>
      </c>
      <c r="L103" s="42"/>
      <c r="M103" s="42"/>
      <c r="N103" s="42"/>
      <c r="O103" s="42"/>
      <c r="P103" s="42"/>
      <c r="Q103" s="42"/>
      <c r="R103" s="42">
        <f t="shared" si="9"/>
        <v>124869</v>
      </c>
      <c r="S103" s="42">
        <f t="shared" si="10"/>
        <v>534</v>
      </c>
    </row>
    <row r="104" spans="1:19">
      <c r="A104" s="18">
        <f t="shared" si="12"/>
        <v>2017</v>
      </c>
      <c r="B104" s="18">
        <f t="shared" si="13"/>
        <v>1</v>
      </c>
      <c r="C104" s="18"/>
      <c r="D104" s="18"/>
      <c r="E104" s="18"/>
      <c r="F104" s="42">
        <f>SUMIF('Cust MB Ind'!$X$8:$AH$8,$B$29,'Cust MB Ind'!$X64:$AH64)</f>
        <v>1</v>
      </c>
      <c r="G104" s="42">
        <f>'Avg Bill Days'!C61</f>
        <v>32.286000000000001</v>
      </c>
      <c r="H104" s="42"/>
      <c r="I104" s="42"/>
      <c r="J104" s="42">
        <f t="shared" si="8"/>
        <v>0</v>
      </c>
      <c r="K104" s="42">
        <f t="shared" si="8"/>
        <v>114</v>
      </c>
      <c r="L104" s="42"/>
      <c r="M104" s="42"/>
      <c r="N104" s="42"/>
      <c r="O104" s="42"/>
      <c r="P104" s="42"/>
      <c r="Q104" s="42"/>
      <c r="R104" s="42">
        <f t="shared" si="9"/>
        <v>121203</v>
      </c>
      <c r="S104" s="42">
        <f t="shared" si="10"/>
        <v>539</v>
      </c>
    </row>
    <row r="105" spans="1:19">
      <c r="A105" s="18">
        <f t="shared" si="12"/>
        <v>2017</v>
      </c>
      <c r="B105" s="18">
        <f t="shared" si="13"/>
        <v>2</v>
      </c>
      <c r="C105" s="18"/>
      <c r="D105" s="18"/>
      <c r="E105" s="18"/>
      <c r="F105" s="42">
        <f>SUMIF('Cust MB Ind'!$X$8:$AH$8,$B$29,'Cust MB Ind'!$X65:$AH65)</f>
        <v>1</v>
      </c>
      <c r="G105" s="42">
        <f>'Avg Bill Days'!C62</f>
        <v>29.81</v>
      </c>
      <c r="H105" s="42"/>
      <c r="I105" s="42"/>
      <c r="J105" s="42">
        <f t="shared" si="8"/>
        <v>0</v>
      </c>
      <c r="K105" s="42">
        <f t="shared" si="8"/>
        <v>113</v>
      </c>
      <c r="L105" s="42"/>
      <c r="M105" s="42"/>
      <c r="N105" s="42"/>
      <c r="O105" s="42"/>
      <c r="P105" s="42"/>
      <c r="Q105" s="42"/>
      <c r="R105" s="42">
        <f t="shared" si="9"/>
        <v>115551</v>
      </c>
      <c r="S105" s="42">
        <f t="shared" si="10"/>
        <v>527</v>
      </c>
    </row>
    <row r="106" spans="1:19">
      <c r="A106" s="18">
        <f t="shared" si="12"/>
        <v>2017</v>
      </c>
      <c r="B106" s="18">
        <f t="shared" si="13"/>
        <v>3</v>
      </c>
      <c r="C106" s="18"/>
      <c r="D106" s="18"/>
      <c r="E106" s="18"/>
      <c r="F106" s="42">
        <f>SUMIF('Cust MB Ind'!$X$8:$AH$8,$B$29,'Cust MB Ind'!$X66:$AH66)</f>
        <v>1</v>
      </c>
      <c r="G106" s="42">
        <f>'Avg Bill Days'!C63</f>
        <v>29.524000000000001</v>
      </c>
      <c r="H106" s="42"/>
      <c r="I106" s="42"/>
      <c r="J106" s="42">
        <f t="shared" si="8"/>
        <v>0</v>
      </c>
      <c r="K106" s="42">
        <f t="shared" si="8"/>
        <v>129</v>
      </c>
      <c r="L106" s="42"/>
      <c r="M106" s="42"/>
      <c r="N106" s="42"/>
      <c r="O106" s="42"/>
      <c r="P106" s="42"/>
      <c r="Q106" s="42"/>
      <c r="R106" s="42">
        <f t="shared" si="9"/>
        <v>122638</v>
      </c>
      <c r="S106" s="42">
        <f t="shared" si="10"/>
        <v>525</v>
      </c>
    </row>
    <row r="107" spans="1:19">
      <c r="A107" s="18">
        <f t="shared" si="12"/>
        <v>2017</v>
      </c>
      <c r="B107" s="18">
        <f t="shared" si="13"/>
        <v>4</v>
      </c>
      <c r="C107" s="18"/>
      <c r="D107" s="18"/>
      <c r="E107" s="18"/>
      <c r="F107" s="42">
        <f>SUMIF('Cust MB Ind'!$X$8:$AH$8,$B$29,'Cust MB Ind'!$X67:$AH67)</f>
        <v>1</v>
      </c>
      <c r="G107" s="42">
        <f>'Avg Bill Days'!C64</f>
        <v>30.713999999999999</v>
      </c>
      <c r="H107" s="42"/>
      <c r="I107" s="42"/>
      <c r="J107" s="42">
        <f t="shared" si="8"/>
        <v>0</v>
      </c>
      <c r="K107" s="42">
        <f t="shared" si="8"/>
        <v>125</v>
      </c>
      <c r="L107" s="42"/>
      <c r="M107" s="42"/>
      <c r="N107" s="42"/>
      <c r="O107" s="42"/>
      <c r="P107" s="42"/>
      <c r="Q107" s="42"/>
      <c r="R107" s="42">
        <f t="shared" si="9"/>
        <v>125036</v>
      </c>
      <c r="S107" s="42">
        <f t="shared" si="10"/>
        <v>527</v>
      </c>
    </row>
    <row r="108" spans="1:19">
      <c r="A108" s="18">
        <f t="shared" si="12"/>
        <v>2017</v>
      </c>
      <c r="B108" s="18">
        <f t="shared" si="13"/>
        <v>5</v>
      </c>
      <c r="C108" s="18"/>
      <c r="D108" s="18"/>
      <c r="E108" s="18"/>
      <c r="F108" s="42">
        <f>SUMIF('Cust MB Ind'!$X$8:$AH$8,$B$29,'Cust MB Ind'!$X68:$AH68)</f>
        <v>1</v>
      </c>
      <c r="G108" s="42">
        <f>'Avg Bill Days'!C65</f>
        <v>29.524000000000001</v>
      </c>
      <c r="H108" s="42"/>
      <c r="I108" s="42"/>
      <c r="J108" s="42">
        <f t="shared" si="8"/>
        <v>0</v>
      </c>
      <c r="K108" s="42">
        <f t="shared" si="8"/>
        <v>127</v>
      </c>
      <c r="L108" s="42"/>
      <c r="M108" s="42"/>
      <c r="N108" s="42"/>
      <c r="O108" s="42"/>
      <c r="P108" s="42"/>
      <c r="Q108" s="42"/>
      <c r="R108" s="42">
        <f t="shared" si="9"/>
        <v>124610</v>
      </c>
      <c r="S108" s="42">
        <f t="shared" si="10"/>
        <v>530</v>
      </c>
    </row>
    <row r="109" spans="1:19">
      <c r="A109" s="18">
        <f t="shared" si="12"/>
        <v>2017</v>
      </c>
      <c r="B109" s="18">
        <f t="shared" si="13"/>
        <v>6</v>
      </c>
      <c r="C109" s="18"/>
      <c r="D109" s="18"/>
      <c r="E109" s="18"/>
      <c r="F109" s="42">
        <f>SUMIF('Cust MB Ind'!$X$8:$AH$8,$B$29,'Cust MB Ind'!$X69:$AH69)</f>
        <v>1</v>
      </c>
      <c r="G109" s="42">
        <f>'Avg Bill Days'!C66</f>
        <v>30.619</v>
      </c>
      <c r="H109" s="42"/>
      <c r="I109" s="42"/>
      <c r="J109" s="42">
        <f t="shared" si="8"/>
        <v>0</v>
      </c>
      <c r="K109" s="42">
        <f t="shared" si="8"/>
        <v>132</v>
      </c>
      <c r="L109" s="42"/>
      <c r="M109" s="42"/>
      <c r="N109" s="42"/>
      <c r="O109" s="42"/>
      <c r="P109" s="42"/>
      <c r="Q109" s="42"/>
      <c r="R109" s="42">
        <f t="shared" si="9"/>
        <v>141532</v>
      </c>
      <c r="S109" s="42">
        <f t="shared" si="10"/>
        <v>552</v>
      </c>
    </row>
    <row r="110" spans="1:19">
      <c r="A110" s="18">
        <f t="shared" si="12"/>
        <v>2017</v>
      </c>
      <c r="B110" s="18">
        <f t="shared" si="13"/>
        <v>7</v>
      </c>
      <c r="C110" s="18"/>
      <c r="D110" s="18"/>
      <c r="E110" s="18"/>
      <c r="F110" s="42">
        <f>SUMIF('Cust MB Ind'!$X$8:$AH$8,$B$29,'Cust MB Ind'!$X70:$AH70)</f>
        <v>1</v>
      </c>
      <c r="G110" s="42">
        <f>'Avg Bill Days'!C67</f>
        <v>30.713999999999999</v>
      </c>
      <c r="H110" s="42"/>
      <c r="I110" s="42"/>
      <c r="J110" s="42">
        <f t="shared" si="8"/>
        <v>0</v>
      </c>
      <c r="K110" s="42">
        <f t="shared" si="8"/>
        <v>142</v>
      </c>
      <c r="L110" s="42"/>
      <c r="M110" s="42"/>
      <c r="N110" s="42"/>
      <c r="O110" s="42"/>
      <c r="P110" s="42"/>
      <c r="Q110" s="42"/>
      <c r="R110" s="42">
        <f t="shared" si="9"/>
        <v>145413</v>
      </c>
      <c r="S110" s="42">
        <f t="shared" si="10"/>
        <v>550</v>
      </c>
    </row>
    <row r="111" spans="1:19">
      <c r="A111" s="18">
        <f t="shared" si="12"/>
        <v>2017</v>
      </c>
      <c r="B111" s="18">
        <f t="shared" si="13"/>
        <v>8</v>
      </c>
      <c r="C111" s="18"/>
      <c r="D111" s="18"/>
      <c r="E111" s="18"/>
      <c r="F111" s="42">
        <f>SUMIF('Cust MB Ind'!$X$8:$AH$8,$B$29,'Cust MB Ind'!$X71:$AH71)</f>
        <v>1</v>
      </c>
      <c r="G111" s="42">
        <f>'Avg Bill Days'!C68</f>
        <v>30.475999999999999</v>
      </c>
      <c r="H111" s="42"/>
      <c r="I111" s="42"/>
      <c r="J111" s="42">
        <f t="shared" si="8"/>
        <v>0</v>
      </c>
      <c r="K111" s="42">
        <f t="shared" si="8"/>
        <v>142</v>
      </c>
      <c r="L111" s="42"/>
      <c r="M111" s="42"/>
      <c r="N111" s="42"/>
      <c r="O111" s="42"/>
      <c r="P111" s="42"/>
      <c r="Q111" s="42"/>
      <c r="R111" s="42">
        <f t="shared" si="9"/>
        <v>150335</v>
      </c>
      <c r="S111" s="42">
        <f t="shared" si="10"/>
        <v>554</v>
      </c>
    </row>
    <row r="112" spans="1:19">
      <c r="A112" s="18">
        <f t="shared" si="12"/>
        <v>2017</v>
      </c>
      <c r="B112" s="18">
        <f t="shared" si="13"/>
        <v>9</v>
      </c>
      <c r="C112" s="18"/>
      <c r="D112" s="18"/>
      <c r="E112" s="18"/>
      <c r="F112" s="42">
        <f>SUMIF('Cust MB Ind'!$X$8:$AH$8,$B$29,'Cust MB Ind'!$X72:$AH72)</f>
        <v>1</v>
      </c>
      <c r="G112" s="42">
        <f>'Avg Bill Days'!C69</f>
        <v>31.143000000000001</v>
      </c>
      <c r="H112" s="42"/>
      <c r="I112" s="42"/>
      <c r="J112" s="42">
        <f t="shared" si="8"/>
        <v>0</v>
      </c>
      <c r="K112" s="42">
        <f t="shared" si="8"/>
        <v>139</v>
      </c>
      <c r="L112" s="42"/>
      <c r="M112" s="42"/>
      <c r="N112" s="42"/>
      <c r="O112" s="42"/>
      <c r="P112" s="42"/>
      <c r="Q112" s="42"/>
      <c r="R112" s="42">
        <f t="shared" si="9"/>
        <v>149200</v>
      </c>
      <c r="S112" s="42">
        <f t="shared" si="10"/>
        <v>558</v>
      </c>
    </row>
    <row r="113" spans="1:19">
      <c r="A113" s="18">
        <f t="shared" si="12"/>
        <v>2017</v>
      </c>
      <c r="B113" s="18">
        <f t="shared" si="13"/>
        <v>10</v>
      </c>
      <c r="C113" s="18"/>
      <c r="D113" s="18"/>
      <c r="E113" s="18"/>
      <c r="F113" s="42">
        <f>SUMIF('Cust MB Ind'!$X$8:$AH$8,$B$29,'Cust MB Ind'!$X73:$AH73)</f>
        <v>1</v>
      </c>
      <c r="G113" s="42">
        <f>'Avg Bill Days'!C70</f>
        <v>30.762</v>
      </c>
      <c r="H113" s="42"/>
      <c r="I113" s="42"/>
      <c r="J113" s="42">
        <f t="shared" si="8"/>
        <v>0</v>
      </c>
      <c r="K113" s="42">
        <f t="shared" si="8"/>
        <v>141</v>
      </c>
      <c r="L113" s="42"/>
      <c r="M113" s="42"/>
      <c r="N113" s="42"/>
      <c r="O113" s="42"/>
      <c r="P113" s="42"/>
      <c r="Q113" s="42"/>
      <c r="R113" s="42">
        <f t="shared" si="9"/>
        <v>135877</v>
      </c>
      <c r="S113" s="42">
        <f t="shared" si="10"/>
        <v>546</v>
      </c>
    </row>
    <row r="114" spans="1:19">
      <c r="A114" s="18">
        <f t="shared" si="12"/>
        <v>2017</v>
      </c>
      <c r="B114" s="18">
        <f t="shared" si="13"/>
        <v>11</v>
      </c>
      <c r="C114" s="18"/>
      <c r="D114" s="18"/>
      <c r="E114" s="18"/>
      <c r="F114" s="42">
        <f>SUMIF('Cust MB Ind'!$X$8:$AH$8,$B$29,'Cust MB Ind'!$X74:$AH74)</f>
        <v>1</v>
      </c>
      <c r="G114" s="42">
        <f>'Avg Bill Days'!C71</f>
        <v>28.619</v>
      </c>
      <c r="H114" s="42"/>
      <c r="I114" s="42"/>
      <c r="J114" s="42">
        <f t="shared" ref="J114:K177" si="14">ROUND(SUMIF($B$32:$B$45,$B114,J$32:J$45)*$F114,0)</f>
        <v>0</v>
      </c>
      <c r="K114" s="42">
        <f t="shared" si="14"/>
        <v>126</v>
      </c>
      <c r="L114" s="42"/>
      <c r="M114" s="42"/>
      <c r="N114" s="42"/>
      <c r="O114" s="42"/>
      <c r="P114" s="42"/>
      <c r="Q114" s="42"/>
      <c r="R114" s="42">
        <f t="shared" ref="R114:R177" si="15">ROUND(SUMIF($B$32:$B$45,$B114,R$32:R$45)*$F114*$G114,0)</f>
        <v>117634</v>
      </c>
      <c r="S114" s="42">
        <f t="shared" ref="S114:S177" si="16">ROUND(SUMIF($B$32:$B$45,$B114,S$32:S$45)*$F114,0)</f>
        <v>532</v>
      </c>
    </row>
    <row r="115" spans="1:19">
      <c r="A115" s="18">
        <f t="shared" si="12"/>
        <v>2017</v>
      </c>
      <c r="B115" s="18">
        <f t="shared" si="13"/>
        <v>12</v>
      </c>
      <c r="C115" s="18"/>
      <c r="D115" s="18"/>
      <c r="E115" s="18"/>
      <c r="F115" s="42">
        <f>SUMIF('Cust MB Ind'!$X$8:$AH$8,$B$29,'Cust MB Ind'!$X75:$AH75)</f>
        <v>1</v>
      </c>
      <c r="G115" s="42">
        <f>'Avg Bill Days'!C72</f>
        <v>31.238</v>
      </c>
      <c r="H115" s="42"/>
      <c r="I115" s="42"/>
      <c r="J115" s="42">
        <f t="shared" si="14"/>
        <v>0</v>
      </c>
      <c r="K115" s="42">
        <f t="shared" si="14"/>
        <v>124</v>
      </c>
      <c r="L115" s="42"/>
      <c r="M115" s="42"/>
      <c r="N115" s="42"/>
      <c r="O115" s="42"/>
      <c r="P115" s="42"/>
      <c r="Q115" s="42"/>
      <c r="R115" s="42">
        <f t="shared" si="15"/>
        <v>124869</v>
      </c>
      <c r="S115" s="42">
        <f t="shared" si="16"/>
        <v>534</v>
      </c>
    </row>
    <row r="116" spans="1:19">
      <c r="A116" s="18">
        <f t="shared" si="12"/>
        <v>2018</v>
      </c>
      <c r="B116" s="18">
        <f t="shared" si="13"/>
        <v>1</v>
      </c>
      <c r="C116" s="18"/>
      <c r="D116" s="18"/>
      <c r="E116" s="18"/>
      <c r="F116" s="42">
        <f>SUMIF('Cust MB Ind'!$X$8:$AH$8,$B$29,'Cust MB Ind'!$X76:$AH76)</f>
        <v>1</v>
      </c>
      <c r="G116" s="42">
        <f>'Avg Bill Days'!C73</f>
        <v>32.286000000000001</v>
      </c>
      <c r="H116" s="42"/>
      <c r="I116" s="42"/>
      <c r="J116" s="42">
        <f t="shared" si="14"/>
        <v>0</v>
      </c>
      <c r="K116" s="42">
        <f t="shared" si="14"/>
        <v>114</v>
      </c>
      <c r="L116" s="42"/>
      <c r="M116" s="42"/>
      <c r="N116" s="42"/>
      <c r="O116" s="42"/>
      <c r="P116" s="42"/>
      <c r="Q116" s="42"/>
      <c r="R116" s="42">
        <f t="shared" si="15"/>
        <v>121203</v>
      </c>
      <c r="S116" s="42">
        <f t="shared" si="16"/>
        <v>539</v>
      </c>
    </row>
    <row r="117" spans="1:19">
      <c r="A117" s="18">
        <f t="shared" si="12"/>
        <v>2018</v>
      </c>
      <c r="B117" s="18">
        <f t="shared" si="13"/>
        <v>2</v>
      </c>
      <c r="C117" s="18"/>
      <c r="D117" s="18"/>
      <c r="E117" s="18"/>
      <c r="F117" s="42">
        <f>SUMIF('Cust MB Ind'!$X$8:$AH$8,$B$29,'Cust MB Ind'!$X77:$AH77)</f>
        <v>1</v>
      </c>
      <c r="G117" s="42">
        <f>'Avg Bill Days'!C74</f>
        <v>29.81</v>
      </c>
      <c r="H117" s="42"/>
      <c r="I117" s="42"/>
      <c r="J117" s="42">
        <f t="shared" si="14"/>
        <v>0</v>
      </c>
      <c r="K117" s="42">
        <f t="shared" si="14"/>
        <v>113</v>
      </c>
      <c r="L117" s="42"/>
      <c r="M117" s="42"/>
      <c r="N117" s="42"/>
      <c r="O117" s="42"/>
      <c r="P117" s="42"/>
      <c r="Q117" s="42"/>
      <c r="R117" s="42">
        <f t="shared" si="15"/>
        <v>115551</v>
      </c>
      <c r="S117" s="42">
        <f t="shared" si="16"/>
        <v>527</v>
      </c>
    </row>
    <row r="118" spans="1:19">
      <c r="A118" s="18">
        <f t="shared" si="12"/>
        <v>2018</v>
      </c>
      <c r="B118" s="18">
        <f t="shared" si="13"/>
        <v>3</v>
      </c>
      <c r="C118" s="18"/>
      <c r="D118" s="18"/>
      <c r="E118" s="18"/>
      <c r="F118" s="42">
        <f>SUMIF('Cust MB Ind'!$X$8:$AH$8,$B$29,'Cust MB Ind'!$X78:$AH78)</f>
        <v>1</v>
      </c>
      <c r="G118" s="42">
        <f>'Avg Bill Days'!C75</f>
        <v>29.524000000000001</v>
      </c>
      <c r="H118" s="42"/>
      <c r="I118" s="42"/>
      <c r="J118" s="42">
        <f t="shared" si="14"/>
        <v>0</v>
      </c>
      <c r="K118" s="42">
        <f t="shared" si="14"/>
        <v>129</v>
      </c>
      <c r="L118" s="42"/>
      <c r="M118" s="42"/>
      <c r="N118" s="42"/>
      <c r="O118" s="42"/>
      <c r="P118" s="42"/>
      <c r="Q118" s="42"/>
      <c r="R118" s="42">
        <f t="shared" si="15"/>
        <v>122638</v>
      </c>
      <c r="S118" s="42">
        <f t="shared" si="16"/>
        <v>525</v>
      </c>
    </row>
    <row r="119" spans="1:19">
      <c r="A119" s="18">
        <f t="shared" si="12"/>
        <v>2018</v>
      </c>
      <c r="B119" s="18">
        <f t="shared" si="13"/>
        <v>4</v>
      </c>
      <c r="C119" s="18"/>
      <c r="D119" s="18"/>
      <c r="E119" s="18"/>
      <c r="F119" s="42">
        <f>SUMIF('Cust MB Ind'!$X$8:$AH$8,$B$29,'Cust MB Ind'!$X79:$AH79)</f>
        <v>1</v>
      </c>
      <c r="G119" s="42">
        <f>'Avg Bill Days'!C76</f>
        <v>30.713999999999999</v>
      </c>
      <c r="H119" s="42"/>
      <c r="I119" s="42"/>
      <c r="J119" s="42">
        <f t="shared" si="14"/>
        <v>0</v>
      </c>
      <c r="K119" s="42">
        <f t="shared" si="14"/>
        <v>125</v>
      </c>
      <c r="L119" s="42"/>
      <c r="M119" s="42"/>
      <c r="N119" s="42"/>
      <c r="O119" s="42"/>
      <c r="P119" s="42"/>
      <c r="Q119" s="42"/>
      <c r="R119" s="42">
        <f t="shared" si="15"/>
        <v>125036</v>
      </c>
      <c r="S119" s="42">
        <f t="shared" si="16"/>
        <v>527</v>
      </c>
    </row>
    <row r="120" spans="1:19">
      <c r="A120" s="18">
        <f t="shared" si="12"/>
        <v>2018</v>
      </c>
      <c r="B120" s="18">
        <f t="shared" si="13"/>
        <v>5</v>
      </c>
      <c r="C120" s="18"/>
      <c r="D120" s="18"/>
      <c r="E120" s="18"/>
      <c r="F120" s="42">
        <f>SUMIF('Cust MB Ind'!$X$8:$AH$8,$B$29,'Cust MB Ind'!$X80:$AH80)</f>
        <v>1</v>
      </c>
      <c r="G120" s="42">
        <f>'Avg Bill Days'!C77</f>
        <v>29.524000000000001</v>
      </c>
      <c r="H120" s="42"/>
      <c r="I120" s="42"/>
      <c r="J120" s="42">
        <f t="shared" si="14"/>
        <v>0</v>
      </c>
      <c r="K120" s="42">
        <f t="shared" si="14"/>
        <v>127</v>
      </c>
      <c r="L120" s="42"/>
      <c r="M120" s="42"/>
      <c r="N120" s="42"/>
      <c r="O120" s="42"/>
      <c r="P120" s="42"/>
      <c r="Q120" s="42"/>
      <c r="R120" s="42">
        <f t="shared" si="15"/>
        <v>124610</v>
      </c>
      <c r="S120" s="42">
        <f t="shared" si="16"/>
        <v>530</v>
      </c>
    </row>
    <row r="121" spans="1:19">
      <c r="A121" s="18">
        <f t="shared" si="12"/>
        <v>2018</v>
      </c>
      <c r="B121" s="18">
        <f t="shared" si="13"/>
        <v>6</v>
      </c>
      <c r="C121" s="18"/>
      <c r="D121" s="18"/>
      <c r="E121" s="18"/>
      <c r="F121" s="42">
        <f>SUMIF('Cust MB Ind'!$X$8:$AH$8,$B$29,'Cust MB Ind'!$X81:$AH81)</f>
        <v>1</v>
      </c>
      <c r="G121" s="42">
        <f>'Avg Bill Days'!C78</f>
        <v>30.619</v>
      </c>
      <c r="H121" s="42"/>
      <c r="I121" s="42"/>
      <c r="J121" s="42">
        <f t="shared" si="14"/>
        <v>0</v>
      </c>
      <c r="K121" s="42">
        <f t="shared" si="14"/>
        <v>132</v>
      </c>
      <c r="L121" s="42"/>
      <c r="M121" s="42"/>
      <c r="N121" s="42"/>
      <c r="O121" s="42"/>
      <c r="P121" s="42"/>
      <c r="Q121" s="42"/>
      <c r="R121" s="42">
        <f t="shared" si="15"/>
        <v>141532</v>
      </c>
      <c r="S121" s="42">
        <f t="shared" si="16"/>
        <v>552</v>
      </c>
    </row>
    <row r="122" spans="1:19">
      <c r="A122" s="18">
        <f t="shared" si="12"/>
        <v>2018</v>
      </c>
      <c r="B122" s="18">
        <f t="shared" si="13"/>
        <v>7</v>
      </c>
      <c r="C122" s="18"/>
      <c r="D122" s="18"/>
      <c r="E122" s="18"/>
      <c r="F122" s="42">
        <f>SUMIF('Cust MB Ind'!$X$8:$AH$8,$B$29,'Cust MB Ind'!$X82:$AH82)</f>
        <v>1</v>
      </c>
      <c r="G122" s="42">
        <f>'Avg Bill Days'!C79</f>
        <v>30.713999999999999</v>
      </c>
      <c r="H122" s="42"/>
      <c r="I122" s="42"/>
      <c r="J122" s="42">
        <f t="shared" si="14"/>
        <v>0</v>
      </c>
      <c r="K122" s="42">
        <f t="shared" si="14"/>
        <v>142</v>
      </c>
      <c r="L122" s="42"/>
      <c r="M122" s="42"/>
      <c r="N122" s="42"/>
      <c r="O122" s="42"/>
      <c r="P122" s="42"/>
      <c r="Q122" s="42"/>
      <c r="R122" s="42">
        <f t="shared" si="15"/>
        <v>145413</v>
      </c>
      <c r="S122" s="42">
        <f t="shared" si="16"/>
        <v>550</v>
      </c>
    </row>
    <row r="123" spans="1:19">
      <c r="A123" s="18">
        <f t="shared" si="12"/>
        <v>2018</v>
      </c>
      <c r="B123" s="18">
        <f t="shared" si="13"/>
        <v>8</v>
      </c>
      <c r="C123" s="18"/>
      <c r="D123" s="18"/>
      <c r="E123" s="18"/>
      <c r="F123" s="42">
        <f>SUMIF('Cust MB Ind'!$X$8:$AH$8,$B$29,'Cust MB Ind'!$X83:$AH83)</f>
        <v>1</v>
      </c>
      <c r="G123" s="42">
        <f>'Avg Bill Days'!C80</f>
        <v>30.475999999999999</v>
      </c>
      <c r="H123" s="42"/>
      <c r="I123" s="42"/>
      <c r="J123" s="42">
        <f t="shared" si="14"/>
        <v>0</v>
      </c>
      <c r="K123" s="42">
        <f t="shared" si="14"/>
        <v>142</v>
      </c>
      <c r="L123" s="42"/>
      <c r="M123" s="42"/>
      <c r="N123" s="42"/>
      <c r="O123" s="42"/>
      <c r="P123" s="42"/>
      <c r="Q123" s="42"/>
      <c r="R123" s="42">
        <f t="shared" si="15"/>
        <v>150335</v>
      </c>
      <c r="S123" s="42">
        <f t="shared" si="16"/>
        <v>554</v>
      </c>
    </row>
    <row r="124" spans="1:19">
      <c r="A124" s="18">
        <f t="shared" si="12"/>
        <v>2018</v>
      </c>
      <c r="B124" s="18">
        <f t="shared" si="13"/>
        <v>9</v>
      </c>
      <c r="C124" s="18"/>
      <c r="D124" s="18"/>
      <c r="E124" s="18"/>
      <c r="F124" s="42">
        <f>SUMIF('Cust MB Ind'!$X$8:$AH$8,$B$29,'Cust MB Ind'!$X84:$AH84)</f>
        <v>1</v>
      </c>
      <c r="G124" s="42">
        <f>'Avg Bill Days'!C81</f>
        <v>31.143000000000001</v>
      </c>
      <c r="H124" s="42"/>
      <c r="I124" s="42"/>
      <c r="J124" s="42">
        <f t="shared" si="14"/>
        <v>0</v>
      </c>
      <c r="K124" s="42">
        <f t="shared" si="14"/>
        <v>139</v>
      </c>
      <c r="L124" s="42"/>
      <c r="M124" s="42"/>
      <c r="N124" s="42"/>
      <c r="O124" s="42"/>
      <c r="P124" s="42"/>
      <c r="Q124" s="42"/>
      <c r="R124" s="42">
        <f t="shared" si="15"/>
        <v>149200</v>
      </c>
      <c r="S124" s="42">
        <f t="shared" si="16"/>
        <v>558</v>
      </c>
    </row>
    <row r="125" spans="1:19">
      <c r="A125" s="18">
        <f t="shared" si="12"/>
        <v>2018</v>
      </c>
      <c r="B125" s="18">
        <f t="shared" si="13"/>
        <v>10</v>
      </c>
      <c r="C125" s="18"/>
      <c r="D125" s="18"/>
      <c r="E125" s="18"/>
      <c r="F125" s="42">
        <f>SUMIF('Cust MB Ind'!$X$8:$AH$8,$B$29,'Cust MB Ind'!$X85:$AH85)</f>
        <v>1</v>
      </c>
      <c r="G125" s="42">
        <f>'Avg Bill Days'!C82</f>
        <v>30.762</v>
      </c>
      <c r="H125" s="42"/>
      <c r="I125" s="42"/>
      <c r="J125" s="42">
        <f t="shared" si="14"/>
        <v>0</v>
      </c>
      <c r="K125" s="42">
        <f t="shared" si="14"/>
        <v>141</v>
      </c>
      <c r="L125" s="42"/>
      <c r="M125" s="42"/>
      <c r="N125" s="42"/>
      <c r="O125" s="42"/>
      <c r="P125" s="42"/>
      <c r="Q125" s="42"/>
      <c r="R125" s="42">
        <f t="shared" si="15"/>
        <v>135877</v>
      </c>
      <c r="S125" s="42">
        <f t="shared" si="16"/>
        <v>546</v>
      </c>
    </row>
    <row r="126" spans="1:19">
      <c r="A126" s="18">
        <f t="shared" si="12"/>
        <v>2018</v>
      </c>
      <c r="B126" s="18">
        <f t="shared" si="13"/>
        <v>11</v>
      </c>
      <c r="C126" s="18"/>
      <c r="D126" s="18"/>
      <c r="E126" s="18"/>
      <c r="F126" s="42">
        <f>SUMIF('Cust MB Ind'!$X$8:$AH$8,$B$29,'Cust MB Ind'!$X86:$AH86)</f>
        <v>1</v>
      </c>
      <c r="G126" s="42">
        <f>'Avg Bill Days'!C83</f>
        <v>28.619</v>
      </c>
      <c r="H126" s="42"/>
      <c r="I126" s="42"/>
      <c r="J126" s="42">
        <f t="shared" si="14"/>
        <v>0</v>
      </c>
      <c r="K126" s="42">
        <f t="shared" si="14"/>
        <v>126</v>
      </c>
      <c r="L126" s="42"/>
      <c r="M126" s="42"/>
      <c r="N126" s="42"/>
      <c r="O126" s="42"/>
      <c r="P126" s="42"/>
      <c r="Q126" s="42"/>
      <c r="R126" s="42">
        <f t="shared" si="15"/>
        <v>117634</v>
      </c>
      <c r="S126" s="42">
        <f t="shared" si="16"/>
        <v>532</v>
      </c>
    </row>
    <row r="127" spans="1:19">
      <c r="A127" s="18">
        <f t="shared" si="12"/>
        <v>2018</v>
      </c>
      <c r="B127" s="18">
        <f t="shared" si="13"/>
        <v>12</v>
      </c>
      <c r="C127" s="18"/>
      <c r="D127" s="18"/>
      <c r="E127" s="18"/>
      <c r="F127" s="42">
        <f>SUMIF('Cust MB Ind'!$X$8:$AH$8,$B$29,'Cust MB Ind'!$X87:$AH87)</f>
        <v>1</v>
      </c>
      <c r="G127" s="42">
        <f>'Avg Bill Days'!C84</f>
        <v>31.238</v>
      </c>
      <c r="H127" s="42"/>
      <c r="I127" s="42"/>
      <c r="J127" s="42">
        <f t="shared" si="14"/>
        <v>0</v>
      </c>
      <c r="K127" s="42">
        <f t="shared" si="14"/>
        <v>124</v>
      </c>
      <c r="L127" s="42"/>
      <c r="M127" s="42"/>
      <c r="N127" s="42"/>
      <c r="O127" s="42"/>
      <c r="P127" s="42"/>
      <c r="Q127" s="42"/>
      <c r="R127" s="42">
        <f t="shared" si="15"/>
        <v>124869</v>
      </c>
      <c r="S127" s="42">
        <f t="shared" si="16"/>
        <v>534</v>
      </c>
    </row>
    <row r="128" spans="1:19">
      <c r="A128" s="18">
        <f t="shared" si="12"/>
        <v>2019</v>
      </c>
      <c r="B128" s="18">
        <f t="shared" si="13"/>
        <v>1</v>
      </c>
      <c r="C128" s="18"/>
      <c r="D128" s="18"/>
      <c r="E128" s="18"/>
      <c r="F128" s="42">
        <f>SUMIF('Cust MB Ind'!$X$8:$AH$8,$B$29,'Cust MB Ind'!$X88:$AH88)</f>
        <v>1</v>
      </c>
      <c r="G128" s="42">
        <f>'Avg Bill Days'!C85</f>
        <v>32.286000000000001</v>
      </c>
      <c r="H128" s="42"/>
      <c r="I128" s="42"/>
      <c r="J128" s="42">
        <f t="shared" si="14"/>
        <v>0</v>
      </c>
      <c r="K128" s="42">
        <f t="shared" si="14"/>
        <v>114</v>
      </c>
      <c r="L128" s="42"/>
      <c r="M128" s="42"/>
      <c r="N128" s="42"/>
      <c r="O128" s="42"/>
      <c r="P128" s="42"/>
      <c r="Q128" s="42"/>
      <c r="R128" s="42">
        <f t="shared" si="15"/>
        <v>121203</v>
      </c>
      <c r="S128" s="42">
        <f t="shared" si="16"/>
        <v>539</v>
      </c>
    </row>
    <row r="129" spans="1:19">
      <c r="A129" s="18">
        <f t="shared" si="12"/>
        <v>2019</v>
      </c>
      <c r="B129" s="18">
        <f t="shared" si="13"/>
        <v>2</v>
      </c>
      <c r="C129" s="18"/>
      <c r="D129" s="18"/>
      <c r="E129" s="18"/>
      <c r="F129" s="42">
        <f>SUMIF('Cust MB Ind'!$X$8:$AH$8,$B$29,'Cust MB Ind'!$X89:$AH89)</f>
        <v>1</v>
      </c>
      <c r="G129" s="42">
        <f>'Avg Bill Days'!C86</f>
        <v>29.81</v>
      </c>
      <c r="H129" s="42"/>
      <c r="I129" s="42"/>
      <c r="J129" s="42">
        <f t="shared" si="14"/>
        <v>0</v>
      </c>
      <c r="K129" s="42">
        <f t="shared" si="14"/>
        <v>113</v>
      </c>
      <c r="L129" s="42"/>
      <c r="M129" s="42"/>
      <c r="N129" s="42"/>
      <c r="O129" s="42"/>
      <c r="P129" s="42"/>
      <c r="Q129" s="42"/>
      <c r="R129" s="42">
        <f t="shared" si="15"/>
        <v>115551</v>
      </c>
      <c r="S129" s="42">
        <f t="shared" si="16"/>
        <v>527</v>
      </c>
    </row>
    <row r="130" spans="1:19">
      <c r="A130" s="18">
        <f t="shared" si="12"/>
        <v>2019</v>
      </c>
      <c r="B130" s="18">
        <f t="shared" si="13"/>
        <v>3</v>
      </c>
      <c r="C130" s="18"/>
      <c r="D130" s="18"/>
      <c r="E130" s="18"/>
      <c r="F130" s="42">
        <f>SUMIF('Cust MB Ind'!$X$8:$AH$8,$B$29,'Cust MB Ind'!$X90:$AH90)</f>
        <v>1</v>
      </c>
      <c r="G130" s="42">
        <f>'Avg Bill Days'!C87</f>
        <v>29.524000000000001</v>
      </c>
      <c r="H130" s="42"/>
      <c r="I130" s="42"/>
      <c r="J130" s="42">
        <f t="shared" si="14"/>
        <v>0</v>
      </c>
      <c r="K130" s="42">
        <f t="shared" si="14"/>
        <v>129</v>
      </c>
      <c r="L130" s="42"/>
      <c r="M130" s="42"/>
      <c r="N130" s="42"/>
      <c r="O130" s="42"/>
      <c r="P130" s="42"/>
      <c r="Q130" s="42"/>
      <c r="R130" s="42">
        <f t="shared" si="15"/>
        <v>122638</v>
      </c>
      <c r="S130" s="42">
        <f t="shared" si="16"/>
        <v>525</v>
      </c>
    </row>
    <row r="131" spans="1:19">
      <c r="A131" s="18">
        <f t="shared" si="12"/>
        <v>2019</v>
      </c>
      <c r="B131" s="18">
        <f t="shared" si="13"/>
        <v>4</v>
      </c>
      <c r="C131" s="18"/>
      <c r="D131" s="18"/>
      <c r="E131" s="18"/>
      <c r="F131" s="42">
        <f>SUMIF('Cust MB Ind'!$X$8:$AH$8,$B$29,'Cust MB Ind'!$X91:$AH91)</f>
        <v>1</v>
      </c>
      <c r="G131" s="42">
        <f>'Avg Bill Days'!C88</f>
        <v>30.713999999999999</v>
      </c>
      <c r="H131" s="42"/>
      <c r="I131" s="42"/>
      <c r="J131" s="42">
        <f t="shared" si="14"/>
        <v>0</v>
      </c>
      <c r="K131" s="42">
        <f t="shared" si="14"/>
        <v>125</v>
      </c>
      <c r="L131" s="42"/>
      <c r="M131" s="42"/>
      <c r="N131" s="42"/>
      <c r="O131" s="42"/>
      <c r="P131" s="42"/>
      <c r="Q131" s="42"/>
      <c r="R131" s="42">
        <f t="shared" si="15"/>
        <v>125036</v>
      </c>
      <c r="S131" s="42">
        <f t="shared" si="16"/>
        <v>527</v>
      </c>
    </row>
    <row r="132" spans="1:19">
      <c r="A132" s="18">
        <f t="shared" ref="A132:A195" si="17">A120+1</f>
        <v>2019</v>
      </c>
      <c r="B132" s="18">
        <f t="shared" si="13"/>
        <v>5</v>
      </c>
      <c r="C132" s="18"/>
      <c r="D132" s="18"/>
      <c r="E132" s="18"/>
      <c r="F132" s="42">
        <f>SUMIF('Cust MB Ind'!$X$8:$AH$8,$B$29,'Cust MB Ind'!$X92:$AH92)</f>
        <v>1</v>
      </c>
      <c r="G132" s="42">
        <f>'Avg Bill Days'!C89</f>
        <v>29.524000000000001</v>
      </c>
      <c r="H132" s="42"/>
      <c r="I132" s="42"/>
      <c r="J132" s="42">
        <f t="shared" si="14"/>
        <v>0</v>
      </c>
      <c r="K132" s="42">
        <f t="shared" si="14"/>
        <v>127</v>
      </c>
      <c r="L132" s="42"/>
      <c r="M132" s="42"/>
      <c r="N132" s="42"/>
      <c r="O132" s="42"/>
      <c r="P132" s="42"/>
      <c r="Q132" s="42"/>
      <c r="R132" s="42">
        <f t="shared" si="15"/>
        <v>124610</v>
      </c>
      <c r="S132" s="42">
        <f t="shared" si="16"/>
        <v>530</v>
      </c>
    </row>
    <row r="133" spans="1:19">
      <c r="A133" s="18">
        <f t="shared" si="17"/>
        <v>2019</v>
      </c>
      <c r="B133" s="18">
        <f t="shared" ref="B133:B196" si="18">B121</f>
        <v>6</v>
      </c>
      <c r="C133" s="18"/>
      <c r="D133" s="18"/>
      <c r="E133" s="18"/>
      <c r="F133" s="42">
        <f>SUMIF('Cust MB Ind'!$X$8:$AH$8,$B$29,'Cust MB Ind'!$X93:$AH93)</f>
        <v>1</v>
      </c>
      <c r="G133" s="42">
        <f>'Avg Bill Days'!C90</f>
        <v>30.619</v>
      </c>
      <c r="H133" s="42"/>
      <c r="I133" s="42"/>
      <c r="J133" s="42">
        <f t="shared" si="14"/>
        <v>0</v>
      </c>
      <c r="K133" s="42">
        <f t="shared" si="14"/>
        <v>132</v>
      </c>
      <c r="L133" s="42"/>
      <c r="M133" s="42"/>
      <c r="N133" s="42"/>
      <c r="O133" s="42"/>
      <c r="P133" s="42"/>
      <c r="Q133" s="42"/>
      <c r="R133" s="42">
        <f t="shared" si="15"/>
        <v>141532</v>
      </c>
      <c r="S133" s="42">
        <f t="shared" si="16"/>
        <v>552</v>
      </c>
    </row>
    <row r="134" spans="1:19">
      <c r="A134" s="18">
        <f t="shared" si="17"/>
        <v>2019</v>
      </c>
      <c r="B134" s="18">
        <f t="shared" si="18"/>
        <v>7</v>
      </c>
      <c r="C134" s="18"/>
      <c r="D134" s="18"/>
      <c r="E134" s="18"/>
      <c r="F134" s="42">
        <f>SUMIF('Cust MB Ind'!$X$8:$AH$8,$B$29,'Cust MB Ind'!$X94:$AH94)</f>
        <v>1</v>
      </c>
      <c r="G134" s="42">
        <f>'Avg Bill Days'!C91</f>
        <v>30.713999999999999</v>
      </c>
      <c r="H134" s="42"/>
      <c r="I134" s="42"/>
      <c r="J134" s="42">
        <f t="shared" si="14"/>
        <v>0</v>
      </c>
      <c r="K134" s="42">
        <f t="shared" si="14"/>
        <v>142</v>
      </c>
      <c r="L134" s="42"/>
      <c r="M134" s="42"/>
      <c r="N134" s="42"/>
      <c r="O134" s="42"/>
      <c r="P134" s="42"/>
      <c r="Q134" s="42"/>
      <c r="R134" s="42">
        <f t="shared" si="15"/>
        <v>145413</v>
      </c>
      <c r="S134" s="42">
        <f t="shared" si="16"/>
        <v>550</v>
      </c>
    </row>
    <row r="135" spans="1:19">
      <c r="A135" s="18">
        <f t="shared" si="17"/>
        <v>2019</v>
      </c>
      <c r="B135" s="18">
        <f t="shared" si="18"/>
        <v>8</v>
      </c>
      <c r="C135" s="18"/>
      <c r="D135" s="18"/>
      <c r="E135" s="18"/>
      <c r="F135" s="42">
        <f>SUMIF('Cust MB Ind'!$X$8:$AH$8,$B$29,'Cust MB Ind'!$X95:$AH95)</f>
        <v>1</v>
      </c>
      <c r="G135" s="42">
        <f>'Avg Bill Days'!C92</f>
        <v>30.475999999999999</v>
      </c>
      <c r="H135" s="42"/>
      <c r="I135" s="42"/>
      <c r="J135" s="42">
        <f t="shared" si="14"/>
        <v>0</v>
      </c>
      <c r="K135" s="42">
        <f t="shared" si="14"/>
        <v>142</v>
      </c>
      <c r="L135" s="42"/>
      <c r="M135" s="42"/>
      <c r="N135" s="42"/>
      <c r="O135" s="42"/>
      <c r="P135" s="42"/>
      <c r="Q135" s="42"/>
      <c r="R135" s="42">
        <f t="shared" si="15"/>
        <v>150335</v>
      </c>
      <c r="S135" s="42">
        <f t="shared" si="16"/>
        <v>554</v>
      </c>
    </row>
    <row r="136" spans="1:19">
      <c r="A136" s="18">
        <f t="shared" si="17"/>
        <v>2019</v>
      </c>
      <c r="B136" s="18">
        <f t="shared" si="18"/>
        <v>9</v>
      </c>
      <c r="C136" s="18"/>
      <c r="D136" s="18"/>
      <c r="E136" s="18"/>
      <c r="F136" s="42">
        <f>SUMIF('Cust MB Ind'!$X$8:$AH$8,$B$29,'Cust MB Ind'!$X96:$AH96)</f>
        <v>1</v>
      </c>
      <c r="G136" s="42">
        <f>'Avg Bill Days'!C93</f>
        <v>31.143000000000001</v>
      </c>
      <c r="H136" s="42"/>
      <c r="I136" s="42"/>
      <c r="J136" s="42">
        <f t="shared" si="14"/>
        <v>0</v>
      </c>
      <c r="K136" s="42">
        <f t="shared" si="14"/>
        <v>139</v>
      </c>
      <c r="L136" s="42"/>
      <c r="M136" s="42"/>
      <c r="N136" s="42"/>
      <c r="O136" s="42"/>
      <c r="P136" s="42"/>
      <c r="Q136" s="42"/>
      <c r="R136" s="42">
        <f t="shared" si="15"/>
        <v>149200</v>
      </c>
      <c r="S136" s="42">
        <f t="shared" si="16"/>
        <v>558</v>
      </c>
    </row>
    <row r="137" spans="1:19">
      <c r="A137" s="18">
        <f t="shared" si="17"/>
        <v>2019</v>
      </c>
      <c r="B137" s="18">
        <f t="shared" si="18"/>
        <v>10</v>
      </c>
      <c r="C137" s="18"/>
      <c r="D137" s="18"/>
      <c r="E137" s="18"/>
      <c r="F137" s="42">
        <f>SUMIF('Cust MB Ind'!$X$8:$AH$8,$B$29,'Cust MB Ind'!$X97:$AH97)</f>
        <v>1</v>
      </c>
      <c r="G137" s="42">
        <f>'Avg Bill Days'!C94</f>
        <v>30.762</v>
      </c>
      <c r="H137" s="42"/>
      <c r="I137" s="42"/>
      <c r="J137" s="42">
        <f t="shared" si="14"/>
        <v>0</v>
      </c>
      <c r="K137" s="42">
        <f t="shared" si="14"/>
        <v>141</v>
      </c>
      <c r="L137" s="42"/>
      <c r="M137" s="42"/>
      <c r="N137" s="42"/>
      <c r="O137" s="42"/>
      <c r="P137" s="42"/>
      <c r="Q137" s="42"/>
      <c r="R137" s="42">
        <f t="shared" si="15"/>
        <v>135877</v>
      </c>
      <c r="S137" s="42">
        <f t="shared" si="16"/>
        <v>546</v>
      </c>
    </row>
    <row r="138" spans="1:19">
      <c r="A138" s="18">
        <f t="shared" si="17"/>
        <v>2019</v>
      </c>
      <c r="B138" s="18">
        <f t="shared" si="18"/>
        <v>11</v>
      </c>
      <c r="C138" s="18"/>
      <c r="D138" s="18"/>
      <c r="E138" s="18"/>
      <c r="F138" s="42">
        <f>SUMIF('Cust MB Ind'!$X$8:$AH$8,$B$29,'Cust MB Ind'!$X98:$AH98)</f>
        <v>1</v>
      </c>
      <c r="G138" s="42">
        <f>'Avg Bill Days'!C95</f>
        <v>28.619</v>
      </c>
      <c r="H138" s="42"/>
      <c r="I138" s="42"/>
      <c r="J138" s="42">
        <f t="shared" si="14"/>
        <v>0</v>
      </c>
      <c r="K138" s="42">
        <f t="shared" si="14"/>
        <v>126</v>
      </c>
      <c r="L138" s="42"/>
      <c r="M138" s="42"/>
      <c r="N138" s="42"/>
      <c r="O138" s="42"/>
      <c r="P138" s="42"/>
      <c r="Q138" s="42"/>
      <c r="R138" s="42">
        <f t="shared" si="15"/>
        <v>117634</v>
      </c>
      <c r="S138" s="42">
        <f t="shared" si="16"/>
        <v>532</v>
      </c>
    </row>
    <row r="139" spans="1:19">
      <c r="A139" s="18">
        <f t="shared" si="17"/>
        <v>2019</v>
      </c>
      <c r="B139" s="18">
        <f t="shared" si="18"/>
        <v>12</v>
      </c>
      <c r="C139" s="18"/>
      <c r="D139" s="18"/>
      <c r="E139" s="18"/>
      <c r="F139" s="42">
        <f>SUMIF('Cust MB Ind'!$X$8:$AH$8,$B$29,'Cust MB Ind'!$X99:$AH99)</f>
        <v>1</v>
      </c>
      <c r="G139" s="42">
        <f>'Avg Bill Days'!C96</f>
        <v>31.238</v>
      </c>
      <c r="H139" s="42"/>
      <c r="I139" s="42"/>
      <c r="J139" s="42">
        <f t="shared" si="14"/>
        <v>0</v>
      </c>
      <c r="K139" s="42">
        <f t="shared" si="14"/>
        <v>124</v>
      </c>
      <c r="L139" s="42"/>
      <c r="M139" s="42"/>
      <c r="N139" s="42"/>
      <c r="O139" s="42"/>
      <c r="P139" s="42"/>
      <c r="Q139" s="42"/>
      <c r="R139" s="42">
        <f t="shared" si="15"/>
        <v>124869</v>
      </c>
      <c r="S139" s="42">
        <f t="shared" si="16"/>
        <v>534</v>
      </c>
    </row>
    <row r="140" spans="1:19">
      <c r="A140" s="18">
        <f t="shared" si="17"/>
        <v>2020</v>
      </c>
      <c r="B140" s="18">
        <f t="shared" si="18"/>
        <v>1</v>
      </c>
      <c r="C140" s="18"/>
      <c r="D140" s="18"/>
      <c r="E140" s="18"/>
      <c r="F140" s="42">
        <f>SUMIF('Cust MB Ind'!$X$8:$AH$8,$B$29,'Cust MB Ind'!$X100:$AH100)</f>
        <v>1</v>
      </c>
      <c r="G140" s="42">
        <f>'Avg Bill Days'!C97</f>
        <v>32.286000000000001</v>
      </c>
      <c r="H140" s="42"/>
      <c r="I140" s="42"/>
      <c r="J140" s="42">
        <f t="shared" si="14"/>
        <v>0</v>
      </c>
      <c r="K140" s="42">
        <f t="shared" si="14"/>
        <v>114</v>
      </c>
      <c r="L140" s="42"/>
      <c r="M140" s="42"/>
      <c r="N140" s="42"/>
      <c r="O140" s="42"/>
      <c r="P140" s="42"/>
      <c r="Q140" s="42"/>
      <c r="R140" s="42">
        <f t="shared" si="15"/>
        <v>121203</v>
      </c>
      <c r="S140" s="42">
        <f t="shared" si="16"/>
        <v>539</v>
      </c>
    </row>
    <row r="141" spans="1:19">
      <c r="A141" s="18">
        <f t="shared" si="17"/>
        <v>2020</v>
      </c>
      <c r="B141" s="18">
        <f t="shared" si="18"/>
        <v>2</v>
      </c>
      <c r="C141" s="18"/>
      <c r="D141" s="18"/>
      <c r="E141" s="18"/>
      <c r="F141" s="42">
        <f>SUMIF('Cust MB Ind'!$X$8:$AH$8,$B$29,'Cust MB Ind'!$X101:$AH101)</f>
        <v>1</v>
      </c>
      <c r="G141" s="42">
        <f>'Avg Bill Days'!C98</f>
        <v>30.31</v>
      </c>
      <c r="H141" s="42"/>
      <c r="I141" s="42"/>
      <c r="J141" s="42">
        <f t="shared" si="14"/>
        <v>0</v>
      </c>
      <c r="K141" s="42">
        <f t="shared" si="14"/>
        <v>113</v>
      </c>
      <c r="L141" s="42"/>
      <c r="M141" s="42"/>
      <c r="N141" s="42"/>
      <c r="O141" s="42"/>
      <c r="P141" s="42"/>
      <c r="Q141" s="42"/>
      <c r="R141" s="42">
        <f t="shared" si="15"/>
        <v>117489</v>
      </c>
      <c r="S141" s="42">
        <f t="shared" si="16"/>
        <v>527</v>
      </c>
    </row>
    <row r="142" spans="1:19">
      <c r="A142" s="18">
        <f t="shared" si="17"/>
        <v>2020</v>
      </c>
      <c r="B142" s="18">
        <f t="shared" si="18"/>
        <v>3</v>
      </c>
      <c r="C142" s="18"/>
      <c r="D142" s="18"/>
      <c r="E142" s="18"/>
      <c r="F142" s="42">
        <f>SUMIF('Cust MB Ind'!$X$8:$AH$8,$B$29,'Cust MB Ind'!$X102:$AH102)</f>
        <v>1</v>
      </c>
      <c r="G142" s="42">
        <f>'Avg Bill Days'!C99</f>
        <v>30.024000000000001</v>
      </c>
      <c r="H142" s="42"/>
      <c r="I142" s="42"/>
      <c r="J142" s="42">
        <f t="shared" si="14"/>
        <v>0</v>
      </c>
      <c r="K142" s="42">
        <f t="shared" si="14"/>
        <v>129</v>
      </c>
      <c r="L142" s="42"/>
      <c r="M142" s="42"/>
      <c r="N142" s="42"/>
      <c r="O142" s="42"/>
      <c r="P142" s="42"/>
      <c r="Q142" s="42"/>
      <c r="R142" s="42">
        <f t="shared" si="15"/>
        <v>124715</v>
      </c>
      <c r="S142" s="42">
        <f t="shared" si="16"/>
        <v>525</v>
      </c>
    </row>
    <row r="143" spans="1:19">
      <c r="A143" s="18">
        <f t="shared" si="17"/>
        <v>2020</v>
      </c>
      <c r="B143" s="18">
        <f t="shared" si="18"/>
        <v>4</v>
      </c>
      <c r="C143" s="18"/>
      <c r="D143" s="18"/>
      <c r="E143" s="18"/>
      <c r="F143" s="42">
        <f>SUMIF('Cust MB Ind'!$X$8:$AH$8,$B$29,'Cust MB Ind'!$X103:$AH103)</f>
        <v>1</v>
      </c>
      <c r="G143" s="42">
        <f>'Avg Bill Days'!C100</f>
        <v>30.713999999999999</v>
      </c>
      <c r="H143" s="42"/>
      <c r="I143" s="42"/>
      <c r="J143" s="42">
        <f t="shared" si="14"/>
        <v>0</v>
      </c>
      <c r="K143" s="42">
        <f t="shared" si="14"/>
        <v>125</v>
      </c>
      <c r="L143" s="42"/>
      <c r="M143" s="42"/>
      <c r="N143" s="42"/>
      <c r="O143" s="42"/>
      <c r="P143" s="42"/>
      <c r="Q143" s="42"/>
      <c r="R143" s="42">
        <f t="shared" si="15"/>
        <v>125036</v>
      </c>
      <c r="S143" s="42">
        <f t="shared" si="16"/>
        <v>527</v>
      </c>
    </row>
    <row r="144" spans="1:19">
      <c r="A144" s="18">
        <f t="shared" si="17"/>
        <v>2020</v>
      </c>
      <c r="B144" s="18">
        <f t="shared" si="18"/>
        <v>5</v>
      </c>
      <c r="C144" s="18"/>
      <c r="D144" s="18"/>
      <c r="E144" s="18"/>
      <c r="F144" s="42">
        <f>SUMIF('Cust MB Ind'!$X$8:$AH$8,$B$29,'Cust MB Ind'!$X104:$AH104)</f>
        <v>1</v>
      </c>
      <c r="G144" s="42">
        <f>'Avg Bill Days'!C101</f>
        <v>29.524000000000001</v>
      </c>
      <c r="H144" s="42"/>
      <c r="I144" s="42"/>
      <c r="J144" s="42">
        <f t="shared" si="14"/>
        <v>0</v>
      </c>
      <c r="K144" s="42">
        <f t="shared" si="14"/>
        <v>127</v>
      </c>
      <c r="L144" s="42"/>
      <c r="M144" s="42"/>
      <c r="N144" s="42"/>
      <c r="O144" s="42"/>
      <c r="P144" s="42"/>
      <c r="Q144" s="42"/>
      <c r="R144" s="42">
        <f t="shared" si="15"/>
        <v>124610</v>
      </c>
      <c r="S144" s="42">
        <f t="shared" si="16"/>
        <v>530</v>
      </c>
    </row>
    <row r="145" spans="1:19">
      <c r="A145" s="18">
        <f t="shared" si="17"/>
        <v>2020</v>
      </c>
      <c r="B145" s="18">
        <f t="shared" si="18"/>
        <v>6</v>
      </c>
      <c r="C145" s="18"/>
      <c r="D145" s="18"/>
      <c r="E145" s="18"/>
      <c r="F145" s="42">
        <f>SUMIF('Cust MB Ind'!$X$8:$AH$8,$B$29,'Cust MB Ind'!$X105:$AH105)</f>
        <v>1</v>
      </c>
      <c r="G145" s="42">
        <f>'Avg Bill Days'!C102</f>
        <v>30.619</v>
      </c>
      <c r="H145" s="42"/>
      <c r="I145" s="42"/>
      <c r="J145" s="42">
        <f t="shared" si="14"/>
        <v>0</v>
      </c>
      <c r="K145" s="42">
        <f t="shared" si="14"/>
        <v>132</v>
      </c>
      <c r="L145" s="42"/>
      <c r="M145" s="42"/>
      <c r="N145" s="42"/>
      <c r="O145" s="42"/>
      <c r="P145" s="42"/>
      <c r="Q145" s="42"/>
      <c r="R145" s="42">
        <f t="shared" si="15"/>
        <v>141532</v>
      </c>
      <c r="S145" s="42">
        <f t="shared" si="16"/>
        <v>552</v>
      </c>
    </row>
    <row r="146" spans="1:19">
      <c r="A146" s="18">
        <f t="shared" si="17"/>
        <v>2020</v>
      </c>
      <c r="B146" s="18">
        <f t="shared" si="18"/>
        <v>7</v>
      </c>
      <c r="C146" s="18"/>
      <c r="D146" s="18"/>
      <c r="E146" s="18"/>
      <c r="F146" s="42">
        <f>SUMIF('Cust MB Ind'!$X$8:$AH$8,$B$29,'Cust MB Ind'!$X106:$AH106)</f>
        <v>1</v>
      </c>
      <c r="G146" s="42">
        <f>'Avg Bill Days'!C103</f>
        <v>30.713999999999999</v>
      </c>
      <c r="H146" s="42"/>
      <c r="I146" s="42"/>
      <c r="J146" s="42">
        <f t="shared" si="14"/>
        <v>0</v>
      </c>
      <c r="K146" s="42">
        <f t="shared" si="14"/>
        <v>142</v>
      </c>
      <c r="L146" s="42"/>
      <c r="M146" s="42"/>
      <c r="N146" s="42"/>
      <c r="O146" s="42"/>
      <c r="P146" s="42"/>
      <c r="Q146" s="42"/>
      <c r="R146" s="42">
        <f t="shared" si="15"/>
        <v>145413</v>
      </c>
      <c r="S146" s="42">
        <f t="shared" si="16"/>
        <v>550</v>
      </c>
    </row>
    <row r="147" spans="1:19">
      <c r="A147" s="18">
        <f t="shared" si="17"/>
        <v>2020</v>
      </c>
      <c r="B147" s="18">
        <f t="shared" si="18"/>
        <v>8</v>
      </c>
      <c r="C147" s="18"/>
      <c r="D147" s="18"/>
      <c r="E147" s="18"/>
      <c r="F147" s="42">
        <f>SUMIF('Cust MB Ind'!$X$8:$AH$8,$B$29,'Cust MB Ind'!$X107:$AH107)</f>
        <v>1</v>
      </c>
      <c r="G147" s="42">
        <f>'Avg Bill Days'!C104</f>
        <v>30.475999999999999</v>
      </c>
      <c r="H147" s="42"/>
      <c r="I147" s="42"/>
      <c r="J147" s="42">
        <f t="shared" si="14"/>
        <v>0</v>
      </c>
      <c r="K147" s="42">
        <f t="shared" si="14"/>
        <v>142</v>
      </c>
      <c r="L147" s="42"/>
      <c r="M147" s="42"/>
      <c r="N147" s="42"/>
      <c r="O147" s="42"/>
      <c r="P147" s="42"/>
      <c r="Q147" s="42"/>
      <c r="R147" s="42">
        <f t="shared" si="15"/>
        <v>150335</v>
      </c>
      <c r="S147" s="42">
        <f t="shared" si="16"/>
        <v>554</v>
      </c>
    </row>
    <row r="148" spans="1:19">
      <c r="A148" s="18">
        <f t="shared" si="17"/>
        <v>2020</v>
      </c>
      <c r="B148" s="18">
        <f t="shared" si="18"/>
        <v>9</v>
      </c>
      <c r="C148" s="18"/>
      <c r="D148" s="18"/>
      <c r="E148" s="18"/>
      <c r="F148" s="42">
        <f>SUMIF('Cust MB Ind'!$X$8:$AH$8,$B$29,'Cust MB Ind'!$X108:$AH108)</f>
        <v>1</v>
      </c>
      <c r="G148" s="42">
        <f>'Avg Bill Days'!C105</f>
        <v>31.143000000000001</v>
      </c>
      <c r="H148" s="42"/>
      <c r="I148" s="42"/>
      <c r="J148" s="42">
        <f t="shared" si="14"/>
        <v>0</v>
      </c>
      <c r="K148" s="42">
        <f t="shared" si="14"/>
        <v>139</v>
      </c>
      <c r="L148" s="42"/>
      <c r="M148" s="42"/>
      <c r="N148" s="42"/>
      <c r="O148" s="42"/>
      <c r="P148" s="42"/>
      <c r="Q148" s="42"/>
      <c r="R148" s="42">
        <f t="shared" si="15"/>
        <v>149200</v>
      </c>
      <c r="S148" s="42">
        <f t="shared" si="16"/>
        <v>558</v>
      </c>
    </row>
    <row r="149" spans="1:19">
      <c r="A149" s="18">
        <f t="shared" si="17"/>
        <v>2020</v>
      </c>
      <c r="B149" s="18">
        <f t="shared" si="18"/>
        <v>10</v>
      </c>
      <c r="C149" s="18"/>
      <c r="D149" s="18"/>
      <c r="E149" s="18"/>
      <c r="F149" s="42">
        <f>SUMIF('Cust MB Ind'!$X$8:$AH$8,$B$29,'Cust MB Ind'!$X109:$AH109)</f>
        <v>1</v>
      </c>
      <c r="G149" s="42">
        <f>'Avg Bill Days'!C106</f>
        <v>30.762</v>
      </c>
      <c r="H149" s="42"/>
      <c r="I149" s="42"/>
      <c r="J149" s="42">
        <f t="shared" si="14"/>
        <v>0</v>
      </c>
      <c r="K149" s="42">
        <f t="shared" si="14"/>
        <v>141</v>
      </c>
      <c r="L149" s="42"/>
      <c r="M149" s="42"/>
      <c r="N149" s="42"/>
      <c r="O149" s="42"/>
      <c r="P149" s="42"/>
      <c r="Q149" s="42"/>
      <c r="R149" s="42">
        <f t="shared" si="15"/>
        <v>135877</v>
      </c>
      <c r="S149" s="42">
        <f t="shared" si="16"/>
        <v>546</v>
      </c>
    </row>
    <row r="150" spans="1:19">
      <c r="A150" s="18">
        <f t="shared" si="17"/>
        <v>2020</v>
      </c>
      <c r="B150" s="18">
        <f t="shared" si="18"/>
        <v>11</v>
      </c>
      <c r="C150" s="18"/>
      <c r="D150" s="18"/>
      <c r="E150" s="18"/>
      <c r="F150" s="42">
        <f>SUMIF('Cust MB Ind'!$X$8:$AH$8,$B$29,'Cust MB Ind'!$X110:$AH110)</f>
        <v>1</v>
      </c>
      <c r="G150" s="42">
        <f>'Avg Bill Days'!C107</f>
        <v>28.619</v>
      </c>
      <c r="H150" s="42"/>
      <c r="I150" s="42"/>
      <c r="J150" s="42">
        <f t="shared" si="14"/>
        <v>0</v>
      </c>
      <c r="K150" s="42">
        <f t="shared" si="14"/>
        <v>126</v>
      </c>
      <c r="L150" s="42"/>
      <c r="M150" s="42"/>
      <c r="N150" s="42"/>
      <c r="O150" s="42"/>
      <c r="P150" s="42"/>
      <c r="Q150" s="42"/>
      <c r="R150" s="42">
        <f t="shared" si="15"/>
        <v>117634</v>
      </c>
      <c r="S150" s="42">
        <f t="shared" si="16"/>
        <v>532</v>
      </c>
    </row>
    <row r="151" spans="1:19">
      <c r="A151" s="18">
        <f t="shared" si="17"/>
        <v>2020</v>
      </c>
      <c r="B151" s="18">
        <f t="shared" si="18"/>
        <v>12</v>
      </c>
      <c r="C151" s="18"/>
      <c r="D151" s="18"/>
      <c r="E151" s="18"/>
      <c r="F151" s="42">
        <f>SUMIF('Cust MB Ind'!$X$8:$AH$8,$B$29,'Cust MB Ind'!$X111:$AH111)</f>
        <v>1</v>
      </c>
      <c r="G151" s="42">
        <f>'Avg Bill Days'!C108</f>
        <v>31.238</v>
      </c>
      <c r="H151" s="42"/>
      <c r="I151" s="42"/>
      <c r="J151" s="42">
        <f t="shared" si="14"/>
        <v>0</v>
      </c>
      <c r="K151" s="42">
        <f t="shared" si="14"/>
        <v>124</v>
      </c>
      <c r="L151" s="42"/>
      <c r="M151" s="42"/>
      <c r="N151" s="42"/>
      <c r="O151" s="42"/>
      <c r="P151" s="42"/>
      <c r="Q151" s="42"/>
      <c r="R151" s="42">
        <f t="shared" si="15"/>
        <v>124869</v>
      </c>
      <c r="S151" s="42">
        <f t="shared" si="16"/>
        <v>534</v>
      </c>
    </row>
    <row r="152" spans="1:19">
      <c r="A152" s="18">
        <f t="shared" si="17"/>
        <v>2021</v>
      </c>
      <c r="B152" s="18">
        <f t="shared" si="18"/>
        <v>1</v>
      </c>
      <c r="C152" s="18"/>
      <c r="D152" s="18"/>
      <c r="E152" s="18"/>
      <c r="F152" s="42">
        <f>SUMIF('Cust MB Ind'!$X$8:$AH$8,$B$29,'Cust MB Ind'!$X112:$AH112)</f>
        <v>1</v>
      </c>
      <c r="G152" s="42">
        <f>'Avg Bill Days'!C109</f>
        <v>32.286000000000001</v>
      </c>
      <c r="H152" s="42"/>
      <c r="I152" s="42"/>
      <c r="J152" s="42">
        <f t="shared" si="14"/>
        <v>0</v>
      </c>
      <c r="K152" s="42">
        <f t="shared" si="14"/>
        <v>114</v>
      </c>
      <c r="L152" s="42"/>
      <c r="M152" s="42"/>
      <c r="N152" s="42"/>
      <c r="O152" s="42"/>
      <c r="P152" s="42"/>
      <c r="Q152" s="42"/>
      <c r="R152" s="42">
        <f t="shared" si="15"/>
        <v>121203</v>
      </c>
      <c r="S152" s="42">
        <f t="shared" si="16"/>
        <v>539</v>
      </c>
    </row>
    <row r="153" spans="1:19">
      <c r="A153" s="18">
        <f t="shared" si="17"/>
        <v>2021</v>
      </c>
      <c r="B153" s="18">
        <f t="shared" si="18"/>
        <v>2</v>
      </c>
      <c r="C153" s="18"/>
      <c r="D153" s="18"/>
      <c r="E153" s="18"/>
      <c r="F153" s="42">
        <f>SUMIF('Cust MB Ind'!$X$8:$AH$8,$B$29,'Cust MB Ind'!$X113:$AH113)</f>
        <v>1</v>
      </c>
      <c r="G153" s="42">
        <f>'Avg Bill Days'!C110</f>
        <v>29.81</v>
      </c>
      <c r="H153" s="42"/>
      <c r="I153" s="42"/>
      <c r="J153" s="42">
        <f t="shared" si="14"/>
        <v>0</v>
      </c>
      <c r="K153" s="42">
        <f t="shared" si="14"/>
        <v>113</v>
      </c>
      <c r="L153" s="42"/>
      <c r="M153" s="42"/>
      <c r="N153" s="42"/>
      <c r="O153" s="42"/>
      <c r="P153" s="42"/>
      <c r="Q153" s="42"/>
      <c r="R153" s="42">
        <f t="shared" si="15"/>
        <v>115551</v>
      </c>
      <c r="S153" s="42">
        <f t="shared" si="16"/>
        <v>527</v>
      </c>
    </row>
    <row r="154" spans="1:19">
      <c r="A154" s="18">
        <f t="shared" si="17"/>
        <v>2021</v>
      </c>
      <c r="B154" s="18">
        <f t="shared" si="18"/>
        <v>3</v>
      </c>
      <c r="C154" s="18"/>
      <c r="D154" s="18"/>
      <c r="E154" s="18"/>
      <c r="F154" s="42">
        <f>SUMIF('Cust MB Ind'!$X$8:$AH$8,$B$29,'Cust MB Ind'!$X114:$AH114)</f>
        <v>1</v>
      </c>
      <c r="G154" s="42">
        <f>'Avg Bill Days'!C111</f>
        <v>29.524000000000001</v>
      </c>
      <c r="H154" s="42"/>
      <c r="I154" s="42"/>
      <c r="J154" s="42">
        <f t="shared" si="14"/>
        <v>0</v>
      </c>
      <c r="K154" s="42">
        <f t="shared" si="14"/>
        <v>129</v>
      </c>
      <c r="L154" s="42"/>
      <c r="M154" s="42"/>
      <c r="N154" s="42"/>
      <c r="O154" s="42"/>
      <c r="P154" s="42"/>
      <c r="Q154" s="42"/>
      <c r="R154" s="42">
        <f t="shared" si="15"/>
        <v>122638</v>
      </c>
      <c r="S154" s="42">
        <f t="shared" si="16"/>
        <v>525</v>
      </c>
    </row>
    <row r="155" spans="1:19">
      <c r="A155" s="18">
        <f t="shared" si="17"/>
        <v>2021</v>
      </c>
      <c r="B155" s="18">
        <f t="shared" si="18"/>
        <v>4</v>
      </c>
      <c r="C155" s="18"/>
      <c r="D155" s="18"/>
      <c r="E155" s="18"/>
      <c r="F155" s="42">
        <f>SUMIF('Cust MB Ind'!$X$8:$AH$8,$B$29,'Cust MB Ind'!$X115:$AH115)</f>
        <v>1</v>
      </c>
      <c r="G155" s="42">
        <f>'Avg Bill Days'!C112</f>
        <v>30.713999999999999</v>
      </c>
      <c r="H155" s="42"/>
      <c r="I155" s="42"/>
      <c r="J155" s="42">
        <f t="shared" si="14"/>
        <v>0</v>
      </c>
      <c r="K155" s="42">
        <f t="shared" si="14"/>
        <v>125</v>
      </c>
      <c r="L155" s="42"/>
      <c r="M155" s="42"/>
      <c r="N155" s="42"/>
      <c r="O155" s="42"/>
      <c r="P155" s="42"/>
      <c r="Q155" s="42"/>
      <c r="R155" s="42">
        <f t="shared" si="15"/>
        <v>125036</v>
      </c>
      <c r="S155" s="42">
        <f t="shared" si="16"/>
        <v>527</v>
      </c>
    </row>
    <row r="156" spans="1:19">
      <c r="A156" s="18">
        <f t="shared" si="17"/>
        <v>2021</v>
      </c>
      <c r="B156" s="18">
        <f t="shared" si="18"/>
        <v>5</v>
      </c>
      <c r="C156" s="18"/>
      <c r="D156" s="18"/>
      <c r="E156" s="18"/>
      <c r="F156" s="42">
        <f>SUMIF('Cust MB Ind'!$X$8:$AH$8,$B$29,'Cust MB Ind'!$X116:$AH116)</f>
        <v>1</v>
      </c>
      <c r="G156" s="42">
        <f>'Avg Bill Days'!C113</f>
        <v>29.524000000000001</v>
      </c>
      <c r="H156" s="42"/>
      <c r="I156" s="42"/>
      <c r="J156" s="42">
        <f t="shared" si="14"/>
        <v>0</v>
      </c>
      <c r="K156" s="42">
        <f t="shared" si="14"/>
        <v>127</v>
      </c>
      <c r="L156" s="42"/>
      <c r="M156" s="42"/>
      <c r="N156" s="42"/>
      <c r="O156" s="42"/>
      <c r="P156" s="42"/>
      <c r="Q156" s="42"/>
      <c r="R156" s="42">
        <f t="shared" si="15"/>
        <v>124610</v>
      </c>
      <c r="S156" s="42">
        <f t="shared" si="16"/>
        <v>530</v>
      </c>
    </row>
    <row r="157" spans="1:19">
      <c r="A157" s="18">
        <f t="shared" si="17"/>
        <v>2021</v>
      </c>
      <c r="B157" s="18">
        <f t="shared" si="18"/>
        <v>6</v>
      </c>
      <c r="C157" s="18"/>
      <c r="D157" s="18"/>
      <c r="E157" s="18"/>
      <c r="F157" s="42">
        <f>SUMIF('Cust MB Ind'!$X$8:$AH$8,$B$29,'Cust MB Ind'!$X117:$AH117)</f>
        <v>1</v>
      </c>
      <c r="G157" s="42">
        <f>'Avg Bill Days'!C114</f>
        <v>30.619</v>
      </c>
      <c r="H157" s="42"/>
      <c r="I157" s="42"/>
      <c r="J157" s="42">
        <f t="shared" si="14"/>
        <v>0</v>
      </c>
      <c r="K157" s="42">
        <f t="shared" si="14"/>
        <v>132</v>
      </c>
      <c r="L157" s="42"/>
      <c r="M157" s="42"/>
      <c r="N157" s="42"/>
      <c r="O157" s="42"/>
      <c r="P157" s="42"/>
      <c r="Q157" s="42"/>
      <c r="R157" s="42">
        <f t="shared" si="15"/>
        <v>141532</v>
      </c>
      <c r="S157" s="42">
        <f t="shared" si="16"/>
        <v>552</v>
      </c>
    </row>
    <row r="158" spans="1:19">
      <c r="A158" s="18">
        <f t="shared" si="17"/>
        <v>2021</v>
      </c>
      <c r="B158" s="18">
        <f t="shared" si="18"/>
        <v>7</v>
      </c>
      <c r="C158" s="18"/>
      <c r="D158" s="18"/>
      <c r="E158" s="18"/>
      <c r="F158" s="42">
        <f>SUMIF('Cust MB Ind'!$X$8:$AH$8,$B$29,'Cust MB Ind'!$X118:$AH118)</f>
        <v>1</v>
      </c>
      <c r="G158" s="42">
        <f>'Avg Bill Days'!C115</f>
        <v>30.713999999999999</v>
      </c>
      <c r="H158" s="42"/>
      <c r="I158" s="42"/>
      <c r="J158" s="42">
        <f t="shared" si="14"/>
        <v>0</v>
      </c>
      <c r="K158" s="42">
        <f t="shared" si="14"/>
        <v>142</v>
      </c>
      <c r="L158" s="42"/>
      <c r="M158" s="42"/>
      <c r="N158" s="42"/>
      <c r="O158" s="42"/>
      <c r="P158" s="42"/>
      <c r="Q158" s="42"/>
      <c r="R158" s="42">
        <f t="shared" si="15"/>
        <v>145413</v>
      </c>
      <c r="S158" s="42">
        <f t="shared" si="16"/>
        <v>550</v>
      </c>
    </row>
    <row r="159" spans="1:19">
      <c r="A159" s="18">
        <f t="shared" si="17"/>
        <v>2021</v>
      </c>
      <c r="B159" s="18">
        <f t="shared" si="18"/>
        <v>8</v>
      </c>
      <c r="C159" s="18"/>
      <c r="D159" s="18"/>
      <c r="E159" s="18"/>
      <c r="F159" s="42">
        <f>SUMIF('Cust MB Ind'!$X$8:$AH$8,$B$29,'Cust MB Ind'!$X119:$AH119)</f>
        <v>1</v>
      </c>
      <c r="G159" s="42">
        <f>'Avg Bill Days'!C116</f>
        <v>30.475999999999999</v>
      </c>
      <c r="H159" s="42"/>
      <c r="I159" s="42"/>
      <c r="J159" s="42">
        <f t="shared" si="14"/>
        <v>0</v>
      </c>
      <c r="K159" s="42">
        <f t="shared" si="14"/>
        <v>142</v>
      </c>
      <c r="L159" s="42"/>
      <c r="M159" s="42"/>
      <c r="N159" s="42"/>
      <c r="O159" s="42"/>
      <c r="P159" s="42"/>
      <c r="Q159" s="42"/>
      <c r="R159" s="42">
        <f t="shared" si="15"/>
        <v>150335</v>
      </c>
      <c r="S159" s="42">
        <f t="shared" si="16"/>
        <v>554</v>
      </c>
    </row>
    <row r="160" spans="1:19">
      <c r="A160" s="18">
        <f t="shared" si="17"/>
        <v>2021</v>
      </c>
      <c r="B160" s="18">
        <f t="shared" si="18"/>
        <v>9</v>
      </c>
      <c r="C160" s="18"/>
      <c r="D160" s="18"/>
      <c r="E160" s="18"/>
      <c r="F160" s="42">
        <f>SUMIF('Cust MB Ind'!$X$8:$AH$8,$B$29,'Cust MB Ind'!$X120:$AH120)</f>
        <v>1</v>
      </c>
      <c r="G160" s="42">
        <f>'Avg Bill Days'!C117</f>
        <v>31.143000000000001</v>
      </c>
      <c r="H160" s="42"/>
      <c r="I160" s="42"/>
      <c r="J160" s="42">
        <f t="shared" si="14"/>
        <v>0</v>
      </c>
      <c r="K160" s="42">
        <f t="shared" si="14"/>
        <v>139</v>
      </c>
      <c r="L160" s="42"/>
      <c r="M160" s="42"/>
      <c r="N160" s="42"/>
      <c r="O160" s="42"/>
      <c r="P160" s="42"/>
      <c r="Q160" s="42"/>
      <c r="R160" s="42">
        <f t="shared" si="15"/>
        <v>149200</v>
      </c>
      <c r="S160" s="42">
        <f t="shared" si="16"/>
        <v>558</v>
      </c>
    </row>
    <row r="161" spans="1:19">
      <c r="A161" s="18">
        <f t="shared" si="17"/>
        <v>2021</v>
      </c>
      <c r="B161" s="18">
        <f t="shared" si="18"/>
        <v>10</v>
      </c>
      <c r="C161" s="18"/>
      <c r="D161" s="18"/>
      <c r="E161" s="18"/>
      <c r="F161" s="42">
        <f>SUMIF('Cust MB Ind'!$X$8:$AH$8,$B$29,'Cust MB Ind'!$X121:$AH121)</f>
        <v>1</v>
      </c>
      <c r="G161" s="42">
        <f>'Avg Bill Days'!C118</f>
        <v>30.762</v>
      </c>
      <c r="H161" s="42"/>
      <c r="I161" s="42"/>
      <c r="J161" s="42">
        <f t="shared" si="14"/>
        <v>0</v>
      </c>
      <c r="K161" s="42">
        <f t="shared" si="14"/>
        <v>141</v>
      </c>
      <c r="L161" s="42"/>
      <c r="M161" s="42"/>
      <c r="N161" s="42"/>
      <c r="O161" s="42"/>
      <c r="P161" s="42"/>
      <c r="Q161" s="42"/>
      <c r="R161" s="42">
        <f t="shared" si="15"/>
        <v>135877</v>
      </c>
      <c r="S161" s="42">
        <f t="shared" si="16"/>
        <v>546</v>
      </c>
    </row>
    <row r="162" spans="1:19">
      <c r="A162" s="18">
        <f t="shared" si="17"/>
        <v>2021</v>
      </c>
      <c r="B162" s="18">
        <f t="shared" si="18"/>
        <v>11</v>
      </c>
      <c r="C162" s="18"/>
      <c r="D162" s="18"/>
      <c r="E162" s="18"/>
      <c r="F162" s="42">
        <f>SUMIF('Cust MB Ind'!$X$8:$AH$8,$B$29,'Cust MB Ind'!$X122:$AH122)</f>
        <v>1</v>
      </c>
      <c r="G162" s="42">
        <f>'Avg Bill Days'!C119</f>
        <v>28.619</v>
      </c>
      <c r="H162" s="42"/>
      <c r="I162" s="42"/>
      <c r="J162" s="42">
        <f t="shared" si="14"/>
        <v>0</v>
      </c>
      <c r="K162" s="42">
        <f t="shared" si="14"/>
        <v>126</v>
      </c>
      <c r="L162" s="42"/>
      <c r="M162" s="42"/>
      <c r="N162" s="42"/>
      <c r="O162" s="42"/>
      <c r="P162" s="42"/>
      <c r="Q162" s="42"/>
      <c r="R162" s="42">
        <f t="shared" si="15"/>
        <v>117634</v>
      </c>
      <c r="S162" s="42">
        <f t="shared" si="16"/>
        <v>532</v>
      </c>
    </row>
    <row r="163" spans="1:19">
      <c r="A163" s="18">
        <f t="shared" si="17"/>
        <v>2021</v>
      </c>
      <c r="B163" s="18">
        <f t="shared" si="18"/>
        <v>12</v>
      </c>
      <c r="C163" s="18"/>
      <c r="D163" s="18"/>
      <c r="E163" s="18"/>
      <c r="F163" s="42">
        <f>SUMIF('Cust MB Ind'!$X$8:$AH$8,$B$29,'Cust MB Ind'!$X123:$AH123)</f>
        <v>1</v>
      </c>
      <c r="G163" s="42">
        <f>'Avg Bill Days'!C120</f>
        <v>31.238</v>
      </c>
      <c r="H163" s="42"/>
      <c r="I163" s="42"/>
      <c r="J163" s="42">
        <f t="shared" si="14"/>
        <v>0</v>
      </c>
      <c r="K163" s="42">
        <f t="shared" si="14"/>
        <v>124</v>
      </c>
      <c r="L163" s="42"/>
      <c r="M163" s="42"/>
      <c r="N163" s="42"/>
      <c r="O163" s="42"/>
      <c r="P163" s="42"/>
      <c r="Q163" s="42"/>
      <c r="R163" s="42">
        <f t="shared" si="15"/>
        <v>124869</v>
      </c>
      <c r="S163" s="42">
        <f t="shared" si="16"/>
        <v>534</v>
      </c>
    </row>
    <row r="164" spans="1:19">
      <c r="A164" s="18">
        <f t="shared" si="17"/>
        <v>2022</v>
      </c>
      <c r="B164" s="18">
        <f t="shared" si="18"/>
        <v>1</v>
      </c>
      <c r="C164" s="18"/>
      <c r="D164" s="18"/>
      <c r="E164" s="18"/>
      <c r="F164" s="42">
        <f>SUMIF('Cust MB Ind'!$X$8:$AH$8,$B$29,'Cust MB Ind'!$X124:$AH124)</f>
        <v>1</v>
      </c>
      <c r="G164" s="42">
        <f>'Avg Bill Days'!C121</f>
        <v>32.286000000000001</v>
      </c>
      <c r="H164" s="42"/>
      <c r="I164" s="42"/>
      <c r="J164" s="42">
        <f t="shared" si="14"/>
        <v>0</v>
      </c>
      <c r="K164" s="42">
        <f t="shared" si="14"/>
        <v>114</v>
      </c>
      <c r="L164" s="42"/>
      <c r="M164" s="42"/>
      <c r="N164" s="42"/>
      <c r="O164" s="42"/>
      <c r="P164" s="42"/>
      <c r="Q164" s="42"/>
      <c r="R164" s="42">
        <f t="shared" si="15"/>
        <v>121203</v>
      </c>
      <c r="S164" s="42">
        <f t="shared" si="16"/>
        <v>539</v>
      </c>
    </row>
    <row r="165" spans="1:19">
      <c r="A165" s="18">
        <f t="shared" si="17"/>
        <v>2022</v>
      </c>
      <c r="B165" s="18">
        <f t="shared" si="18"/>
        <v>2</v>
      </c>
      <c r="C165" s="18"/>
      <c r="D165" s="18"/>
      <c r="E165" s="18"/>
      <c r="F165" s="42">
        <f>SUMIF('Cust MB Ind'!$X$8:$AH$8,$B$29,'Cust MB Ind'!$X125:$AH125)</f>
        <v>1</v>
      </c>
      <c r="G165" s="42">
        <f>'Avg Bill Days'!C122</f>
        <v>29.81</v>
      </c>
      <c r="H165" s="42"/>
      <c r="I165" s="42"/>
      <c r="J165" s="42">
        <f t="shared" si="14"/>
        <v>0</v>
      </c>
      <c r="K165" s="42">
        <f t="shared" si="14"/>
        <v>113</v>
      </c>
      <c r="L165" s="42"/>
      <c r="M165" s="42"/>
      <c r="N165" s="42"/>
      <c r="O165" s="42"/>
      <c r="P165" s="42"/>
      <c r="Q165" s="42"/>
      <c r="R165" s="42">
        <f t="shared" si="15"/>
        <v>115551</v>
      </c>
      <c r="S165" s="42">
        <f t="shared" si="16"/>
        <v>527</v>
      </c>
    </row>
    <row r="166" spans="1:19">
      <c r="A166" s="18">
        <f t="shared" si="17"/>
        <v>2022</v>
      </c>
      <c r="B166" s="18">
        <f t="shared" si="18"/>
        <v>3</v>
      </c>
      <c r="C166" s="18"/>
      <c r="D166" s="18"/>
      <c r="E166" s="18"/>
      <c r="F166" s="42">
        <f>SUMIF('Cust MB Ind'!$X$8:$AH$8,$B$29,'Cust MB Ind'!$X126:$AH126)</f>
        <v>1</v>
      </c>
      <c r="G166" s="42">
        <f>'Avg Bill Days'!C123</f>
        <v>29.524000000000001</v>
      </c>
      <c r="H166" s="42"/>
      <c r="I166" s="42"/>
      <c r="J166" s="42">
        <f t="shared" si="14"/>
        <v>0</v>
      </c>
      <c r="K166" s="42">
        <f t="shared" si="14"/>
        <v>129</v>
      </c>
      <c r="L166" s="42"/>
      <c r="M166" s="42"/>
      <c r="N166" s="42"/>
      <c r="O166" s="42"/>
      <c r="P166" s="42"/>
      <c r="Q166" s="42"/>
      <c r="R166" s="42">
        <f t="shared" si="15"/>
        <v>122638</v>
      </c>
      <c r="S166" s="42">
        <f t="shared" si="16"/>
        <v>525</v>
      </c>
    </row>
    <row r="167" spans="1:19">
      <c r="A167" s="18">
        <f t="shared" si="17"/>
        <v>2022</v>
      </c>
      <c r="B167" s="18">
        <f t="shared" si="18"/>
        <v>4</v>
      </c>
      <c r="C167" s="18"/>
      <c r="D167" s="18"/>
      <c r="E167" s="18"/>
      <c r="F167" s="42">
        <f>SUMIF('Cust MB Ind'!$X$8:$AH$8,$B$29,'Cust MB Ind'!$X127:$AH127)</f>
        <v>1</v>
      </c>
      <c r="G167" s="42">
        <f>'Avg Bill Days'!C124</f>
        <v>30.713999999999999</v>
      </c>
      <c r="H167" s="42"/>
      <c r="I167" s="42"/>
      <c r="J167" s="42">
        <f t="shared" si="14"/>
        <v>0</v>
      </c>
      <c r="K167" s="42">
        <f t="shared" si="14"/>
        <v>125</v>
      </c>
      <c r="L167" s="42"/>
      <c r="M167" s="42"/>
      <c r="N167" s="42"/>
      <c r="O167" s="42"/>
      <c r="P167" s="42"/>
      <c r="Q167" s="42"/>
      <c r="R167" s="42">
        <f t="shared" si="15"/>
        <v>125036</v>
      </c>
      <c r="S167" s="42">
        <f t="shared" si="16"/>
        <v>527</v>
      </c>
    </row>
    <row r="168" spans="1:19">
      <c r="A168" s="18">
        <f t="shared" si="17"/>
        <v>2022</v>
      </c>
      <c r="B168" s="18">
        <f t="shared" si="18"/>
        <v>5</v>
      </c>
      <c r="C168" s="18"/>
      <c r="D168" s="18"/>
      <c r="E168" s="18"/>
      <c r="F168" s="42">
        <f>SUMIF('Cust MB Ind'!$X$8:$AH$8,$B$29,'Cust MB Ind'!$X128:$AH128)</f>
        <v>1</v>
      </c>
      <c r="G168" s="42">
        <f>'Avg Bill Days'!C125</f>
        <v>29.524000000000001</v>
      </c>
      <c r="H168" s="42"/>
      <c r="I168" s="42"/>
      <c r="J168" s="42">
        <f t="shared" si="14"/>
        <v>0</v>
      </c>
      <c r="K168" s="42">
        <f t="shared" si="14"/>
        <v>127</v>
      </c>
      <c r="L168" s="42"/>
      <c r="M168" s="42"/>
      <c r="N168" s="42"/>
      <c r="O168" s="42"/>
      <c r="P168" s="42"/>
      <c r="Q168" s="42"/>
      <c r="R168" s="42">
        <f t="shared" si="15"/>
        <v>124610</v>
      </c>
      <c r="S168" s="42">
        <f t="shared" si="16"/>
        <v>530</v>
      </c>
    </row>
    <row r="169" spans="1:19">
      <c r="A169" s="18">
        <f t="shared" si="17"/>
        <v>2022</v>
      </c>
      <c r="B169" s="18">
        <f t="shared" si="18"/>
        <v>6</v>
      </c>
      <c r="C169" s="18"/>
      <c r="D169" s="18"/>
      <c r="E169" s="18"/>
      <c r="F169" s="42">
        <f>SUMIF('Cust MB Ind'!$X$8:$AH$8,$B$29,'Cust MB Ind'!$X129:$AH129)</f>
        <v>1</v>
      </c>
      <c r="G169" s="42">
        <f>'Avg Bill Days'!C126</f>
        <v>30.619</v>
      </c>
      <c r="H169" s="42"/>
      <c r="I169" s="42"/>
      <c r="J169" s="42">
        <f t="shared" si="14"/>
        <v>0</v>
      </c>
      <c r="K169" s="42">
        <f t="shared" si="14"/>
        <v>132</v>
      </c>
      <c r="L169" s="42"/>
      <c r="M169" s="42"/>
      <c r="N169" s="42"/>
      <c r="O169" s="42"/>
      <c r="P169" s="42"/>
      <c r="Q169" s="42"/>
      <c r="R169" s="42">
        <f t="shared" si="15"/>
        <v>141532</v>
      </c>
      <c r="S169" s="42">
        <f t="shared" si="16"/>
        <v>552</v>
      </c>
    </row>
    <row r="170" spans="1:19">
      <c r="A170" s="18">
        <f t="shared" si="17"/>
        <v>2022</v>
      </c>
      <c r="B170" s="18">
        <f t="shared" si="18"/>
        <v>7</v>
      </c>
      <c r="C170" s="18"/>
      <c r="D170" s="18"/>
      <c r="E170" s="18"/>
      <c r="F170" s="42">
        <f>SUMIF('Cust MB Ind'!$X$8:$AH$8,$B$29,'Cust MB Ind'!$X130:$AH130)</f>
        <v>1</v>
      </c>
      <c r="G170" s="42">
        <f>'Avg Bill Days'!C127</f>
        <v>30.713999999999999</v>
      </c>
      <c r="H170" s="42"/>
      <c r="I170" s="42"/>
      <c r="J170" s="42">
        <f t="shared" si="14"/>
        <v>0</v>
      </c>
      <c r="K170" s="42">
        <f t="shared" si="14"/>
        <v>142</v>
      </c>
      <c r="L170" s="42"/>
      <c r="M170" s="42"/>
      <c r="N170" s="42"/>
      <c r="O170" s="42"/>
      <c r="P170" s="42"/>
      <c r="Q170" s="42"/>
      <c r="R170" s="42">
        <f t="shared" si="15"/>
        <v>145413</v>
      </c>
      <c r="S170" s="42">
        <f t="shared" si="16"/>
        <v>550</v>
      </c>
    </row>
    <row r="171" spans="1:19">
      <c r="A171" s="18">
        <f t="shared" si="17"/>
        <v>2022</v>
      </c>
      <c r="B171" s="18">
        <f t="shared" si="18"/>
        <v>8</v>
      </c>
      <c r="C171" s="18"/>
      <c r="D171" s="18"/>
      <c r="E171" s="18"/>
      <c r="F171" s="42">
        <f>SUMIF('Cust MB Ind'!$X$8:$AH$8,$B$29,'Cust MB Ind'!$X131:$AH131)</f>
        <v>1</v>
      </c>
      <c r="G171" s="42">
        <f>'Avg Bill Days'!C128</f>
        <v>30.475999999999999</v>
      </c>
      <c r="H171" s="42"/>
      <c r="I171" s="42"/>
      <c r="J171" s="42">
        <f t="shared" si="14"/>
        <v>0</v>
      </c>
      <c r="K171" s="42">
        <f t="shared" si="14"/>
        <v>142</v>
      </c>
      <c r="L171" s="42"/>
      <c r="M171" s="42"/>
      <c r="N171" s="42"/>
      <c r="O171" s="42"/>
      <c r="P171" s="42"/>
      <c r="Q171" s="42"/>
      <c r="R171" s="42">
        <f t="shared" si="15"/>
        <v>150335</v>
      </c>
      <c r="S171" s="42">
        <f t="shared" si="16"/>
        <v>554</v>
      </c>
    </row>
    <row r="172" spans="1:19">
      <c r="A172" s="18">
        <f t="shared" si="17"/>
        <v>2022</v>
      </c>
      <c r="B172" s="18">
        <f t="shared" si="18"/>
        <v>9</v>
      </c>
      <c r="C172" s="18"/>
      <c r="D172" s="18"/>
      <c r="E172" s="18"/>
      <c r="F172" s="42">
        <f>SUMIF('Cust MB Ind'!$X$8:$AH$8,$B$29,'Cust MB Ind'!$X132:$AH132)</f>
        <v>1</v>
      </c>
      <c r="G172" s="42">
        <f>'Avg Bill Days'!C129</f>
        <v>31.143000000000001</v>
      </c>
      <c r="H172" s="42"/>
      <c r="I172" s="42"/>
      <c r="J172" s="42">
        <f t="shared" si="14"/>
        <v>0</v>
      </c>
      <c r="K172" s="42">
        <f t="shared" si="14"/>
        <v>139</v>
      </c>
      <c r="L172" s="42"/>
      <c r="M172" s="42"/>
      <c r="N172" s="42"/>
      <c r="O172" s="42"/>
      <c r="P172" s="42"/>
      <c r="Q172" s="42"/>
      <c r="R172" s="42">
        <f t="shared" si="15"/>
        <v>149200</v>
      </c>
      <c r="S172" s="42">
        <f t="shared" si="16"/>
        <v>558</v>
      </c>
    </row>
    <row r="173" spans="1:19">
      <c r="A173" s="18">
        <f t="shared" si="17"/>
        <v>2022</v>
      </c>
      <c r="B173" s="18">
        <f t="shared" si="18"/>
        <v>10</v>
      </c>
      <c r="C173" s="18"/>
      <c r="D173" s="18"/>
      <c r="E173" s="18"/>
      <c r="F173" s="42">
        <f>SUMIF('Cust MB Ind'!$X$8:$AH$8,$B$29,'Cust MB Ind'!$X133:$AH133)</f>
        <v>1</v>
      </c>
      <c r="G173" s="42">
        <f>'Avg Bill Days'!C130</f>
        <v>30.762</v>
      </c>
      <c r="H173" s="42"/>
      <c r="I173" s="42"/>
      <c r="J173" s="42">
        <f t="shared" si="14"/>
        <v>0</v>
      </c>
      <c r="K173" s="42">
        <f t="shared" si="14"/>
        <v>141</v>
      </c>
      <c r="L173" s="42"/>
      <c r="M173" s="42"/>
      <c r="N173" s="42"/>
      <c r="O173" s="42"/>
      <c r="P173" s="42"/>
      <c r="Q173" s="42"/>
      <c r="R173" s="42">
        <f t="shared" si="15"/>
        <v>135877</v>
      </c>
      <c r="S173" s="42">
        <f t="shared" si="16"/>
        <v>546</v>
      </c>
    </row>
    <row r="174" spans="1:19">
      <c r="A174" s="18">
        <f t="shared" si="17"/>
        <v>2022</v>
      </c>
      <c r="B174" s="18">
        <f t="shared" si="18"/>
        <v>11</v>
      </c>
      <c r="C174" s="18"/>
      <c r="D174" s="18"/>
      <c r="E174" s="18"/>
      <c r="F174" s="42">
        <f>SUMIF('Cust MB Ind'!$X$8:$AH$8,$B$29,'Cust MB Ind'!$X134:$AH134)</f>
        <v>1</v>
      </c>
      <c r="G174" s="42">
        <f>'Avg Bill Days'!C131</f>
        <v>28.619</v>
      </c>
      <c r="H174" s="42"/>
      <c r="I174" s="42"/>
      <c r="J174" s="42">
        <f t="shared" si="14"/>
        <v>0</v>
      </c>
      <c r="K174" s="42">
        <f t="shared" si="14"/>
        <v>126</v>
      </c>
      <c r="L174" s="42"/>
      <c r="M174" s="42"/>
      <c r="N174" s="42"/>
      <c r="O174" s="42"/>
      <c r="P174" s="42"/>
      <c r="Q174" s="42"/>
      <c r="R174" s="42">
        <f t="shared" si="15"/>
        <v>117634</v>
      </c>
      <c r="S174" s="42">
        <f t="shared" si="16"/>
        <v>532</v>
      </c>
    </row>
    <row r="175" spans="1:19">
      <c r="A175" s="18">
        <f t="shared" si="17"/>
        <v>2022</v>
      </c>
      <c r="B175" s="18">
        <f t="shared" si="18"/>
        <v>12</v>
      </c>
      <c r="C175" s="18"/>
      <c r="D175" s="18"/>
      <c r="E175" s="18"/>
      <c r="F175" s="42">
        <f>SUMIF('Cust MB Ind'!$X$8:$AH$8,$B$29,'Cust MB Ind'!$X135:$AH135)</f>
        <v>1</v>
      </c>
      <c r="G175" s="42">
        <f>'Avg Bill Days'!C132</f>
        <v>31.238</v>
      </c>
      <c r="H175" s="42"/>
      <c r="I175" s="42"/>
      <c r="J175" s="42">
        <f t="shared" si="14"/>
        <v>0</v>
      </c>
      <c r="K175" s="42">
        <f t="shared" si="14"/>
        <v>124</v>
      </c>
      <c r="L175" s="42"/>
      <c r="M175" s="42"/>
      <c r="N175" s="42"/>
      <c r="O175" s="42"/>
      <c r="P175" s="42"/>
      <c r="Q175" s="42"/>
      <c r="R175" s="42">
        <f t="shared" si="15"/>
        <v>124869</v>
      </c>
      <c r="S175" s="42">
        <f t="shared" si="16"/>
        <v>534</v>
      </c>
    </row>
    <row r="176" spans="1:19">
      <c r="A176" s="18">
        <f t="shared" si="17"/>
        <v>2023</v>
      </c>
      <c r="B176" s="18">
        <f t="shared" si="18"/>
        <v>1</v>
      </c>
      <c r="C176" s="18"/>
      <c r="D176" s="18"/>
      <c r="E176" s="18"/>
      <c r="F176" s="42">
        <f>SUMIF('Cust MB Ind'!$X$8:$AH$8,$B$29,'Cust MB Ind'!$X136:$AH136)</f>
        <v>1</v>
      </c>
      <c r="G176" s="42">
        <f>'Avg Bill Days'!C133</f>
        <v>32.286000000000001</v>
      </c>
      <c r="H176" s="42"/>
      <c r="I176" s="42"/>
      <c r="J176" s="42">
        <f t="shared" si="14"/>
        <v>0</v>
      </c>
      <c r="K176" s="42">
        <f t="shared" si="14"/>
        <v>114</v>
      </c>
      <c r="L176" s="42"/>
      <c r="M176" s="42"/>
      <c r="N176" s="42"/>
      <c r="O176" s="42"/>
      <c r="P176" s="42"/>
      <c r="Q176" s="42"/>
      <c r="R176" s="42">
        <f t="shared" si="15"/>
        <v>121203</v>
      </c>
      <c r="S176" s="42">
        <f t="shared" si="16"/>
        <v>539</v>
      </c>
    </row>
    <row r="177" spans="1:19">
      <c r="A177" s="18">
        <f t="shared" si="17"/>
        <v>2023</v>
      </c>
      <c r="B177" s="18">
        <f t="shared" si="18"/>
        <v>2</v>
      </c>
      <c r="C177" s="18"/>
      <c r="D177" s="18"/>
      <c r="E177" s="18"/>
      <c r="F177" s="42">
        <f>SUMIF('Cust MB Ind'!$X$8:$AH$8,$B$29,'Cust MB Ind'!$X137:$AH137)</f>
        <v>1</v>
      </c>
      <c r="G177" s="42">
        <f>'Avg Bill Days'!C134</f>
        <v>29.81</v>
      </c>
      <c r="H177" s="42"/>
      <c r="I177" s="42"/>
      <c r="J177" s="42">
        <f t="shared" si="14"/>
        <v>0</v>
      </c>
      <c r="K177" s="42">
        <f t="shared" si="14"/>
        <v>113</v>
      </c>
      <c r="L177" s="42"/>
      <c r="M177" s="42"/>
      <c r="N177" s="42"/>
      <c r="O177" s="42"/>
      <c r="P177" s="42"/>
      <c r="Q177" s="42"/>
      <c r="R177" s="42">
        <f t="shared" si="15"/>
        <v>115551</v>
      </c>
      <c r="S177" s="42">
        <f t="shared" si="16"/>
        <v>527</v>
      </c>
    </row>
    <row r="178" spans="1:19">
      <c r="A178" s="18">
        <f t="shared" si="17"/>
        <v>2023</v>
      </c>
      <c r="B178" s="18">
        <f t="shared" si="18"/>
        <v>3</v>
      </c>
      <c r="C178" s="18"/>
      <c r="D178" s="18"/>
      <c r="E178" s="18"/>
      <c r="F178" s="42">
        <f>SUMIF('Cust MB Ind'!$X$8:$AH$8,$B$29,'Cust MB Ind'!$X138:$AH138)</f>
        <v>1</v>
      </c>
      <c r="G178" s="42">
        <f>'Avg Bill Days'!C135</f>
        <v>29.524000000000001</v>
      </c>
      <c r="H178" s="42"/>
      <c r="I178" s="42"/>
      <c r="J178" s="42">
        <f t="shared" ref="J178:K241" si="19">ROUND(SUMIF($B$32:$B$45,$B178,J$32:J$45)*$F178,0)</f>
        <v>0</v>
      </c>
      <c r="K178" s="42">
        <f t="shared" si="19"/>
        <v>129</v>
      </c>
      <c r="L178" s="42"/>
      <c r="M178" s="42"/>
      <c r="N178" s="42"/>
      <c r="O178" s="42"/>
      <c r="P178" s="42"/>
      <c r="Q178" s="42"/>
      <c r="R178" s="42">
        <f t="shared" ref="R178:R241" si="20">ROUND(SUMIF($B$32:$B$45,$B178,R$32:R$45)*$F178*$G178,0)</f>
        <v>122638</v>
      </c>
      <c r="S178" s="42">
        <f t="shared" ref="S178:S241" si="21">ROUND(SUMIF($B$32:$B$45,$B178,S$32:S$45)*$F178,0)</f>
        <v>525</v>
      </c>
    </row>
    <row r="179" spans="1:19">
      <c r="A179" s="18">
        <f t="shared" si="17"/>
        <v>2023</v>
      </c>
      <c r="B179" s="18">
        <f t="shared" si="18"/>
        <v>4</v>
      </c>
      <c r="C179" s="18"/>
      <c r="D179" s="18"/>
      <c r="E179" s="18"/>
      <c r="F179" s="42">
        <f>SUMIF('Cust MB Ind'!$X$8:$AH$8,$B$29,'Cust MB Ind'!$X139:$AH139)</f>
        <v>1</v>
      </c>
      <c r="G179" s="42">
        <f>'Avg Bill Days'!C136</f>
        <v>30.713999999999999</v>
      </c>
      <c r="H179" s="42"/>
      <c r="I179" s="42"/>
      <c r="J179" s="42">
        <f t="shared" si="19"/>
        <v>0</v>
      </c>
      <c r="K179" s="42">
        <f t="shared" si="19"/>
        <v>125</v>
      </c>
      <c r="L179" s="42"/>
      <c r="M179" s="42"/>
      <c r="N179" s="42"/>
      <c r="O179" s="42"/>
      <c r="P179" s="42"/>
      <c r="Q179" s="42"/>
      <c r="R179" s="42">
        <f t="shared" si="20"/>
        <v>125036</v>
      </c>
      <c r="S179" s="42">
        <f t="shared" si="21"/>
        <v>527</v>
      </c>
    </row>
    <row r="180" spans="1:19">
      <c r="A180" s="18">
        <f t="shared" si="17"/>
        <v>2023</v>
      </c>
      <c r="B180" s="18">
        <f t="shared" si="18"/>
        <v>5</v>
      </c>
      <c r="C180" s="18"/>
      <c r="D180" s="18"/>
      <c r="E180" s="18"/>
      <c r="F180" s="42">
        <f>SUMIF('Cust MB Ind'!$X$8:$AH$8,$B$29,'Cust MB Ind'!$X140:$AH140)</f>
        <v>1</v>
      </c>
      <c r="G180" s="42">
        <f>'Avg Bill Days'!C137</f>
        <v>29.524000000000001</v>
      </c>
      <c r="H180" s="42"/>
      <c r="I180" s="42"/>
      <c r="J180" s="42">
        <f t="shared" si="19"/>
        <v>0</v>
      </c>
      <c r="K180" s="42">
        <f t="shared" si="19"/>
        <v>127</v>
      </c>
      <c r="L180" s="42"/>
      <c r="M180" s="42"/>
      <c r="N180" s="42"/>
      <c r="O180" s="42"/>
      <c r="P180" s="42"/>
      <c r="Q180" s="42"/>
      <c r="R180" s="42">
        <f t="shared" si="20"/>
        <v>124610</v>
      </c>
      <c r="S180" s="42">
        <f t="shared" si="21"/>
        <v>530</v>
      </c>
    </row>
    <row r="181" spans="1:19">
      <c r="A181" s="18">
        <f t="shared" si="17"/>
        <v>2023</v>
      </c>
      <c r="B181" s="18">
        <f t="shared" si="18"/>
        <v>6</v>
      </c>
      <c r="C181" s="18"/>
      <c r="D181" s="18"/>
      <c r="E181" s="18"/>
      <c r="F181" s="42">
        <f>SUMIF('Cust MB Ind'!$X$8:$AH$8,$B$29,'Cust MB Ind'!$X141:$AH141)</f>
        <v>1</v>
      </c>
      <c r="G181" s="42">
        <f>'Avg Bill Days'!C138</f>
        <v>30.619</v>
      </c>
      <c r="H181" s="42"/>
      <c r="I181" s="42"/>
      <c r="J181" s="42">
        <f t="shared" si="19"/>
        <v>0</v>
      </c>
      <c r="K181" s="42">
        <f t="shared" si="19"/>
        <v>132</v>
      </c>
      <c r="L181" s="42"/>
      <c r="M181" s="42"/>
      <c r="N181" s="42"/>
      <c r="O181" s="42"/>
      <c r="P181" s="42"/>
      <c r="Q181" s="42"/>
      <c r="R181" s="42">
        <f t="shared" si="20"/>
        <v>141532</v>
      </c>
      <c r="S181" s="42">
        <f t="shared" si="21"/>
        <v>552</v>
      </c>
    </row>
    <row r="182" spans="1:19">
      <c r="A182" s="18">
        <f t="shared" si="17"/>
        <v>2023</v>
      </c>
      <c r="B182" s="18">
        <f t="shared" si="18"/>
        <v>7</v>
      </c>
      <c r="C182" s="18"/>
      <c r="D182" s="18"/>
      <c r="E182" s="18"/>
      <c r="F182" s="42">
        <f>SUMIF('Cust MB Ind'!$X$8:$AH$8,$B$29,'Cust MB Ind'!$X142:$AH142)</f>
        <v>1</v>
      </c>
      <c r="G182" s="42">
        <f>'Avg Bill Days'!C139</f>
        <v>30.713999999999999</v>
      </c>
      <c r="H182" s="42"/>
      <c r="I182" s="42"/>
      <c r="J182" s="42">
        <f t="shared" si="19"/>
        <v>0</v>
      </c>
      <c r="K182" s="42">
        <f t="shared" si="19"/>
        <v>142</v>
      </c>
      <c r="L182" s="42"/>
      <c r="M182" s="42"/>
      <c r="N182" s="42"/>
      <c r="O182" s="42"/>
      <c r="P182" s="42"/>
      <c r="Q182" s="42"/>
      <c r="R182" s="42">
        <f t="shared" si="20"/>
        <v>145413</v>
      </c>
      <c r="S182" s="42">
        <f t="shared" si="21"/>
        <v>550</v>
      </c>
    </row>
    <row r="183" spans="1:19">
      <c r="A183" s="18">
        <f t="shared" si="17"/>
        <v>2023</v>
      </c>
      <c r="B183" s="18">
        <f t="shared" si="18"/>
        <v>8</v>
      </c>
      <c r="C183" s="18"/>
      <c r="D183" s="18"/>
      <c r="E183" s="18"/>
      <c r="F183" s="42">
        <f>SUMIF('Cust MB Ind'!$X$8:$AH$8,$B$29,'Cust MB Ind'!$X143:$AH143)</f>
        <v>1</v>
      </c>
      <c r="G183" s="42">
        <f>'Avg Bill Days'!C140</f>
        <v>30.475999999999999</v>
      </c>
      <c r="H183" s="42"/>
      <c r="I183" s="42"/>
      <c r="J183" s="42">
        <f t="shared" si="19"/>
        <v>0</v>
      </c>
      <c r="K183" s="42">
        <f t="shared" si="19"/>
        <v>142</v>
      </c>
      <c r="L183" s="42"/>
      <c r="M183" s="42"/>
      <c r="N183" s="42"/>
      <c r="O183" s="42"/>
      <c r="P183" s="42"/>
      <c r="Q183" s="42"/>
      <c r="R183" s="42">
        <f t="shared" si="20"/>
        <v>150335</v>
      </c>
      <c r="S183" s="42">
        <f t="shared" si="21"/>
        <v>554</v>
      </c>
    </row>
    <row r="184" spans="1:19">
      <c r="A184" s="18">
        <f t="shared" si="17"/>
        <v>2023</v>
      </c>
      <c r="B184" s="18">
        <f t="shared" si="18"/>
        <v>9</v>
      </c>
      <c r="C184" s="18"/>
      <c r="D184" s="18"/>
      <c r="E184" s="18"/>
      <c r="F184" s="42">
        <f>SUMIF('Cust MB Ind'!$X$8:$AH$8,$B$29,'Cust MB Ind'!$X144:$AH144)</f>
        <v>1</v>
      </c>
      <c r="G184" s="42">
        <f>'Avg Bill Days'!C141</f>
        <v>31.143000000000001</v>
      </c>
      <c r="H184" s="42"/>
      <c r="I184" s="42"/>
      <c r="J184" s="42">
        <f t="shared" si="19"/>
        <v>0</v>
      </c>
      <c r="K184" s="42">
        <f t="shared" si="19"/>
        <v>139</v>
      </c>
      <c r="L184" s="42"/>
      <c r="M184" s="42"/>
      <c r="N184" s="42"/>
      <c r="O184" s="42"/>
      <c r="P184" s="42"/>
      <c r="Q184" s="42"/>
      <c r="R184" s="42">
        <f t="shared" si="20"/>
        <v>149200</v>
      </c>
      <c r="S184" s="42">
        <f t="shared" si="21"/>
        <v>558</v>
      </c>
    </row>
    <row r="185" spans="1:19">
      <c r="A185" s="18">
        <f t="shared" si="17"/>
        <v>2023</v>
      </c>
      <c r="B185" s="18">
        <f t="shared" si="18"/>
        <v>10</v>
      </c>
      <c r="C185" s="18"/>
      <c r="D185" s="18"/>
      <c r="E185" s="18"/>
      <c r="F185" s="42">
        <f>SUMIF('Cust MB Ind'!$X$8:$AH$8,$B$29,'Cust MB Ind'!$X145:$AH145)</f>
        <v>1</v>
      </c>
      <c r="G185" s="42">
        <f>'Avg Bill Days'!C142</f>
        <v>30.762</v>
      </c>
      <c r="H185" s="42"/>
      <c r="I185" s="42"/>
      <c r="J185" s="42">
        <f t="shared" si="19"/>
        <v>0</v>
      </c>
      <c r="K185" s="42">
        <f t="shared" si="19"/>
        <v>141</v>
      </c>
      <c r="L185" s="42"/>
      <c r="M185" s="42"/>
      <c r="N185" s="42"/>
      <c r="O185" s="42"/>
      <c r="P185" s="42"/>
      <c r="Q185" s="42"/>
      <c r="R185" s="42">
        <f t="shared" si="20"/>
        <v>135877</v>
      </c>
      <c r="S185" s="42">
        <f t="shared" si="21"/>
        <v>546</v>
      </c>
    </row>
    <row r="186" spans="1:19">
      <c r="A186" s="18">
        <f t="shared" si="17"/>
        <v>2023</v>
      </c>
      <c r="B186" s="18">
        <f t="shared" si="18"/>
        <v>11</v>
      </c>
      <c r="C186" s="18"/>
      <c r="D186" s="18"/>
      <c r="E186" s="18"/>
      <c r="F186" s="42">
        <f>SUMIF('Cust MB Ind'!$X$8:$AH$8,$B$29,'Cust MB Ind'!$X146:$AH146)</f>
        <v>1</v>
      </c>
      <c r="G186" s="42">
        <f>'Avg Bill Days'!C143</f>
        <v>28.619</v>
      </c>
      <c r="H186" s="42"/>
      <c r="I186" s="42"/>
      <c r="J186" s="42">
        <f t="shared" si="19"/>
        <v>0</v>
      </c>
      <c r="K186" s="42">
        <f t="shared" si="19"/>
        <v>126</v>
      </c>
      <c r="L186" s="42"/>
      <c r="M186" s="42"/>
      <c r="N186" s="42"/>
      <c r="O186" s="42"/>
      <c r="P186" s="42"/>
      <c r="Q186" s="42"/>
      <c r="R186" s="42">
        <f t="shared" si="20"/>
        <v>117634</v>
      </c>
      <c r="S186" s="42">
        <f t="shared" si="21"/>
        <v>532</v>
      </c>
    </row>
    <row r="187" spans="1:19">
      <c r="A187" s="18">
        <f t="shared" si="17"/>
        <v>2023</v>
      </c>
      <c r="B187" s="18">
        <f t="shared" si="18"/>
        <v>12</v>
      </c>
      <c r="C187" s="18"/>
      <c r="D187" s="18"/>
      <c r="E187" s="18"/>
      <c r="F187" s="42">
        <f>SUMIF('Cust MB Ind'!$X$8:$AH$8,$B$29,'Cust MB Ind'!$X147:$AH147)</f>
        <v>1</v>
      </c>
      <c r="G187" s="42">
        <f>'Avg Bill Days'!C144</f>
        <v>31.238</v>
      </c>
      <c r="H187" s="42"/>
      <c r="I187" s="42"/>
      <c r="J187" s="42">
        <f t="shared" si="19"/>
        <v>0</v>
      </c>
      <c r="K187" s="42">
        <f t="shared" si="19"/>
        <v>124</v>
      </c>
      <c r="L187" s="42"/>
      <c r="M187" s="42"/>
      <c r="N187" s="42"/>
      <c r="O187" s="42"/>
      <c r="P187" s="42"/>
      <c r="Q187" s="42"/>
      <c r="R187" s="42">
        <f t="shared" si="20"/>
        <v>124869</v>
      </c>
      <c r="S187" s="42">
        <f t="shared" si="21"/>
        <v>534</v>
      </c>
    </row>
    <row r="188" spans="1:19">
      <c r="A188" s="18">
        <f t="shared" si="17"/>
        <v>2024</v>
      </c>
      <c r="B188" s="18">
        <f t="shared" si="18"/>
        <v>1</v>
      </c>
      <c r="C188" s="18"/>
      <c r="D188" s="18"/>
      <c r="E188" s="18"/>
      <c r="F188" s="42">
        <f>SUMIF('Cust MB Ind'!$X$8:$AH$8,$B$29,'Cust MB Ind'!$X148:$AH148)</f>
        <v>1</v>
      </c>
      <c r="G188" s="42">
        <f>'Avg Bill Days'!C145</f>
        <v>32.286000000000001</v>
      </c>
      <c r="H188" s="42"/>
      <c r="I188" s="42"/>
      <c r="J188" s="42">
        <f t="shared" si="19"/>
        <v>0</v>
      </c>
      <c r="K188" s="42">
        <f t="shared" si="19"/>
        <v>114</v>
      </c>
      <c r="L188" s="42"/>
      <c r="M188" s="42"/>
      <c r="N188" s="42"/>
      <c r="O188" s="42"/>
      <c r="P188" s="42"/>
      <c r="Q188" s="42"/>
      <c r="R188" s="42">
        <f t="shared" si="20"/>
        <v>121203</v>
      </c>
      <c r="S188" s="42">
        <f t="shared" si="21"/>
        <v>539</v>
      </c>
    </row>
    <row r="189" spans="1:19">
      <c r="A189" s="18">
        <f t="shared" si="17"/>
        <v>2024</v>
      </c>
      <c r="B189" s="18">
        <f t="shared" si="18"/>
        <v>2</v>
      </c>
      <c r="C189" s="18"/>
      <c r="D189" s="18"/>
      <c r="E189" s="18"/>
      <c r="F189" s="42">
        <f>SUMIF('Cust MB Ind'!$X$8:$AH$8,$B$29,'Cust MB Ind'!$X149:$AH149)</f>
        <v>1</v>
      </c>
      <c r="G189" s="42">
        <f>'Avg Bill Days'!C146</f>
        <v>30.31</v>
      </c>
      <c r="H189" s="42"/>
      <c r="I189" s="42"/>
      <c r="J189" s="42">
        <f t="shared" si="19"/>
        <v>0</v>
      </c>
      <c r="K189" s="42">
        <f t="shared" si="19"/>
        <v>113</v>
      </c>
      <c r="L189" s="42"/>
      <c r="M189" s="42"/>
      <c r="N189" s="42"/>
      <c r="O189" s="42"/>
      <c r="P189" s="42"/>
      <c r="Q189" s="42"/>
      <c r="R189" s="42">
        <f t="shared" si="20"/>
        <v>117489</v>
      </c>
      <c r="S189" s="42">
        <f t="shared" si="21"/>
        <v>527</v>
      </c>
    </row>
    <row r="190" spans="1:19">
      <c r="A190" s="18">
        <f t="shared" si="17"/>
        <v>2024</v>
      </c>
      <c r="B190" s="18">
        <f t="shared" si="18"/>
        <v>3</v>
      </c>
      <c r="C190" s="18"/>
      <c r="D190" s="18"/>
      <c r="E190" s="18"/>
      <c r="F190" s="42">
        <f>SUMIF('Cust MB Ind'!$X$8:$AH$8,$B$29,'Cust MB Ind'!$X150:$AH150)</f>
        <v>1</v>
      </c>
      <c r="G190" s="42">
        <f>'Avg Bill Days'!C147</f>
        <v>30.024000000000001</v>
      </c>
      <c r="H190" s="42"/>
      <c r="I190" s="42"/>
      <c r="J190" s="42">
        <f t="shared" si="19"/>
        <v>0</v>
      </c>
      <c r="K190" s="42">
        <f t="shared" si="19"/>
        <v>129</v>
      </c>
      <c r="L190" s="42"/>
      <c r="M190" s="42"/>
      <c r="N190" s="42"/>
      <c r="O190" s="42"/>
      <c r="P190" s="42"/>
      <c r="Q190" s="42"/>
      <c r="R190" s="42">
        <f t="shared" si="20"/>
        <v>124715</v>
      </c>
      <c r="S190" s="42">
        <f t="shared" si="21"/>
        <v>525</v>
      </c>
    </row>
    <row r="191" spans="1:19">
      <c r="A191" s="18">
        <f t="shared" si="17"/>
        <v>2024</v>
      </c>
      <c r="B191" s="18">
        <f t="shared" si="18"/>
        <v>4</v>
      </c>
      <c r="C191" s="18"/>
      <c r="D191" s="18"/>
      <c r="E191" s="18"/>
      <c r="F191" s="42">
        <f>SUMIF('Cust MB Ind'!$X$8:$AH$8,$B$29,'Cust MB Ind'!$X151:$AH151)</f>
        <v>1</v>
      </c>
      <c r="G191" s="42">
        <f>'Avg Bill Days'!C148</f>
        <v>30.713999999999999</v>
      </c>
      <c r="H191" s="42"/>
      <c r="I191" s="42"/>
      <c r="J191" s="42">
        <f t="shared" si="19"/>
        <v>0</v>
      </c>
      <c r="K191" s="42">
        <f t="shared" si="19"/>
        <v>125</v>
      </c>
      <c r="L191" s="42"/>
      <c r="M191" s="42"/>
      <c r="N191" s="42"/>
      <c r="O191" s="42"/>
      <c r="P191" s="42"/>
      <c r="Q191" s="42"/>
      <c r="R191" s="42">
        <f t="shared" si="20"/>
        <v>125036</v>
      </c>
      <c r="S191" s="42">
        <f t="shared" si="21"/>
        <v>527</v>
      </c>
    </row>
    <row r="192" spans="1:19">
      <c r="A192" s="18">
        <f t="shared" si="17"/>
        <v>2024</v>
      </c>
      <c r="B192" s="18">
        <f t="shared" si="18"/>
        <v>5</v>
      </c>
      <c r="C192" s="18"/>
      <c r="D192" s="18"/>
      <c r="E192" s="18"/>
      <c r="F192" s="42">
        <f>SUMIF('Cust MB Ind'!$X$8:$AH$8,$B$29,'Cust MB Ind'!$X152:$AH152)</f>
        <v>1</v>
      </c>
      <c r="G192" s="42">
        <f>'Avg Bill Days'!C149</f>
        <v>29.524000000000001</v>
      </c>
      <c r="H192" s="42"/>
      <c r="I192" s="42"/>
      <c r="J192" s="42">
        <f t="shared" si="19"/>
        <v>0</v>
      </c>
      <c r="K192" s="42">
        <f t="shared" si="19"/>
        <v>127</v>
      </c>
      <c r="L192" s="42"/>
      <c r="M192" s="42"/>
      <c r="N192" s="42"/>
      <c r="O192" s="42"/>
      <c r="P192" s="42"/>
      <c r="Q192" s="42"/>
      <c r="R192" s="42">
        <f t="shared" si="20"/>
        <v>124610</v>
      </c>
      <c r="S192" s="42">
        <f t="shared" si="21"/>
        <v>530</v>
      </c>
    </row>
    <row r="193" spans="1:19">
      <c r="A193" s="18">
        <f t="shared" si="17"/>
        <v>2024</v>
      </c>
      <c r="B193" s="18">
        <f t="shared" si="18"/>
        <v>6</v>
      </c>
      <c r="C193" s="18"/>
      <c r="D193" s="18"/>
      <c r="E193" s="18"/>
      <c r="F193" s="42">
        <f>SUMIF('Cust MB Ind'!$X$8:$AH$8,$B$29,'Cust MB Ind'!$X153:$AH153)</f>
        <v>1</v>
      </c>
      <c r="G193" s="42">
        <f>'Avg Bill Days'!C150</f>
        <v>30.619</v>
      </c>
      <c r="H193" s="42"/>
      <c r="I193" s="42"/>
      <c r="J193" s="42">
        <f t="shared" si="19"/>
        <v>0</v>
      </c>
      <c r="K193" s="42">
        <f t="shared" si="19"/>
        <v>132</v>
      </c>
      <c r="L193" s="42"/>
      <c r="M193" s="42"/>
      <c r="N193" s="42"/>
      <c r="O193" s="42"/>
      <c r="P193" s="42"/>
      <c r="Q193" s="42"/>
      <c r="R193" s="42">
        <f t="shared" si="20"/>
        <v>141532</v>
      </c>
      <c r="S193" s="42">
        <f t="shared" si="21"/>
        <v>552</v>
      </c>
    </row>
    <row r="194" spans="1:19">
      <c r="A194" s="18">
        <f t="shared" si="17"/>
        <v>2024</v>
      </c>
      <c r="B194" s="18">
        <f t="shared" si="18"/>
        <v>7</v>
      </c>
      <c r="C194" s="18"/>
      <c r="D194" s="18"/>
      <c r="E194" s="18"/>
      <c r="F194" s="42">
        <f>SUMIF('Cust MB Ind'!$X$8:$AH$8,$B$29,'Cust MB Ind'!$X154:$AH154)</f>
        <v>1</v>
      </c>
      <c r="G194" s="42">
        <f>'Avg Bill Days'!C151</f>
        <v>30.713999999999999</v>
      </c>
      <c r="H194" s="42"/>
      <c r="I194" s="42"/>
      <c r="J194" s="42">
        <f t="shared" si="19"/>
        <v>0</v>
      </c>
      <c r="K194" s="42">
        <f t="shared" si="19"/>
        <v>142</v>
      </c>
      <c r="L194" s="42"/>
      <c r="M194" s="42"/>
      <c r="N194" s="42"/>
      <c r="O194" s="42"/>
      <c r="P194" s="42"/>
      <c r="Q194" s="42"/>
      <c r="R194" s="42">
        <f t="shared" si="20"/>
        <v>145413</v>
      </c>
      <c r="S194" s="42">
        <f t="shared" si="21"/>
        <v>550</v>
      </c>
    </row>
    <row r="195" spans="1:19">
      <c r="A195" s="18">
        <f t="shared" si="17"/>
        <v>2024</v>
      </c>
      <c r="B195" s="18">
        <f t="shared" si="18"/>
        <v>8</v>
      </c>
      <c r="C195" s="18"/>
      <c r="D195" s="18"/>
      <c r="E195" s="18"/>
      <c r="F195" s="42">
        <f>SUMIF('Cust MB Ind'!$X$8:$AH$8,$B$29,'Cust MB Ind'!$X155:$AH155)</f>
        <v>1</v>
      </c>
      <c r="G195" s="42">
        <f>'Avg Bill Days'!C152</f>
        <v>30.475999999999999</v>
      </c>
      <c r="H195" s="42"/>
      <c r="I195" s="42"/>
      <c r="J195" s="42">
        <f t="shared" si="19"/>
        <v>0</v>
      </c>
      <c r="K195" s="42">
        <f t="shared" si="19"/>
        <v>142</v>
      </c>
      <c r="L195" s="42"/>
      <c r="M195" s="42"/>
      <c r="N195" s="42"/>
      <c r="O195" s="42"/>
      <c r="P195" s="42"/>
      <c r="Q195" s="42"/>
      <c r="R195" s="42">
        <f t="shared" si="20"/>
        <v>150335</v>
      </c>
      <c r="S195" s="42">
        <f t="shared" si="21"/>
        <v>554</v>
      </c>
    </row>
    <row r="196" spans="1:19">
      <c r="A196" s="18">
        <f t="shared" ref="A196:A259" si="22">A184+1</f>
        <v>2024</v>
      </c>
      <c r="B196" s="18">
        <f t="shared" si="18"/>
        <v>9</v>
      </c>
      <c r="C196" s="18"/>
      <c r="D196" s="18"/>
      <c r="E196" s="18"/>
      <c r="F196" s="42">
        <f>SUMIF('Cust MB Ind'!$X$8:$AH$8,$B$29,'Cust MB Ind'!$X156:$AH156)</f>
        <v>1</v>
      </c>
      <c r="G196" s="42">
        <f>'Avg Bill Days'!C153</f>
        <v>31.143000000000001</v>
      </c>
      <c r="H196" s="42"/>
      <c r="I196" s="42"/>
      <c r="J196" s="42">
        <f t="shared" si="19"/>
        <v>0</v>
      </c>
      <c r="K196" s="42">
        <f t="shared" si="19"/>
        <v>139</v>
      </c>
      <c r="L196" s="42"/>
      <c r="M196" s="42"/>
      <c r="N196" s="42"/>
      <c r="O196" s="42"/>
      <c r="P196" s="42"/>
      <c r="Q196" s="42"/>
      <c r="R196" s="42">
        <f t="shared" si="20"/>
        <v>149200</v>
      </c>
      <c r="S196" s="42">
        <f t="shared" si="21"/>
        <v>558</v>
      </c>
    </row>
    <row r="197" spans="1:19">
      <c r="A197" s="18">
        <f t="shared" si="22"/>
        <v>2024</v>
      </c>
      <c r="B197" s="18">
        <f t="shared" ref="B197:B260" si="23">B185</f>
        <v>10</v>
      </c>
      <c r="C197" s="18"/>
      <c r="D197" s="18"/>
      <c r="E197" s="18"/>
      <c r="F197" s="42">
        <f>SUMIF('Cust MB Ind'!$X$8:$AH$8,$B$29,'Cust MB Ind'!$X157:$AH157)</f>
        <v>1</v>
      </c>
      <c r="G197" s="42">
        <f>'Avg Bill Days'!C154</f>
        <v>30.762</v>
      </c>
      <c r="H197" s="42"/>
      <c r="I197" s="42"/>
      <c r="J197" s="42">
        <f t="shared" si="19"/>
        <v>0</v>
      </c>
      <c r="K197" s="42">
        <f t="shared" si="19"/>
        <v>141</v>
      </c>
      <c r="L197" s="42"/>
      <c r="M197" s="42"/>
      <c r="N197" s="42"/>
      <c r="O197" s="42"/>
      <c r="P197" s="42"/>
      <c r="Q197" s="42"/>
      <c r="R197" s="42">
        <f t="shared" si="20"/>
        <v>135877</v>
      </c>
      <c r="S197" s="42">
        <f t="shared" si="21"/>
        <v>546</v>
      </c>
    </row>
    <row r="198" spans="1:19">
      <c r="A198" s="18">
        <f t="shared" si="22"/>
        <v>2024</v>
      </c>
      <c r="B198" s="18">
        <f t="shared" si="23"/>
        <v>11</v>
      </c>
      <c r="C198" s="18"/>
      <c r="D198" s="18"/>
      <c r="E198" s="18"/>
      <c r="F198" s="42">
        <f>SUMIF('Cust MB Ind'!$X$8:$AH$8,$B$29,'Cust MB Ind'!$X158:$AH158)</f>
        <v>1</v>
      </c>
      <c r="G198" s="42">
        <f>'Avg Bill Days'!C155</f>
        <v>28.619</v>
      </c>
      <c r="H198" s="42"/>
      <c r="I198" s="42"/>
      <c r="J198" s="42">
        <f t="shared" si="19"/>
        <v>0</v>
      </c>
      <c r="K198" s="42">
        <f t="shared" si="19"/>
        <v>126</v>
      </c>
      <c r="L198" s="42"/>
      <c r="M198" s="42"/>
      <c r="N198" s="42"/>
      <c r="O198" s="42"/>
      <c r="P198" s="42"/>
      <c r="Q198" s="42"/>
      <c r="R198" s="42">
        <f t="shared" si="20"/>
        <v>117634</v>
      </c>
      <c r="S198" s="42">
        <f t="shared" si="21"/>
        <v>532</v>
      </c>
    </row>
    <row r="199" spans="1:19">
      <c r="A199" s="18">
        <f t="shared" si="22"/>
        <v>2024</v>
      </c>
      <c r="B199" s="18">
        <f t="shared" si="23"/>
        <v>12</v>
      </c>
      <c r="C199" s="18"/>
      <c r="D199" s="18"/>
      <c r="E199" s="18"/>
      <c r="F199" s="42">
        <f>SUMIF('Cust MB Ind'!$X$8:$AH$8,$B$29,'Cust MB Ind'!$X159:$AH159)</f>
        <v>1</v>
      </c>
      <c r="G199" s="42">
        <f>'Avg Bill Days'!C156</f>
        <v>31.238</v>
      </c>
      <c r="H199" s="42"/>
      <c r="I199" s="42"/>
      <c r="J199" s="42">
        <f t="shared" si="19"/>
        <v>0</v>
      </c>
      <c r="K199" s="42">
        <f t="shared" si="19"/>
        <v>124</v>
      </c>
      <c r="L199" s="42"/>
      <c r="M199" s="42"/>
      <c r="N199" s="42"/>
      <c r="O199" s="42"/>
      <c r="P199" s="42"/>
      <c r="Q199" s="42"/>
      <c r="R199" s="42">
        <f t="shared" si="20"/>
        <v>124869</v>
      </c>
      <c r="S199" s="42">
        <f t="shared" si="21"/>
        <v>534</v>
      </c>
    </row>
    <row r="200" spans="1:19">
      <c r="A200" s="18">
        <f t="shared" si="22"/>
        <v>2025</v>
      </c>
      <c r="B200" s="18">
        <f t="shared" si="23"/>
        <v>1</v>
      </c>
      <c r="C200" s="18"/>
      <c r="D200" s="18"/>
      <c r="E200" s="18"/>
      <c r="F200" s="42">
        <f>SUMIF('Cust MB Ind'!$X$8:$AH$8,$B$29,'Cust MB Ind'!$X160:$AH160)</f>
        <v>1</v>
      </c>
      <c r="G200" s="42">
        <f>'Avg Bill Days'!C157</f>
        <v>32.286000000000001</v>
      </c>
      <c r="H200" s="42"/>
      <c r="I200" s="42"/>
      <c r="J200" s="42">
        <f t="shared" si="19"/>
        <v>0</v>
      </c>
      <c r="K200" s="42">
        <f t="shared" si="19"/>
        <v>114</v>
      </c>
      <c r="L200" s="42"/>
      <c r="M200" s="42"/>
      <c r="N200" s="42"/>
      <c r="O200" s="42"/>
      <c r="P200" s="42"/>
      <c r="Q200" s="42"/>
      <c r="R200" s="42">
        <f t="shared" si="20"/>
        <v>121203</v>
      </c>
      <c r="S200" s="42">
        <f t="shared" si="21"/>
        <v>539</v>
      </c>
    </row>
    <row r="201" spans="1:19">
      <c r="A201" s="18">
        <f t="shared" si="22"/>
        <v>2025</v>
      </c>
      <c r="B201" s="18">
        <f t="shared" si="23"/>
        <v>2</v>
      </c>
      <c r="C201" s="18"/>
      <c r="D201" s="18"/>
      <c r="E201" s="18"/>
      <c r="F201" s="42">
        <f>SUMIF('Cust MB Ind'!$X$8:$AH$8,$B$29,'Cust MB Ind'!$X161:$AH161)</f>
        <v>1</v>
      </c>
      <c r="G201" s="42">
        <f>'Avg Bill Days'!C158</f>
        <v>29.81</v>
      </c>
      <c r="H201" s="42"/>
      <c r="I201" s="42"/>
      <c r="J201" s="42">
        <f t="shared" si="19"/>
        <v>0</v>
      </c>
      <c r="K201" s="42">
        <f t="shared" si="19"/>
        <v>113</v>
      </c>
      <c r="L201" s="42"/>
      <c r="M201" s="42"/>
      <c r="N201" s="42"/>
      <c r="O201" s="42"/>
      <c r="P201" s="42"/>
      <c r="Q201" s="42"/>
      <c r="R201" s="42">
        <f t="shared" si="20"/>
        <v>115551</v>
      </c>
      <c r="S201" s="42">
        <f t="shared" si="21"/>
        <v>527</v>
      </c>
    </row>
    <row r="202" spans="1:19">
      <c r="A202" s="18">
        <f t="shared" si="22"/>
        <v>2025</v>
      </c>
      <c r="B202" s="18">
        <f t="shared" si="23"/>
        <v>3</v>
      </c>
      <c r="C202" s="18"/>
      <c r="D202" s="18"/>
      <c r="E202" s="18"/>
      <c r="F202" s="42">
        <f>SUMIF('Cust MB Ind'!$X$8:$AH$8,$B$29,'Cust MB Ind'!$X162:$AH162)</f>
        <v>1</v>
      </c>
      <c r="G202" s="42">
        <f>'Avg Bill Days'!C159</f>
        <v>29.524000000000001</v>
      </c>
      <c r="H202" s="42"/>
      <c r="I202" s="42"/>
      <c r="J202" s="42">
        <f t="shared" si="19"/>
        <v>0</v>
      </c>
      <c r="K202" s="42">
        <f t="shared" si="19"/>
        <v>129</v>
      </c>
      <c r="L202" s="42"/>
      <c r="M202" s="42"/>
      <c r="N202" s="42"/>
      <c r="O202" s="42"/>
      <c r="P202" s="42"/>
      <c r="Q202" s="42"/>
      <c r="R202" s="42">
        <f t="shared" si="20"/>
        <v>122638</v>
      </c>
      <c r="S202" s="42">
        <f t="shared" si="21"/>
        <v>525</v>
      </c>
    </row>
    <row r="203" spans="1:19">
      <c r="A203" s="18">
        <f t="shared" si="22"/>
        <v>2025</v>
      </c>
      <c r="B203" s="18">
        <f t="shared" si="23"/>
        <v>4</v>
      </c>
      <c r="C203" s="18"/>
      <c r="D203" s="18"/>
      <c r="E203" s="18"/>
      <c r="F203" s="42">
        <f>SUMIF('Cust MB Ind'!$X$8:$AH$8,$B$29,'Cust MB Ind'!$X163:$AH163)</f>
        <v>1</v>
      </c>
      <c r="G203" s="42">
        <f>'Avg Bill Days'!C160</f>
        <v>30.713999999999999</v>
      </c>
      <c r="H203" s="42"/>
      <c r="I203" s="42"/>
      <c r="J203" s="42">
        <f t="shared" si="19"/>
        <v>0</v>
      </c>
      <c r="K203" s="42">
        <f t="shared" si="19"/>
        <v>125</v>
      </c>
      <c r="L203" s="42"/>
      <c r="M203" s="42"/>
      <c r="N203" s="42"/>
      <c r="O203" s="42"/>
      <c r="P203" s="42"/>
      <c r="Q203" s="42"/>
      <c r="R203" s="42">
        <f t="shared" si="20"/>
        <v>125036</v>
      </c>
      <c r="S203" s="42">
        <f t="shared" si="21"/>
        <v>527</v>
      </c>
    </row>
    <row r="204" spans="1:19">
      <c r="A204" s="18">
        <f t="shared" si="22"/>
        <v>2025</v>
      </c>
      <c r="B204" s="18">
        <f t="shared" si="23"/>
        <v>5</v>
      </c>
      <c r="C204" s="18"/>
      <c r="D204" s="18"/>
      <c r="E204" s="18"/>
      <c r="F204" s="42">
        <f>SUMIF('Cust MB Ind'!$X$8:$AH$8,$B$29,'Cust MB Ind'!$X164:$AH164)</f>
        <v>1</v>
      </c>
      <c r="G204" s="42">
        <f>'Avg Bill Days'!C161</f>
        <v>29.524000000000001</v>
      </c>
      <c r="H204" s="42"/>
      <c r="I204" s="42"/>
      <c r="J204" s="42">
        <f t="shared" si="19"/>
        <v>0</v>
      </c>
      <c r="K204" s="42">
        <f t="shared" si="19"/>
        <v>127</v>
      </c>
      <c r="L204" s="42"/>
      <c r="M204" s="42"/>
      <c r="N204" s="42"/>
      <c r="O204" s="42"/>
      <c r="P204" s="42"/>
      <c r="Q204" s="42"/>
      <c r="R204" s="42">
        <f t="shared" si="20"/>
        <v>124610</v>
      </c>
      <c r="S204" s="42">
        <f t="shared" si="21"/>
        <v>530</v>
      </c>
    </row>
    <row r="205" spans="1:19">
      <c r="A205" s="18">
        <f t="shared" si="22"/>
        <v>2025</v>
      </c>
      <c r="B205" s="18">
        <f t="shared" si="23"/>
        <v>6</v>
      </c>
      <c r="C205" s="18"/>
      <c r="D205" s="18"/>
      <c r="E205" s="18"/>
      <c r="F205" s="42">
        <f>SUMIF('Cust MB Ind'!$X$8:$AH$8,$B$29,'Cust MB Ind'!$X165:$AH165)</f>
        <v>1</v>
      </c>
      <c r="G205" s="42">
        <f>'Avg Bill Days'!C162</f>
        <v>30.619</v>
      </c>
      <c r="H205" s="42"/>
      <c r="I205" s="42"/>
      <c r="J205" s="42">
        <f t="shared" si="19"/>
        <v>0</v>
      </c>
      <c r="K205" s="42">
        <f t="shared" si="19"/>
        <v>132</v>
      </c>
      <c r="L205" s="42"/>
      <c r="M205" s="42"/>
      <c r="N205" s="42"/>
      <c r="O205" s="42"/>
      <c r="P205" s="42"/>
      <c r="Q205" s="42"/>
      <c r="R205" s="42">
        <f t="shared" si="20"/>
        <v>141532</v>
      </c>
      <c r="S205" s="42">
        <f t="shared" si="21"/>
        <v>552</v>
      </c>
    </row>
    <row r="206" spans="1:19">
      <c r="A206" s="18">
        <f t="shared" si="22"/>
        <v>2025</v>
      </c>
      <c r="B206" s="18">
        <f t="shared" si="23"/>
        <v>7</v>
      </c>
      <c r="C206" s="18"/>
      <c r="D206" s="18"/>
      <c r="E206" s="18"/>
      <c r="F206" s="42">
        <f>SUMIF('Cust MB Ind'!$X$8:$AH$8,$B$29,'Cust MB Ind'!$X166:$AH166)</f>
        <v>1</v>
      </c>
      <c r="G206" s="42">
        <f>'Avg Bill Days'!C163</f>
        <v>30.713999999999999</v>
      </c>
      <c r="H206" s="42"/>
      <c r="I206" s="42"/>
      <c r="J206" s="42">
        <f t="shared" si="19"/>
        <v>0</v>
      </c>
      <c r="K206" s="42">
        <f t="shared" si="19"/>
        <v>142</v>
      </c>
      <c r="L206" s="42"/>
      <c r="M206" s="42"/>
      <c r="N206" s="42"/>
      <c r="O206" s="42"/>
      <c r="P206" s="42"/>
      <c r="Q206" s="42"/>
      <c r="R206" s="42">
        <f t="shared" si="20"/>
        <v>145413</v>
      </c>
      <c r="S206" s="42">
        <f t="shared" si="21"/>
        <v>550</v>
      </c>
    </row>
    <row r="207" spans="1:19">
      <c r="A207" s="18">
        <f t="shared" si="22"/>
        <v>2025</v>
      </c>
      <c r="B207" s="18">
        <f t="shared" si="23"/>
        <v>8</v>
      </c>
      <c r="C207" s="18"/>
      <c r="D207" s="18"/>
      <c r="E207" s="18"/>
      <c r="F207" s="42">
        <f>SUMIF('Cust MB Ind'!$X$8:$AH$8,$B$29,'Cust MB Ind'!$X167:$AH167)</f>
        <v>1</v>
      </c>
      <c r="G207" s="42">
        <f>'Avg Bill Days'!C164</f>
        <v>30.475999999999999</v>
      </c>
      <c r="H207" s="42"/>
      <c r="I207" s="42"/>
      <c r="J207" s="42">
        <f t="shared" si="19"/>
        <v>0</v>
      </c>
      <c r="K207" s="42">
        <f t="shared" si="19"/>
        <v>142</v>
      </c>
      <c r="L207" s="42"/>
      <c r="M207" s="42"/>
      <c r="N207" s="42"/>
      <c r="O207" s="42"/>
      <c r="P207" s="42"/>
      <c r="Q207" s="42"/>
      <c r="R207" s="42">
        <f t="shared" si="20"/>
        <v>150335</v>
      </c>
      <c r="S207" s="42">
        <f t="shared" si="21"/>
        <v>554</v>
      </c>
    </row>
    <row r="208" spans="1:19">
      <c r="A208" s="18">
        <f t="shared" si="22"/>
        <v>2025</v>
      </c>
      <c r="B208" s="18">
        <f t="shared" si="23"/>
        <v>9</v>
      </c>
      <c r="C208" s="18"/>
      <c r="D208" s="18"/>
      <c r="E208" s="18"/>
      <c r="F208" s="42">
        <f>SUMIF('Cust MB Ind'!$X$8:$AH$8,$B$29,'Cust MB Ind'!$X168:$AH168)</f>
        <v>1</v>
      </c>
      <c r="G208" s="42">
        <f>'Avg Bill Days'!C165</f>
        <v>31.143000000000001</v>
      </c>
      <c r="H208" s="42"/>
      <c r="I208" s="42"/>
      <c r="J208" s="42">
        <f t="shared" si="19"/>
        <v>0</v>
      </c>
      <c r="K208" s="42">
        <f t="shared" si="19"/>
        <v>139</v>
      </c>
      <c r="L208" s="42"/>
      <c r="M208" s="42"/>
      <c r="N208" s="42"/>
      <c r="O208" s="42"/>
      <c r="P208" s="42"/>
      <c r="Q208" s="42"/>
      <c r="R208" s="42">
        <f t="shared" si="20"/>
        <v>149200</v>
      </c>
      <c r="S208" s="42">
        <f t="shared" si="21"/>
        <v>558</v>
      </c>
    </row>
    <row r="209" spans="1:19">
      <c r="A209" s="18">
        <f t="shared" si="22"/>
        <v>2025</v>
      </c>
      <c r="B209" s="18">
        <f t="shared" si="23"/>
        <v>10</v>
      </c>
      <c r="C209" s="18"/>
      <c r="D209" s="18"/>
      <c r="E209" s="18"/>
      <c r="F209" s="42">
        <f>SUMIF('Cust MB Ind'!$X$8:$AH$8,$B$29,'Cust MB Ind'!$X169:$AH169)</f>
        <v>1</v>
      </c>
      <c r="G209" s="42">
        <f>'Avg Bill Days'!C166</f>
        <v>30.762</v>
      </c>
      <c r="H209" s="42"/>
      <c r="I209" s="42"/>
      <c r="J209" s="42">
        <f t="shared" si="19"/>
        <v>0</v>
      </c>
      <c r="K209" s="42">
        <f t="shared" si="19"/>
        <v>141</v>
      </c>
      <c r="L209" s="42"/>
      <c r="M209" s="42"/>
      <c r="N209" s="42"/>
      <c r="O209" s="42"/>
      <c r="P209" s="42"/>
      <c r="Q209" s="42"/>
      <c r="R209" s="42">
        <f t="shared" si="20"/>
        <v>135877</v>
      </c>
      <c r="S209" s="42">
        <f t="shared" si="21"/>
        <v>546</v>
      </c>
    </row>
    <row r="210" spans="1:19">
      <c r="A210" s="18">
        <f t="shared" si="22"/>
        <v>2025</v>
      </c>
      <c r="B210" s="18">
        <f t="shared" si="23"/>
        <v>11</v>
      </c>
      <c r="C210" s="18"/>
      <c r="D210" s="18"/>
      <c r="E210" s="18"/>
      <c r="F210" s="42">
        <f>SUMIF('Cust MB Ind'!$X$8:$AH$8,$B$29,'Cust MB Ind'!$X170:$AH170)</f>
        <v>1</v>
      </c>
      <c r="G210" s="42">
        <f>'Avg Bill Days'!C167</f>
        <v>28.619</v>
      </c>
      <c r="H210" s="42"/>
      <c r="I210" s="42"/>
      <c r="J210" s="42">
        <f t="shared" si="19"/>
        <v>0</v>
      </c>
      <c r="K210" s="42">
        <f t="shared" si="19"/>
        <v>126</v>
      </c>
      <c r="L210" s="42"/>
      <c r="M210" s="42"/>
      <c r="N210" s="42"/>
      <c r="O210" s="42"/>
      <c r="P210" s="42"/>
      <c r="Q210" s="42"/>
      <c r="R210" s="42">
        <f t="shared" si="20"/>
        <v>117634</v>
      </c>
      <c r="S210" s="42">
        <f t="shared" si="21"/>
        <v>532</v>
      </c>
    </row>
    <row r="211" spans="1:19">
      <c r="A211" s="18">
        <f t="shared" si="22"/>
        <v>2025</v>
      </c>
      <c r="B211" s="18">
        <f t="shared" si="23"/>
        <v>12</v>
      </c>
      <c r="C211" s="18"/>
      <c r="D211" s="18"/>
      <c r="E211" s="18"/>
      <c r="F211" s="42">
        <f>SUMIF('Cust MB Ind'!$X$8:$AH$8,$B$29,'Cust MB Ind'!$X171:$AH171)</f>
        <v>1</v>
      </c>
      <c r="G211" s="42">
        <f>'Avg Bill Days'!C168</f>
        <v>31.238</v>
      </c>
      <c r="H211" s="42"/>
      <c r="I211" s="42"/>
      <c r="J211" s="42">
        <f t="shared" si="19"/>
        <v>0</v>
      </c>
      <c r="K211" s="42">
        <f t="shared" si="19"/>
        <v>124</v>
      </c>
      <c r="L211" s="42"/>
      <c r="M211" s="42"/>
      <c r="N211" s="42"/>
      <c r="O211" s="42"/>
      <c r="P211" s="42"/>
      <c r="Q211" s="42"/>
      <c r="R211" s="42">
        <f t="shared" si="20"/>
        <v>124869</v>
      </c>
      <c r="S211" s="42">
        <f t="shared" si="21"/>
        <v>534</v>
      </c>
    </row>
    <row r="212" spans="1:19">
      <c r="A212" s="18">
        <f t="shared" si="22"/>
        <v>2026</v>
      </c>
      <c r="B212" s="18">
        <f t="shared" si="23"/>
        <v>1</v>
      </c>
      <c r="C212" s="18"/>
      <c r="D212" s="18"/>
      <c r="E212" s="18"/>
      <c r="F212" s="42">
        <f>SUMIF('Cust MB Ind'!$X$8:$AH$8,$B$29,'Cust MB Ind'!$X172:$AH172)</f>
        <v>1</v>
      </c>
      <c r="G212" s="42">
        <f>'Avg Bill Days'!C169</f>
        <v>32.286000000000001</v>
      </c>
      <c r="H212" s="42"/>
      <c r="I212" s="42"/>
      <c r="J212" s="42">
        <f t="shared" si="19"/>
        <v>0</v>
      </c>
      <c r="K212" s="42">
        <f t="shared" si="19"/>
        <v>114</v>
      </c>
      <c r="L212" s="42"/>
      <c r="M212" s="42"/>
      <c r="N212" s="42"/>
      <c r="O212" s="42"/>
      <c r="P212" s="42"/>
      <c r="Q212" s="42"/>
      <c r="R212" s="42">
        <f t="shared" si="20"/>
        <v>121203</v>
      </c>
      <c r="S212" s="42">
        <f t="shared" si="21"/>
        <v>539</v>
      </c>
    </row>
    <row r="213" spans="1:19">
      <c r="A213" s="18">
        <f t="shared" si="22"/>
        <v>2026</v>
      </c>
      <c r="B213" s="18">
        <f t="shared" si="23"/>
        <v>2</v>
      </c>
      <c r="C213" s="18"/>
      <c r="D213" s="18"/>
      <c r="E213" s="18"/>
      <c r="F213" s="42">
        <f>SUMIF('Cust MB Ind'!$X$8:$AH$8,$B$29,'Cust MB Ind'!$X173:$AH173)</f>
        <v>1</v>
      </c>
      <c r="G213" s="42">
        <f>'Avg Bill Days'!C170</f>
        <v>29.81</v>
      </c>
      <c r="H213" s="42"/>
      <c r="I213" s="42"/>
      <c r="J213" s="42">
        <f t="shared" si="19"/>
        <v>0</v>
      </c>
      <c r="K213" s="42">
        <f t="shared" si="19"/>
        <v>113</v>
      </c>
      <c r="L213" s="42"/>
      <c r="M213" s="42"/>
      <c r="N213" s="42"/>
      <c r="O213" s="42"/>
      <c r="P213" s="42"/>
      <c r="Q213" s="42"/>
      <c r="R213" s="42">
        <f t="shared" si="20"/>
        <v>115551</v>
      </c>
      <c r="S213" s="42">
        <f t="shared" si="21"/>
        <v>527</v>
      </c>
    </row>
    <row r="214" spans="1:19">
      <c r="A214" s="18">
        <f t="shared" si="22"/>
        <v>2026</v>
      </c>
      <c r="B214" s="18">
        <f t="shared" si="23"/>
        <v>3</v>
      </c>
      <c r="C214" s="18"/>
      <c r="D214" s="18"/>
      <c r="E214" s="18"/>
      <c r="F214" s="42">
        <f>SUMIF('Cust MB Ind'!$X$8:$AH$8,$B$29,'Cust MB Ind'!$X174:$AH174)</f>
        <v>1</v>
      </c>
      <c r="G214" s="42">
        <f>'Avg Bill Days'!C171</f>
        <v>29.524000000000001</v>
      </c>
      <c r="H214" s="42"/>
      <c r="I214" s="42"/>
      <c r="J214" s="42">
        <f t="shared" si="19"/>
        <v>0</v>
      </c>
      <c r="K214" s="42">
        <f t="shared" si="19"/>
        <v>129</v>
      </c>
      <c r="L214" s="42"/>
      <c r="M214" s="42"/>
      <c r="N214" s="42"/>
      <c r="O214" s="42"/>
      <c r="P214" s="42"/>
      <c r="Q214" s="42"/>
      <c r="R214" s="42">
        <f t="shared" si="20"/>
        <v>122638</v>
      </c>
      <c r="S214" s="42">
        <f t="shared" si="21"/>
        <v>525</v>
      </c>
    </row>
    <row r="215" spans="1:19">
      <c r="A215" s="18">
        <f t="shared" si="22"/>
        <v>2026</v>
      </c>
      <c r="B215" s="18">
        <f t="shared" si="23"/>
        <v>4</v>
      </c>
      <c r="C215" s="18"/>
      <c r="D215" s="18"/>
      <c r="E215" s="18"/>
      <c r="F215" s="42">
        <f>SUMIF('Cust MB Ind'!$X$8:$AH$8,$B$29,'Cust MB Ind'!$X175:$AH175)</f>
        <v>1</v>
      </c>
      <c r="G215" s="42">
        <f>'Avg Bill Days'!C172</f>
        <v>30.713999999999999</v>
      </c>
      <c r="H215" s="42"/>
      <c r="I215" s="42"/>
      <c r="J215" s="42">
        <f t="shared" si="19"/>
        <v>0</v>
      </c>
      <c r="K215" s="42">
        <f t="shared" si="19"/>
        <v>125</v>
      </c>
      <c r="L215" s="42"/>
      <c r="M215" s="42"/>
      <c r="N215" s="42"/>
      <c r="O215" s="42"/>
      <c r="P215" s="42"/>
      <c r="Q215" s="42"/>
      <c r="R215" s="42">
        <f t="shared" si="20"/>
        <v>125036</v>
      </c>
      <c r="S215" s="42">
        <f t="shared" si="21"/>
        <v>527</v>
      </c>
    </row>
    <row r="216" spans="1:19">
      <c r="A216" s="18">
        <f t="shared" si="22"/>
        <v>2026</v>
      </c>
      <c r="B216" s="18">
        <f t="shared" si="23"/>
        <v>5</v>
      </c>
      <c r="C216" s="18"/>
      <c r="D216" s="18"/>
      <c r="E216" s="18"/>
      <c r="F216" s="42">
        <f>SUMIF('Cust MB Ind'!$X$8:$AH$8,$B$29,'Cust MB Ind'!$X176:$AH176)</f>
        <v>1</v>
      </c>
      <c r="G216" s="42">
        <f>'Avg Bill Days'!C173</f>
        <v>29.524000000000001</v>
      </c>
      <c r="H216" s="42"/>
      <c r="I216" s="42"/>
      <c r="J216" s="42">
        <f t="shared" si="19"/>
        <v>0</v>
      </c>
      <c r="K216" s="42">
        <f t="shared" si="19"/>
        <v>127</v>
      </c>
      <c r="L216" s="42"/>
      <c r="M216" s="42"/>
      <c r="N216" s="42"/>
      <c r="O216" s="42"/>
      <c r="P216" s="42"/>
      <c r="Q216" s="42"/>
      <c r="R216" s="42">
        <f t="shared" si="20"/>
        <v>124610</v>
      </c>
      <c r="S216" s="42">
        <f t="shared" si="21"/>
        <v>530</v>
      </c>
    </row>
    <row r="217" spans="1:19">
      <c r="A217" s="18">
        <f t="shared" si="22"/>
        <v>2026</v>
      </c>
      <c r="B217" s="18">
        <f t="shared" si="23"/>
        <v>6</v>
      </c>
      <c r="C217" s="18"/>
      <c r="D217" s="18"/>
      <c r="E217" s="18"/>
      <c r="F217" s="42">
        <f>SUMIF('Cust MB Ind'!$X$8:$AH$8,$B$29,'Cust MB Ind'!$X177:$AH177)</f>
        <v>1</v>
      </c>
      <c r="G217" s="42">
        <f>'Avg Bill Days'!C174</f>
        <v>30.619</v>
      </c>
      <c r="H217" s="42"/>
      <c r="I217" s="42"/>
      <c r="J217" s="42">
        <f t="shared" si="19"/>
        <v>0</v>
      </c>
      <c r="K217" s="42">
        <f t="shared" si="19"/>
        <v>132</v>
      </c>
      <c r="L217" s="42"/>
      <c r="M217" s="42"/>
      <c r="N217" s="42"/>
      <c r="O217" s="42"/>
      <c r="P217" s="42"/>
      <c r="Q217" s="42"/>
      <c r="R217" s="42">
        <f t="shared" si="20"/>
        <v>141532</v>
      </c>
      <c r="S217" s="42">
        <f t="shared" si="21"/>
        <v>552</v>
      </c>
    </row>
    <row r="218" spans="1:19">
      <c r="A218" s="18">
        <f t="shared" si="22"/>
        <v>2026</v>
      </c>
      <c r="B218" s="18">
        <f t="shared" si="23"/>
        <v>7</v>
      </c>
      <c r="C218" s="18"/>
      <c r="D218" s="18"/>
      <c r="E218" s="18"/>
      <c r="F218" s="42">
        <f>SUMIF('Cust MB Ind'!$X$8:$AH$8,$B$29,'Cust MB Ind'!$X178:$AH178)</f>
        <v>1</v>
      </c>
      <c r="G218" s="42">
        <f>'Avg Bill Days'!C175</f>
        <v>30.713999999999999</v>
      </c>
      <c r="H218" s="42"/>
      <c r="I218" s="42"/>
      <c r="J218" s="42">
        <f t="shared" si="19"/>
        <v>0</v>
      </c>
      <c r="K218" s="42">
        <f t="shared" si="19"/>
        <v>142</v>
      </c>
      <c r="L218" s="42"/>
      <c r="M218" s="42"/>
      <c r="N218" s="42"/>
      <c r="O218" s="42"/>
      <c r="P218" s="42"/>
      <c r="Q218" s="42"/>
      <c r="R218" s="42">
        <f t="shared" si="20"/>
        <v>145413</v>
      </c>
      <c r="S218" s="42">
        <f t="shared" si="21"/>
        <v>550</v>
      </c>
    </row>
    <row r="219" spans="1:19">
      <c r="A219" s="18">
        <f t="shared" si="22"/>
        <v>2026</v>
      </c>
      <c r="B219" s="18">
        <f t="shared" si="23"/>
        <v>8</v>
      </c>
      <c r="C219" s="18"/>
      <c r="D219" s="18"/>
      <c r="E219" s="18"/>
      <c r="F219" s="42">
        <f>SUMIF('Cust MB Ind'!$X$8:$AH$8,$B$29,'Cust MB Ind'!$X179:$AH179)</f>
        <v>1</v>
      </c>
      <c r="G219" s="42">
        <f>'Avg Bill Days'!C176</f>
        <v>30.475999999999999</v>
      </c>
      <c r="H219" s="42"/>
      <c r="I219" s="42"/>
      <c r="J219" s="42">
        <f t="shared" si="19"/>
        <v>0</v>
      </c>
      <c r="K219" s="42">
        <f t="shared" si="19"/>
        <v>142</v>
      </c>
      <c r="L219" s="42"/>
      <c r="M219" s="42"/>
      <c r="N219" s="42"/>
      <c r="O219" s="42"/>
      <c r="P219" s="42"/>
      <c r="Q219" s="42"/>
      <c r="R219" s="42">
        <f t="shared" si="20"/>
        <v>150335</v>
      </c>
      <c r="S219" s="42">
        <f t="shared" si="21"/>
        <v>554</v>
      </c>
    </row>
    <row r="220" spans="1:19">
      <c r="A220" s="18">
        <f t="shared" si="22"/>
        <v>2026</v>
      </c>
      <c r="B220" s="18">
        <f t="shared" si="23"/>
        <v>9</v>
      </c>
      <c r="C220" s="18"/>
      <c r="D220" s="18"/>
      <c r="E220" s="18"/>
      <c r="F220" s="42">
        <f>SUMIF('Cust MB Ind'!$X$8:$AH$8,$B$29,'Cust MB Ind'!$X180:$AH180)</f>
        <v>1</v>
      </c>
      <c r="G220" s="42">
        <f>'Avg Bill Days'!C177</f>
        <v>31.143000000000001</v>
      </c>
      <c r="H220" s="42"/>
      <c r="I220" s="42"/>
      <c r="J220" s="42">
        <f t="shared" si="19"/>
        <v>0</v>
      </c>
      <c r="K220" s="42">
        <f t="shared" si="19"/>
        <v>139</v>
      </c>
      <c r="L220" s="42"/>
      <c r="M220" s="42"/>
      <c r="N220" s="42"/>
      <c r="O220" s="42"/>
      <c r="P220" s="42"/>
      <c r="Q220" s="42"/>
      <c r="R220" s="42">
        <f t="shared" si="20"/>
        <v>149200</v>
      </c>
      <c r="S220" s="42">
        <f t="shared" si="21"/>
        <v>558</v>
      </c>
    </row>
    <row r="221" spans="1:19">
      <c r="A221" s="18">
        <f t="shared" si="22"/>
        <v>2026</v>
      </c>
      <c r="B221" s="18">
        <f t="shared" si="23"/>
        <v>10</v>
      </c>
      <c r="C221" s="18"/>
      <c r="D221" s="18"/>
      <c r="E221" s="18"/>
      <c r="F221" s="42">
        <f>SUMIF('Cust MB Ind'!$X$8:$AH$8,$B$29,'Cust MB Ind'!$X181:$AH181)</f>
        <v>1</v>
      </c>
      <c r="G221" s="42">
        <f>'Avg Bill Days'!C178</f>
        <v>30.762</v>
      </c>
      <c r="H221" s="42"/>
      <c r="I221" s="42"/>
      <c r="J221" s="42">
        <f t="shared" si="19"/>
        <v>0</v>
      </c>
      <c r="K221" s="42">
        <f t="shared" si="19"/>
        <v>141</v>
      </c>
      <c r="L221" s="42"/>
      <c r="M221" s="42"/>
      <c r="N221" s="42"/>
      <c r="O221" s="42"/>
      <c r="P221" s="42"/>
      <c r="Q221" s="42"/>
      <c r="R221" s="42">
        <f t="shared" si="20"/>
        <v>135877</v>
      </c>
      <c r="S221" s="42">
        <f t="shared" si="21"/>
        <v>546</v>
      </c>
    </row>
    <row r="222" spans="1:19">
      <c r="A222" s="18">
        <f t="shared" si="22"/>
        <v>2026</v>
      </c>
      <c r="B222" s="18">
        <f t="shared" si="23"/>
        <v>11</v>
      </c>
      <c r="C222" s="18"/>
      <c r="D222" s="18"/>
      <c r="E222" s="18"/>
      <c r="F222" s="42">
        <f>SUMIF('Cust MB Ind'!$X$8:$AH$8,$B$29,'Cust MB Ind'!$X182:$AH182)</f>
        <v>1</v>
      </c>
      <c r="G222" s="42">
        <f>'Avg Bill Days'!C179</f>
        <v>28.619</v>
      </c>
      <c r="H222" s="42"/>
      <c r="I222" s="42"/>
      <c r="J222" s="42">
        <f t="shared" si="19"/>
        <v>0</v>
      </c>
      <c r="K222" s="42">
        <f t="shared" si="19"/>
        <v>126</v>
      </c>
      <c r="L222" s="42"/>
      <c r="M222" s="42"/>
      <c r="N222" s="42"/>
      <c r="O222" s="42"/>
      <c r="P222" s="42"/>
      <c r="Q222" s="42"/>
      <c r="R222" s="42">
        <f t="shared" si="20"/>
        <v>117634</v>
      </c>
      <c r="S222" s="42">
        <f t="shared" si="21"/>
        <v>532</v>
      </c>
    </row>
    <row r="223" spans="1:19">
      <c r="A223" s="18">
        <f t="shared" si="22"/>
        <v>2026</v>
      </c>
      <c r="B223" s="18">
        <f t="shared" si="23"/>
        <v>12</v>
      </c>
      <c r="C223" s="18"/>
      <c r="D223" s="18"/>
      <c r="E223" s="18"/>
      <c r="F223" s="42">
        <f>SUMIF('Cust MB Ind'!$X$8:$AH$8,$B$29,'Cust MB Ind'!$X183:$AH183)</f>
        <v>1</v>
      </c>
      <c r="G223" s="42">
        <f>'Avg Bill Days'!C180</f>
        <v>31.238</v>
      </c>
      <c r="H223" s="42"/>
      <c r="I223" s="42"/>
      <c r="J223" s="42">
        <f t="shared" si="19"/>
        <v>0</v>
      </c>
      <c r="K223" s="42">
        <f t="shared" si="19"/>
        <v>124</v>
      </c>
      <c r="L223" s="42"/>
      <c r="M223" s="42"/>
      <c r="N223" s="42"/>
      <c r="O223" s="42"/>
      <c r="P223" s="42"/>
      <c r="Q223" s="42"/>
      <c r="R223" s="42">
        <f t="shared" si="20"/>
        <v>124869</v>
      </c>
      <c r="S223" s="42">
        <f t="shared" si="21"/>
        <v>534</v>
      </c>
    </row>
    <row r="224" spans="1:19">
      <c r="A224" s="18">
        <f t="shared" si="22"/>
        <v>2027</v>
      </c>
      <c r="B224" s="18">
        <f t="shared" si="23"/>
        <v>1</v>
      </c>
      <c r="C224" s="18"/>
      <c r="D224" s="18"/>
      <c r="E224" s="18"/>
      <c r="F224" s="42">
        <f>SUMIF('Cust MB Ind'!$X$8:$AH$8,$B$29,'Cust MB Ind'!$X184:$AH184)</f>
        <v>1</v>
      </c>
      <c r="G224" s="42">
        <f>'Avg Bill Days'!C181</f>
        <v>32.286000000000001</v>
      </c>
      <c r="H224" s="42"/>
      <c r="I224" s="42"/>
      <c r="J224" s="42">
        <f t="shared" si="19"/>
        <v>0</v>
      </c>
      <c r="K224" s="42">
        <f t="shared" si="19"/>
        <v>114</v>
      </c>
      <c r="L224" s="42"/>
      <c r="M224" s="42"/>
      <c r="N224" s="42"/>
      <c r="O224" s="42"/>
      <c r="P224" s="42"/>
      <c r="Q224" s="42"/>
      <c r="R224" s="42">
        <f t="shared" si="20"/>
        <v>121203</v>
      </c>
      <c r="S224" s="42">
        <f t="shared" si="21"/>
        <v>539</v>
      </c>
    </row>
    <row r="225" spans="1:19">
      <c r="A225" s="18">
        <f t="shared" si="22"/>
        <v>2027</v>
      </c>
      <c r="B225" s="18">
        <f t="shared" si="23"/>
        <v>2</v>
      </c>
      <c r="C225" s="18"/>
      <c r="D225" s="18"/>
      <c r="E225" s="18"/>
      <c r="F225" s="42">
        <f>SUMIF('Cust MB Ind'!$X$8:$AH$8,$B$29,'Cust MB Ind'!$X185:$AH185)</f>
        <v>1</v>
      </c>
      <c r="G225" s="42">
        <f>'Avg Bill Days'!C182</f>
        <v>29.81</v>
      </c>
      <c r="H225" s="42"/>
      <c r="I225" s="42"/>
      <c r="J225" s="42">
        <f t="shared" si="19"/>
        <v>0</v>
      </c>
      <c r="K225" s="42">
        <f t="shared" si="19"/>
        <v>113</v>
      </c>
      <c r="L225" s="42"/>
      <c r="M225" s="42"/>
      <c r="N225" s="42"/>
      <c r="O225" s="42"/>
      <c r="P225" s="42"/>
      <c r="Q225" s="42"/>
      <c r="R225" s="42">
        <f t="shared" si="20"/>
        <v>115551</v>
      </c>
      <c r="S225" s="42">
        <f t="shared" si="21"/>
        <v>527</v>
      </c>
    </row>
    <row r="226" spans="1:19">
      <c r="A226" s="18">
        <f t="shared" si="22"/>
        <v>2027</v>
      </c>
      <c r="B226" s="18">
        <f t="shared" si="23"/>
        <v>3</v>
      </c>
      <c r="C226" s="18"/>
      <c r="D226" s="18"/>
      <c r="E226" s="18"/>
      <c r="F226" s="42">
        <f>SUMIF('Cust MB Ind'!$X$8:$AH$8,$B$29,'Cust MB Ind'!$X186:$AH186)</f>
        <v>1</v>
      </c>
      <c r="G226" s="42">
        <f>'Avg Bill Days'!C183</f>
        <v>29.524000000000001</v>
      </c>
      <c r="H226" s="42"/>
      <c r="I226" s="42"/>
      <c r="J226" s="42">
        <f t="shared" si="19"/>
        <v>0</v>
      </c>
      <c r="K226" s="42">
        <f t="shared" si="19"/>
        <v>129</v>
      </c>
      <c r="L226" s="42"/>
      <c r="M226" s="42"/>
      <c r="N226" s="42"/>
      <c r="O226" s="42"/>
      <c r="P226" s="42"/>
      <c r="Q226" s="42"/>
      <c r="R226" s="42">
        <f t="shared" si="20"/>
        <v>122638</v>
      </c>
      <c r="S226" s="42">
        <f t="shared" si="21"/>
        <v>525</v>
      </c>
    </row>
    <row r="227" spans="1:19">
      <c r="A227" s="18">
        <f t="shared" si="22"/>
        <v>2027</v>
      </c>
      <c r="B227" s="18">
        <f t="shared" si="23"/>
        <v>4</v>
      </c>
      <c r="C227" s="18"/>
      <c r="D227" s="18"/>
      <c r="E227" s="18"/>
      <c r="F227" s="42">
        <f>SUMIF('Cust MB Ind'!$X$8:$AH$8,$B$29,'Cust MB Ind'!$X187:$AH187)</f>
        <v>1</v>
      </c>
      <c r="G227" s="42">
        <f>'Avg Bill Days'!C184</f>
        <v>30.713999999999999</v>
      </c>
      <c r="H227" s="42"/>
      <c r="I227" s="42"/>
      <c r="J227" s="42">
        <f t="shared" si="19"/>
        <v>0</v>
      </c>
      <c r="K227" s="42">
        <f t="shared" si="19"/>
        <v>125</v>
      </c>
      <c r="L227" s="42"/>
      <c r="M227" s="42"/>
      <c r="N227" s="42"/>
      <c r="O227" s="42"/>
      <c r="P227" s="42"/>
      <c r="Q227" s="42"/>
      <c r="R227" s="42">
        <f t="shared" si="20"/>
        <v>125036</v>
      </c>
      <c r="S227" s="42">
        <f t="shared" si="21"/>
        <v>527</v>
      </c>
    </row>
    <row r="228" spans="1:19">
      <c r="A228" s="18">
        <f t="shared" si="22"/>
        <v>2027</v>
      </c>
      <c r="B228" s="18">
        <f t="shared" si="23"/>
        <v>5</v>
      </c>
      <c r="C228" s="18"/>
      <c r="D228" s="18"/>
      <c r="E228" s="18"/>
      <c r="F228" s="42">
        <f>SUMIF('Cust MB Ind'!$X$8:$AH$8,$B$29,'Cust MB Ind'!$X188:$AH188)</f>
        <v>1</v>
      </c>
      <c r="G228" s="42">
        <f>'Avg Bill Days'!C185</f>
        <v>29.524000000000001</v>
      </c>
      <c r="H228" s="42"/>
      <c r="I228" s="42"/>
      <c r="J228" s="42">
        <f t="shared" si="19"/>
        <v>0</v>
      </c>
      <c r="K228" s="42">
        <f t="shared" si="19"/>
        <v>127</v>
      </c>
      <c r="L228" s="42"/>
      <c r="M228" s="42"/>
      <c r="N228" s="42"/>
      <c r="O228" s="42"/>
      <c r="P228" s="42"/>
      <c r="Q228" s="42"/>
      <c r="R228" s="42">
        <f t="shared" si="20"/>
        <v>124610</v>
      </c>
      <c r="S228" s="42">
        <f t="shared" si="21"/>
        <v>530</v>
      </c>
    </row>
    <row r="229" spans="1:19">
      <c r="A229" s="18">
        <f t="shared" si="22"/>
        <v>2027</v>
      </c>
      <c r="B229" s="18">
        <f t="shared" si="23"/>
        <v>6</v>
      </c>
      <c r="C229" s="18"/>
      <c r="D229" s="18"/>
      <c r="E229" s="18"/>
      <c r="F229" s="42">
        <f>SUMIF('Cust MB Ind'!$X$8:$AH$8,$B$29,'Cust MB Ind'!$X189:$AH189)</f>
        <v>1</v>
      </c>
      <c r="G229" s="42">
        <f>'Avg Bill Days'!C186</f>
        <v>30.619</v>
      </c>
      <c r="H229" s="42"/>
      <c r="I229" s="42"/>
      <c r="J229" s="42">
        <f t="shared" si="19"/>
        <v>0</v>
      </c>
      <c r="K229" s="42">
        <f t="shared" si="19"/>
        <v>132</v>
      </c>
      <c r="L229" s="42"/>
      <c r="M229" s="42"/>
      <c r="N229" s="42"/>
      <c r="O229" s="42"/>
      <c r="P229" s="42"/>
      <c r="Q229" s="42"/>
      <c r="R229" s="42">
        <f t="shared" si="20"/>
        <v>141532</v>
      </c>
      <c r="S229" s="42">
        <f t="shared" si="21"/>
        <v>552</v>
      </c>
    </row>
    <row r="230" spans="1:19">
      <c r="A230" s="18">
        <f t="shared" si="22"/>
        <v>2027</v>
      </c>
      <c r="B230" s="18">
        <f t="shared" si="23"/>
        <v>7</v>
      </c>
      <c r="C230" s="18"/>
      <c r="D230" s="18"/>
      <c r="E230" s="18"/>
      <c r="F230" s="42">
        <f>SUMIF('Cust MB Ind'!$X$8:$AH$8,$B$29,'Cust MB Ind'!$X190:$AH190)</f>
        <v>1</v>
      </c>
      <c r="G230" s="42">
        <f>'Avg Bill Days'!C187</f>
        <v>30.713999999999999</v>
      </c>
      <c r="H230" s="42"/>
      <c r="I230" s="42"/>
      <c r="J230" s="42">
        <f t="shared" si="19"/>
        <v>0</v>
      </c>
      <c r="K230" s="42">
        <f t="shared" si="19"/>
        <v>142</v>
      </c>
      <c r="L230" s="42"/>
      <c r="M230" s="42"/>
      <c r="N230" s="42"/>
      <c r="O230" s="42"/>
      <c r="P230" s="42"/>
      <c r="Q230" s="42"/>
      <c r="R230" s="42">
        <f t="shared" si="20"/>
        <v>145413</v>
      </c>
      <c r="S230" s="42">
        <f t="shared" si="21"/>
        <v>550</v>
      </c>
    </row>
    <row r="231" spans="1:19">
      <c r="A231" s="18">
        <f t="shared" si="22"/>
        <v>2027</v>
      </c>
      <c r="B231" s="18">
        <f t="shared" si="23"/>
        <v>8</v>
      </c>
      <c r="C231" s="18"/>
      <c r="D231" s="18"/>
      <c r="E231" s="18"/>
      <c r="F231" s="42">
        <f>SUMIF('Cust MB Ind'!$X$8:$AH$8,$B$29,'Cust MB Ind'!$X191:$AH191)</f>
        <v>1</v>
      </c>
      <c r="G231" s="42">
        <f>'Avg Bill Days'!C188</f>
        <v>30.475999999999999</v>
      </c>
      <c r="H231" s="42"/>
      <c r="I231" s="42"/>
      <c r="J231" s="42">
        <f t="shared" si="19"/>
        <v>0</v>
      </c>
      <c r="K231" s="42">
        <f t="shared" si="19"/>
        <v>142</v>
      </c>
      <c r="L231" s="42"/>
      <c r="M231" s="42"/>
      <c r="N231" s="42"/>
      <c r="O231" s="42"/>
      <c r="P231" s="42"/>
      <c r="Q231" s="42"/>
      <c r="R231" s="42">
        <f t="shared" si="20"/>
        <v>150335</v>
      </c>
      <c r="S231" s="42">
        <f t="shared" si="21"/>
        <v>554</v>
      </c>
    </row>
    <row r="232" spans="1:19">
      <c r="A232" s="18">
        <f t="shared" si="22"/>
        <v>2027</v>
      </c>
      <c r="B232" s="18">
        <f t="shared" si="23"/>
        <v>9</v>
      </c>
      <c r="C232" s="18"/>
      <c r="D232" s="18"/>
      <c r="E232" s="18"/>
      <c r="F232" s="42">
        <f>SUMIF('Cust MB Ind'!$X$8:$AH$8,$B$29,'Cust MB Ind'!$X192:$AH192)</f>
        <v>1</v>
      </c>
      <c r="G232" s="42">
        <f>'Avg Bill Days'!C189</f>
        <v>31.143000000000001</v>
      </c>
      <c r="H232" s="42"/>
      <c r="I232" s="42"/>
      <c r="J232" s="42">
        <f t="shared" si="19"/>
        <v>0</v>
      </c>
      <c r="K232" s="42">
        <f t="shared" si="19"/>
        <v>139</v>
      </c>
      <c r="L232" s="42"/>
      <c r="M232" s="42"/>
      <c r="N232" s="42"/>
      <c r="O232" s="42"/>
      <c r="P232" s="42"/>
      <c r="Q232" s="42"/>
      <c r="R232" s="42">
        <f t="shared" si="20"/>
        <v>149200</v>
      </c>
      <c r="S232" s="42">
        <f t="shared" si="21"/>
        <v>558</v>
      </c>
    </row>
    <row r="233" spans="1:19">
      <c r="A233" s="18">
        <f t="shared" si="22"/>
        <v>2027</v>
      </c>
      <c r="B233" s="18">
        <f t="shared" si="23"/>
        <v>10</v>
      </c>
      <c r="C233" s="18"/>
      <c r="D233" s="18"/>
      <c r="E233" s="18"/>
      <c r="F233" s="42">
        <f>SUMIF('Cust MB Ind'!$X$8:$AH$8,$B$29,'Cust MB Ind'!$X193:$AH193)</f>
        <v>1</v>
      </c>
      <c r="G233" s="42">
        <f>'Avg Bill Days'!C190</f>
        <v>30.762</v>
      </c>
      <c r="H233" s="42"/>
      <c r="I233" s="42"/>
      <c r="J233" s="42">
        <f t="shared" si="19"/>
        <v>0</v>
      </c>
      <c r="K233" s="42">
        <f t="shared" si="19"/>
        <v>141</v>
      </c>
      <c r="L233" s="42"/>
      <c r="M233" s="42"/>
      <c r="N233" s="42"/>
      <c r="O233" s="42"/>
      <c r="P233" s="42"/>
      <c r="Q233" s="42"/>
      <c r="R233" s="42">
        <f t="shared" si="20"/>
        <v>135877</v>
      </c>
      <c r="S233" s="42">
        <f t="shared" si="21"/>
        <v>546</v>
      </c>
    </row>
    <row r="234" spans="1:19">
      <c r="A234" s="18">
        <f t="shared" si="22"/>
        <v>2027</v>
      </c>
      <c r="B234" s="18">
        <f t="shared" si="23"/>
        <v>11</v>
      </c>
      <c r="C234" s="18"/>
      <c r="D234" s="18"/>
      <c r="E234" s="18"/>
      <c r="F234" s="42">
        <f>SUMIF('Cust MB Ind'!$X$8:$AH$8,$B$29,'Cust MB Ind'!$X194:$AH194)</f>
        <v>1</v>
      </c>
      <c r="G234" s="42">
        <f>'Avg Bill Days'!C191</f>
        <v>28.619</v>
      </c>
      <c r="H234" s="42"/>
      <c r="I234" s="42"/>
      <c r="J234" s="42">
        <f t="shared" si="19"/>
        <v>0</v>
      </c>
      <c r="K234" s="42">
        <f t="shared" si="19"/>
        <v>126</v>
      </c>
      <c r="L234" s="42"/>
      <c r="M234" s="42"/>
      <c r="N234" s="42"/>
      <c r="O234" s="42"/>
      <c r="P234" s="42"/>
      <c r="Q234" s="42"/>
      <c r="R234" s="42">
        <f t="shared" si="20"/>
        <v>117634</v>
      </c>
      <c r="S234" s="42">
        <f t="shared" si="21"/>
        <v>532</v>
      </c>
    </row>
    <row r="235" spans="1:19">
      <c r="A235" s="18">
        <f t="shared" si="22"/>
        <v>2027</v>
      </c>
      <c r="B235" s="18">
        <f t="shared" si="23"/>
        <v>12</v>
      </c>
      <c r="C235" s="18"/>
      <c r="D235" s="18"/>
      <c r="E235" s="18"/>
      <c r="F235" s="42">
        <f>SUMIF('Cust MB Ind'!$X$8:$AH$8,$B$29,'Cust MB Ind'!$X195:$AH195)</f>
        <v>1</v>
      </c>
      <c r="G235" s="42">
        <f>'Avg Bill Days'!C192</f>
        <v>31.238</v>
      </c>
      <c r="H235" s="42"/>
      <c r="I235" s="42"/>
      <c r="J235" s="42">
        <f t="shared" si="19"/>
        <v>0</v>
      </c>
      <c r="K235" s="42">
        <f t="shared" si="19"/>
        <v>124</v>
      </c>
      <c r="L235" s="42"/>
      <c r="M235" s="42"/>
      <c r="N235" s="42"/>
      <c r="O235" s="42"/>
      <c r="P235" s="42"/>
      <c r="Q235" s="42"/>
      <c r="R235" s="42">
        <f t="shared" si="20"/>
        <v>124869</v>
      </c>
      <c r="S235" s="42">
        <f t="shared" si="21"/>
        <v>534</v>
      </c>
    </row>
    <row r="236" spans="1:19">
      <c r="A236" s="18">
        <f t="shared" si="22"/>
        <v>2028</v>
      </c>
      <c r="B236" s="18">
        <f t="shared" si="23"/>
        <v>1</v>
      </c>
      <c r="C236" s="18"/>
      <c r="D236" s="18"/>
      <c r="E236" s="18"/>
      <c r="F236" s="42">
        <f>SUMIF('Cust MB Ind'!$X$8:$AH$8,$B$29,'Cust MB Ind'!$X196:$AH196)</f>
        <v>1</v>
      </c>
      <c r="G236" s="42">
        <f>'Avg Bill Days'!C193</f>
        <v>32.286000000000001</v>
      </c>
      <c r="H236" s="42"/>
      <c r="I236" s="42"/>
      <c r="J236" s="42">
        <f t="shared" si="19"/>
        <v>0</v>
      </c>
      <c r="K236" s="42">
        <f t="shared" si="19"/>
        <v>114</v>
      </c>
      <c r="L236" s="42"/>
      <c r="M236" s="42"/>
      <c r="N236" s="42"/>
      <c r="O236" s="42"/>
      <c r="P236" s="42"/>
      <c r="Q236" s="42"/>
      <c r="R236" s="42">
        <f t="shared" si="20"/>
        <v>121203</v>
      </c>
      <c r="S236" s="42">
        <f t="shared" si="21"/>
        <v>539</v>
      </c>
    </row>
    <row r="237" spans="1:19">
      <c r="A237" s="18">
        <f t="shared" si="22"/>
        <v>2028</v>
      </c>
      <c r="B237" s="18">
        <f t="shared" si="23"/>
        <v>2</v>
      </c>
      <c r="C237" s="18"/>
      <c r="D237" s="18"/>
      <c r="E237" s="18"/>
      <c r="F237" s="42">
        <f>SUMIF('Cust MB Ind'!$X$8:$AH$8,$B$29,'Cust MB Ind'!$X197:$AH197)</f>
        <v>1</v>
      </c>
      <c r="G237" s="42">
        <f>'Avg Bill Days'!C194</f>
        <v>30.31</v>
      </c>
      <c r="H237" s="42"/>
      <c r="I237" s="42"/>
      <c r="J237" s="42">
        <f t="shared" si="19"/>
        <v>0</v>
      </c>
      <c r="K237" s="42">
        <f t="shared" si="19"/>
        <v>113</v>
      </c>
      <c r="L237" s="42"/>
      <c r="M237" s="42"/>
      <c r="N237" s="42"/>
      <c r="O237" s="42"/>
      <c r="P237" s="42"/>
      <c r="Q237" s="42"/>
      <c r="R237" s="42">
        <f t="shared" si="20"/>
        <v>117489</v>
      </c>
      <c r="S237" s="42">
        <f t="shared" si="21"/>
        <v>527</v>
      </c>
    </row>
    <row r="238" spans="1:19">
      <c r="A238" s="18">
        <f t="shared" si="22"/>
        <v>2028</v>
      </c>
      <c r="B238" s="18">
        <f t="shared" si="23"/>
        <v>3</v>
      </c>
      <c r="C238" s="18"/>
      <c r="D238" s="18"/>
      <c r="E238" s="18"/>
      <c r="F238" s="42">
        <f>SUMIF('Cust MB Ind'!$X$8:$AH$8,$B$29,'Cust MB Ind'!$X198:$AH198)</f>
        <v>1</v>
      </c>
      <c r="G238" s="42">
        <f>'Avg Bill Days'!C195</f>
        <v>30.024000000000001</v>
      </c>
      <c r="H238" s="42"/>
      <c r="I238" s="42"/>
      <c r="J238" s="42">
        <f t="shared" si="19"/>
        <v>0</v>
      </c>
      <c r="K238" s="42">
        <f t="shared" si="19"/>
        <v>129</v>
      </c>
      <c r="L238" s="42"/>
      <c r="M238" s="42"/>
      <c r="N238" s="42"/>
      <c r="O238" s="42"/>
      <c r="P238" s="42"/>
      <c r="Q238" s="42"/>
      <c r="R238" s="42">
        <f t="shared" si="20"/>
        <v>124715</v>
      </c>
      <c r="S238" s="42">
        <f t="shared" si="21"/>
        <v>525</v>
      </c>
    </row>
    <row r="239" spans="1:19">
      <c r="A239" s="18">
        <f t="shared" si="22"/>
        <v>2028</v>
      </c>
      <c r="B239" s="18">
        <f t="shared" si="23"/>
        <v>4</v>
      </c>
      <c r="C239" s="18"/>
      <c r="D239" s="18"/>
      <c r="E239" s="18"/>
      <c r="F239" s="42">
        <f>SUMIF('Cust MB Ind'!$X$8:$AH$8,$B$29,'Cust MB Ind'!$X199:$AH199)</f>
        <v>1</v>
      </c>
      <c r="G239" s="42">
        <f>'Avg Bill Days'!C196</f>
        <v>30.713999999999999</v>
      </c>
      <c r="H239" s="42"/>
      <c r="I239" s="42"/>
      <c r="J239" s="42">
        <f t="shared" si="19"/>
        <v>0</v>
      </c>
      <c r="K239" s="42">
        <f t="shared" si="19"/>
        <v>125</v>
      </c>
      <c r="L239" s="42"/>
      <c r="M239" s="42"/>
      <c r="N239" s="42"/>
      <c r="O239" s="42"/>
      <c r="P239" s="42"/>
      <c r="Q239" s="42"/>
      <c r="R239" s="42">
        <f t="shared" si="20"/>
        <v>125036</v>
      </c>
      <c r="S239" s="42">
        <f t="shared" si="21"/>
        <v>527</v>
      </c>
    </row>
    <row r="240" spans="1:19">
      <c r="A240" s="18">
        <f t="shared" si="22"/>
        <v>2028</v>
      </c>
      <c r="B240" s="18">
        <f t="shared" si="23"/>
        <v>5</v>
      </c>
      <c r="C240" s="18"/>
      <c r="D240" s="18"/>
      <c r="E240" s="18"/>
      <c r="F240" s="42">
        <f>SUMIF('Cust MB Ind'!$X$8:$AH$8,$B$29,'Cust MB Ind'!$X200:$AH200)</f>
        <v>1</v>
      </c>
      <c r="G240" s="42">
        <f>'Avg Bill Days'!C197</f>
        <v>29.524000000000001</v>
      </c>
      <c r="H240" s="42"/>
      <c r="I240" s="42"/>
      <c r="J240" s="42">
        <f t="shared" si="19"/>
        <v>0</v>
      </c>
      <c r="K240" s="42">
        <f t="shared" si="19"/>
        <v>127</v>
      </c>
      <c r="L240" s="42"/>
      <c r="M240" s="42"/>
      <c r="N240" s="42"/>
      <c r="O240" s="42"/>
      <c r="P240" s="42"/>
      <c r="Q240" s="42"/>
      <c r="R240" s="42">
        <f t="shared" si="20"/>
        <v>124610</v>
      </c>
      <c r="S240" s="42">
        <f t="shared" si="21"/>
        <v>530</v>
      </c>
    </row>
    <row r="241" spans="1:19">
      <c r="A241" s="18">
        <f t="shared" si="22"/>
        <v>2028</v>
      </c>
      <c r="B241" s="18">
        <f t="shared" si="23"/>
        <v>6</v>
      </c>
      <c r="C241" s="18"/>
      <c r="D241" s="18"/>
      <c r="E241" s="18"/>
      <c r="F241" s="42">
        <f>SUMIF('Cust MB Ind'!$X$8:$AH$8,$B$29,'Cust MB Ind'!$X201:$AH201)</f>
        <v>1</v>
      </c>
      <c r="G241" s="42">
        <f>'Avg Bill Days'!C198</f>
        <v>30.619</v>
      </c>
      <c r="H241" s="42"/>
      <c r="I241" s="42"/>
      <c r="J241" s="42">
        <f t="shared" si="19"/>
        <v>0</v>
      </c>
      <c r="K241" s="42">
        <f t="shared" si="19"/>
        <v>132</v>
      </c>
      <c r="L241" s="42"/>
      <c r="M241" s="42"/>
      <c r="N241" s="42"/>
      <c r="O241" s="42"/>
      <c r="P241" s="42"/>
      <c r="Q241" s="42"/>
      <c r="R241" s="42">
        <f t="shared" si="20"/>
        <v>141532</v>
      </c>
      <c r="S241" s="42">
        <f t="shared" si="21"/>
        <v>552</v>
      </c>
    </row>
    <row r="242" spans="1:19">
      <c r="A242" s="18">
        <f t="shared" si="22"/>
        <v>2028</v>
      </c>
      <c r="B242" s="18">
        <f t="shared" si="23"/>
        <v>7</v>
      </c>
      <c r="C242" s="18"/>
      <c r="D242" s="18"/>
      <c r="E242" s="18"/>
      <c r="F242" s="42">
        <f>SUMIF('Cust MB Ind'!$X$8:$AH$8,$B$29,'Cust MB Ind'!$X202:$AH202)</f>
        <v>1</v>
      </c>
      <c r="G242" s="42">
        <f>'Avg Bill Days'!C199</f>
        <v>30.713999999999999</v>
      </c>
      <c r="H242" s="42"/>
      <c r="I242" s="42"/>
      <c r="J242" s="42">
        <f t="shared" ref="J242:K305" si="24">ROUND(SUMIF($B$32:$B$45,$B242,J$32:J$45)*$F242,0)</f>
        <v>0</v>
      </c>
      <c r="K242" s="42">
        <f t="shared" si="24"/>
        <v>142</v>
      </c>
      <c r="L242" s="42"/>
      <c r="M242" s="42"/>
      <c r="N242" s="42"/>
      <c r="O242" s="42"/>
      <c r="P242" s="42"/>
      <c r="Q242" s="42"/>
      <c r="R242" s="42">
        <f t="shared" ref="R242:R305" si="25">ROUND(SUMIF($B$32:$B$45,$B242,R$32:R$45)*$F242*$G242,0)</f>
        <v>145413</v>
      </c>
      <c r="S242" s="42">
        <f t="shared" ref="S242:S305" si="26">ROUND(SUMIF($B$32:$B$45,$B242,S$32:S$45)*$F242,0)</f>
        <v>550</v>
      </c>
    </row>
    <row r="243" spans="1:19">
      <c r="A243" s="18">
        <f t="shared" si="22"/>
        <v>2028</v>
      </c>
      <c r="B243" s="18">
        <f t="shared" si="23"/>
        <v>8</v>
      </c>
      <c r="C243" s="18"/>
      <c r="D243" s="18"/>
      <c r="E243" s="18"/>
      <c r="F243" s="42">
        <f>SUMIF('Cust MB Ind'!$X$8:$AH$8,$B$29,'Cust MB Ind'!$X203:$AH203)</f>
        <v>1</v>
      </c>
      <c r="G243" s="42">
        <f>'Avg Bill Days'!C200</f>
        <v>30.475999999999999</v>
      </c>
      <c r="H243" s="42"/>
      <c r="I243" s="42"/>
      <c r="J243" s="42">
        <f t="shared" si="24"/>
        <v>0</v>
      </c>
      <c r="K243" s="42">
        <f t="shared" si="24"/>
        <v>142</v>
      </c>
      <c r="L243" s="42"/>
      <c r="M243" s="42"/>
      <c r="N243" s="42"/>
      <c r="O243" s="42"/>
      <c r="P243" s="42"/>
      <c r="Q243" s="42"/>
      <c r="R243" s="42">
        <f t="shared" si="25"/>
        <v>150335</v>
      </c>
      <c r="S243" s="42">
        <f t="shared" si="26"/>
        <v>554</v>
      </c>
    </row>
    <row r="244" spans="1:19">
      <c r="A244" s="18">
        <f t="shared" si="22"/>
        <v>2028</v>
      </c>
      <c r="B244" s="18">
        <f t="shared" si="23"/>
        <v>9</v>
      </c>
      <c r="C244" s="18"/>
      <c r="D244" s="18"/>
      <c r="E244" s="18"/>
      <c r="F244" s="42">
        <f>SUMIF('Cust MB Ind'!$X$8:$AH$8,$B$29,'Cust MB Ind'!$X204:$AH204)</f>
        <v>1</v>
      </c>
      <c r="G244" s="42">
        <f>'Avg Bill Days'!C201</f>
        <v>31.143000000000001</v>
      </c>
      <c r="H244" s="42"/>
      <c r="I244" s="42"/>
      <c r="J244" s="42">
        <f t="shared" si="24"/>
        <v>0</v>
      </c>
      <c r="K244" s="42">
        <f t="shared" si="24"/>
        <v>139</v>
      </c>
      <c r="L244" s="42"/>
      <c r="M244" s="42"/>
      <c r="N244" s="42"/>
      <c r="O244" s="42"/>
      <c r="P244" s="42"/>
      <c r="Q244" s="42"/>
      <c r="R244" s="42">
        <f t="shared" si="25"/>
        <v>149200</v>
      </c>
      <c r="S244" s="42">
        <f t="shared" si="26"/>
        <v>558</v>
      </c>
    </row>
    <row r="245" spans="1:19">
      <c r="A245" s="18">
        <f t="shared" si="22"/>
        <v>2028</v>
      </c>
      <c r="B245" s="18">
        <f t="shared" si="23"/>
        <v>10</v>
      </c>
      <c r="C245" s="18"/>
      <c r="D245" s="18"/>
      <c r="E245" s="18"/>
      <c r="F245" s="42">
        <f>SUMIF('Cust MB Ind'!$X$8:$AH$8,$B$29,'Cust MB Ind'!$X205:$AH205)</f>
        <v>1</v>
      </c>
      <c r="G245" s="42">
        <f>'Avg Bill Days'!C202</f>
        <v>30.762</v>
      </c>
      <c r="H245" s="42"/>
      <c r="I245" s="42"/>
      <c r="J245" s="42">
        <f t="shared" si="24"/>
        <v>0</v>
      </c>
      <c r="K245" s="42">
        <f t="shared" si="24"/>
        <v>141</v>
      </c>
      <c r="L245" s="42"/>
      <c r="M245" s="42"/>
      <c r="N245" s="42"/>
      <c r="O245" s="42"/>
      <c r="P245" s="42"/>
      <c r="Q245" s="42"/>
      <c r="R245" s="42">
        <f t="shared" si="25"/>
        <v>135877</v>
      </c>
      <c r="S245" s="42">
        <f t="shared" si="26"/>
        <v>546</v>
      </c>
    </row>
    <row r="246" spans="1:19">
      <c r="A246" s="18">
        <f t="shared" si="22"/>
        <v>2028</v>
      </c>
      <c r="B246" s="18">
        <f t="shared" si="23"/>
        <v>11</v>
      </c>
      <c r="C246" s="18"/>
      <c r="D246" s="18"/>
      <c r="E246" s="18"/>
      <c r="F246" s="42">
        <f>SUMIF('Cust MB Ind'!$X$8:$AH$8,$B$29,'Cust MB Ind'!$X206:$AH206)</f>
        <v>1</v>
      </c>
      <c r="G246" s="42">
        <f>'Avg Bill Days'!C203</f>
        <v>28.619</v>
      </c>
      <c r="H246" s="42"/>
      <c r="I246" s="42"/>
      <c r="J246" s="42">
        <f t="shared" si="24"/>
        <v>0</v>
      </c>
      <c r="K246" s="42">
        <f t="shared" si="24"/>
        <v>126</v>
      </c>
      <c r="L246" s="42"/>
      <c r="M246" s="42"/>
      <c r="N246" s="42"/>
      <c r="O246" s="42"/>
      <c r="P246" s="42"/>
      <c r="Q246" s="42"/>
      <c r="R246" s="42">
        <f t="shared" si="25"/>
        <v>117634</v>
      </c>
      <c r="S246" s="42">
        <f t="shared" si="26"/>
        <v>532</v>
      </c>
    </row>
    <row r="247" spans="1:19">
      <c r="A247" s="18">
        <f t="shared" si="22"/>
        <v>2028</v>
      </c>
      <c r="B247" s="18">
        <f t="shared" si="23"/>
        <v>12</v>
      </c>
      <c r="C247" s="18"/>
      <c r="D247" s="18"/>
      <c r="E247" s="18"/>
      <c r="F247" s="42">
        <f>SUMIF('Cust MB Ind'!$X$8:$AH$8,$B$29,'Cust MB Ind'!$X207:$AH207)</f>
        <v>1</v>
      </c>
      <c r="G247" s="42">
        <f>'Avg Bill Days'!C204</f>
        <v>31.238</v>
      </c>
      <c r="H247" s="42"/>
      <c r="I247" s="42"/>
      <c r="J247" s="42">
        <f t="shared" si="24"/>
        <v>0</v>
      </c>
      <c r="K247" s="42">
        <f t="shared" si="24"/>
        <v>124</v>
      </c>
      <c r="L247" s="42"/>
      <c r="M247" s="42"/>
      <c r="N247" s="42"/>
      <c r="O247" s="42"/>
      <c r="P247" s="42"/>
      <c r="Q247" s="42"/>
      <c r="R247" s="42">
        <f t="shared" si="25"/>
        <v>124869</v>
      </c>
      <c r="S247" s="42">
        <f t="shared" si="26"/>
        <v>534</v>
      </c>
    </row>
    <row r="248" spans="1:19">
      <c r="A248" s="18">
        <f t="shared" si="22"/>
        <v>2029</v>
      </c>
      <c r="B248" s="18">
        <f t="shared" si="23"/>
        <v>1</v>
      </c>
      <c r="C248" s="18"/>
      <c r="D248" s="18"/>
      <c r="E248" s="18"/>
      <c r="F248" s="42">
        <f>SUMIF('Cust MB Ind'!$X$8:$AH$8,$B$29,'Cust MB Ind'!$X208:$AH208)</f>
        <v>1</v>
      </c>
      <c r="G248" s="42">
        <f>'Avg Bill Days'!C205</f>
        <v>32.286000000000001</v>
      </c>
      <c r="H248" s="42"/>
      <c r="I248" s="42"/>
      <c r="J248" s="42">
        <f t="shared" si="24"/>
        <v>0</v>
      </c>
      <c r="K248" s="42">
        <f t="shared" si="24"/>
        <v>114</v>
      </c>
      <c r="L248" s="42"/>
      <c r="M248" s="42"/>
      <c r="N248" s="42"/>
      <c r="O248" s="42"/>
      <c r="P248" s="42"/>
      <c r="Q248" s="42"/>
      <c r="R248" s="42">
        <f t="shared" si="25"/>
        <v>121203</v>
      </c>
      <c r="S248" s="42">
        <f t="shared" si="26"/>
        <v>539</v>
      </c>
    </row>
    <row r="249" spans="1:19">
      <c r="A249" s="18">
        <f t="shared" si="22"/>
        <v>2029</v>
      </c>
      <c r="B249" s="18">
        <f t="shared" si="23"/>
        <v>2</v>
      </c>
      <c r="C249" s="18"/>
      <c r="D249" s="18"/>
      <c r="E249" s="18"/>
      <c r="F249" s="42">
        <f>SUMIF('Cust MB Ind'!$X$8:$AH$8,$B$29,'Cust MB Ind'!$X209:$AH209)</f>
        <v>1</v>
      </c>
      <c r="G249" s="42">
        <f>'Avg Bill Days'!C206</f>
        <v>29.81</v>
      </c>
      <c r="H249" s="42"/>
      <c r="I249" s="42"/>
      <c r="J249" s="42">
        <f t="shared" si="24"/>
        <v>0</v>
      </c>
      <c r="K249" s="42">
        <f t="shared" si="24"/>
        <v>113</v>
      </c>
      <c r="L249" s="42"/>
      <c r="M249" s="42"/>
      <c r="N249" s="42"/>
      <c r="O249" s="42"/>
      <c r="P249" s="42"/>
      <c r="Q249" s="42"/>
      <c r="R249" s="42">
        <f t="shared" si="25"/>
        <v>115551</v>
      </c>
      <c r="S249" s="42">
        <f t="shared" si="26"/>
        <v>527</v>
      </c>
    </row>
    <row r="250" spans="1:19">
      <c r="A250" s="18">
        <f t="shared" si="22"/>
        <v>2029</v>
      </c>
      <c r="B250" s="18">
        <f t="shared" si="23"/>
        <v>3</v>
      </c>
      <c r="C250" s="18"/>
      <c r="D250" s="18"/>
      <c r="E250" s="18"/>
      <c r="F250" s="42">
        <f>SUMIF('Cust MB Ind'!$X$8:$AH$8,$B$29,'Cust MB Ind'!$X210:$AH210)</f>
        <v>1</v>
      </c>
      <c r="G250" s="42">
        <f>'Avg Bill Days'!C207</f>
        <v>29.524000000000001</v>
      </c>
      <c r="H250" s="42"/>
      <c r="I250" s="42"/>
      <c r="J250" s="42">
        <f t="shared" si="24"/>
        <v>0</v>
      </c>
      <c r="K250" s="42">
        <f t="shared" si="24"/>
        <v>129</v>
      </c>
      <c r="L250" s="42"/>
      <c r="M250" s="42"/>
      <c r="N250" s="42"/>
      <c r="O250" s="42"/>
      <c r="P250" s="42"/>
      <c r="Q250" s="42"/>
      <c r="R250" s="42">
        <f t="shared" si="25"/>
        <v>122638</v>
      </c>
      <c r="S250" s="42">
        <f t="shared" si="26"/>
        <v>525</v>
      </c>
    </row>
    <row r="251" spans="1:19">
      <c r="A251" s="18">
        <f t="shared" si="22"/>
        <v>2029</v>
      </c>
      <c r="B251" s="18">
        <f t="shared" si="23"/>
        <v>4</v>
      </c>
      <c r="C251" s="18"/>
      <c r="D251" s="18"/>
      <c r="E251" s="18"/>
      <c r="F251" s="42">
        <f>SUMIF('Cust MB Ind'!$X$8:$AH$8,$B$29,'Cust MB Ind'!$X211:$AH211)</f>
        <v>1</v>
      </c>
      <c r="G251" s="42">
        <f>'Avg Bill Days'!C208</f>
        <v>30.713999999999999</v>
      </c>
      <c r="H251" s="42"/>
      <c r="I251" s="42"/>
      <c r="J251" s="42">
        <f t="shared" si="24"/>
        <v>0</v>
      </c>
      <c r="K251" s="42">
        <f t="shared" si="24"/>
        <v>125</v>
      </c>
      <c r="L251" s="42"/>
      <c r="M251" s="42"/>
      <c r="N251" s="42"/>
      <c r="O251" s="42"/>
      <c r="P251" s="42"/>
      <c r="Q251" s="42"/>
      <c r="R251" s="42">
        <f t="shared" si="25"/>
        <v>125036</v>
      </c>
      <c r="S251" s="42">
        <f t="shared" si="26"/>
        <v>527</v>
      </c>
    </row>
    <row r="252" spans="1:19">
      <c r="A252" s="18">
        <f t="shared" si="22"/>
        <v>2029</v>
      </c>
      <c r="B252" s="18">
        <f t="shared" si="23"/>
        <v>5</v>
      </c>
      <c r="C252" s="18"/>
      <c r="D252" s="18"/>
      <c r="E252" s="18"/>
      <c r="F252" s="42">
        <f>SUMIF('Cust MB Ind'!$X$8:$AH$8,$B$29,'Cust MB Ind'!$X212:$AH212)</f>
        <v>1</v>
      </c>
      <c r="G252" s="42">
        <f>'Avg Bill Days'!C209</f>
        <v>29.524000000000001</v>
      </c>
      <c r="H252" s="42"/>
      <c r="I252" s="42"/>
      <c r="J252" s="42">
        <f t="shared" si="24"/>
        <v>0</v>
      </c>
      <c r="K252" s="42">
        <f t="shared" si="24"/>
        <v>127</v>
      </c>
      <c r="L252" s="42"/>
      <c r="M252" s="42"/>
      <c r="N252" s="42"/>
      <c r="O252" s="42"/>
      <c r="P252" s="42"/>
      <c r="Q252" s="42"/>
      <c r="R252" s="42">
        <f t="shared" si="25"/>
        <v>124610</v>
      </c>
      <c r="S252" s="42">
        <f t="shared" si="26"/>
        <v>530</v>
      </c>
    </row>
    <row r="253" spans="1:19">
      <c r="A253" s="18">
        <f t="shared" si="22"/>
        <v>2029</v>
      </c>
      <c r="B253" s="18">
        <f t="shared" si="23"/>
        <v>6</v>
      </c>
      <c r="C253" s="18"/>
      <c r="D253" s="18"/>
      <c r="E253" s="18"/>
      <c r="F253" s="42">
        <f>SUMIF('Cust MB Ind'!$X$8:$AH$8,$B$29,'Cust MB Ind'!$X213:$AH213)</f>
        <v>1</v>
      </c>
      <c r="G253" s="42">
        <f>'Avg Bill Days'!C210</f>
        <v>30.619</v>
      </c>
      <c r="H253" s="42"/>
      <c r="I253" s="42"/>
      <c r="J253" s="42">
        <f t="shared" si="24"/>
        <v>0</v>
      </c>
      <c r="K253" s="42">
        <f t="shared" si="24"/>
        <v>132</v>
      </c>
      <c r="L253" s="42"/>
      <c r="M253" s="42"/>
      <c r="N253" s="42"/>
      <c r="O253" s="42"/>
      <c r="P253" s="42"/>
      <c r="Q253" s="42"/>
      <c r="R253" s="42">
        <f t="shared" si="25"/>
        <v>141532</v>
      </c>
      <c r="S253" s="42">
        <f t="shared" si="26"/>
        <v>552</v>
      </c>
    </row>
    <row r="254" spans="1:19">
      <c r="A254" s="18">
        <f t="shared" si="22"/>
        <v>2029</v>
      </c>
      <c r="B254" s="18">
        <f t="shared" si="23"/>
        <v>7</v>
      </c>
      <c r="C254" s="18"/>
      <c r="D254" s="18"/>
      <c r="E254" s="18"/>
      <c r="F254" s="42">
        <f>SUMIF('Cust MB Ind'!$X$8:$AH$8,$B$29,'Cust MB Ind'!$X214:$AH214)</f>
        <v>1</v>
      </c>
      <c r="G254" s="42">
        <f>'Avg Bill Days'!C211</f>
        <v>30.713999999999999</v>
      </c>
      <c r="H254" s="42"/>
      <c r="I254" s="42"/>
      <c r="J254" s="42">
        <f t="shared" si="24"/>
        <v>0</v>
      </c>
      <c r="K254" s="42">
        <f t="shared" si="24"/>
        <v>142</v>
      </c>
      <c r="L254" s="42"/>
      <c r="M254" s="42"/>
      <c r="N254" s="42"/>
      <c r="O254" s="42"/>
      <c r="P254" s="42"/>
      <c r="Q254" s="42"/>
      <c r="R254" s="42">
        <f t="shared" si="25"/>
        <v>145413</v>
      </c>
      <c r="S254" s="42">
        <f t="shared" si="26"/>
        <v>550</v>
      </c>
    </row>
    <row r="255" spans="1:19">
      <c r="A255" s="18">
        <f t="shared" si="22"/>
        <v>2029</v>
      </c>
      <c r="B255" s="18">
        <f t="shared" si="23"/>
        <v>8</v>
      </c>
      <c r="C255" s="18"/>
      <c r="D255" s="18"/>
      <c r="E255" s="18"/>
      <c r="F255" s="42">
        <f>SUMIF('Cust MB Ind'!$X$8:$AH$8,$B$29,'Cust MB Ind'!$X215:$AH215)</f>
        <v>1</v>
      </c>
      <c r="G255" s="42">
        <f>'Avg Bill Days'!C212</f>
        <v>30.475999999999999</v>
      </c>
      <c r="H255" s="42"/>
      <c r="I255" s="42"/>
      <c r="J255" s="42">
        <f t="shared" si="24"/>
        <v>0</v>
      </c>
      <c r="K255" s="42">
        <f t="shared" si="24"/>
        <v>142</v>
      </c>
      <c r="L255" s="42"/>
      <c r="M255" s="42"/>
      <c r="N255" s="42"/>
      <c r="O255" s="42"/>
      <c r="P255" s="42"/>
      <c r="Q255" s="42"/>
      <c r="R255" s="42">
        <f t="shared" si="25"/>
        <v>150335</v>
      </c>
      <c r="S255" s="42">
        <f t="shared" si="26"/>
        <v>554</v>
      </c>
    </row>
    <row r="256" spans="1:19">
      <c r="A256" s="18">
        <f t="shared" si="22"/>
        <v>2029</v>
      </c>
      <c r="B256" s="18">
        <f t="shared" si="23"/>
        <v>9</v>
      </c>
      <c r="C256" s="18"/>
      <c r="D256" s="18"/>
      <c r="E256" s="18"/>
      <c r="F256" s="42">
        <f>SUMIF('Cust MB Ind'!$X$8:$AH$8,$B$29,'Cust MB Ind'!$X216:$AH216)</f>
        <v>1</v>
      </c>
      <c r="G256" s="42">
        <f>'Avg Bill Days'!C213</f>
        <v>31.143000000000001</v>
      </c>
      <c r="H256" s="42"/>
      <c r="I256" s="42"/>
      <c r="J256" s="42">
        <f t="shared" si="24"/>
        <v>0</v>
      </c>
      <c r="K256" s="42">
        <f t="shared" si="24"/>
        <v>139</v>
      </c>
      <c r="L256" s="42"/>
      <c r="M256" s="42"/>
      <c r="N256" s="42"/>
      <c r="O256" s="42"/>
      <c r="P256" s="42"/>
      <c r="Q256" s="42"/>
      <c r="R256" s="42">
        <f t="shared" si="25"/>
        <v>149200</v>
      </c>
      <c r="S256" s="42">
        <f t="shared" si="26"/>
        <v>558</v>
      </c>
    </row>
    <row r="257" spans="1:19">
      <c r="A257" s="18">
        <f t="shared" si="22"/>
        <v>2029</v>
      </c>
      <c r="B257" s="18">
        <f t="shared" si="23"/>
        <v>10</v>
      </c>
      <c r="C257" s="18"/>
      <c r="D257" s="18"/>
      <c r="E257" s="18"/>
      <c r="F257" s="42">
        <f>SUMIF('Cust MB Ind'!$X$8:$AH$8,$B$29,'Cust MB Ind'!$X217:$AH217)</f>
        <v>1</v>
      </c>
      <c r="G257" s="42">
        <f>'Avg Bill Days'!C214</f>
        <v>30.762</v>
      </c>
      <c r="H257" s="42"/>
      <c r="I257" s="42"/>
      <c r="J257" s="42">
        <f t="shared" si="24"/>
        <v>0</v>
      </c>
      <c r="K257" s="42">
        <f t="shared" si="24"/>
        <v>141</v>
      </c>
      <c r="L257" s="42"/>
      <c r="M257" s="42"/>
      <c r="N257" s="42"/>
      <c r="O257" s="42"/>
      <c r="P257" s="42"/>
      <c r="Q257" s="42"/>
      <c r="R257" s="42">
        <f t="shared" si="25"/>
        <v>135877</v>
      </c>
      <c r="S257" s="42">
        <f t="shared" si="26"/>
        <v>546</v>
      </c>
    </row>
    <row r="258" spans="1:19">
      <c r="A258" s="18">
        <f t="shared" si="22"/>
        <v>2029</v>
      </c>
      <c r="B258" s="18">
        <f t="shared" si="23"/>
        <v>11</v>
      </c>
      <c r="C258" s="18"/>
      <c r="D258" s="18"/>
      <c r="E258" s="18"/>
      <c r="F258" s="42">
        <f>SUMIF('Cust MB Ind'!$X$8:$AH$8,$B$29,'Cust MB Ind'!$X218:$AH218)</f>
        <v>1</v>
      </c>
      <c r="G258" s="42">
        <f>'Avg Bill Days'!C215</f>
        <v>28.619</v>
      </c>
      <c r="H258" s="42"/>
      <c r="I258" s="42"/>
      <c r="J258" s="42">
        <f t="shared" si="24"/>
        <v>0</v>
      </c>
      <c r="K258" s="42">
        <f t="shared" si="24"/>
        <v>126</v>
      </c>
      <c r="L258" s="42"/>
      <c r="M258" s="42"/>
      <c r="N258" s="42"/>
      <c r="O258" s="42"/>
      <c r="P258" s="42"/>
      <c r="Q258" s="42"/>
      <c r="R258" s="42">
        <f t="shared" si="25"/>
        <v>117634</v>
      </c>
      <c r="S258" s="42">
        <f t="shared" si="26"/>
        <v>532</v>
      </c>
    </row>
    <row r="259" spans="1:19">
      <c r="A259" s="18">
        <f t="shared" si="22"/>
        <v>2029</v>
      </c>
      <c r="B259" s="18">
        <f t="shared" si="23"/>
        <v>12</v>
      </c>
      <c r="C259" s="18"/>
      <c r="D259" s="18"/>
      <c r="E259" s="18"/>
      <c r="F259" s="42">
        <f>SUMIF('Cust MB Ind'!$X$8:$AH$8,$B$29,'Cust MB Ind'!$X219:$AH219)</f>
        <v>1</v>
      </c>
      <c r="G259" s="42">
        <f>'Avg Bill Days'!C216</f>
        <v>31.238</v>
      </c>
      <c r="H259" s="42"/>
      <c r="I259" s="42"/>
      <c r="J259" s="42">
        <f t="shared" si="24"/>
        <v>0</v>
      </c>
      <c r="K259" s="42">
        <f t="shared" si="24"/>
        <v>124</v>
      </c>
      <c r="L259" s="42"/>
      <c r="M259" s="42"/>
      <c r="N259" s="42"/>
      <c r="O259" s="42"/>
      <c r="P259" s="42"/>
      <c r="Q259" s="42"/>
      <c r="R259" s="42">
        <f t="shared" si="25"/>
        <v>124869</v>
      </c>
      <c r="S259" s="42">
        <f t="shared" si="26"/>
        <v>534</v>
      </c>
    </row>
    <row r="260" spans="1:19">
      <c r="A260" s="18">
        <f t="shared" ref="A260:A323" si="27">A248+1</f>
        <v>2030</v>
      </c>
      <c r="B260" s="18">
        <f t="shared" si="23"/>
        <v>1</v>
      </c>
      <c r="C260" s="18"/>
      <c r="D260" s="18"/>
      <c r="E260" s="18"/>
      <c r="F260" s="42">
        <f>SUMIF('Cust MB Ind'!$X$8:$AH$8,$B$29,'Cust MB Ind'!$X220:$AH220)</f>
        <v>1</v>
      </c>
      <c r="G260" s="42">
        <f>'Avg Bill Days'!C217</f>
        <v>32.286000000000001</v>
      </c>
      <c r="H260" s="42"/>
      <c r="I260" s="42"/>
      <c r="J260" s="42">
        <f t="shared" si="24"/>
        <v>0</v>
      </c>
      <c r="K260" s="42">
        <f t="shared" si="24"/>
        <v>114</v>
      </c>
      <c r="L260" s="42"/>
      <c r="M260" s="42"/>
      <c r="N260" s="42"/>
      <c r="O260" s="42"/>
      <c r="P260" s="42"/>
      <c r="Q260" s="42"/>
      <c r="R260" s="42">
        <f t="shared" si="25"/>
        <v>121203</v>
      </c>
      <c r="S260" s="42">
        <f t="shared" si="26"/>
        <v>539</v>
      </c>
    </row>
    <row r="261" spans="1:19">
      <c r="A261" s="18">
        <f t="shared" si="27"/>
        <v>2030</v>
      </c>
      <c r="B261" s="18">
        <f t="shared" ref="B261:B324" si="28">B249</f>
        <v>2</v>
      </c>
      <c r="C261" s="18"/>
      <c r="D261" s="18"/>
      <c r="E261" s="18"/>
      <c r="F261" s="42">
        <f>SUMIF('Cust MB Ind'!$X$8:$AH$8,$B$29,'Cust MB Ind'!$X221:$AH221)</f>
        <v>1</v>
      </c>
      <c r="G261" s="42">
        <f>'Avg Bill Days'!C218</f>
        <v>29.81</v>
      </c>
      <c r="H261" s="42"/>
      <c r="I261" s="42"/>
      <c r="J261" s="42">
        <f t="shared" si="24"/>
        <v>0</v>
      </c>
      <c r="K261" s="42">
        <f t="shared" si="24"/>
        <v>113</v>
      </c>
      <c r="L261" s="42"/>
      <c r="M261" s="42"/>
      <c r="N261" s="42"/>
      <c r="O261" s="42"/>
      <c r="P261" s="42"/>
      <c r="Q261" s="42"/>
      <c r="R261" s="42">
        <f t="shared" si="25"/>
        <v>115551</v>
      </c>
      <c r="S261" s="42">
        <f t="shared" si="26"/>
        <v>527</v>
      </c>
    </row>
    <row r="262" spans="1:19">
      <c r="A262" s="18">
        <f t="shared" si="27"/>
        <v>2030</v>
      </c>
      <c r="B262" s="18">
        <f t="shared" si="28"/>
        <v>3</v>
      </c>
      <c r="C262" s="18"/>
      <c r="D262" s="18"/>
      <c r="E262" s="18"/>
      <c r="F262" s="42">
        <f>SUMIF('Cust MB Ind'!$X$8:$AH$8,$B$29,'Cust MB Ind'!$X222:$AH222)</f>
        <v>1</v>
      </c>
      <c r="G262" s="42">
        <f>'Avg Bill Days'!C219</f>
        <v>29.524000000000001</v>
      </c>
      <c r="H262" s="42"/>
      <c r="I262" s="42"/>
      <c r="J262" s="42">
        <f t="shared" si="24"/>
        <v>0</v>
      </c>
      <c r="K262" s="42">
        <f t="shared" si="24"/>
        <v>129</v>
      </c>
      <c r="L262" s="42"/>
      <c r="M262" s="42"/>
      <c r="N262" s="42"/>
      <c r="O262" s="42"/>
      <c r="P262" s="42"/>
      <c r="Q262" s="42"/>
      <c r="R262" s="42">
        <f t="shared" si="25"/>
        <v>122638</v>
      </c>
      <c r="S262" s="42">
        <f t="shared" si="26"/>
        <v>525</v>
      </c>
    </row>
    <row r="263" spans="1:19">
      <c r="A263" s="18">
        <f t="shared" si="27"/>
        <v>2030</v>
      </c>
      <c r="B263" s="18">
        <f t="shared" si="28"/>
        <v>4</v>
      </c>
      <c r="C263" s="18"/>
      <c r="D263" s="18"/>
      <c r="E263" s="18"/>
      <c r="F263" s="42">
        <f>SUMIF('Cust MB Ind'!$X$8:$AH$8,$B$29,'Cust MB Ind'!$X223:$AH223)</f>
        <v>1</v>
      </c>
      <c r="G263" s="42">
        <f>'Avg Bill Days'!C220</f>
        <v>30.713999999999999</v>
      </c>
      <c r="H263" s="42"/>
      <c r="I263" s="42"/>
      <c r="J263" s="42">
        <f t="shared" si="24"/>
        <v>0</v>
      </c>
      <c r="K263" s="42">
        <f t="shared" si="24"/>
        <v>125</v>
      </c>
      <c r="L263" s="42"/>
      <c r="M263" s="42"/>
      <c r="N263" s="42"/>
      <c r="O263" s="42"/>
      <c r="P263" s="42"/>
      <c r="Q263" s="42"/>
      <c r="R263" s="42">
        <f t="shared" si="25"/>
        <v>125036</v>
      </c>
      <c r="S263" s="42">
        <f t="shared" si="26"/>
        <v>527</v>
      </c>
    </row>
    <row r="264" spans="1:19">
      <c r="A264" s="18">
        <f t="shared" si="27"/>
        <v>2030</v>
      </c>
      <c r="B264" s="18">
        <f t="shared" si="28"/>
        <v>5</v>
      </c>
      <c r="C264" s="18"/>
      <c r="D264" s="18"/>
      <c r="E264" s="18"/>
      <c r="F264" s="42">
        <f>SUMIF('Cust MB Ind'!$X$8:$AH$8,$B$29,'Cust MB Ind'!$X224:$AH224)</f>
        <v>1</v>
      </c>
      <c r="G264" s="42">
        <f>'Avg Bill Days'!C221</f>
        <v>29.524000000000001</v>
      </c>
      <c r="H264" s="42"/>
      <c r="I264" s="42"/>
      <c r="J264" s="42">
        <f t="shared" si="24"/>
        <v>0</v>
      </c>
      <c r="K264" s="42">
        <f t="shared" si="24"/>
        <v>127</v>
      </c>
      <c r="L264" s="42"/>
      <c r="M264" s="42"/>
      <c r="N264" s="42"/>
      <c r="O264" s="42"/>
      <c r="P264" s="42"/>
      <c r="Q264" s="42"/>
      <c r="R264" s="42">
        <f t="shared" si="25"/>
        <v>124610</v>
      </c>
      <c r="S264" s="42">
        <f t="shared" si="26"/>
        <v>530</v>
      </c>
    </row>
    <row r="265" spans="1:19">
      <c r="A265" s="18">
        <f t="shared" si="27"/>
        <v>2030</v>
      </c>
      <c r="B265" s="18">
        <f t="shared" si="28"/>
        <v>6</v>
      </c>
      <c r="C265" s="18"/>
      <c r="D265" s="18"/>
      <c r="E265" s="18"/>
      <c r="F265" s="42">
        <f>SUMIF('Cust MB Ind'!$X$8:$AH$8,$B$29,'Cust MB Ind'!$X225:$AH225)</f>
        <v>1</v>
      </c>
      <c r="G265" s="42">
        <f>'Avg Bill Days'!C222</f>
        <v>30.619</v>
      </c>
      <c r="H265" s="42"/>
      <c r="I265" s="42"/>
      <c r="J265" s="42">
        <f t="shared" si="24"/>
        <v>0</v>
      </c>
      <c r="K265" s="42">
        <f t="shared" si="24"/>
        <v>132</v>
      </c>
      <c r="L265" s="42"/>
      <c r="M265" s="42"/>
      <c r="N265" s="42"/>
      <c r="O265" s="42"/>
      <c r="P265" s="42"/>
      <c r="Q265" s="42"/>
      <c r="R265" s="42">
        <f t="shared" si="25"/>
        <v>141532</v>
      </c>
      <c r="S265" s="42">
        <f t="shared" si="26"/>
        <v>552</v>
      </c>
    </row>
    <row r="266" spans="1:19">
      <c r="A266" s="18">
        <f t="shared" si="27"/>
        <v>2030</v>
      </c>
      <c r="B266" s="18">
        <f t="shared" si="28"/>
        <v>7</v>
      </c>
      <c r="C266" s="18"/>
      <c r="D266" s="18"/>
      <c r="E266" s="18"/>
      <c r="F266" s="42">
        <f>SUMIF('Cust MB Ind'!$X$8:$AH$8,$B$29,'Cust MB Ind'!$X226:$AH226)</f>
        <v>1</v>
      </c>
      <c r="G266" s="42">
        <f>'Avg Bill Days'!C223</f>
        <v>30.713999999999999</v>
      </c>
      <c r="H266" s="42"/>
      <c r="I266" s="42"/>
      <c r="J266" s="42">
        <f t="shared" si="24"/>
        <v>0</v>
      </c>
      <c r="K266" s="42">
        <f t="shared" si="24"/>
        <v>142</v>
      </c>
      <c r="L266" s="42"/>
      <c r="M266" s="42"/>
      <c r="N266" s="42"/>
      <c r="O266" s="42"/>
      <c r="P266" s="42"/>
      <c r="Q266" s="42"/>
      <c r="R266" s="42">
        <f t="shared" si="25"/>
        <v>145413</v>
      </c>
      <c r="S266" s="42">
        <f t="shared" si="26"/>
        <v>550</v>
      </c>
    </row>
    <row r="267" spans="1:19">
      <c r="A267" s="18">
        <f t="shared" si="27"/>
        <v>2030</v>
      </c>
      <c r="B267" s="18">
        <f t="shared" si="28"/>
        <v>8</v>
      </c>
      <c r="C267" s="18"/>
      <c r="D267" s="18"/>
      <c r="E267" s="18"/>
      <c r="F267" s="42">
        <f>SUMIF('Cust MB Ind'!$X$8:$AH$8,$B$29,'Cust MB Ind'!$X227:$AH227)</f>
        <v>1</v>
      </c>
      <c r="G267" s="42">
        <f>'Avg Bill Days'!C224</f>
        <v>30.475999999999999</v>
      </c>
      <c r="H267" s="42"/>
      <c r="I267" s="42"/>
      <c r="J267" s="42">
        <f t="shared" si="24"/>
        <v>0</v>
      </c>
      <c r="K267" s="42">
        <f t="shared" si="24"/>
        <v>142</v>
      </c>
      <c r="L267" s="42"/>
      <c r="M267" s="42"/>
      <c r="N267" s="42"/>
      <c r="O267" s="42"/>
      <c r="P267" s="42"/>
      <c r="Q267" s="42"/>
      <c r="R267" s="42">
        <f t="shared" si="25"/>
        <v>150335</v>
      </c>
      <c r="S267" s="42">
        <f t="shared" si="26"/>
        <v>554</v>
      </c>
    </row>
    <row r="268" spans="1:19">
      <c r="A268" s="18">
        <f t="shared" si="27"/>
        <v>2030</v>
      </c>
      <c r="B268" s="18">
        <f t="shared" si="28"/>
        <v>9</v>
      </c>
      <c r="C268" s="18"/>
      <c r="D268" s="18"/>
      <c r="E268" s="18"/>
      <c r="F268" s="42">
        <f>SUMIF('Cust MB Ind'!$X$8:$AH$8,$B$29,'Cust MB Ind'!$X228:$AH228)</f>
        <v>1</v>
      </c>
      <c r="G268" s="42">
        <f>'Avg Bill Days'!C225</f>
        <v>31.143000000000001</v>
      </c>
      <c r="H268" s="42"/>
      <c r="I268" s="42"/>
      <c r="J268" s="42">
        <f t="shared" si="24"/>
        <v>0</v>
      </c>
      <c r="K268" s="42">
        <f t="shared" si="24"/>
        <v>139</v>
      </c>
      <c r="L268" s="42"/>
      <c r="M268" s="42"/>
      <c r="N268" s="42"/>
      <c r="O268" s="42"/>
      <c r="P268" s="42"/>
      <c r="Q268" s="42"/>
      <c r="R268" s="42">
        <f t="shared" si="25"/>
        <v>149200</v>
      </c>
      <c r="S268" s="42">
        <f t="shared" si="26"/>
        <v>558</v>
      </c>
    </row>
    <row r="269" spans="1:19">
      <c r="A269" s="18">
        <f t="shared" si="27"/>
        <v>2030</v>
      </c>
      <c r="B269" s="18">
        <f t="shared" si="28"/>
        <v>10</v>
      </c>
      <c r="C269" s="18"/>
      <c r="D269" s="18"/>
      <c r="E269" s="18"/>
      <c r="F269" s="42">
        <f>SUMIF('Cust MB Ind'!$X$8:$AH$8,$B$29,'Cust MB Ind'!$X229:$AH229)</f>
        <v>1</v>
      </c>
      <c r="G269" s="42">
        <f>'Avg Bill Days'!C226</f>
        <v>30.762</v>
      </c>
      <c r="H269" s="42"/>
      <c r="I269" s="42"/>
      <c r="J269" s="42">
        <f t="shared" si="24"/>
        <v>0</v>
      </c>
      <c r="K269" s="42">
        <f t="shared" si="24"/>
        <v>141</v>
      </c>
      <c r="L269" s="42"/>
      <c r="M269" s="42"/>
      <c r="N269" s="42"/>
      <c r="O269" s="42"/>
      <c r="P269" s="42"/>
      <c r="Q269" s="42"/>
      <c r="R269" s="42">
        <f t="shared" si="25"/>
        <v>135877</v>
      </c>
      <c r="S269" s="42">
        <f t="shared" si="26"/>
        <v>546</v>
      </c>
    </row>
    <row r="270" spans="1:19">
      <c r="A270" s="18">
        <f t="shared" si="27"/>
        <v>2030</v>
      </c>
      <c r="B270" s="18">
        <f t="shared" si="28"/>
        <v>11</v>
      </c>
      <c r="C270" s="18"/>
      <c r="D270" s="18"/>
      <c r="E270" s="18"/>
      <c r="F270" s="42">
        <f>SUMIF('Cust MB Ind'!$X$8:$AH$8,$B$29,'Cust MB Ind'!$X230:$AH230)</f>
        <v>1</v>
      </c>
      <c r="G270" s="42">
        <f>'Avg Bill Days'!C227</f>
        <v>28.619</v>
      </c>
      <c r="H270" s="42"/>
      <c r="I270" s="42"/>
      <c r="J270" s="42">
        <f t="shared" si="24"/>
        <v>0</v>
      </c>
      <c r="K270" s="42">
        <f t="shared" si="24"/>
        <v>126</v>
      </c>
      <c r="L270" s="42"/>
      <c r="M270" s="42"/>
      <c r="N270" s="42"/>
      <c r="O270" s="42"/>
      <c r="P270" s="42"/>
      <c r="Q270" s="42"/>
      <c r="R270" s="42">
        <f t="shared" si="25"/>
        <v>117634</v>
      </c>
      <c r="S270" s="42">
        <f t="shared" si="26"/>
        <v>532</v>
      </c>
    </row>
    <row r="271" spans="1:19">
      <c r="A271" s="18">
        <f t="shared" si="27"/>
        <v>2030</v>
      </c>
      <c r="B271" s="18">
        <f t="shared" si="28"/>
        <v>12</v>
      </c>
      <c r="C271" s="18"/>
      <c r="D271" s="18"/>
      <c r="E271" s="18"/>
      <c r="F271" s="42">
        <f>SUMIF('Cust MB Ind'!$X$8:$AH$8,$B$29,'Cust MB Ind'!$X231:$AH231)</f>
        <v>1</v>
      </c>
      <c r="G271" s="42">
        <f>'Avg Bill Days'!C228</f>
        <v>31.238</v>
      </c>
      <c r="H271" s="42"/>
      <c r="I271" s="42"/>
      <c r="J271" s="42">
        <f t="shared" si="24"/>
        <v>0</v>
      </c>
      <c r="K271" s="42">
        <f t="shared" si="24"/>
        <v>124</v>
      </c>
      <c r="L271" s="42"/>
      <c r="M271" s="42"/>
      <c r="N271" s="42"/>
      <c r="O271" s="42"/>
      <c r="P271" s="42"/>
      <c r="Q271" s="42"/>
      <c r="R271" s="42">
        <f t="shared" si="25"/>
        <v>124869</v>
      </c>
      <c r="S271" s="42">
        <f t="shared" si="26"/>
        <v>534</v>
      </c>
    </row>
    <row r="272" spans="1:19">
      <c r="A272" s="18">
        <f t="shared" si="27"/>
        <v>2031</v>
      </c>
      <c r="B272" s="18">
        <f t="shared" si="28"/>
        <v>1</v>
      </c>
      <c r="C272" s="18"/>
      <c r="D272" s="18"/>
      <c r="E272" s="18"/>
      <c r="F272" s="42">
        <f>SUMIF('Cust MB Ind'!$X$8:$AH$8,$B$29,'Cust MB Ind'!$X232:$AH232)</f>
        <v>1</v>
      </c>
      <c r="G272" s="42">
        <f>'Avg Bill Days'!C229</f>
        <v>32.286000000000001</v>
      </c>
      <c r="H272" s="42"/>
      <c r="I272" s="42"/>
      <c r="J272" s="42">
        <f t="shared" si="24"/>
        <v>0</v>
      </c>
      <c r="K272" s="42">
        <f t="shared" si="24"/>
        <v>114</v>
      </c>
      <c r="L272" s="42"/>
      <c r="M272" s="42"/>
      <c r="N272" s="42"/>
      <c r="O272" s="42"/>
      <c r="P272" s="42"/>
      <c r="Q272" s="42"/>
      <c r="R272" s="42">
        <f t="shared" si="25"/>
        <v>121203</v>
      </c>
      <c r="S272" s="42">
        <f t="shared" si="26"/>
        <v>539</v>
      </c>
    </row>
    <row r="273" spans="1:19">
      <c r="A273" s="18">
        <f t="shared" si="27"/>
        <v>2031</v>
      </c>
      <c r="B273" s="18">
        <f t="shared" si="28"/>
        <v>2</v>
      </c>
      <c r="C273" s="18"/>
      <c r="D273" s="18"/>
      <c r="E273" s="18"/>
      <c r="F273" s="42">
        <f>SUMIF('Cust MB Ind'!$X$8:$AH$8,$B$29,'Cust MB Ind'!$X233:$AH233)</f>
        <v>1</v>
      </c>
      <c r="G273" s="42">
        <f>'Avg Bill Days'!C230</f>
        <v>29.81</v>
      </c>
      <c r="H273" s="42"/>
      <c r="I273" s="42"/>
      <c r="J273" s="42">
        <f t="shared" si="24"/>
        <v>0</v>
      </c>
      <c r="K273" s="42">
        <f t="shared" si="24"/>
        <v>113</v>
      </c>
      <c r="L273" s="42"/>
      <c r="M273" s="42"/>
      <c r="N273" s="42"/>
      <c r="O273" s="42"/>
      <c r="P273" s="42"/>
      <c r="Q273" s="42"/>
      <c r="R273" s="42">
        <f t="shared" si="25"/>
        <v>115551</v>
      </c>
      <c r="S273" s="42">
        <f t="shared" si="26"/>
        <v>527</v>
      </c>
    </row>
    <row r="274" spans="1:19">
      <c r="A274" s="18">
        <f t="shared" si="27"/>
        <v>2031</v>
      </c>
      <c r="B274" s="18">
        <f t="shared" si="28"/>
        <v>3</v>
      </c>
      <c r="C274" s="18"/>
      <c r="D274" s="18"/>
      <c r="E274" s="18"/>
      <c r="F274" s="42">
        <f>SUMIF('Cust MB Ind'!$X$8:$AH$8,$B$29,'Cust MB Ind'!$X234:$AH234)</f>
        <v>1</v>
      </c>
      <c r="G274" s="42">
        <f>'Avg Bill Days'!C231</f>
        <v>29.524000000000001</v>
      </c>
      <c r="H274" s="42"/>
      <c r="I274" s="42"/>
      <c r="J274" s="42">
        <f t="shared" si="24"/>
        <v>0</v>
      </c>
      <c r="K274" s="42">
        <f t="shared" si="24"/>
        <v>129</v>
      </c>
      <c r="L274" s="42"/>
      <c r="M274" s="42"/>
      <c r="N274" s="42"/>
      <c r="O274" s="42"/>
      <c r="P274" s="42"/>
      <c r="Q274" s="42"/>
      <c r="R274" s="42">
        <f t="shared" si="25"/>
        <v>122638</v>
      </c>
      <c r="S274" s="42">
        <f t="shared" si="26"/>
        <v>525</v>
      </c>
    </row>
    <row r="275" spans="1:19">
      <c r="A275" s="18">
        <f t="shared" si="27"/>
        <v>2031</v>
      </c>
      <c r="B275" s="18">
        <f t="shared" si="28"/>
        <v>4</v>
      </c>
      <c r="C275" s="18"/>
      <c r="D275" s="18"/>
      <c r="E275" s="18"/>
      <c r="F275" s="42">
        <f>SUMIF('Cust MB Ind'!$X$8:$AH$8,$B$29,'Cust MB Ind'!$X235:$AH235)</f>
        <v>1</v>
      </c>
      <c r="G275" s="42">
        <f>'Avg Bill Days'!C232</f>
        <v>30.713999999999999</v>
      </c>
      <c r="H275" s="42"/>
      <c r="I275" s="42"/>
      <c r="J275" s="42">
        <f t="shared" si="24"/>
        <v>0</v>
      </c>
      <c r="K275" s="42">
        <f t="shared" si="24"/>
        <v>125</v>
      </c>
      <c r="L275" s="42"/>
      <c r="M275" s="42"/>
      <c r="N275" s="42"/>
      <c r="O275" s="42"/>
      <c r="P275" s="42"/>
      <c r="Q275" s="42"/>
      <c r="R275" s="42">
        <f t="shared" si="25"/>
        <v>125036</v>
      </c>
      <c r="S275" s="42">
        <f t="shared" si="26"/>
        <v>527</v>
      </c>
    </row>
    <row r="276" spans="1:19">
      <c r="A276" s="18">
        <f t="shared" si="27"/>
        <v>2031</v>
      </c>
      <c r="B276" s="18">
        <f t="shared" si="28"/>
        <v>5</v>
      </c>
      <c r="C276" s="18"/>
      <c r="D276" s="18"/>
      <c r="E276" s="18"/>
      <c r="F276" s="42">
        <f>SUMIF('Cust MB Ind'!$X$8:$AH$8,$B$29,'Cust MB Ind'!$X236:$AH236)</f>
        <v>1</v>
      </c>
      <c r="G276" s="42">
        <f>'Avg Bill Days'!C233</f>
        <v>29.524000000000001</v>
      </c>
      <c r="H276" s="42"/>
      <c r="I276" s="42"/>
      <c r="J276" s="42">
        <f t="shared" si="24"/>
        <v>0</v>
      </c>
      <c r="K276" s="42">
        <f t="shared" si="24"/>
        <v>127</v>
      </c>
      <c r="L276" s="42"/>
      <c r="M276" s="42"/>
      <c r="N276" s="42"/>
      <c r="O276" s="42"/>
      <c r="P276" s="42"/>
      <c r="Q276" s="42"/>
      <c r="R276" s="42">
        <f t="shared" si="25"/>
        <v>124610</v>
      </c>
      <c r="S276" s="42">
        <f t="shared" si="26"/>
        <v>530</v>
      </c>
    </row>
    <row r="277" spans="1:19">
      <c r="A277" s="18">
        <f t="shared" si="27"/>
        <v>2031</v>
      </c>
      <c r="B277" s="18">
        <f t="shared" si="28"/>
        <v>6</v>
      </c>
      <c r="C277" s="18"/>
      <c r="D277" s="18"/>
      <c r="E277" s="18"/>
      <c r="F277" s="42">
        <f>SUMIF('Cust MB Ind'!$X$8:$AH$8,$B$29,'Cust MB Ind'!$X237:$AH237)</f>
        <v>1</v>
      </c>
      <c r="G277" s="42">
        <f>'Avg Bill Days'!C234</f>
        <v>30.619</v>
      </c>
      <c r="H277" s="42"/>
      <c r="I277" s="42"/>
      <c r="J277" s="42">
        <f t="shared" si="24"/>
        <v>0</v>
      </c>
      <c r="K277" s="42">
        <f t="shared" si="24"/>
        <v>132</v>
      </c>
      <c r="L277" s="42"/>
      <c r="M277" s="42"/>
      <c r="N277" s="42"/>
      <c r="O277" s="42"/>
      <c r="P277" s="42"/>
      <c r="Q277" s="42"/>
      <c r="R277" s="42">
        <f t="shared" si="25"/>
        <v>141532</v>
      </c>
      <c r="S277" s="42">
        <f t="shared" si="26"/>
        <v>552</v>
      </c>
    </row>
    <row r="278" spans="1:19">
      <c r="A278" s="18">
        <f t="shared" si="27"/>
        <v>2031</v>
      </c>
      <c r="B278" s="18">
        <f t="shared" si="28"/>
        <v>7</v>
      </c>
      <c r="C278" s="18"/>
      <c r="D278" s="18"/>
      <c r="E278" s="18"/>
      <c r="F278" s="42">
        <f>SUMIF('Cust MB Ind'!$X$8:$AH$8,$B$29,'Cust MB Ind'!$X238:$AH238)</f>
        <v>1</v>
      </c>
      <c r="G278" s="42">
        <f>'Avg Bill Days'!C235</f>
        <v>30.713999999999999</v>
      </c>
      <c r="H278" s="42"/>
      <c r="I278" s="42"/>
      <c r="J278" s="42">
        <f t="shared" si="24"/>
        <v>0</v>
      </c>
      <c r="K278" s="42">
        <f t="shared" si="24"/>
        <v>142</v>
      </c>
      <c r="L278" s="42"/>
      <c r="M278" s="42"/>
      <c r="N278" s="42"/>
      <c r="O278" s="42"/>
      <c r="P278" s="42"/>
      <c r="Q278" s="42"/>
      <c r="R278" s="42">
        <f t="shared" si="25"/>
        <v>145413</v>
      </c>
      <c r="S278" s="42">
        <f t="shared" si="26"/>
        <v>550</v>
      </c>
    </row>
    <row r="279" spans="1:19">
      <c r="A279" s="18">
        <f t="shared" si="27"/>
        <v>2031</v>
      </c>
      <c r="B279" s="18">
        <f t="shared" si="28"/>
        <v>8</v>
      </c>
      <c r="C279" s="18"/>
      <c r="D279" s="18"/>
      <c r="E279" s="18"/>
      <c r="F279" s="42">
        <f>SUMIF('Cust MB Ind'!$X$8:$AH$8,$B$29,'Cust MB Ind'!$X239:$AH239)</f>
        <v>1</v>
      </c>
      <c r="G279" s="42">
        <f>'Avg Bill Days'!C236</f>
        <v>30.475999999999999</v>
      </c>
      <c r="H279" s="42"/>
      <c r="I279" s="42"/>
      <c r="J279" s="42">
        <f t="shared" si="24"/>
        <v>0</v>
      </c>
      <c r="K279" s="42">
        <f t="shared" si="24"/>
        <v>142</v>
      </c>
      <c r="L279" s="42"/>
      <c r="M279" s="42"/>
      <c r="N279" s="42"/>
      <c r="O279" s="42"/>
      <c r="P279" s="42"/>
      <c r="Q279" s="42"/>
      <c r="R279" s="42">
        <f t="shared" si="25"/>
        <v>150335</v>
      </c>
      <c r="S279" s="42">
        <f t="shared" si="26"/>
        <v>554</v>
      </c>
    </row>
    <row r="280" spans="1:19">
      <c r="A280" s="18">
        <f t="shared" si="27"/>
        <v>2031</v>
      </c>
      <c r="B280" s="18">
        <f t="shared" si="28"/>
        <v>9</v>
      </c>
      <c r="C280" s="18"/>
      <c r="D280" s="18"/>
      <c r="E280" s="18"/>
      <c r="F280" s="42">
        <f>SUMIF('Cust MB Ind'!$X$8:$AH$8,$B$29,'Cust MB Ind'!$X240:$AH240)</f>
        <v>1</v>
      </c>
      <c r="G280" s="42">
        <f>'Avg Bill Days'!C237</f>
        <v>31.143000000000001</v>
      </c>
      <c r="H280" s="42"/>
      <c r="I280" s="42"/>
      <c r="J280" s="42">
        <f t="shared" si="24"/>
        <v>0</v>
      </c>
      <c r="K280" s="42">
        <f t="shared" si="24"/>
        <v>139</v>
      </c>
      <c r="L280" s="42"/>
      <c r="M280" s="42"/>
      <c r="N280" s="42"/>
      <c r="O280" s="42"/>
      <c r="P280" s="42"/>
      <c r="Q280" s="42"/>
      <c r="R280" s="42">
        <f t="shared" si="25"/>
        <v>149200</v>
      </c>
      <c r="S280" s="42">
        <f t="shared" si="26"/>
        <v>558</v>
      </c>
    </row>
    <row r="281" spans="1:19">
      <c r="A281" s="18">
        <f t="shared" si="27"/>
        <v>2031</v>
      </c>
      <c r="B281" s="18">
        <f t="shared" si="28"/>
        <v>10</v>
      </c>
      <c r="C281" s="18"/>
      <c r="D281" s="18"/>
      <c r="E281" s="18"/>
      <c r="F281" s="42">
        <f>SUMIF('Cust MB Ind'!$X$8:$AH$8,$B$29,'Cust MB Ind'!$X241:$AH241)</f>
        <v>1</v>
      </c>
      <c r="G281" s="42">
        <f>'Avg Bill Days'!C238</f>
        <v>30.762</v>
      </c>
      <c r="H281" s="42"/>
      <c r="I281" s="42"/>
      <c r="J281" s="42">
        <f t="shared" si="24"/>
        <v>0</v>
      </c>
      <c r="K281" s="42">
        <f t="shared" si="24"/>
        <v>141</v>
      </c>
      <c r="L281" s="42"/>
      <c r="M281" s="42"/>
      <c r="N281" s="42"/>
      <c r="O281" s="42"/>
      <c r="P281" s="42"/>
      <c r="Q281" s="42"/>
      <c r="R281" s="42">
        <f t="shared" si="25"/>
        <v>135877</v>
      </c>
      <c r="S281" s="42">
        <f t="shared" si="26"/>
        <v>546</v>
      </c>
    </row>
    <row r="282" spans="1:19">
      <c r="A282" s="18">
        <f t="shared" si="27"/>
        <v>2031</v>
      </c>
      <c r="B282" s="18">
        <f t="shared" si="28"/>
        <v>11</v>
      </c>
      <c r="C282" s="18"/>
      <c r="D282" s="18"/>
      <c r="E282" s="18"/>
      <c r="F282" s="42">
        <f>SUMIF('Cust MB Ind'!$X$8:$AH$8,$B$29,'Cust MB Ind'!$X242:$AH242)</f>
        <v>1</v>
      </c>
      <c r="G282" s="42">
        <f>'Avg Bill Days'!C239</f>
        <v>28.619</v>
      </c>
      <c r="H282" s="42"/>
      <c r="I282" s="42"/>
      <c r="J282" s="42">
        <f t="shared" si="24"/>
        <v>0</v>
      </c>
      <c r="K282" s="42">
        <f t="shared" si="24"/>
        <v>126</v>
      </c>
      <c r="L282" s="42"/>
      <c r="M282" s="42"/>
      <c r="N282" s="42"/>
      <c r="O282" s="42"/>
      <c r="P282" s="42"/>
      <c r="Q282" s="42"/>
      <c r="R282" s="42">
        <f t="shared" si="25"/>
        <v>117634</v>
      </c>
      <c r="S282" s="42">
        <f t="shared" si="26"/>
        <v>532</v>
      </c>
    </row>
    <row r="283" spans="1:19">
      <c r="A283" s="18">
        <f t="shared" si="27"/>
        <v>2031</v>
      </c>
      <c r="B283" s="18">
        <f t="shared" si="28"/>
        <v>12</v>
      </c>
      <c r="C283" s="18"/>
      <c r="D283" s="18"/>
      <c r="E283" s="18"/>
      <c r="F283" s="42">
        <f>SUMIF('Cust MB Ind'!$X$8:$AH$8,$B$29,'Cust MB Ind'!$X243:$AH243)</f>
        <v>1</v>
      </c>
      <c r="G283" s="42">
        <f>'Avg Bill Days'!C240</f>
        <v>31.238</v>
      </c>
      <c r="H283" s="42"/>
      <c r="I283" s="42"/>
      <c r="J283" s="42">
        <f t="shared" si="24"/>
        <v>0</v>
      </c>
      <c r="K283" s="42">
        <f t="shared" si="24"/>
        <v>124</v>
      </c>
      <c r="L283" s="42"/>
      <c r="M283" s="42"/>
      <c r="N283" s="42"/>
      <c r="O283" s="42"/>
      <c r="P283" s="42"/>
      <c r="Q283" s="42"/>
      <c r="R283" s="42">
        <f t="shared" si="25"/>
        <v>124869</v>
      </c>
      <c r="S283" s="42">
        <f t="shared" si="26"/>
        <v>534</v>
      </c>
    </row>
    <row r="284" spans="1:19">
      <c r="A284" s="18">
        <f t="shared" si="27"/>
        <v>2032</v>
      </c>
      <c r="B284" s="18">
        <f t="shared" si="28"/>
        <v>1</v>
      </c>
      <c r="C284" s="18"/>
      <c r="D284" s="18"/>
      <c r="E284" s="18"/>
      <c r="F284" s="42">
        <f>SUMIF('Cust MB Ind'!$X$8:$AH$8,$B$29,'Cust MB Ind'!$X244:$AH244)</f>
        <v>1</v>
      </c>
      <c r="G284" s="42">
        <f>'Avg Bill Days'!C241</f>
        <v>32.286000000000001</v>
      </c>
      <c r="H284" s="42"/>
      <c r="I284" s="42"/>
      <c r="J284" s="42">
        <f t="shared" si="24"/>
        <v>0</v>
      </c>
      <c r="K284" s="42">
        <f t="shared" si="24"/>
        <v>114</v>
      </c>
      <c r="L284" s="42"/>
      <c r="M284" s="42"/>
      <c r="N284" s="42"/>
      <c r="O284" s="42"/>
      <c r="P284" s="42"/>
      <c r="Q284" s="42"/>
      <c r="R284" s="42">
        <f t="shared" si="25"/>
        <v>121203</v>
      </c>
      <c r="S284" s="42">
        <f t="shared" si="26"/>
        <v>539</v>
      </c>
    </row>
    <row r="285" spans="1:19">
      <c r="A285" s="18">
        <f t="shared" si="27"/>
        <v>2032</v>
      </c>
      <c r="B285" s="18">
        <f t="shared" si="28"/>
        <v>2</v>
      </c>
      <c r="C285" s="18"/>
      <c r="D285" s="18"/>
      <c r="E285" s="18"/>
      <c r="F285" s="42">
        <f>SUMIF('Cust MB Ind'!$X$8:$AH$8,$B$29,'Cust MB Ind'!$X245:$AH245)</f>
        <v>1</v>
      </c>
      <c r="G285" s="42">
        <f>'Avg Bill Days'!C242</f>
        <v>30.31</v>
      </c>
      <c r="H285" s="42"/>
      <c r="I285" s="42"/>
      <c r="J285" s="42">
        <f t="shared" si="24"/>
        <v>0</v>
      </c>
      <c r="K285" s="42">
        <f t="shared" si="24"/>
        <v>113</v>
      </c>
      <c r="L285" s="42"/>
      <c r="M285" s="42"/>
      <c r="N285" s="42"/>
      <c r="O285" s="42"/>
      <c r="P285" s="42"/>
      <c r="Q285" s="42"/>
      <c r="R285" s="42">
        <f t="shared" si="25"/>
        <v>117489</v>
      </c>
      <c r="S285" s="42">
        <f t="shared" si="26"/>
        <v>527</v>
      </c>
    </row>
    <row r="286" spans="1:19">
      <c r="A286" s="18">
        <f t="shared" si="27"/>
        <v>2032</v>
      </c>
      <c r="B286" s="18">
        <f t="shared" si="28"/>
        <v>3</v>
      </c>
      <c r="C286" s="18"/>
      <c r="D286" s="18"/>
      <c r="E286" s="18"/>
      <c r="F286" s="42">
        <f>SUMIF('Cust MB Ind'!$X$8:$AH$8,$B$29,'Cust MB Ind'!$X246:$AH246)</f>
        <v>1</v>
      </c>
      <c r="G286" s="42">
        <f>'Avg Bill Days'!C243</f>
        <v>30.024000000000001</v>
      </c>
      <c r="H286" s="42"/>
      <c r="I286" s="42"/>
      <c r="J286" s="42">
        <f t="shared" si="24"/>
        <v>0</v>
      </c>
      <c r="K286" s="42">
        <f t="shared" si="24"/>
        <v>129</v>
      </c>
      <c r="L286" s="42"/>
      <c r="M286" s="42"/>
      <c r="N286" s="42"/>
      <c r="O286" s="42"/>
      <c r="P286" s="42"/>
      <c r="Q286" s="42"/>
      <c r="R286" s="42">
        <f t="shared" si="25"/>
        <v>124715</v>
      </c>
      <c r="S286" s="42">
        <f t="shared" si="26"/>
        <v>525</v>
      </c>
    </row>
    <row r="287" spans="1:19">
      <c r="A287" s="18">
        <f t="shared" si="27"/>
        <v>2032</v>
      </c>
      <c r="B287" s="18">
        <f t="shared" si="28"/>
        <v>4</v>
      </c>
      <c r="C287" s="18"/>
      <c r="D287" s="18"/>
      <c r="E287" s="18"/>
      <c r="F287" s="42">
        <f>SUMIF('Cust MB Ind'!$X$8:$AH$8,$B$29,'Cust MB Ind'!$X247:$AH247)</f>
        <v>1</v>
      </c>
      <c r="G287" s="42">
        <f>'Avg Bill Days'!C244</f>
        <v>30.713999999999999</v>
      </c>
      <c r="H287" s="42"/>
      <c r="I287" s="42"/>
      <c r="J287" s="42">
        <f t="shared" si="24"/>
        <v>0</v>
      </c>
      <c r="K287" s="42">
        <f t="shared" si="24"/>
        <v>125</v>
      </c>
      <c r="L287" s="42"/>
      <c r="M287" s="42"/>
      <c r="N287" s="42"/>
      <c r="O287" s="42"/>
      <c r="P287" s="42"/>
      <c r="Q287" s="42"/>
      <c r="R287" s="42">
        <f t="shared" si="25"/>
        <v>125036</v>
      </c>
      <c r="S287" s="42">
        <f t="shared" si="26"/>
        <v>527</v>
      </c>
    </row>
    <row r="288" spans="1:19">
      <c r="A288" s="18">
        <f t="shared" si="27"/>
        <v>2032</v>
      </c>
      <c r="B288" s="18">
        <f t="shared" si="28"/>
        <v>5</v>
      </c>
      <c r="C288" s="18"/>
      <c r="D288" s="18"/>
      <c r="E288" s="18"/>
      <c r="F288" s="42">
        <f>SUMIF('Cust MB Ind'!$X$8:$AH$8,$B$29,'Cust MB Ind'!$X248:$AH248)</f>
        <v>1</v>
      </c>
      <c r="G288" s="42">
        <f>'Avg Bill Days'!C245</f>
        <v>29.524000000000001</v>
      </c>
      <c r="H288" s="42"/>
      <c r="I288" s="42"/>
      <c r="J288" s="42">
        <f t="shared" si="24"/>
        <v>0</v>
      </c>
      <c r="K288" s="42">
        <f t="shared" si="24"/>
        <v>127</v>
      </c>
      <c r="L288" s="42"/>
      <c r="M288" s="42"/>
      <c r="N288" s="42"/>
      <c r="O288" s="42"/>
      <c r="P288" s="42"/>
      <c r="Q288" s="42"/>
      <c r="R288" s="42">
        <f t="shared" si="25"/>
        <v>124610</v>
      </c>
      <c r="S288" s="42">
        <f t="shared" si="26"/>
        <v>530</v>
      </c>
    </row>
    <row r="289" spans="1:19">
      <c r="A289" s="18">
        <f t="shared" si="27"/>
        <v>2032</v>
      </c>
      <c r="B289" s="18">
        <f t="shared" si="28"/>
        <v>6</v>
      </c>
      <c r="C289" s="18"/>
      <c r="D289" s="18"/>
      <c r="E289" s="18"/>
      <c r="F289" s="42">
        <f>SUMIF('Cust MB Ind'!$X$8:$AH$8,$B$29,'Cust MB Ind'!$X249:$AH249)</f>
        <v>1</v>
      </c>
      <c r="G289" s="42">
        <f>'Avg Bill Days'!C246</f>
        <v>30.619</v>
      </c>
      <c r="H289" s="42"/>
      <c r="I289" s="42"/>
      <c r="J289" s="42">
        <f t="shared" si="24"/>
        <v>0</v>
      </c>
      <c r="K289" s="42">
        <f t="shared" si="24"/>
        <v>132</v>
      </c>
      <c r="L289" s="42"/>
      <c r="M289" s="42"/>
      <c r="N289" s="42"/>
      <c r="O289" s="42"/>
      <c r="P289" s="42"/>
      <c r="Q289" s="42"/>
      <c r="R289" s="42">
        <f t="shared" si="25"/>
        <v>141532</v>
      </c>
      <c r="S289" s="42">
        <f t="shared" si="26"/>
        <v>552</v>
      </c>
    </row>
    <row r="290" spans="1:19">
      <c r="A290" s="18">
        <f t="shared" si="27"/>
        <v>2032</v>
      </c>
      <c r="B290" s="18">
        <f t="shared" si="28"/>
        <v>7</v>
      </c>
      <c r="C290" s="18"/>
      <c r="D290" s="18"/>
      <c r="E290" s="18"/>
      <c r="F290" s="42">
        <f>SUMIF('Cust MB Ind'!$X$8:$AH$8,$B$29,'Cust MB Ind'!$X250:$AH250)</f>
        <v>1</v>
      </c>
      <c r="G290" s="42">
        <f>'Avg Bill Days'!C247</f>
        <v>30.713999999999999</v>
      </c>
      <c r="H290" s="42"/>
      <c r="I290" s="42"/>
      <c r="J290" s="42">
        <f t="shared" si="24"/>
        <v>0</v>
      </c>
      <c r="K290" s="42">
        <f t="shared" si="24"/>
        <v>142</v>
      </c>
      <c r="L290" s="42"/>
      <c r="M290" s="42"/>
      <c r="N290" s="42"/>
      <c r="O290" s="42"/>
      <c r="P290" s="42"/>
      <c r="Q290" s="42"/>
      <c r="R290" s="42">
        <f t="shared" si="25"/>
        <v>145413</v>
      </c>
      <c r="S290" s="42">
        <f t="shared" si="26"/>
        <v>550</v>
      </c>
    </row>
    <row r="291" spans="1:19">
      <c r="A291" s="18">
        <f t="shared" si="27"/>
        <v>2032</v>
      </c>
      <c r="B291" s="18">
        <f t="shared" si="28"/>
        <v>8</v>
      </c>
      <c r="C291" s="18"/>
      <c r="D291" s="18"/>
      <c r="E291" s="18"/>
      <c r="F291" s="42">
        <f>SUMIF('Cust MB Ind'!$X$8:$AH$8,$B$29,'Cust MB Ind'!$X251:$AH251)</f>
        <v>1</v>
      </c>
      <c r="G291" s="42">
        <f>'Avg Bill Days'!C248</f>
        <v>30.475999999999999</v>
      </c>
      <c r="H291" s="42"/>
      <c r="I291" s="42"/>
      <c r="J291" s="42">
        <f t="shared" si="24"/>
        <v>0</v>
      </c>
      <c r="K291" s="42">
        <f t="shared" si="24"/>
        <v>142</v>
      </c>
      <c r="L291" s="42"/>
      <c r="M291" s="42"/>
      <c r="N291" s="42"/>
      <c r="O291" s="42"/>
      <c r="P291" s="42"/>
      <c r="Q291" s="42"/>
      <c r="R291" s="42">
        <f t="shared" si="25"/>
        <v>150335</v>
      </c>
      <c r="S291" s="42">
        <f t="shared" si="26"/>
        <v>554</v>
      </c>
    </row>
    <row r="292" spans="1:19">
      <c r="A292" s="18">
        <f t="shared" si="27"/>
        <v>2032</v>
      </c>
      <c r="B292" s="18">
        <f t="shared" si="28"/>
        <v>9</v>
      </c>
      <c r="C292" s="18"/>
      <c r="D292" s="18"/>
      <c r="E292" s="18"/>
      <c r="F292" s="42">
        <f>SUMIF('Cust MB Ind'!$X$8:$AH$8,$B$29,'Cust MB Ind'!$X252:$AH252)</f>
        <v>1</v>
      </c>
      <c r="G292" s="42">
        <f>'Avg Bill Days'!C249</f>
        <v>31.143000000000001</v>
      </c>
      <c r="H292" s="42"/>
      <c r="I292" s="42"/>
      <c r="J292" s="42">
        <f t="shared" si="24"/>
        <v>0</v>
      </c>
      <c r="K292" s="42">
        <f t="shared" si="24"/>
        <v>139</v>
      </c>
      <c r="L292" s="42"/>
      <c r="M292" s="42"/>
      <c r="N292" s="42"/>
      <c r="O292" s="42"/>
      <c r="P292" s="42"/>
      <c r="Q292" s="42"/>
      <c r="R292" s="42">
        <f t="shared" si="25"/>
        <v>149200</v>
      </c>
      <c r="S292" s="42">
        <f t="shared" si="26"/>
        <v>558</v>
      </c>
    </row>
    <row r="293" spans="1:19">
      <c r="A293" s="18">
        <f t="shared" si="27"/>
        <v>2032</v>
      </c>
      <c r="B293" s="18">
        <f t="shared" si="28"/>
        <v>10</v>
      </c>
      <c r="C293" s="18"/>
      <c r="D293" s="18"/>
      <c r="E293" s="18"/>
      <c r="F293" s="42">
        <f>SUMIF('Cust MB Ind'!$X$8:$AH$8,$B$29,'Cust MB Ind'!$X253:$AH253)</f>
        <v>1</v>
      </c>
      <c r="G293" s="42">
        <f>'Avg Bill Days'!C250</f>
        <v>30.762</v>
      </c>
      <c r="H293" s="42"/>
      <c r="I293" s="42"/>
      <c r="J293" s="42">
        <f t="shared" si="24"/>
        <v>0</v>
      </c>
      <c r="K293" s="42">
        <f t="shared" si="24"/>
        <v>141</v>
      </c>
      <c r="L293" s="42"/>
      <c r="M293" s="42"/>
      <c r="N293" s="42"/>
      <c r="O293" s="42"/>
      <c r="P293" s="42"/>
      <c r="Q293" s="42"/>
      <c r="R293" s="42">
        <f t="shared" si="25"/>
        <v>135877</v>
      </c>
      <c r="S293" s="42">
        <f t="shared" si="26"/>
        <v>546</v>
      </c>
    </row>
    <row r="294" spans="1:19">
      <c r="A294" s="18">
        <f t="shared" si="27"/>
        <v>2032</v>
      </c>
      <c r="B294" s="18">
        <f t="shared" si="28"/>
        <v>11</v>
      </c>
      <c r="C294" s="18"/>
      <c r="D294" s="18"/>
      <c r="E294" s="18"/>
      <c r="F294" s="42">
        <f>SUMIF('Cust MB Ind'!$X$8:$AH$8,$B$29,'Cust MB Ind'!$X254:$AH254)</f>
        <v>1</v>
      </c>
      <c r="G294" s="42">
        <f>'Avg Bill Days'!C251</f>
        <v>28.619</v>
      </c>
      <c r="H294" s="42"/>
      <c r="I294" s="42"/>
      <c r="J294" s="42">
        <f t="shared" si="24"/>
        <v>0</v>
      </c>
      <c r="K294" s="42">
        <f t="shared" si="24"/>
        <v>126</v>
      </c>
      <c r="L294" s="42"/>
      <c r="M294" s="42"/>
      <c r="N294" s="42"/>
      <c r="O294" s="42"/>
      <c r="P294" s="42"/>
      <c r="Q294" s="42"/>
      <c r="R294" s="42">
        <f t="shared" si="25"/>
        <v>117634</v>
      </c>
      <c r="S294" s="42">
        <f t="shared" si="26"/>
        <v>532</v>
      </c>
    </row>
    <row r="295" spans="1:19">
      <c r="A295" s="18">
        <f t="shared" si="27"/>
        <v>2032</v>
      </c>
      <c r="B295" s="18">
        <f t="shared" si="28"/>
        <v>12</v>
      </c>
      <c r="C295" s="18"/>
      <c r="D295" s="18"/>
      <c r="E295" s="18"/>
      <c r="F295" s="42">
        <f>SUMIF('Cust MB Ind'!$X$8:$AH$8,$B$29,'Cust MB Ind'!$X255:$AH255)</f>
        <v>1</v>
      </c>
      <c r="G295" s="42">
        <f>'Avg Bill Days'!C252</f>
        <v>31.238</v>
      </c>
      <c r="H295" s="42"/>
      <c r="I295" s="42"/>
      <c r="J295" s="42">
        <f t="shared" si="24"/>
        <v>0</v>
      </c>
      <c r="K295" s="42">
        <f t="shared" si="24"/>
        <v>124</v>
      </c>
      <c r="L295" s="42"/>
      <c r="M295" s="42"/>
      <c r="N295" s="42"/>
      <c r="O295" s="42"/>
      <c r="P295" s="42"/>
      <c r="Q295" s="42"/>
      <c r="R295" s="42">
        <f t="shared" si="25"/>
        <v>124869</v>
      </c>
      <c r="S295" s="42">
        <f t="shared" si="26"/>
        <v>534</v>
      </c>
    </row>
    <row r="296" spans="1:19">
      <c r="A296" s="18">
        <f t="shared" si="27"/>
        <v>2033</v>
      </c>
      <c r="B296" s="18">
        <f t="shared" si="28"/>
        <v>1</v>
      </c>
      <c r="C296" s="18"/>
      <c r="D296" s="18"/>
      <c r="E296" s="18"/>
      <c r="F296" s="42">
        <f>SUMIF('Cust MB Ind'!$X$8:$AH$8,$B$29,'Cust MB Ind'!$X256:$AH256)</f>
        <v>1</v>
      </c>
      <c r="G296" s="42">
        <f>'Avg Bill Days'!C253</f>
        <v>32.286000000000001</v>
      </c>
      <c r="H296" s="42"/>
      <c r="I296" s="42"/>
      <c r="J296" s="42">
        <f t="shared" si="24"/>
        <v>0</v>
      </c>
      <c r="K296" s="42">
        <f t="shared" si="24"/>
        <v>114</v>
      </c>
      <c r="L296" s="42"/>
      <c r="M296" s="42"/>
      <c r="N296" s="42"/>
      <c r="O296" s="42"/>
      <c r="P296" s="42"/>
      <c r="Q296" s="42"/>
      <c r="R296" s="42">
        <f t="shared" si="25"/>
        <v>121203</v>
      </c>
      <c r="S296" s="42">
        <f t="shared" si="26"/>
        <v>539</v>
      </c>
    </row>
    <row r="297" spans="1:19">
      <c r="A297" s="18">
        <f t="shared" si="27"/>
        <v>2033</v>
      </c>
      <c r="B297" s="18">
        <f t="shared" si="28"/>
        <v>2</v>
      </c>
      <c r="C297" s="18"/>
      <c r="D297" s="18"/>
      <c r="E297" s="18"/>
      <c r="F297" s="42">
        <f>SUMIF('Cust MB Ind'!$X$8:$AH$8,$B$29,'Cust MB Ind'!$X257:$AH257)</f>
        <v>1</v>
      </c>
      <c r="G297" s="42">
        <f>'Avg Bill Days'!C254</f>
        <v>29.81</v>
      </c>
      <c r="H297" s="42"/>
      <c r="I297" s="42"/>
      <c r="J297" s="42">
        <f t="shared" si="24"/>
        <v>0</v>
      </c>
      <c r="K297" s="42">
        <f t="shared" si="24"/>
        <v>113</v>
      </c>
      <c r="L297" s="42"/>
      <c r="M297" s="42"/>
      <c r="N297" s="42"/>
      <c r="O297" s="42"/>
      <c r="P297" s="42"/>
      <c r="Q297" s="42"/>
      <c r="R297" s="42">
        <f t="shared" si="25"/>
        <v>115551</v>
      </c>
      <c r="S297" s="42">
        <f t="shared" si="26"/>
        <v>527</v>
      </c>
    </row>
    <row r="298" spans="1:19">
      <c r="A298" s="18">
        <f t="shared" si="27"/>
        <v>2033</v>
      </c>
      <c r="B298" s="18">
        <f t="shared" si="28"/>
        <v>3</v>
      </c>
      <c r="C298" s="18"/>
      <c r="D298" s="18"/>
      <c r="E298" s="18"/>
      <c r="F298" s="42">
        <f>SUMIF('Cust MB Ind'!$X$8:$AH$8,$B$29,'Cust MB Ind'!$X258:$AH258)</f>
        <v>1</v>
      </c>
      <c r="G298" s="42">
        <f>'Avg Bill Days'!C255</f>
        <v>29.524000000000001</v>
      </c>
      <c r="H298" s="42"/>
      <c r="I298" s="42"/>
      <c r="J298" s="42">
        <f t="shared" si="24"/>
        <v>0</v>
      </c>
      <c r="K298" s="42">
        <f t="shared" si="24"/>
        <v>129</v>
      </c>
      <c r="L298" s="42"/>
      <c r="M298" s="42"/>
      <c r="N298" s="42"/>
      <c r="O298" s="42"/>
      <c r="P298" s="42"/>
      <c r="Q298" s="42"/>
      <c r="R298" s="42">
        <f t="shared" si="25"/>
        <v>122638</v>
      </c>
      <c r="S298" s="42">
        <f t="shared" si="26"/>
        <v>525</v>
      </c>
    </row>
    <row r="299" spans="1:19">
      <c r="A299" s="18">
        <f t="shared" si="27"/>
        <v>2033</v>
      </c>
      <c r="B299" s="18">
        <f t="shared" si="28"/>
        <v>4</v>
      </c>
      <c r="C299" s="18"/>
      <c r="D299" s="18"/>
      <c r="E299" s="18"/>
      <c r="F299" s="42">
        <f>SUMIF('Cust MB Ind'!$X$8:$AH$8,$B$29,'Cust MB Ind'!$X259:$AH259)</f>
        <v>1</v>
      </c>
      <c r="G299" s="42">
        <f>'Avg Bill Days'!C256</f>
        <v>30.713999999999999</v>
      </c>
      <c r="H299" s="42"/>
      <c r="I299" s="42"/>
      <c r="J299" s="42">
        <f t="shared" si="24"/>
        <v>0</v>
      </c>
      <c r="K299" s="42">
        <f t="shared" si="24"/>
        <v>125</v>
      </c>
      <c r="L299" s="42"/>
      <c r="M299" s="42"/>
      <c r="N299" s="42"/>
      <c r="O299" s="42"/>
      <c r="P299" s="42"/>
      <c r="Q299" s="42"/>
      <c r="R299" s="42">
        <f t="shared" si="25"/>
        <v>125036</v>
      </c>
      <c r="S299" s="42">
        <f t="shared" si="26"/>
        <v>527</v>
      </c>
    </row>
    <row r="300" spans="1:19">
      <c r="A300" s="18">
        <f t="shared" si="27"/>
        <v>2033</v>
      </c>
      <c r="B300" s="18">
        <f t="shared" si="28"/>
        <v>5</v>
      </c>
      <c r="C300" s="18"/>
      <c r="D300" s="18"/>
      <c r="E300" s="18"/>
      <c r="F300" s="42">
        <f>SUMIF('Cust MB Ind'!$X$8:$AH$8,$B$29,'Cust MB Ind'!$X260:$AH260)</f>
        <v>1</v>
      </c>
      <c r="G300" s="42">
        <f>'Avg Bill Days'!C257</f>
        <v>29.524000000000001</v>
      </c>
      <c r="H300" s="42"/>
      <c r="I300" s="42"/>
      <c r="J300" s="42">
        <f t="shared" si="24"/>
        <v>0</v>
      </c>
      <c r="K300" s="42">
        <f t="shared" si="24"/>
        <v>127</v>
      </c>
      <c r="L300" s="42"/>
      <c r="M300" s="42"/>
      <c r="N300" s="42"/>
      <c r="O300" s="42"/>
      <c r="P300" s="42"/>
      <c r="Q300" s="42"/>
      <c r="R300" s="42">
        <f t="shared" si="25"/>
        <v>124610</v>
      </c>
      <c r="S300" s="42">
        <f t="shared" si="26"/>
        <v>530</v>
      </c>
    </row>
    <row r="301" spans="1:19">
      <c r="A301" s="18">
        <f t="shared" si="27"/>
        <v>2033</v>
      </c>
      <c r="B301" s="18">
        <f t="shared" si="28"/>
        <v>6</v>
      </c>
      <c r="C301" s="18"/>
      <c r="D301" s="18"/>
      <c r="E301" s="18"/>
      <c r="F301" s="42">
        <f>SUMIF('Cust MB Ind'!$X$8:$AH$8,$B$29,'Cust MB Ind'!$X261:$AH261)</f>
        <v>1</v>
      </c>
      <c r="G301" s="42">
        <f>'Avg Bill Days'!C258</f>
        <v>30.619</v>
      </c>
      <c r="H301" s="42"/>
      <c r="I301" s="42"/>
      <c r="J301" s="42">
        <f t="shared" si="24"/>
        <v>0</v>
      </c>
      <c r="K301" s="42">
        <f t="shared" si="24"/>
        <v>132</v>
      </c>
      <c r="L301" s="42"/>
      <c r="M301" s="42"/>
      <c r="N301" s="42"/>
      <c r="O301" s="42"/>
      <c r="P301" s="42"/>
      <c r="Q301" s="42"/>
      <c r="R301" s="42">
        <f t="shared" si="25"/>
        <v>141532</v>
      </c>
      <c r="S301" s="42">
        <f t="shared" si="26"/>
        <v>552</v>
      </c>
    </row>
    <row r="302" spans="1:19">
      <c r="A302" s="18">
        <f t="shared" si="27"/>
        <v>2033</v>
      </c>
      <c r="B302" s="18">
        <f t="shared" si="28"/>
        <v>7</v>
      </c>
      <c r="C302" s="18"/>
      <c r="D302" s="18"/>
      <c r="E302" s="18"/>
      <c r="F302" s="42">
        <f>SUMIF('Cust MB Ind'!$X$8:$AH$8,$B$29,'Cust MB Ind'!$X262:$AH262)</f>
        <v>1</v>
      </c>
      <c r="G302" s="42">
        <f>'Avg Bill Days'!C259</f>
        <v>30.713999999999999</v>
      </c>
      <c r="H302" s="42"/>
      <c r="I302" s="42"/>
      <c r="J302" s="42">
        <f t="shared" si="24"/>
        <v>0</v>
      </c>
      <c r="K302" s="42">
        <f t="shared" si="24"/>
        <v>142</v>
      </c>
      <c r="L302" s="42"/>
      <c r="M302" s="42"/>
      <c r="N302" s="42"/>
      <c r="O302" s="42"/>
      <c r="P302" s="42"/>
      <c r="Q302" s="42"/>
      <c r="R302" s="42">
        <f t="shared" si="25"/>
        <v>145413</v>
      </c>
      <c r="S302" s="42">
        <f t="shared" si="26"/>
        <v>550</v>
      </c>
    </row>
    <row r="303" spans="1:19">
      <c r="A303" s="18">
        <f t="shared" si="27"/>
        <v>2033</v>
      </c>
      <c r="B303" s="18">
        <f t="shared" si="28"/>
        <v>8</v>
      </c>
      <c r="C303" s="18"/>
      <c r="D303" s="18"/>
      <c r="E303" s="18"/>
      <c r="F303" s="42">
        <f>SUMIF('Cust MB Ind'!$X$8:$AH$8,$B$29,'Cust MB Ind'!$X263:$AH263)</f>
        <v>1</v>
      </c>
      <c r="G303" s="42">
        <f>'Avg Bill Days'!C260</f>
        <v>30.475999999999999</v>
      </c>
      <c r="H303" s="42"/>
      <c r="I303" s="42"/>
      <c r="J303" s="42">
        <f t="shared" si="24"/>
        <v>0</v>
      </c>
      <c r="K303" s="42">
        <f t="shared" si="24"/>
        <v>142</v>
      </c>
      <c r="L303" s="42"/>
      <c r="M303" s="42"/>
      <c r="N303" s="42"/>
      <c r="O303" s="42"/>
      <c r="P303" s="42"/>
      <c r="Q303" s="42"/>
      <c r="R303" s="42">
        <f t="shared" si="25"/>
        <v>150335</v>
      </c>
      <c r="S303" s="42">
        <f t="shared" si="26"/>
        <v>554</v>
      </c>
    </row>
    <row r="304" spans="1:19">
      <c r="A304" s="18">
        <f t="shared" si="27"/>
        <v>2033</v>
      </c>
      <c r="B304" s="18">
        <f t="shared" si="28"/>
        <v>9</v>
      </c>
      <c r="C304" s="18"/>
      <c r="D304" s="18"/>
      <c r="E304" s="18"/>
      <c r="F304" s="42">
        <f>SUMIF('Cust MB Ind'!$X$8:$AH$8,$B$29,'Cust MB Ind'!$X264:$AH264)</f>
        <v>1</v>
      </c>
      <c r="G304" s="42">
        <f>'Avg Bill Days'!C261</f>
        <v>31.143000000000001</v>
      </c>
      <c r="H304" s="42"/>
      <c r="I304" s="42"/>
      <c r="J304" s="42">
        <f t="shared" si="24"/>
        <v>0</v>
      </c>
      <c r="K304" s="42">
        <f t="shared" si="24"/>
        <v>139</v>
      </c>
      <c r="L304" s="42"/>
      <c r="M304" s="42"/>
      <c r="N304" s="42"/>
      <c r="O304" s="42"/>
      <c r="P304" s="42"/>
      <c r="Q304" s="42"/>
      <c r="R304" s="42">
        <f t="shared" si="25"/>
        <v>149200</v>
      </c>
      <c r="S304" s="42">
        <f t="shared" si="26"/>
        <v>558</v>
      </c>
    </row>
    <row r="305" spans="1:19">
      <c r="A305" s="18">
        <f t="shared" si="27"/>
        <v>2033</v>
      </c>
      <c r="B305" s="18">
        <f t="shared" si="28"/>
        <v>10</v>
      </c>
      <c r="C305" s="18"/>
      <c r="D305" s="18"/>
      <c r="E305" s="18"/>
      <c r="F305" s="42">
        <f>SUMIF('Cust MB Ind'!$X$8:$AH$8,$B$29,'Cust MB Ind'!$X265:$AH265)</f>
        <v>1</v>
      </c>
      <c r="G305" s="42">
        <f>'Avg Bill Days'!C262</f>
        <v>30.762</v>
      </c>
      <c r="H305" s="42"/>
      <c r="I305" s="42"/>
      <c r="J305" s="42">
        <f t="shared" si="24"/>
        <v>0</v>
      </c>
      <c r="K305" s="42">
        <f t="shared" si="24"/>
        <v>141</v>
      </c>
      <c r="L305" s="42"/>
      <c r="M305" s="42"/>
      <c r="N305" s="42"/>
      <c r="O305" s="42"/>
      <c r="P305" s="42"/>
      <c r="Q305" s="42"/>
      <c r="R305" s="42">
        <f t="shared" si="25"/>
        <v>135877</v>
      </c>
      <c r="S305" s="42">
        <f t="shared" si="26"/>
        <v>546</v>
      </c>
    </row>
    <row r="306" spans="1:19">
      <c r="A306" s="18">
        <f t="shared" si="27"/>
        <v>2033</v>
      </c>
      <c r="B306" s="18">
        <f t="shared" si="28"/>
        <v>11</v>
      </c>
      <c r="C306" s="18"/>
      <c r="D306" s="18"/>
      <c r="E306" s="18"/>
      <c r="F306" s="42">
        <f>SUMIF('Cust MB Ind'!$X$8:$AH$8,$B$29,'Cust MB Ind'!$X266:$AH266)</f>
        <v>1</v>
      </c>
      <c r="G306" s="42">
        <f>'Avg Bill Days'!C263</f>
        <v>28.619</v>
      </c>
      <c r="H306" s="42"/>
      <c r="I306" s="42"/>
      <c r="J306" s="42">
        <f t="shared" ref="J306:K355" si="29">ROUND(SUMIF($B$32:$B$45,$B306,J$32:J$45)*$F306,0)</f>
        <v>0</v>
      </c>
      <c r="K306" s="42">
        <f t="shared" si="29"/>
        <v>126</v>
      </c>
      <c r="L306" s="42"/>
      <c r="M306" s="42"/>
      <c r="N306" s="42"/>
      <c r="O306" s="42"/>
      <c r="P306" s="42"/>
      <c r="Q306" s="42"/>
      <c r="R306" s="42">
        <f t="shared" ref="R306:R355" si="30">ROUND(SUMIF($B$32:$B$45,$B306,R$32:R$45)*$F306*$G306,0)</f>
        <v>117634</v>
      </c>
      <c r="S306" s="42">
        <f t="shared" ref="S306:S355" si="31">ROUND(SUMIF($B$32:$B$45,$B306,S$32:S$45)*$F306,0)</f>
        <v>532</v>
      </c>
    </row>
    <row r="307" spans="1:19">
      <c r="A307" s="18">
        <f t="shared" si="27"/>
        <v>2033</v>
      </c>
      <c r="B307" s="18">
        <f t="shared" si="28"/>
        <v>12</v>
      </c>
      <c r="C307" s="18"/>
      <c r="D307" s="18"/>
      <c r="E307" s="18"/>
      <c r="F307" s="42">
        <f>SUMIF('Cust MB Ind'!$X$8:$AH$8,$B$29,'Cust MB Ind'!$X267:$AH267)</f>
        <v>1</v>
      </c>
      <c r="G307" s="42">
        <f>'Avg Bill Days'!C264</f>
        <v>31.238</v>
      </c>
      <c r="H307" s="42"/>
      <c r="I307" s="42"/>
      <c r="J307" s="42">
        <f t="shared" si="29"/>
        <v>0</v>
      </c>
      <c r="K307" s="42">
        <f t="shared" si="29"/>
        <v>124</v>
      </c>
      <c r="L307" s="42"/>
      <c r="M307" s="42"/>
      <c r="N307" s="42"/>
      <c r="O307" s="42"/>
      <c r="P307" s="42"/>
      <c r="Q307" s="42"/>
      <c r="R307" s="42">
        <f t="shared" si="30"/>
        <v>124869</v>
      </c>
      <c r="S307" s="42">
        <f t="shared" si="31"/>
        <v>534</v>
      </c>
    </row>
    <row r="308" spans="1:19">
      <c r="A308" s="18">
        <f t="shared" si="27"/>
        <v>2034</v>
      </c>
      <c r="B308" s="18">
        <f t="shared" si="28"/>
        <v>1</v>
      </c>
      <c r="C308" s="18"/>
      <c r="D308" s="18"/>
      <c r="E308" s="18"/>
      <c r="F308" s="42">
        <f>SUMIF('Cust MB Ind'!$X$8:$AH$8,$B$29,'Cust MB Ind'!$X268:$AH268)</f>
        <v>1</v>
      </c>
      <c r="G308" s="42">
        <f>'Avg Bill Days'!C265</f>
        <v>32.286000000000001</v>
      </c>
      <c r="H308" s="42"/>
      <c r="I308" s="42"/>
      <c r="J308" s="42">
        <f t="shared" si="29"/>
        <v>0</v>
      </c>
      <c r="K308" s="42">
        <f t="shared" si="29"/>
        <v>114</v>
      </c>
      <c r="L308" s="42"/>
      <c r="M308" s="42"/>
      <c r="N308" s="42"/>
      <c r="O308" s="42"/>
      <c r="P308" s="42"/>
      <c r="Q308" s="42"/>
      <c r="R308" s="42">
        <f t="shared" si="30"/>
        <v>121203</v>
      </c>
      <c r="S308" s="42">
        <f t="shared" si="31"/>
        <v>539</v>
      </c>
    </row>
    <row r="309" spans="1:19">
      <c r="A309" s="18">
        <f t="shared" si="27"/>
        <v>2034</v>
      </c>
      <c r="B309" s="18">
        <f t="shared" si="28"/>
        <v>2</v>
      </c>
      <c r="C309" s="18"/>
      <c r="D309" s="18"/>
      <c r="E309" s="18"/>
      <c r="F309" s="42">
        <f>SUMIF('Cust MB Ind'!$X$8:$AH$8,$B$29,'Cust MB Ind'!$X269:$AH269)</f>
        <v>1</v>
      </c>
      <c r="G309" s="42">
        <f>'Avg Bill Days'!C266</f>
        <v>29.81</v>
      </c>
      <c r="H309" s="42"/>
      <c r="I309" s="42"/>
      <c r="J309" s="42">
        <f t="shared" si="29"/>
        <v>0</v>
      </c>
      <c r="K309" s="42">
        <f t="shared" si="29"/>
        <v>113</v>
      </c>
      <c r="L309" s="42"/>
      <c r="M309" s="42"/>
      <c r="N309" s="42"/>
      <c r="O309" s="42"/>
      <c r="P309" s="42"/>
      <c r="Q309" s="42"/>
      <c r="R309" s="42">
        <f t="shared" si="30"/>
        <v>115551</v>
      </c>
      <c r="S309" s="42">
        <f t="shared" si="31"/>
        <v>527</v>
      </c>
    </row>
    <row r="310" spans="1:19">
      <c r="A310" s="18">
        <f t="shared" si="27"/>
        <v>2034</v>
      </c>
      <c r="B310" s="18">
        <f t="shared" si="28"/>
        <v>3</v>
      </c>
      <c r="C310" s="18"/>
      <c r="D310" s="18"/>
      <c r="E310" s="18"/>
      <c r="F310" s="42">
        <f>SUMIF('Cust MB Ind'!$X$8:$AH$8,$B$29,'Cust MB Ind'!$X270:$AH270)</f>
        <v>1</v>
      </c>
      <c r="G310" s="42">
        <f>'Avg Bill Days'!C267</f>
        <v>29.524000000000001</v>
      </c>
      <c r="H310" s="42"/>
      <c r="I310" s="42"/>
      <c r="J310" s="42">
        <f t="shared" si="29"/>
        <v>0</v>
      </c>
      <c r="K310" s="42">
        <f t="shared" si="29"/>
        <v>129</v>
      </c>
      <c r="L310" s="42"/>
      <c r="M310" s="42"/>
      <c r="N310" s="42"/>
      <c r="O310" s="42"/>
      <c r="P310" s="42"/>
      <c r="Q310" s="42"/>
      <c r="R310" s="42">
        <f t="shared" si="30"/>
        <v>122638</v>
      </c>
      <c r="S310" s="42">
        <f t="shared" si="31"/>
        <v>525</v>
      </c>
    </row>
    <row r="311" spans="1:19">
      <c r="A311" s="18">
        <f t="shared" si="27"/>
        <v>2034</v>
      </c>
      <c r="B311" s="18">
        <f t="shared" si="28"/>
        <v>4</v>
      </c>
      <c r="C311" s="18"/>
      <c r="D311" s="18"/>
      <c r="E311" s="18"/>
      <c r="F311" s="42">
        <f>SUMIF('Cust MB Ind'!$X$8:$AH$8,$B$29,'Cust MB Ind'!$X271:$AH271)</f>
        <v>1</v>
      </c>
      <c r="G311" s="42">
        <f>'Avg Bill Days'!C268</f>
        <v>30.713999999999999</v>
      </c>
      <c r="H311" s="42"/>
      <c r="I311" s="42"/>
      <c r="J311" s="42">
        <f t="shared" si="29"/>
        <v>0</v>
      </c>
      <c r="K311" s="42">
        <f t="shared" si="29"/>
        <v>125</v>
      </c>
      <c r="L311" s="42"/>
      <c r="M311" s="42"/>
      <c r="N311" s="42"/>
      <c r="O311" s="42"/>
      <c r="P311" s="42"/>
      <c r="Q311" s="42"/>
      <c r="R311" s="42">
        <f t="shared" si="30"/>
        <v>125036</v>
      </c>
      <c r="S311" s="42">
        <f t="shared" si="31"/>
        <v>527</v>
      </c>
    </row>
    <row r="312" spans="1:19">
      <c r="A312" s="18">
        <f t="shared" si="27"/>
        <v>2034</v>
      </c>
      <c r="B312" s="18">
        <f t="shared" si="28"/>
        <v>5</v>
      </c>
      <c r="C312" s="18"/>
      <c r="D312" s="18"/>
      <c r="E312" s="18"/>
      <c r="F312" s="42">
        <f>SUMIF('Cust MB Ind'!$X$8:$AH$8,$B$29,'Cust MB Ind'!$X272:$AH272)</f>
        <v>1</v>
      </c>
      <c r="G312" s="42">
        <f>'Avg Bill Days'!C269</f>
        <v>29.524000000000001</v>
      </c>
      <c r="H312" s="42"/>
      <c r="I312" s="42"/>
      <c r="J312" s="42">
        <f t="shared" si="29"/>
        <v>0</v>
      </c>
      <c r="K312" s="42">
        <f t="shared" si="29"/>
        <v>127</v>
      </c>
      <c r="L312" s="42"/>
      <c r="M312" s="42"/>
      <c r="N312" s="42"/>
      <c r="O312" s="42"/>
      <c r="P312" s="42"/>
      <c r="Q312" s="42"/>
      <c r="R312" s="42">
        <f t="shared" si="30"/>
        <v>124610</v>
      </c>
      <c r="S312" s="42">
        <f t="shared" si="31"/>
        <v>530</v>
      </c>
    </row>
    <row r="313" spans="1:19">
      <c r="A313" s="18">
        <f t="shared" si="27"/>
        <v>2034</v>
      </c>
      <c r="B313" s="18">
        <f t="shared" si="28"/>
        <v>6</v>
      </c>
      <c r="C313" s="18"/>
      <c r="D313" s="18"/>
      <c r="E313" s="18"/>
      <c r="F313" s="42">
        <f>SUMIF('Cust MB Ind'!$X$8:$AH$8,$B$29,'Cust MB Ind'!$X273:$AH273)</f>
        <v>1</v>
      </c>
      <c r="G313" s="42">
        <f>'Avg Bill Days'!C270</f>
        <v>30.619</v>
      </c>
      <c r="H313" s="42"/>
      <c r="I313" s="42"/>
      <c r="J313" s="42">
        <f t="shared" si="29"/>
        <v>0</v>
      </c>
      <c r="K313" s="42">
        <f t="shared" si="29"/>
        <v>132</v>
      </c>
      <c r="L313" s="42"/>
      <c r="M313" s="42"/>
      <c r="N313" s="42"/>
      <c r="O313" s="42"/>
      <c r="P313" s="42"/>
      <c r="Q313" s="42"/>
      <c r="R313" s="42">
        <f t="shared" si="30"/>
        <v>141532</v>
      </c>
      <c r="S313" s="42">
        <f t="shared" si="31"/>
        <v>552</v>
      </c>
    </row>
    <row r="314" spans="1:19">
      <c r="A314" s="18">
        <f t="shared" si="27"/>
        <v>2034</v>
      </c>
      <c r="B314" s="18">
        <f t="shared" si="28"/>
        <v>7</v>
      </c>
      <c r="C314" s="18"/>
      <c r="D314" s="18"/>
      <c r="E314" s="18"/>
      <c r="F314" s="42">
        <f>SUMIF('Cust MB Ind'!$X$8:$AH$8,$B$29,'Cust MB Ind'!$X274:$AH274)</f>
        <v>1</v>
      </c>
      <c r="G314" s="42">
        <f>'Avg Bill Days'!C271</f>
        <v>30.713999999999999</v>
      </c>
      <c r="H314" s="42"/>
      <c r="I314" s="42"/>
      <c r="J314" s="42">
        <f t="shared" si="29"/>
        <v>0</v>
      </c>
      <c r="K314" s="42">
        <f t="shared" si="29"/>
        <v>142</v>
      </c>
      <c r="L314" s="42"/>
      <c r="M314" s="42"/>
      <c r="N314" s="42"/>
      <c r="O314" s="42"/>
      <c r="P314" s="42"/>
      <c r="Q314" s="42"/>
      <c r="R314" s="42">
        <f t="shared" si="30"/>
        <v>145413</v>
      </c>
      <c r="S314" s="42">
        <f t="shared" si="31"/>
        <v>550</v>
      </c>
    </row>
    <row r="315" spans="1:19">
      <c r="A315" s="18">
        <f t="shared" si="27"/>
        <v>2034</v>
      </c>
      <c r="B315" s="18">
        <f t="shared" si="28"/>
        <v>8</v>
      </c>
      <c r="C315" s="18"/>
      <c r="D315" s="18"/>
      <c r="E315" s="18"/>
      <c r="F315" s="42">
        <f>SUMIF('Cust MB Ind'!$X$8:$AH$8,$B$29,'Cust MB Ind'!$X275:$AH275)</f>
        <v>1</v>
      </c>
      <c r="G315" s="42">
        <f>'Avg Bill Days'!C272</f>
        <v>30.475999999999999</v>
      </c>
      <c r="H315" s="42"/>
      <c r="I315" s="42"/>
      <c r="J315" s="42">
        <f t="shared" si="29"/>
        <v>0</v>
      </c>
      <c r="K315" s="42">
        <f t="shared" si="29"/>
        <v>142</v>
      </c>
      <c r="L315" s="42"/>
      <c r="M315" s="42"/>
      <c r="N315" s="42"/>
      <c r="O315" s="42"/>
      <c r="P315" s="42"/>
      <c r="Q315" s="42"/>
      <c r="R315" s="42">
        <f t="shared" si="30"/>
        <v>150335</v>
      </c>
      <c r="S315" s="42">
        <f t="shared" si="31"/>
        <v>554</v>
      </c>
    </row>
    <row r="316" spans="1:19">
      <c r="A316" s="18">
        <f t="shared" si="27"/>
        <v>2034</v>
      </c>
      <c r="B316" s="18">
        <f t="shared" si="28"/>
        <v>9</v>
      </c>
      <c r="C316" s="18"/>
      <c r="D316" s="18"/>
      <c r="E316" s="18"/>
      <c r="F316" s="42">
        <f>SUMIF('Cust MB Ind'!$X$8:$AH$8,$B$29,'Cust MB Ind'!$X276:$AH276)</f>
        <v>1</v>
      </c>
      <c r="G316" s="42">
        <f>'Avg Bill Days'!C273</f>
        <v>31.143000000000001</v>
      </c>
      <c r="H316" s="42"/>
      <c r="I316" s="42"/>
      <c r="J316" s="42">
        <f t="shared" si="29"/>
        <v>0</v>
      </c>
      <c r="K316" s="42">
        <f t="shared" si="29"/>
        <v>139</v>
      </c>
      <c r="L316" s="42"/>
      <c r="M316" s="42"/>
      <c r="N316" s="42"/>
      <c r="O316" s="42"/>
      <c r="P316" s="42"/>
      <c r="Q316" s="42"/>
      <c r="R316" s="42">
        <f t="shared" si="30"/>
        <v>149200</v>
      </c>
      <c r="S316" s="42">
        <f t="shared" si="31"/>
        <v>558</v>
      </c>
    </row>
    <row r="317" spans="1:19">
      <c r="A317" s="18">
        <f t="shared" si="27"/>
        <v>2034</v>
      </c>
      <c r="B317" s="18">
        <f t="shared" si="28"/>
        <v>10</v>
      </c>
      <c r="C317" s="18"/>
      <c r="D317" s="18"/>
      <c r="E317" s="18"/>
      <c r="F317" s="42">
        <f>SUMIF('Cust MB Ind'!$X$8:$AH$8,$B$29,'Cust MB Ind'!$X277:$AH277)</f>
        <v>1</v>
      </c>
      <c r="G317" s="42">
        <f>'Avg Bill Days'!C274</f>
        <v>30.762</v>
      </c>
      <c r="H317" s="42"/>
      <c r="I317" s="42"/>
      <c r="J317" s="42">
        <f t="shared" si="29"/>
        <v>0</v>
      </c>
      <c r="K317" s="42">
        <f t="shared" si="29"/>
        <v>141</v>
      </c>
      <c r="L317" s="42"/>
      <c r="M317" s="42"/>
      <c r="N317" s="42"/>
      <c r="O317" s="42"/>
      <c r="P317" s="42"/>
      <c r="Q317" s="42"/>
      <c r="R317" s="42">
        <f t="shared" si="30"/>
        <v>135877</v>
      </c>
      <c r="S317" s="42">
        <f t="shared" si="31"/>
        <v>546</v>
      </c>
    </row>
    <row r="318" spans="1:19">
      <c r="A318" s="18">
        <f t="shared" si="27"/>
        <v>2034</v>
      </c>
      <c r="B318" s="18">
        <f t="shared" si="28"/>
        <v>11</v>
      </c>
      <c r="C318" s="18"/>
      <c r="D318" s="18"/>
      <c r="E318" s="18"/>
      <c r="F318" s="42">
        <f>SUMIF('Cust MB Ind'!$X$8:$AH$8,$B$29,'Cust MB Ind'!$X278:$AH278)</f>
        <v>1</v>
      </c>
      <c r="G318" s="42">
        <f>'Avg Bill Days'!C275</f>
        <v>28.619</v>
      </c>
      <c r="H318" s="42"/>
      <c r="I318" s="42"/>
      <c r="J318" s="42">
        <f t="shared" si="29"/>
        <v>0</v>
      </c>
      <c r="K318" s="42">
        <f t="shared" si="29"/>
        <v>126</v>
      </c>
      <c r="L318" s="42"/>
      <c r="M318" s="42"/>
      <c r="N318" s="42"/>
      <c r="O318" s="42"/>
      <c r="P318" s="42"/>
      <c r="Q318" s="42"/>
      <c r="R318" s="42">
        <f t="shared" si="30"/>
        <v>117634</v>
      </c>
      <c r="S318" s="42">
        <f t="shared" si="31"/>
        <v>532</v>
      </c>
    </row>
    <row r="319" spans="1:19">
      <c r="A319" s="18">
        <f t="shared" si="27"/>
        <v>2034</v>
      </c>
      <c r="B319" s="18">
        <f t="shared" si="28"/>
        <v>12</v>
      </c>
      <c r="C319" s="18"/>
      <c r="D319" s="18"/>
      <c r="E319" s="18"/>
      <c r="F319" s="42">
        <f>SUMIF('Cust MB Ind'!$X$8:$AH$8,$B$29,'Cust MB Ind'!$X279:$AH279)</f>
        <v>1</v>
      </c>
      <c r="G319" s="42">
        <f>'Avg Bill Days'!C276</f>
        <v>31.238</v>
      </c>
      <c r="H319" s="42"/>
      <c r="I319" s="42"/>
      <c r="J319" s="42">
        <f t="shared" si="29"/>
        <v>0</v>
      </c>
      <c r="K319" s="42">
        <f t="shared" si="29"/>
        <v>124</v>
      </c>
      <c r="L319" s="42"/>
      <c r="M319" s="42"/>
      <c r="N319" s="42"/>
      <c r="O319" s="42"/>
      <c r="P319" s="42"/>
      <c r="Q319" s="42"/>
      <c r="R319" s="42">
        <f t="shared" si="30"/>
        <v>124869</v>
      </c>
      <c r="S319" s="42">
        <f t="shared" si="31"/>
        <v>534</v>
      </c>
    </row>
    <row r="320" spans="1:19">
      <c r="A320" s="18">
        <f t="shared" si="27"/>
        <v>2035</v>
      </c>
      <c r="B320" s="18">
        <f t="shared" si="28"/>
        <v>1</v>
      </c>
      <c r="C320" s="18"/>
      <c r="D320" s="18"/>
      <c r="E320" s="18"/>
      <c r="F320" s="42">
        <f>SUMIF('Cust MB Ind'!$X$8:$AH$8,$B$29,'Cust MB Ind'!$X280:$AH280)</f>
        <v>1</v>
      </c>
      <c r="G320" s="42">
        <f>'Avg Bill Days'!C277</f>
        <v>32.286000000000001</v>
      </c>
      <c r="H320" s="42"/>
      <c r="I320" s="42"/>
      <c r="J320" s="42">
        <f t="shared" si="29"/>
        <v>0</v>
      </c>
      <c r="K320" s="42">
        <f t="shared" si="29"/>
        <v>114</v>
      </c>
      <c r="L320" s="42"/>
      <c r="M320" s="42"/>
      <c r="N320" s="42"/>
      <c r="O320" s="42"/>
      <c r="P320" s="42"/>
      <c r="Q320" s="42"/>
      <c r="R320" s="42">
        <f t="shared" si="30"/>
        <v>121203</v>
      </c>
      <c r="S320" s="42">
        <f t="shared" si="31"/>
        <v>539</v>
      </c>
    </row>
    <row r="321" spans="1:19">
      <c r="A321" s="18">
        <f t="shared" si="27"/>
        <v>2035</v>
      </c>
      <c r="B321" s="18">
        <f t="shared" si="28"/>
        <v>2</v>
      </c>
      <c r="C321" s="18"/>
      <c r="D321" s="18"/>
      <c r="E321" s="18"/>
      <c r="F321" s="42">
        <f>SUMIF('Cust MB Ind'!$X$8:$AH$8,$B$29,'Cust MB Ind'!$X281:$AH281)</f>
        <v>1</v>
      </c>
      <c r="G321" s="42">
        <f>'Avg Bill Days'!C278</f>
        <v>29.81</v>
      </c>
      <c r="H321" s="42"/>
      <c r="I321" s="42"/>
      <c r="J321" s="42">
        <f t="shared" si="29"/>
        <v>0</v>
      </c>
      <c r="K321" s="42">
        <f t="shared" si="29"/>
        <v>113</v>
      </c>
      <c r="L321" s="42"/>
      <c r="M321" s="42"/>
      <c r="N321" s="42"/>
      <c r="O321" s="42"/>
      <c r="P321" s="42"/>
      <c r="Q321" s="42"/>
      <c r="R321" s="42">
        <f t="shared" si="30"/>
        <v>115551</v>
      </c>
      <c r="S321" s="42">
        <f t="shared" si="31"/>
        <v>527</v>
      </c>
    </row>
    <row r="322" spans="1:19">
      <c r="A322" s="18">
        <f t="shared" si="27"/>
        <v>2035</v>
      </c>
      <c r="B322" s="18">
        <f t="shared" si="28"/>
        <v>3</v>
      </c>
      <c r="C322" s="18"/>
      <c r="D322" s="18"/>
      <c r="E322" s="18"/>
      <c r="F322" s="42">
        <f>SUMIF('Cust MB Ind'!$X$8:$AH$8,$B$29,'Cust MB Ind'!$X282:$AH282)</f>
        <v>1</v>
      </c>
      <c r="G322" s="42">
        <f>'Avg Bill Days'!C279</f>
        <v>29.524000000000001</v>
      </c>
      <c r="H322" s="42"/>
      <c r="I322" s="42"/>
      <c r="J322" s="42">
        <f t="shared" si="29"/>
        <v>0</v>
      </c>
      <c r="K322" s="42">
        <f t="shared" si="29"/>
        <v>129</v>
      </c>
      <c r="L322" s="42"/>
      <c r="M322" s="42"/>
      <c r="N322" s="42"/>
      <c r="O322" s="42"/>
      <c r="P322" s="42"/>
      <c r="Q322" s="42"/>
      <c r="R322" s="42">
        <f t="shared" si="30"/>
        <v>122638</v>
      </c>
      <c r="S322" s="42">
        <f t="shared" si="31"/>
        <v>525</v>
      </c>
    </row>
    <row r="323" spans="1:19">
      <c r="A323" s="18">
        <f t="shared" si="27"/>
        <v>2035</v>
      </c>
      <c r="B323" s="18">
        <f t="shared" si="28"/>
        <v>4</v>
      </c>
      <c r="C323" s="18"/>
      <c r="D323" s="18"/>
      <c r="E323" s="18"/>
      <c r="F323" s="42">
        <f>SUMIF('Cust MB Ind'!$X$8:$AH$8,$B$29,'Cust MB Ind'!$X283:$AH283)</f>
        <v>1</v>
      </c>
      <c r="G323" s="42">
        <f>'Avg Bill Days'!C280</f>
        <v>30.713999999999999</v>
      </c>
      <c r="H323" s="42"/>
      <c r="I323" s="42"/>
      <c r="J323" s="42">
        <f t="shared" si="29"/>
        <v>0</v>
      </c>
      <c r="K323" s="42">
        <f t="shared" si="29"/>
        <v>125</v>
      </c>
      <c r="L323" s="42"/>
      <c r="M323" s="42"/>
      <c r="N323" s="42"/>
      <c r="O323" s="42"/>
      <c r="P323" s="42"/>
      <c r="Q323" s="42"/>
      <c r="R323" s="42">
        <f t="shared" si="30"/>
        <v>125036</v>
      </c>
      <c r="S323" s="42">
        <f t="shared" si="31"/>
        <v>527</v>
      </c>
    </row>
    <row r="324" spans="1:19">
      <c r="A324" s="18">
        <f t="shared" ref="A324:A355" si="32">A312+1</f>
        <v>2035</v>
      </c>
      <c r="B324" s="18">
        <f t="shared" si="28"/>
        <v>5</v>
      </c>
      <c r="C324" s="18"/>
      <c r="D324" s="18"/>
      <c r="E324" s="18"/>
      <c r="F324" s="42">
        <f>SUMIF('Cust MB Ind'!$X$8:$AH$8,$B$29,'Cust MB Ind'!$X284:$AH284)</f>
        <v>1</v>
      </c>
      <c r="G324" s="42">
        <f>'Avg Bill Days'!C281</f>
        <v>29.524000000000001</v>
      </c>
      <c r="H324" s="42"/>
      <c r="I324" s="42"/>
      <c r="J324" s="42">
        <f t="shared" si="29"/>
        <v>0</v>
      </c>
      <c r="K324" s="42">
        <f t="shared" si="29"/>
        <v>127</v>
      </c>
      <c r="L324" s="42"/>
      <c r="M324" s="42"/>
      <c r="N324" s="42"/>
      <c r="O324" s="42"/>
      <c r="P324" s="42"/>
      <c r="Q324" s="42"/>
      <c r="R324" s="42">
        <f t="shared" si="30"/>
        <v>124610</v>
      </c>
      <c r="S324" s="42">
        <f t="shared" si="31"/>
        <v>530</v>
      </c>
    </row>
    <row r="325" spans="1:19">
      <c r="A325" s="18">
        <f t="shared" si="32"/>
        <v>2035</v>
      </c>
      <c r="B325" s="18">
        <f t="shared" ref="B325:B355" si="33">B313</f>
        <v>6</v>
      </c>
      <c r="C325" s="18"/>
      <c r="D325" s="18"/>
      <c r="E325" s="18"/>
      <c r="F325" s="42">
        <f>SUMIF('Cust MB Ind'!$X$8:$AH$8,$B$29,'Cust MB Ind'!$X285:$AH285)</f>
        <v>1</v>
      </c>
      <c r="G325" s="42">
        <f>'Avg Bill Days'!C282</f>
        <v>30.619</v>
      </c>
      <c r="H325" s="42"/>
      <c r="I325" s="42"/>
      <c r="J325" s="42">
        <f t="shared" si="29"/>
        <v>0</v>
      </c>
      <c r="K325" s="42">
        <f t="shared" si="29"/>
        <v>132</v>
      </c>
      <c r="L325" s="42"/>
      <c r="M325" s="42"/>
      <c r="N325" s="42"/>
      <c r="O325" s="42"/>
      <c r="P325" s="42"/>
      <c r="Q325" s="42"/>
      <c r="R325" s="42">
        <f t="shared" si="30"/>
        <v>141532</v>
      </c>
      <c r="S325" s="42">
        <f t="shared" si="31"/>
        <v>552</v>
      </c>
    </row>
    <row r="326" spans="1:19">
      <c r="A326" s="18">
        <f t="shared" si="32"/>
        <v>2035</v>
      </c>
      <c r="B326" s="18">
        <f t="shared" si="33"/>
        <v>7</v>
      </c>
      <c r="C326" s="18"/>
      <c r="D326" s="18"/>
      <c r="E326" s="18"/>
      <c r="F326" s="42">
        <f>SUMIF('Cust MB Ind'!$X$8:$AH$8,$B$29,'Cust MB Ind'!$X286:$AH286)</f>
        <v>1</v>
      </c>
      <c r="G326" s="42">
        <f>'Avg Bill Days'!C283</f>
        <v>30.713999999999999</v>
      </c>
      <c r="H326" s="42"/>
      <c r="I326" s="42"/>
      <c r="J326" s="42">
        <f t="shared" si="29"/>
        <v>0</v>
      </c>
      <c r="K326" s="42">
        <f t="shared" si="29"/>
        <v>142</v>
      </c>
      <c r="L326" s="42"/>
      <c r="M326" s="42"/>
      <c r="N326" s="42"/>
      <c r="O326" s="42"/>
      <c r="P326" s="42"/>
      <c r="Q326" s="42"/>
      <c r="R326" s="42">
        <f t="shared" si="30"/>
        <v>145413</v>
      </c>
      <c r="S326" s="42">
        <f t="shared" si="31"/>
        <v>550</v>
      </c>
    </row>
    <row r="327" spans="1:19">
      <c r="A327" s="18">
        <f t="shared" si="32"/>
        <v>2035</v>
      </c>
      <c r="B327" s="18">
        <f t="shared" si="33"/>
        <v>8</v>
      </c>
      <c r="C327" s="18"/>
      <c r="D327" s="18"/>
      <c r="E327" s="18"/>
      <c r="F327" s="42">
        <f>SUMIF('Cust MB Ind'!$X$8:$AH$8,$B$29,'Cust MB Ind'!$X287:$AH287)</f>
        <v>1</v>
      </c>
      <c r="G327" s="42">
        <f>'Avg Bill Days'!C284</f>
        <v>30.475999999999999</v>
      </c>
      <c r="H327" s="42"/>
      <c r="I327" s="42"/>
      <c r="J327" s="42">
        <f t="shared" si="29"/>
        <v>0</v>
      </c>
      <c r="K327" s="42">
        <f t="shared" si="29"/>
        <v>142</v>
      </c>
      <c r="L327" s="42"/>
      <c r="M327" s="42"/>
      <c r="N327" s="42"/>
      <c r="O327" s="42"/>
      <c r="P327" s="42"/>
      <c r="Q327" s="42"/>
      <c r="R327" s="42">
        <f t="shared" si="30"/>
        <v>150335</v>
      </c>
      <c r="S327" s="42">
        <f t="shared" si="31"/>
        <v>554</v>
      </c>
    </row>
    <row r="328" spans="1:19">
      <c r="A328" s="18">
        <f t="shared" si="32"/>
        <v>2035</v>
      </c>
      <c r="B328" s="18">
        <f t="shared" si="33"/>
        <v>9</v>
      </c>
      <c r="C328" s="18"/>
      <c r="D328" s="18"/>
      <c r="E328" s="18"/>
      <c r="F328" s="42">
        <f>SUMIF('Cust MB Ind'!$X$8:$AH$8,$B$29,'Cust MB Ind'!$X288:$AH288)</f>
        <v>1</v>
      </c>
      <c r="G328" s="42">
        <f>'Avg Bill Days'!C285</f>
        <v>31.143000000000001</v>
      </c>
      <c r="H328" s="42"/>
      <c r="I328" s="42"/>
      <c r="J328" s="42">
        <f t="shared" si="29"/>
        <v>0</v>
      </c>
      <c r="K328" s="42">
        <f t="shared" si="29"/>
        <v>139</v>
      </c>
      <c r="L328" s="42"/>
      <c r="M328" s="42"/>
      <c r="N328" s="42"/>
      <c r="O328" s="42"/>
      <c r="P328" s="42"/>
      <c r="Q328" s="42"/>
      <c r="R328" s="42">
        <f t="shared" si="30"/>
        <v>149200</v>
      </c>
      <c r="S328" s="42">
        <f t="shared" si="31"/>
        <v>558</v>
      </c>
    </row>
    <row r="329" spans="1:19">
      <c r="A329" s="18">
        <f t="shared" si="32"/>
        <v>2035</v>
      </c>
      <c r="B329" s="18">
        <f t="shared" si="33"/>
        <v>10</v>
      </c>
      <c r="C329" s="18"/>
      <c r="D329" s="18"/>
      <c r="E329" s="18"/>
      <c r="F329" s="42">
        <f>SUMIF('Cust MB Ind'!$X$8:$AH$8,$B$29,'Cust MB Ind'!$X289:$AH289)</f>
        <v>1</v>
      </c>
      <c r="G329" s="42">
        <f>'Avg Bill Days'!C286</f>
        <v>30.762</v>
      </c>
      <c r="H329" s="42"/>
      <c r="I329" s="42"/>
      <c r="J329" s="42">
        <f t="shared" si="29"/>
        <v>0</v>
      </c>
      <c r="K329" s="42">
        <f t="shared" si="29"/>
        <v>141</v>
      </c>
      <c r="L329" s="42"/>
      <c r="M329" s="42"/>
      <c r="N329" s="42"/>
      <c r="O329" s="42"/>
      <c r="P329" s="42"/>
      <c r="Q329" s="42"/>
      <c r="R329" s="42">
        <f t="shared" si="30"/>
        <v>135877</v>
      </c>
      <c r="S329" s="42">
        <f t="shared" si="31"/>
        <v>546</v>
      </c>
    </row>
    <row r="330" spans="1:19">
      <c r="A330" s="18">
        <f t="shared" si="32"/>
        <v>2035</v>
      </c>
      <c r="B330" s="18">
        <f t="shared" si="33"/>
        <v>11</v>
      </c>
      <c r="C330" s="18"/>
      <c r="D330" s="18"/>
      <c r="E330" s="18"/>
      <c r="F330" s="42">
        <f>SUMIF('Cust MB Ind'!$X$8:$AH$8,$B$29,'Cust MB Ind'!$X290:$AH290)</f>
        <v>1</v>
      </c>
      <c r="G330" s="42">
        <f>'Avg Bill Days'!C287</f>
        <v>28.619</v>
      </c>
      <c r="H330" s="42"/>
      <c r="I330" s="42"/>
      <c r="J330" s="42">
        <f t="shared" si="29"/>
        <v>0</v>
      </c>
      <c r="K330" s="42">
        <f t="shared" si="29"/>
        <v>126</v>
      </c>
      <c r="L330" s="42"/>
      <c r="M330" s="42"/>
      <c r="N330" s="42"/>
      <c r="O330" s="42"/>
      <c r="P330" s="42"/>
      <c r="Q330" s="42"/>
      <c r="R330" s="42">
        <f t="shared" si="30"/>
        <v>117634</v>
      </c>
      <c r="S330" s="42">
        <f t="shared" si="31"/>
        <v>532</v>
      </c>
    </row>
    <row r="331" spans="1:19">
      <c r="A331" s="18">
        <f t="shared" si="32"/>
        <v>2035</v>
      </c>
      <c r="B331" s="18">
        <f t="shared" si="33"/>
        <v>12</v>
      </c>
      <c r="C331" s="18"/>
      <c r="D331" s="18"/>
      <c r="E331" s="18"/>
      <c r="F331" s="42">
        <f>SUMIF('Cust MB Ind'!$X$8:$AH$8,$B$29,'Cust MB Ind'!$X291:$AH291)</f>
        <v>1</v>
      </c>
      <c r="G331" s="42">
        <f>'Avg Bill Days'!C288</f>
        <v>31.238</v>
      </c>
      <c r="H331" s="42"/>
      <c r="I331" s="42"/>
      <c r="J331" s="42">
        <f t="shared" si="29"/>
        <v>0</v>
      </c>
      <c r="K331" s="42">
        <f t="shared" si="29"/>
        <v>124</v>
      </c>
      <c r="L331" s="42"/>
      <c r="M331" s="42"/>
      <c r="N331" s="42"/>
      <c r="O331" s="42"/>
      <c r="P331" s="42"/>
      <c r="Q331" s="42"/>
      <c r="R331" s="42">
        <f t="shared" si="30"/>
        <v>124869</v>
      </c>
      <c r="S331" s="42">
        <f t="shared" si="31"/>
        <v>534</v>
      </c>
    </row>
    <row r="332" spans="1:19">
      <c r="A332" s="18">
        <f t="shared" si="32"/>
        <v>2036</v>
      </c>
      <c r="B332" s="18">
        <f t="shared" si="33"/>
        <v>1</v>
      </c>
      <c r="C332" s="18"/>
      <c r="D332" s="18"/>
      <c r="E332" s="18"/>
      <c r="F332" s="42">
        <f>SUMIF('Cust MB Ind'!$X$8:$AH$8,$B$29,'Cust MB Ind'!$X292:$AH292)</f>
        <v>1</v>
      </c>
      <c r="G332" s="42">
        <f>'Avg Bill Days'!C289</f>
        <v>32.286000000000001</v>
      </c>
      <c r="H332" s="42"/>
      <c r="I332" s="42"/>
      <c r="J332" s="42">
        <f t="shared" si="29"/>
        <v>0</v>
      </c>
      <c r="K332" s="42">
        <f t="shared" si="29"/>
        <v>114</v>
      </c>
      <c r="L332" s="42"/>
      <c r="M332" s="42"/>
      <c r="N332" s="42"/>
      <c r="O332" s="42"/>
      <c r="P332" s="42"/>
      <c r="Q332" s="42"/>
      <c r="R332" s="42">
        <f t="shared" si="30"/>
        <v>121203</v>
      </c>
      <c r="S332" s="42">
        <f t="shared" si="31"/>
        <v>539</v>
      </c>
    </row>
    <row r="333" spans="1:19">
      <c r="A333" s="18">
        <f t="shared" si="32"/>
        <v>2036</v>
      </c>
      <c r="B333" s="18">
        <f t="shared" si="33"/>
        <v>2</v>
      </c>
      <c r="C333" s="18"/>
      <c r="D333" s="18"/>
      <c r="E333" s="18"/>
      <c r="F333" s="42">
        <f>SUMIF('Cust MB Ind'!$X$8:$AH$8,$B$29,'Cust MB Ind'!$X293:$AH293)</f>
        <v>1</v>
      </c>
      <c r="G333" s="42">
        <f>'Avg Bill Days'!C290</f>
        <v>30.31</v>
      </c>
      <c r="H333" s="42"/>
      <c r="I333" s="42"/>
      <c r="J333" s="42">
        <f t="shared" si="29"/>
        <v>0</v>
      </c>
      <c r="K333" s="42">
        <f t="shared" si="29"/>
        <v>113</v>
      </c>
      <c r="L333" s="42"/>
      <c r="M333" s="42"/>
      <c r="N333" s="42"/>
      <c r="O333" s="42"/>
      <c r="P333" s="42"/>
      <c r="Q333" s="42"/>
      <c r="R333" s="42">
        <f t="shared" si="30"/>
        <v>117489</v>
      </c>
      <c r="S333" s="42">
        <f t="shared" si="31"/>
        <v>527</v>
      </c>
    </row>
    <row r="334" spans="1:19">
      <c r="A334" s="18">
        <f t="shared" si="32"/>
        <v>2036</v>
      </c>
      <c r="B334" s="18">
        <f t="shared" si="33"/>
        <v>3</v>
      </c>
      <c r="C334" s="18"/>
      <c r="D334" s="18"/>
      <c r="E334" s="18"/>
      <c r="F334" s="42">
        <f>SUMIF('Cust MB Ind'!$X$8:$AH$8,$B$29,'Cust MB Ind'!$X294:$AH294)</f>
        <v>1</v>
      </c>
      <c r="G334" s="42">
        <f>'Avg Bill Days'!C291</f>
        <v>30.024000000000001</v>
      </c>
      <c r="H334" s="42"/>
      <c r="I334" s="42"/>
      <c r="J334" s="42">
        <f t="shared" si="29"/>
        <v>0</v>
      </c>
      <c r="K334" s="42">
        <f t="shared" si="29"/>
        <v>129</v>
      </c>
      <c r="L334" s="42"/>
      <c r="M334" s="42"/>
      <c r="N334" s="42"/>
      <c r="O334" s="42"/>
      <c r="P334" s="42"/>
      <c r="Q334" s="42"/>
      <c r="R334" s="42">
        <f t="shared" si="30"/>
        <v>124715</v>
      </c>
      <c r="S334" s="42">
        <f t="shared" si="31"/>
        <v>525</v>
      </c>
    </row>
    <row r="335" spans="1:19">
      <c r="A335" s="18">
        <f t="shared" si="32"/>
        <v>2036</v>
      </c>
      <c r="B335" s="18">
        <f t="shared" si="33"/>
        <v>4</v>
      </c>
      <c r="C335" s="18"/>
      <c r="D335" s="18"/>
      <c r="E335" s="18"/>
      <c r="F335" s="42">
        <f>SUMIF('Cust MB Ind'!$X$8:$AH$8,$B$29,'Cust MB Ind'!$X295:$AH295)</f>
        <v>1</v>
      </c>
      <c r="G335" s="42">
        <f>'Avg Bill Days'!C292</f>
        <v>30.713999999999999</v>
      </c>
      <c r="H335" s="42"/>
      <c r="I335" s="42"/>
      <c r="J335" s="42">
        <f t="shared" si="29"/>
        <v>0</v>
      </c>
      <c r="K335" s="42">
        <f t="shared" si="29"/>
        <v>125</v>
      </c>
      <c r="L335" s="42"/>
      <c r="M335" s="42"/>
      <c r="N335" s="42"/>
      <c r="O335" s="42"/>
      <c r="P335" s="42"/>
      <c r="Q335" s="42"/>
      <c r="R335" s="42">
        <f t="shared" si="30"/>
        <v>125036</v>
      </c>
      <c r="S335" s="42">
        <f t="shared" si="31"/>
        <v>527</v>
      </c>
    </row>
    <row r="336" spans="1:19">
      <c r="A336" s="18">
        <f t="shared" si="32"/>
        <v>2036</v>
      </c>
      <c r="B336" s="18">
        <f t="shared" si="33"/>
        <v>5</v>
      </c>
      <c r="C336" s="18"/>
      <c r="D336" s="18"/>
      <c r="E336" s="18"/>
      <c r="F336" s="42">
        <f>SUMIF('Cust MB Ind'!$X$8:$AH$8,$B$29,'Cust MB Ind'!$X296:$AH296)</f>
        <v>1</v>
      </c>
      <c r="G336" s="42">
        <f>'Avg Bill Days'!C293</f>
        <v>29.524000000000001</v>
      </c>
      <c r="H336" s="42"/>
      <c r="I336" s="42"/>
      <c r="J336" s="42">
        <f t="shared" si="29"/>
        <v>0</v>
      </c>
      <c r="K336" s="42">
        <f t="shared" si="29"/>
        <v>127</v>
      </c>
      <c r="L336" s="42"/>
      <c r="M336" s="42"/>
      <c r="N336" s="42"/>
      <c r="O336" s="42"/>
      <c r="P336" s="42"/>
      <c r="Q336" s="42"/>
      <c r="R336" s="42">
        <f t="shared" si="30"/>
        <v>124610</v>
      </c>
      <c r="S336" s="42">
        <f t="shared" si="31"/>
        <v>530</v>
      </c>
    </row>
    <row r="337" spans="1:19">
      <c r="A337" s="18">
        <f t="shared" si="32"/>
        <v>2036</v>
      </c>
      <c r="B337" s="18">
        <f t="shared" si="33"/>
        <v>6</v>
      </c>
      <c r="C337" s="18"/>
      <c r="D337" s="18"/>
      <c r="E337" s="18"/>
      <c r="F337" s="42">
        <f>SUMIF('Cust MB Ind'!$X$8:$AH$8,$B$29,'Cust MB Ind'!$X297:$AH297)</f>
        <v>1</v>
      </c>
      <c r="G337" s="42">
        <f>'Avg Bill Days'!C294</f>
        <v>30.619</v>
      </c>
      <c r="H337" s="42"/>
      <c r="I337" s="42"/>
      <c r="J337" s="42">
        <f t="shared" si="29"/>
        <v>0</v>
      </c>
      <c r="K337" s="42">
        <f t="shared" si="29"/>
        <v>132</v>
      </c>
      <c r="L337" s="42"/>
      <c r="M337" s="42"/>
      <c r="N337" s="42"/>
      <c r="O337" s="42"/>
      <c r="P337" s="42"/>
      <c r="Q337" s="42"/>
      <c r="R337" s="42">
        <f t="shared" si="30"/>
        <v>141532</v>
      </c>
      <c r="S337" s="42">
        <f t="shared" si="31"/>
        <v>552</v>
      </c>
    </row>
    <row r="338" spans="1:19">
      <c r="A338" s="18">
        <f t="shared" si="32"/>
        <v>2036</v>
      </c>
      <c r="B338" s="18">
        <f t="shared" si="33"/>
        <v>7</v>
      </c>
      <c r="C338" s="18"/>
      <c r="D338" s="18"/>
      <c r="E338" s="18"/>
      <c r="F338" s="42">
        <f>SUMIF('Cust MB Ind'!$X$8:$AH$8,$B$29,'Cust MB Ind'!$X298:$AH298)</f>
        <v>1</v>
      </c>
      <c r="G338" s="42">
        <f>'Avg Bill Days'!C295</f>
        <v>30.713999999999999</v>
      </c>
      <c r="H338" s="42"/>
      <c r="I338" s="42"/>
      <c r="J338" s="42">
        <f t="shared" si="29"/>
        <v>0</v>
      </c>
      <c r="K338" s="42">
        <f t="shared" si="29"/>
        <v>142</v>
      </c>
      <c r="L338" s="42"/>
      <c r="M338" s="42"/>
      <c r="N338" s="42"/>
      <c r="O338" s="42"/>
      <c r="P338" s="42"/>
      <c r="Q338" s="42"/>
      <c r="R338" s="42">
        <f t="shared" si="30"/>
        <v>145413</v>
      </c>
      <c r="S338" s="42">
        <f t="shared" si="31"/>
        <v>550</v>
      </c>
    </row>
    <row r="339" spans="1:19">
      <c r="A339" s="18">
        <f t="shared" si="32"/>
        <v>2036</v>
      </c>
      <c r="B339" s="18">
        <f t="shared" si="33"/>
        <v>8</v>
      </c>
      <c r="C339" s="18"/>
      <c r="D339" s="18"/>
      <c r="E339" s="18"/>
      <c r="F339" s="42">
        <f>SUMIF('Cust MB Ind'!$X$8:$AH$8,$B$29,'Cust MB Ind'!$X299:$AH299)</f>
        <v>1</v>
      </c>
      <c r="G339" s="42">
        <f>'Avg Bill Days'!C296</f>
        <v>30.475999999999999</v>
      </c>
      <c r="H339" s="42"/>
      <c r="I339" s="42"/>
      <c r="J339" s="42">
        <f t="shared" si="29"/>
        <v>0</v>
      </c>
      <c r="K339" s="42">
        <f t="shared" si="29"/>
        <v>142</v>
      </c>
      <c r="L339" s="42"/>
      <c r="M339" s="42"/>
      <c r="N339" s="42"/>
      <c r="O339" s="42"/>
      <c r="P339" s="42"/>
      <c r="Q339" s="42"/>
      <c r="R339" s="42">
        <f t="shared" si="30"/>
        <v>150335</v>
      </c>
      <c r="S339" s="42">
        <f t="shared" si="31"/>
        <v>554</v>
      </c>
    </row>
    <row r="340" spans="1:19">
      <c r="A340" s="18">
        <f t="shared" si="32"/>
        <v>2036</v>
      </c>
      <c r="B340" s="18">
        <f t="shared" si="33"/>
        <v>9</v>
      </c>
      <c r="C340" s="18"/>
      <c r="D340" s="18"/>
      <c r="E340" s="18"/>
      <c r="F340" s="42">
        <f>SUMIF('Cust MB Ind'!$X$8:$AH$8,$B$29,'Cust MB Ind'!$X300:$AH300)</f>
        <v>1</v>
      </c>
      <c r="G340" s="42">
        <f>'Avg Bill Days'!C297</f>
        <v>31.143000000000001</v>
      </c>
      <c r="H340" s="42"/>
      <c r="I340" s="42"/>
      <c r="J340" s="42">
        <f t="shared" si="29"/>
        <v>0</v>
      </c>
      <c r="K340" s="42">
        <f t="shared" si="29"/>
        <v>139</v>
      </c>
      <c r="L340" s="42"/>
      <c r="M340" s="42"/>
      <c r="N340" s="42"/>
      <c r="O340" s="42"/>
      <c r="P340" s="42"/>
      <c r="Q340" s="42"/>
      <c r="R340" s="42">
        <f t="shared" si="30"/>
        <v>149200</v>
      </c>
      <c r="S340" s="42">
        <f t="shared" si="31"/>
        <v>558</v>
      </c>
    </row>
    <row r="341" spans="1:19">
      <c r="A341" s="18">
        <f t="shared" si="32"/>
        <v>2036</v>
      </c>
      <c r="B341" s="18">
        <f t="shared" si="33"/>
        <v>10</v>
      </c>
      <c r="C341" s="18"/>
      <c r="D341" s="18"/>
      <c r="E341" s="18"/>
      <c r="F341" s="42">
        <f>SUMIF('Cust MB Ind'!$X$8:$AH$8,$B$29,'Cust MB Ind'!$X301:$AH301)</f>
        <v>1</v>
      </c>
      <c r="G341" s="42">
        <f>'Avg Bill Days'!C298</f>
        <v>30.762</v>
      </c>
      <c r="H341" s="42"/>
      <c r="I341" s="42"/>
      <c r="J341" s="42">
        <f t="shared" si="29"/>
        <v>0</v>
      </c>
      <c r="K341" s="42">
        <f t="shared" si="29"/>
        <v>141</v>
      </c>
      <c r="L341" s="42"/>
      <c r="M341" s="42"/>
      <c r="N341" s="42"/>
      <c r="O341" s="42"/>
      <c r="P341" s="42"/>
      <c r="Q341" s="42"/>
      <c r="R341" s="42">
        <f t="shared" si="30"/>
        <v>135877</v>
      </c>
      <c r="S341" s="42">
        <f t="shared" si="31"/>
        <v>546</v>
      </c>
    </row>
    <row r="342" spans="1:19">
      <c r="A342" s="18">
        <f t="shared" si="32"/>
        <v>2036</v>
      </c>
      <c r="B342" s="18">
        <f t="shared" si="33"/>
        <v>11</v>
      </c>
      <c r="C342" s="18"/>
      <c r="D342" s="18"/>
      <c r="E342" s="18"/>
      <c r="F342" s="42">
        <f>SUMIF('Cust MB Ind'!$X$8:$AH$8,$B$29,'Cust MB Ind'!$X302:$AH302)</f>
        <v>1</v>
      </c>
      <c r="G342" s="42">
        <f>'Avg Bill Days'!C299</f>
        <v>28.619</v>
      </c>
      <c r="H342" s="42"/>
      <c r="I342" s="42"/>
      <c r="J342" s="42">
        <f t="shared" si="29"/>
        <v>0</v>
      </c>
      <c r="K342" s="42">
        <f t="shared" si="29"/>
        <v>126</v>
      </c>
      <c r="L342" s="42"/>
      <c r="M342" s="42"/>
      <c r="N342" s="42"/>
      <c r="O342" s="42"/>
      <c r="P342" s="42"/>
      <c r="Q342" s="42"/>
      <c r="R342" s="42">
        <f t="shared" si="30"/>
        <v>117634</v>
      </c>
      <c r="S342" s="42">
        <f t="shared" si="31"/>
        <v>532</v>
      </c>
    </row>
    <row r="343" spans="1:19">
      <c r="A343" s="18">
        <f t="shared" si="32"/>
        <v>2036</v>
      </c>
      <c r="B343" s="18">
        <f t="shared" si="33"/>
        <v>12</v>
      </c>
      <c r="C343" s="18"/>
      <c r="D343" s="18"/>
      <c r="E343" s="18"/>
      <c r="F343" s="42">
        <f>SUMIF('Cust MB Ind'!$X$8:$AH$8,$B$29,'Cust MB Ind'!$X303:$AH303)</f>
        <v>1</v>
      </c>
      <c r="G343" s="42">
        <f>'Avg Bill Days'!C300</f>
        <v>31.238</v>
      </c>
      <c r="H343" s="42"/>
      <c r="I343" s="42"/>
      <c r="J343" s="42">
        <f t="shared" si="29"/>
        <v>0</v>
      </c>
      <c r="K343" s="42">
        <f t="shared" si="29"/>
        <v>124</v>
      </c>
      <c r="L343" s="42"/>
      <c r="M343" s="42"/>
      <c r="N343" s="42"/>
      <c r="O343" s="42"/>
      <c r="P343" s="42"/>
      <c r="Q343" s="42"/>
      <c r="R343" s="42">
        <f t="shared" si="30"/>
        <v>124869</v>
      </c>
      <c r="S343" s="42">
        <f t="shared" si="31"/>
        <v>534</v>
      </c>
    </row>
    <row r="344" spans="1:19">
      <c r="A344" s="18">
        <f t="shared" si="32"/>
        <v>2037</v>
      </c>
      <c r="B344" s="18">
        <f t="shared" si="33"/>
        <v>1</v>
      </c>
      <c r="C344" s="18"/>
      <c r="D344" s="18"/>
      <c r="E344" s="18"/>
      <c r="F344" s="42">
        <f>SUMIF('Cust MB Ind'!$X$8:$AH$8,$B$29,'Cust MB Ind'!$X304:$AH304)</f>
        <v>1</v>
      </c>
      <c r="G344" s="42">
        <f>'Avg Bill Days'!C301</f>
        <v>32.286000000000001</v>
      </c>
      <c r="H344" s="42"/>
      <c r="I344" s="42"/>
      <c r="J344" s="42">
        <f t="shared" si="29"/>
        <v>0</v>
      </c>
      <c r="K344" s="42">
        <f t="shared" si="29"/>
        <v>114</v>
      </c>
      <c r="L344" s="42"/>
      <c r="M344" s="42"/>
      <c r="N344" s="42"/>
      <c r="O344" s="42"/>
      <c r="P344" s="42"/>
      <c r="Q344" s="42"/>
      <c r="R344" s="42">
        <f t="shared" si="30"/>
        <v>121203</v>
      </c>
      <c r="S344" s="42">
        <f t="shared" si="31"/>
        <v>539</v>
      </c>
    </row>
    <row r="345" spans="1:19">
      <c r="A345" s="18">
        <f t="shared" si="32"/>
        <v>2037</v>
      </c>
      <c r="B345" s="18">
        <f t="shared" si="33"/>
        <v>2</v>
      </c>
      <c r="C345" s="18"/>
      <c r="D345" s="18"/>
      <c r="E345" s="18"/>
      <c r="F345" s="42">
        <f>SUMIF('Cust MB Ind'!$X$8:$AH$8,$B$29,'Cust MB Ind'!$X305:$AH305)</f>
        <v>1</v>
      </c>
      <c r="G345" s="42">
        <f>'Avg Bill Days'!C302</f>
        <v>29.81</v>
      </c>
      <c r="H345" s="42"/>
      <c r="I345" s="42"/>
      <c r="J345" s="42">
        <f t="shared" si="29"/>
        <v>0</v>
      </c>
      <c r="K345" s="42">
        <f t="shared" si="29"/>
        <v>113</v>
      </c>
      <c r="L345" s="42"/>
      <c r="M345" s="42"/>
      <c r="N345" s="42"/>
      <c r="O345" s="42"/>
      <c r="P345" s="42"/>
      <c r="Q345" s="42"/>
      <c r="R345" s="42">
        <f t="shared" si="30"/>
        <v>115551</v>
      </c>
      <c r="S345" s="42">
        <f t="shared" si="31"/>
        <v>527</v>
      </c>
    </row>
    <row r="346" spans="1:19">
      <c r="A346" s="18">
        <f t="shared" si="32"/>
        <v>2037</v>
      </c>
      <c r="B346" s="18">
        <f t="shared" si="33"/>
        <v>3</v>
      </c>
      <c r="C346" s="18"/>
      <c r="D346" s="18"/>
      <c r="E346" s="18"/>
      <c r="F346" s="42">
        <f>SUMIF('Cust MB Ind'!$X$8:$AH$8,$B$29,'Cust MB Ind'!$X306:$AH306)</f>
        <v>1</v>
      </c>
      <c r="G346" s="42">
        <f>'Avg Bill Days'!C303</f>
        <v>29.524000000000001</v>
      </c>
      <c r="H346" s="42"/>
      <c r="I346" s="42"/>
      <c r="J346" s="42">
        <f t="shared" si="29"/>
        <v>0</v>
      </c>
      <c r="K346" s="42">
        <f t="shared" si="29"/>
        <v>129</v>
      </c>
      <c r="L346" s="42"/>
      <c r="M346" s="42"/>
      <c r="N346" s="42"/>
      <c r="O346" s="42"/>
      <c r="P346" s="42"/>
      <c r="Q346" s="42"/>
      <c r="R346" s="42">
        <f t="shared" si="30"/>
        <v>122638</v>
      </c>
      <c r="S346" s="42">
        <f t="shared" si="31"/>
        <v>525</v>
      </c>
    </row>
    <row r="347" spans="1:19">
      <c r="A347" s="18">
        <f t="shared" si="32"/>
        <v>2037</v>
      </c>
      <c r="B347" s="18">
        <f t="shared" si="33"/>
        <v>4</v>
      </c>
      <c r="C347" s="18"/>
      <c r="D347" s="18"/>
      <c r="E347" s="18"/>
      <c r="F347" s="42">
        <f>SUMIF('Cust MB Ind'!$X$8:$AH$8,$B$29,'Cust MB Ind'!$X307:$AH307)</f>
        <v>1</v>
      </c>
      <c r="G347" s="42">
        <f>'Avg Bill Days'!C304</f>
        <v>30.713999999999999</v>
      </c>
      <c r="H347" s="42"/>
      <c r="I347" s="42"/>
      <c r="J347" s="42">
        <f t="shared" si="29"/>
        <v>0</v>
      </c>
      <c r="K347" s="42">
        <f t="shared" si="29"/>
        <v>125</v>
      </c>
      <c r="L347" s="42"/>
      <c r="M347" s="42"/>
      <c r="N347" s="42"/>
      <c r="O347" s="42"/>
      <c r="P347" s="42"/>
      <c r="Q347" s="42"/>
      <c r="R347" s="42">
        <f t="shared" si="30"/>
        <v>125036</v>
      </c>
      <c r="S347" s="42">
        <f t="shared" si="31"/>
        <v>527</v>
      </c>
    </row>
    <row r="348" spans="1:19">
      <c r="A348" s="18">
        <f t="shared" si="32"/>
        <v>2037</v>
      </c>
      <c r="B348" s="18">
        <f t="shared" si="33"/>
        <v>5</v>
      </c>
      <c r="C348" s="18"/>
      <c r="D348" s="18"/>
      <c r="E348" s="18"/>
      <c r="F348" s="42">
        <f>SUMIF('Cust MB Ind'!$X$8:$AH$8,$B$29,'Cust MB Ind'!$X308:$AH308)</f>
        <v>1</v>
      </c>
      <c r="G348" s="42">
        <f>'Avg Bill Days'!C305</f>
        <v>29.524000000000001</v>
      </c>
      <c r="H348" s="42"/>
      <c r="I348" s="42"/>
      <c r="J348" s="42">
        <f t="shared" si="29"/>
        <v>0</v>
      </c>
      <c r="K348" s="42">
        <f t="shared" si="29"/>
        <v>127</v>
      </c>
      <c r="L348" s="42"/>
      <c r="M348" s="42"/>
      <c r="N348" s="42"/>
      <c r="O348" s="42"/>
      <c r="P348" s="42"/>
      <c r="Q348" s="42"/>
      <c r="R348" s="42">
        <f t="shared" si="30"/>
        <v>124610</v>
      </c>
      <c r="S348" s="42">
        <f t="shared" si="31"/>
        <v>530</v>
      </c>
    </row>
    <row r="349" spans="1:19">
      <c r="A349" s="18">
        <f t="shared" si="32"/>
        <v>2037</v>
      </c>
      <c r="B349" s="18">
        <f t="shared" si="33"/>
        <v>6</v>
      </c>
      <c r="C349" s="18"/>
      <c r="D349" s="18"/>
      <c r="E349" s="18"/>
      <c r="F349" s="42">
        <f>SUMIF('Cust MB Ind'!$X$8:$AH$8,$B$29,'Cust MB Ind'!$X309:$AH309)</f>
        <v>1</v>
      </c>
      <c r="G349" s="42">
        <f>'Avg Bill Days'!C306</f>
        <v>30.619</v>
      </c>
      <c r="H349" s="42"/>
      <c r="I349" s="42"/>
      <c r="J349" s="42">
        <f t="shared" si="29"/>
        <v>0</v>
      </c>
      <c r="K349" s="42">
        <f t="shared" si="29"/>
        <v>132</v>
      </c>
      <c r="L349" s="42"/>
      <c r="M349" s="42"/>
      <c r="N349" s="42"/>
      <c r="O349" s="42"/>
      <c r="P349" s="42"/>
      <c r="Q349" s="42"/>
      <c r="R349" s="42">
        <f t="shared" si="30"/>
        <v>141532</v>
      </c>
      <c r="S349" s="42">
        <f t="shared" si="31"/>
        <v>552</v>
      </c>
    </row>
    <row r="350" spans="1:19">
      <c r="A350" s="18">
        <f t="shared" si="32"/>
        <v>2037</v>
      </c>
      <c r="B350" s="18">
        <f t="shared" si="33"/>
        <v>7</v>
      </c>
      <c r="C350" s="18"/>
      <c r="D350" s="18"/>
      <c r="E350" s="18"/>
      <c r="F350" s="42">
        <f>SUMIF('Cust MB Ind'!$X$8:$AH$8,$B$29,'Cust MB Ind'!$X310:$AH310)</f>
        <v>1</v>
      </c>
      <c r="G350" s="42">
        <f>'Avg Bill Days'!C307</f>
        <v>30.713999999999999</v>
      </c>
      <c r="H350" s="42"/>
      <c r="I350" s="42"/>
      <c r="J350" s="42">
        <f t="shared" si="29"/>
        <v>0</v>
      </c>
      <c r="K350" s="42">
        <f t="shared" si="29"/>
        <v>142</v>
      </c>
      <c r="L350" s="42"/>
      <c r="M350" s="42"/>
      <c r="N350" s="42"/>
      <c r="O350" s="42"/>
      <c r="P350" s="42"/>
      <c r="Q350" s="42"/>
      <c r="R350" s="42">
        <f t="shared" si="30"/>
        <v>145413</v>
      </c>
      <c r="S350" s="42">
        <f t="shared" si="31"/>
        <v>550</v>
      </c>
    </row>
    <row r="351" spans="1:19">
      <c r="A351" s="18">
        <f t="shared" si="32"/>
        <v>2037</v>
      </c>
      <c r="B351" s="18">
        <f t="shared" si="33"/>
        <v>8</v>
      </c>
      <c r="C351" s="18"/>
      <c r="D351" s="18"/>
      <c r="E351" s="18"/>
      <c r="F351" s="42">
        <f>SUMIF('Cust MB Ind'!$X$8:$AH$8,$B$29,'Cust MB Ind'!$X311:$AH311)</f>
        <v>1</v>
      </c>
      <c r="G351" s="42">
        <f>'Avg Bill Days'!C308</f>
        <v>30.475999999999999</v>
      </c>
      <c r="H351" s="42"/>
      <c r="I351" s="42"/>
      <c r="J351" s="42">
        <f t="shared" si="29"/>
        <v>0</v>
      </c>
      <c r="K351" s="42">
        <f t="shared" si="29"/>
        <v>142</v>
      </c>
      <c r="L351" s="42"/>
      <c r="M351" s="42"/>
      <c r="N351" s="42"/>
      <c r="O351" s="42"/>
      <c r="P351" s="42"/>
      <c r="Q351" s="42"/>
      <c r="R351" s="42">
        <f t="shared" si="30"/>
        <v>150335</v>
      </c>
      <c r="S351" s="42">
        <f t="shared" si="31"/>
        <v>554</v>
      </c>
    </row>
    <row r="352" spans="1:19">
      <c r="A352" s="18">
        <f t="shared" si="32"/>
        <v>2037</v>
      </c>
      <c r="B352" s="18">
        <f t="shared" si="33"/>
        <v>9</v>
      </c>
      <c r="C352" s="18"/>
      <c r="D352" s="18"/>
      <c r="E352" s="18"/>
      <c r="F352" s="42">
        <f>SUMIF('Cust MB Ind'!$X$8:$AH$8,$B$29,'Cust MB Ind'!$X312:$AH312)</f>
        <v>1</v>
      </c>
      <c r="G352" s="42">
        <f>'Avg Bill Days'!C309</f>
        <v>31.143000000000001</v>
      </c>
      <c r="H352" s="42"/>
      <c r="I352" s="42"/>
      <c r="J352" s="42">
        <f t="shared" si="29"/>
        <v>0</v>
      </c>
      <c r="K352" s="42">
        <f t="shared" si="29"/>
        <v>139</v>
      </c>
      <c r="L352" s="42"/>
      <c r="M352" s="42"/>
      <c r="N352" s="42"/>
      <c r="O352" s="42"/>
      <c r="P352" s="42"/>
      <c r="Q352" s="42"/>
      <c r="R352" s="42">
        <f t="shared" si="30"/>
        <v>149200</v>
      </c>
      <c r="S352" s="42">
        <f t="shared" si="31"/>
        <v>558</v>
      </c>
    </row>
    <row r="353" spans="1:19">
      <c r="A353" s="18">
        <f t="shared" si="32"/>
        <v>2037</v>
      </c>
      <c r="B353" s="18">
        <f t="shared" si="33"/>
        <v>10</v>
      </c>
      <c r="C353" s="18"/>
      <c r="D353" s="18"/>
      <c r="E353" s="18"/>
      <c r="F353" s="42">
        <f>SUMIF('Cust MB Ind'!$X$8:$AH$8,$B$29,'Cust MB Ind'!$X313:$AH313)</f>
        <v>1</v>
      </c>
      <c r="G353" s="42">
        <f>'Avg Bill Days'!C310</f>
        <v>30.762</v>
      </c>
      <c r="H353" s="42"/>
      <c r="I353" s="42"/>
      <c r="J353" s="42">
        <f t="shared" si="29"/>
        <v>0</v>
      </c>
      <c r="K353" s="42">
        <f t="shared" si="29"/>
        <v>141</v>
      </c>
      <c r="L353" s="42"/>
      <c r="M353" s="42"/>
      <c r="N353" s="42"/>
      <c r="O353" s="42"/>
      <c r="P353" s="42"/>
      <c r="Q353" s="42"/>
      <c r="R353" s="42">
        <f t="shared" si="30"/>
        <v>135877</v>
      </c>
      <c r="S353" s="42">
        <f t="shared" si="31"/>
        <v>546</v>
      </c>
    </row>
    <row r="354" spans="1:19">
      <c r="A354" s="18">
        <f t="shared" si="32"/>
        <v>2037</v>
      </c>
      <c r="B354" s="18">
        <f t="shared" si="33"/>
        <v>11</v>
      </c>
      <c r="C354" s="18"/>
      <c r="D354" s="18"/>
      <c r="E354" s="18"/>
      <c r="F354" s="42">
        <f>SUMIF('Cust MB Ind'!$X$8:$AH$8,$B$29,'Cust MB Ind'!$X314:$AH314)</f>
        <v>1</v>
      </c>
      <c r="G354" s="42">
        <f>'Avg Bill Days'!C311</f>
        <v>28.619</v>
      </c>
      <c r="H354" s="42"/>
      <c r="I354" s="42"/>
      <c r="J354" s="42">
        <f t="shared" si="29"/>
        <v>0</v>
      </c>
      <c r="K354" s="42">
        <f t="shared" si="29"/>
        <v>126</v>
      </c>
      <c r="L354" s="42"/>
      <c r="M354" s="42"/>
      <c r="N354" s="42"/>
      <c r="O354" s="42"/>
      <c r="P354" s="42"/>
      <c r="Q354" s="42"/>
      <c r="R354" s="42">
        <f t="shared" si="30"/>
        <v>117634</v>
      </c>
      <c r="S354" s="42">
        <f t="shared" si="31"/>
        <v>532</v>
      </c>
    </row>
    <row r="355" spans="1:19">
      <c r="A355" s="18">
        <f t="shared" si="32"/>
        <v>2037</v>
      </c>
      <c r="B355" s="18">
        <f t="shared" si="33"/>
        <v>12</v>
      </c>
      <c r="C355" s="18"/>
      <c r="D355" s="18"/>
      <c r="E355" s="18"/>
      <c r="F355" s="42">
        <f>SUMIF('Cust MB Ind'!$X$8:$AH$8,$B$29,'Cust MB Ind'!$X315:$AH315)</f>
        <v>1</v>
      </c>
      <c r="G355" s="42">
        <f>'Avg Bill Days'!C312</f>
        <v>31.238</v>
      </c>
      <c r="H355" s="42"/>
      <c r="I355" s="42"/>
      <c r="J355" s="42">
        <f t="shared" si="29"/>
        <v>0</v>
      </c>
      <c r="K355" s="42">
        <f t="shared" si="29"/>
        <v>124</v>
      </c>
      <c r="L355" s="42"/>
      <c r="M355" s="42"/>
      <c r="N355" s="42"/>
      <c r="O355" s="42"/>
      <c r="P355" s="42"/>
      <c r="Q355" s="42"/>
      <c r="R355" s="42">
        <f t="shared" si="30"/>
        <v>124869</v>
      </c>
      <c r="S355" s="42">
        <f t="shared" si="31"/>
        <v>534</v>
      </c>
    </row>
  </sheetData>
  <pageMargins left="0.75" right="0.75" top="1" bottom="1" header="0.5" footer="0.5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AJ315"/>
  <sheetViews>
    <sheetView zoomScaleNormal="100" workbookViewId="0"/>
  </sheetViews>
  <sheetFormatPr defaultRowHeight="15"/>
  <cols>
    <col min="1" max="1" width="6.85546875" style="3" customWidth="1"/>
    <col min="2" max="2" width="7.5703125" style="3" customWidth="1"/>
    <col min="3" max="3" width="9.42578125" style="3" customWidth="1"/>
    <col min="4" max="10" width="8.140625" style="3" customWidth="1"/>
    <col min="11" max="11" width="3.5703125" style="2" customWidth="1"/>
    <col min="12" max="23" width="7.5703125" style="18" customWidth="1"/>
    <col min="24" max="24" width="3.5703125" style="2" customWidth="1"/>
    <col min="25" max="27" width="7.85546875" style="42" customWidth="1"/>
    <col min="28" max="28" width="8.42578125" style="42" bestFit="1" customWidth="1"/>
    <col min="29" max="34" width="7.85546875" style="42" customWidth="1"/>
    <col min="35" max="35" width="8.42578125" style="18" customWidth="1"/>
    <col min="36" max="16384" width="9.140625" style="3"/>
  </cols>
  <sheetData>
    <row r="1" spans="1:36">
      <c r="A1" s="135" t="s">
        <v>85</v>
      </c>
      <c r="E1" s="171" t="s">
        <v>142</v>
      </c>
      <c r="I1" s="35"/>
      <c r="J1" s="35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Y1" s="3"/>
      <c r="Z1" s="3"/>
      <c r="AA1" s="3"/>
      <c r="AB1" s="3"/>
      <c r="AC1" s="3"/>
      <c r="AD1" s="3"/>
      <c r="AE1" s="3"/>
      <c r="AF1" s="3"/>
      <c r="AG1" s="18"/>
      <c r="AH1" s="3"/>
      <c r="AI1" s="3"/>
    </row>
    <row r="2" spans="1:36">
      <c r="A2" s="135" t="s">
        <v>110</v>
      </c>
      <c r="I2" s="35"/>
      <c r="J2" s="35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Y2" s="3"/>
      <c r="Z2" s="3"/>
      <c r="AA2" s="3"/>
      <c r="AB2" s="3"/>
      <c r="AC2" s="3"/>
      <c r="AD2" s="3"/>
      <c r="AE2" s="3"/>
      <c r="AF2" s="3"/>
      <c r="AG2" s="18"/>
      <c r="AH2" s="3"/>
      <c r="AI2" s="3"/>
    </row>
    <row r="3" spans="1:36">
      <c r="I3" s="35"/>
      <c r="J3" s="35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Y3" s="3"/>
      <c r="Z3" s="3"/>
      <c r="AA3" s="3"/>
      <c r="AB3" s="3"/>
      <c r="AC3" s="3"/>
      <c r="AD3" s="3"/>
      <c r="AE3" s="3"/>
      <c r="AF3" s="3"/>
      <c r="AG3" s="18"/>
      <c r="AH3" s="3"/>
      <c r="AI3" s="3"/>
    </row>
    <row r="4" spans="1:36"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Y4" s="3"/>
      <c r="Z4" s="3"/>
      <c r="AA4" s="3"/>
      <c r="AB4" s="3"/>
      <c r="AC4" s="3"/>
      <c r="AD4" s="3"/>
      <c r="AE4" s="3"/>
      <c r="AF4" s="3"/>
      <c r="AG4" s="18"/>
      <c r="AH4" s="3"/>
      <c r="AI4" s="3"/>
    </row>
    <row r="5" spans="1:36"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Y5" s="3"/>
      <c r="Z5" s="3"/>
      <c r="AA5" s="3"/>
      <c r="AB5" s="3"/>
      <c r="AC5" s="3"/>
      <c r="AD5" s="3"/>
      <c r="AE5" s="3"/>
      <c r="AF5" s="3"/>
      <c r="AG5" s="18"/>
      <c r="AH5" s="3"/>
      <c r="AI5" s="3"/>
    </row>
    <row r="6" spans="1:36"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Y6" s="3"/>
      <c r="Z6" s="3"/>
      <c r="AA6" s="3"/>
      <c r="AB6" s="3"/>
      <c r="AC6" s="3"/>
      <c r="AD6" s="3"/>
      <c r="AE6" s="3"/>
      <c r="AF6" s="3"/>
      <c r="AG6" s="18"/>
      <c r="AH6" s="3"/>
      <c r="AI6" s="3"/>
    </row>
    <row r="7" spans="1:36">
      <c r="A7" s="158" t="s">
        <v>143</v>
      </c>
      <c r="J7" s="143"/>
      <c r="L7" s="176" t="s">
        <v>144</v>
      </c>
      <c r="M7" s="176"/>
      <c r="N7" s="176"/>
      <c r="W7" s="143"/>
      <c r="Y7" s="176" t="s">
        <v>145</v>
      </c>
      <c r="Z7" s="176"/>
      <c r="AA7" s="176"/>
      <c r="AB7" s="18"/>
      <c r="AC7" s="3"/>
      <c r="AD7" s="3"/>
      <c r="AE7" s="3"/>
      <c r="AF7" s="3"/>
      <c r="AG7" s="18"/>
      <c r="AH7" s="3"/>
      <c r="AI7" s="133"/>
      <c r="AJ7" s="143"/>
    </row>
    <row r="8" spans="1:36">
      <c r="C8" s="41" t="s">
        <v>47</v>
      </c>
      <c r="D8" s="41" t="s">
        <v>9</v>
      </c>
      <c r="E8" s="41" t="s">
        <v>8</v>
      </c>
      <c r="F8" s="41" t="s">
        <v>37</v>
      </c>
      <c r="G8" s="41" t="s">
        <v>38</v>
      </c>
      <c r="H8" s="41" t="s">
        <v>39</v>
      </c>
      <c r="I8" s="41" t="s">
        <v>40</v>
      </c>
      <c r="J8" s="41" t="s">
        <v>113</v>
      </c>
      <c r="L8" s="18" t="s">
        <v>4</v>
      </c>
      <c r="M8" s="33" t="s">
        <v>9</v>
      </c>
      <c r="N8" s="33" t="s">
        <v>8</v>
      </c>
      <c r="O8" s="33" t="s">
        <v>7</v>
      </c>
      <c r="P8" s="33" t="s">
        <v>6</v>
      </c>
      <c r="Q8" s="33" t="s">
        <v>5</v>
      </c>
      <c r="R8" s="33" t="s">
        <v>2</v>
      </c>
      <c r="S8" s="33" t="s">
        <v>3</v>
      </c>
      <c r="T8" s="33" t="s">
        <v>1</v>
      </c>
      <c r="U8" s="33" t="s">
        <v>11</v>
      </c>
      <c r="V8" s="33" t="s">
        <v>111</v>
      </c>
      <c r="W8" s="37" t="s">
        <v>113</v>
      </c>
      <c r="Y8" s="18" t="s">
        <v>4</v>
      </c>
      <c r="Z8" s="33" t="s">
        <v>9</v>
      </c>
      <c r="AA8" s="33" t="s">
        <v>8</v>
      </c>
      <c r="AB8" s="33" t="s">
        <v>7</v>
      </c>
      <c r="AC8" s="33" t="s">
        <v>6</v>
      </c>
      <c r="AD8" s="33" t="s">
        <v>5</v>
      </c>
      <c r="AE8" s="33" t="s">
        <v>2</v>
      </c>
      <c r="AF8" s="33" t="s">
        <v>3</v>
      </c>
      <c r="AG8" s="33" t="s">
        <v>1</v>
      </c>
      <c r="AH8" s="33" t="s">
        <v>11</v>
      </c>
      <c r="AI8" s="33" t="s">
        <v>111</v>
      </c>
      <c r="AJ8" s="37" t="s">
        <v>113</v>
      </c>
    </row>
    <row r="9" spans="1:36">
      <c r="A9" s="3">
        <f>'Inputs &amp; Notes'!B1-1</f>
        <v>2012</v>
      </c>
      <c r="B9" s="3" t="s">
        <v>36</v>
      </c>
      <c r="C9" s="36">
        <v>0</v>
      </c>
      <c r="D9" s="36">
        <v>0</v>
      </c>
      <c r="E9" s="36">
        <f>'ComLg Class kWh'!E14</f>
        <v>592</v>
      </c>
      <c r="F9" s="36">
        <f>'ComLg Class kWh'!C14</f>
        <v>16372</v>
      </c>
      <c r="G9" s="36">
        <f>'ComLg Class kWh'!D14</f>
        <v>101</v>
      </c>
      <c r="H9" s="36">
        <f>'ComLg Class kWh'!F14</f>
        <v>171</v>
      </c>
      <c r="I9" s="36">
        <f>'ComLg Class kWh'!G14</f>
        <v>95</v>
      </c>
      <c r="J9" s="36">
        <f>'ComLg Class kWh'!H14</f>
        <v>5</v>
      </c>
      <c r="L9" s="42">
        <v>0</v>
      </c>
      <c r="M9" s="42">
        <v>0</v>
      </c>
      <c r="N9" s="42">
        <f>'Cust MB ComLg True Rate Spread'!C$19</f>
        <v>0</v>
      </c>
      <c r="O9" s="42">
        <v>5</v>
      </c>
      <c r="P9" s="42">
        <v>0</v>
      </c>
      <c r="Q9" s="42">
        <v>1</v>
      </c>
      <c r="R9" s="42">
        <f>1+4</f>
        <v>5</v>
      </c>
      <c r="S9" s="142">
        <v>1</v>
      </c>
      <c r="T9" s="42">
        <f>6+2</f>
        <v>8</v>
      </c>
      <c r="U9" s="42">
        <v>4</v>
      </c>
      <c r="V9" s="42">
        <v>19</v>
      </c>
      <c r="W9" s="142">
        <v>5</v>
      </c>
      <c r="Y9" s="42">
        <f>C9-L9</f>
        <v>0</v>
      </c>
      <c r="Z9" s="42">
        <f>D9-M9</f>
        <v>0</v>
      </c>
      <c r="AA9" s="42">
        <f>E9-N9</f>
        <v>592</v>
      </c>
      <c r="AB9" s="42">
        <f>$F9-SUM($O9:$P9)-$AC9</f>
        <v>16340</v>
      </c>
      <c r="AC9" s="42">
        <f>ROUND(($F9-SUM($O9:$P9))*'Cust MB ComLg True Rate Spread'!$E$25,0)</f>
        <v>27</v>
      </c>
      <c r="AD9" s="42">
        <f>G9-Q9</f>
        <v>100</v>
      </c>
      <c r="AE9" s="42">
        <f>$H9-SUM($R9:$S9)-$AF9</f>
        <v>158</v>
      </c>
      <c r="AF9" s="42">
        <f>ROUND(($H9-SUM($R9:$S9))*'Cust MB ComLg True Rate Spread'!$H$25,0)</f>
        <v>7</v>
      </c>
      <c r="AG9" s="42">
        <f>$I9-SUM($T9:$V9)-$AH9-AI9</f>
        <v>64</v>
      </c>
      <c r="AH9" s="42">
        <f>ROUND(($I9-SUM($T9:$V9))*'Cust MB ComLg True Rate Spread'!$J$25,0)</f>
        <v>0</v>
      </c>
      <c r="AI9" s="42">
        <f>'Cust MB ComLg True Rate Spread'!$K$15</f>
        <v>0</v>
      </c>
      <c r="AJ9" s="44">
        <f>J9-W9</f>
        <v>0</v>
      </c>
    </row>
    <row r="10" spans="1:36">
      <c r="A10" s="3">
        <f t="shared" ref="A10:A15" si="0">+A9</f>
        <v>2012</v>
      </c>
      <c r="B10" s="3" t="s">
        <v>41</v>
      </c>
      <c r="C10" s="36">
        <v>0</v>
      </c>
      <c r="D10" s="36">
        <v>0</v>
      </c>
      <c r="E10" s="36">
        <f>'ComLg Class kWh'!E15</f>
        <v>594</v>
      </c>
      <c r="F10" s="36">
        <f>'ComLg Class kWh'!C15</f>
        <v>16371</v>
      </c>
      <c r="G10" s="36">
        <f>'ComLg Class kWh'!D15</f>
        <v>100</v>
      </c>
      <c r="H10" s="36">
        <f>'ComLg Class kWh'!F15</f>
        <v>170</v>
      </c>
      <c r="I10" s="36">
        <f>'ComLg Class kWh'!G15</f>
        <v>95</v>
      </c>
      <c r="J10" s="36">
        <f>'ComLg Class kWh'!H15</f>
        <v>5</v>
      </c>
      <c r="L10" s="42">
        <v>0</v>
      </c>
      <c r="M10" s="42">
        <v>0</v>
      </c>
      <c r="N10" s="42">
        <f>'Cust MB ComLg True Rate Spread'!C$19</f>
        <v>0</v>
      </c>
      <c r="O10" s="42">
        <v>5</v>
      </c>
      <c r="P10" s="42">
        <v>0</v>
      </c>
      <c r="Q10" s="42">
        <v>1</v>
      </c>
      <c r="R10" s="42">
        <f t="shared" ref="R10:R73" si="1">1+4</f>
        <v>5</v>
      </c>
      <c r="S10" s="142">
        <v>1</v>
      </c>
      <c r="T10" s="42">
        <f t="shared" ref="T10:T73" si="2">6+2</f>
        <v>8</v>
      </c>
      <c r="U10" s="42">
        <v>4</v>
      </c>
      <c r="V10" s="42">
        <v>19</v>
      </c>
      <c r="W10" s="142">
        <v>5</v>
      </c>
      <c r="Y10" s="42">
        <f t="shared" ref="Y10:Y73" si="3">C10-L10</f>
        <v>0</v>
      </c>
      <c r="Z10" s="42">
        <f t="shared" ref="Z10:Z73" si="4">D10-M10</f>
        <v>0</v>
      </c>
      <c r="AA10" s="42">
        <f t="shared" ref="AA10:AA72" si="5">E10-N10</f>
        <v>594</v>
      </c>
      <c r="AB10" s="42">
        <f t="shared" ref="AB10:AB72" si="6">$F10-SUM($O10:$P10)-$AC10</f>
        <v>16339</v>
      </c>
      <c r="AC10" s="42">
        <f>ROUND(($F10-SUM($O10:$P10))*'Cust MB ComLg True Rate Spread'!$E$25,0)</f>
        <v>27</v>
      </c>
      <c r="AD10" s="42">
        <f t="shared" ref="AD10:AD73" si="7">G10-Q10</f>
        <v>99</v>
      </c>
      <c r="AE10" s="42">
        <f t="shared" ref="AE10:AE72" si="8">$H10-SUM($R10:$S10)-$AF10</f>
        <v>157</v>
      </c>
      <c r="AF10" s="42">
        <f>ROUND(($H10-SUM($R10:$S10))*'Cust MB ComLg True Rate Spread'!$H$25,0)</f>
        <v>7</v>
      </c>
      <c r="AG10" s="42">
        <f t="shared" ref="AG10:AG73" si="9">$I10-SUM($T10:$V10)-$AH10-AI10</f>
        <v>64</v>
      </c>
      <c r="AH10" s="42">
        <f>ROUND(($I10-SUM($T10:$U10))*'Cust MB ComLg True Rate Spread'!$J$25,0)</f>
        <v>0</v>
      </c>
      <c r="AI10" s="42">
        <f>'Cust MB ComLg True Rate Spread'!$K$15</f>
        <v>0</v>
      </c>
      <c r="AJ10" s="44">
        <f t="shared" ref="AJ10:AJ73" si="10">J10-W10</f>
        <v>0</v>
      </c>
    </row>
    <row r="11" spans="1:36">
      <c r="A11" s="3">
        <f t="shared" si="0"/>
        <v>2012</v>
      </c>
      <c r="B11" s="3" t="s">
        <v>42</v>
      </c>
      <c r="C11" s="36">
        <v>0</v>
      </c>
      <c r="D11" s="36">
        <v>0</v>
      </c>
      <c r="E11" s="36">
        <f>'ComLg Class kWh'!E16</f>
        <v>599</v>
      </c>
      <c r="F11" s="36">
        <f>'ComLg Class kWh'!C16</f>
        <v>16375</v>
      </c>
      <c r="G11" s="36">
        <f>'ComLg Class kWh'!D16</f>
        <v>99</v>
      </c>
      <c r="H11" s="36">
        <f>'ComLg Class kWh'!F16</f>
        <v>170</v>
      </c>
      <c r="I11" s="36">
        <f>'ComLg Class kWh'!G16</f>
        <v>95</v>
      </c>
      <c r="J11" s="36">
        <f>'ComLg Class kWh'!H16</f>
        <v>5</v>
      </c>
      <c r="L11" s="42">
        <v>0</v>
      </c>
      <c r="M11" s="42">
        <v>0</v>
      </c>
      <c r="N11" s="42">
        <f>'Cust MB ComLg True Rate Spread'!C$19</f>
        <v>0</v>
      </c>
      <c r="O11" s="42">
        <v>5</v>
      </c>
      <c r="P11" s="42">
        <v>0</v>
      </c>
      <c r="Q11" s="42">
        <v>1</v>
      </c>
      <c r="R11" s="42">
        <f t="shared" si="1"/>
        <v>5</v>
      </c>
      <c r="S11" s="142">
        <v>1</v>
      </c>
      <c r="T11" s="42">
        <f t="shared" si="2"/>
        <v>8</v>
      </c>
      <c r="U11" s="42">
        <v>4</v>
      </c>
      <c r="V11" s="42">
        <v>19</v>
      </c>
      <c r="W11" s="142">
        <v>5</v>
      </c>
      <c r="Y11" s="42">
        <f t="shared" si="3"/>
        <v>0</v>
      </c>
      <c r="Z11" s="42">
        <f t="shared" si="4"/>
        <v>0</v>
      </c>
      <c r="AA11" s="42">
        <f t="shared" si="5"/>
        <v>599</v>
      </c>
      <c r="AB11" s="42">
        <f t="shared" si="6"/>
        <v>16343</v>
      </c>
      <c r="AC11" s="42">
        <f>ROUND(($F11-SUM($O11:$P11))*'Cust MB ComLg True Rate Spread'!$E$25,0)</f>
        <v>27</v>
      </c>
      <c r="AD11" s="42">
        <f t="shared" si="7"/>
        <v>98</v>
      </c>
      <c r="AE11" s="42">
        <f t="shared" si="8"/>
        <v>157</v>
      </c>
      <c r="AF11" s="42">
        <f>ROUND(($H11-SUM($R11:$S11))*'Cust MB ComLg True Rate Spread'!$H$25,0)</f>
        <v>7</v>
      </c>
      <c r="AG11" s="42">
        <f t="shared" si="9"/>
        <v>64</v>
      </c>
      <c r="AH11" s="42">
        <f>ROUND(($I11-SUM($T11:$U11))*'Cust MB ComLg True Rate Spread'!$J$25,0)</f>
        <v>0</v>
      </c>
      <c r="AI11" s="42">
        <f>'Cust MB ComLg True Rate Spread'!$K$15</f>
        <v>0</v>
      </c>
      <c r="AJ11" s="44">
        <f t="shared" si="10"/>
        <v>0</v>
      </c>
    </row>
    <row r="12" spans="1:36">
      <c r="A12" s="3">
        <f t="shared" si="0"/>
        <v>2012</v>
      </c>
      <c r="B12" s="3" t="s">
        <v>43</v>
      </c>
      <c r="C12" s="36">
        <v>0</v>
      </c>
      <c r="D12" s="36">
        <v>0</v>
      </c>
      <c r="E12" s="36">
        <f>'ComLg Class kWh'!E17</f>
        <v>600</v>
      </c>
      <c r="F12" s="36">
        <f>'ComLg Class kWh'!C17</f>
        <v>16361</v>
      </c>
      <c r="G12" s="36">
        <f>'ComLg Class kWh'!D17</f>
        <v>102</v>
      </c>
      <c r="H12" s="36">
        <f>'ComLg Class kWh'!F17</f>
        <v>169</v>
      </c>
      <c r="I12" s="36">
        <f>'ComLg Class kWh'!G17</f>
        <v>95</v>
      </c>
      <c r="J12" s="36">
        <f>'ComLg Class kWh'!H17</f>
        <v>5</v>
      </c>
      <c r="L12" s="42">
        <v>0</v>
      </c>
      <c r="M12" s="42">
        <v>0</v>
      </c>
      <c r="N12" s="42">
        <f>'Cust MB ComLg True Rate Spread'!C$19</f>
        <v>0</v>
      </c>
      <c r="O12" s="42">
        <v>5</v>
      </c>
      <c r="P12" s="42">
        <v>0</v>
      </c>
      <c r="Q12" s="42">
        <v>1</v>
      </c>
      <c r="R12" s="42">
        <f t="shared" si="1"/>
        <v>5</v>
      </c>
      <c r="S12" s="142">
        <v>1</v>
      </c>
      <c r="T12" s="42">
        <f t="shared" si="2"/>
        <v>8</v>
      </c>
      <c r="U12" s="42">
        <v>4</v>
      </c>
      <c r="V12" s="42">
        <v>19</v>
      </c>
      <c r="W12" s="142">
        <v>5</v>
      </c>
      <c r="Y12" s="42">
        <f t="shared" si="3"/>
        <v>0</v>
      </c>
      <c r="Z12" s="42">
        <f t="shared" si="4"/>
        <v>0</v>
      </c>
      <c r="AA12" s="42">
        <f t="shared" si="5"/>
        <v>600</v>
      </c>
      <c r="AB12" s="42">
        <f t="shared" si="6"/>
        <v>16329</v>
      </c>
      <c r="AC12" s="42">
        <f>ROUND(($F12-SUM($O12:$P12))*'Cust MB ComLg True Rate Spread'!$E$25,0)</f>
        <v>27</v>
      </c>
      <c r="AD12" s="42">
        <f t="shared" si="7"/>
        <v>101</v>
      </c>
      <c r="AE12" s="42">
        <f t="shared" si="8"/>
        <v>156</v>
      </c>
      <c r="AF12" s="42">
        <f>ROUND(($H12-SUM($R12:$S12))*'Cust MB ComLg True Rate Spread'!$H$25,0)</f>
        <v>7</v>
      </c>
      <c r="AG12" s="42">
        <f t="shared" si="9"/>
        <v>64</v>
      </c>
      <c r="AH12" s="42">
        <f>ROUND(($I12-SUM($T12:$U12))*'Cust MB ComLg True Rate Spread'!$J$25,0)</f>
        <v>0</v>
      </c>
      <c r="AI12" s="42">
        <f>'Cust MB ComLg True Rate Spread'!$K$15</f>
        <v>0</v>
      </c>
      <c r="AJ12" s="44">
        <f t="shared" si="10"/>
        <v>0</v>
      </c>
    </row>
    <row r="13" spans="1:36" ht="15.75" thickBot="1">
      <c r="A13" s="49">
        <f t="shared" si="0"/>
        <v>2012</v>
      </c>
      <c r="B13" s="49" t="s">
        <v>44</v>
      </c>
      <c r="C13" s="48">
        <v>0</v>
      </c>
      <c r="D13" s="48">
        <v>0</v>
      </c>
      <c r="E13" s="48">
        <f>'ComLg Class kWh'!E18</f>
        <v>597</v>
      </c>
      <c r="F13" s="48">
        <f>'ComLg Class kWh'!C18</f>
        <v>16337</v>
      </c>
      <c r="G13" s="48">
        <f>'ComLg Class kWh'!D18</f>
        <v>102</v>
      </c>
      <c r="H13" s="48">
        <f>'ComLg Class kWh'!F18</f>
        <v>163</v>
      </c>
      <c r="I13" s="48">
        <f>'ComLg Class kWh'!G18</f>
        <v>74</v>
      </c>
      <c r="J13" s="48">
        <f>'ComLg Class kWh'!H18</f>
        <v>30</v>
      </c>
      <c r="L13" s="173">
        <v>0</v>
      </c>
      <c r="M13" s="173">
        <v>0</v>
      </c>
      <c r="N13" s="173">
        <f>'Cust MB ComLg True Rate Spread'!C$19</f>
        <v>0</v>
      </c>
      <c r="O13" s="173">
        <v>5</v>
      </c>
      <c r="P13" s="173">
        <v>0</v>
      </c>
      <c r="Q13" s="173">
        <v>1</v>
      </c>
      <c r="R13" s="173">
        <f t="shared" si="1"/>
        <v>5</v>
      </c>
      <c r="S13" s="174">
        <v>1</v>
      </c>
      <c r="T13" s="173">
        <f t="shared" si="2"/>
        <v>8</v>
      </c>
      <c r="U13" s="173">
        <v>4</v>
      </c>
      <c r="V13" s="173">
        <v>19</v>
      </c>
      <c r="W13" s="174">
        <v>5</v>
      </c>
      <c r="Y13" s="173">
        <f t="shared" si="3"/>
        <v>0</v>
      </c>
      <c r="Z13" s="173">
        <f t="shared" si="4"/>
        <v>0</v>
      </c>
      <c r="AA13" s="173">
        <f t="shared" si="5"/>
        <v>597</v>
      </c>
      <c r="AB13" s="173">
        <f t="shared" si="6"/>
        <v>16305</v>
      </c>
      <c r="AC13" s="173">
        <f>ROUND(($F13-SUM($O13:$P13))*'Cust MB ComLg True Rate Spread'!$E$25,0)</f>
        <v>27</v>
      </c>
      <c r="AD13" s="173">
        <f t="shared" si="7"/>
        <v>101</v>
      </c>
      <c r="AE13" s="173">
        <f t="shared" si="8"/>
        <v>150</v>
      </c>
      <c r="AF13" s="173">
        <f>ROUND(($H13-SUM($R13:$S13))*'Cust MB ComLg True Rate Spread'!$H$25,0)</f>
        <v>7</v>
      </c>
      <c r="AG13" s="173">
        <f t="shared" si="9"/>
        <v>43</v>
      </c>
      <c r="AH13" s="173">
        <f>ROUND(($I13-SUM($T13:$U13))*'Cust MB ComLg True Rate Spread'!$J$25,0)</f>
        <v>0</v>
      </c>
      <c r="AI13" s="173">
        <f>'Cust MB ComLg True Rate Spread'!$K$15</f>
        <v>0</v>
      </c>
      <c r="AJ13" s="175">
        <f>J13-W13</f>
        <v>25</v>
      </c>
    </row>
    <row r="14" spans="1:36">
      <c r="A14" s="3">
        <f t="shared" si="0"/>
        <v>2012</v>
      </c>
      <c r="B14" s="3" t="s">
        <v>45</v>
      </c>
      <c r="C14" s="36">
        <v>0</v>
      </c>
      <c r="D14" s="36">
        <v>0</v>
      </c>
      <c r="E14" s="36">
        <f>'ComLg Class kWh'!E19</f>
        <v>598</v>
      </c>
      <c r="F14" s="36">
        <f>'ComLg Class kWh'!C19</f>
        <v>16345</v>
      </c>
      <c r="G14" s="36">
        <f>'ComLg Class kWh'!D19</f>
        <v>103</v>
      </c>
      <c r="H14" s="36">
        <f>'ComLg Class kWh'!F19</f>
        <v>163</v>
      </c>
      <c r="I14" s="36">
        <f>'ComLg Class kWh'!G19</f>
        <v>74</v>
      </c>
      <c r="J14" s="36">
        <f>'ComLg Class kWh'!H19</f>
        <v>30</v>
      </c>
      <c r="L14" s="42">
        <v>0</v>
      </c>
      <c r="M14" s="42">
        <v>0</v>
      </c>
      <c r="N14" s="42">
        <f>'Cust MB ComLg True Rate Spread'!C$19</f>
        <v>0</v>
      </c>
      <c r="O14" s="42">
        <v>5</v>
      </c>
      <c r="P14" s="42">
        <v>0</v>
      </c>
      <c r="Q14" s="42">
        <v>1</v>
      </c>
      <c r="R14" s="42">
        <f t="shared" si="1"/>
        <v>5</v>
      </c>
      <c r="S14" s="142">
        <v>1</v>
      </c>
      <c r="T14" s="42">
        <f t="shared" si="2"/>
        <v>8</v>
      </c>
      <c r="U14" s="42">
        <v>4</v>
      </c>
      <c r="V14" s="42">
        <v>19</v>
      </c>
      <c r="W14" s="142">
        <v>5</v>
      </c>
      <c r="Y14" s="42">
        <f t="shared" si="3"/>
        <v>0</v>
      </c>
      <c r="Z14" s="42">
        <f t="shared" si="4"/>
        <v>0</v>
      </c>
      <c r="AA14" s="42">
        <f t="shared" si="5"/>
        <v>598</v>
      </c>
      <c r="AB14" s="42">
        <f t="shared" si="6"/>
        <v>16313</v>
      </c>
      <c r="AC14" s="42">
        <f>ROUND(($F14-SUM($O14:$P14))*'Cust MB ComLg True Rate Spread'!$E$25,0)</f>
        <v>27</v>
      </c>
      <c r="AD14" s="42">
        <f t="shared" si="7"/>
        <v>102</v>
      </c>
      <c r="AE14" s="42">
        <f t="shared" si="8"/>
        <v>150</v>
      </c>
      <c r="AF14" s="42">
        <f>ROUND(($H14-SUM($R14:$S14))*'Cust MB ComLg True Rate Spread'!$H$25,0)</f>
        <v>7</v>
      </c>
      <c r="AG14" s="42">
        <f t="shared" si="9"/>
        <v>43</v>
      </c>
      <c r="AH14" s="42">
        <f>ROUND(($I14-SUM($T14:$U14))*'Cust MB ComLg True Rate Spread'!$J$25,0)</f>
        <v>0</v>
      </c>
      <c r="AI14" s="42">
        <f>'Cust MB ComLg True Rate Spread'!$K$15</f>
        <v>0</v>
      </c>
      <c r="AJ14" s="44">
        <f t="shared" si="10"/>
        <v>25</v>
      </c>
    </row>
    <row r="15" spans="1:36">
      <c r="A15" s="3">
        <f t="shared" si="0"/>
        <v>2012</v>
      </c>
      <c r="B15" s="3" t="s">
        <v>46</v>
      </c>
      <c r="C15" s="36">
        <v>0</v>
      </c>
      <c r="D15" s="36">
        <v>0</v>
      </c>
      <c r="E15" s="36">
        <f>'ComLg Class kWh'!E20</f>
        <v>598</v>
      </c>
      <c r="F15" s="36">
        <f>'ComLg Class kWh'!C20</f>
        <v>16343</v>
      </c>
      <c r="G15" s="36">
        <f>'ComLg Class kWh'!D20</f>
        <v>103</v>
      </c>
      <c r="H15" s="36">
        <f>'ComLg Class kWh'!F20</f>
        <v>163</v>
      </c>
      <c r="I15" s="36">
        <f>'ComLg Class kWh'!G20</f>
        <v>74</v>
      </c>
      <c r="J15" s="36">
        <f>'ComLg Class kWh'!H20</f>
        <v>30</v>
      </c>
      <c r="L15" s="42">
        <v>0</v>
      </c>
      <c r="M15" s="42">
        <v>0</v>
      </c>
      <c r="N15" s="42">
        <f>'Cust MB ComLg True Rate Spread'!C$19</f>
        <v>0</v>
      </c>
      <c r="O15" s="42">
        <v>5</v>
      </c>
      <c r="P15" s="42">
        <v>0</v>
      </c>
      <c r="Q15" s="42">
        <v>1</v>
      </c>
      <c r="R15" s="42">
        <f t="shared" si="1"/>
        <v>5</v>
      </c>
      <c r="S15" s="142">
        <v>1</v>
      </c>
      <c r="T15" s="42">
        <f t="shared" si="2"/>
        <v>8</v>
      </c>
      <c r="U15" s="42">
        <v>4</v>
      </c>
      <c r="V15" s="42">
        <v>19</v>
      </c>
      <c r="W15" s="142">
        <v>5</v>
      </c>
      <c r="Y15" s="42">
        <f t="shared" si="3"/>
        <v>0</v>
      </c>
      <c r="Z15" s="42">
        <f t="shared" si="4"/>
        <v>0</v>
      </c>
      <c r="AA15" s="42">
        <f t="shared" si="5"/>
        <v>598</v>
      </c>
      <c r="AB15" s="42">
        <f t="shared" si="6"/>
        <v>16311</v>
      </c>
      <c r="AC15" s="42">
        <f>ROUND(($F15-SUM($O15:$P15))*'Cust MB ComLg True Rate Spread'!$E$25,0)</f>
        <v>27</v>
      </c>
      <c r="AD15" s="42">
        <f t="shared" si="7"/>
        <v>102</v>
      </c>
      <c r="AE15" s="42">
        <f t="shared" si="8"/>
        <v>150</v>
      </c>
      <c r="AF15" s="42">
        <f>ROUND(($H15-SUM($R15:$S15))*'Cust MB ComLg True Rate Spread'!$H$25,0)</f>
        <v>7</v>
      </c>
      <c r="AG15" s="42">
        <f t="shared" si="9"/>
        <v>43</v>
      </c>
      <c r="AH15" s="42">
        <f>ROUND(($I15-SUM($T15:$U15))*'Cust MB ComLg True Rate Spread'!$J$25,0)</f>
        <v>0</v>
      </c>
      <c r="AI15" s="42">
        <f>'Cust MB ComLg True Rate Spread'!$K$15</f>
        <v>0</v>
      </c>
      <c r="AJ15" s="44">
        <f t="shared" si="10"/>
        <v>25</v>
      </c>
    </row>
    <row r="16" spans="1:36">
      <c r="A16" s="3">
        <f>'Inputs &amp; Notes'!B1</f>
        <v>2013</v>
      </c>
      <c r="B16" s="3" t="s">
        <v>31</v>
      </c>
      <c r="C16" s="36">
        <v>0</v>
      </c>
      <c r="D16" s="36">
        <v>0</v>
      </c>
      <c r="E16" s="36">
        <f>'ComLg Class kWh'!E21</f>
        <v>599</v>
      </c>
      <c r="F16" s="36">
        <f>'ComLg Class kWh'!C21</f>
        <v>16346</v>
      </c>
      <c r="G16" s="36">
        <f>'ComLg Class kWh'!D21</f>
        <v>103</v>
      </c>
      <c r="H16" s="36">
        <f>'ComLg Class kWh'!F21</f>
        <v>163</v>
      </c>
      <c r="I16" s="36">
        <f>'ComLg Class kWh'!G21</f>
        <v>74</v>
      </c>
      <c r="J16" s="36">
        <f>'ComLg Class kWh'!H21</f>
        <v>30</v>
      </c>
      <c r="L16" s="42">
        <v>0</v>
      </c>
      <c r="M16" s="42">
        <v>0</v>
      </c>
      <c r="N16" s="42">
        <f>'Cust MB ComLg True Rate Spread'!C$19</f>
        <v>0</v>
      </c>
      <c r="O16" s="42">
        <v>5</v>
      </c>
      <c r="P16" s="42">
        <v>0</v>
      </c>
      <c r="Q16" s="42">
        <v>1</v>
      </c>
      <c r="R16" s="42">
        <f t="shared" si="1"/>
        <v>5</v>
      </c>
      <c r="S16" s="142">
        <v>1</v>
      </c>
      <c r="T16" s="42">
        <f t="shared" si="2"/>
        <v>8</v>
      </c>
      <c r="U16" s="42">
        <v>4</v>
      </c>
      <c r="V16" s="42">
        <v>19</v>
      </c>
      <c r="W16" s="142">
        <v>5</v>
      </c>
      <c r="Y16" s="42">
        <f t="shared" si="3"/>
        <v>0</v>
      </c>
      <c r="Z16" s="42">
        <f t="shared" si="4"/>
        <v>0</v>
      </c>
      <c r="AA16" s="42">
        <f t="shared" si="5"/>
        <v>599</v>
      </c>
      <c r="AB16" s="42">
        <f t="shared" si="6"/>
        <v>16314</v>
      </c>
      <c r="AC16" s="42">
        <f>ROUND(($F16-SUM($O16:$P16))*'Cust MB ComLg True Rate Spread'!$E$25,0)</f>
        <v>27</v>
      </c>
      <c r="AD16" s="42">
        <f t="shared" si="7"/>
        <v>102</v>
      </c>
      <c r="AE16" s="42">
        <f t="shared" si="8"/>
        <v>150</v>
      </c>
      <c r="AF16" s="42">
        <f>ROUND(($H16-SUM($R16:$S16))*'Cust MB ComLg True Rate Spread'!$H$25,0)</f>
        <v>7</v>
      </c>
      <c r="AG16" s="42">
        <f t="shared" si="9"/>
        <v>43</v>
      </c>
      <c r="AH16" s="42">
        <f>ROUND(($I16-SUM($T16:$U16))*'Cust MB ComLg True Rate Spread'!$J$25,0)</f>
        <v>0</v>
      </c>
      <c r="AI16" s="42">
        <f>'Cust MB ComLg True Rate Spread'!$K$15</f>
        <v>0</v>
      </c>
      <c r="AJ16" s="44">
        <f t="shared" si="10"/>
        <v>25</v>
      </c>
    </row>
    <row r="17" spans="1:36">
      <c r="A17" s="3">
        <f t="shared" ref="A17:A26" si="11">+A16</f>
        <v>2013</v>
      </c>
      <c r="B17" s="3" t="s">
        <v>32</v>
      </c>
      <c r="C17" s="36">
        <v>0</v>
      </c>
      <c r="D17" s="36">
        <v>0</v>
      </c>
      <c r="E17" s="36">
        <f>'ComLg Class kWh'!E22</f>
        <v>600</v>
      </c>
      <c r="F17" s="36">
        <f>'ComLg Class kWh'!C22</f>
        <v>16354</v>
      </c>
      <c r="G17" s="36">
        <f>'ComLg Class kWh'!D22</f>
        <v>103</v>
      </c>
      <c r="H17" s="36">
        <f>'ComLg Class kWh'!F22</f>
        <v>163</v>
      </c>
      <c r="I17" s="36">
        <f>'ComLg Class kWh'!G22</f>
        <v>74</v>
      </c>
      <c r="J17" s="36">
        <f>'ComLg Class kWh'!H22</f>
        <v>30</v>
      </c>
      <c r="L17" s="42">
        <v>0</v>
      </c>
      <c r="M17" s="42">
        <v>0</v>
      </c>
      <c r="N17" s="42">
        <f>'Cust MB ComLg True Rate Spread'!C$19</f>
        <v>0</v>
      </c>
      <c r="O17" s="42">
        <v>5</v>
      </c>
      <c r="P17" s="42">
        <v>0</v>
      </c>
      <c r="Q17" s="42">
        <v>1</v>
      </c>
      <c r="R17" s="42">
        <f t="shared" si="1"/>
        <v>5</v>
      </c>
      <c r="S17" s="142">
        <v>1</v>
      </c>
      <c r="T17" s="42">
        <f t="shared" si="2"/>
        <v>8</v>
      </c>
      <c r="U17" s="42">
        <v>4</v>
      </c>
      <c r="V17" s="42">
        <v>19</v>
      </c>
      <c r="W17" s="142">
        <v>5</v>
      </c>
      <c r="Y17" s="42">
        <f t="shared" si="3"/>
        <v>0</v>
      </c>
      <c r="Z17" s="42">
        <f t="shared" si="4"/>
        <v>0</v>
      </c>
      <c r="AA17" s="42">
        <f t="shared" si="5"/>
        <v>600</v>
      </c>
      <c r="AB17" s="42">
        <f t="shared" si="6"/>
        <v>16322</v>
      </c>
      <c r="AC17" s="42">
        <f>ROUND(($F17-SUM($O17:$P17))*'Cust MB ComLg True Rate Spread'!$E$25,0)</f>
        <v>27</v>
      </c>
      <c r="AD17" s="42">
        <f t="shared" si="7"/>
        <v>102</v>
      </c>
      <c r="AE17" s="42">
        <f t="shared" si="8"/>
        <v>150</v>
      </c>
      <c r="AF17" s="42">
        <f>ROUND(($H17-SUM($R17:$S17))*'Cust MB ComLg True Rate Spread'!$H$25,0)</f>
        <v>7</v>
      </c>
      <c r="AG17" s="42">
        <f t="shared" si="9"/>
        <v>43</v>
      </c>
      <c r="AH17" s="42">
        <f>ROUND(($I17-SUM($T17:$U17))*'Cust MB ComLg True Rate Spread'!$J$25,0)</f>
        <v>0</v>
      </c>
      <c r="AI17" s="42">
        <f>'Cust MB ComLg True Rate Spread'!$K$15</f>
        <v>0</v>
      </c>
      <c r="AJ17" s="44">
        <f t="shared" si="10"/>
        <v>25</v>
      </c>
    </row>
    <row r="18" spans="1:36">
      <c r="A18" s="3">
        <f t="shared" si="11"/>
        <v>2013</v>
      </c>
      <c r="B18" s="3" t="s">
        <v>33</v>
      </c>
      <c r="C18" s="36">
        <v>0</v>
      </c>
      <c r="D18" s="36">
        <v>0</v>
      </c>
      <c r="E18" s="36">
        <f>'ComLg Class kWh'!E23</f>
        <v>601</v>
      </c>
      <c r="F18" s="36">
        <f>'ComLg Class kWh'!C23</f>
        <v>16359</v>
      </c>
      <c r="G18" s="36">
        <f>'ComLg Class kWh'!D23</f>
        <v>104</v>
      </c>
      <c r="H18" s="36">
        <f>'ComLg Class kWh'!F23</f>
        <v>164</v>
      </c>
      <c r="I18" s="36">
        <f>'ComLg Class kWh'!G23</f>
        <v>74</v>
      </c>
      <c r="J18" s="36">
        <f>'ComLg Class kWh'!H23</f>
        <v>30</v>
      </c>
      <c r="L18" s="42">
        <v>0</v>
      </c>
      <c r="M18" s="42">
        <v>0</v>
      </c>
      <c r="N18" s="42">
        <f>'Cust MB ComLg True Rate Spread'!C$19</f>
        <v>0</v>
      </c>
      <c r="O18" s="42">
        <v>5</v>
      </c>
      <c r="P18" s="42">
        <v>0</v>
      </c>
      <c r="Q18" s="42">
        <v>1</v>
      </c>
      <c r="R18" s="42">
        <f t="shared" si="1"/>
        <v>5</v>
      </c>
      <c r="S18" s="142">
        <v>1</v>
      </c>
      <c r="T18" s="42">
        <f t="shared" si="2"/>
        <v>8</v>
      </c>
      <c r="U18" s="42">
        <v>4</v>
      </c>
      <c r="V18" s="42">
        <v>19</v>
      </c>
      <c r="W18" s="142">
        <v>5</v>
      </c>
      <c r="Y18" s="42">
        <f t="shared" si="3"/>
        <v>0</v>
      </c>
      <c r="Z18" s="42">
        <f t="shared" si="4"/>
        <v>0</v>
      </c>
      <c r="AA18" s="42">
        <f t="shared" si="5"/>
        <v>601</v>
      </c>
      <c r="AB18" s="42">
        <f t="shared" si="6"/>
        <v>16327</v>
      </c>
      <c r="AC18" s="42">
        <f>ROUND(($F18-SUM($O18:$P18))*'Cust MB ComLg True Rate Spread'!$E$25,0)</f>
        <v>27</v>
      </c>
      <c r="AD18" s="42">
        <f t="shared" si="7"/>
        <v>103</v>
      </c>
      <c r="AE18" s="42">
        <f t="shared" si="8"/>
        <v>151</v>
      </c>
      <c r="AF18" s="42">
        <f>ROUND(($H18-SUM($R18:$S18))*'Cust MB ComLg True Rate Spread'!$H$25,0)</f>
        <v>7</v>
      </c>
      <c r="AG18" s="42">
        <f t="shared" si="9"/>
        <v>43</v>
      </c>
      <c r="AH18" s="42">
        <f>ROUND(($I18-SUM($T18:$U18))*'Cust MB ComLg True Rate Spread'!$J$25,0)</f>
        <v>0</v>
      </c>
      <c r="AI18" s="42">
        <f>'Cust MB ComLg True Rate Spread'!$K$15</f>
        <v>0</v>
      </c>
      <c r="AJ18" s="44">
        <f t="shared" si="10"/>
        <v>25</v>
      </c>
    </row>
    <row r="19" spans="1:36">
      <c r="A19" s="3">
        <f t="shared" si="11"/>
        <v>2013</v>
      </c>
      <c r="B19" s="3" t="s">
        <v>34</v>
      </c>
      <c r="C19" s="36">
        <v>0</v>
      </c>
      <c r="D19" s="36">
        <v>0</v>
      </c>
      <c r="E19" s="36">
        <f>'ComLg Class kWh'!E24</f>
        <v>601</v>
      </c>
      <c r="F19" s="36">
        <f>'ComLg Class kWh'!C24</f>
        <v>16367</v>
      </c>
      <c r="G19" s="36">
        <f>'ComLg Class kWh'!D24</f>
        <v>104</v>
      </c>
      <c r="H19" s="36">
        <f>'ComLg Class kWh'!F24</f>
        <v>164</v>
      </c>
      <c r="I19" s="36">
        <f>'ComLg Class kWh'!G24</f>
        <v>74</v>
      </c>
      <c r="J19" s="36">
        <f>'ComLg Class kWh'!H24</f>
        <v>30</v>
      </c>
      <c r="L19" s="42">
        <v>0</v>
      </c>
      <c r="M19" s="42">
        <v>0</v>
      </c>
      <c r="N19" s="42">
        <f>'Cust MB ComLg True Rate Spread'!C$19</f>
        <v>0</v>
      </c>
      <c r="O19" s="42">
        <v>5</v>
      </c>
      <c r="P19" s="42">
        <v>0</v>
      </c>
      <c r="Q19" s="42">
        <v>1</v>
      </c>
      <c r="R19" s="42">
        <f t="shared" si="1"/>
        <v>5</v>
      </c>
      <c r="S19" s="142">
        <v>1</v>
      </c>
      <c r="T19" s="42">
        <f t="shared" si="2"/>
        <v>8</v>
      </c>
      <c r="U19" s="42">
        <v>4</v>
      </c>
      <c r="V19" s="42">
        <v>19</v>
      </c>
      <c r="W19" s="142">
        <v>5</v>
      </c>
      <c r="Y19" s="42">
        <f t="shared" si="3"/>
        <v>0</v>
      </c>
      <c r="Z19" s="42">
        <f t="shared" si="4"/>
        <v>0</v>
      </c>
      <c r="AA19" s="42">
        <f t="shared" si="5"/>
        <v>601</v>
      </c>
      <c r="AB19" s="42">
        <f t="shared" si="6"/>
        <v>16335</v>
      </c>
      <c r="AC19" s="42">
        <f>ROUND(($F19-SUM($O19:$P19))*'Cust MB ComLg True Rate Spread'!$E$25,0)</f>
        <v>27</v>
      </c>
      <c r="AD19" s="42">
        <f t="shared" si="7"/>
        <v>103</v>
      </c>
      <c r="AE19" s="42">
        <f t="shared" si="8"/>
        <v>151</v>
      </c>
      <c r="AF19" s="42">
        <f>ROUND(($H19-SUM($R19:$S19))*'Cust MB ComLg True Rate Spread'!$H$25,0)</f>
        <v>7</v>
      </c>
      <c r="AG19" s="42">
        <f t="shared" si="9"/>
        <v>43</v>
      </c>
      <c r="AH19" s="42">
        <f>ROUND(($I19-SUM($T19:$U19))*'Cust MB ComLg True Rate Spread'!$J$25,0)</f>
        <v>0</v>
      </c>
      <c r="AI19" s="42">
        <f>'Cust MB ComLg True Rate Spread'!$K$15</f>
        <v>0</v>
      </c>
      <c r="AJ19" s="44">
        <f t="shared" si="10"/>
        <v>25</v>
      </c>
    </row>
    <row r="20" spans="1:36">
      <c r="A20" s="3">
        <f t="shared" si="11"/>
        <v>2013</v>
      </c>
      <c r="B20" s="3" t="s">
        <v>35</v>
      </c>
      <c r="C20" s="36">
        <v>0</v>
      </c>
      <c r="D20" s="36">
        <v>0</v>
      </c>
      <c r="E20" s="36">
        <f>'ComLg Class kWh'!E25</f>
        <v>601</v>
      </c>
      <c r="F20" s="36">
        <f>'ComLg Class kWh'!C25</f>
        <v>16388</v>
      </c>
      <c r="G20" s="36">
        <f>'ComLg Class kWh'!D25</f>
        <v>104</v>
      </c>
      <c r="H20" s="36">
        <f>'ComLg Class kWh'!F25</f>
        <v>164</v>
      </c>
      <c r="I20" s="36">
        <f>'ComLg Class kWh'!G25</f>
        <v>74</v>
      </c>
      <c r="J20" s="36">
        <f>'ComLg Class kWh'!H25</f>
        <v>30</v>
      </c>
      <c r="L20" s="42">
        <v>0</v>
      </c>
      <c r="M20" s="42">
        <v>0</v>
      </c>
      <c r="N20" s="42">
        <f>'Cust MB ComLg True Rate Spread'!C$19</f>
        <v>0</v>
      </c>
      <c r="O20" s="42">
        <v>5</v>
      </c>
      <c r="P20" s="42">
        <v>0</v>
      </c>
      <c r="Q20" s="42">
        <v>1</v>
      </c>
      <c r="R20" s="42">
        <f t="shared" si="1"/>
        <v>5</v>
      </c>
      <c r="S20" s="142">
        <v>1</v>
      </c>
      <c r="T20" s="42">
        <f t="shared" si="2"/>
        <v>8</v>
      </c>
      <c r="U20" s="42">
        <v>4</v>
      </c>
      <c r="V20" s="42">
        <v>19</v>
      </c>
      <c r="W20" s="142">
        <v>5</v>
      </c>
      <c r="Y20" s="42">
        <f t="shared" si="3"/>
        <v>0</v>
      </c>
      <c r="Z20" s="42">
        <f t="shared" si="4"/>
        <v>0</v>
      </c>
      <c r="AA20" s="42">
        <f t="shared" si="5"/>
        <v>601</v>
      </c>
      <c r="AB20" s="42">
        <f t="shared" si="6"/>
        <v>16356</v>
      </c>
      <c r="AC20" s="42">
        <f>ROUND(($F20-SUM($O20:$P20))*'Cust MB ComLg True Rate Spread'!$E$25,0)</f>
        <v>27</v>
      </c>
      <c r="AD20" s="42">
        <f t="shared" si="7"/>
        <v>103</v>
      </c>
      <c r="AE20" s="42">
        <f t="shared" si="8"/>
        <v>151</v>
      </c>
      <c r="AF20" s="42">
        <f>ROUND(($H20-SUM($R20:$S20))*'Cust MB ComLg True Rate Spread'!$H$25,0)</f>
        <v>7</v>
      </c>
      <c r="AG20" s="42">
        <f t="shared" si="9"/>
        <v>43</v>
      </c>
      <c r="AH20" s="42">
        <f>ROUND(($I20-SUM($T20:$U20))*'Cust MB ComLg True Rate Spread'!$J$25,0)</f>
        <v>0</v>
      </c>
      <c r="AI20" s="42">
        <f>'Cust MB ComLg True Rate Spread'!$K$15</f>
        <v>0</v>
      </c>
      <c r="AJ20" s="44">
        <f t="shared" si="10"/>
        <v>25</v>
      </c>
    </row>
    <row r="21" spans="1:36">
      <c r="A21" s="3">
        <f t="shared" si="11"/>
        <v>2013</v>
      </c>
      <c r="B21" s="3" t="s">
        <v>36</v>
      </c>
      <c r="C21" s="36">
        <v>0</v>
      </c>
      <c r="D21" s="36">
        <v>0</v>
      </c>
      <c r="E21" s="36">
        <f>'ComLg Class kWh'!E26</f>
        <v>603</v>
      </c>
      <c r="F21" s="36">
        <f>'ComLg Class kWh'!C26</f>
        <v>16400</v>
      </c>
      <c r="G21" s="36">
        <f>'ComLg Class kWh'!D26</f>
        <v>104</v>
      </c>
      <c r="H21" s="36">
        <f>'ComLg Class kWh'!F26</f>
        <v>164</v>
      </c>
      <c r="I21" s="36">
        <f>'ComLg Class kWh'!G26</f>
        <v>74</v>
      </c>
      <c r="J21" s="36">
        <f>'ComLg Class kWh'!H26</f>
        <v>30</v>
      </c>
      <c r="L21" s="42">
        <v>0</v>
      </c>
      <c r="M21" s="42">
        <v>0</v>
      </c>
      <c r="N21" s="42">
        <f>'Cust MB ComLg True Rate Spread'!C$19</f>
        <v>0</v>
      </c>
      <c r="O21" s="42">
        <v>5</v>
      </c>
      <c r="P21" s="42">
        <v>0</v>
      </c>
      <c r="Q21" s="42">
        <v>1</v>
      </c>
      <c r="R21" s="42">
        <f t="shared" si="1"/>
        <v>5</v>
      </c>
      <c r="S21" s="142">
        <v>1</v>
      </c>
      <c r="T21" s="42">
        <f t="shared" si="2"/>
        <v>8</v>
      </c>
      <c r="U21" s="42">
        <v>4</v>
      </c>
      <c r="V21" s="42">
        <v>19</v>
      </c>
      <c r="W21" s="142">
        <v>5</v>
      </c>
      <c r="Y21" s="42">
        <f t="shared" si="3"/>
        <v>0</v>
      </c>
      <c r="Z21" s="42">
        <f t="shared" si="4"/>
        <v>0</v>
      </c>
      <c r="AA21" s="42">
        <f t="shared" si="5"/>
        <v>603</v>
      </c>
      <c r="AB21" s="42">
        <f t="shared" si="6"/>
        <v>16368</v>
      </c>
      <c r="AC21" s="42">
        <f>ROUND(($F21-SUM($O21:$P21))*'Cust MB ComLg True Rate Spread'!$E$25,0)</f>
        <v>27</v>
      </c>
      <c r="AD21" s="42">
        <f t="shared" si="7"/>
        <v>103</v>
      </c>
      <c r="AE21" s="42">
        <f t="shared" si="8"/>
        <v>151</v>
      </c>
      <c r="AF21" s="42">
        <f>ROUND(($H21-SUM($R21:$S21))*'Cust MB ComLg True Rate Spread'!$H$25,0)</f>
        <v>7</v>
      </c>
      <c r="AG21" s="42">
        <f t="shared" si="9"/>
        <v>43</v>
      </c>
      <c r="AH21" s="42">
        <f>ROUND(($I21-SUM($T21:$U21))*'Cust MB ComLg True Rate Spread'!$J$25,0)</f>
        <v>0</v>
      </c>
      <c r="AI21" s="42">
        <f>'Cust MB ComLg True Rate Spread'!$K$15</f>
        <v>0</v>
      </c>
      <c r="AJ21" s="44">
        <f t="shared" si="10"/>
        <v>25</v>
      </c>
    </row>
    <row r="22" spans="1:36">
      <c r="A22" s="3">
        <f t="shared" si="11"/>
        <v>2013</v>
      </c>
      <c r="B22" s="3" t="s">
        <v>41</v>
      </c>
      <c r="C22" s="36">
        <v>0</v>
      </c>
      <c r="D22" s="36">
        <v>0</v>
      </c>
      <c r="E22" s="36">
        <f>'ComLg Class kWh'!E27</f>
        <v>605</v>
      </c>
      <c r="F22" s="36">
        <f>'ComLg Class kWh'!C27</f>
        <v>16425</v>
      </c>
      <c r="G22" s="36">
        <f>'ComLg Class kWh'!D27</f>
        <v>103</v>
      </c>
      <c r="H22" s="36">
        <f>'ComLg Class kWh'!F27</f>
        <v>164</v>
      </c>
      <c r="I22" s="36">
        <f>'ComLg Class kWh'!G27</f>
        <v>74</v>
      </c>
      <c r="J22" s="36">
        <f>'ComLg Class kWh'!H27</f>
        <v>30</v>
      </c>
      <c r="L22" s="42">
        <v>0</v>
      </c>
      <c r="M22" s="42">
        <v>0</v>
      </c>
      <c r="N22" s="42">
        <f>'Cust MB ComLg True Rate Spread'!C$19</f>
        <v>0</v>
      </c>
      <c r="O22" s="42">
        <v>5</v>
      </c>
      <c r="P22" s="42">
        <v>0</v>
      </c>
      <c r="Q22" s="42">
        <v>1</v>
      </c>
      <c r="R22" s="42">
        <f t="shared" si="1"/>
        <v>5</v>
      </c>
      <c r="S22" s="142">
        <v>1</v>
      </c>
      <c r="T22" s="42">
        <f t="shared" si="2"/>
        <v>8</v>
      </c>
      <c r="U22" s="42">
        <v>4</v>
      </c>
      <c r="V22" s="42">
        <v>19</v>
      </c>
      <c r="W22" s="142">
        <v>5</v>
      </c>
      <c r="Y22" s="42">
        <f t="shared" si="3"/>
        <v>0</v>
      </c>
      <c r="Z22" s="42">
        <f t="shared" si="4"/>
        <v>0</v>
      </c>
      <c r="AA22" s="42">
        <f t="shared" si="5"/>
        <v>605</v>
      </c>
      <c r="AB22" s="42">
        <f t="shared" si="6"/>
        <v>16393</v>
      </c>
      <c r="AC22" s="42">
        <f>ROUND(($F22-SUM($O22:$P22))*'Cust MB ComLg True Rate Spread'!$E$25,0)</f>
        <v>27</v>
      </c>
      <c r="AD22" s="42">
        <f t="shared" si="7"/>
        <v>102</v>
      </c>
      <c r="AE22" s="42">
        <f t="shared" si="8"/>
        <v>151</v>
      </c>
      <c r="AF22" s="42">
        <f>ROUND(($H22-SUM($R22:$S22))*'Cust MB ComLg True Rate Spread'!$H$25,0)</f>
        <v>7</v>
      </c>
      <c r="AG22" s="42">
        <f t="shared" si="9"/>
        <v>43</v>
      </c>
      <c r="AH22" s="42">
        <f>ROUND(($I22-SUM($T22:$U22))*'Cust MB ComLg True Rate Spread'!$J$25,0)</f>
        <v>0</v>
      </c>
      <c r="AI22" s="42">
        <f>'Cust MB ComLg True Rate Spread'!$K$15</f>
        <v>0</v>
      </c>
      <c r="AJ22" s="44">
        <f t="shared" si="10"/>
        <v>25</v>
      </c>
    </row>
    <row r="23" spans="1:36">
      <c r="A23" s="3">
        <f t="shared" si="11"/>
        <v>2013</v>
      </c>
      <c r="B23" s="3" t="s">
        <v>42</v>
      </c>
      <c r="C23" s="36">
        <v>0</v>
      </c>
      <c r="D23" s="36">
        <v>0</v>
      </c>
      <c r="E23" s="36">
        <f>'ComLg Class kWh'!E28</f>
        <v>606</v>
      </c>
      <c r="F23" s="36">
        <f>'ComLg Class kWh'!C28</f>
        <v>16442</v>
      </c>
      <c r="G23" s="36">
        <f>'ComLg Class kWh'!D28</f>
        <v>103</v>
      </c>
      <c r="H23" s="36">
        <f>'ComLg Class kWh'!F28</f>
        <v>164</v>
      </c>
      <c r="I23" s="36">
        <f>'ComLg Class kWh'!G28</f>
        <v>74</v>
      </c>
      <c r="J23" s="36">
        <f>'ComLg Class kWh'!H28</f>
        <v>30</v>
      </c>
      <c r="L23" s="42">
        <v>0</v>
      </c>
      <c r="M23" s="42">
        <v>0</v>
      </c>
      <c r="N23" s="42">
        <f>'Cust MB ComLg True Rate Spread'!C$19</f>
        <v>0</v>
      </c>
      <c r="O23" s="42">
        <v>5</v>
      </c>
      <c r="P23" s="42">
        <v>0</v>
      </c>
      <c r="Q23" s="42">
        <v>1</v>
      </c>
      <c r="R23" s="42">
        <f t="shared" si="1"/>
        <v>5</v>
      </c>
      <c r="S23" s="142">
        <v>1</v>
      </c>
      <c r="T23" s="42">
        <f t="shared" si="2"/>
        <v>8</v>
      </c>
      <c r="U23" s="42">
        <v>4</v>
      </c>
      <c r="V23" s="42">
        <v>19</v>
      </c>
      <c r="W23" s="142">
        <v>5</v>
      </c>
      <c r="Y23" s="42">
        <f t="shared" si="3"/>
        <v>0</v>
      </c>
      <c r="Z23" s="42">
        <f t="shared" si="4"/>
        <v>0</v>
      </c>
      <c r="AA23" s="42">
        <f t="shared" si="5"/>
        <v>606</v>
      </c>
      <c r="AB23" s="42">
        <f t="shared" si="6"/>
        <v>16410</v>
      </c>
      <c r="AC23" s="42">
        <f>ROUND(($F23-SUM($O23:$P23))*'Cust MB ComLg True Rate Spread'!$E$25,0)</f>
        <v>27</v>
      </c>
      <c r="AD23" s="42">
        <f t="shared" si="7"/>
        <v>102</v>
      </c>
      <c r="AE23" s="42">
        <f t="shared" si="8"/>
        <v>151</v>
      </c>
      <c r="AF23" s="42">
        <f>ROUND(($H23-SUM($R23:$S23))*'Cust MB ComLg True Rate Spread'!$H$25,0)</f>
        <v>7</v>
      </c>
      <c r="AG23" s="42">
        <f t="shared" si="9"/>
        <v>43</v>
      </c>
      <c r="AH23" s="42">
        <f>ROUND(($I23-SUM($T23:$U23))*'Cust MB ComLg True Rate Spread'!$J$25,0)</f>
        <v>0</v>
      </c>
      <c r="AI23" s="42">
        <f>'Cust MB ComLg True Rate Spread'!$K$15</f>
        <v>0</v>
      </c>
      <c r="AJ23" s="44">
        <f t="shared" si="10"/>
        <v>25</v>
      </c>
    </row>
    <row r="24" spans="1:36">
      <c r="A24" s="3">
        <f t="shared" si="11"/>
        <v>2013</v>
      </c>
      <c r="B24" s="3" t="s">
        <v>43</v>
      </c>
      <c r="C24" s="36">
        <v>0</v>
      </c>
      <c r="D24" s="36">
        <v>0</v>
      </c>
      <c r="E24" s="36">
        <f>'ComLg Class kWh'!E29</f>
        <v>606</v>
      </c>
      <c r="F24" s="36">
        <f>'ComLg Class kWh'!C29</f>
        <v>16434</v>
      </c>
      <c r="G24" s="36">
        <f>'ComLg Class kWh'!D29</f>
        <v>104</v>
      </c>
      <c r="H24" s="36">
        <f>'ComLg Class kWh'!F29</f>
        <v>164</v>
      </c>
      <c r="I24" s="36">
        <f>'ComLg Class kWh'!G29</f>
        <v>74</v>
      </c>
      <c r="J24" s="36">
        <f>'ComLg Class kWh'!H29</f>
        <v>30</v>
      </c>
      <c r="L24" s="42">
        <v>0</v>
      </c>
      <c r="M24" s="42">
        <v>0</v>
      </c>
      <c r="N24" s="42">
        <f>'Cust MB ComLg True Rate Spread'!C$19</f>
        <v>0</v>
      </c>
      <c r="O24" s="42">
        <v>5</v>
      </c>
      <c r="P24" s="42">
        <v>0</v>
      </c>
      <c r="Q24" s="42">
        <v>1</v>
      </c>
      <c r="R24" s="42">
        <f t="shared" si="1"/>
        <v>5</v>
      </c>
      <c r="S24" s="142">
        <v>1</v>
      </c>
      <c r="T24" s="42">
        <f t="shared" si="2"/>
        <v>8</v>
      </c>
      <c r="U24" s="42">
        <v>4</v>
      </c>
      <c r="V24" s="42">
        <v>19</v>
      </c>
      <c r="W24" s="142">
        <v>5</v>
      </c>
      <c r="Y24" s="42">
        <f t="shared" si="3"/>
        <v>0</v>
      </c>
      <c r="Z24" s="42">
        <f t="shared" si="4"/>
        <v>0</v>
      </c>
      <c r="AA24" s="42">
        <f t="shared" si="5"/>
        <v>606</v>
      </c>
      <c r="AB24" s="42">
        <f t="shared" si="6"/>
        <v>16402</v>
      </c>
      <c r="AC24" s="42">
        <f>ROUND(($F24-SUM($O24:$P24))*'Cust MB ComLg True Rate Spread'!$E$25,0)</f>
        <v>27</v>
      </c>
      <c r="AD24" s="42">
        <f t="shared" si="7"/>
        <v>103</v>
      </c>
      <c r="AE24" s="42">
        <f t="shared" si="8"/>
        <v>151</v>
      </c>
      <c r="AF24" s="42">
        <f>ROUND(($H24-SUM($R24:$S24))*'Cust MB ComLg True Rate Spread'!$H$25,0)</f>
        <v>7</v>
      </c>
      <c r="AG24" s="42">
        <f t="shared" si="9"/>
        <v>43</v>
      </c>
      <c r="AH24" s="42">
        <f>ROUND(($I24-SUM($T24:$U24))*'Cust MB ComLg True Rate Spread'!$J$25,0)</f>
        <v>0</v>
      </c>
      <c r="AI24" s="42">
        <f>'Cust MB ComLg True Rate Spread'!$K$15</f>
        <v>0</v>
      </c>
      <c r="AJ24" s="44">
        <f t="shared" si="10"/>
        <v>25</v>
      </c>
    </row>
    <row r="25" spans="1:36">
      <c r="A25" s="3">
        <f t="shared" si="11"/>
        <v>2013</v>
      </c>
      <c r="B25" s="3" t="s">
        <v>44</v>
      </c>
      <c r="C25" s="36">
        <v>0</v>
      </c>
      <c r="D25" s="36">
        <v>0</v>
      </c>
      <c r="E25" s="36">
        <f>'ComLg Class kWh'!E30</f>
        <v>607</v>
      </c>
      <c r="F25" s="36">
        <f>'ComLg Class kWh'!C30</f>
        <v>16439</v>
      </c>
      <c r="G25" s="36">
        <f>'ComLg Class kWh'!D30</f>
        <v>105</v>
      </c>
      <c r="H25" s="36">
        <f>'ComLg Class kWh'!F30</f>
        <v>164</v>
      </c>
      <c r="I25" s="36">
        <f>'ComLg Class kWh'!G30</f>
        <v>74</v>
      </c>
      <c r="J25" s="36">
        <f>'ComLg Class kWh'!H30</f>
        <v>30</v>
      </c>
      <c r="L25" s="42">
        <v>0</v>
      </c>
      <c r="M25" s="42">
        <v>0</v>
      </c>
      <c r="N25" s="42">
        <f>'Cust MB ComLg True Rate Spread'!C$19</f>
        <v>0</v>
      </c>
      <c r="O25" s="42">
        <v>5</v>
      </c>
      <c r="P25" s="42">
        <v>0</v>
      </c>
      <c r="Q25" s="42">
        <v>1</v>
      </c>
      <c r="R25" s="42">
        <f t="shared" si="1"/>
        <v>5</v>
      </c>
      <c r="S25" s="142">
        <v>1</v>
      </c>
      <c r="T25" s="42">
        <f t="shared" si="2"/>
        <v>8</v>
      </c>
      <c r="U25" s="42">
        <v>4</v>
      </c>
      <c r="V25" s="42">
        <v>19</v>
      </c>
      <c r="W25" s="142">
        <v>5</v>
      </c>
      <c r="Y25" s="42">
        <f t="shared" si="3"/>
        <v>0</v>
      </c>
      <c r="Z25" s="42">
        <f t="shared" si="4"/>
        <v>0</v>
      </c>
      <c r="AA25" s="42">
        <f t="shared" si="5"/>
        <v>607</v>
      </c>
      <c r="AB25" s="42">
        <f t="shared" si="6"/>
        <v>16407</v>
      </c>
      <c r="AC25" s="42">
        <f>ROUND(($F25-SUM($O25:$P25))*'Cust MB ComLg True Rate Spread'!$E$25,0)</f>
        <v>27</v>
      </c>
      <c r="AD25" s="42">
        <f t="shared" si="7"/>
        <v>104</v>
      </c>
      <c r="AE25" s="42">
        <f t="shared" si="8"/>
        <v>151</v>
      </c>
      <c r="AF25" s="42">
        <f>ROUND(($H25-SUM($R25:$S25))*'Cust MB ComLg True Rate Spread'!$H$25,0)</f>
        <v>7</v>
      </c>
      <c r="AG25" s="42">
        <f t="shared" si="9"/>
        <v>43</v>
      </c>
      <c r="AH25" s="42">
        <f>ROUND(($I25-SUM($T25:$U25))*'Cust MB ComLg True Rate Spread'!$J$25,0)</f>
        <v>0</v>
      </c>
      <c r="AI25" s="42">
        <f>'Cust MB ComLg True Rate Spread'!$K$15</f>
        <v>0</v>
      </c>
      <c r="AJ25" s="44">
        <f t="shared" si="10"/>
        <v>25</v>
      </c>
    </row>
    <row r="26" spans="1:36">
      <c r="A26" s="3">
        <f t="shared" si="11"/>
        <v>2013</v>
      </c>
      <c r="B26" s="3" t="s">
        <v>45</v>
      </c>
      <c r="C26" s="36">
        <v>0</v>
      </c>
      <c r="D26" s="36">
        <v>0</v>
      </c>
      <c r="E26" s="36">
        <f>'ComLg Class kWh'!E31</f>
        <v>607</v>
      </c>
      <c r="F26" s="36">
        <f>'ComLg Class kWh'!C31</f>
        <v>16439</v>
      </c>
      <c r="G26" s="36">
        <f>'ComLg Class kWh'!D31</f>
        <v>105</v>
      </c>
      <c r="H26" s="36">
        <f>'ComLg Class kWh'!F31</f>
        <v>164</v>
      </c>
      <c r="I26" s="36">
        <f>'ComLg Class kWh'!G31</f>
        <v>75</v>
      </c>
      <c r="J26" s="36">
        <f>'ComLg Class kWh'!H31</f>
        <v>30</v>
      </c>
      <c r="L26" s="42">
        <v>0</v>
      </c>
      <c r="M26" s="42">
        <v>0</v>
      </c>
      <c r="N26" s="42">
        <f>'Cust MB ComLg True Rate Spread'!C$19</f>
        <v>0</v>
      </c>
      <c r="O26" s="42">
        <v>5</v>
      </c>
      <c r="P26" s="42">
        <v>0</v>
      </c>
      <c r="Q26" s="42">
        <v>1</v>
      </c>
      <c r="R26" s="42">
        <f t="shared" si="1"/>
        <v>5</v>
      </c>
      <c r="S26" s="142">
        <v>1</v>
      </c>
      <c r="T26" s="42">
        <f t="shared" si="2"/>
        <v>8</v>
      </c>
      <c r="U26" s="42">
        <v>4</v>
      </c>
      <c r="V26" s="42">
        <v>19</v>
      </c>
      <c r="W26" s="142">
        <v>5</v>
      </c>
      <c r="Y26" s="42">
        <f t="shared" si="3"/>
        <v>0</v>
      </c>
      <c r="Z26" s="42">
        <f t="shared" si="4"/>
        <v>0</v>
      </c>
      <c r="AA26" s="42">
        <f t="shared" si="5"/>
        <v>607</v>
      </c>
      <c r="AB26" s="42">
        <f t="shared" si="6"/>
        <v>16407</v>
      </c>
      <c r="AC26" s="42">
        <f>ROUND(($F26-SUM($O26:$P26))*'Cust MB ComLg True Rate Spread'!$E$25,0)</f>
        <v>27</v>
      </c>
      <c r="AD26" s="42">
        <f t="shared" si="7"/>
        <v>104</v>
      </c>
      <c r="AE26" s="42">
        <f t="shared" si="8"/>
        <v>151</v>
      </c>
      <c r="AF26" s="42">
        <f>ROUND(($H26-SUM($R26:$S26))*'Cust MB ComLg True Rate Spread'!$H$25,0)</f>
        <v>7</v>
      </c>
      <c r="AG26" s="42">
        <f>$I26-SUM($T26:$V26)-$AH26-AI26</f>
        <v>44</v>
      </c>
      <c r="AH26" s="42">
        <f>ROUND(($I26-SUM($T26:$U26))*'Cust MB ComLg True Rate Spread'!$J$25,0)</f>
        <v>0</v>
      </c>
      <c r="AI26" s="42">
        <f>'Cust MB ComLg True Rate Spread'!$K$15</f>
        <v>0</v>
      </c>
      <c r="AJ26" s="44">
        <f t="shared" si="10"/>
        <v>25</v>
      </c>
    </row>
    <row r="27" spans="1:36">
      <c r="A27" s="3">
        <f t="shared" ref="A27:A90" si="12">+A15+1</f>
        <v>2013</v>
      </c>
      <c r="B27" s="3" t="s">
        <v>46</v>
      </c>
      <c r="C27" s="36">
        <v>0</v>
      </c>
      <c r="D27" s="36">
        <v>0</v>
      </c>
      <c r="E27" s="36">
        <f>'ComLg Class kWh'!E32</f>
        <v>608</v>
      </c>
      <c r="F27" s="36">
        <f>'ComLg Class kWh'!C32</f>
        <v>16442</v>
      </c>
      <c r="G27" s="36">
        <f>'ComLg Class kWh'!D32</f>
        <v>106</v>
      </c>
      <c r="H27" s="36">
        <f>'ComLg Class kWh'!F32</f>
        <v>164</v>
      </c>
      <c r="I27" s="36">
        <f>'ComLg Class kWh'!G32</f>
        <v>75</v>
      </c>
      <c r="J27" s="36">
        <f>'ComLg Class kWh'!H32</f>
        <v>30</v>
      </c>
      <c r="L27" s="42">
        <v>0</v>
      </c>
      <c r="M27" s="42">
        <v>0</v>
      </c>
      <c r="N27" s="42">
        <f>'Cust MB ComLg True Rate Spread'!C$19</f>
        <v>0</v>
      </c>
      <c r="O27" s="42">
        <v>5</v>
      </c>
      <c r="P27" s="42">
        <v>0</v>
      </c>
      <c r="Q27" s="42">
        <v>1</v>
      </c>
      <c r="R27" s="42">
        <f t="shared" si="1"/>
        <v>5</v>
      </c>
      <c r="S27" s="142">
        <v>1</v>
      </c>
      <c r="T27" s="42">
        <f t="shared" si="2"/>
        <v>8</v>
      </c>
      <c r="U27" s="42">
        <v>4</v>
      </c>
      <c r="V27" s="42">
        <v>19</v>
      </c>
      <c r="W27" s="142">
        <v>5</v>
      </c>
      <c r="Y27" s="42">
        <f t="shared" si="3"/>
        <v>0</v>
      </c>
      <c r="Z27" s="42">
        <f t="shared" si="4"/>
        <v>0</v>
      </c>
      <c r="AA27" s="42">
        <f t="shared" si="5"/>
        <v>608</v>
      </c>
      <c r="AB27" s="42">
        <f t="shared" si="6"/>
        <v>16410</v>
      </c>
      <c r="AC27" s="42">
        <f>ROUND(($F27-SUM($O27:$P27))*'Cust MB ComLg True Rate Spread'!$E$25,0)</f>
        <v>27</v>
      </c>
      <c r="AD27" s="42">
        <f t="shared" si="7"/>
        <v>105</v>
      </c>
      <c r="AE27" s="42">
        <f t="shared" si="8"/>
        <v>151</v>
      </c>
      <c r="AF27" s="42">
        <f>ROUND(($H27-SUM($R27:$S27))*'Cust MB ComLg True Rate Spread'!$H$25,0)</f>
        <v>7</v>
      </c>
      <c r="AG27" s="42">
        <f t="shared" si="9"/>
        <v>44</v>
      </c>
      <c r="AH27" s="42">
        <f>ROUND(($I27-SUM($T27:$U27))*'Cust MB ComLg True Rate Spread'!$J$25,0)</f>
        <v>0</v>
      </c>
      <c r="AI27" s="42">
        <f>'Cust MB ComLg True Rate Spread'!$K$15</f>
        <v>0</v>
      </c>
      <c r="AJ27" s="44">
        <f t="shared" si="10"/>
        <v>25</v>
      </c>
    </row>
    <row r="28" spans="1:36">
      <c r="A28" s="3">
        <f t="shared" si="12"/>
        <v>2014</v>
      </c>
      <c r="B28" s="3" t="s">
        <v>31</v>
      </c>
      <c r="C28" s="36">
        <v>0</v>
      </c>
      <c r="D28" s="36">
        <v>0</v>
      </c>
      <c r="E28" s="36">
        <f>'ComLg Class kWh'!E33</f>
        <v>610</v>
      </c>
      <c r="F28" s="36">
        <f>'ComLg Class kWh'!C33</f>
        <v>16475</v>
      </c>
      <c r="G28" s="36">
        <f>'ComLg Class kWh'!D33</f>
        <v>106</v>
      </c>
      <c r="H28" s="36">
        <f>'ComLg Class kWh'!F33</f>
        <v>164</v>
      </c>
      <c r="I28" s="36">
        <f>'ComLg Class kWh'!G33</f>
        <v>75</v>
      </c>
      <c r="J28" s="36">
        <f>'ComLg Class kWh'!H33</f>
        <v>30</v>
      </c>
      <c r="L28" s="42">
        <v>0</v>
      </c>
      <c r="M28" s="42">
        <v>0</v>
      </c>
      <c r="N28" s="42">
        <f>'Cust MB ComLg True Rate Spread'!C$19</f>
        <v>0</v>
      </c>
      <c r="O28" s="42">
        <v>5</v>
      </c>
      <c r="P28" s="42">
        <v>0</v>
      </c>
      <c r="Q28" s="42">
        <v>1</v>
      </c>
      <c r="R28" s="42">
        <f t="shared" si="1"/>
        <v>5</v>
      </c>
      <c r="S28" s="142">
        <v>1</v>
      </c>
      <c r="T28" s="42">
        <f t="shared" si="2"/>
        <v>8</v>
      </c>
      <c r="U28" s="42">
        <v>4</v>
      </c>
      <c r="V28" s="42">
        <v>19</v>
      </c>
      <c r="W28" s="142">
        <v>5</v>
      </c>
      <c r="Y28" s="42">
        <f t="shared" si="3"/>
        <v>0</v>
      </c>
      <c r="Z28" s="42">
        <f t="shared" si="4"/>
        <v>0</v>
      </c>
      <c r="AA28" s="42">
        <f t="shared" si="5"/>
        <v>610</v>
      </c>
      <c r="AB28" s="42">
        <f t="shared" si="6"/>
        <v>16443</v>
      </c>
      <c r="AC28" s="42">
        <f>ROUND(($F28-SUM($O28:$P28))*'Cust MB ComLg True Rate Spread'!$E$25,0)</f>
        <v>27</v>
      </c>
      <c r="AD28" s="42">
        <f t="shared" si="7"/>
        <v>105</v>
      </c>
      <c r="AE28" s="42">
        <f t="shared" si="8"/>
        <v>151</v>
      </c>
      <c r="AF28" s="42">
        <f>ROUND(($H28-SUM($R28:$S28))*'Cust MB ComLg True Rate Spread'!$H$25,0)</f>
        <v>7</v>
      </c>
      <c r="AG28" s="42">
        <f t="shared" si="9"/>
        <v>44</v>
      </c>
      <c r="AH28" s="42">
        <f>ROUND(($I28-SUM($T28:$U28))*'Cust MB ComLg True Rate Spread'!$J$25,0)</f>
        <v>0</v>
      </c>
      <c r="AI28" s="42">
        <f>'Cust MB ComLg True Rate Spread'!$K$15</f>
        <v>0</v>
      </c>
      <c r="AJ28" s="44">
        <f t="shared" si="10"/>
        <v>25</v>
      </c>
    </row>
    <row r="29" spans="1:36">
      <c r="A29" s="3">
        <f t="shared" si="12"/>
        <v>2014</v>
      </c>
      <c r="B29" s="3" t="s">
        <v>32</v>
      </c>
      <c r="C29" s="36">
        <v>0</v>
      </c>
      <c r="D29" s="36">
        <v>0</v>
      </c>
      <c r="E29" s="36">
        <f>'ComLg Class kWh'!E34</f>
        <v>612</v>
      </c>
      <c r="F29" s="36">
        <f>'ComLg Class kWh'!C34</f>
        <v>16505</v>
      </c>
      <c r="G29" s="36">
        <f>'ComLg Class kWh'!D34</f>
        <v>106</v>
      </c>
      <c r="H29" s="36">
        <f>'ComLg Class kWh'!F34</f>
        <v>164</v>
      </c>
      <c r="I29" s="36">
        <f>'ComLg Class kWh'!G34</f>
        <v>75</v>
      </c>
      <c r="J29" s="36">
        <f>'ComLg Class kWh'!H34</f>
        <v>30</v>
      </c>
      <c r="L29" s="42">
        <v>0</v>
      </c>
      <c r="M29" s="42">
        <v>0</v>
      </c>
      <c r="N29" s="42">
        <f>'Cust MB ComLg True Rate Spread'!C$19</f>
        <v>0</v>
      </c>
      <c r="O29" s="42">
        <v>5</v>
      </c>
      <c r="P29" s="42">
        <v>0</v>
      </c>
      <c r="Q29" s="42">
        <v>1</v>
      </c>
      <c r="R29" s="42">
        <f t="shared" si="1"/>
        <v>5</v>
      </c>
      <c r="S29" s="142">
        <v>1</v>
      </c>
      <c r="T29" s="42">
        <f t="shared" si="2"/>
        <v>8</v>
      </c>
      <c r="U29" s="42">
        <v>4</v>
      </c>
      <c r="V29" s="42">
        <v>19</v>
      </c>
      <c r="W29" s="142">
        <v>5</v>
      </c>
      <c r="Y29" s="42">
        <f t="shared" si="3"/>
        <v>0</v>
      </c>
      <c r="Z29" s="42">
        <f t="shared" si="4"/>
        <v>0</v>
      </c>
      <c r="AA29" s="42">
        <f t="shared" si="5"/>
        <v>612</v>
      </c>
      <c r="AB29" s="42">
        <f t="shared" si="6"/>
        <v>16473</v>
      </c>
      <c r="AC29" s="42">
        <f>ROUND(($F29-SUM($O29:$P29))*'Cust MB ComLg True Rate Spread'!$E$25,0)</f>
        <v>27</v>
      </c>
      <c r="AD29" s="42">
        <f t="shared" si="7"/>
        <v>105</v>
      </c>
      <c r="AE29" s="42">
        <f t="shared" si="8"/>
        <v>151</v>
      </c>
      <c r="AF29" s="42">
        <f>ROUND(($H29-SUM($R29:$S29))*'Cust MB ComLg True Rate Spread'!$H$25,0)</f>
        <v>7</v>
      </c>
      <c r="AG29" s="42">
        <f t="shared" si="9"/>
        <v>44</v>
      </c>
      <c r="AH29" s="42">
        <f>ROUND(($I29-SUM($T29:$U29))*'Cust MB ComLg True Rate Spread'!$J$25,0)</f>
        <v>0</v>
      </c>
      <c r="AI29" s="42">
        <f>'Cust MB ComLg True Rate Spread'!$K$15</f>
        <v>0</v>
      </c>
      <c r="AJ29" s="44">
        <f t="shared" si="10"/>
        <v>25</v>
      </c>
    </row>
    <row r="30" spans="1:36">
      <c r="A30" s="3">
        <f t="shared" si="12"/>
        <v>2014</v>
      </c>
      <c r="B30" s="3" t="s">
        <v>33</v>
      </c>
      <c r="C30" s="36">
        <v>0</v>
      </c>
      <c r="D30" s="36">
        <v>0</v>
      </c>
      <c r="E30" s="36">
        <f>'ComLg Class kWh'!E35</f>
        <v>614</v>
      </c>
      <c r="F30" s="36">
        <f>'ComLg Class kWh'!C35</f>
        <v>16531</v>
      </c>
      <c r="G30" s="36">
        <f>'ComLg Class kWh'!D35</f>
        <v>106</v>
      </c>
      <c r="H30" s="36">
        <f>'ComLg Class kWh'!F35</f>
        <v>165</v>
      </c>
      <c r="I30" s="36">
        <f>'ComLg Class kWh'!G35</f>
        <v>75</v>
      </c>
      <c r="J30" s="36">
        <f>'ComLg Class kWh'!H35</f>
        <v>30</v>
      </c>
      <c r="L30" s="42">
        <v>0</v>
      </c>
      <c r="M30" s="42">
        <v>0</v>
      </c>
      <c r="N30" s="42">
        <f>'Cust MB ComLg True Rate Spread'!C$19</f>
        <v>0</v>
      </c>
      <c r="O30" s="42">
        <v>5</v>
      </c>
      <c r="P30" s="42">
        <v>0</v>
      </c>
      <c r="Q30" s="42">
        <v>1</v>
      </c>
      <c r="R30" s="42">
        <f t="shared" si="1"/>
        <v>5</v>
      </c>
      <c r="S30" s="142">
        <v>1</v>
      </c>
      <c r="T30" s="42">
        <f t="shared" si="2"/>
        <v>8</v>
      </c>
      <c r="U30" s="42">
        <v>4</v>
      </c>
      <c r="V30" s="42">
        <v>19</v>
      </c>
      <c r="W30" s="142">
        <v>5</v>
      </c>
      <c r="Y30" s="42">
        <f t="shared" si="3"/>
        <v>0</v>
      </c>
      <c r="Z30" s="42">
        <f t="shared" si="4"/>
        <v>0</v>
      </c>
      <c r="AA30" s="42">
        <f t="shared" si="5"/>
        <v>614</v>
      </c>
      <c r="AB30" s="42">
        <f t="shared" si="6"/>
        <v>16499</v>
      </c>
      <c r="AC30" s="42">
        <f>ROUND(($F30-SUM($O30:$P30))*'Cust MB ComLg True Rate Spread'!$E$25,0)</f>
        <v>27</v>
      </c>
      <c r="AD30" s="42">
        <f t="shared" si="7"/>
        <v>105</v>
      </c>
      <c r="AE30" s="42">
        <f t="shared" si="8"/>
        <v>152</v>
      </c>
      <c r="AF30" s="42">
        <f>ROUND(($H30-SUM($R30:$S30))*'Cust MB ComLg True Rate Spread'!$H$25,0)</f>
        <v>7</v>
      </c>
      <c r="AG30" s="42">
        <f t="shared" si="9"/>
        <v>44</v>
      </c>
      <c r="AH30" s="42">
        <f>ROUND(($I30-SUM($T30:$U30))*'Cust MB ComLg True Rate Spread'!$J$25,0)</f>
        <v>0</v>
      </c>
      <c r="AI30" s="42">
        <f>'Cust MB ComLg True Rate Spread'!$K$15</f>
        <v>0</v>
      </c>
      <c r="AJ30" s="44">
        <f t="shared" si="10"/>
        <v>25</v>
      </c>
    </row>
    <row r="31" spans="1:36">
      <c r="A31" s="3">
        <f t="shared" si="12"/>
        <v>2014</v>
      </c>
      <c r="B31" s="3" t="s">
        <v>34</v>
      </c>
      <c r="C31" s="36">
        <v>0</v>
      </c>
      <c r="D31" s="36">
        <v>0</v>
      </c>
      <c r="E31" s="36">
        <f>'ComLg Class kWh'!E36</f>
        <v>615</v>
      </c>
      <c r="F31" s="36">
        <f>'ComLg Class kWh'!C36</f>
        <v>16555</v>
      </c>
      <c r="G31" s="36">
        <f>'ComLg Class kWh'!D36</f>
        <v>106</v>
      </c>
      <c r="H31" s="36">
        <f>'ComLg Class kWh'!F36</f>
        <v>167</v>
      </c>
      <c r="I31" s="36">
        <f>'ComLg Class kWh'!G36</f>
        <v>75</v>
      </c>
      <c r="J31" s="36">
        <f>'ComLg Class kWh'!H36</f>
        <v>30</v>
      </c>
      <c r="L31" s="42">
        <v>0</v>
      </c>
      <c r="M31" s="42">
        <v>0</v>
      </c>
      <c r="N31" s="42">
        <f>'Cust MB ComLg True Rate Spread'!C$19</f>
        <v>0</v>
      </c>
      <c r="O31" s="42">
        <v>5</v>
      </c>
      <c r="P31" s="42">
        <v>0</v>
      </c>
      <c r="Q31" s="42">
        <v>1</v>
      </c>
      <c r="R31" s="42">
        <f t="shared" si="1"/>
        <v>5</v>
      </c>
      <c r="S31" s="142">
        <v>1</v>
      </c>
      <c r="T31" s="42">
        <f t="shared" si="2"/>
        <v>8</v>
      </c>
      <c r="U31" s="42">
        <v>4</v>
      </c>
      <c r="V31" s="42">
        <v>19</v>
      </c>
      <c r="W31" s="142">
        <v>5</v>
      </c>
      <c r="Y31" s="42">
        <f t="shared" si="3"/>
        <v>0</v>
      </c>
      <c r="Z31" s="42">
        <f t="shared" si="4"/>
        <v>0</v>
      </c>
      <c r="AA31" s="42">
        <f t="shared" si="5"/>
        <v>615</v>
      </c>
      <c r="AB31" s="42">
        <f t="shared" si="6"/>
        <v>16523</v>
      </c>
      <c r="AC31" s="42">
        <f>ROUND(($F31-SUM($O31:$P31))*'Cust MB ComLg True Rate Spread'!$E$25,0)</f>
        <v>27</v>
      </c>
      <c r="AD31" s="42">
        <f t="shared" si="7"/>
        <v>105</v>
      </c>
      <c r="AE31" s="42">
        <f t="shared" si="8"/>
        <v>154</v>
      </c>
      <c r="AF31" s="42">
        <f>ROUND(($H31-SUM($R31:$S31))*'Cust MB ComLg True Rate Spread'!$H$25,0)</f>
        <v>7</v>
      </c>
      <c r="AG31" s="42">
        <f t="shared" si="9"/>
        <v>44</v>
      </c>
      <c r="AH31" s="42">
        <f>ROUND(($I31-SUM($T31:$U31))*'Cust MB ComLg True Rate Spread'!$J$25,0)</f>
        <v>0</v>
      </c>
      <c r="AI31" s="42">
        <f>'Cust MB ComLg True Rate Spread'!$K$15</f>
        <v>0</v>
      </c>
      <c r="AJ31" s="44">
        <f t="shared" si="10"/>
        <v>25</v>
      </c>
    </row>
    <row r="32" spans="1:36">
      <c r="A32" s="3">
        <f t="shared" si="12"/>
        <v>2014</v>
      </c>
      <c r="B32" s="3" t="s">
        <v>35</v>
      </c>
      <c r="C32" s="36">
        <v>0</v>
      </c>
      <c r="D32" s="36">
        <v>0</v>
      </c>
      <c r="E32" s="36">
        <f>'ComLg Class kWh'!E37</f>
        <v>619</v>
      </c>
      <c r="F32" s="36">
        <f>'ComLg Class kWh'!C37</f>
        <v>16579</v>
      </c>
      <c r="G32" s="36">
        <f>'ComLg Class kWh'!D37</f>
        <v>106</v>
      </c>
      <c r="H32" s="36">
        <f>'ComLg Class kWh'!F37</f>
        <v>167</v>
      </c>
      <c r="I32" s="36">
        <f>'ComLg Class kWh'!G37</f>
        <v>75</v>
      </c>
      <c r="J32" s="36">
        <f>'ComLg Class kWh'!H37</f>
        <v>30</v>
      </c>
      <c r="L32" s="42">
        <v>0</v>
      </c>
      <c r="M32" s="42">
        <v>0</v>
      </c>
      <c r="N32" s="42">
        <f>'Cust MB ComLg True Rate Spread'!C$19</f>
        <v>0</v>
      </c>
      <c r="O32" s="42">
        <v>5</v>
      </c>
      <c r="P32" s="42">
        <v>0</v>
      </c>
      <c r="Q32" s="42">
        <v>1</v>
      </c>
      <c r="R32" s="42">
        <f t="shared" si="1"/>
        <v>5</v>
      </c>
      <c r="S32" s="142">
        <v>1</v>
      </c>
      <c r="T32" s="42">
        <f t="shared" si="2"/>
        <v>8</v>
      </c>
      <c r="U32" s="42">
        <v>4</v>
      </c>
      <c r="V32" s="42">
        <v>19</v>
      </c>
      <c r="W32" s="142">
        <v>5</v>
      </c>
      <c r="Y32" s="42">
        <f t="shared" si="3"/>
        <v>0</v>
      </c>
      <c r="Z32" s="42">
        <f t="shared" si="4"/>
        <v>0</v>
      </c>
      <c r="AA32" s="42">
        <f t="shared" si="5"/>
        <v>619</v>
      </c>
      <c r="AB32" s="42">
        <f t="shared" si="6"/>
        <v>16547</v>
      </c>
      <c r="AC32" s="42">
        <f>ROUND(($F32-SUM($O32:$P32))*'Cust MB ComLg True Rate Spread'!$E$25,0)</f>
        <v>27</v>
      </c>
      <c r="AD32" s="42">
        <f t="shared" si="7"/>
        <v>105</v>
      </c>
      <c r="AE32" s="42">
        <f t="shared" si="8"/>
        <v>154</v>
      </c>
      <c r="AF32" s="42">
        <f>ROUND(($H32-SUM($R32:$S32))*'Cust MB ComLg True Rate Spread'!$H$25,0)</f>
        <v>7</v>
      </c>
      <c r="AG32" s="42">
        <f t="shared" si="9"/>
        <v>44</v>
      </c>
      <c r="AH32" s="42">
        <f>ROUND(($I32-SUM($T32:$U32))*'Cust MB ComLg True Rate Spread'!$J$25,0)</f>
        <v>0</v>
      </c>
      <c r="AI32" s="42">
        <f>'Cust MB ComLg True Rate Spread'!$K$15</f>
        <v>0</v>
      </c>
      <c r="AJ32" s="44">
        <f t="shared" si="10"/>
        <v>25</v>
      </c>
    </row>
    <row r="33" spans="1:36">
      <c r="A33" s="3">
        <f t="shared" si="12"/>
        <v>2014</v>
      </c>
      <c r="B33" s="3" t="s">
        <v>36</v>
      </c>
      <c r="C33" s="36">
        <v>0</v>
      </c>
      <c r="D33" s="36">
        <v>0</v>
      </c>
      <c r="E33" s="36">
        <f>'ComLg Class kWh'!E38</f>
        <v>621</v>
      </c>
      <c r="F33" s="36">
        <f>'ComLg Class kWh'!C38</f>
        <v>16614</v>
      </c>
      <c r="G33" s="36">
        <f>'ComLg Class kWh'!D38</f>
        <v>106</v>
      </c>
      <c r="H33" s="36">
        <f>'ComLg Class kWh'!F38</f>
        <v>167</v>
      </c>
      <c r="I33" s="36">
        <f>'ComLg Class kWh'!G38</f>
        <v>75</v>
      </c>
      <c r="J33" s="36">
        <f>'ComLg Class kWh'!H38</f>
        <v>30</v>
      </c>
      <c r="L33" s="42">
        <v>0</v>
      </c>
      <c r="M33" s="42">
        <v>0</v>
      </c>
      <c r="N33" s="42">
        <f>'Cust MB ComLg True Rate Spread'!C$19</f>
        <v>0</v>
      </c>
      <c r="O33" s="42">
        <v>5</v>
      </c>
      <c r="P33" s="42">
        <v>0</v>
      </c>
      <c r="Q33" s="42">
        <v>1</v>
      </c>
      <c r="R33" s="42">
        <f t="shared" si="1"/>
        <v>5</v>
      </c>
      <c r="S33" s="142">
        <v>1</v>
      </c>
      <c r="T33" s="42">
        <f t="shared" si="2"/>
        <v>8</v>
      </c>
      <c r="U33" s="42">
        <v>4</v>
      </c>
      <c r="V33" s="42">
        <v>19</v>
      </c>
      <c r="W33" s="142">
        <v>5</v>
      </c>
      <c r="Y33" s="42">
        <f t="shared" si="3"/>
        <v>0</v>
      </c>
      <c r="Z33" s="42">
        <f t="shared" si="4"/>
        <v>0</v>
      </c>
      <c r="AA33" s="42">
        <f t="shared" si="5"/>
        <v>621</v>
      </c>
      <c r="AB33" s="42">
        <f t="shared" si="6"/>
        <v>16582</v>
      </c>
      <c r="AC33" s="42">
        <f>ROUND(($F33-SUM($O33:$P33))*'Cust MB ComLg True Rate Spread'!$E$25,0)</f>
        <v>27</v>
      </c>
      <c r="AD33" s="42">
        <f t="shared" si="7"/>
        <v>105</v>
      </c>
      <c r="AE33" s="42">
        <f t="shared" si="8"/>
        <v>154</v>
      </c>
      <c r="AF33" s="42">
        <f>ROUND(($H33-SUM($R33:$S33))*'Cust MB ComLg True Rate Spread'!$H$25,0)</f>
        <v>7</v>
      </c>
      <c r="AG33" s="42">
        <f t="shared" si="9"/>
        <v>44</v>
      </c>
      <c r="AH33" s="42">
        <f>ROUND(($I33-SUM($T33:$U33))*'Cust MB ComLg True Rate Spread'!$J$25,0)</f>
        <v>0</v>
      </c>
      <c r="AI33" s="42">
        <f>'Cust MB ComLg True Rate Spread'!$K$15</f>
        <v>0</v>
      </c>
      <c r="AJ33" s="44">
        <f t="shared" si="10"/>
        <v>25</v>
      </c>
    </row>
    <row r="34" spans="1:36">
      <c r="A34" s="3">
        <f t="shared" si="12"/>
        <v>2014</v>
      </c>
      <c r="B34" s="3" t="s">
        <v>41</v>
      </c>
      <c r="C34" s="36">
        <v>0</v>
      </c>
      <c r="D34" s="36">
        <v>0</v>
      </c>
      <c r="E34" s="36">
        <f>'ComLg Class kWh'!E39</f>
        <v>622</v>
      </c>
      <c r="F34" s="36">
        <f>'ComLg Class kWh'!C39</f>
        <v>16640</v>
      </c>
      <c r="G34" s="36">
        <f>'ComLg Class kWh'!D39</f>
        <v>105</v>
      </c>
      <c r="H34" s="36">
        <f>'ComLg Class kWh'!F39</f>
        <v>167</v>
      </c>
      <c r="I34" s="36">
        <f>'ComLg Class kWh'!G39</f>
        <v>75</v>
      </c>
      <c r="J34" s="36">
        <f>'ComLg Class kWh'!H39</f>
        <v>30</v>
      </c>
      <c r="L34" s="42">
        <v>0</v>
      </c>
      <c r="M34" s="42">
        <v>0</v>
      </c>
      <c r="N34" s="42">
        <f>'Cust MB ComLg True Rate Spread'!C$19</f>
        <v>0</v>
      </c>
      <c r="O34" s="42">
        <v>5</v>
      </c>
      <c r="P34" s="42">
        <v>0</v>
      </c>
      <c r="Q34" s="42">
        <v>1</v>
      </c>
      <c r="R34" s="42">
        <f t="shared" si="1"/>
        <v>5</v>
      </c>
      <c r="S34" s="142">
        <v>1</v>
      </c>
      <c r="T34" s="42">
        <f t="shared" si="2"/>
        <v>8</v>
      </c>
      <c r="U34" s="42">
        <v>4</v>
      </c>
      <c r="V34" s="42">
        <v>19</v>
      </c>
      <c r="W34" s="142">
        <v>5</v>
      </c>
      <c r="Y34" s="42">
        <f t="shared" si="3"/>
        <v>0</v>
      </c>
      <c r="Z34" s="42">
        <f t="shared" si="4"/>
        <v>0</v>
      </c>
      <c r="AA34" s="42">
        <f t="shared" si="5"/>
        <v>622</v>
      </c>
      <c r="AB34" s="42">
        <f t="shared" si="6"/>
        <v>16607</v>
      </c>
      <c r="AC34" s="42">
        <f>ROUND(($F34-SUM($O34:$P34))*'Cust MB ComLg True Rate Spread'!$E$25,0)</f>
        <v>28</v>
      </c>
      <c r="AD34" s="42">
        <f t="shared" si="7"/>
        <v>104</v>
      </c>
      <c r="AE34" s="42">
        <f t="shared" si="8"/>
        <v>154</v>
      </c>
      <c r="AF34" s="42">
        <f>ROUND(($H34-SUM($R34:$S34))*'Cust MB ComLg True Rate Spread'!$H$25,0)</f>
        <v>7</v>
      </c>
      <c r="AG34" s="42">
        <f t="shared" si="9"/>
        <v>44</v>
      </c>
      <c r="AH34" s="42">
        <f>ROUND(($I34-SUM($T34:$U34))*'Cust MB ComLg True Rate Spread'!$J$25,0)</f>
        <v>0</v>
      </c>
      <c r="AI34" s="42">
        <f>'Cust MB ComLg True Rate Spread'!$K$15</f>
        <v>0</v>
      </c>
      <c r="AJ34" s="44">
        <f t="shared" si="10"/>
        <v>25</v>
      </c>
    </row>
    <row r="35" spans="1:36">
      <c r="A35" s="3">
        <f t="shared" si="12"/>
        <v>2014</v>
      </c>
      <c r="B35" s="3" t="s">
        <v>42</v>
      </c>
      <c r="C35" s="36">
        <v>0</v>
      </c>
      <c r="D35" s="36">
        <v>0</v>
      </c>
      <c r="E35" s="36">
        <f>'ComLg Class kWh'!E40</f>
        <v>625</v>
      </c>
      <c r="F35" s="36">
        <f>'ComLg Class kWh'!C40</f>
        <v>16657</v>
      </c>
      <c r="G35" s="36">
        <f>'ComLg Class kWh'!D40</f>
        <v>105</v>
      </c>
      <c r="H35" s="36">
        <f>'ComLg Class kWh'!F40</f>
        <v>168</v>
      </c>
      <c r="I35" s="36">
        <f>'ComLg Class kWh'!G40</f>
        <v>75</v>
      </c>
      <c r="J35" s="36">
        <f>'ComLg Class kWh'!H40</f>
        <v>30</v>
      </c>
      <c r="L35" s="42">
        <v>0</v>
      </c>
      <c r="M35" s="42">
        <v>0</v>
      </c>
      <c r="N35" s="42">
        <f>'Cust MB ComLg True Rate Spread'!C$19</f>
        <v>0</v>
      </c>
      <c r="O35" s="42">
        <v>5</v>
      </c>
      <c r="P35" s="42">
        <v>0</v>
      </c>
      <c r="Q35" s="42">
        <v>1</v>
      </c>
      <c r="R35" s="42">
        <f t="shared" si="1"/>
        <v>5</v>
      </c>
      <c r="S35" s="142">
        <v>1</v>
      </c>
      <c r="T35" s="42">
        <f t="shared" si="2"/>
        <v>8</v>
      </c>
      <c r="U35" s="42">
        <v>4</v>
      </c>
      <c r="V35" s="42">
        <v>19</v>
      </c>
      <c r="W35" s="142">
        <v>5</v>
      </c>
      <c r="Y35" s="42">
        <f t="shared" si="3"/>
        <v>0</v>
      </c>
      <c r="Z35" s="42">
        <f t="shared" si="4"/>
        <v>0</v>
      </c>
      <c r="AA35" s="42">
        <f t="shared" si="5"/>
        <v>625</v>
      </c>
      <c r="AB35" s="42">
        <f t="shared" si="6"/>
        <v>16624</v>
      </c>
      <c r="AC35" s="42">
        <f>ROUND(($F35-SUM($O35:$P35))*'Cust MB ComLg True Rate Spread'!$E$25,0)</f>
        <v>28</v>
      </c>
      <c r="AD35" s="42">
        <f t="shared" si="7"/>
        <v>104</v>
      </c>
      <c r="AE35" s="42">
        <f t="shared" si="8"/>
        <v>155</v>
      </c>
      <c r="AF35" s="42">
        <f>ROUND(($H35-SUM($R35:$S35))*'Cust MB ComLg True Rate Spread'!$H$25,0)</f>
        <v>7</v>
      </c>
      <c r="AG35" s="42">
        <f t="shared" si="9"/>
        <v>44</v>
      </c>
      <c r="AH35" s="42">
        <f>ROUND(($I35-SUM($T35:$U35))*'Cust MB ComLg True Rate Spread'!$J$25,0)</f>
        <v>0</v>
      </c>
      <c r="AI35" s="42">
        <f>'Cust MB ComLg True Rate Spread'!$K$15</f>
        <v>0</v>
      </c>
      <c r="AJ35" s="44">
        <f t="shared" si="10"/>
        <v>25</v>
      </c>
    </row>
    <row r="36" spans="1:36">
      <c r="A36" s="3">
        <f t="shared" si="12"/>
        <v>2014</v>
      </c>
      <c r="B36" s="3" t="s">
        <v>43</v>
      </c>
      <c r="C36" s="36">
        <v>0</v>
      </c>
      <c r="D36" s="36">
        <v>0</v>
      </c>
      <c r="E36" s="36">
        <f>'ComLg Class kWh'!E41</f>
        <v>626</v>
      </c>
      <c r="F36" s="36">
        <f>'ComLg Class kWh'!C41</f>
        <v>16656</v>
      </c>
      <c r="G36" s="36">
        <f>'ComLg Class kWh'!D41</f>
        <v>105</v>
      </c>
      <c r="H36" s="36">
        <f>'ComLg Class kWh'!F41</f>
        <v>168</v>
      </c>
      <c r="I36" s="36">
        <f>'ComLg Class kWh'!G41</f>
        <v>75</v>
      </c>
      <c r="J36" s="36">
        <f>'ComLg Class kWh'!H41</f>
        <v>30</v>
      </c>
      <c r="L36" s="42">
        <v>0</v>
      </c>
      <c r="M36" s="42">
        <v>0</v>
      </c>
      <c r="N36" s="42">
        <f>'Cust MB ComLg True Rate Spread'!C$19</f>
        <v>0</v>
      </c>
      <c r="O36" s="42">
        <v>5</v>
      </c>
      <c r="P36" s="42">
        <v>0</v>
      </c>
      <c r="Q36" s="42">
        <v>1</v>
      </c>
      <c r="R36" s="42">
        <f t="shared" si="1"/>
        <v>5</v>
      </c>
      <c r="S36" s="142">
        <v>1</v>
      </c>
      <c r="T36" s="42">
        <f t="shared" si="2"/>
        <v>8</v>
      </c>
      <c r="U36" s="42">
        <v>4</v>
      </c>
      <c r="V36" s="42">
        <v>19</v>
      </c>
      <c r="W36" s="142">
        <v>5</v>
      </c>
      <c r="Y36" s="42">
        <f t="shared" si="3"/>
        <v>0</v>
      </c>
      <c r="Z36" s="42">
        <f t="shared" si="4"/>
        <v>0</v>
      </c>
      <c r="AA36" s="42">
        <f t="shared" si="5"/>
        <v>626</v>
      </c>
      <c r="AB36" s="42">
        <f t="shared" si="6"/>
        <v>16623</v>
      </c>
      <c r="AC36" s="42">
        <f>ROUND(($F36-SUM($O36:$P36))*'Cust MB ComLg True Rate Spread'!$E$25,0)</f>
        <v>28</v>
      </c>
      <c r="AD36" s="42">
        <f t="shared" si="7"/>
        <v>104</v>
      </c>
      <c r="AE36" s="42">
        <f t="shared" si="8"/>
        <v>155</v>
      </c>
      <c r="AF36" s="42">
        <f>ROUND(($H36-SUM($R36:$S36))*'Cust MB ComLg True Rate Spread'!$H$25,0)</f>
        <v>7</v>
      </c>
      <c r="AG36" s="42">
        <f t="shared" si="9"/>
        <v>44</v>
      </c>
      <c r="AH36" s="42">
        <f>ROUND(($I36-SUM($T36:$U36))*'Cust MB ComLg True Rate Spread'!$J$25,0)</f>
        <v>0</v>
      </c>
      <c r="AI36" s="42">
        <f>'Cust MB ComLg True Rate Spread'!$K$15</f>
        <v>0</v>
      </c>
      <c r="AJ36" s="44">
        <f t="shared" si="10"/>
        <v>25</v>
      </c>
    </row>
    <row r="37" spans="1:36">
      <c r="A37" s="3">
        <f t="shared" si="12"/>
        <v>2014</v>
      </c>
      <c r="B37" s="3" t="s">
        <v>44</v>
      </c>
      <c r="C37" s="36">
        <v>0</v>
      </c>
      <c r="D37" s="36">
        <v>0</v>
      </c>
      <c r="E37" s="36">
        <f>'ComLg Class kWh'!E42</f>
        <v>628</v>
      </c>
      <c r="F37" s="36">
        <f>'ComLg Class kWh'!C42</f>
        <v>16656</v>
      </c>
      <c r="G37" s="36">
        <f>'ComLg Class kWh'!D42</f>
        <v>105</v>
      </c>
      <c r="H37" s="36">
        <f>'ComLg Class kWh'!F42</f>
        <v>168</v>
      </c>
      <c r="I37" s="36">
        <f>'ComLg Class kWh'!G42</f>
        <v>75</v>
      </c>
      <c r="J37" s="36">
        <f>'ComLg Class kWh'!H42</f>
        <v>30</v>
      </c>
      <c r="L37" s="42">
        <v>0</v>
      </c>
      <c r="M37" s="42">
        <v>0</v>
      </c>
      <c r="N37" s="42">
        <f>'Cust MB ComLg True Rate Spread'!C$19</f>
        <v>0</v>
      </c>
      <c r="O37" s="42">
        <v>5</v>
      </c>
      <c r="P37" s="42">
        <v>0</v>
      </c>
      <c r="Q37" s="42">
        <v>1</v>
      </c>
      <c r="R37" s="42">
        <f t="shared" si="1"/>
        <v>5</v>
      </c>
      <c r="S37" s="142">
        <v>1</v>
      </c>
      <c r="T37" s="42">
        <f t="shared" si="2"/>
        <v>8</v>
      </c>
      <c r="U37" s="42">
        <v>4</v>
      </c>
      <c r="V37" s="42">
        <v>19</v>
      </c>
      <c r="W37" s="142">
        <v>5</v>
      </c>
      <c r="Y37" s="42">
        <f t="shared" si="3"/>
        <v>0</v>
      </c>
      <c r="Z37" s="42">
        <f t="shared" si="4"/>
        <v>0</v>
      </c>
      <c r="AA37" s="42">
        <f t="shared" si="5"/>
        <v>628</v>
      </c>
      <c r="AB37" s="42">
        <f t="shared" si="6"/>
        <v>16623</v>
      </c>
      <c r="AC37" s="42">
        <f>ROUND(($F37-SUM($O37:$P37))*'Cust MB ComLg True Rate Spread'!$E$25,0)</f>
        <v>28</v>
      </c>
      <c r="AD37" s="42">
        <f t="shared" si="7"/>
        <v>104</v>
      </c>
      <c r="AE37" s="42">
        <f t="shared" si="8"/>
        <v>155</v>
      </c>
      <c r="AF37" s="42">
        <f>ROUND(($H37-SUM($R37:$S37))*'Cust MB ComLg True Rate Spread'!$H$25,0)</f>
        <v>7</v>
      </c>
      <c r="AG37" s="42">
        <f t="shared" si="9"/>
        <v>44</v>
      </c>
      <c r="AH37" s="42">
        <f>ROUND(($I37-SUM($T37:$U37))*'Cust MB ComLg True Rate Spread'!$J$25,0)</f>
        <v>0</v>
      </c>
      <c r="AI37" s="42">
        <f>'Cust MB ComLg True Rate Spread'!$K$15</f>
        <v>0</v>
      </c>
      <c r="AJ37" s="44">
        <f t="shared" si="10"/>
        <v>25</v>
      </c>
    </row>
    <row r="38" spans="1:36">
      <c r="A38" s="3">
        <f t="shared" si="12"/>
        <v>2014</v>
      </c>
      <c r="B38" s="3" t="s">
        <v>45</v>
      </c>
      <c r="C38" s="36">
        <v>0</v>
      </c>
      <c r="D38" s="36">
        <v>0</v>
      </c>
      <c r="E38" s="36">
        <f>'ComLg Class kWh'!E43</f>
        <v>631</v>
      </c>
      <c r="F38" s="36">
        <f>'ComLg Class kWh'!C43</f>
        <v>16662</v>
      </c>
      <c r="G38" s="36">
        <f>'ComLg Class kWh'!D43</f>
        <v>105</v>
      </c>
      <c r="H38" s="36">
        <f>'ComLg Class kWh'!F43</f>
        <v>169</v>
      </c>
      <c r="I38" s="36">
        <f>'ComLg Class kWh'!G43</f>
        <v>75</v>
      </c>
      <c r="J38" s="36">
        <f>'ComLg Class kWh'!H43</f>
        <v>30</v>
      </c>
      <c r="L38" s="42">
        <v>0</v>
      </c>
      <c r="M38" s="42">
        <v>0</v>
      </c>
      <c r="N38" s="42">
        <f>'Cust MB ComLg True Rate Spread'!C$19</f>
        <v>0</v>
      </c>
      <c r="O38" s="42">
        <v>5</v>
      </c>
      <c r="P38" s="42">
        <v>0</v>
      </c>
      <c r="Q38" s="42">
        <v>1</v>
      </c>
      <c r="R38" s="42">
        <f t="shared" si="1"/>
        <v>5</v>
      </c>
      <c r="S38" s="142">
        <v>1</v>
      </c>
      <c r="T38" s="42">
        <f t="shared" si="2"/>
        <v>8</v>
      </c>
      <c r="U38" s="42">
        <v>4</v>
      </c>
      <c r="V38" s="42">
        <v>19</v>
      </c>
      <c r="W38" s="142">
        <v>5</v>
      </c>
      <c r="Y38" s="42">
        <f t="shared" si="3"/>
        <v>0</v>
      </c>
      <c r="Z38" s="42">
        <f t="shared" si="4"/>
        <v>0</v>
      </c>
      <c r="AA38" s="42">
        <f t="shared" si="5"/>
        <v>631</v>
      </c>
      <c r="AB38" s="42">
        <f t="shared" si="6"/>
        <v>16629</v>
      </c>
      <c r="AC38" s="42">
        <f>ROUND(($F38-SUM($O38:$P38))*'Cust MB ComLg True Rate Spread'!$E$25,0)</f>
        <v>28</v>
      </c>
      <c r="AD38" s="42">
        <f t="shared" si="7"/>
        <v>104</v>
      </c>
      <c r="AE38" s="42">
        <f t="shared" si="8"/>
        <v>156</v>
      </c>
      <c r="AF38" s="42">
        <f>ROUND(($H38-SUM($R38:$S38))*'Cust MB ComLg True Rate Spread'!$H$25,0)</f>
        <v>7</v>
      </c>
      <c r="AG38" s="42">
        <f t="shared" si="9"/>
        <v>44</v>
      </c>
      <c r="AH38" s="42">
        <f>ROUND(($I38-SUM($T38:$U38))*'Cust MB ComLg True Rate Spread'!$J$25,0)</f>
        <v>0</v>
      </c>
      <c r="AI38" s="42">
        <f>'Cust MB ComLg True Rate Spread'!$K$15</f>
        <v>0</v>
      </c>
      <c r="AJ38" s="44">
        <f t="shared" si="10"/>
        <v>25</v>
      </c>
    </row>
    <row r="39" spans="1:36">
      <c r="A39" s="3">
        <f t="shared" si="12"/>
        <v>2014</v>
      </c>
      <c r="B39" s="3" t="s">
        <v>46</v>
      </c>
      <c r="C39" s="36">
        <v>0</v>
      </c>
      <c r="D39" s="36">
        <v>0</v>
      </c>
      <c r="E39" s="36">
        <f>'ComLg Class kWh'!E44</f>
        <v>632</v>
      </c>
      <c r="F39" s="36">
        <f>'ComLg Class kWh'!C44</f>
        <v>16671</v>
      </c>
      <c r="G39" s="36">
        <f>'ComLg Class kWh'!D44</f>
        <v>105</v>
      </c>
      <c r="H39" s="36">
        <f>'ComLg Class kWh'!F44</f>
        <v>171</v>
      </c>
      <c r="I39" s="36">
        <f>'ComLg Class kWh'!G44</f>
        <v>75</v>
      </c>
      <c r="J39" s="36">
        <f>'ComLg Class kWh'!H44</f>
        <v>30</v>
      </c>
      <c r="L39" s="42">
        <v>0</v>
      </c>
      <c r="M39" s="42">
        <v>0</v>
      </c>
      <c r="N39" s="42">
        <f>'Cust MB ComLg True Rate Spread'!C$19</f>
        <v>0</v>
      </c>
      <c r="O39" s="42">
        <v>5</v>
      </c>
      <c r="P39" s="42">
        <v>0</v>
      </c>
      <c r="Q39" s="42">
        <v>1</v>
      </c>
      <c r="R39" s="42">
        <f t="shared" si="1"/>
        <v>5</v>
      </c>
      <c r="S39" s="142">
        <v>1</v>
      </c>
      <c r="T39" s="42">
        <f t="shared" si="2"/>
        <v>8</v>
      </c>
      <c r="U39" s="42">
        <v>4</v>
      </c>
      <c r="V39" s="42">
        <v>19</v>
      </c>
      <c r="W39" s="142">
        <v>5</v>
      </c>
      <c r="Y39" s="42">
        <f t="shared" si="3"/>
        <v>0</v>
      </c>
      <c r="Z39" s="42">
        <f t="shared" si="4"/>
        <v>0</v>
      </c>
      <c r="AA39" s="42">
        <f t="shared" si="5"/>
        <v>632</v>
      </c>
      <c r="AB39" s="42">
        <f t="shared" si="6"/>
        <v>16638</v>
      </c>
      <c r="AC39" s="42">
        <f>ROUND(($F39-SUM($O39:$P39))*'Cust MB ComLg True Rate Spread'!$E$25,0)</f>
        <v>28</v>
      </c>
      <c r="AD39" s="42">
        <f t="shared" si="7"/>
        <v>104</v>
      </c>
      <c r="AE39" s="42">
        <f t="shared" si="8"/>
        <v>158</v>
      </c>
      <c r="AF39" s="42">
        <f>ROUND(($H39-SUM($R39:$S39))*'Cust MB ComLg True Rate Spread'!$H$25,0)</f>
        <v>7</v>
      </c>
      <c r="AG39" s="42">
        <f t="shared" si="9"/>
        <v>44</v>
      </c>
      <c r="AH39" s="42">
        <f>ROUND(($I39-SUM($T39:$U39))*'Cust MB ComLg True Rate Spread'!$J$25,0)</f>
        <v>0</v>
      </c>
      <c r="AI39" s="42">
        <f>'Cust MB ComLg True Rate Spread'!$K$15</f>
        <v>0</v>
      </c>
      <c r="AJ39" s="44">
        <f t="shared" si="10"/>
        <v>25</v>
      </c>
    </row>
    <row r="40" spans="1:36">
      <c r="A40" s="3">
        <f t="shared" si="12"/>
        <v>2015</v>
      </c>
      <c r="B40" s="3" t="s">
        <v>31</v>
      </c>
      <c r="C40" s="36">
        <v>0</v>
      </c>
      <c r="D40" s="36">
        <v>0</v>
      </c>
      <c r="E40" s="36">
        <f>'ComLg Class kWh'!E45</f>
        <v>636</v>
      </c>
      <c r="F40" s="36">
        <f>'ComLg Class kWh'!C45</f>
        <v>16721</v>
      </c>
      <c r="G40" s="36">
        <f>'ComLg Class kWh'!D45</f>
        <v>105</v>
      </c>
      <c r="H40" s="36">
        <f>'ComLg Class kWh'!F45</f>
        <v>171</v>
      </c>
      <c r="I40" s="36">
        <f>'ComLg Class kWh'!G45</f>
        <v>75</v>
      </c>
      <c r="J40" s="36">
        <f>'ComLg Class kWh'!H45</f>
        <v>30</v>
      </c>
      <c r="L40" s="42">
        <v>0</v>
      </c>
      <c r="M40" s="42">
        <v>0</v>
      </c>
      <c r="N40" s="42">
        <f>'Cust MB ComLg True Rate Spread'!C$19</f>
        <v>0</v>
      </c>
      <c r="O40" s="42">
        <v>5</v>
      </c>
      <c r="P40" s="42">
        <v>0</v>
      </c>
      <c r="Q40" s="42">
        <v>1</v>
      </c>
      <c r="R40" s="42">
        <f t="shared" si="1"/>
        <v>5</v>
      </c>
      <c r="S40" s="142">
        <v>1</v>
      </c>
      <c r="T40" s="42">
        <f t="shared" si="2"/>
        <v>8</v>
      </c>
      <c r="U40" s="42">
        <v>4</v>
      </c>
      <c r="V40" s="42">
        <v>19</v>
      </c>
      <c r="W40" s="142">
        <v>5</v>
      </c>
      <c r="Y40" s="42">
        <f t="shared" si="3"/>
        <v>0</v>
      </c>
      <c r="Z40" s="42">
        <f t="shared" si="4"/>
        <v>0</v>
      </c>
      <c r="AA40" s="42">
        <f t="shared" si="5"/>
        <v>636</v>
      </c>
      <c r="AB40" s="42">
        <f t="shared" si="6"/>
        <v>16688</v>
      </c>
      <c r="AC40" s="42">
        <f>ROUND(($F40-SUM($O40:$P40))*'Cust MB ComLg True Rate Spread'!$E$25,0)</f>
        <v>28</v>
      </c>
      <c r="AD40" s="42">
        <f t="shared" si="7"/>
        <v>104</v>
      </c>
      <c r="AE40" s="42">
        <f t="shared" si="8"/>
        <v>158</v>
      </c>
      <c r="AF40" s="42">
        <f>ROUND(($H40-SUM($R40:$S40))*'Cust MB ComLg True Rate Spread'!$H$25,0)</f>
        <v>7</v>
      </c>
      <c r="AG40" s="42">
        <f t="shared" si="9"/>
        <v>44</v>
      </c>
      <c r="AH40" s="42">
        <f>ROUND(($I40-SUM($T40:$U40))*'Cust MB ComLg True Rate Spread'!$J$25,0)</f>
        <v>0</v>
      </c>
      <c r="AI40" s="42">
        <f>'Cust MB ComLg True Rate Spread'!$K$15</f>
        <v>0</v>
      </c>
      <c r="AJ40" s="44">
        <f t="shared" si="10"/>
        <v>25</v>
      </c>
    </row>
    <row r="41" spans="1:36">
      <c r="A41" s="3">
        <f t="shared" si="12"/>
        <v>2015</v>
      </c>
      <c r="B41" s="3" t="s">
        <v>32</v>
      </c>
      <c r="C41" s="36">
        <v>0</v>
      </c>
      <c r="D41" s="36">
        <v>0</v>
      </c>
      <c r="E41" s="36">
        <f>'ComLg Class kWh'!E46</f>
        <v>637</v>
      </c>
      <c r="F41" s="36">
        <f>'ComLg Class kWh'!C46</f>
        <v>16767</v>
      </c>
      <c r="G41" s="36">
        <f>'ComLg Class kWh'!D46</f>
        <v>105</v>
      </c>
      <c r="H41" s="36">
        <f>'ComLg Class kWh'!F46</f>
        <v>171</v>
      </c>
      <c r="I41" s="36">
        <f>'ComLg Class kWh'!G46</f>
        <v>75</v>
      </c>
      <c r="J41" s="36">
        <f>'ComLg Class kWh'!H46</f>
        <v>30</v>
      </c>
      <c r="L41" s="42">
        <v>0</v>
      </c>
      <c r="M41" s="42">
        <v>0</v>
      </c>
      <c r="N41" s="42">
        <f>'Cust MB ComLg True Rate Spread'!C$19</f>
        <v>0</v>
      </c>
      <c r="O41" s="42">
        <v>5</v>
      </c>
      <c r="P41" s="42">
        <v>0</v>
      </c>
      <c r="Q41" s="42">
        <v>1</v>
      </c>
      <c r="R41" s="42">
        <f t="shared" si="1"/>
        <v>5</v>
      </c>
      <c r="S41" s="142">
        <v>1</v>
      </c>
      <c r="T41" s="42">
        <f t="shared" si="2"/>
        <v>8</v>
      </c>
      <c r="U41" s="42">
        <v>4</v>
      </c>
      <c r="V41" s="42">
        <v>19</v>
      </c>
      <c r="W41" s="142">
        <v>5</v>
      </c>
      <c r="Y41" s="42">
        <f t="shared" si="3"/>
        <v>0</v>
      </c>
      <c r="Z41" s="42">
        <f t="shared" si="4"/>
        <v>0</v>
      </c>
      <c r="AA41" s="42">
        <f t="shared" si="5"/>
        <v>637</v>
      </c>
      <c r="AB41" s="42">
        <f t="shared" si="6"/>
        <v>16734</v>
      </c>
      <c r="AC41" s="42">
        <f>ROUND(($F41-SUM($O41:$P41))*'Cust MB ComLg True Rate Spread'!$E$25,0)</f>
        <v>28</v>
      </c>
      <c r="AD41" s="42">
        <f t="shared" si="7"/>
        <v>104</v>
      </c>
      <c r="AE41" s="42">
        <f t="shared" si="8"/>
        <v>158</v>
      </c>
      <c r="AF41" s="42">
        <f>ROUND(($H41-SUM($R41:$S41))*'Cust MB ComLg True Rate Spread'!$H$25,0)</f>
        <v>7</v>
      </c>
      <c r="AG41" s="42">
        <f t="shared" si="9"/>
        <v>44</v>
      </c>
      <c r="AH41" s="42">
        <f>ROUND(($I41-SUM($T41:$U41))*'Cust MB ComLg True Rate Spread'!$J$25,0)</f>
        <v>0</v>
      </c>
      <c r="AI41" s="42">
        <f>'Cust MB ComLg True Rate Spread'!$K$15</f>
        <v>0</v>
      </c>
      <c r="AJ41" s="44">
        <f t="shared" si="10"/>
        <v>25</v>
      </c>
    </row>
    <row r="42" spans="1:36">
      <c r="A42" s="3">
        <f t="shared" si="12"/>
        <v>2015</v>
      </c>
      <c r="B42" s="3" t="s">
        <v>33</v>
      </c>
      <c r="C42" s="36">
        <v>0</v>
      </c>
      <c r="D42" s="36">
        <v>0</v>
      </c>
      <c r="E42" s="36">
        <f>'ComLg Class kWh'!E47</f>
        <v>639</v>
      </c>
      <c r="F42" s="36">
        <f>'ComLg Class kWh'!C47</f>
        <v>16807</v>
      </c>
      <c r="G42" s="36">
        <f>'ComLg Class kWh'!D47</f>
        <v>104</v>
      </c>
      <c r="H42" s="36">
        <f>'ComLg Class kWh'!F47</f>
        <v>171</v>
      </c>
      <c r="I42" s="36">
        <f>'ComLg Class kWh'!G47</f>
        <v>75</v>
      </c>
      <c r="J42" s="36">
        <f>'ComLg Class kWh'!H47</f>
        <v>30</v>
      </c>
      <c r="L42" s="42">
        <v>0</v>
      </c>
      <c r="M42" s="42">
        <v>0</v>
      </c>
      <c r="N42" s="42">
        <f>'Cust MB ComLg True Rate Spread'!C$19</f>
        <v>0</v>
      </c>
      <c r="O42" s="42">
        <v>5</v>
      </c>
      <c r="P42" s="42">
        <v>0</v>
      </c>
      <c r="Q42" s="42">
        <v>1</v>
      </c>
      <c r="R42" s="42">
        <f t="shared" si="1"/>
        <v>5</v>
      </c>
      <c r="S42" s="142">
        <v>1</v>
      </c>
      <c r="T42" s="42">
        <f t="shared" si="2"/>
        <v>8</v>
      </c>
      <c r="U42" s="42">
        <v>4</v>
      </c>
      <c r="V42" s="42">
        <v>19</v>
      </c>
      <c r="W42" s="142">
        <v>5</v>
      </c>
      <c r="Y42" s="42">
        <f t="shared" si="3"/>
        <v>0</v>
      </c>
      <c r="Z42" s="42">
        <f t="shared" si="4"/>
        <v>0</v>
      </c>
      <c r="AA42" s="42">
        <f t="shared" si="5"/>
        <v>639</v>
      </c>
      <c r="AB42" s="42">
        <f t="shared" si="6"/>
        <v>16774</v>
      </c>
      <c r="AC42" s="42">
        <f>ROUND(($F42-SUM($O42:$P42))*'Cust MB ComLg True Rate Spread'!$E$25,0)</f>
        <v>28</v>
      </c>
      <c r="AD42" s="42">
        <f t="shared" si="7"/>
        <v>103</v>
      </c>
      <c r="AE42" s="42">
        <f t="shared" si="8"/>
        <v>158</v>
      </c>
      <c r="AF42" s="42">
        <f>ROUND(($H42-SUM($R42:$S42))*'Cust MB ComLg True Rate Spread'!$H$25,0)</f>
        <v>7</v>
      </c>
      <c r="AG42" s="42">
        <f t="shared" si="9"/>
        <v>44</v>
      </c>
      <c r="AH42" s="42">
        <f>ROUND(($I42-SUM($T42:$U42))*'Cust MB ComLg True Rate Spread'!$J$25,0)</f>
        <v>0</v>
      </c>
      <c r="AI42" s="42">
        <f>'Cust MB ComLg True Rate Spread'!$K$15</f>
        <v>0</v>
      </c>
      <c r="AJ42" s="44">
        <f t="shared" si="10"/>
        <v>25</v>
      </c>
    </row>
    <row r="43" spans="1:36">
      <c r="A43" s="3">
        <f t="shared" si="12"/>
        <v>2015</v>
      </c>
      <c r="B43" s="3" t="s">
        <v>34</v>
      </c>
      <c r="C43" s="36">
        <v>0</v>
      </c>
      <c r="D43" s="36">
        <v>0</v>
      </c>
      <c r="E43" s="36">
        <f>'ComLg Class kWh'!E48</f>
        <v>642</v>
      </c>
      <c r="F43" s="36">
        <f>'ComLg Class kWh'!C48</f>
        <v>16845</v>
      </c>
      <c r="G43" s="36">
        <f>'ComLg Class kWh'!D48</f>
        <v>104</v>
      </c>
      <c r="H43" s="36">
        <f>'ComLg Class kWh'!F48</f>
        <v>171</v>
      </c>
      <c r="I43" s="36">
        <f>'ComLg Class kWh'!G48</f>
        <v>75</v>
      </c>
      <c r="J43" s="36">
        <f>'ComLg Class kWh'!H48</f>
        <v>30</v>
      </c>
      <c r="L43" s="42">
        <v>0</v>
      </c>
      <c r="M43" s="42">
        <v>0</v>
      </c>
      <c r="N43" s="42">
        <f>'Cust MB ComLg True Rate Spread'!C$19</f>
        <v>0</v>
      </c>
      <c r="O43" s="42">
        <v>5</v>
      </c>
      <c r="P43" s="42">
        <v>0</v>
      </c>
      <c r="Q43" s="42">
        <v>1</v>
      </c>
      <c r="R43" s="42">
        <f t="shared" si="1"/>
        <v>5</v>
      </c>
      <c r="S43" s="142">
        <v>1</v>
      </c>
      <c r="T43" s="42">
        <f t="shared" si="2"/>
        <v>8</v>
      </c>
      <c r="U43" s="42">
        <v>4</v>
      </c>
      <c r="V43" s="42">
        <v>19</v>
      </c>
      <c r="W43" s="142">
        <v>5</v>
      </c>
      <c r="Y43" s="42">
        <f t="shared" si="3"/>
        <v>0</v>
      </c>
      <c r="Z43" s="42">
        <f t="shared" si="4"/>
        <v>0</v>
      </c>
      <c r="AA43" s="42">
        <f t="shared" si="5"/>
        <v>642</v>
      </c>
      <c r="AB43" s="42">
        <f t="shared" si="6"/>
        <v>16812</v>
      </c>
      <c r="AC43" s="42">
        <f>ROUND(($F43-SUM($O43:$P43))*'Cust MB ComLg True Rate Spread'!$E$25,0)</f>
        <v>28</v>
      </c>
      <c r="AD43" s="42">
        <f t="shared" si="7"/>
        <v>103</v>
      </c>
      <c r="AE43" s="42">
        <f t="shared" si="8"/>
        <v>158</v>
      </c>
      <c r="AF43" s="42">
        <f>ROUND(($H43-SUM($R43:$S43))*'Cust MB ComLg True Rate Spread'!$H$25,0)</f>
        <v>7</v>
      </c>
      <c r="AG43" s="42">
        <f t="shared" si="9"/>
        <v>44</v>
      </c>
      <c r="AH43" s="42">
        <f>ROUND(($I43-SUM($T43:$U43))*'Cust MB ComLg True Rate Spread'!$J$25,0)</f>
        <v>0</v>
      </c>
      <c r="AI43" s="42">
        <f>'Cust MB ComLg True Rate Spread'!$K$15</f>
        <v>0</v>
      </c>
      <c r="AJ43" s="44">
        <f t="shared" si="10"/>
        <v>25</v>
      </c>
    </row>
    <row r="44" spans="1:36">
      <c r="A44" s="3">
        <f t="shared" si="12"/>
        <v>2015</v>
      </c>
      <c r="B44" s="3" t="s">
        <v>35</v>
      </c>
      <c r="C44" s="36">
        <v>0</v>
      </c>
      <c r="D44" s="36">
        <v>0</v>
      </c>
      <c r="E44" s="36">
        <f>'ComLg Class kWh'!E49</f>
        <v>643</v>
      </c>
      <c r="F44" s="36">
        <f>'ComLg Class kWh'!C49</f>
        <v>16885</v>
      </c>
      <c r="G44" s="36">
        <f>'ComLg Class kWh'!D49</f>
        <v>104</v>
      </c>
      <c r="H44" s="36">
        <f>'ComLg Class kWh'!F49</f>
        <v>172</v>
      </c>
      <c r="I44" s="36">
        <f>'ComLg Class kWh'!G49</f>
        <v>75</v>
      </c>
      <c r="J44" s="36">
        <f>'ComLg Class kWh'!H49</f>
        <v>30</v>
      </c>
      <c r="L44" s="42">
        <v>0</v>
      </c>
      <c r="M44" s="42">
        <v>0</v>
      </c>
      <c r="N44" s="42">
        <f>'Cust MB ComLg True Rate Spread'!C$19</f>
        <v>0</v>
      </c>
      <c r="O44" s="42">
        <v>5</v>
      </c>
      <c r="P44" s="42">
        <v>0</v>
      </c>
      <c r="Q44" s="42">
        <v>1</v>
      </c>
      <c r="R44" s="42">
        <f t="shared" si="1"/>
        <v>5</v>
      </c>
      <c r="S44" s="142">
        <v>1</v>
      </c>
      <c r="T44" s="42">
        <f t="shared" si="2"/>
        <v>8</v>
      </c>
      <c r="U44" s="42">
        <v>4</v>
      </c>
      <c r="V44" s="42">
        <v>19</v>
      </c>
      <c r="W44" s="142">
        <v>5</v>
      </c>
      <c r="Y44" s="42">
        <f t="shared" si="3"/>
        <v>0</v>
      </c>
      <c r="Z44" s="42">
        <f t="shared" si="4"/>
        <v>0</v>
      </c>
      <c r="AA44" s="42">
        <f t="shared" si="5"/>
        <v>643</v>
      </c>
      <c r="AB44" s="42">
        <f t="shared" si="6"/>
        <v>16852</v>
      </c>
      <c r="AC44" s="42">
        <f>ROUND(($F44-SUM($O44:$P44))*'Cust MB ComLg True Rate Spread'!$E$25,0)</f>
        <v>28</v>
      </c>
      <c r="AD44" s="42">
        <f t="shared" si="7"/>
        <v>103</v>
      </c>
      <c r="AE44" s="42">
        <f t="shared" si="8"/>
        <v>159</v>
      </c>
      <c r="AF44" s="42">
        <f>ROUND(($H44-SUM($R44:$S44))*'Cust MB ComLg True Rate Spread'!$H$25,0)</f>
        <v>7</v>
      </c>
      <c r="AG44" s="42">
        <f t="shared" si="9"/>
        <v>44</v>
      </c>
      <c r="AH44" s="42">
        <f>ROUND(($I44-SUM($T44:$U44))*'Cust MB ComLg True Rate Spread'!$J$25,0)</f>
        <v>0</v>
      </c>
      <c r="AI44" s="42">
        <f>'Cust MB ComLg True Rate Spread'!$K$15</f>
        <v>0</v>
      </c>
      <c r="AJ44" s="44">
        <f t="shared" si="10"/>
        <v>25</v>
      </c>
    </row>
    <row r="45" spans="1:36">
      <c r="A45" s="3">
        <f t="shared" si="12"/>
        <v>2015</v>
      </c>
      <c r="B45" s="3" t="s">
        <v>36</v>
      </c>
      <c r="C45" s="36">
        <v>0</v>
      </c>
      <c r="D45" s="36">
        <v>0</v>
      </c>
      <c r="E45" s="36">
        <f>'ComLg Class kWh'!E50</f>
        <v>645</v>
      </c>
      <c r="F45" s="36">
        <f>'ComLg Class kWh'!C50</f>
        <v>16935</v>
      </c>
      <c r="G45" s="36">
        <f>'ComLg Class kWh'!D50</f>
        <v>104</v>
      </c>
      <c r="H45" s="36">
        <f>'ComLg Class kWh'!F50</f>
        <v>173</v>
      </c>
      <c r="I45" s="36">
        <f>'ComLg Class kWh'!G50</f>
        <v>75</v>
      </c>
      <c r="J45" s="36">
        <f>'ComLg Class kWh'!H50</f>
        <v>30</v>
      </c>
      <c r="L45" s="42">
        <v>0</v>
      </c>
      <c r="M45" s="42">
        <v>0</v>
      </c>
      <c r="N45" s="42">
        <f>'Cust MB ComLg True Rate Spread'!C$19</f>
        <v>0</v>
      </c>
      <c r="O45" s="42">
        <v>5</v>
      </c>
      <c r="P45" s="42">
        <v>0</v>
      </c>
      <c r="Q45" s="42">
        <v>1</v>
      </c>
      <c r="R45" s="42">
        <f t="shared" si="1"/>
        <v>5</v>
      </c>
      <c r="S45" s="142">
        <v>1</v>
      </c>
      <c r="T45" s="42">
        <f t="shared" si="2"/>
        <v>8</v>
      </c>
      <c r="U45" s="42">
        <v>4</v>
      </c>
      <c r="V45" s="42">
        <v>19</v>
      </c>
      <c r="W45" s="142">
        <v>5</v>
      </c>
      <c r="Y45" s="42">
        <f t="shared" si="3"/>
        <v>0</v>
      </c>
      <c r="Z45" s="42">
        <f t="shared" si="4"/>
        <v>0</v>
      </c>
      <c r="AA45" s="42">
        <f t="shared" si="5"/>
        <v>645</v>
      </c>
      <c r="AB45" s="42">
        <f t="shared" si="6"/>
        <v>16902</v>
      </c>
      <c r="AC45" s="42">
        <f>ROUND(($F45-SUM($O45:$P45))*'Cust MB ComLg True Rate Spread'!$E$25,0)</f>
        <v>28</v>
      </c>
      <c r="AD45" s="42">
        <f t="shared" si="7"/>
        <v>103</v>
      </c>
      <c r="AE45" s="42">
        <f t="shared" si="8"/>
        <v>160</v>
      </c>
      <c r="AF45" s="42">
        <f>ROUND(($H45-SUM($R45:$S45))*'Cust MB ComLg True Rate Spread'!$H$25,0)</f>
        <v>7</v>
      </c>
      <c r="AG45" s="42">
        <f t="shared" si="9"/>
        <v>44</v>
      </c>
      <c r="AH45" s="42">
        <f>ROUND(($I45-SUM($T45:$U45))*'Cust MB ComLg True Rate Spread'!$J$25,0)</f>
        <v>0</v>
      </c>
      <c r="AI45" s="42">
        <f>'Cust MB ComLg True Rate Spread'!$K$15</f>
        <v>0</v>
      </c>
      <c r="AJ45" s="44">
        <f t="shared" si="10"/>
        <v>25</v>
      </c>
    </row>
    <row r="46" spans="1:36">
      <c r="A46" s="3">
        <f t="shared" si="12"/>
        <v>2015</v>
      </c>
      <c r="B46" s="3" t="s">
        <v>41</v>
      </c>
      <c r="C46" s="36">
        <v>0</v>
      </c>
      <c r="D46" s="36">
        <v>0</v>
      </c>
      <c r="E46" s="36">
        <f>'ComLg Class kWh'!E51</f>
        <v>647</v>
      </c>
      <c r="F46" s="36">
        <f>'ComLg Class kWh'!C51</f>
        <v>16970</v>
      </c>
      <c r="G46" s="36">
        <f>'ComLg Class kWh'!D51</f>
        <v>104</v>
      </c>
      <c r="H46" s="36">
        <f>'ComLg Class kWh'!F51</f>
        <v>174</v>
      </c>
      <c r="I46" s="36">
        <f>'ComLg Class kWh'!G51</f>
        <v>75</v>
      </c>
      <c r="J46" s="36">
        <f>'ComLg Class kWh'!H51</f>
        <v>30</v>
      </c>
      <c r="L46" s="42">
        <v>0</v>
      </c>
      <c r="M46" s="42">
        <v>0</v>
      </c>
      <c r="N46" s="42">
        <f>'Cust MB ComLg True Rate Spread'!C$19</f>
        <v>0</v>
      </c>
      <c r="O46" s="42">
        <v>5</v>
      </c>
      <c r="P46" s="42">
        <v>0</v>
      </c>
      <c r="Q46" s="42">
        <v>1</v>
      </c>
      <c r="R46" s="42">
        <f t="shared" si="1"/>
        <v>5</v>
      </c>
      <c r="S46" s="142">
        <v>1</v>
      </c>
      <c r="T46" s="42">
        <f t="shared" si="2"/>
        <v>8</v>
      </c>
      <c r="U46" s="42">
        <v>4</v>
      </c>
      <c r="V46" s="42">
        <v>19</v>
      </c>
      <c r="W46" s="142">
        <v>5</v>
      </c>
      <c r="Y46" s="42">
        <f t="shared" si="3"/>
        <v>0</v>
      </c>
      <c r="Z46" s="42">
        <f t="shared" si="4"/>
        <v>0</v>
      </c>
      <c r="AA46" s="42">
        <f t="shared" si="5"/>
        <v>647</v>
      </c>
      <c r="AB46" s="42">
        <f t="shared" si="6"/>
        <v>16937</v>
      </c>
      <c r="AC46" s="42">
        <f>ROUND(($F46-SUM($O46:$P46))*'Cust MB ComLg True Rate Spread'!$E$25,0)</f>
        <v>28</v>
      </c>
      <c r="AD46" s="42">
        <f t="shared" si="7"/>
        <v>103</v>
      </c>
      <c r="AE46" s="42">
        <f t="shared" si="8"/>
        <v>161</v>
      </c>
      <c r="AF46" s="42">
        <f>ROUND(($H46-SUM($R46:$S46))*'Cust MB ComLg True Rate Spread'!$H$25,0)</f>
        <v>7</v>
      </c>
      <c r="AG46" s="42">
        <f t="shared" si="9"/>
        <v>44</v>
      </c>
      <c r="AH46" s="42">
        <f>ROUND(($I46-SUM($T46:$U46))*'Cust MB ComLg True Rate Spread'!$J$25,0)</f>
        <v>0</v>
      </c>
      <c r="AI46" s="42">
        <f>'Cust MB ComLg True Rate Spread'!$K$15</f>
        <v>0</v>
      </c>
      <c r="AJ46" s="44">
        <f t="shared" si="10"/>
        <v>25</v>
      </c>
    </row>
    <row r="47" spans="1:36">
      <c r="A47" s="3">
        <f t="shared" si="12"/>
        <v>2015</v>
      </c>
      <c r="B47" s="3" t="s">
        <v>42</v>
      </c>
      <c r="C47" s="36">
        <v>0</v>
      </c>
      <c r="D47" s="36">
        <v>0</v>
      </c>
      <c r="E47" s="36">
        <f>'ComLg Class kWh'!E52</f>
        <v>650</v>
      </c>
      <c r="F47" s="36">
        <f>'ComLg Class kWh'!C52</f>
        <v>16998</v>
      </c>
      <c r="G47" s="36">
        <f>'ComLg Class kWh'!D52</f>
        <v>104</v>
      </c>
      <c r="H47" s="36">
        <f>'ComLg Class kWh'!F52</f>
        <v>174</v>
      </c>
      <c r="I47" s="36">
        <f>'ComLg Class kWh'!G52</f>
        <v>75</v>
      </c>
      <c r="J47" s="36">
        <f>'ComLg Class kWh'!H52</f>
        <v>30</v>
      </c>
      <c r="L47" s="42">
        <v>0</v>
      </c>
      <c r="M47" s="42">
        <v>0</v>
      </c>
      <c r="N47" s="42">
        <f>'Cust MB ComLg True Rate Spread'!C$19</f>
        <v>0</v>
      </c>
      <c r="O47" s="42">
        <v>5</v>
      </c>
      <c r="P47" s="42">
        <v>0</v>
      </c>
      <c r="Q47" s="42">
        <v>1</v>
      </c>
      <c r="R47" s="42">
        <f t="shared" si="1"/>
        <v>5</v>
      </c>
      <c r="S47" s="142">
        <v>1</v>
      </c>
      <c r="T47" s="42">
        <f t="shared" si="2"/>
        <v>8</v>
      </c>
      <c r="U47" s="42">
        <v>4</v>
      </c>
      <c r="V47" s="42">
        <v>19</v>
      </c>
      <c r="W47" s="142">
        <v>5</v>
      </c>
      <c r="Y47" s="42">
        <f t="shared" si="3"/>
        <v>0</v>
      </c>
      <c r="Z47" s="42">
        <f t="shared" si="4"/>
        <v>0</v>
      </c>
      <c r="AA47" s="42">
        <f t="shared" si="5"/>
        <v>650</v>
      </c>
      <c r="AB47" s="42">
        <f t="shared" si="6"/>
        <v>16965</v>
      </c>
      <c r="AC47" s="42">
        <f>ROUND(($F47-SUM($O47:$P47))*'Cust MB ComLg True Rate Spread'!$E$25,0)</f>
        <v>28</v>
      </c>
      <c r="AD47" s="42">
        <f t="shared" si="7"/>
        <v>103</v>
      </c>
      <c r="AE47" s="42">
        <f t="shared" si="8"/>
        <v>161</v>
      </c>
      <c r="AF47" s="42">
        <f>ROUND(($H47-SUM($R47:$S47))*'Cust MB ComLg True Rate Spread'!$H$25,0)</f>
        <v>7</v>
      </c>
      <c r="AG47" s="42">
        <f t="shared" si="9"/>
        <v>44</v>
      </c>
      <c r="AH47" s="42">
        <f>ROUND(($I47-SUM($T47:$U47))*'Cust MB ComLg True Rate Spread'!$J$25,0)</f>
        <v>0</v>
      </c>
      <c r="AI47" s="42">
        <f>'Cust MB ComLg True Rate Spread'!$K$15</f>
        <v>0</v>
      </c>
      <c r="AJ47" s="44">
        <f t="shared" si="10"/>
        <v>25</v>
      </c>
    </row>
    <row r="48" spans="1:36">
      <c r="A48" s="3">
        <f t="shared" si="12"/>
        <v>2015</v>
      </c>
      <c r="B48" s="3" t="s">
        <v>43</v>
      </c>
      <c r="C48" s="36">
        <v>0</v>
      </c>
      <c r="D48" s="36">
        <v>0</v>
      </c>
      <c r="E48" s="36">
        <f>'ComLg Class kWh'!E53</f>
        <v>652</v>
      </c>
      <c r="F48" s="36">
        <f>'ComLg Class kWh'!C53</f>
        <v>16998</v>
      </c>
      <c r="G48" s="36">
        <f>'ComLg Class kWh'!D53</f>
        <v>102</v>
      </c>
      <c r="H48" s="36">
        <f>'ComLg Class kWh'!F53</f>
        <v>174</v>
      </c>
      <c r="I48" s="36">
        <f>'ComLg Class kWh'!G53</f>
        <v>75</v>
      </c>
      <c r="J48" s="36">
        <f>'ComLg Class kWh'!H53</f>
        <v>30</v>
      </c>
      <c r="L48" s="42">
        <v>0</v>
      </c>
      <c r="M48" s="42">
        <v>0</v>
      </c>
      <c r="N48" s="42">
        <f>'Cust MB ComLg True Rate Spread'!C$19</f>
        <v>0</v>
      </c>
      <c r="O48" s="42">
        <v>5</v>
      </c>
      <c r="P48" s="42">
        <v>0</v>
      </c>
      <c r="Q48" s="42">
        <v>1</v>
      </c>
      <c r="R48" s="42">
        <f t="shared" si="1"/>
        <v>5</v>
      </c>
      <c r="S48" s="142">
        <v>1</v>
      </c>
      <c r="T48" s="42">
        <f t="shared" si="2"/>
        <v>8</v>
      </c>
      <c r="U48" s="42">
        <v>4</v>
      </c>
      <c r="V48" s="42">
        <v>19</v>
      </c>
      <c r="W48" s="142">
        <v>5</v>
      </c>
      <c r="Y48" s="42">
        <f t="shared" si="3"/>
        <v>0</v>
      </c>
      <c r="Z48" s="42">
        <f t="shared" si="4"/>
        <v>0</v>
      </c>
      <c r="AA48" s="42">
        <f t="shared" si="5"/>
        <v>652</v>
      </c>
      <c r="AB48" s="42">
        <f t="shared" si="6"/>
        <v>16965</v>
      </c>
      <c r="AC48" s="42">
        <f>ROUND(($F48-SUM($O48:$P48))*'Cust MB ComLg True Rate Spread'!$E$25,0)</f>
        <v>28</v>
      </c>
      <c r="AD48" s="42">
        <f t="shared" si="7"/>
        <v>101</v>
      </c>
      <c r="AE48" s="42">
        <f t="shared" si="8"/>
        <v>161</v>
      </c>
      <c r="AF48" s="42">
        <f>ROUND(($H48-SUM($R48:$S48))*'Cust MB ComLg True Rate Spread'!$H$25,0)</f>
        <v>7</v>
      </c>
      <c r="AG48" s="42">
        <f t="shared" si="9"/>
        <v>44</v>
      </c>
      <c r="AH48" s="42">
        <f>ROUND(($I48-SUM($T48:$U48))*'Cust MB ComLg True Rate Spread'!$J$25,0)</f>
        <v>0</v>
      </c>
      <c r="AI48" s="42">
        <f>'Cust MB ComLg True Rate Spread'!$K$15</f>
        <v>0</v>
      </c>
      <c r="AJ48" s="44">
        <f t="shared" si="10"/>
        <v>25</v>
      </c>
    </row>
    <row r="49" spans="1:36">
      <c r="A49" s="3">
        <f t="shared" si="12"/>
        <v>2015</v>
      </c>
      <c r="B49" s="3" t="s">
        <v>44</v>
      </c>
      <c r="C49" s="36">
        <v>0</v>
      </c>
      <c r="D49" s="36">
        <v>0</v>
      </c>
      <c r="E49" s="36">
        <f>'ComLg Class kWh'!E54</f>
        <v>654</v>
      </c>
      <c r="F49" s="36">
        <f>'ComLg Class kWh'!C54</f>
        <v>17001</v>
      </c>
      <c r="G49" s="36">
        <f>'ComLg Class kWh'!D54</f>
        <v>102</v>
      </c>
      <c r="H49" s="36">
        <f>'ComLg Class kWh'!F54</f>
        <v>175</v>
      </c>
      <c r="I49" s="36">
        <f>'ComLg Class kWh'!G54</f>
        <v>75</v>
      </c>
      <c r="J49" s="36">
        <f>'ComLg Class kWh'!H54</f>
        <v>30</v>
      </c>
      <c r="L49" s="42">
        <v>0</v>
      </c>
      <c r="M49" s="42">
        <v>0</v>
      </c>
      <c r="N49" s="42">
        <f>'Cust MB ComLg True Rate Spread'!C$19</f>
        <v>0</v>
      </c>
      <c r="O49" s="42">
        <v>5</v>
      </c>
      <c r="P49" s="42">
        <v>0</v>
      </c>
      <c r="Q49" s="42">
        <v>1</v>
      </c>
      <c r="R49" s="42">
        <f t="shared" si="1"/>
        <v>5</v>
      </c>
      <c r="S49" s="142">
        <v>1</v>
      </c>
      <c r="T49" s="42">
        <f t="shared" si="2"/>
        <v>8</v>
      </c>
      <c r="U49" s="42">
        <v>4</v>
      </c>
      <c r="V49" s="42">
        <v>19</v>
      </c>
      <c r="W49" s="142">
        <v>5</v>
      </c>
      <c r="Y49" s="42">
        <f t="shared" si="3"/>
        <v>0</v>
      </c>
      <c r="Z49" s="42">
        <f t="shared" si="4"/>
        <v>0</v>
      </c>
      <c r="AA49" s="42">
        <f t="shared" si="5"/>
        <v>654</v>
      </c>
      <c r="AB49" s="42">
        <f t="shared" si="6"/>
        <v>16968</v>
      </c>
      <c r="AC49" s="42">
        <f>ROUND(($F49-SUM($O49:$P49))*'Cust MB ComLg True Rate Spread'!$E$25,0)</f>
        <v>28</v>
      </c>
      <c r="AD49" s="42">
        <f t="shared" si="7"/>
        <v>101</v>
      </c>
      <c r="AE49" s="42">
        <f t="shared" si="8"/>
        <v>161</v>
      </c>
      <c r="AF49" s="42">
        <f>ROUND(($H49-SUM($R49:$S49))*'Cust MB ComLg True Rate Spread'!$H$25,0)</f>
        <v>8</v>
      </c>
      <c r="AG49" s="42">
        <f t="shared" si="9"/>
        <v>44</v>
      </c>
      <c r="AH49" s="42">
        <f>ROUND(($I49-SUM($T49:$U49))*'Cust MB ComLg True Rate Spread'!$J$25,0)</f>
        <v>0</v>
      </c>
      <c r="AI49" s="42">
        <f>'Cust MB ComLg True Rate Spread'!$K$15</f>
        <v>0</v>
      </c>
      <c r="AJ49" s="44">
        <f t="shared" si="10"/>
        <v>25</v>
      </c>
    </row>
    <row r="50" spans="1:36">
      <c r="A50" s="3">
        <f t="shared" si="12"/>
        <v>2015</v>
      </c>
      <c r="B50" s="3" t="s">
        <v>45</v>
      </c>
      <c r="C50" s="36">
        <v>0</v>
      </c>
      <c r="D50" s="36">
        <v>0</v>
      </c>
      <c r="E50" s="36">
        <f>'ComLg Class kWh'!E55</f>
        <v>656</v>
      </c>
      <c r="F50" s="36">
        <f>'ComLg Class kWh'!C55</f>
        <v>17011</v>
      </c>
      <c r="G50" s="36">
        <f>'ComLg Class kWh'!D55</f>
        <v>102</v>
      </c>
      <c r="H50" s="36">
        <f>'ComLg Class kWh'!F55</f>
        <v>175</v>
      </c>
      <c r="I50" s="36">
        <f>'ComLg Class kWh'!G55</f>
        <v>75</v>
      </c>
      <c r="J50" s="36">
        <f>'ComLg Class kWh'!H55</f>
        <v>30</v>
      </c>
      <c r="L50" s="42">
        <v>0</v>
      </c>
      <c r="M50" s="42">
        <v>0</v>
      </c>
      <c r="N50" s="42">
        <f>'Cust MB ComLg True Rate Spread'!C$19</f>
        <v>0</v>
      </c>
      <c r="O50" s="42">
        <v>5</v>
      </c>
      <c r="P50" s="42">
        <v>0</v>
      </c>
      <c r="Q50" s="42">
        <v>1</v>
      </c>
      <c r="R50" s="42">
        <f t="shared" si="1"/>
        <v>5</v>
      </c>
      <c r="S50" s="142">
        <v>1</v>
      </c>
      <c r="T50" s="42">
        <f t="shared" si="2"/>
        <v>8</v>
      </c>
      <c r="U50" s="42">
        <v>4</v>
      </c>
      <c r="V50" s="42">
        <v>19</v>
      </c>
      <c r="W50" s="142">
        <v>5</v>
      </c>
      <c r="Y50" s="42">
        <f t="shared" si="3"/>
        <v>0</v>
      </c>
      <c r="Z50" s="42">
        <f t="shared" si="4"/>
        <v>0</v>
      </c>
      <c r="AA50" s="42">
        <f t="shared" si="5"/>
        <v>656</v>
      </c>
      <c r="AB50" s="42">
        <f t="shared" si="6"/>
        <v>16978</v>
      </c>
      <c r="AC50" s="42">
        <f>ROUND(($F50-SUM($O50:$P50))*'Cust MB ComLg True Rate Spread'!$E$25,0)</f>
        <v>28</v>
      </c>
      <c r="AD50" s="42">
        <f t="shared" si="7"/>
        <v>101</v>
      </c>
      <c r="AE50" s="42">
        <f t="shared" si="8"/>
        <v>161</v>
      </c>
      <c r="AF50" s="42">
        <f>ROUND(($H50-SUM($R50:$S50))*'Cust MB ComLg True Rate Spread'!$H$25,0)</f>
        <v>8</v>
      </c>
      <c r="AG50" s="42">
        <f t="shared" si="9"/>
        <v>44</v>
      </c>
      <c r="AH50" s="42">
        <f>ROUND(($I50-SUM($T50:$U50))*'Cust MB ComLg True Rate Spread'!$J$25,0)</f>
        <v>0</v>
      </c>
      <c r="AI50" s="42">
        <f>'Cust MB ComLg True Rate Spread'!$K$15</f>
        <v>0</v>
      </c>
      <c r="AJ50" s="44">
        <f t="shared" si="10"/>
        <v>25</v>
      </c>
    </row>
    <row r="51" spans="1:36">
      <c r="A51" s="3">
        <f t="shared" si="12"/>
        <v>2015</v>
      </c>
      <c r="B51" s="3" t="s">
        <v>46</v>
      </c>
      <c r="C51" s="36">
        <v>0</v>
      </c>
      <c r="D51" s="36">
        <v>0</v>
      </c>
      <c r="E51" s="36">
        <f>'ComLg Class kWh'!E56</f>
        <v>659</v>
      </c>
      <c r="F51" s="36">
        <f>'ComLg Class kWh'!C56</f>
        <v>17027</v>
      </c>
      <c r="G51" s="36">
        <f>'ComLg Class kWh'!D56</f>
        <v>102</v>
      </c>
      <c r="H51" s="36">
        <f>'ComLg Class kWh'!F56</f>
        <v>175</v>
      </c>
      <c r="I51" s="36">
        <f>'ComLg Class kWh'!G56</f>
        <v>75</v>
      </c>
      <c r="J51" s="36">
        <f>'ComLg Class kWh'!H56</f>
        <v>30</v>
      </c>
      <c r="L51" s="42">
        <v>0</v>
      </c>
      <c r="M51" s="42">
        <v>0</v>
      </c>
      <c r="N51" s="42">
        <f>'Cust MB ComLg True Rate Spread'!C$19</f>
        <v>0</v>
      </c>
      <c r="O51" s="42">
        <v>5</v>
      </c>
      <c r="P51" s="42">
        <v>0</v>
      </c>
      <c r="Q51" s="42">
        <v>1</v>
      </c>
      <c r="R51" s="42">
        <f t="shared" si="1"/>
        <v>5</v>
      </c>
      <c r="S51" s="142">
        <v>1</v>
      </c>
      <c r="T51" s="42">
        <f t="shared" si="2"/>
        <v>8</v>
      </c>
      <c r="U51" s="42">
        <v>4</v>
      </c>
      <c r="V51" s="42">
        <v>19</v>
      </c>
      <c r="W51" s="142">
        <v>5</v>
      </c>
      <c r="Y51" s="42">
        <f t="shared" si="3"/>
        <v>0</v>
      </c>
      <c r="Z51" s="42">
        <f t="shared" si="4"/>
        <v>0</v>
      </c>
      <c r="AA51" s="42">
        <f t="shared" si="5"/>
        <v>659</v>
      </c>
      <c r="AB51" s="42">
        <f t="shared" si="6"/>
        <v>16994</v>
      </c>
      <c r="AC51" s="42">
        <f>ROUND(($F51-SUM($O51:$P51))*'Cust MB ComLg True Rate Spread'!$E$25,0)</f>
        <v>28</v>
      </c>
      <c r="AD51" s="42">
        <f t="shared" si="7"/>
        <v>101</v>
      </c>
      <c r="AE51" s="42">
        <f t="shared" si="8"/>
        <v>161</v>
      </c>
      <c r="AF51" s="42">
        <f>ROUND(($H51-SUM($R51:$S51))*'Cust MB ComLg True Rate Spread'!$H$25,0)</f>
        <v>8</v>
      </c>
      <c r="AG51" s="42">
        <f t="shared" si="9"/>
        <v>44</v>
      </c>
      <c r="AH51" s="42">
        <f>ROUND(($I51-SUM($T51:$U51))*'Cust MB ComLg True Rate Spread'!$J$25,0)</f>
        <v>0</v>
      </c>
      <c r="AI51" s="42">
        <f>'Cust MB ComLg True Rate Spread'!$K$15</f>
        <v>0</v>
      </c>
      <c r="AJ51" s="44">
        <f t="shared" si="10"/>
        <v>25</v>
      </c>
    </row>
    <row r="52" spans="1:36">
      <c r="A52" s="3">
        <f t="shared" si="12"/>
        <v>2016</v>
      </c>
      <c r="B52" s="3" t="s">
        <v>31</v>
      </c>
      <c r="C52" s="36">
        <v>0</v>
      </c>
      <c r="D52" s="36">
        <v>0</v>
      </c>
      <c r="E52" s="36">
        <f>'ComLg Class kWh'!E57</f>
        <v>661</v>
      </c>
      <c r="F52" s="36">
        <f>'ComLg Class kWh'!C57</f>
        <v>17079</v>
      </c>
      <c r="G52" s="36">
        <f>'ComLg Class kWh'!D57</f>
        <v>102</v>
      </c>
      <c r="H52" s="36">
        <f>'ComLg Class kWh'!F57</f>
        <v>176</v>
      </c>
      <c r="I52" s="36">
        <f>'ComLg Class kWh'!G57</f>
        <v>75</v>
      </c>
      <c r="J52" s="36">
        <f>'ComLg Class kWh'!H57</f>
        <v>30</v>
      </c>
      <c r="L52" s="42">
        <v>0</v>
      </c>
      <c r="M52" s="42">
        <v>0</v>
      </c>
      <c r="N52" s="42">
        <f>'Cust MB ComLg True Rate Spread'!C$19</f>
        <v>0</v>
      </c>
      <c r="O52" s="42">
        <v>5</v>
      </c>
      <c r="P52" s="42">
        <v>0</v>
      </c>
      <c r="Q52" s="42">
        <v>1</v>
      </c>
      <c r="R52" s="42">
        <f t="shared" si="1"/>
        <v>5</v>
      </c>
      <c r="S52" s="142">
        <v>1</v>
      </c>
      <c r="T52" s="42">
        <f t="shared" si="2"/>
        <v>8</v>
      </c>
      <c r="U52" s="42">
        <v>4</v>
      </c>
      <c r="V52" s="42">
        <v>19</v>
      </c>
      <c r="W52" s="142">
        <v>5</v>
      </c>
      <c r="Y52" s="42">
        <f t="shared" si="3"/>
        <v>0</v>
      </c>
      <c r="Z52" s="42">
        <f t="shared" si="4"/>
        <v>0</v>
      </c>
      <c r="AA52" s="42">
        <f t="shared" si="5"/>
        <v>661</v>
      </c>
      <c r="AB52" s="42">
        <f t="shared" si="6"/>
        <v>17046</v>
      </c>
      <c r="AC52" s="42">
        <f>ROUND(($F52-SUM($O52:$P52))*'Cust MB ComLg True Rate Spread'!$E$25,0)</f>
        <v>28</v>
      </c>
      <c r="AD52" s="42">
        <f t="shared" si="7"/>
        <v>101</v>
      </c>
      <c r="AE52" s="42">
        <f t="shared" si="8"/>
        <v>162</v>
      </c>
      <c r="AF52" s="42">
        <f>ROUND(($H52-SUM($R52:$S52))*'Cust MB ComLg True Rate Spread'!$H$25,0)</f>
        <v>8</v>
      </c>
      <c r="AG52" s="42">
        <f t="shared" si="9"/>
        <v>44</v>
      </c>
      <c r="AH52" s="42">
        <f>ROUND(($I52-SUM($T52:$U52))*'Cust MB ComLg True Rate Spread'!$J$25,0)</f>
        <v>0</v>
      </c>
      <c r="AI52" s="42">
        <f>'Cust MB ComLg True Rate Spread'!$K$15</f>
        <v>0</v>
      </c>
      <c r="AJ52" s="44">
        <f t="shared" si="10"/>
        <v>25</v>
      </c>
    </row>
    <row r="53" spans="1:36">
      <c r="A53" s="3">
        <f t="shared" si="12"/>
        <v>2016</v>
      </c>
      <c r="B53" s="3" t="s">
        <v>32</v>
      </c>
      <c r="C53" s="36">
        <v>0</v>
      </c>
      <c r="D53" s="36">
        <v>0</v>
      </c>
      <c r="E53" s="36">
        <f>'ComLg Class kWh'!E58</f>
        <v>663</v>
      </c>
      <c r="F53" s="36">
        <f>'ComLg Class kWh'!C58</f>
        <v>17123</v>
      </c>
      <c r="G53" s="36">
        <f>'ComLg Class kWh'!D58</f>
        <v>102</v>
      </c>
      <c r="H53" s="36">
        <f>'ComLg Class kWh'!F58</f>
        <v>178</v>
      </c>
      <c r="I53" s="36">
        <f>'ComLg Class kWh'!G58</f>
        <v>75</v>
      </c>
      <c r="J53" s="36">
        <f>'ComLg Class kWh'!H58</f>
        <v>30</v>
      </c>
      <c r="L53" s="42">
        <v>0</v>
      </c>
      <c r="M53" s="42">
        <v>0</v>
      </c>
      <c r="N53" s="42">
        <f>'Cust MB ComLg True Rate Spread'!C$19</f>
        <v>0</v>
      </c>
      <c r="O53" s="42">
        <v>5</v>
      </c>
      <c r="P53" s="42">
        <v>0</v>
      </c>
      <c r="Q53" s="42">
        <v>1</v>
      </c>
      <c r="R53" s="42">
        <f t="shared" si="1"/>
        <v>5</v>
      </c>
      <c r="S53" s="142">
        <v>1</v>
      </c>
      <c r="T53" s="42">
        <f t="shared" si="2"/>
        <v>8</v>
      </c>
      <c r="U53" s="42">
        <v>4</v>
      </c>
      <c r="V53" s="42">
        <v>19</v>
      </c>
      <c r="W53" s="142">
        <v>5</v>
      </c>
      <c r="Y53" s="42">
        <f t="shared" si="3"/>
        <v>0</v>
      </c>
      <c r="Z53" s="42">
        <f t="shared" si="4"/>
        <v>0</v>
      </c>
      <c r="AA53" s="42">
        <f t="shared" si="5"/>
        <v>663</v>
      </c>
      <c r="AB53" s="42">
        <f t="shared" si="6"/>
        <v>17090</v>
      </c>
      <c r="AC53" s="42">
        <f>ROUND(($F53-SUM($O53:$P53))*'Cust MB ComLg True Rate Spread'!$E$25,0)</f>
        <v>28</v>
      </c>
      <c r="AD53" s="42">
        <f t="shared" si="7"/>
        <v>101</v>
      </c>
      <c r="AE53" s="42">
        <f t="shared" si="8"/>
        <v>164</v>
      </c>
      <c r="AF53" s="42">
        <f>ROUND(($H53-SUM($R53:$S53))*'Cust MB ComLg True Rate Spread'!$H$25,0)</f>
        <v>8</v>
      </c>
      <c r="AG53" s="42">
        <f t="shared" si="9"/>
        <v>44</v>
      </c>
      <c r="AH53" s="42">
        <f>ROUND(($I53-SUM($T53:$U53))*'Cust MB ComLg True Rate Spread'!$J$25,0)</f>
        <v>0</v>
      </c>
      <c r="AI53" s="42">
        <f>'Cust MB ComLg True Rate Spread'!$K$15</f>
        <v>0</v>
      </c>
      <c r="AJ53" s="44">
        <f t="shared" si="10"/>
        <v>25</v>
      </c>
    </row>
    <row r="54" spans="1:36">
      <c r="A54" s="3">
        <f t="shared" si="12"/>
        <v>2016</v>
      </c>
      <c r="B54" s="3" t="s">
        <v>33</v>
      </c>
      <c r="C54" s="36">
        <v>0</v>
      </c>
      <c r="D54" s="36">
        <v>0</v>
      </c>
      <c r="E54" s="36">
        <f>'ComLg Class kWh'!E59</f>
        <v>666</v>
      </c>
      <c r="F54" s="36">
        <f>'ComLg Class kWh'!C59</f>
        <v>17165</v>
      </c>
      <c r="G54" s="36">
        <f>'ComLg Class kWh'!D59</f>
        <v>102</v>
      </c>
      <c r="H54" s="36">
        <f>'ComLg Class kWh'!F59</f>
        <v>178</v>
      </c>
      <c r="I54" s="36">
        <f>'ComLg Class kWh'!G59</f>
        <v>75</v>
      </c>
      <c r="J54" s="36">
        <f>'ComLg Class kWh'!H59</f>
        <v>30</v>
      </c>
      <c r="L54" s="42">
        <v>0</v>
      </c>
      <c r="M54" s="42">
        <v>0</v>
      </c>
      <c r="N54" s="42">
        <f>'Cust MB ComLg True Rate Spread'!C$19</f>
        <v>0</v>
      </c>
      <c r="O54" s="42">
        <v>5</v>
      </c>
      <c r="P54" s="42">
        <v>0</v>
      </c>
      <c r="Q54" s="42">
        <v>1</v>
      </c>
      <c r="R54" s="42">
        <f t="shared" si="1"/>
        <v>5</v>
      </c>
      <c r="S54" s="142">
        <v>1</v>
      </c>
      <c r="T54" s="42">
        <f t="shared" si="2"/>
        <v>8</v>
      </c>
      <c r="U54" s="42">
        <v>4</v>
      </c>
      <c r="V54" s="42">
        <v>19</v>
      </c>
      <c r="W54" s="142">
        <v>5</v>
      </c>
      <c r="Y54" s="42">
        <f t="shared" si="3"/>
        <v>0</v>
      </c>
      <c r="Z54" s="42">
        <f t="shared" si="4"/>
        <v>0</v>
      </c>
      <c r="AA54" s="42">
        <f t="shared" si="5"/>
        <v>666</v>
      </c>
      <c r="AB54" s="42">
        <f t="shared" si="6"/>
        <v>17132</v>
      </c>
      <c r="AC54" s="42">
        <f>ROUND(($F54-SUM($O54:$P54))*'Cust MB ComLg True Rate Spread'!$E$25,0)</f>
        <v>28</v>
      </c>
      <c r="AD54" s="42">
        <f t="shared" si="7"/>
        <v>101</v>
      </c>
      <c r="AE54" s="42">
        <f t="shared" si="8"/>
        <v>164</v>
      </c>
      <c r="AF54" s="42">
        <f>ROUND(($H54-SUM($R54:$S54))*'Cust MB ComLg True Rate Spread'!$H$25,0)</f>
        <v>8</v>
      </c>
      <c r="AG54" s="42">
        <f t="shared" si="9"/>
        <v>44</v>
      </c>
      <c r="AH54" s="42">
        <f>ROUND(($I54-SUM($T54:$U54))*'Cust MB ComLg True Rate Spread'!$J$25,0)</f>
        <v>0</v>
      </c>
      <c r="AI54" s="42">
        <f>'Cust MB ComLg True Rate Spread'!$K$15</f>
        <v>0</v>
      </c>
      <c r="AJ54" s="44">
        <f t="shared" si="10"/>
        <v>25</v>
      </c>
    </row>
    <row r="55" spans="1:36">
      <c r="A55" s="3">
        <f t="shared" si="12"/>
        <v>2016</v>
      </c>
      <c r="B55" s="3" t="s">
        <v>34</v>
      </c>
      <c r="C55" s="36">
        <v>0</v>
      </c>
      <c r="D55" s="36">
        <v>0</v>
      </c>
      <c r="E55" s="36">
        <f>'ComLg Class kWh'!E60</f>
        <v>667</v>
      </c>
      <c r="F55" s="36">
        <f>'ComLg Class kWh'!C60</f>
        <v>17206</v>
      </c>
      <c r="G55" s="36">
        <f>'ComLg Class kWh'!D60</f>
        <v>102</v>
      </c>
      <c r="H55" s="36">
        <f>'ComLg Class kWh'!F60</f>
        <v>178</v>
      </c>
      <c r="I55" s="36">
        <f>'ComLg Class kWh'!G60</f>
        <v>75</v>
      </c>
      <c r="J55" s="36">
        <f>'ComLg Class kWh'!H60</f>
        <v>30</v>
      </c>
      <c r="L55" s="42">
        <v>0</v>
      </c>
      <c r="M55" s="42">
        <v>0</v>
      </c>
      <c r="N55" s="42">
        <f>'Cust MB ComLg True Rate Spread'!C$19</f>
        <v>0</v>
      </c>
      <c r="O55" s="42">
        <v>5</v>
      </c>
      <c r="P55" s="42">
        <v>0</v>
      </c>
      <c r="Q55" s="42">
        <v>1</v>
      </c>
      <c r="R55" s="42">
        <f t="shared" si="1"/>
        <v>5</v>
      </c>
      <c r="S55" s="142">
        <v>1</v>
      </c>
      <c r="T55" s="42">
        <f t="shared" si="2"/>
        <v>8</v>
      </c>
      <c r="U55" s="42">
        <v>4</v>
      </c>
      <c r="V55" s="42">
        <v>19</v>
      </c>
      <c r="W55" s="142">
        <v>5</v>
      </c>
      <c r="Y55" s="42">
        <f t="shared" si="3"/>
        <v>0</v>
      </c>
      <c r="Z55" s="42">
        <f t="shared" si="4"/>
        <v>0</v>
      </c>
      <c r="AA55" s="42">
        <f t="shared" si="5"/>
        <v>667</v>
      </c>
      <c r="AB55" s="42">
        <f t="shared" si="6"/>
        <v>17173</v>
      </c>
      <c r="AC55" s="42">
        <f>ROUND(($F55-SUM($O55:$P55))*'Cust MB ComLg True Rate Spread'!$E$25,0)</f>
        <v>28</v>
      </c>
      <c r="AD55" s="42">
        <f t="shared" si="7"/>
        <v>101</v>
      </c>
      <c r="AE55" s="42">
        <f t="shared" si="8"/>
        <v>164</v>
      </c>
      <c r="AF55" s="42">
        <f>ROUND(($H55-SUM($R55:$S55))*'Cust MB ComLg True Rate Spread'!$H$25,0)</f>
        <v>8</v>
      </c>
      <c r="AG55" s="42">
        <f t="shared" si="9"/>
        <v>44</v>
      </c>
      <c r="AH55" s="42">
        <f>ROUND(($I55-SUM($T55:$U55))*'Cust MB ComLg True Rate Spread'!$J$25,0)</f>
        <v>0</v>
      </c>
      <c r="AI55" s="42">
        <f>'Cust MB ComLg True Rate Spread'!$K$15</f>
        <v>0</v>
      </c>
      <c r="AJ55" s="44">
        <f t="shared" si="10"/>
        <v>25</v>
      </c>
    </row>
    <row r="56" spans="1:36">
      <c r="A56" s="3">
        <f t="shared" si="12"/>
        <v>2016</v>
      </c>
      <c r="B56" s="3" t="s">
        <v>35</v>
      </c>
      <c r="C56" s="36">
        <v>0</v>
      </c>
      <c r="D56" s="36">
        <v>0</v>
      </c>
      <c r="E56" s="36">
        <f>'ComLg Class kWh'!E61</f>
        <v>669</v>
      </c>
      <c r="F56" s="36">
        <f>'ComLg Class kWh'!C61</f>
        <v>17248</v>
      </c>
      <c r="G56" s="36">
        <f>'ComLg Class kWh'!D61</f>
        <v>102</v>
      </c>
      <c r="H56" s="36">
        <f>'ComLg Class kWh'!F61</f>
        <v>178</v>
      </c>
      <c r="I56" s="36">
        <f>'ComLg Class kWh'!G61</f>
        <v>75</v>
      </c>
      <c r="J56" s="36">
        <f>'ComLg Class kWh'!H61</f>
        <v>30</v>
      </c>
      <c r="L56" s="42">
        <v>0</v>
      </c>
      <c r="M56" s="42">
        <v>0</v>
      </c>
      <c r="N56" s="42">
        <f>'Cust MB ComLg True Rate Spread'!C$19</f>
        <v>0</v>
      </c>
      <c r="O56" s="42">
        <v>5</v>
      </c>
      <c r="P56" s="42">
        <v>0</v>
      </c>
      <c r="Q56" s="42">
        <v>1</v>
      </c>
      <c r="R56" s="42">
        <f t="shared" si="1"/>
        <v>5</v>
      </c>
      <c r="S56" s="142">
        <v>1</v>
      </c>
      <c r="T56" s="42">
        <f t="shared" si="2"/>
        <v>8</v>
      </c>
      <c r="U56" s="42">
        <v>4</v>
      </c>
      <c r="V56" s="42">
        <v>19</v>
      </c>
      <c r="W56" s="142">
        <v>5</v>
      </c>
      <c r="Y56" s="42">
        <f t="shared" si="3"/>
        <v>0</v>
      </c>
      <c r="Z56" s="42">
        <f t="shared" si="4"/>
        <v>0</v>
      </c>
      <c r="AA56" s="42">
        <f t="shared" si="5"/>
        <v>669</v>
      </c>
      <c r="AB56" s="42">
        <f t="shared" si="6"/>
        <v>17214</v>
      </c>
      <c r="AC56" s="42">
        <f>ROUND(($F56-SUM($O56:$P56))*'Cust MB ComLg True Rate Spread'!$E$25,0)</f>
        <v>29</v>
      </c>
      <c r="AD56" s="42">
        <f t="shared" si="7"/>
        <v>101</v>
      </c>
      <c r="AE56" s="42">
        <f t="shared" si="8"/>
        <v>164</v>
      </c>
      <c r="AF56" s="42">
        <f>ROUND(($H56-SUM($R56:$S56))*'Cust MB ComLg True Rate Spread'!$H$25,0)</f>
        <v>8</v>
      </c>
      <c r="AG56" s="42">
        <f t="shared" si="9"/>
        <v>44</v>
      </c>
      <c r="AH56" s="42">
        <f>ROUND(($I56-SUM($T56:$U56))*'Cust MB ComLg True Rate Spread'!$J$25,0)</f>
        <v>0</v>
      </c>
      <c r="AI56" s="42">
        <f>'Cust MB ComLg True Rate Spread'!$K$15</f>
        <v>0</v>
      </c>
      <c r="AJ56" s="44">
        <f t="shared" si="10"/>
        <v>25</v>
      </c>
    </row>
    <row r="57" spans="1:36">
      <c r="A57" s="3">
        <f t="shared" si="12"/>
        <v>2016</v>
      </c>
      <c r="B57" s="3" t="s">
        <v>36</v>
      </c>
      <c r="C57" s="36">
        <v>0</v>
      </c>
      <c r="D57" s="36">
        <v>0</v>
      </c>
      <c r="E57" s="36">
        <f>'ComLg Class kWh'!E62</f>
        <v>672</v>
      </c>
      <c r="F57" s="36">
        <f>'ComLg Class kWh'!C62</f>
        <v>17299</v>
      </c>
      <c r="G57" s="36">
        <f>'ComLg Class kWh'!D62</f>
        <v>102</v>
      </c>
      <c r="H57" s="36">
        <f>'ComLg Class kWh'!F62</f>
        <v>178</v>
      </c>
      <c r="I57" s="36">
        <f>'ComLg Class kWh'!G62</f>
        <v>75</v>
      </c>
      <c r="J57" s="36">
        <f>'ComLg Class kWh'!H62</f>
        <v>30</v>
      </c>
      <c r="L57" s="42">
        <v>0</v>
      </c>
      <c r="M57" s="42">
        <v>0</v>
      </c>
      <c r="N57" s="42">
        <f>'Cust MB ComLg True Rate Spread'!C$19</f>
        <v>0</v>
      </c>
      <c r="O57" s="42">
        <v>5</v>
      </c>
      <c r="P57" s="42">
        <v>0</v>
      </c>
      <c r="Q57" s="42">
        <v>1</v>
      </c>
      <c r="R57" s="42">
        <f t="shared" si="1"/>
        <v>5</v>
      </c>
      <c r="S57" s="142">
        <v>1</v>
      </c>
      <c r="T57" s="42">
        <f t="shared" si="2"/>
        <v>8</v>
      </c>
      <c r="U57" s="42">
        <v>4</v>
      </c>
      <c r="V57" s="42">
        <v>19</v>
      </c>
      <c r="W57" s="142">
        <v>5</v>
      </c>
      <c r="Y57" s="42">
        <f t="shared" si="3"/>
        <v>0</v>
      </c>
      <c r="Z57" s="42">
        <f t="shared" si="4"/>
        <v>0</v>
      </c>
      <c r="AA57" s="42">
        <f t="shared" si="5"/>
        <v>672</v>
      </c>
      <c r="AB57" s="42">
        <f t="shared" si="6"/>
        <v>17265</v>
      </c>
      <c r="AC57" s="42">
        <f>ROUND(($F57-SUM($O57:$P57))*'Cust MB ComLg True Rate Spread'!$E$25,0)</f>
        <v>29</v>
      </c>
      <c r="AD57" s="42">
        <f t="shared" si="7"/>
        <v>101</v>
      </c>
      <c r="AE57" s="42">
        <f t="shared" si="8"/>
        <v>164</v>
      </c>
      <c r="AF57" s="42">
        <f>ROUND(($H57-SUM($R57:$S57))*'Cust MB ComLg True Rate Spread'!$H$25,0)</f>
        <v>8</v>
      </c>
      <c r="AG57" s="42">
        <f t="shared" si="9"/>
        <v>44</v>
      </c>
      <c r="AH57" s="42">
        <f>ROUND(($I57-SUM($T57:$U57))*'Cust MB ComLg True Rate Spread'!$J$25,0)</f>
        <v>0</v>
      </c>
      <c r="AI57" s="42">
        <f>'Cust MB ComLg True Rate Spread'!$K$15</f>
        <v>0</v>
      </c>
      <c r="AJ57" s="44">
        <f t="shared" si="10"/>
        <v>25</v>
      </c>
    </row>
    <row r="58" spans="1:36">
      <c r="A58" s="3">
        <f t="shared" si="12"/>
        <v>2016</v>
      </c>
      <c r="B58" s="3" t="s">
        <v>41</v>
      </c>
      <c r="C58" s="36">
        <v>0</v>
      </c>
      <c r="D58" s="36">
        <v>0</v>
      </c>
      <c r="E58" s="36">
        <f>'ComLg Class kWh'!E63</f>
        <v>674</v>
      </c>
      <c r="F58" s="36">
        <f>'ComLg Class kWh'!C63</f>
        <v>17336</v>
      </c>
      <c r="G58" s="36">
        <f>'ComLg Class kWh'!D63</f>
        <v>102</v>
      </c>
      <c r="H58" s="36">
        <f>'ComLg Class kWh'!F63</f>
        <v>179</v>
      </c>
      <c r="I58" s="36">
        <f>'ComLg Class kWh'!G63</f>
        <v>75</v>
      </c>
      <c r="J58" s="36">
        <f>'ComLg Class kWh'!H63</f>
        <v>30</v>
      </c>
      <c r="L58" s="42">
        <v>0</v>
      </c>
      <c r="M58" s="42">
        <v>0</v>
      </c>
      <c r="N58" s="42">
        <f>'Cust MB ComLg True Rate Spread'!C$19</f>
        <v>0</v>
      </c>
      <c r="O58" s="42">
        <v>5</v>
      </c>
      <c r="P58" s="42">
        <v>0</v>
      </c>
      <c r="Q58" s="42">
        <v>1</v>
      </c>
      <c r="R58" s="42">
        <f t="shared" si="1"/>
        <v>5</v>
      </c>
      <c r="S58" s="142">
        <v>1</v>
      </c>
      <c r="T58" s="42">
        <f t="shared" si="2"/>
        <v>8</v>
      </c>
      <c r="U58" s="42">
        <v>4</v>
      </c>
      <c r="V58" s="42">
        <v>19</v>
      </c>
      <c r="W58" s="142">
        <v>5</v>
      </c>
      <c r="Y58" s="42">
        <f t="shared" si="3"/>
        <v>0</v>
      </c>
      <c r="Z58" s="42">
        <f t="shared" si="4"/>
        <v>0</v>
      </c>
      <c r="AA58" s="42">
        <f t="shared" si="5"/>
        <v>674</v>
      </c>
      <c r="AB58" s="42">
        <f t="shared" si="6"/>
        <v>17302</v>
      </c>
      <c r="AC58" s="42">
        <f>ROUND(($F58-SUM($O58:$P58))*'Cust MB ComLg True Rate Spread'!$E$25,0)</f>
        <v>29</v>
      </c>
      <c r="AD58" s="42">
        <f t="shared" si="7"/>
        <v>101</v>
      </c>
      <c r="AE58" s="42">
        <f t="shared" si="8"/>
        <v>165</v>
      </c>
      <c r="AF58" s="42">
        <f>ROUND(($H58-SUM($R58:$S58))*'Cust MB ComLg True Rate Spread'!$H$25,0)</f>
        <v>8</v>
      </c>
      <c r="AG58" s="42">
        <f t="shared" si="9"/>
        <v>44</v>
      </c>
      <c r="AH58" s="42">
        <f>ROUND(($I58-SUM($T58:$U58))*'Cust MB ComLg True Rate Spread'!$J$25,0)</f>
        <v>0</v>
      </c>
      <c r="AI58" s="42">
        <f>'Cust MB ComLg True Rate Spread'!$K$15</f>
        <v>0</v>
      </c>
      <c r="AJ58" s="44">
        <f t="shared" si="10"/>
        <v>25</v>
      </c>
    </row>
    <row r="59" spans="1:36">
      <c r="A59" s="3">
        <f t="shared" si="12"/>
        <v>2016</v>
      </c>
      <c r="B59" s="3" t="s">
        <v>42</v>
      </c>
      <c r="C59" s="36">
        <v>0</v>
      </c>
      <c r="D59" s="36">
        <v>0</v>
      </c>
      <c r="E59" s="36">
        <f>'ComLg Class kWh'!E64</f>
        <v>677</v>
      </c>
      <c r="F59" s="36">
        <f>'ComLg Class kWh'!C64</f>
        <v>17363</v>
      </c>
      <c r="G59" s="36">
        <f>'ComLg Class kWh'!D64</f>
        <v>102</v>
      </c>
      <c r="H59" s="36">
        <f>'ComLg Class kWh'!F64</f>
        <v>180</v>
      </c>
      <c r="I59" s="36">
        <f>'ComLg Class kWh'!G64</f>
        <v>75</v>
      </c>
      <c r="J59" s="36">
        <f>'ComLg Class kWh'!H64</f>
        <v>30</v>
      </c>
      <c r="L59" s="42">
        <v>0</v>
      </c>
      <c r="M59" s="42">
        <v>0</v>
      </c>
      <c r="N59" s="42">
        <f>'Cust MB ComLg True Rate Spread'!C$19</f>
        <v>0</v>
      </c>
      <c r="O59" s="42">
        <v>5</v>
      </c>
      <c r="P59" s="42">
        <v>0</v>
      </c>
      <c r="Q59" s="42">
        <v>1</v>
      </c>
      <c r="R59" s="42">
        <f t="shared" si="1"/>
        <v>5</v>
      </c>
      <c r="S59" s="142">
        <v>1</v>
      </c>
      <c r="T59" s="42">
        <f t="shared" si="2"/>
        <v>8</v>
      </c>
      <c r="U59" s="42">
        <v>4</v>
      </c>
      <c r="V59" s="42">
        <v>19</v>
      </c>
      <c r="W59" s="142">
        <v>5</v>
      </c>
      <c r="Y59" s="42">
        <f t="shared" si="3"/>
        <v>0</v>
      </c>
      <c r="Z59" s="42">
        <f t="shared" si="4"/>
        <v>0</v>
      </c>
      <c r="AA59" s="42">
        <f t="shared" si="5"/>
        <v>677</v>
      </c>
      <c r="AB59" s="42">
        <f t="shared" si="6"/>
        <v>17329</v>
      </c>
      <c r="AC59" s="42">
        <f>ROUND(($F59-SUM($O59:$P59))*'Cust MB ComLg True Rate Spread'!$E$25,0)</f>
        <v>29</v>
      </c>
      <c r="AD59" s="42">
        <f t="shared" si="7"/>
        <v>101</v>
      </c>
      <c r="AE59" s="42">
        <f t="shared" si="8"/>
        <v>166</v>
      </c>
      <c r="AF59" s="42">
        <f>ROUND(($H59-SUM($R59:$S59))*'Cust MB ComLg True Rate Spread'!$H$25,0)</f>
        <v>8</v>
      </c>
      <c r="AG59" s="42">
        <f t="shared" si="9"/>
        <v>44</v>
      </c>
      <c r="AH59" s="42">
        <f>ROUND(($I59-SUM($T59:$U59))*'Cust MB ComLg True Rate Spread'!$J$25,0)</f>
        <v>0</v>
      </c>
      <c r="AI59" s="42">
        <f>'Cust MB ComLg True Rate Spread'!$K$15</f>
        <v>0</v>
      </c>
      <c r="AJ59" s="44">
        <f t="shared" si="10"/>
        <v>25</v>
      </c>
    </row>
    <row r="60" spans="1:36">
      <c r="A60" s="3">
        <f t="shared" si="12"/>
        <v>2016</v>
      </c>
      <c r="B60" s="3" t="s">
        <v>43</v>
      </c>
      <c r="C60" s="36">
        <v>0</v>
      </c>
      <c r="D60" s="36">
        <v>0</v>
      </c>
      <c r="E60" s="36">
        <f>'ComLg Class kWh'!E65</f>
        <v>678</v>
      </c>
      <c r="F60" s="36">
        <f>'ComLg Class kWh'!C65</f>
        <v>17363</v>
      </c>
      <c r="G60" s="36">
        <f>'ComLg Class kWh'!D65</f>
        <v>102</v>
      </c>
      <c r="H60" s="36">
        <f>'ComLg Class kWh'!F65</f>
        <v>181</v>
      </c>
      <c r="I60" s="36">
        <f>'ComLg Class kWh'!G65</f>
        <v>75</v>
      </c>
      <c r="J60" s="36">
        <f>'ComLg Class kWh'!H65</f>
        <v>30</v>
      </c>
      <c r="L60" s="42">
        <v>0</v>
      </c>
      <c r="M60" s="42">
        <v>0</v>
      </c>
      <c r="N60" s="42">
        <f>'Cust MB ComLg True Rate Spread'!C$19</f>
        <v>0</v>
      </c>
      <c r="O60" s="42">
        <v>5</v>
      </c>
      <c r="P60" s="42">
        <v>0</v>
      </c>
      <c r="Q60" s="42">
        <v>1</v>
      </c>
      <c r="R60" s="42">
        <f t="shared" si="1"/>
        <v>5</v>
      </c>
      <c r="S60" s="142">
        <v>1</v>
      </c>
      <c r="T60" s="42">
        <f t="shared" si="2"/>
        <v>8</v>
      </c>
      <c r="U60" s="42">
        <v>4</v>
      </c>
      <c r="V60" s="42">
        <v>19</v>
      </c>
      <c r="W60" s="142">
        <v>5</v>
      </c>
      <c r="Y60" s="42">
        <f t="shared" si="3"/>
        <v>0</v>
      </c>
      <c r="Z60" s="42">
        <f t="shared" si="4"/>
        <v>0</v>
      </c>
      <c r="AA60" s="42">
        <f t="shared" si="5"/>
        <v>678</v>
      </c>
      <c r="AB60" s="42">
        <f t="shared" si="6"/>
        <v>17329</v>
      </c>
      <c r="AC60" s="42">
        <f>ROUND(($F60-SUM($O60:$P60))*'Cust MB ComLg True Rate Spread'!$E$25,0)</f>
        <v>29</v>
      </c>
      <c r="AD60" s="42">
        <f t="shared" si="7"/>
        <v>101</v>
      </c>
      <c r="AE60" s="42">
        <f t="shared" si="8"/>
        <v>167</v>
      </c>
      <c r="AF60" s="42">
        <f>ROUND(($H60-SUM($R60:$S60))*'Cust MB ComLg True Rate Spread'!$H$25,0)</f>
        <v>8</v>
      </c>
      <c r="AG60" s="42">
        <f t="shared" si="9"/>
        <v>44</v>
      </c>
      <c r="AH60" s="42">
        <f>ROUND(($I60-SUM($T60:$U60))*'Cust MB ComLg True Rate Spread'!$J$25,0)</f>
        <v>0</v>
      </c>
      <c r="AI60" s="42">
        <f>'Cust MB ComLg True Rate Spread'!$K$15</f>
        <v>0</v>
      </c>
      <c r="AJ60" s="44">
        <f t="shared" si="10"/>
        <v>25</v>
      </c>
    </row>
    <row r="61" spans="1:36">
      <c r="A61" s="3">
        <f t="shared" si="12"/>
        <v>2016</v>
      </c>
      <c r="B61" s="3" t="s">
        <v>44</v>
      </c>
      <c r="C61" s="36">
        <v>0</v>
      </c>
      <c r="D61" s="36">
        <v>0</v>
      </c>
      <c r="E61" s="36">
        <f>'ComLg Class kWh'!E66</f>
        <v>680</v>
      </c>
      <c r="F61" s="36">
        <f>'ComLg Class kWh'!C66</f>
        <v>17365</v>
      </c>
      <c r="G61" s="36">
        <f>'ComLg Class kWh'!D66</f>
        <v>102</v>
      </c>
      <c r="H61" s="36">
        <f>'ComLg Class kWh'!F66</f>
        <v>181</v>
      </c>
      <c r="I61" s="36">
        <f>'ComLg Class kWh'!G66</f>
        <v>75</v>
      </c>
      <c r="J61" s="36">
        <f>'ComLg Class kWh'!H66</f>
        <v>30</v>
      </c>
      <c r="L61" s="42">
        <v>0</v>
      </c>
      <c r="M61" s="42">
        <v>0</v>
      </c>
      <c r="N61" s="42">
        <f>'Cust MB ComLg True Rate Spread'!C$19</f>
        <v>0</v>
      </c>
      <c r="O61" s="42">
        <v>5</v>
      </c>
      <c r="P61" s="42">
        <v>0</v>
      </c>
      <c r="Q61" s="42">
        <v>1</v>
      </c>
      <c r="R61" s="42">
        <f t="shared" si="1"/>
        <v>5</v>
      </c>
      <c r="S61" s="142">
        <v>1</v>
      </c>
      <c r="T61" s="42">
        <f t="shared" si="2"/>
        <v>8</v>
      </c>
      <c r="U61" s="42">
        <v>4</v>
      </c>
      <c r="V61" s="42">
        <v>19</v>
      </c>
      <c r="W61" s="142">
        <v>5</v>
      </c>
      <c r="Y61" s="42">
        <f t="shared" si="3"/>
        <v>0</v>
      </c>
      <c r="Z61" s="42">
        <f t="shared" si="4"/>
        <v>0</v>
      </c>
      <c r="AA61" s="42">
        <f t="shared" si="5"/>
        <v>680</v>
      </c>
      <c r="AB61" s="42">
        <f t="shared" si="6"/>
        <v>17331</v>
      </c>
      <c r="AC61" s="42">
        <f>ROUND(($F61-SUM($O61:$P61))*'Cust MB ComLg True Rate Spread'!$E$25,0)</f>
        <v>29</v>
      </c>
      <c r="AD61" s="42">
        <f t="shared" si="7"/>
        <v>101</v>
      </c>
      <c r="AE61" s="42">
        <f t="shared" si="8"/>
        <v>167</v>
      </c>
      <c r="AF61" s="42">
        <f>ROUND(($H61-SUM($R61:$S61))*'Cust MB ComLg True Rate Spread'!$H$25,0)</f>
        <v>8</v>
      </c>
      <c r="AG61" s="42">
        <f t="shared" si="9"/>
        <v>44</v>
      </c>
      <c r="AH61" s="42">
        <f>ROUND(($I61-SUM($T61:$U61))*'Cust MB ComLg True Rate Spread'!$J$25,0)</f>
        <v>0</v>
      </c>
      <c r="AI61" s="42">
        <f>'Cust MB ComLg True Rate Spread'!$K$15</f>
        <v>0</v>
      </c>
      <c r="AJ61" s="44">
        <f t="shared" si="10"/>
        <v>25</v>
      </c>
    </row>
    <row r="62" spans="1:36">
      <c r="A62" s="3">
        <f t="shared" si="12"/>
        <v>2016</v>
      </c>
      <c r="B62" s="3" t="s">
        <v>45</v>
      </c>
      <c r="C62" s="36">
        <v>0</v>
      </c>
      <c r="D62" s="36">
        <v>0</v>
      </c>
      <c r="E62" s="36">
        <f>'ComLg Class kWh'!E67</f>
        <v>684</v>
      </c>
      <c r="F62" s="36">
        <f>'ComLg Class kWh'!C67</f>
        <v>17374</v>
      </c>
      <c r="G62" s="36">
        <f>'ComLg Class kWh'!D67</f>
        <v>102</v>
      </c>
      <c r="H62" s="36">
        <f>'ComLg Class kWh'!F67</f>
        <v>182</v>
      </c>
      <c r="I62" s="36">
        <f>'ComLg Class kWh'!G67</f>
        <v>75</v>
      </c>
      <c r="J62" s="36">
        <f>'ComLg Class kWh'!H67</f>
        <v>30</v>
      </c>
      <c r="L62" s="42">
        <v>0</v>
      </c>
      <c r="M62" s="42">
        <v>0</v>
      </c>
      <c r="N62" s="42">
        <f>'Cust MB ComLg True Rate Spread'!C$19</f>
        <v>0</v>
      </c>
      <c r="O62" s="42">
        <v>5</v>
      </c>
      <c r="P62" s="42">
        <v>0</v>
      </c>
      <c r="Q62" s="42">
        <v>1</v>
      </c>
      <c r="R62" s="42">
        <f t="shared" si="1"/>
        <v>5</v>
      </c>
      <c r="S62" s="142">
        <v>1</v>
      </c>
      <c r="T62" s="42">
        <f t="shared" si="2"/>
        <v>8</v>
      </c>
      <c r="U62" s="42">
        <v>4</v>
      </c>
      <c r="V62" s="42">
        <v>19</v>
      </c>
      <c r="W62" s="142">
        <v>5</v>
      </c>
      <c r="Y62" s="42">
        <f t="shared" si="3"/>
        <v>0</v>
      </c>
      <c r="Z62" s="42">
        <f t="shared" si="4"/>
        <v>0</v>
      </c>
      <c r="AA62" s="42">
        <f t="shared" si="5"/>
        <v>684</v>
      </c>
      <c r="AB62" s="42">
        <f t="shared" si="6"/>
        <v>17340</v>
      </c>
      <c r="AC62" s="42">
        <f>ROUND(($F62-SUM($O62:$P62))*'Cust MB ComLg True Rate Spread'!$E$25,0)</f>
        <v>29</v>
      </c>
      <c r="AD62" s="42">
        <f t="shared" si="7"/>
        <v>101</v>
      </c>
      <c r="AE62" s="42">
        <f t="shared" si="8"/>
        <v>168</v>
      </c>
      <c r="AF62" s="42">
        <f>ROUND(($H62-SUM($R62:$S62))*'Cust MB ComLg True Rate Spread'!$H$25,0)</f>
        <v>8</v>
      </c>
      <c r="AG62" s="42">
        <f t="shared" si="9"/>
        <v>44</v>
      </c>
      <c r="AH62" s="42">
        <f>ROUND(($I62-SUM($T62:$U62))*'Cust MB ComLg True Rate Spread'!$J$25,0)</f>
        <v>0</v>
      </c>
      <c r="AI62" s="42">
        <f>'Cust MB ComLg True Rate Spread'!$K$15</f>
        <v>0</v>
      </c>
      <c r="AJ62" s="44">
        <f t="shared" si="10"/>
        <v>25</v>
      </c>
    </row>
    <row r="63" spans="1:36">
      <c r="A63" s="3">
        <f t="shared" si="12"/>
        <v>2016</v>
      </c>
      <c r="B63" s="3" t="s">
        <v>46</v>
      </c>
      <c r="C63" s="36">
        <v>0</v>
      </c>
      <c r="D63" s="36">
        <v>0</v>
      </c>
      <c r="E63" s="36">
        <f>'ComLg Class kWh'!E68</f>
        <v>685</v>
      </c>
      <c r="F63" s="36">
        <f>'ComLg Class kWh'!C68</f>
        <v>17394</v>
      </c>
      <c r="G63" s="36">
        <f>'ComLg Class kWh'!D68</f>
        <v>101</v>
      </c>
      <c r="H63" s="36">
        <f>'ComLg Class kWh'!F68</f>
        <v>182</v>
      </c>
      <c r="I63" s="36">
        <f>'ComLg Class kWh'!G68</f>
        <v>75</v>
      </c>
      <c r="J63" s="36">
        <f>'ComLg Class kWh'!H68</f>
        <v>30</v>
      </c>
      <c r="L63" s="42">
        <v>0</v>
      </c>
      <c r="M63" s="42">
        <v>0</v>
      </c>
      <c r="N63" s="42">
        <f>'Cust MB ComLg True Rate Spread'!C$19</f>
        <v>0</v>
      </c>
      <c r="O63" s="42">
        <v>5</v>
      </c>
      <c r="P63" s="42">
        <v>0</v>
      </c>
      <c r="Q63" s="42">
        <v>1</v>
      </c>
      <c r="R63" s="42">
        <f t="shared" si="1"/>
        <v>5</v>
      </c>
      <c r="S63" s="142">
        <v>1</v>
      </c>
      <c r="T63" s="42">
        <f t="shared" si="2"/>
        <v>8</v>
      </c>
      <c r="U63" s="42">
        <v>4</v>
      </c>
      <c r="V63" s="42">
        <v>19</v>
      </c>
      <c r="W63" s="142">
        <v>5</v>
      </c>
      <c r="Y63" s="42">
        <f t="shared" si="3"/>
        <v>0</v>
      </c>
      <c r="Z63" s="42">
        <f t="shared" si="4"/>
        <v>0</v>
      </c>
      <c r="AA63" s="42">
        <f t="shared" si="5"/>
        <v>685</v>
      </c>
      <c r="AB63" s="42">
        <f t="shared" si="6"/>
        <v>17360</v>
      </c>
      <c r="AC63" s="42">
        <f>ROUND(($F63-SUM($O63:$P63))*'Cust MB ComLg True Rate Spread'!$E$25,0)</f>
        <v>29</v>
      </c>
      <c r="AD63" s="42">
        <f t="shared" si="7"/>
        <v>100</v>
      </c>
      <c r="AE63" s="42">
        <f t="shared" si="8"/>
        <v>168</v>
      </c>
      <c r="AF63" s="42">
        <f>ROUND(($H63-SUM($R63:$S63))*'Cust MB ComLg True Rate Spread'!$H$25,0)</f>
        <v>8</v>
      </c>
      <c r="AG63" s="42">
        <f t="shared" si="9"/>
        <v>44</v>
      </c>
      <c r="AH63" s="42">
        <f>ROUND(($I63-SUM($T63:$U63))*'Cust MB ComLg True Rate Spread'!$J$25,0)</f>
        <v>0</v>
      </c>
      <c r="AI63" s="42">
        <f>'Cust MB ComLg True Rate Spread'!$K$15</f>
        <v>0</v>
      </c>
      <c r="AJ63" s="44">
        <f t="shared" si="10"/>
        <v>25</v>
      </c>
    </row>
    <row r="64" spans="1:36">
      <c r="A64" s="3">
        <f t="shared" si="12"/>
        <v>2017</v>
      </c>
      <c r="B64" s="3" t="s">
        <v>31</v>
      </c>
      <c r="C64" s="36">
        <v>0</v>
      </c>
      <c r="D64" s="36">
        <v>0</v>
      </c>
      <c r="E64" s="36">
        <f>'ComLg Class kWh'!E69</f>
        <v>687</v>
      </c>
      <c r="F64" s="36">
        <f>'ComLg Class kWh'!C69</f>
        <v>17444</v>
      </c>
      <c r="G64" s="36">
        <f>'ComLg Class kWh'!D69</f>
        <v>101</v>
      </c>
      <c r="H64" s="36">
        <f>'ComLg Class kWh'!F69</f>
        <v>182</v>
      </c>
      <c r="I64" s="36">
        <f>'ComLg Class kWh'!G69</f>
        <v>75</v>
      </c>
      <c r="J64" s="36">
        <f>'ComLg Class kWh'!H69</f>
        <v>30</v>
      </c>
      <c r="L64" s="42">
        <v>0</v>
      </c>
      <c r="M64" s="42">
        <v>0</v>
      </c>
      <c r="N64" s="42">
        <f>'Cust MB ComLg True Rate Spread'!C$19</f>
        <v>0</v>
      </c>
      <c r="O64" s="42">
        <v>5</v>
      </c>
      <c r="P64" s="42">
        <v>0</v>
      </c>
      <c r="Q64" s="42">
        <v>1</v>
      </c>
      <c r="R64" s="42">
        <f t="shared" si="1"/>
        <v>5</v>
      </c>
      <c r="S64" s="142">
        <v>1</v>
      </c>
      <c r="T64" s="42">
        <f t="shared" si="2"/>
        <v>8</v>
      </c>
      <c r="U64" s="42">
        <v>4</v>
      </c>
      <c r="V64" s="42">
        <v>19</v>
      </c>
      <c r="W64" s="142">
        <v>5</v>
      </c>
      <c r="Y64" s="42">
        <f t="shared" si="3"/>
        <v>0</v>
      </c>
      <c r="Z64" s="42">
        <f t="shared" si="4"/>
        <v>0</v>
      </c>
      <c r="AA64" s="42">
        <f t="shared" si="5"/>
        <v>687</v>
      </c>
      <c r="AB64" s="42">
        <f t="shared" si="6"/>
        <v>17410</v>
      </c>
      <c r="AC64" s="42">
        <f>ROUND(($F64-SUM($O64:$P64))*'Cust MB ComLg True Rate Spread'!$E$25,0)</f>
        <v>29</v>
      </c>
      <c r="AD64" s="42">
        <f t="shared" si="7"/>
        <v>100</v>
      </c>
      <c r="AE64" s="42">
        <f t="shared" si="8"/>
        <v>168</v>
      </c>
      <c r="AF64" s="42">
        <f>ROUND(($H64-SUM($R64:$S64))*'Cust MB ComLg True Rate Spread'!$H$25,0)</f>
        <v>8</v>
      </c>
      <c r="AG64" s="42">
        <f t="shared" si="9"/>
        <v>44</v>
      </c>
      <c r="AH64" s="42">
        <f>ROUND(($I64-SUM($T64:$U64))*'Cust MB ComLg True Rate Spread'!$J$25,0)</f>
        <v>0</v>
      </c>
      <c r="AI64" s="42">
        <f>'Cust MB ComLg True Rate Spread'!$K$15</f>
        <v>0</v>
      </c>
      <c r="AJ64" s="44">
        <f t="shared" si="10"/>
        <v>25</v>
      </c>
    </row>
    <row r="65" spans="1:36">
      <c r="A65" s="3">
        <f t="shared" si="12"/>
        <v>2017</v>
      </c>
      <c r="B65" s="3" t="s">
        <v>32</v>
      </c>
      <c r="C65" s="36">
        <v>0</v>
      </c>
      <c r="D65" s="36">
        <v>0</v>
      </c>
      <c r="E65" s="36">
        <f>'ComLg Class kWh'!E70</f>
        <v>690</v>
      </c>
      <c r="F65" s="36">
        <f>'ComLg Class kWh'!C70</f>
        <v>17487</v>
      </c>
      <c r="G65" s="36">
        <f>'ComLg Class kWh'!D70</f>
        <v>101</v>
      </c>
      <c r="H65" s="36">
        <f>'ComLg Class kWh'!F70</f>
        <v>183</v>
      </c>
      <c r="I65" s="36">
        <f>'ComLg Class kWh'!G70</f>
        <v>75</v>
      </c>
      <c r="J65" s="36">
        <f>'ComLg Class kWh'!H70</f>
        <v>30</v>
      </c>
      <c r="L65" s="42">
        <v>0</v>
      </c>
      <c r="M65" s="42">
        <v>0</v>
      </c>
      <c r="N65" s="42">
        <f>'Cust MB ComLg True Rate Spread'!C$19</f>
        <v>0</v>
      </c>
      <c r="O65" s="42">
        <v>5</v>
      </c>
      <c r="P65" s="42">
        <v>0</v>
      </c>
      <c r="Q65" s="42">
        <v>1</v>
      </c>
      <c r="R65" s="42">
        <f t="shared" si="1"/>
        <v>5</v>
      </c>
      <c r="S65" s="142">
        <v>1</v>
      </c>
      <c r="T65" s="42">
        <f t="shared" si="2"/>
        <v>8</v>
      </c>
      <c r="U65" s="42">
        <v>4</v>
      </c>
      <c r="V65" s="42">
        <v>19</v>
      </c>
      <c r="W65" s="142">
        <v>5</v>
      </c>
      <c r="Y65" s="42">
        <f t="shared" si="3"/>
        <v>0</v>
      </c>
      <c r="Z65" s="42">
        <f t="shared" si="4"/>
        <v>0</v>
      </c>
      <c r="AA65" s="42">
        <f t="shared" si="5"/>
        <v>690</v>
      </c>
      <c r="AB65" s="42">
        <f t="shared" si="6"/>
        <v>17453</v>
      </c>
      <c r="AC65" s="42">
        <f>ROUND(($F65-SUM($O65:$P65))*'Cust MB ComLg True Rate Spread'!$E$25,0)</f>
        <v>29</v>
      </c>
      <c r="AD65" s="42">
        <f t="shared" si="7"/>
        <v>100</v>
      </c>
      <c r="AE65" s="42">
        <f t="shared" si="8"/>
        <v>169</v>
      </c>
      <c r="AF65" s="42">
        <f>ROUND(($H65-SUM($R65:$S65))*'Cust MB ComLg True Rate Spread'!$H$25,0)</f>
        <v>8</v>
      </c>
      <c r="AG65" s="42">
        <f t="shared" si="9"/>
        <v>44</v>
      </c>
      <c r="AH65" s="42">
        <f>ROUND(($I65-SUM($T65:$U65))*'Cust MB ComLg True Rate Spread'!$J$25,0)</f>
        <v>0</v>
      </c>
      <c r="AI65" s="42">
        <f>'Cust MB ComLg True Rate Spread'!$K$15</f>
        <v>0</v>
      </c>
      <c r="AJ65" s="44">
        <f t="shared" si="10"/>
        <v>25</v>
      </c>
    </row>
    <row r="66" spans="1:36">
      <c r="A66" s="3">
        <f t="shared" si="12"/>
        <v>2017</v>
      </c>
      <c r="B66" s="3" t="s">
        <v>33</v>
      </c>
      <c r="C66" s="36">
        <v>0</v>
      </c>
      <c r="D66" s="36">
        <v>0</v>
      </c>
      <c r="E66" s="36">
        <f>'ComLg Class kWh'!E71</f>
        <v>692</v>
      </c>
      <c r="F66" s="36">
        <f>'ComLg Class kWh'!C71</f>
        <v>17525</v>
      </c>
      <c r="G66" s="36">
        <f>'ComLg Class kWh'!D71</f>
        <v>101</v>
      </c>
      <c r="H66" s="36">
        <f>'ComLg Class kWh'!F71</f>
        <v>185</v>
      </c>
      <c r="I66" s="36">
        <f>'ComLg Class kWh'!G71</f>
        <v>75</v>
      </c>
      <c r="J66" s="36">
        <f>'ComLg Class kWh'!H71</f>
        <v>30</v>
      </c>
      <c r="L66" s="42">
        <v>0</v>
      </c>
      <c r="M66" s="42">
        <v>0</v>
      </c>
      <c r="N66" s="42">
        <f>'Cust MB ComLg True Rate Spread'!C$19</f>
        <v>0</v>
      </c>
      <c r="O66" s="42">
        <v>5</v>
      </c>
      <c r="P66" s="42">
        <v>0</v>
      </c>
      <c r="Q66" s="42">
        <v>1</v>
      </c>
      <c r="R66" s="42">
        <f t="shared" si="1"/>
        <v>5</v>
      </c>
      <c r="S66" s="142">
        <v>1</v>
      </c>
      <c r="T66" s="42">
        <f t="shared" si="2"/>
        <v>8</v>
      </c>
      <c r="U66" s="42">
        <v>4</v>
      </c>
      <c r="V66" s="42">
        <v>19</v>
      </c>
      <c r="W66" s="142">
        <v>5</v>
      </c>
      <c r="Y66" s="42">
        <f t="shared" si="3"/>
        <v>0</v>
      </c>
      <c r="Z66" s="42">
        <f t="shared" si="4"/>
        <v>0</v>
      </c>
      <c r="AA66" s="42">
        <f t="shared" si="5"/>
        <v>692</v>
      </c>
      <c r="AB66" s="42">
        <f t="shared" si="6"/>
        <v>17491</v>
      </c>
      <c r="AC66" s="42">
        <f>ROUND(($F66-SUM($O66:$P66))*'Cust MB ComLg True Rate Spread'!$E$25,0)</f>
        <v>29</v>
      </c>
      <c r="AD66" s="42">
        <f t="shared" si="7"/>
        <v>100</v>
      </c>
      <c r="AE66" s="42">
        <f t="shared" si="8"/>
        <v>171</v>
      </c>
      <c r="AF66" s="42">
        <f>ROUND(($H66-SUM($R66:$S66))*'Cust MB ComLg True Rate Spread'!$H$25,0)</f>
        <v>8</v>
      </c>
      <c r="AG66" s="42">
        <f t="shared" si="9"/>
        <v>44</v>
      </c>
      <c r="AH66" s="42">
        <f>ROUND(($I66-SUM($T66:$U66))*'Cust MB ComLg True Rate Spread'!$J$25,0)</f>
        <v>0</v>
      </c>
      <c r="AI66" s="42">
        <f>'Cust MB ComLg True Rate Spread'!$K$15</f>
        <v>0</v>
      </c>
      <c r="AJ66" s="44">
        <f t="shared" si="10"/>
        <v>25</v>
      </c>
    </row>
    <row r="67" spans="1:36">
      <c r="A67" s="3">
        <f t="shared" si="12"/>
        <v>2017</v>
      </c>
      <c r="B67" s="3" t="s">
        <v>34</v>
      </c>
      <c r="C67" s="36">
        <v>0</v>
      </c>
      <c r="D67" s="36">
        <v>0</v>
      </c>
      <c r="E67" s="36">
        <f>'ComLg Class kWh'!E72</f>
        <v>695</v>
      </c>
      <c r="F67" s="36">
        <f>'ComLg Class kWh'!C72</f>
        <v>17562</v>
      </c>
      <c r="G67" s="36">
        <f>'ComLg Class kWh'!D72</f>
        <v>101</v>
      </c>
      <c r="H67" s="36">
        <f>'ComLg Class kWh'!F72</f>
        <v>185</v>
      </c>
      <c r="I67" s="36">
        <f>'ComLg Class kWh'!G72</f>
        <v>75</v>
      </c>
      <c r="J67" s="36">
        <f>'ComLg Class kWh'!H72</f>
        <v>30</v>
      </c>
      <c r="L67" s="42">
        <v>0</v>
      </c>
      <c r="M67" s="42">
        <v>0</v>
      </c>
      <c r="N67" s="42">
        <f>'Cust MB ComLg True Rate Spread'!C$19</f>
        <v>0</v>
      </c>
      <c r="O67" s="42">
        <v>5</v>
      </c>
      <c r="P67" s="42">
        <v>0</v>
      </c>
      <c r="Q67" s="42">
        <v>1</v>
      </c>
      <c r="R67" s="42">
        <f t="shared" si="1"/>
        <v>5</v>
      </c>
      <c r="S67" s="142">
        <v>1</v>
      </c>
      <c r="T67" s="42">
        <f t="shared" si="2"/>
        <v>8</v>
      </c>
      <c r="U67" s="42">
        <v>4</v>
      </c>
      <c r="V67" s="42">
        <v>19</v>
      </c>
      <c r="W67" s="142">
        <v>5</v>
      </c>
      <c r="Y67" s="42">
        <f t="shared" si="3"/>
        <v>0</v>
      </c>
      <c r="Z67" s="42">
        <f t="shared" si="4"/>
        <v>0</v>
      </c>
      <c r="AA67" s="42">
        <f t="shared" si="5"/>
        <v>695</v>
      </c>
      <c r="AB67" s="42">
        <f t="shared" si="6"/>
        <v>17528</v>
      </c>
      <c r="AC67" s="42">
        <f>ROUND(($F67-SUM($O67:$P67))*'Cust MB ComLg True Rate Spread'!$E$25,0)</f>
        <v>29</v>
      </c>
      <c r="AD67" s="42">
        <f t="shared" si="7"/>
        <v>100</v>
      </c>
      <c r="AE67" s="42">
        <f t="shared" si="8"/>
        <v>171</v>
      </c>
      <c r="AF67" s="42">
        <f>ROUND(($H67-SUM($R67:$S67))*'Cust MB ComLg True Rate Spread'!$H$25,0)</f>
        <v>8</v>
      </c>
      <c r="AG67" s="42">
        <f t="shared" si="9"/>
        <v>44</v>
      </c>
      <c r="AH67" s="42">
        <f>ROUND(($I67-SUM($T67:$U67))*'Cust MB ComLg True Rate Spread'!$J$25,0)</f>
        <v>0</v>
      </c>
      <c r="AI67" s="42">
        <f>'Cust MB ComLg True Rate Spread'!$K$15</f>
        <v>0</v>
      </c>
      <c r="AJ67" s="44">
        <f t="shared" si="10"/>
        <v>25</v>
      </c>
    </row>
    <row r="68" spans="1:36">
      <c r="A68" s="3">
        <f t="shared" si="12"/>
        <v>2017</v>
      </c>
      <c r="B68" s="3" t="s">
        <v>35</v>
      </c>
      <c r="C68" s="36">
        <v>0</v>
      </c>
      <c r="D68" s="36">
        <v>0</v>
      </c>
      <c r="E68" s="36">
        <f>'ComLg Class kWh'!E73</f>
        <v>697</v>
      </c>
      <c r="F68" s="36">
        <f>'ComLg Class kWh'!C73</f>
        <v>17602</v>
      </c>
      <c r="G68" s="36">
        <f>'ComLg Class kWh'!D73</f>
        <v>101</v>
      </c>
      <c r="H68" s="36">
        <f>'ComLg Class kWh'!F73</f>
        <v>185</v>
      </c>
      <c r="I68" s="36">
        <f>'ComLg Class kWh'!G73</f>
        <v>75</v>
      </c>
      <c r="J68" s="36">
        <f>'ComLg Class kWh'!H73</f>
        <v>30</v>
      </c>
      <c r="L68" s="42">
        <v>0</v>
      </c>
      <c r="M68" s="42">
        <v>0</v>
      </c>
      <c r="N68" s="42">
        <f>'Cust MB ComLg True Rate Spread'!C$19</f>
        <v>0</v>
      </c>
      <c r="O68" s="42">
        <v>5</v>
      </c>
      <c r="P68" s="42">
        <v>0</v>
      </c>
      <c r="Q68" s="42">
        <v>1</v>
      </c>
      <c r="R68" s="42">
        <f t="shared" si="1"/>
        <v>5</v>
      </c>
      <c r="S68" s="142">
        <v>1</v>
      </c>
      <c r="T68" s="42">
        <f t="shared" si="2"/>
        <v>8</v>
      </c>
      <c r="U68" s="42">
        <v>4</v>
      </c>
      <c r="V68" s="42">
        <v>19</v>
      </c>
      <c r="W68" s="142">
        <v>5</v>
      </c>
      <c r="Y68" s="42">
        <f t="shared" si="3"/>
        <v>0</v>
      </c>
      <c r="Z68" s="42">
        <f t="shared" si="4"/>
        <v>0</v>
      </c>
      <c r="AA68" s="42">
        <f t="shared" si="5"/>
        <v>697</v>
      </c>
      <c r="AB68" s="42">
        <f t="shared" si="6"/>
        <v>17568</v>
      </c>
      <c r="AC68" s="42">
        <f>ROUND(($F68-SUM($O68:$P68))*'Cust MB ComLg True Rate Spread'!$E$25,0)</f>
        <v>29</v>
      </c>
      <c r="AD68" s="42">
        <f t="shared" si="7"/>
        <v>100</v>
      </c>
      <c r="AE68" s="42">
        <f t="shared" si="8"/>
        <v>171</v>
      </c>
      <c r="AF68" s="42">
        <f>ROUND(($H68-SUM($R68:$S68))*'Cust MB ComLg True Rate Spread'!$H$25,0)</f>
        <v>8</v>
      </c>
      <c r="AG68" s="42">
        <f t="shared" si="9"/>
        <v>44</v>
      </c>
      <c r="AH68" s="42">
        <f>ROUND(($I68-SUM($T68:$U68))*'Cust MB ComLg True Rate Spread'!$J$25,0)</f>
        <v>0</v>
      </c>
      <c r="AI68" s="42">
        <f>'Cust MB ComLg True Rate Spread'!$K$15</f>
        <v>0</v>
      </c>
      <c r="AJ68" s="44">
        <f t="shared" si="10"/>
        <v>25</v>
      </c>
    </row>
    <row r="69" spans="1:36">
      <c r="A69" s="3">
        <f t="shared" si="12"/>
        <v>2017</v>
      </c>
      <c r="B69" s="3" t="s">
        <v>36</v>
      </c>
      <c r="C69" s="36">
        <v>0</v>
      </c>
      <c r="D69" s="36">
        <v>0</v>
      </c>
      <c r="E69" s="36">
        <f>'ComLg Class kWh'!E74</f>
        <v>698</v>
      </c>
      <c r="F69" s="36">
        <f>'ComLg Class kWh'!C74</f>
        <v>17653</v>
      </c>
      <c r="G69" s="36">
        <f>'ComLg Class kWh'!D74</f>
        <v>101</v>
      </c>
      <c r="H69" s="36">
        <f>'ComLg Class kWh'!F74</f>
        <v>185</v>
      </c>
      <c r="I69" s="36">
        <f>'ComLg Class kWh'!G74</f>
        <v>75</v>
      </c>
      <c r="J69" s="36">
        <f>'ComLg Class kWh'!H74</f>
        <v>30</v>
      </c>
      <c r="L69" s="42">
        <v>0</v>
      </c>
      <c r="M69" s="42">
        <v>0</v>
      </c>
      <c r="N69" s="42">
        <f>'Cust MB ComLg True Rate Spread'!C$19</f>
        <v>0</v>
      </c>
      <c r="O69" s="42">
        <v>5</v>
      </c>
      <c r="P69" s="42">
        <v>0</v>
      </c>
      <c r="Q69" s="42">
        <v>1</v>
      </c>
      <c r="R69" s="42">
        <f t="shared" si="1"/>
        <v>5</v>
      </c>
      <c r="S69" s="142">
        <v>1</v>
      </c>
      <c r="T69" s="42">
        <f t="shared" si="2"/>
        <v>8</v>
      </c>
      <c r="U69" s="42">
        <v>4</v>
      </c>
      <c r="V69" s="42">
        <v>19</v>
      </c>
      <c r="W69" s="142">
        <v>5</v>
      </c>
      <c r="Y69" s="42">
        <f t="shared" si="3"/>
        <v>0</v>
      </c>
      <c r="Z69" s="42">
        <f t="shared" si="4"/>
        <v>0</v>
      </c>
      <c r="AA69" s="42">
        <f t="shared" si="5"/>
        <v>698</v>
      </c>
      <c r="AB69" s="42">
        <f t="shared" si="6"/>
        <v>17619</v>
      </c>
      <c r="AC69" s="42">
        <f>ROUND(($F69-SUM($O69:$P69))*'Cust MB ComLg True Rate Spread'!$E$25,0)</f>
        <v>29</v>
      </c>
      <c r="AD69" s="42">
        <f t="shared" si="7"/>
        <v>100</v>
      </c>
      <c r="AE69" s="42">
        <f t="shared" si="8"/>
        <v>171</v>
      </c>
      <c r="AF69" s="42">
        <f>ROUND(($H69-SUM($R69:$S69))*'Cust MB ComLg True Rate Spread'!$H$25,0)</f>
        <v>8</v>
      </c>
      <c r="AG69" s="42">
        <f t="shared" si="9"/>
        <v>44</v>
      </c>
      <c r="AH69" s="42">
        <f>ROUND(($I69-SUM($T69:$U69))*'Cust MB ComLg True Rate Spread'!$J$25,0)</f>
        <v>0</v>
      </c>
      <c r="AI69" s="42">
        <f>'Cust MB ComLg True Rate Spread'!$K$15</f>
        <v>0</v>
      </c>
      <c r="AJ69" s="44">
        <f t="shared" si="10"/>
        <v>25</v>
      </c>
    </row>
    <row r="70" spans="1:36">
      <c r="A70" s="3">
        <f t="shared" si="12"/>
        <v>2017</v>
      </c>
      <c r="B70" s="3" t="s">
        <v>41</v>
      </c>
      <c r="C70" s="36">
        <v>0</v>
      </c>
      <c r="D70" s="36">
        <v>0</v>
      </c>
      <c r="E70" s="36">
        <f>'ComLg Class kWh'!E75</f>
        <v>702</v>
      </c>
      <c r="F70" s="36">
        <f>'ComLg Class kWh'!C75</f>
        <v>17688</v>
      </c>
      <c r="G70" s="36">
        <f>'ComLg Class kWh'!D75</f>
        <v>101</v>
      </c>
      <c r="H70" s="36">
        <f>'ComLg Class kWh'!F75</f>
        <v>185</v>
      </c>
      <c r="I70" s="36">
        <f>'ComLg Class kWh'!G75</f>
        <v>75</v>
      </c>
      <c r="J70" s="36">
        <f>'ComLg Class kWh'!H75</f>
        <v>30</v>
      </c>
      <c r="L70" s="42">
        <v>0</v>
      </c>
      <c r="M70" s="42">
        <v>0</v>
      </c>
      <c r="N70" s="42">
        <f>'Cust MB ComLg True Rate Spread'!C$19</f>
        <v>0</v>
      </c>
      <c r="O70" s="42">
        <v>5</v>
      </c>
      <c r="P70" s="42">
        <v>0</v>
      </c>
      <c r="Q70" s="42">
        <v>1</v>
      </c>
      <c r="R70" s="42">
        <f t="shared" si="1"/>
        <v>5</v>
      </c>
      <c r="S70" s="142">
        <v>1</v>
      </c>
      <c r="T70" s="42">
        <f t="shared" si="2"/>
        <v>8</v>
      </c>
      <c r="U70" s="42">
        <v>4</v>
      </c>
      <c r="V70" s="42">
        <v>19</v>
      </c>
      <c r="W70" s="142">
        <v>5</v>
      </c>
      <c r="Y70" s="42">
        <f t="shared" si="3"/>
        <v>0</v>
      </c>
      <c r="Z70" s="42">
        <f t="shared" si="4"/>
        <v>0</v>
      </c>
      <c r="AA70" s="42">
        <f t="shared" si="5"/>
        <v>702</v>
      </c>
      <c r="AB70" s="42">
        <f t="shared" si="6"/>
        <v>17654</v>
      </c>
      <c r="AC70" s="42">
        <f>ROUND(($F70-SUM($O70:$P70))*'Cust MB ComLg True Rate Spread'!$E$25,0)</f>
        <v>29</v>
      </c>
      <c r="AD70" s="42">
        <f t="shared" si="7"/>
        <v>100</v>
      </c>
      <c r="AE70" s="42">
        <f t="shared" si="8"/>
        <v>171</v>
      </c>
      <c r="AF70" s="42">
        <f>ROUND(($H70-SUM($R70:$S70))*'Cust MB ComLg True Rate Spread'!$H$25,0)</f>
        <v>8</v>
      </c>
      <c r="AG70" s="42">
        <f t="shared" si="9"/>
        <v>44</v>
      </c>
      <c r="AH70" s="42">
        <f>ROUND(($I70-SUM($T70:$U70))*'Cust MB ComLg True Rate Spread'!$J$25,0)</f>
        <v>0</v>
      </c>
      <c r="AI70" s="42">
        <f>'Cust MB ComLg True Rate Spread'!$K$15</f>
        <v>0</v>
      </c>
      <c r="AJ70" s="44">
        <f t="shared" si="10"/>
        <v>25</v>
      </c>
    </row>
    <row r="71" spans="1:36">
      <c r="A71" s="3">
        <f t="shared" si="12"/>
        <v>2017</v>
      </c>
      <c r="B71" s="3" t="s">
        <v>42</v>
      </c>
      <c r="C71" s="36">
        <v>0</v>
      </c>
      <c r="D71" s="36">
        <v>0</v>
      </c>
      <c r="E71" s="36">
        <f>'ComLg Class kWh'!E76</f>
        <v>704</v>
      </c>
      <c r="F71" s="36">
        <f>'ComLg Class kWh'!C76</f>
        <v>17714</v>
      </c>
      <c r="G71" s="36">
        <f>'ComLg Class kWh'!D76</f>
        <v>101</v>
      </c>
      <c r="H71" s="36">
        <f>'ComLg Class kWh'!F76</f>
        <v>186</v>
      </c>
      <c r="I71" s="36">
        <f>'ComLg Class kWh'!G76</f>
        <v>75</v>
      </c>
      <c r="J71" s="36">
        <f>'ComLg Class kWh'!H76</f>
        <v>30</v>
      </c>
      <c r="L71" s="42">
        <v>0</v>
      </c>
      <c r="M71" s="42">
        <v>0</v>
      </c>
      <c r="N71" s="42">
        <f>'Cust MB ComLg True Rate Spread'!C$19</f>
        <v>0</v>
      </c>
      <c r="O71" s="42">
        <v>5</v>
      </c>
      <c r="P71" s="42">
        <v>0</v>
      </c>
      <c r="Q71" s="42">
        <v>1</v>
      </c>
      <c r="R71" s="42">
        <f t="shared" si="1"/>
        <v>5</v>
      </c>
      <c r="S71" s="142">
        <v>1</v>
      </c>
      <c r="T71" s="42">
        <f t="shared" si="2"/>
        <v>8</v>
      </c>
      <c r="U71" s="42">
        <v>4</v>
      </c>
      <c r="V71" s="42">
        <v>19</v>
      </c>
      <c r="W71" s="142">
        <v>5</v>
      </c>
      <c r="Y71" s="42">
        <f t="shared" si="3"/>
        <v>0</v>
      </c>
      <c r="Z71" s="42">
        <f t="shared" si="4"/>
        <v>0</v>
      </c>
      <c r="AA71" s="42">
        <f t="shared" si="5"/>
        <v>704</v>
      </c>
      <c r="AB71" s="42">
        <f t="shared" si="6"/>
        <v>17680</v>
      </c>
      <c r="AC71" s="42">
        <f>ROUND(($F71-SUM($O71:$P71))*'Cust MB ComLg True Rate Spread'!$E$25,0)</f>
        <v>29</v>
      </c>
      <c r="AD71" s="42">
        <f t="shared" si="7"/>
        <v>100</v>
      </c>
      <c r="AE71" s="42">
        <f t="shared" si="8"/>
        <v>172</v>
      </c>
      <c r="AF71" s="42">
        <f>ROUND(($H71-SUM($R71:$S71))*'Cust MB ComLg True Rate Spread'!$H$25,0)</f>
        <v>8</v>
      </c>
      <c r="AG71" s="42">
        <f t="shared" si="9"/>
        <v>44</v>
      </c>
      <c r="AH71" s="42">
        <f>ROUND(($I71-SUM($T71:$U71))*'Cust MB ComLg True Rate Spread'!$J$25,0)</f>
        <v>0</v>
      </c>
      <c r="AI71" s="42">
        <f>'Cust MB ComLg True Rate Spread'!$K$15</f>
        <v>0</v>
      </c>
      <c r="AJ71" s="44">
        <f t="shared" si="10"/>
        <v>25</v>
      </c>
    </row>
    <row r="72" spans="1:36">
      <c r="A72" s="3">
        <f t="shared" si="12"/>
        <v>2017</v>
      </c>
      <c r="B72" s="3" t="s">
        <v>43</v>
      </c>
      <c r="C72" s="36">
        <v>0</v>
      </c>
      <c r="D72" s="36">
        <v>0</v>
      </c>
      <c r="E72" s="36">
        <f>'ComLg Class kWh'!E77</f>
        <v>706</v>
      </c>
      <c r="F72" s="36">
        <f>'ComLg Class kWh'!C77</f>
        <v>17714</v>
      </c>
      <c r="G72" s="36">
        <f>'ComLg Class kWh'!D77</f>
        <v>100</v>
      </c>
      <c r="H72" s="36">
        <f>'ComLg Class kWh'!F77</f>
        <v>187</v>
      </c>
      <c r="I72" s="36">
        <f>'ComLg Class kWh'!G77</f>
        <v>75</v>
      </c>
      <c r="J72" s="36">
        <f>'ComLg Class kWh'!H77</f>
        <v>30</v>
      </c>
      <c r="L72" s="42">
        <v>0</v>
      </c>
      <c r="M72" s="42">
        <v>0</v>
      </c>
      <c r="N72" s="42">
        <f>'Cust MB ComLg True Rate Spread'!C$19</f>
        <v>0</v>
      </c>
      <c r="O72" s="42">
        <v>5</v>
      </c>
      <c r="P72" s="42">
        <v>0</v>
      </c>
      <c r="Q72" s="42">
        <v>1</v>
      </c>
      <c r="R72" s="42">
        <f t="shared" si="1"/>
        <v>5</v>
      </c>
      <c r="S72" s="142">
        <v>1</v>
      </c>
      <c r="T72" s="42">
        <f t="shared" si="2"/>
        <v>8</v>
      </c>
      <c r="U72" s="42">
        <v>4</v>
      </c>
      <c r="V72" s="42">
        <v>19</v>
      </c>
      <c r="W72" s="142">
        <v>5</v>
      </c>
      <c r="Y72" s="42">
        <f t="shared" si="3"/>
        <v>0</v>
      </c>
      <c r="Z72" s="42">
        <f t="shared" si="4"/>
        <v>0</v>
      </c>
      <c r="AA72" s="42">
        <f t="shared" si="5"/>
        <v>706</v>
      </c>
      <c r="AB72" s="42">
        <f t="shared" si="6"/>
        <v>17680</v>
      </c>
      <c r="AC72" s="42">
        <f>ROUND(($F72-SUM($O72:$P72))*'Cust MB ComLg True Rate Spread'!$E$25,0)</f>
        <v>29</v>
      </c>
      <c r="AD72" s="42">
        <f t="shared" si="7"/>
        <v>99</v>
      </c>
      <c r="AE72" s="42">
        <f t="shared" si="8"/>
        <v>173</v>
      </c>
      <c r="AF72" s="42">
        <f>ROUND(($H72-SUM($R72:$S72))*'Cust MB ComLg True Rate Spread'!$H$25,0)</f>
        <v>8</v>
      </c>
      <c r="AG72" s="42">
        <f t="shared" si="9"/>
        <v>44</v>
      </c>
      <c r="AH72" s="42">
        <f>ROUND(($I72-SUM($T72:$U72))*'Cust MB ComLg True Rate Spread'!$J$25,0)</f>
        <v>0</v>
      </c>
      <c r="AI72" s="42">
        <f>'Cust MB ComLg True Rate Spread'!$K$15</f>
        <v>0</v>
      </c>
      <c r="AJ72" s="44">
        <f t="shared" si="10"/>
        <v>25</v>
      </c>
    </row>
    <row r="73" spans="1:36">
      <c r="A73" s="3">
        <f t="shared" si="12"/>
        <v>2017</v>
      </c>
      <c r="B73" s="3" t="s">
        <v>44</v>
      </c>
      <c r="C73" s="36">
        <v>0</v>
      </c>
      <c r="D73" s="36">
        <v>0</v>
      </c>
      <c r="E73" s="36">
        <f>'ComLg Class kWh'!E78</f>
        <v>708</v>
      </c>
      <c r="F73" s="36">
        <f>'ComLg Class kWh'!C78</f>
        <v>17714</v>
      </c>
      <c r="G73" s="36">
        <f>'ComLg Class kWh'!D78</f>
        <v>100</v>
      </c>
      <c r="H73" s="36">
        <f>'ComLg Class kWh'!F78</f>
        <v>188</v>
      </c>
      <c r="I73" s="36">
        <f>'ComLg Class kWh'!G78</f>
        <v>75</v>
      </c>
      <c r="J73" s="36">
        <f>'ComLg Class kWh'!H78</f>
        <v>30</v>
      </c>
      <c r="L73" s="42">
        <v>0</v>
      </c>
      <c r="M73" s="42">
        <v>0</v>
      </c>
      <c r="N73" s="42">
        <f>'Cust MB ComLg True Rate Spread'!C$19</f>
        <v>0</v>
      </c>
      <c r="O73" s="42">
        <v>5</v>
      </c>
      <c r="P73" s="42">
        <v>0</v>
      </c>
      <c r="Q73" s="42">
        <v>1</v>
      </c>
      <c r="R73" s="42">
        <f t="shared" si="1"/>
        <v>5</v>
      </c>
      <c r="S73" s="142">
        <v>1</v>
      </c>
      <c r="T73" s="42">
        <f t="shared" si="2"/>
        <v>8</v>
      </c>
      <c r="U73" s="42">
        <v>4</v>
      </c>
      <c r="V73" s="42">
        <v>19</v>
      </c>
      <c r="W73" s="142">
        <v>5</v>
      </c>
      <c r="Y73" s="42">
        <f t="shared" si="3"/>
        <v>0</v>
      </c>
      <c r="Z73" s="42">
        <f t="shared" si="4"/>
        <v>0</v>
      </c>
      <c r="AA73" s="42">
        <f t="shared" ref="AA73:AA136" si="13">E73-N73</f>
        <v>708</v>
      </c>
      <c r="AB73" s="42">
        <f t="shared" ref="AB73:AB136" si="14">$F73-SUM($O73:$P73)-$AC73</f>
        <v>17680</v>
      </c>
      <c r="AC73" s="42">
        <f>ROUND(($F73-SUM($O73:$P73))*'Cust MB ComLg True Rate Spread'!$E$25,0)</f>
        <v>29</v>
      </c>
      <c r="AD73" s="42">
        <f t="shared" si="7"/>
        <v>99</v>
      </c>
      <c r="AE73" s="42">
        <f t="shared" ref="AE73:AE136" si="15">$H73-SUM($R73:$S73)-$AF73</f>
        <v>174</v>
      </c>
      <c r="AF73" s="42">
        <f>ROUND(($H73-SUM($R73:$S73))*'Cust MB ComLg True Rate Spread'!$H$25,0)</f>
        <v>8</v>
      </c>
      <c r="AG73" s="42">
        <f t="shared" si="9"/>
        <v>44</v>
      </c>
      <c r="AH73" s="42">
        <f>ROUND(($I73-SUM($T73:$U73))*'Cust MB ComLg True Rate Spread'!$J$25,0)</f>
        <v>0</v>
      </c>
      <c r="AI73" s="42">
        <f>'Cust MB ComLg True Rate Spread'!$K$15</f>
        <v>0</v>
      </c>
      <c r="AJ73" s="44">
        <f t="shared" si="10"/>
        <v>25</v>
      </c>
    </row>
    <row r="74" spans="1:36">
      <c r="A74" s="3">
        <f t="shared" si="12"/>
        <v>2017</v>
      </c>
      <c r="B74" s="3" t="s">
        <v>45</v>
      </c>
      <c r="C74" s="36">
        <v>0</v>
      </c>
      <c r="D74" s="36">
        <v>0</v>
      </c>
      <c r="E74" s="36">
        <f>'ComLg Class kWh'!E79</f>
        <v>711</v>
      </c>
      <c r="F74" s="36">
        <f>'ComLg Class kWh'!C79</f>
        <v>17726</v>
      </c>
      <c r="G74" s="36">
        <f>'ComLg Class kWh'!D79</f>
        <v>100</v>
      </c>
      <c r="H74" s="36">
        <f>'ComLg Class kWh'!F79</f>
        <v>188</v>
      </c>
      <c r="I74" s="36">
        <f>'ComLg Class kWh'!G79</f>
        <v>75</v>
      </c>
      <c r="J74" s="36">
        <f>'ComLg Class kWh'!H79</f>
        <v>30</v>
      </c>
      <c r="L74" s="42">
        <v>0</v>
      </c>
      <c r="M74" s="42">
        <v>0</v>
      </c>
      <c r="N74" s="42">
        <f>'Cust MB ComLg True Rate Spread'!C$19</f>
        <v>0</v>
      </c>
      <c r="O74" s="42">
        <v>5</v>
      </c>
      <c r="P74" s="42">
        <v>0</v>
      </c>
      <c r="Q74" s="42">
        <v>1</v>
      </c>
      <c r="R74" s="42">
        <f t="shared" ref="R74:R137" si="16">1+4</f>
        <v>5</v>
      </c>
      <c r="S74" s="142">
        <v>1</v>
      </c>
      <c r="T74" s="42">
        <f t="shared" ref="T74:T137" si="17">6+2</f>
        <v>8</v>
      </c>
      <c r="U74" s="42">
        <v>4</v>
      </c>
      <c r="V74" s="42">
        <v>19</v>
      </c>
      <c r="W74" s="142">
        <v>5</v>
      </c>
      <c r="Y74" s="42">
        <f t="shared" ref="Y74:Y137" si="18">C74-L74</f>
        <v>0</v>
      </c>
      <c r="Z74" s="42">
        <f t="shared" ref="Z74:Z137" si="19">D74-M74</f>
        <v>0</v>
      </c>
      <c r="AA74" s="42">
        <f t="shared" si="13"/>
        <v>711</v>
      </c>
      <c r="AB74" s="42">
        <f t="shared" si="14"/>
        <v>17692</v>
      </c>
      <c r="AC74" s="42">
        <f>ROUND(($F74-SUM($O74:$P74))*'Cust MB ComLg True Rate Spread'!$E$25,0)</f>
        <v>29</v>
      </c>
      <c r="AD74" s="42">
        <f t="shared" ref="AD74:AD137" si="20">G74-Q74</f>
        <v>99</v>
      </c>
      <c r="AE74" s="42">
        <f t="shared" si="15"/>
        <v>174</v>
      </c>
      <c r="AF74" s="42">
        <f>ROUND(($H74-SUM($R74:$S74))*'Cust MB ComLg True Rate Spread'!$H$25,0)</f>
        <v>8</v>
      </c>
      <c r="AG74" s="42">
        <f t="shared" ref="AG74:AG137" si="21">$I74-SUM($T74:$V74)-$AH74-AI74</f>
        <v>44</v>
      </c>
      <c r="AH74" s="42">
        <f>ROUND(($I74-SUM($T74:$U74))*'Cust MB ComLg True Rate Spread'!$J$25,0)</f>
        <v>0</v>
      </c>
      <c r="AI74" s="42">
        <f>'Cust MB ComLg True Rate Spread'!$K$15</f>
        <v>0</v>
      </c>
      <c r="AJ74" s="44">
        <f t="shared" ref="AJ74:AJ137" si="22">J74-W74</f>
        <v>25</v>
      </c>
    </row>
    <row r="75" spans="1:36">
      <c r="A75" s="3">
        <f t="shared" si="12"/>
        <v>2017</v>
      </c>
      <c r="B75" s="3" t="s">
        <v>46</v>
      </c>
      <c r="C75" s="36">
        <v>0</v>
      </c>
      <c r="D75" s="36">
        <v>0</v>
      </c>
      <c r="E75" s="36">
        <f>'ComLg Class kWh'!E80</f>
        <v>713</v>
      </c>
      <c r="F75" s="36">
        <f>'ComLg Class kWh'!C80</f>
        <v>17740</v>
      </c>
      <c r="G75" s="36">
        <f>'ComLg Class kWh'!D80</f>
        <v>100</v>
      </c>
      <c r="H75" s="36">
        <f>'ComLg Class kWh'!F80</f>
        <v>189</v>
      </c>
      <c r="I75" s="36">
        <f>'ComLg Class kWh'!G80</f>
        <v>75</v>
      </c>
      <c r="J75" s="36">
        <f>'ComLg Class kWh'!H80</f>
        <v>30</v>
      </c>
      <c r="L75" s="42">
        <v>0</v>
      </c>
      <c r="M75" s="42">
        <v>0</v>
      </c>
      <c r="N75" s="42">
        <f>'Cust MB ComLg True Rate Spread'!C$19</f>
        <v>0</v>
      </c>
      <c r="O75" s="42">
        <v>5</v>
      </c>
      <c r="P75" s="42">
        <v>0</v>
      </c>
      <c r="Q75" s="42">
        <v>1</v>
      </c>
      <c r="R75" s="42">
        <f t="shared" si="16"/>
        <v>5</v>
      </c>
      <c r="S75" s="142">
        <v>1</v>
      </c>
      <c r="T75" s="42">
        <f t="shared" si="17"/>
        <v>8</v>
      </c>
      <c r="U75" s="42">
        <v>4</v>
      </c>
      <c r="V75" s="42">
        <v>19</v>
      </c>
      <c r="W75" s="142">
        <v>5</v>
      </c>
      <c r="Y75" s="42">
        <f t="shared" si="18"/>
        <v>0</v>
      </c>
      <c r="Z75" s="42">
        <f t="shared" si="19"/>
        <v>0</v>
      </c>
      <c r="AA75" s="42">
        <f t="shared" si="13"/>
        <v>713</v>
      </c>
      <c r="AB75" s="42">
        <f t="shared" si="14"/>
        <v>17706</v>
      </c>
      <c r="AC75" s="42">
        <f>ROUND(($F75-SUM($O75:$P75))*'Cust MB ComLg True Rate Spread'!$E$25,0)</f>
        <v>29</v>
      </c>
      <c r="AD75" s="42">
        <f t="shared" si="20"/>
        <v>99</v>
      </c>
      <c r="AE75" s="42">
        <f t="shared" si="15"/>
        <v>175</v>
      </c>
      <c r="AF75" s="42">
        <f>ROUND(($H75-SUM($R75:$S75))*'Cust MB ComLg True Rate Spread'!$H$25,0)</f>
        <v>8</v>
      </c>
      <c r="AG75" s="42">
        <f t="shared" si="21"/>
        <v>44</v>
      </c>
      <c r="AH75" s="42">
        <f>ROUND(($I75-SUM($T75:$U75))*'Cust MB ComLg True Rate Spread'!$J$25,0)</f>
        <v>0</v>
      </c>
      <c r="AI75" s="42">
        <f>'Cust MB ComLg True Rate Spread'!$K$15</f>
        <v>0</v>
      </c>
      <c r="AJ75" s="44">
        <f t="shared" si="22"/>
        <v>25</v>
      </c>
    </row>
    <row r="76" spans="1:36">
      <c r="A76" s="3">
        <f t="shared" si="12"/>
        <v>2018</v>
      </c>
      <c r="B76" s="3" t="s">
        <v>31</v>
      </c>
      <c r="C76" s="36">
        <v>0</v>
      </c>
      <c r="D76" s="36">
        <v>0</v>
      </c>
      <c r="E76" s="36">
        <f>'ComLg Class kWh'!E81</f>
        <v>715</v>
      </c>
      <c r="F76" s="36">
        <f>'ComLg Class kWh'!C81</f>
        <v>17788</v>
      </c>
      <c r="G76" s="36">
        <f>'ComLg Class kWh'!D81</f>
        <v>100</v>
      </c>
      <c r="H76" s="36">
        <f>'ComLg Class kWh'!F81</f>
        <v>189</v>
      </c>
      <c r="I76" s="36">
        <f>'ComLg Class kWh'!G81</f>
        <v>75</v>
      </c>
      <c r="J76" s="36">
        <f>'ComLg Class kWh'!H81</f>
        <v>30</v>
      </c>
      <c r="L76" s="42">
        <v>0</v>
      </c>
      <c r="M76" s="42">
        <v>0</v>
      </c>
      <c r="N76" s="42">
        <f>'Cust MB ComLg True Rate Spread'!C$19</f>
        <v>0</v>
      </c>
      <c r="O76" s="42">
        <v>5</v>
      </c>
      <c r="P76" s="42">
        <v>0</v>
      </c>
      <c r="Q76" s="42">
        <v>1</v>
      </c>
      <c r="R76" s="42">
        <f t="shared" si="16"/>
        <v>5</v>
      </c>
      <c r="S76" s="142">
        <v>1</v>
      </c>
      <c r="T76" s="42">
        <f t="shared" si="17"/>
        <v>8</v>
      </c>
      <c r="U76" s="42">
        <v>4</v>
      </c>
      <c r="V76" s="42">
        <v>19</v>
      </c>
      <c r="W76" s="142">
        <v>5</v>
      </c>
      <c r="Y76" s="42">
        <f t="shared" si="18"/>
        <v>0</v>
      </c>
      <c r="Z76" s="42">
        <f t="shared" si="19"/>
        <v>0</v>
      </c>
      <c r="AA76" s="42">
        <f t="shared" si="13"/>
        <v>715</v>
      </c>
      <c r="AB76" s="42">
        <f t="shared" si="14"/>
        <v>17754</v>
      </c>
      <c r="AC76" s="42">
        <f>ROUND(($F76-SUM($O76:$P76))*'Cust MB ComLg True Rate Spread'!$E$25,0)</f>
        <v>29</v>
      </c>
      <c r="AD76" s="42">
        <f t="shared" si="20"/>
        <v>99</v>
      </c>
      <c r="AE76" s="42">
        <f t="shared" si="15"/>
        <v>175</v>
      </c>
      <c r="AF76" s="42">
        <f>ROUND(($H76-SUM($R76:$S76))*'Cust MB ComLg True Rate Spread'!$H$25,0)</f>
        <v>8</v>
      </c>
      <c r="AG76" s="42">
        <f t="shared" si="21"/>
        <v>44</v>
      </c>
      <c r="AH76" s="42">
        <f>ROUND(($I76-SUM($T76:$U76))*'Cust MB ComLg True Rate Spread'!$J$25,0)</f>
        <v>0</v>
      </c>
      <c r="AI76" s="42">
        <f>'Cust MB ComLg True Rate Spread'!$K$15</f>
        <v>0</v>
      </c>
      <c r="AJ76" s="44">
        <f t="shared" si="22"/>
        <v>25</v>
      </c>
    </row>
    <row r="77" spans="1:36">
      <c r="A77" s="3">
        <f t="shared" si="12"/>
        <v>2018</v>
      </c>
      <c r="B77" s="3" t="s">
        <v>32</v>
      </c>
      <c r="C77" s="36">
        <v>0</v>
      </c>
      <c r="D77" s="36">
        <v>0</v>
      </c>
      <c r="E77" s="36">
        <f>'ComLg Class kWh'!E82</f>
        <v>719</v>
      </c>
      <c r="F77" s="36">
        <f>'ComLg Class kWh'!C82</f>
        <v>17829</v>
      </c>
      <c r="G77" s="36">
        <f>'ComLg Class kWh'!D82</f>
        <v>99</v>
      </c>
      <c r="H77" s="36">
        <f>'ComLg Class kWh'!F82</f>
        <v>189</v>
      </c>
      <c r="I77" s="36">
        <f>'ComLg Class kWh'!G82</f>
        <v>75</v>
      </c>
      <c r="J77" s="36">
        <f>'ComLg Class kWh'!H82</f>
        <v>30</v>
      </c>
      <c r="L77" s="42">
        <v>0</v>
      </c>
      <c r="M77" s="42">
        <v>0</v>
      </c>
      <c r="N77" s="42">
        <f>'Cust MB ComLg True Rate Spread'!C$19</f>
        <v>0</v>
      </c>
      <c r="O77" s="42">
        <v>5</v>
      </c>
      <c r="P77" s="42">
        <v>0</v>
      </c>
      <c r="Q77" s="42">
        <v>1</v>
      </c>
      <c r="R77" s="42">
        <f t="shared" si="16"/>
        <v>5</v>
      </c>
      <c r="S77" s="142">
        <v>1</v>
      </c>
      <c r="T77" s="42">
        <f t="shared" si="17"/>
        <v>8</v>
      </c>
      <c r="U77" s="42">
        <v>4</v>
      </c>
      <c r="V77" s="42">
        <v>19</v>
      </c>
      <c r="W77" s="142">
        <v>5</v>
      </c>
      <c r="Y77" s="42">
        <f t="shared" si="18"/>
        <v>0</v>
      </c>
      <c r="Z77" s="42">
        <f t="shared" si="19"/>
        <v>0</v>
      </c>
      <c r="AA77" s="42">
        <f t="shared" si="13"/>
        <v>719</v>
      </c>
      <c r="AB77" s="42">
        <f t="shared" si="14"/>
        <v>17795</v>
      </c>
      <c r="AC77" s="42">
        <f>ROUND(($F77-SUM($O77:$P77))*'Cust MB ComLg True Rate Spread'!$E$25,0)</f>
        <v>29</v>
      </c>
      <c r="AD77" s="42">
        <f t="shared" si="20"/>
        <v>98</v>
      </c>
      <c r="AE77" s="42">
        <f t="shared" si="15"/>
        <v>175</v>
      </c>
      <c r="AF77" s="42">
        <f>ROUND(($H77-SUM($R77:$S77))*'Cust MB ComLg True Rate Spread'!$H$25,0)</f>
        <v>8</v>
      </c>
      <c r="AG77" s="42">
        <f t="shared" si="21"/>
        <v>44</v>
      </c>
      <c r="AH77" s="42">
        <f>ROUND(($I77-SUM($T77:$U77))*'Cust MB ComLg True Rate Spread'!$J$25,0)</f>
        <v>0</v>
      </c>
      <c r="AI77" s="42">
        <f>'Cust MB ComLg True Rate Spread'!$K$15</f>
        <v>0</v>
      </c>
      <c r="AJ77" s="44">
        <f t="shared" si="22"/>
        <v>25</v>
      </c>
    </row>
    <row r="78" spans="1:36">
      <c r="A78" s="3">
        <f t="shared" si="12"/>
        <v>2018</v>
      </c>
      <c r="B78" s="3" t="s">
        <v>33</v>
      </c>
      <c r="C78" s="36">
        <v>0</v>
      </c>
      <c r="D78" s="36">
        <v>0</v>
      </c>
      <c r="E78" s="36">
        <f>'ComLg Class kWh'!E83</f>
        <v>721</v>
      </c>
      <c r="F78" s="36">
        <f>'ComLg Class kWh'!C83</f>
        <v>17865</v>
      </c>
      <c r="G78" s="36">
        <f>'ComLg Class kWh'!D83</f>
        <v>99</v>
      </c>
      <c r="H78" s="36">
        <f>'ComLg Class kWh'!F83</f>
        <v>190</v>
      </c>
      <c r="I78" s="36">
        <f>'ComLg Class kWh'!G83</f>
        <v>75</v>
      </c>
      <c r="J78" s="36">
        <f>'ComLg Class kWh'!H83</f>
        <v>30</v>
      </c>
      <c r="L78" s="42">
        <v>0</v>
      </c>
      <c r="M78" s="42">
        <v>0</v>
      </c>
      <c r="N78" s="42">
        <f>'Cust MB ComLg True Rate Spread'!C$19</f>
        <v>0</v>
      </c>
      <c r="O78" s="42">
        <v>5</v>
      </c>
      <c r="P78" s="42">
        <v>0</v>
      </c>
      <c r="Q78" s="42">
        <v>1</v>
      </c>
      <c r="R78" s="42">
        <f t="shared" si="16"/>
        <v>5</v>
      </c>
      <c r="S78" s="142">
        <v>1</v>
      </c>
      <c r="T78" s="42">
        <f t="shared" si="17"/>
        <v>8</v>
      </c>
      <c r="U78" s="42">
        <v>4</v>
      </c>
      <c r="V78" s="42">
        <v>19</v>
      </c>
      <c r="W78" s="142">
        <v>5</v>
      </c>
      <c r="Y78" s="42">
        <f t="shared" si="18"/>
        <v>0</v>
      </c>
      <c r="Z78" s="42">
        <f t="shared" si="19"/>
        <v>0</v>
      </c>
      <c r="AA78" s="42">
        <f t="shared" si="13"/>
        <v>721</v>
      </c>
      <c r="AB78" s="42">
        <f t="shared" si="14"/>
        <v>17830</v>
      </c>
      <c r="AC78" s="42">
        <f>ROUND(($F78-SUM($O78:$P78))*'Cust MB ComLg True Rate Spread'!$E$25,0)</f>
        <v>30</v>
      </c>
      <c r="AD78" s="42">
        <f t="shared" si="20"/>
        <v>98</v>
      </c>
      <c r="AE78" s="42">
        <f t="shared" si="15"/>
        <v>176</v>
      </c>
      <c r="AF78" s="42">
        <f>ROUND(($H78-SUM($R78:$S78))*'Cust MB ComLg True Rate Spread'!$H$25,0)</f>
        <v>8</v>
      </c>
      <c r="AG78" s="42">
        <f t="shared" si="21"/>
        <v>44</v>
      </c>
      <c r="AH78" s="42">
        <f>ROUND(($I78-SUM($T78:$U78))*'Cust MB ComLg True Rate Spread'!$J$25,0)</f>
        <v>0</v>
      </c>
      <c r="AI78" s="42">
        <f>'Cust MB ComLg True Rate Spread'!$K$15</f>
        <v>0</v>
      </c>
      <c r="AJ78" s="44">
        <f t="shared" si="22"/>
        <v>25</v>
      </c>
    </row>
    <row r="79" spans="1:36">
      <c r="A79" s="3">
        <f t="shared" si="12"/>
        <v>2018</v>
      </c>
      <c r="B79" s="3" t="s">
        <v>34</v>
      </c>
      <c r="C79" s="36">
        <v>0</v>
      </c>
      <c r="D79" s="36">
        <v>0</v>
      </c>
      <c r="E79" s="36">
        <f>'ComLg Class kWh'!E84</f>
        <v>722</v>
      </c>
      <c r="F79" s="36">
        <f>'ComLg Class kWh'!C84</f>
        <v>17900</v>
      </c>
      <c r="G79" s="36">
        <f>'ComLg Class kWh'!D84</f>
        <v>99</v>
      </c>
      <c r="H79" s="36">
        <f>'ComLg Class kWh'!F84</f>
        <v>192</v>
      </c>
      <c r="I79" s="36">
        <f>'ComLg Class kWh'!G84</f>
        <v>75</v>
      </c>
      <c r="J79" s="36">
        <f>'ComLg Class kWh'!H84</f>
        <v>30</v>
      </c>
      <c r="L79" s="42">
        <v>0</v>
      </c>
      <c r="M79" s="42">
        <v>0</v>
      </c>
      <c r="N79" s="42">
        <f>'Cust MB ComLg True Rate Spread'!C$19</f>
        <v>0</v>
      </c>
      <c r="O79" s="42">
        <v>5</v>
      </c>
      <c r="P79" s="42">
        <v>0</v>
      </c>
      <c r="Q79" s="42">
        <v>1</v>
      </c>
      <c r="R79" s="42">
        <f t="shared" si="16"/>
        <v>5</v>
      </c>
      <c r="S79" s="142">
        <v>1</v>
      </c>
      <c r="T79" s="42">
        <f t="shared" si="17"/>
        <v>8</v>
      </c>
      <c r="U79" s="42">
        <v>4</v>
      </c>
      <c r="V79" s="42">
        <v>19</v>
      </c>
      <c r="W79" s="142">
        <v>5</v>
      </c>
      <c r="Y79" s="42">
        <f t="shared" si="18"/>
        <v>0</v>
      </c>
      <c r="Z79" s="42">
        <f t="shared" si="19"/>
        <v>0</v>
      </c>
      <c r="AA79" s="42">
        <f t="shared" si="13"/>
        <v>722</v>
      </c>
      <c r="AB79" s="42">
        <f t="shared" si="14"/>
        <v>17865</v>
      </c>
      <c r="AC79" s="42">
        <f>ROUND(($F79-SUM($O79:$P79))*'Cust MB ComLg True Rate Spread'!$E$25,0)</f>
        <v>30</v>
      </c>
      <c r="AD79" s="42">
        <f t="shared" si="20"/>
        <v>98</v>
      </c>
      <c r="AE79" s="42">
        <f t="shared" si="15"/>
        <v>178</v>
      </c>
      <c r="AF79" s="42">
        <f>ROUND(($H79-SUM($R79:$S79))*'Cust MB ComLg True Rate Spread'!$H$25,0)</f>
        <v>8</v>
      </c>
      <c r="AG79" s="42">
        <f t="shared" si="21"/>
        <v>44</v>
      </c>
      <c r="AH79" s="42">
        <f>ROUND(($I79-SUM($T79:$U79))*'Cust MB ComLg True Rate Spread'!$J$25,0)</f>
        <v>0</v>
      </c>
      <c r="AI79" s="42">
        <f>'Cust MB ComLg True Rate Spread'!$K$15</f>
        <v>0</v>
      </c>
      <c r="AJ79" s="44">
        <f t="shared" si="22"/>
        <v>25</v>
      </c>
    </row>
    <row r="80" spans="1:36">
      <c r="A80" s="3">
        <f t="shared" si="12"/>
        <v>2018</v>
      </c>
      <c r="B80" s="3" t="s">
        <v>35</v>
      </c>
      <c r="C80" s="36">
        <v>0</v>
      </c>
      <c r="D80" s="36">
        <v>0</v>
      </c>
      <c r="E80" s="36">
        <f>'ComLg Class kWh'!E85</f>
        <v>725</v>
      </c>
      <c r="F80" s="36">
        <f>'ComLg Class kWh'!C85</f>
        <v>17936</v>
      </c>
      <c r="G80" s="36">
        <f>'ComLg Class kWh'!D85</f>
        <v>99</v>
      </c>
      <c r="H80" s="36">
        <f>'ComLg Class kWh'!F85</f>
        <v>192</v>
      </c>
      <c r="I80" s="36">
        <f>'ComLg Class kWh'!G85</f>
        <v>75</v>
      </c>
      <c r="J80" s="36">
        <f>'ComLg Class kWh'!H85</f>
        <v>30</v>
      </c>
      <c r="L80" s="42">
        <v>0</v>
      </c>
      <c r="M80" s="42">
        <v>0</v>
      </c>
      <c r="N80" s="42">
        <f>'Cust MB ComLg True Rate Spread'!C$19</f>
        <v>0</v>
      </c>
      <c r="O80" s="42">
        <v>5</v>
      </c>
      <c r="P80" s="42">
        <v>0</v>
      </c>
      <c r="Q80" s="42">
        <v>1</v>
      </c>
      <c r="R80" s="42">
        <f t="shared" si="16"/>
        <v>5</v>
      </c>
      <c r="S80" s="142">
        <v>1</v>
      </c>
      <c r="T80" s="42">
        <f t="shared" si="17"/>
        <v>8</v>
      </c>
      <c r="U80" s="42">
        <v>4</v>
      </c>
      <c r="V80" s="42">
        <v>19</v>
      </c>
      <c r="W80" s="142">
        <v>5</v>
      </c>
      <c r="Y80" s="42">
        <f t="shared" si="18"/>
        <v>0</v>
      </c>
      <c r="Z80" s="42">
        <f t="shared" si="19"/>
        <v>0</v>
      </c>
      <c r="AA80" s="42">
        <f t="shared" si="13"/>
        <v>725</v>
      </c>
      <c r="AB80" s="42">
        <f t="shared" si="14"/>
        <v>17901</v>
      </c>
      <c r="AC80" s="42">
        <f>ROUND(($F80-SUM($O80:$P80))*'Cust MB ComLg True Rate Spread'!$E$25,0)</f>
        <v>30</v>
      </c>
      <c r="AD80" s="42">
        <f t="shared" si="20"/>
        <v>98</v>
      </c>
      <c r="AE80" s="42">
        <f t="shared" si="15"/>
        <v>178</v>
      </c>
      <c r="AF80" s="42">
        <f>ROUND(($H80-SUM($R80:$S80))*'Cust MB ComLg True Rate Spread'!$H$25,0)</f>
        <v>8</v>
      </c>
      <c r="AG80" s="42">
        <f t="shared" si="21"/>
        <v>44</v>
      </c>
      <c r="AH80" s="42">
        <f>ROUND(($I80-SUM($T80:$U80))*'Cust MB ComLg True Rate Spread'!$J$25,0)</f>
        <v>0</v>
      </c>
      <c r="AI80" s="42">
        <f>'Cust MB ComLg True Rate Spread'!$K$15</f>
        <v>0</v>
      </c>
      <c r="AJ80" s="44">
        <f t="shared" si="22"/>
        <v>25</v>
      </c>
    </row>
    <row r="81" spans="1:36">
      <c r="A81" s="3">
        <f t="shared" si="12"/>
        <v>2018</v>
      </c>
      <c r="B81" s="3" t="s">
        <v>36</v>
      </c>
      <c r="C81" s="36">
        <v>0</v>
      </c>
      <c r="D81" s="36">
        <v>0</v>
      </c>
      <c r="E81" s="36">
        <f>'ComLg Class kWh'!E86</f>
        <v>728</v>
      </c>
      <c r="F81" s="36">
        <f>'ComLg Class kWh'!C86</f>
        <v>17982</v>
      </c>
      <c r="G81" s="36">
        <f>'ComLg Class kWh'!D86</f>
        <v>99</v>
      </c>
      <c r="H81" s="36">
        <f>'ComLg Class kWh'!F86</f>
        <v>192</v>
      </c>
      <c r="I81" s="36">
        <f>'ComLg Class kWh'!G86</f>
        <v>75</v>
      </c>
      <c r="J81" s="36">
        <f>'ComLg Class kWh'!H86</f>
        <v>30</v>
      </c>
      <c r="L81" s="42">
        <v>0</v>
      </c>
      <c r="M81" s="42">
        <v>0</v>
      </c>
      <c r="N81" s="42">
        <f>'Cust MB ComLg True Rate Spread'!C$19</f>
        <v>0</v>
      </c>
      <c r="O81" s="42">
        <v>5</v>
      </c>
      <c r="P81" s="42">
        <v>0</v>
      </c>
      <c r="Q81" s="42">
        <v>1</v>
      </c>
      <c r="R81" s="42">
        <f t="shared" si="16"/>
        <v>5</v>
      </c>
      <c r="S81" s="142">
        <v>1</v>
      </c>
      <c r="T81" s="42">
        <f t="shared" si="17"/>
        <v>8</v>
      </c>
      <c r="U81" s="42">
        <v>4</v>
      </c>
      <c r="V81" s="42">
        <v>19</v>
      </c>
      <c r="W81" s="142">
        <v>5</v>
      </c>
      <c r="Y81" s="42">
        <f t="shared" si="18"/>
        <v>0</v>
      </c>
      <c r="Z81" s="42">
        <f t="shared" si="19"/>
        <v>0</v>
      </c>
      <c r="AA81" s="42">
        <f t="shared" si="13"/>
        <v>728</v>
      </c>
      <c r="AB81" s="42">
        <f t="shared" si="14"/>
        <v>17947</v>
      </c>
      <c r="AC81" s="42">
        <f>ROUND(($F81-SUM($O81:$P81))*'Cust MB ComLg True Rate Spread'!$E$25,0)</f>
        <v>30</v>
      </c>
      <c r="AD81" s="42">
        <f t="shared" si="20"/>
        <v>98</v>
      </c>
      <c r="AE81" s="42">
        <f t="shared" si="15"/>
        <v>178</v>
      </c>
      <c r="AF81" s="42">
        <f>ROUND(($H81-SUM($R81:$S81))*'Cust MB ComLg True Rate Spread'!$H$25,0)</f>
        <v>8</v>
      </c>
      <c r="AG81" s="42">
        <f t="shared" si="21"/>
        <v>44</v>
      </c>
      <c r="AH81" s="42">
        <f>ROUND(($I81-SUM($T81:$U81))*'Cust MB ComLg True Rate Spread'!$J$25,0)</f>
        <v>0</v>
      </c>
      <c r="AI81" s="42">
        <f>'Cust MB ComLg True Rate Spread'!$K$15</f>
        <v>0</v>
      </c>
      <c r="AJ81" s="44">
        <f t="shared" si="22"/>
        <v>25</v>
      </c>
    </row>
    <row r="82" spans="1:36">
      <c r="A82" s="3">
        <f t="shared" si="12"/>
        <v>2018</v>
      </c>
      <c r="B82" s="3" t="s">
        <v>41</v>
      </c>
      <c r="C82" s="36">
        <v>0</v>
      </c>
      <c r="D82" s="36">
        <v>0</v>
      </c>
      <c r="E82" s="36">
        <f>'ComLg Class kWh'!E87</f>
        <v>730</v>
      </c>
      <c r="F82" s="36">
        <f>'ComLg Class kWh'!C87</f>
        <v>18017</v>
      </c>
      <c r="G82" s="36">
        <f>'ComLg Class kWh'!D87</f>
        <v>99</v>
      </c>
      <c r="H82" s="36">
        <f>'ComLg Class kWh'!F87</f>
        <v>192</v>
      </c>
      <c r="I82" s="36">
        <f>'ComLg Class kWh'!G87</f>
        <v>75</v>
      </c>
      <c r="J82" s="36">
        <f>'ComLg Class kWh'!H87</f>
        <v>30</v>
      </c>
      <c r="L82" s="42">
        <v>0</v>
      </c>
      <c r="M82" s="42">
        <v>0</v>
      </c>
      <c r="N82" s="42">
        <f>'Cust MB ComLg True Rate Spread'!C$19</f>
        <v>0</v>
      </c>
      <c r="O82" s="42">
        <v>5</v>
      </c>
      <c r="P82" s="42">
        <v>0</v>
      </c>
      <c r="Q82" s="42">
        <v>1</v>
      </c>
      <c r="R82" s="42">
        <f t="shared" si="16"/>
        <v>5</v>
      </c>
      <c r="S82" s="142">
        <v>1</v>
      </c>
      <c r="T82" s="42">
        <f t="shared" si="17"/>
        <v>8</v>
      </c>
      <c r="U82" s="42">
        <v>4</v>
      </c>
      <c r="V82" s="42">
        <v>19</v>
      </c>
      <c r="W82" s="142">
        <v>5</v>
      </c>
      <c r="Y82" s="42">
        <f t="shared" si="18"/>
        <v>0</v>
      </c>
      <c r="Z82" s="42">
        <f t="shared" si="19"/>
        <v>0</v>
      </c>
      <c r="AA82" s="42">
        <f t="shared" si="13"/>
        <v>730</v>
      </c>
      <c r="AB82" s="42">
        <f t="shared" si="14"/>
        <v>17982</v>
      </c>
      <c r="AC82" s="42">
        <f>ROUND(($F82-SUM($O82:$P82))*'Cust MB ComLg True Rate Spread'!$E$25,0)</f>
        <v>30</v>
      </c>
      <c r="AD82" s="42">
        <f t="shared" si="20"/>
        <v>98</v>
      </c>
      <c r="AE82" s="42">
        <f t="shared" si="15"/>
        <v>178</v>
      </c>
      <c r="AF82" s="42">
        <f>ROUND(($H82-SUM($R82:$S82))*'Cust MB ComLg True Rate Spread'!$H$25,0)</f>
        <v>8</v>
      </c>
      <c r="AG82" s="42">
        <f t="shared" si="21"/>
        <v>44</v>
      </c>
      <c r="AH82" s="42">
        <f>ROUND(($I82-SUM($T82:$U82))*'Cust MB ComLg True Rate Spread'!$J$25,0)</f>
        <v>0</v>
      </c>
      <c r="AI82" s="42">
        <f>'Cust MB ComLg True Rate Spread'!$K$15</f>
        <v>0</v>
      </c>
      <c r="AJ82" s="44">
        <f t="shared" si="22"/>
        <v>25</v>
      </c>
    </row>
    <row r="83" spans="1:36">
      <c r="A83" s="3">
        <f t="shared" si="12"/>
        <v>2018</v>
      </c>
      <c r="B83" s="3" t="s">
        <v>42</v>
      </c>
      <c r="C83" s="36">
        <v>0</v>
      </c>
      <c r="D83" s="36">
        <v>0</v>
      </c>
      <c r="E83" s="36">
        <f>'ComLg Class kWh'!E88</f>
        <v>732</v>
      </c>
      <c r="F83" s="36">
        <f>'ComLg Class kWh'!C88</f>
        <v>18042</v>
      </c>
      <c r="G83" s="36">
        <f>'ComLg Class kWh'!D88</f>
        <v>99</v>
      </c>
      <c r="H83" s="36">
        <f>'ComLg Class kWh'!F88</f>
        <v>193</v>
      </c>
      <c r="I83" s="36">
        <f>'ComLg Class kWh'!G88</f>
        <v>75</v>
      </c>
      <c r="J83" s="36">
        <f>'ComLg Class kWh'!H88</f>
        <v>30</v>
      </c>
      <c r="L83" s="42">
        <v>0</v>
      </c>
      <c r="M83" s="42">
        <v>0</v>
      </c>
      <c r="N83" s="42">
        <f>'Cust MB ComLg True Rate Spread'!C$19</f>
        <v>0</v>
      </c>
      <c r="O83" s="42">
        <v>5</v>
      </c>
      <c r="P83" s="42">
        <v>0</v>
      </c>
      <c r="Q83" s="42">
        <v>1</v>
      </c>
      <c r="R83" s="42">
        <f t="shared" si="16"/>
        <v>5</v>
      </c>
      <c r="S83" s="142">
        <v>1</v>
      </c>
      <c r="T83" s="42">
        <f t="shared" si="17"/>
        <v>8</v>
      </c>
      <c r="U83" s="42">
        <v>4</v>
      </c>
      <c r="V83" s="42">
        <v>19</v>
      </c>
      <c r="W83" s="142">
        <v>5</v>
      </c>
      <c r="Y83" s="42">
        <f t="shared" si="18"/>
        <v>0</v>
      </c>
      <c r="Z83" s="42">
        <f t="shared" si="19"/>
        <v>0</v>
      </c>
      <c r="AA83" s="42">
        <f t="shared" si="13"/>
        <v>732</v>
      </c>
      <c r="AB83" s="42">
        <f t="shared" si="14"/>
        <v>18007</v>
      </c>
      <c r="AC83" s="42">
        <f>ROUND(($F83-SUM($O83:$P83))*'Cust MB ComLg True Rate Spread'!$E$25,0)</f>
        <v>30</v>
      </c>
      <c r="AD83" s="42">
        <f t="shared" si="20"/>
        <v>98</v>
      </c>
      <c r="AE83" s="42">
        <f t="shared" si="15"/>
        <v>179</v>
      </c>
      <c r="AF83" s="42">
        <f>ROUND(($H83-SUM($R83:$S83))*'Cust MB ComLg True Rate Spread'!$H$25,0)</f>
        <v>8</v>
      </c>
      <c r="AG83" s="42">
        <f t="shared" si="21"/>
        <v>44</v>
      </c>
      <c r="AH83" s="42">
        <f>ROUND(($I83-SUM($T83:$U83))*'Cust MB ComLg True Rate Spread'!$J$25,0)</f>
        <v>0</v>
      </c>
      <c r="AI83" s="42">
        <f>'Cust MB ComLg True Rate Spread'!$K$15</f>
        <v>0</v>
      </c>
      <c r="AJ83" s="44">
        <f t="shared" si="22"/>
        <v>25</v>
      </c>
    </row>
    <row r="84" spans="1:36">
      <c r="A84" s="3">
        <f t="shared" si="12"/>
        <v>2018</v>
      </c>
      <c r="B84" s="3" t="s">
        <v>43</v>
      </c>
      <c r="C84" s="36">
        <v>0</v>
      </c>
      <c r="D84" s="36">
        <v>0</v>
      </c>
      <c r="E84" s="36">
        <f>'ComLg Class kWh'!E89</f>
        <v>736</v>
      </c>
      <c r="F84" s="36">
        <f>'ComLg Class kWh'!C89</f>
        <v>18039</v>
      </c>
      <c r="G84" s="36">
        <f>'ComLg Class kWh'!D89</f>
        <v>99</v>
      </c>
      <c r="H84" s="36">
        <f>'ComLg Class kWh'!F89</f>
        <v>193</v>
      </c>
      <c r="I84" s="36">
        <f>'ComLg Class kWh'!G89</f>
        <v>75</v>
      </c>
      <c r="J84" s="36">
        <f>'ComLg Class kWh'!H89</f>
        <v>30</v>
      </c>
      <c r="L84" s="42">
        <v>0</v>
      </c>
      <c r="M84" s="42">
        <v>0</v>
      </c>
      <c r="N84" s="42">
        <f>'Cust MB ComLg True Rate Spread'!C$19</f>
        <v>0</v>
      </c>
      <c r="O84" s="42">
        <v>5</v>
      </c>
      <c r="P84" s="42">
        <v>0</v>
      </c>
      <c r="Q84" s="42">
        <v>1</v>
      </c>
      <c r="R84" s="42">
        <f t="shared" si="16"/>
        <v>5</v>
      </c>
      <c r="S84" s="142">
        <v>1</v>
      </c>
      <c r="T84" s="42">
        <f t="shared" si="17"/>
        <v>8</v>
      </c>
      <c r="U84" s="42">
        <v>4</v>
      </c>
      <c r="V84" s="42">
        <v>19</v>
      </c>
      <c r="W84" s="142">
        <v>5</v>
      </c>
      <c r="Y84" s="42">
        <f t="shared" si="18"/>
        <v>0</v>
      </c>
      <c r="Z84" s="42">
        <f t="shared" si="19"/>
        <v>0</v>
      </c>
      <c r="AA84" s="42">
        <f t="shared" si="13"/>
        <v>736</v>
      </c>
      <c r="AB84" s="42">
        <f t="shared" si="14"/>
        <v>18004</v>
      </c>
      <c r="AC84" s="42">
        <f>ROUND(($F84-SUM($O84:$P84))*'Cust MB ComLg True Rate Spread'!$E$25,0)</f>
        <v>30</v>
      </c>
      <c r="AD84" s="42">
        <f t="shared" si="20"/>
        <v>98</v>
      </c>
      <c r="AE84" s="42">
        <f t="shared" si="15"/>
        <v>179</v>
      </c>
      <c r="AF84" s="42">
        <f>ROUND(($H84-SUM($R84:$S84))*'Cust MB ComLg True Rate Spread'!$H$25,0)</f>
        <v>8</v>
      </c>
      <c r="AG84" s="42">
        <f t="shared" si="21"/>
        <v>44</v>
      </c>
      <c r="AH84" s="42">
        <f>ROUND(($I84-SUM($T84:$U84))*'Cust MB ComLg True Rate Spread'!$J$25,0)</f>
        <v>0</v>
      </c>
      <c r="AI84" s="42">
        <f>'Cust MB ComLg True Rate Spread'!$K$15</f>
        <v>0</v>
      </c>
      <c r="AJ84" s="44">
        <f t="shared" si="22"/>
        <v>25</v>
      </c>
    </row>
    <row r="85" spans="1:36">
      <c r="A85" s="3">
        <f t="shared" si="12"/>
        <v>2018</v>
      </c>
      <c r="B85" s="3" t="s">
        <v>44</v>
      </c>
      <c r="C85" s="36">
        <v>0</v>
      </c>
      <c r="D85" s="36">
        <v>0</v>
      </c>
      <c r="E85" s="36">
        <f>'ComLg Class kWh'!E90</f>
        <v>737</v>
      </c>
      <c r="F85" s="36">
        <f>'ComLg Class kWh'!C90</f>
        <v>18040</v>
      </c>
      <c r="G85" s="36">
        <f>'ComLg Class kWh'!D90</f>
        <v>99</v>
      </c>
      <c r="H85" s="36">
        <f>'ComLg Class kWh'!F90</f>
        <v>194</v>
      </c>
      <c r="I85" s="36">
        <f>'ComLg Class kWh'!G90</f>
        <v>75</v>
      </c>
      <c r="J85" s="36">
        <f>'ComLg Class kWh'!H90</f>
        <v>30</v>
      </c>
      <c r="L85" s="42">
        <v>0</v>
      </c>
      <c r="M85" s="42">
        <v>0</v>
      </c>
      <c r="N85" s="42">
        <f>'Cust MB ComLg True Rate Spread'!C$19</f>
        <v>0</v>
      </c>
      <c r="O85" s="42">
        <v>5</v>
      </c>
      <c r="P85" s="42">
        <v>0</v>
      </c>
      <c r="Q85" s="42">
        <v>1</v>
      </c>
      <c r="R85" s="42">
        <f t="shared" si="16"/>
        <v>5</v>
      </c>
      <c r="S85" s="142">
        <v>1</v>
      </c>
      <c r="T85" s="42">
        <f t="shared" si="17"/>
        <v>8</v>
      </c>
      <c r="U85" s="42">
        <v>4</v>
      </c>
      <c r="V85" s="42">
        <v>19</v>
      </c>
      <c r="W85" s="142">
        <v>5</v>
      </c>
      <c r="Y85" s="42">
        <f t="shared" si="18"/>
        <v>0</v>
      </c>
      <c r="Z85" s="42">
        <f t="shared" si="19"/>
        <v>0</v>
      </c>
      <c r="AA85" s="42">
        <f t="shared" si="13"/>
        <v>737</v>
      </c>
      <c r="AB85" s="42">
        <f t="shared" si="14"/>
        <v>18005</v>
      </c>
      <c r="AC85" s="42">
        <f>ROUND(($F85-SUM($O85:$P85))*'Cust MB ComLg True Rate Spread'!$E$25,0)</f>
        <v>30</v>
      </c>
      <c r="AD85" s="42">
        <f t="shared" si="20"/>
        <v>98</v>
      </c>
      <c r="AE85" s="42">
        <f t="shared" si="15"/>
        <v>180</v>
      </c>
      <c r="AF85" s="42">
        <f>ROUND(($H85-SUM($R85:$S85))*'Cust MB ComLg True Rate Spread'!$H$25,0)</f>
        <v>8</v>
      </c>
      <c r="AG85" s="42">
        <f t="shared" si="21"/>
        <v>44</v>
      </c>
      <c r="AH85" s="42">
        <f>ROUND(($I85-SUM($T85:$U85))*'Cust MB ComLg True Rate Spread'!$J$25,0)</f>
        <v>0</v>
      </c>
      <c r="AI85" s="42">
        <f>'Cust MB ComLg True Rate Spread'!$K$15</f>
        <v>0</v>
      </c>
      <c r="AJ85" s="44">
        <f t="shared" si="22"/>
        <v>25</v>
      </c>
    </row>
    <row r="86" spans="1:36">
      <c r="A86" s="3">
        <f t="shared" si="12"/>
        <v>2018</v>
      </c>
      <c r="B86" s="3" t="s">
        <v>45</v>
      </c>
      <c r="C86" s="36">
        <v>0</v>
      </c>
      <c r="D86" s="36">
        <v>0</v>
      </c>
      <c r="E86" s="36">
        <f>'ComLg Class kWh'!E91</f>
        <v>739</v>
      </c>
      <c r="F86" s="36">
        <f>'ComLg Class kWh'!C91</f>
        <v>18051</v>
      </c>
      <c r="G86" s="36">
        <f>'ComLg Class kWh'!D91</f>
        <v>99</v>
      </c>
      <c r="H86" s="36">
        <f>'ComLg Class kWh'!F91</f>
        <v>195</v>
      </c>
      <c r="I86" s="36">
        <f>'ComLg Class kWh'!G91</f>
        <v>75</v>
      </c>
      <c r="J86" s="36">
        <f>'ComLg Class kWh'!H91</f>
        <v>30</v>
      </c>
      <c r="L86" s="42">
        <v>0</v>
      </c>
      <c r="M86" s="42">
        <v>0</v>
      </c>
      <c r="N86" s="42">
        <f>'Cust MB ComLg True Rate Spread'!C$19</f>
        <v>0</v>
      </c>
      <c r="O86" s="42">
        <v>5</v>
      </c>
      <c r="P86" s="42">
        <v>0</v>
      </c>
      <c r="Q86" s="42">
        <v>1</v>
      </c>
      <c r="R86" s="42">
        <f t="shared" si="16"/>
        <v>5</v>
      </c>
      <c r="S86" s="142">
        <v>1</v>
      </c>
      <c r="T86" s="42">
        <f t="shared" si="17"/>
        <v>8</v>
      </c>
      <c r="U86" s="42">
        <v>4</v>
      </c>
      <c r="V86" s="42">
        <v>19</v>
      </c>
      <c r="W86" s="142">
        <v>5</v>
      </c>
      <c r="Y86" s="42">
        <f t="shared" si="18"/>
        <v>0</v>
      </c>
      <c r="Z86" s="42">
        <f t="shared" si="19"/>
        <v>0</v>
      </c>
      <c r="AA86" s="42">
        <f t="shared" si="13"/>
        <v>739</v>
      </c>
      <c r="AB86" s="42">
        <f t="shared" si="14"/>
        <v>18016</v>
      </c>
      <c r="AC86" s="42">
        <f>ROUND(($F86-SUM($O86:$P86))*'Cust MB ComLg True Rate Spread'!$E$25,0)</f>
        <v>30</v>
      </c>
      <c r="AD86" s="42">
        <f t="shared" si="20"/>
        <v>98</v>
      </c>
      <c r="AE86" s="42">
        <f t="shared" si="15"/>
        <v>181</v>
      </c>
      <c r="AF86" s="42">
        <f>ROUND(($H86-SUM($R86:$S86))*'Cust MB ComLg True Rate Spread'!$H$25,0)</f>
        <v>8</v>
      </c>
      <c r="AG86" s="42">
        <f t="shared" si="21"/>
        <v>44</v>
      </c>
      <c r="AH86" s="42">
        <f>ROUND(($I86-SUM($T86:$U86))*'Cust MB ComLg True Rate Spread'!$J$25,0)</f>
        <v>0</v>
      </c>
      <c r="AI86" s="42">
        <f>'Cust MB ComLg True Rate Spread'!$K$15</f>
        <v>0</v>
      </c>
      <c r="AJ86" s="44">
        <f t="shared" si="22"/>
        <v>25</v>
      </c>
    </row>
    <row r="87" spans="1:36">
      <c r="A87" s="3">
        <f t="shared" si="12"/>
        <v>2018</v>
      </c>
      <c r="B87" s="3" t="s">
        <v>46</v>
      </c>
      <c r="C87" s="36">
        <v>0</v>
      </c>
      <c r="D87" s="36">
        <v>0</v>
      </c>
      <c r="E87" s="36">
        <f>'ComLg Class kWh'!E92</f>
        <v>743</v>
      </c>
      <c r="F87" s="36">
        <f>'ComLg Class kWh'!C92</f>
        <v>18062</v>
      </c>
      <c r="G87" s="36">
        <f>'ComLg Class kWh'!D92</f>
        <v>99</v>
      </c>
      <c r="H87" s="36">
        <f>'ComLg Class kWh'!F92</f>
        <v>196</v>
      </c>
      <c r="I87" s="36">
        <f>'ComLg Class kWh'!G92</f>
        <v>75</v>
      </c>
      <c r="J87" s="36">
        <f>'ComLg Class kWh'!H92</f>
        <v>30</v>
      </c>
      <c r="L87" s="42">
        <v>0</v>
      </c>
      <c r="M87" s="42">
        <v>0</v>
      </c>
      <c r="N87" s="42">
        <f>'Cust MB ComLg True Rate Spread'!C$19</f>
        <v>0</v>
      </c>
      <c r="O87" s="42">
        <v>5</v>
      </c>
      <c r="P87" s="42">
        <v>0</v>
      </c>
      <c r="Q87" s="42">
        <v>1</v>
      </c>
      <c r="R87" s="42">
        <f t="shared" si="16"/>
        <v>5</v>
      </c>
      <c r="S87" s="142">
        <v>1</v>
      </c>
      <c r="T87" s="42">
        <f t="shared" si="17"/>
        <v>8</v>
      </c>
      <c r="U87" s="42">
        <v>4</v>
      </c>
      <c r="V87" s="42">
        <v>19</v>
      </c>
      <c r="W87" s="142">
        <v>5</v>
      </c>
      <c r="Y87" s="42">
        <f t="shared" si="18"/>
        <v>0</v>
      </c>
      <c r="Z87" s="42">
        <f t="shared" si="19"/>
        <v>0</v>
      </c>
      <c r="AA87" s="42">
        <f t="shared" si="13"/>
        <v>743</v>
      </c>
      <c r="AB87" s="42">
        <f t="shared" si="14"/>
        <v>18027</v>
      </c>
      <c r="AC87" s="42">
        <f>ROUND(($F87-SUM($O87:$P87))*'Cust MB ComLg True Rate Spread'!$E$25,0)</f>
        <v>30</v>
      </c>
      <c r="AD87" s="42">
        <f t="shared" si="20"/>
        <v>98</v>
      </c>
      <c r="AE87" s="42">
        <f t="shared" si="15"/>
        <v>182</v>
      </c>
      <c r="AF87" s="42">
        <f>ROUND(($H87-SUM($R87:$S87))*'Cust MB ComLg True Rate Spread'!$H$25,0)</f>
        <v>8</v>
      </c>
      <c r="AG87" s="42">
        <f t="shared" si="21"/>
        <v>44</v>
      </c>
      <c r="AH87" s="42">
        <f>ROUND(($I87-SUM($T87:$U87))*'Cust MB ComLg True Rate Spread'!$J$25,0)</f>
        <v>0</v>
      </c>
      <c r="AI87" s="42">
        <f>'Cust MB ComLg True Rate Spread'!$K$15</f>
        <v>0</v>
      </c>
      <c r="AJ87" s="44">
        <f t="shared" si="22"/>
        <v>25</v>
      </c>
    </row>
    <row r="88" spans="1:36">
      <c r="A88" s="3">
        <f t="shared" si="12"/>
        <v>2019</v>
      </c>
      <c r="B88" s="3" t="s">
        <v>31</v>
      </c>
      <c r="C88" s="36">
        <v>0</v>
      </c>
      <c r="D88" s="36">
        <v>0</v>
      </c>
      <c r="E88" s="36">
        <f>'ComLg Class kWh'!E93</f>
        <v>745</v>
      </c>
      <c r="F88" s="36">
        <f>'ComLg Class kWh'!C93</f>
        <v>18106</v>
      </c>
      <c r="G88" s="36">
        <f>'ComLg Class kWh'!D93</f>
        <v>99</v>
      </c>
      <c r="H88" s="36">
        <f>'ComLg Class kWh'!F93</f>
        <v>196</v>
      </c>
      <c r="I88" s="36">
        <f>'ComLg Class kWh'!G93</f>
        <v>75</v>
      </c>
      <c r="J88" s="36">
        <f>'ComLg Class kWh'!H93</f>
        <v>30</v>
      </c>
      <c r="L88" s="42">
        <v>0</v>
      </c>
      <c r="M88" s="42">
        <v>0</v>
      </c>
      <c r="N88" s="42">
        <f>'Cust MB ComLg True Rate Spread'!C$19</f>
        <v>0</v>
      </c>
      <c r="O88" s="42">
        <v>5</v>
      </c>
      <c r="P88" s="42">
        <v>0</v>
      </c>
      <c r="Q88" s="42">
        <v>1</v>
      </c>
      <c r="R88" s="42">
        <f t="shared" si="16"/>
        <v>5</v>
      </c>
      <c r="S88" s="142">
        <v>1</v>
      </c>
      <c r="T88" s="42">
        <f t="shared" si="17"/>
        <v>8</v>
      </c>
      <c r="U88" s="42">
        <v>4</v>
      </c>
      <c r="V88" s="42">
        <v>19</v>
      </c>
      <c r="W88" s="142">
        <v>5</v>
      </c>
      <c r="Y88" s="42">
        <f t="shared" si="18"/>
        <v>0</v>
      </c>
      <c r="Z88" s="42">
        <f t="shared" si="19"/>
        <v>0</v>
      </c>
      <c r="AA88" s="42">
        <f t="shared" si="13"/>
        <v>745</v>
      </c>
      <c r="AB88" s="42">
        <f t="shared" si="14"/>
        <v>18071</v>
      </c>
      <c r="AC88" s="42">
        <f>ROUND(($F88-SUM($O88:$P88))*'Cust MB ComLg True Rate Spread'!$E$25,0)</f>
        <v>30</v>
      </c>
      <c r="AD88" s="42">
        <f t="shared" si="20"/>
        <v>98</v>
      </c>
      <c r="AE88" s="42">
        <f t="shared" si="15"/>
        <v>182</v>
      </c>
      <c r="AF88" s="42">
        <f>ROUND(($H88-SUM($R88:$S88))*'Cust MB ComLg True Rate Spread'!$H$25,0)</f>
        <v>8</v>
      </c>
      <c r="AG88" s="42">
        <f t="shared" si="21"/>
        <v>44</v>
      </c>
      <c r="AH88" s="42">
        <f>ROUND(($I88-SUM($T88:$U88))*'Cust MB ComLg True Rate Spread'!$J$25,0)</f>
        <v>0</v>
      </c>
      <c r="AI88" s="42">
        <f>'Cust MB ComLg True Rate Spread'!$K$15</f>
        <v>0</v>
      </c>
      <c r="AJ88" s="44">
        <f t="shared" si="22"/>
        <v>25</v>
      </c>
    </row>
    <row r="89" spans="1:36">
      <c r="A89" s="3">
        <f t="shared" si="12"/>
        <v>2019</v>
      </c>
      <c r="B89" s="3" t="s">
        <v>32</v>
      </c>
      <c r="C89" s="36">
        <v>0</v>
      </c>
      <c r="D89" s="36">
        <v>0</v>
      </c>
      <c r="E89" s="36">
        <f>'ComLg Class kWh'!E94</f>
        <v>747</v>
      </c>
      <c r="F89" s="36">
        <f>'ComLg Class kWh'!C94</f>
        <v>18146</v>
      </c>
      <c r="G89" s="36">
        <f>'ComLg Class kWh'!D94</f>
        <v>99</v>
      </c>
      <c r="H89" s="36">
        <f>'ComLg Class kWh'!F94</f>
        <v>196</v>
      </c>
      <c r="I89" s="36">
        <f>'ComLg Class kWh'!G94</f>
        <v>75</v>
      </c>
      <c r="J89" s="36">
        <f>'ComLg Class kWh'!H94</f>
        <v>30</v>
      </c>
      <c r="L89" s="42">
        <v>0</v>
      </c>
      <c r="M89" s="42">
        <v>0</v>
      </c>
      <c r="N89" s="42">
        <f>'Cust MB ComLg True Rate Spread'!C$19</f>
        <v>0</v>
      </c>
      <c r="O89" s="42">
        <v>5</v>
      </c>
      <c r="P89" s="42">
        <v>0</v>
      </c>
      <c r="Q89" s="42">
        <v>1</v>
      </c>
      <c r="R89" s="42">
        <f t="shared" si="16"/>
        <v>5</v>
      </c>
      <c r="S89" s="142">
        <v>1</v>
      </c>
      <c r="T89" s="42">
        <f t="shared" si="17"/>
        <v>8</v>
      </c>
      <c r="U89" s="42">
        <v>4</v>
      </c>
      <c r="V89" s="42">
        <v>19</v>
      </c>
      <c r="W89" s="142">
        <v>5</v>
      </c>
      <c r="Y89" s="42">
        <f t="shared" si="18"/>
        <v>0</v>
      </c>
      <c r="Z89" s="42">
        <f t="shared" si="19"/>
        <v>0</v>
      </c>
      <c r="AA89" s="42">
        <f t="shared" si="13"/>
        <v>747</v>
      </c>
      <c r="AB89" s="42">
        <f t="shared" si="14"/>
        <v>18111</v>
      </c>
      <c r="AC89" s="42">
        <f>ROUND(($F89-SUM($O89:$P89))*'Cust MB ComLg True Rate Spread'!$E$25,0)</f>
        <v>30</v>
      </c>
      <c r="AD89" s="42">
        <f t="shared" si="20"/>
        <v>98</v>
      </c>
      <c r="AE89" s="42">
        <f t="shared" si="15"/>
        <v>182</v>
      </c>
      <c r="AF89" s="42">
        <f>ROUND(($H89-SUM($R89:$S89))*'Cust MB ComLg True Rate Spread'!$H$25,0)</f>
        <v>8</v>
      </c>
      <c r="AG89" s="42">
        <f t="shared" si="21"/>
        <v>44</v>
      </c>
      <c r="AH89" s="42">
        <f>ROUND(($I89-SUM($T89:$U89))*'Cust MB ComLg True Rate Spread'!$J$25,0)</f>
        <v>0</v>
      </c>
      <c r="AI89" s="42">
        <f>'Cust MB ComLg True Rate Spread'!$K$15</f>
        <v>0</v>
      </c>
      <c r="AJ89" s="44">
        <f t="shared" si="22"/>
        <v>25</v>
      </c>
    </row>
    <row r="90" spans="1:36">
      <c r="A90" s="3">
        <f t="shared" si="12"/>
        <v>2019</v>
      </c>
      <c r="B90" s="3" t="s">
        <v>33</v>
      </c>
      <c r="C90" s="36">
        <v>0</v>
      </c>
      <c r="D90" s="36">
        <v>0</v>
      </c>
      <c r="E90" s="36">
        <f>'ComLg Class kWh'!E95</f>
        <v>750</v>
      </c>
      <c r="F90" s="36">
        <f>'ComLg Class kWh'!C95</f>
        <v>18181</v>
      </c>
      <c r="G90" s="36">
        <f>'ComLg Class kWh'!D95</f>
        <v>98</v>
      </c>
      <c r="H90" s="36">
        <f>'ComLg Class kWh'!F95</f>
        <v>196</v>
      </c>
      <c r="I90" s="36">
        <f>'ComLg Class kWh'!G95</f>
        <v>75</v>
      </c>
      <c r="J90" s="36">
        <f>'ComLg Class kWh'!H95</f>
        <v>30</v>
      </c>
      <c r="L90" s="42">
        <v>0</v>
      </c>
      <c r="M90" s="42">
        <v>0</v>
      </c>
      <c r="N90" s="42">
        <f>'Cust MB ComLg True Rate Spread'!C$19</f>
        <v>0</v>
      </c>
      <c r="O90" s="42">
        <v>5</v>
      </c>
      <c r="P90" s="42">
        <v>0</v>
      </c>
      <c r="Q90" s="42">
        <v>1</v>
      </c>
      <c r="R90" s="42">
        <f t="shared" si="16"/>
        <v>5</v>
      </c>
      <c r="S90" s="142">
        <v>1</v>
      </c>
      <c r="T90" s="42">
        <f t="shared" si="17"/>
        <v>8</v>
      </c>
      <c r="U90" s="42">
        <v>4</v>
      </c>
      <c r="V90" s="42">
        <v>19</v>
      </c>
      <c r="W90" s="142">
        <v>5</v>
      </c>
      <c r="Y90" s="42">
        <f t="shared" si="18"/>
        <v>0</v>
      </c>
      <c r="Z90" s="42">
        <f t="shared" si="19"/>
        <v>0</v>
      </c>
      <c r="AA90" s="42">
        <f t="shared" si="13"/>
        <v>750</v>
      </c>
      <c r="AB90" s="42">
        <f t="shared" si="14"/>
        <v>18146</v>
      </c>
      <c r="AC90" s="42">
        <f>ROUND(($F90-SUM($O90:$P90))*'Cust MB ComLg True Rate Spread'!$E$25,0)</f>
        <v>30</v>
      </c>
      <c r="AD90" s="42">
        <f t="shared" si="20"/>
        <v>97</v>
      </c>
      <c r="AE90" s="42">
        <f t="shared" si="15"/>
        <v>182</v>
      </c>
      <c r="AF90" s="42">
        <f>ROUND(($H90-SUM($R90:$S90))*'Cust MB ComLg True Rate Spread'!$H$25,0)</f>
        <v>8</v>
      </c>
      <c r="AG90" s="42">
        <f t="shared" si="21"/>
        <v>44</v>
      </c>
      <c r="AH90" s="42">
        <f>ROUND(($I90-SUM($T90:$U90))*'Cust MB ComLg True Rate Spread'!$J$25,0)</f>
        <v>0</v>
      </c>
      <c r="AI90" s="42">
        <f>'Cust MB ComLg True Rate Spread'!$K$15</f>
        <v>0</v>
      </c>
      <c r="AJ90" s="44">
        <f t="shared" si="22"/>
        <v>25</v>
      </c>
    </row>
    <row r="91" spans="1:36">
      <c r="A91" s="3">
        <f t="shared" ref="A91:A154" si="23">+A79+1</f>
        <v>2019</v>
      </c>
      <c r="B91" s="3" t="s">
        <v>34</v>
      </c>
      <c r="C91" s="36">
        <v>0</v>
      </c>
      <c r="D91" s="36">
        <v>0</v>
      </c>
      <c r="E91" s="36">
        <f>'ComLg Class kWh'!E96</f>
        <v>752</v>
      </c>
      <c r="F91" s="36">
        <f>'ComLg Class kWh'!C96</f>
        <v>18212</v>
      </c>
      <c r="G91" s="36">
        <f>'ComLg Class kWh'!D96</f>
        <v>98</v>
      </c>
      <c r="H91" s="36">
        <f>'ComLg Class kWh'!F96</f>
        <v>198</v>
      </c>
      <c r="I91" s="36">
        <f>'ComLg Class kWh'!G96</f>
        <v>75</v>
      </c>
      <c r="J91" s="36">
        <f>'ComLg Class kWh'!H96</f>
        <v>30</v>
      </c>
      <c r="L91" s="42">
        <v>0</v>
      </c>
      <c r="M91" s="42">
        <v>0</v>
      </c>
      <c r="N91" s="42">
        <f>'Cust MB ComLg True Rate Spread'!C$19</f>
        <v>0</v>
      </c>
      <c r="O91" s="42">
        <v>5</v>
      </c>
      <c r="P91" s="42">
        <v>0</v>
      </c>
      <c r="Q91" s="42">
        <v>1</v>
      </c>
      <c r="R91" s="42">
        <f t="shared" si="16"/>
        <v>5</v>
      </c>
      <c r="S91" s="142">
        <v>1</v>
      </c>
      <c r="T91" s="42">
        <f t="shared" si="17"/>
        <v>8</v>
      </c>
      <c r="U91" s="42">
        <v>4</v>
      </c>
      <c r="V91" s="42">
        <v>19</v>
      </c>
      <c r="W91" s="142">
        <v>5</v>
      </c>
      <c r="Y91" s="42">
        <f t="shared" si="18"/>
        <v>0</v>
      </c>
      <c r="Z91" s="42">
        <f t="shared" si="19"/>
        <v>0</v>
      </c>
      <c r="AA91" s="42">
        <f t="shared" si="13"/>
        <v>752</v>
      </c>
      <c r="AB91" s="42">
        <f t="shared" si="14"/>
        <v>18177</v>
      </c>
      <c r="AC91" s="42">
        <f>ROUND(($F91-SUM($O91:$P91))*'Cust MB ComLg True Rate Spread'!$E$25,0)</f>
        <v>30</v>
      </c>
      <c r="AD91" s="42">
        <f t="shared" si="20"/>
        <v>97</v>
      </c>
      <c r="AE91" s="42">
        <f t="shared" si="15"/>
        <v>183</v>
      </c>
      <c r="AF91" s="42">
        <f>ROUND(($H91-SUM($R91:$S91))*'Cust MB ComLg True Rate Spread'!$H$25,0)</f>
        <v>9</v>
      </c>
      <c r="AG91" s="42">
        <f t="shared" si="21"/>
        <v>44</v>
      </c>
      <c r="AH91" s="42">
        <f>ROUND(($I91-SUM($T91:$U91))*'Cust MB ComLg True Rate Spread'!$J$25,0)</f>
        <v>0</v>
      </c>
      <c r="AI91" s="42">
        <f>'Cust MB ComLg True Rate Spread'!$K$15</f>
        <v>0</v>
      </c>
      <c r="AJ91" s="44">
        <f t="shared" si="22"/>
        <v>25</v>
      </c>
    </row>
    <row r="92" spans="1:36">
      <c r="A92" s="3">
        <f t="shared" si="23"/>
        <v>2019</v>
      </c>
      <c r="B92" s="3" t="s">
        <v>35</v>
      </c>
      <c r="C92" s="36">
        <v>0</v>
      </c>
      <c r="D92" s="36">
        <v>0</v>
      </c>
      <c r="E92" s="36">
        <f>'ComLg Class kWh'!E97</f>
        <v>755</v>
      </c>
      <c r="F92" s="36">
        <f>'ComLg Class kWh'!C97</f>
        <v>18245</v>
      </c>
      <c r="G92" s="36">
        <f>'ComLg Class kWh'!D97</f>
        <v>97</v>
      </c>
      <c r="H92" s="36">
        <f>'ComLg Class kWh'!F97</f>
        <v>199</v>
      </c>
      <c r="I92" s="36">
        <f>'ComLg Class kWh'!G97</f>
        <v>75</v>
      </c>
      <c r="J92" s="36">
        <f>'ComLg Class kWh'!H97</f>
        <v>30</v>
      </c>
      <c r="L92" s="42">
        <v>0</v>
      </c>
      <c r="M92" s="42">
        <v>0</v>
      </c>
      <c r="N92" s="42">
        <f>'Cust MB ComLg True Rate Spread'!C$19</f>
        <v>0</v>
      </c>
      <c r="O92" s="42">
        <v>5</v>
      </c>
      <c r="P92" s="42">
        <v>0</v>
      </c>
      <c r="Q92" s="42">
        <v>1</v>
      </c>
      <c r="R92" s="42">
        <f t="shared" si="16"/>
        <v>5</v>
      </c>
      <c r="S92" s="142">
        <v>1</v>
      </c>
      <c r="T92" s="42">
        <f t="shared" si="17"/>
        <v>8</v>
      </c>
      <c r="U92" s="42">
        <v>4</v>
      </c>
      <c r="V92" s="42">
        <v>19</v>
      </c>
      <c r="W92" s="142">
        <v>5</v>
      </c>
      <c r="Y92" s="42">
        <f t="shared" si="18"/>
        <v>0</v>
      </c>
      <c r="Z92" s="42">
        <f t="shared" si="19"/>
        <v>0</v>
      </c>
      <c r="AA92" s="42">
        <f t="shared" si="13"/>
        <v>755</v>
      </c>
      <c r="AB92" s="42">
        <f t="shared" si="14"/>
        <v>18210</v>
      </c>
      <c r="AC92" s="42">
        <f>ROUND(($F92-SUM($O92:$P92))*'Cust MB ComLg True Rate Spread'!$E$25,0)</f>
        <v>30</v>
      </c>
      <c r="AD92" s="42">
        <f t="shared" si="20"/>
        <v>96</v>
      </c>
      <c r="AE92" s="42">
        <f t="shared" si="15"/>
        <v>184</v>
      </c>
      <c r="AF92" s="42">
        <f>ROUND(($H92-SUM($R92:$S92))*'Cust MB ComLg True Rate Spread'!$H$25,0)</f>
        <v>9</v>
      </c>
      <c r="AG92" s="42">
        <f t="shared" si="21"/>
        <v>44</v>
      </c>
      <c r="AH92" s="42">
        <f>ROUND(($I92-SUM($T92:$U92))*'Cust MB ComLg True Rate Spread'!$J$25,0)</f>
        <v>0</v>
      </c>
      <c r="AI92" s="42">
        <f>'Cust MB ComLg True Rate Spread'!$K$15</f>
        <v>0</v>
      </c>
      <c r="AJ92" s="44">
        <f t="shared" si="22"/>
        <v>25</v>
      </c>
    </row>
    <row r="93" spans="1:36">
      <c r="A93" s="3">
        <f t="shared" si="23"/>
        <v>2019</v>
      </c>
      <c r="B93" s="3" t="s">
        <v>36</v>
      </c>
      <c r="C93" s="36">
        <v>0</v>
      </c>
      <c r="D93" s="36">
        <v>0</v>
      </c>
      <c r="E93" s="36">
        <f>'ComLg Class kWh'!E98</f>
        <v>757</v>
      </c>
      <c r="F93" s="36">
        <f>'ComLg Class kWh'!C98</f>
        <v>18289</v>
      </c>
      <c r="G93" s="36">
        <f>'ComLg Class kWh'!D98</f>
        <v>97</v>
      </c>
      <c r="H93" s="36">
        <f>'ComLg Class kWh'!F98</f>
        <v>199</v>
      </c>
      <c r="I93" s="36">
        <f>'ComLg Class kWh'!G98</f>
        <v>75</v>
      </c>
      <c r="J93" s="36">
        <f>'ComLg Class kWh'!H98</f>
        <v>30</v>
      </c>
      <c r="L93" s="42">
        <v>0</v>
      </c>
      <c r="M93" s="42">
        <v>0</v>
      </c>
      <c r="N93" s="42">
        <f>'Cust MB ComLg True Rate Spread'!C$19</f>
        <v>0</v>
      </c>
      <c r="O93" s="42">
        <v>5</v>
      </c>
      <c r="P93" s="42">
        <v>0</v>
      </c>
      <c r="Q93" s="42">
        <v>1</v>
      </c>
      <c r="R93" s="42">
        <f t="shared" si="16"/>
        <v>5</v>
      </c>
      <c r="S93" s="142">
        <v>1</v>
      </c>
      <c r="T93" s="42">
        <f t="shared" si="17"/>
        <v>8</v>
      </c>
      <c r="U93" s="42">
        <v>4</v>
      </c>
      <c r="V93" s="42">
        <v>19</v>
      </c>
      <c r="W93" s="142">
        <v>5</v>
      </c>
      <c r="Y93" s="42">
        <f t="shared" si="18"/>
        <v>0</v>
      </c>
      <c r="Z93" s="42">
        <f t="shared" si="19"/>
        <v>0</v>
      </c>
      <c r="AA93" s="42">
        <f t="shared" si="13"/>
        <v>757</v>
      </c>
      <c r="AB93" s="42">
        <f t="shared" si="14"/>
        <v>18254</v>
      </c>
      <c r="AC93" s="42">
        <f>ROUND(($F93-SUM($O93:$P93))*'Cust MB ComLg True Rate Spread'!$E$25,0)</f>
        <v>30</v>
      </c>
      <c r="AD93" s="42">
        <f t="shared" si="20"/>
        <v>96</v>
      </c>
      <c r="AE93" s="42">
        <f t="shared" si="15"/>
        <v>184</v>
      </c>
      <c r="AF93" s="42">
        <f>ROUND(($H93-SUM($R93:$S93))*'Cust MB ComLg True Rate Spread'!$H$25,0)</f>
        <v>9</v>
      </c>
      <c r="AG93" s="42">
        <f t="shared" si="21"/>
        <v>44</v>
      </c>
      <c r="AH93" s="42">
        <f>ROUND(($I93-SUM($T93:$U93))*'Cust MB ComLg True Rate Spread'!$J$25,0)</f>
        <v>0</v>
      </c>
      <c r="AI93" s="42">
        <f>'Cust MB ComLg True Rate Spread'!$K$15</f>
        <v>0</v>
      </c>
      <c r="AJ93" s="44">
        <f t="shared" si="22"/>
        <v>25</v>
      </c>
    </row>
    <row r="94" spans="1:36">
      <c r="A94" s="3">
        <f t="shared" si="23"/>
        <v>2019</v>
      </c>
      <c r="B94" s="3" t="s">
        <v>41</v>
      </c>
      <c r="C94" s="36">
        <v>0</v>
      </c>
      <c r="D94" s="36">
        <v>0</v>
      </c>
      <c r="E94" s="36">
        <f>'ComLg Class kWh'!E99</f>
        <v>760</v>
      </c>
      <c r="F94" s="36">
        <f>'ComLg Class kWh'!C99</f>
        <v>18321</v>
      </c>
      <c r="G94" s="36">
        <f>'ComLg Class kWh'!D99</f>
        <v>97</v>
      </c>
      <c r="H94" s="36">
        <f>'ComLg Class kWh'!F99</f>
        <v>199</v>
      </c>
      <c r="I94" s="36">
        <f>'ComLg Class kWh'!G99</f>
        <v>75</v>
      </c>
      <c r="J94" s="36">
        <f>'ComLg Class kWh'!H99</f>
        <v>30</v>
      </c>
      <c r="L94" s="42">
        <v>0</v>
      </c>
      <c r="M94" s="42">
        <v>0</v>
      </c>
      <c r="N94" s="42">
        <f>'Cust MB ComLg True Rate Spread'!C$19</f>
        <v>0</v>
      </c>
      <c r="O94" s="42">
        <v>5</v>
      </c>
      <c r="P94" s="42">
        <v>0</v>
      </c>
      <c r="Q94" s="42">
        <v>1</v>
      </c>
      <c r="R94" s="42">
        <f t="shared" si="16"/>
        <v>5</v>
      </c>
      <c r="S94" s="142">
        <v>1</v>
      </c>
      <c r="T94" s="42">
        <f t="shared" si="17"/>
        <v>8</v>
      </c>
      <c r="U94" s="42">
        <v>4</v>
      </c>
      <c r="V94" s="42">
        <v>19</v>
      </c>
      <c r="W94" s="142">
        <v>5</v>
      </c>
      <c r="Y94" s="42">
        <f t="shared" si="18"/>
        <v>0</v>
      </c>
      <c r="Z94" s="42">
        <f t="shared" si="19"/>
        <v>0</v>
      </c>
      <c r="AA94" s="42">
        <f t="shared" si="13"/>
        <v>760</v>
      </c>
      <c r="AB94" s="42">
        <f t="shared" si="14"/>
        <v>18286</v>
      </c>
      <c r="AC94" s="42">
        <f>ROUND(($F94-SUM($O94:$P94))*'Cust MB ComLg True Rate Spread'!$E$25,0)</f>
        <v>30</v>
      </c>
      <c r="AD94" s="42">
        <f t="shared" si="20"/>
        <v>96</v>
      </c>
      <c r="AE94" s="42">
        <f t="shared" si="15"/>
        <v>184</v>
      </c>
      <c r="AF94" s="42">
        <f>ROUND(($H94-SUM($R94:$S94))*'Cust MB ComLg True Rate Spread'!$H$25,0)</f>
        <v>9</v>
      </c>
      <c r="AG94" s="42">
        <f t="shared" si="21"/>
        <v>44</v>
      </c>
      <c r="AH94" s="42">
        <f>ROUND(($I94-SUM($T94:$U94))*'Cust MB ComLg True Rate Spread'!$J$25,0)</f>
        <v>0</v>
      </c>
      <c r="AI94" s="42">
        <f>'Cust MB ComLg True Rate Spread'!$K$15</f>
        <v>0</v>
      </c>
      <c r="AJ94" s="44">
        <f t="shared" si="22"/>
        <v>25</v>
      </c>
    </row>
    <row r="95" spans="1:36">
      <c r="A95" s="3">
        <f t="shared" si="23"/>
        <v>2019</v>
      </c>
      <c r="B95" s="3" t="s">
        <v>42</v>
      </c>
      <c r="C95" s="36">
        <v>0</v>
      </c>
      <c r="D95" s="36">
        <v>0</v>
      </c>
      <c r="E95" s="36">
        <f>'ComLg Class kWh'!E100</f>
        <v>763</v>
      </c>
      <c r="F95" s="36">
        <f>'ComLg Class kWh'!C100</f>
        <v>18343</v>
      </c>
      <c r="G95" s="36">
        <f>'ComLg Class kWh'!D100</f>
        <v>97</v>
      </c>
      <c r="H95" s="36">
        <f>'ComLg Class kWh'!F100</f>
        <v>200</v>
      </c>
      <c r="I95" s="36">
        <f>'ComLg Class kWh'!G100</f>
        <v>75</v>
      </c>
      <c r="J95" s="36">
        <f>'ComLg Class kWh'!H100</f>
        <v>30</v>
      </c>
      <c r="L95" s="42">
        <v>0</v>
      </c>
      <c r="M95" s="42">
        <v>0</v>
      </c>
      <c r="N95" s="42">
        <f>'Cust MB ComLg True Rate Spread'!C$19</f>
        <v>0</v>
      </c>
      <c r="O95" s="42">
        <v>5</v>
      </c>
      <c r="P95" s="42">
        <v>0</v>
      </c>
      <c r="Q95" s="42">
        <v>1</v>
      </c>
      <c r="R95" s="42">
        <f t="shared" si="16"/>
        <v>5</v>
      </c>
      <c r="S95" s="142">
        <v>1</v>
      </c>
      <c r="T95" s="42">
        <f t="shared" si="17"/>
        <v>8</v>
      </c>
      <c r="U95" s="42">
        <v>4</v>
      </c>
      <c r="V95" s="42">
        <v>19</v>
      </c>
      <c r="W95" s="142">
        <v>5</v>
      </c>
      <c r="Y95" s="42">
        <f t="shared" si="18"/>
        <v>0</v>
      </c>
      <c r="Z95" s="42">
        <f t="shared" si="19"/>
        <v>0</v>
      </c>
      <c r="AA95" s="42">
        <f t="shared" si="13"/>
        <v>763</v>
      </c>
      <c r="AB95" s="42">
        <f t="shared" si="14"/>
        <v>18308</v>
      </c>
      <c r="AC95" s="42">
        <f>ROUND(($F95-SUM($O95:$P95))*'Cust MB ComLg True Rate Spread'!$E$25,0)</f>
        <v>30</v>
      </c>
      <c r="AD95" s="42">
        <f t="shared" si="20"/>
        <v>96</v>
      </c>
      <c r="AE95" s="42">
        <f t="shared" si="15"/>
        <v>185</v>
      </c>
      <c r="AF95" s="42">
        <f>ROUND(($H95-SUM($R95:$S95))*'Cust MB ComLg True Rate Spread'!$H$25,0)</f>
        <v>9</v>
      </c>
      <c r="AG95" s="42">
        <f t="shared" si="21"/>
        <v>44</v>
      </c>
      <c r="AH95" s="42">
        <f>ROUND(($I95-SUM($T95:$U95))*'Cust MB ComLg True Rate Spread'!$J$25,0)</f>
        <v>0</v>
      </c>
      <c r="AI95" s="42">
        <f>'Cust MB ComLg True Rate Spread'!$K$15</f>
        <v>0</v>
      </c>
      <c r="AJ95" s="44">
        <f t="shared" si="22"/>
        <v>25</v>
      </c>
    </row>
    <row r="96" spans="1:36">
      <c r="A96" s="3">
        <f t="shared" si="23"/>
        <v>2019</v>
      </c>
      <c r="B96" s="3" t="s">
        <v>43</v>
      </c>
      <c r="C96" s="36">
        <v>0</v>
      </c>
      <c r="D96" s="36">
        <v>0</v>
      </c>
      <c r="E96" s="36">
        <f>'ComLg Class kWh'!E101</f>
        <v>765</v>
      </c>
      <c r="F96" s="36">
        <f>'ComLg Class kWh'!C101</f>
        <v>18341</v>
      </c>
      <c r="G96" s="36">
        <f>'ComLg Class kWh'!D101</f>
        <v>97</v>
      </c>
      <c r="H96" s="36">
        <f>'ComLg Class kWh'!F101</f>
        <v>200</v>
      </c>
      <c r="I96" s="36">
        <f>'ComLg Class kWh'!G101</f>
        <v>75</v>
      </c>
      <c r="J96" s="36">
        <f>'ComLg Class kWh'!H101</f>
        <v>30</v>
      </c>
      <c r="L96" s="42">
        <v>0</v>
      </c>
      <c r="M96" s="42">
        <v>0</v>
      </c>
      <c r="N96" s="42">
        <f>'Cust MB ComLg True Rate Spread'!C$19</f>
        <v>0</v>
      </c>
      <c r="O96" s="42">
        <v>5</v>
      </c>
      <c r="P96" s="42">
        <v>0</v>
      </c>
      <c r="Q96" s="42">
        <v>1</v>
      </c>
      <c r="R96" s="42">
        <f t="shared" si="16"/>
        <v>5</v>
      </c>
      <c r="S96" s="142">
        <v>1</v>
      </c>
      <c r="T96" s="42">
        <f t="shared" si="17"/>
        <v>8</v>
      </c>
      <c r="U96" s="42">
        <v>4</v>
      </c>
      <c r="V96" s="42">
        <v>19</v>
      </c>
      <c r="W96" s="142">
        <v>5</v>
      </c>
      <c r="Y96" s="42">
        <f t="shared" si="18"/>
        <v>0</v>
      </c>
      <c r="Z96" s="42">
        <f t="shared" si="19"/>
        <v>0</v>
      </c>
      <c r="AA96" s="42">
        <f t="shared" si="13"/>
        <v>765</v>
      </c>
      <c r="AB96" s="42">
        <f t="shared" si="14"/>
        <v>18306</v>
      </c>
      <c r="AC96" s="42">
        <f>ROUND(($F96-SUM($O96:$P96))*'Cust MB ComLg True Rate Spread'!$E$25,0)</f>
        <v>30</v>
      </c>
      <c r="AD96" s="42">
        <f t="shared" si="20"/>
        <v>96</v>
      </c>
      <c r="AE96" s="42">
        <f t="shared" si="15"/>
        <v>185</v>
      </c>
      <c r="AF96" s="42">
        <f>ROUND(($H96-SUM($R96:$S96))*'Cust MB ComLg True Rate Spread'!$H$25,0)</f>
        <v>9</v>
      </c>
      <c r="AG96" s="42">
        <f t="shared" si="21"/>
        <v>44</v>
      </c>
      <c r="AH96" s="42">
        <f>ROUND(($I96-SUM($T96:$U96))*'Cust MB ComLg True Rate Spread'!$J$25,0)</f>
        <v>0</v>
      </c>
      <c r="AI96" s="42">
        <f>'Cust MB ComLg True Rate Spread'!$K$15</f>
        <v>0</v>
      </c>
      <c r="AJ96" s="44">
        <f t="shared" si="22"/>
        <v>25</v>
      </c>
    </row>
    <row r="97" spans="1:36">
      <c r="A97" s="3">
        <f t="shared" si="23"/>
        <v>2019</v>
      </c>
      <c r="B97" s="3" t="s">
        <v>44</v>
      </c>
      <c r="C97" s="36">
        <v>0</v>
      </c>
      <c r="D97" s="36">
        <v>0</v>
      </c>
      <c r="E97" s="36">
        <f>'ComLg Class kWh'!E102</f>
        <v>767</v>
      </c>
      <c r="F97" s="36">
        <f>'ComLg Class kWh'!C102</f>
        <v>18343</v>
      </c>
      <c r="G97" s="36">
        <f>'ComLg Class kWh'!D102</f>
        <v>97</v>
      </c>
      <c r="H97" s="36">
        <f>'ComLg Class kWh'!F102</f>
        <v>201</v>
      </c>
      <c r="I97" s="36">
        <f>'ComLg Class kWh'!G102</f>
        <v>75</v>
      </c>
      <c r="J97" s="36">
        <f>'ComLg Class kWh'!H102</f>
        <v>30</v>
      </c>
      <c r="L97" s="42">
        <v>0</v>
      </c>
      <c r="M97" s="42">
        <v>0</v>
      </c>
      <c r="N97" s="42">
        <f>'Cust MB ComLg True Rate Spread'!C$19</f>
        <v>0</v>
      </c>
      <c r="O97" s="42">
        <v>5</v>
      </c>
      <c r="P97" s="42">
        <v>0</v>
      </c>
      <c r="Q97" s="42">
        <v>1</v>
      </c>
      <c r="R97" s="42">
        <f t="shared" si="16"/>
        <v>5</v>
      </c>
      <c r="S97" s="142">
        <v>1</v>
      </c>
      <c r="T97" s="42">
        <f t="shared" si="17"/>
        <v>8</v>
      </c>
      <c r="U97" s="42">
        <v>4</v>
      </c>
      <c r="V97" s="42">
        <v>19</v>
      </c>
      <c r="W97" s="142">
        <v>5</v>
      </c>
      <c r="Y97" s="42">
        <f t="shared" si="18"/>
        <v>0</v>
      </c>
      <c r="Z97" s="42">
        <f t="shared" si="19"/>
        <v>0</v>
      </c>
      <c r="AA97" s="42">
        <f t="shared" si="13"/>
        <v>767</v>
      </c>
      <c r="AB97" s="42">
        <f t="shared" si="14"/>
        <v>18308</v>
      </c>
      <c r="AC97" s="42">
        <f>ROUND(($F97-SUM($O97:$P97))*'Cust MB ComLg True Rate Spread'!$E$25,0)</f>
        <v>30</v>
      </c>
      <c r="AD97" s="42">
        <f t="shared" si="20"/>
        <v>96</v>
      </c>
      <c r="AE97" s="42">
        <f t="shared" si="15"/>
        <v>186</v>
      </c>
      <c r="AF97" s="42">
        <f>ROUND(($H97-SUM($R97:$S97))*'Cust MB ComLg True Rate Spread'!$H$25,0)</f>
        <v>9</v>
      </c>
      <c r="AG97" s="42">
        <f t="shared" si="21"/>
        <v>44</v>
      </c>
      <c r="AH97" s="42">
        <f>ROUND(($I97-SUM($T97:$U97))*'Cust MB ComLg True Rate Spread'!$J$25,0)</f>
        <v>0</v>
      </c>
      <c r="AI97" s="42">
        <f>'Cust MB ComLg True Rate Spread'!$K$15</f>
        <v>0</v>
      </c>
      <c r="AJ97" s="44">
        <f t="shared" si="22"/>
        <v>25</v>
      </c>
    </row>
    <row r="98" spans="1:36">
      <c r="A98" s="3">
        <f t="shared" si="23"/>
        <v>2019</v>
      </c>
      <c r="B98" s="3" t="s">
        <v>45</v>
      </c>
      <c r="C98" s="36">
        <v>0</v>
      </c>
      <c r="D98" s="36">
        <v>0</v>
      </c>
      <c r="E98" s="36">
        <f>'ComLg Class kWh'!E103</f>
        <v>770</v>
      </c>
      <c r="F98" s="36">
        <f>'ComLg Class kWh'!C103</f>
        <v>18351</v>
      </c>
      <c r="G98" s="36">
        <f>'ComLg Class kWh'!D103</f>
        <v>97</v>
      </c>
      <c r="H98" s="36">
        <f>'ComLg Class kWh'!F103</f>
        <v>202</v>
      </c>
      <c r="I98" s="36">
        <f>'ComLg Class kWh'!G103</f>
        <v>75</v>
      </c>
      <c r="J98" s="36">
        <f>'ComLg Class kWh'!H103</f>
        <v>30</v>
      </c>
      <c r="L98" s="42">
        <v>0</v>
      </c>
      <c r="M98" s="42">
        <v>0</v>
      </c>
      <c r="N98" s="42">
        <f>'Cust MB ComLg True Rate Spread'!C$19</f>
        <v>0</v>
      </c>
      <c r="O98" s="42">
        <v>5</v>
      </c>
      <c r="P98" s="42">
        <v>0</v>
      </c>
      <c r="Q98" s="42">
        <v>1</v>
      </c>
      <c r="R98" s="42">
        <f t="shared" si="16"/>
        <v>5</v>
      </c>
      <c r="S98" s="142">
        <v>1</v>
      </c>
      <c r="T98" s="42">
        <f t="shared" si="17"/>
        <v>8</v>
      </c>
      <c r="U98" s="42">
        <v>4</v>
      </c>
      <c r="V98" s="42">
        <v>19</v>
      </c>
      <c r="W98" s="142">
        <v>5</v>
      </c>
      <c r="Y98" s="42">
        <f t="shared" si="18"/>
        <v>0</v>
      </c>
      <c r="Z98" s="42">
        <f t="shared" si="19"/>
        <v>0</v>
      </c>
      <c r="AA98" s="42">
        <f t="shared" si="13"/>
        <v>770</v>
      </c>
      <c r="AB98" s="42">
        <f t="shared" si="14"/>
        <v>18316</v>
      </c>
      <c r="AC98" s="42">
        <f>ROUND(($F98-SUM($O98:$P98))*'Cust MB ComLg True Rate Spread'!$E$25,0)</f>
        <v>30</v>
      </c>
      <c r="AD98" s="42">
        <f t="shared" si="20"/>
        <v>96</v>
      </c>
      <c r="AE98" s="42">
        <f t="shared" si="15"/>
        <v>187</v>
      </c>
      <c r="AF98" s="42">
        <f>ROUND(($H98-SUM($R98:$S98))*'Cust MB ComLg True Rate Spread'!$H$25,0)</f>
        <v>9</v>
      </c>
      <c r="AG98" s="42">
        <f t="shared" si="21"/>
        <v>44</v>
      </c>
      <c r="AH98" s="42">
        <f>ROUND(($I98-SUM($T98:$U98))*'Cust MB ComLg True Rate Spread'!$J$25,0)</f>
        <v>0</v>
      </c>
      <c r="AI98" s="42">
        <f>'Cust MB ComLg True Rate Spread'!$K$15</f>
        <v>0</v>
      </c>
      <c r="AJ98" s="44">
        <f t="shared" si="22"/>
        <v>25</v>
      </c>
    </row>
    <row r="99" spans="1:36">
      <c r="A99" s="3">
        <f t="shared" si="23"/>
        <v>2019</v>
      </c>
      <c r="B99" s="3" t="s">
        <v>46</v>
      </c>
      <c r="C99" s="36">
        <v>0</v>
      </c>
      <c r="D99" s="36">
        <v>0</v>
      </c>
      <c r="E99" s="36">
        <f>'ComLg Class kWh'!E104</f>
        <v>773</v>
      </c>
      <c r="F99" s="36">
        <f>'ComLg Class kWh'!C104</f>
        <v>18363</v>
      </c>
      <c r="G99" s="36">
        <f>'ComLg Class kWh'!D104</f>
        <v>97</v>
      </c>
      <c r="H99" s="36">
        <f>'ComLg Class kWh'!F104</f>
        <v>203</v>
      </c>
      <c r="I99" s="36">
        <f>'ComLg Class kWh'!G104</f>
        <v>75</v>
      </c>
      <c r="J99" s="36">
        <f>'ComLg Class kWh'!H104</f>
        <v>30</v>
      </c>
      <c r="L99" s="42">
        <v>0</v>
      </c>
      <c r="M99" s="42">
        <v>0</v>
      </c>
      <c r="N99" s="42">
        <f>'Cust MB ComLg True Rate Spread'!C$19</f>
        <v>0</v>
      </c>
      <c r="O99" s="42">
        <v>5</v>
      </c>
      <c r="P99" s="42">
        <v>0</v>
      </c>
      <c r="Q99" s="42">
        <v>1</v>
      </c>
      <c r="R99" s="42">
        <f t="shared" si="16"/>
        <v>5</v>
      </c>
      <c r="S99" s="142">
        <v>1</v>
      </c>
      <c r="T99" s="42">
        <f t="shared" si="17"/>
        <v>8</v>
      </c>
      <c r="U99" s="42">
        <v>4</v>
      </c>
      <c r="V99" s="42">
        <v>19</v>
      </c>
      <c r="W99" s="142">
        <v>5</v>
      </c>
      <c r="Y99" s="42">
        <f t="shared" si="18"/>
        <v>0</v>
      </c>
      <c r="Z99" s="42">
        <f t="shared" si="19"/>
        <v>0</v>
      </c>
      <c r="AA99" s="42">
        <f t="shared" si="13"/>
        <v>773</v>
      </c>
      <c r="AB99" s="42">
        <f t="shared" si="14"/>
        <v>18328</v>
      </c>
      <c r="AC99" s="42">
        <f>ROUND(($F99-SUM($O99:$P99))*'Cust MB ComLg True Rate Spread'!$E$25,0)</f>
        <v>30</v>
      </c>
      <c r="AD99" s="42">
        <f t="shared" si="20"/>
        <v>96</v>
      </c>
      <c r="AE99" s="42">
        <f t="shared" si="15"/>
        <v>188</v>
      </c>
      <c r="AF99" s="42">
        <f>ROUND(($H99-SUM($R99:$S99))*'Cust MB ComLg True Rate Spread'!$H$25,0)</f>
        <v>9</v>
      </c>
      <c r="AG99" s="42">
        <f t="shared" si="21"/>
        <v>44</v>
      </c>
      <c r="AH99" s="42">
        <f>ROUND(($I99-SUM($T99:$U99))*'Cust MB ComLg True Rate Spread'!$J$25,0)</f>
        <v>0</v>
      </c>
      <c r="AI99" s="42">
        <f>'Cust MB ComLg True Rate Spread'!$K$15</f>
        <v>0</v>
      </c>
      <c r="AJ99" s="44">
        <f t="shared" si="22"/>
        <v>25</v>
      </c>
    </row>
    <row r="100" spans="1:36">
      <c r="A100" s="3">
        <f t="shared" si="23"/>
        <v>2020</v>
      </c>
      <c r="B100" s="3" t="s">
        <v>31</v>
      </c>
      <c r="C100" s="36">
        <v>0</v>
      </c>
      <c r="D100" s="36">
        <v>0</v>
      </c>
      <c r="E100" s="36">
        <f>'ComLg Class kWh'!E105</f>
        <v>774</v>
      </c>
      <c r="F100" s="36">
        <f>'ComLg Class kWh'!C105</f>
        <v>18406</v>
      </c>
      <c r="G100" s="36">
        <f>'ComLg Class kWh'!D105</f>
        <v>97</v>
      </c>
      <c r="H100" s="36">
        <f>'ComLg Class kWh'!F105</f>
        <v>203</v>
      </c>
      <c r="I100" s="36">
        <f>'ComLg Class kWh'!G105</f>
        <v>75</v>
      </c>
      <c r="J100" s="36">
        <f>'ComLg Class kWh'!H105</f>
        <v>30</v>
      </c>
      <c r="L100" s="42">
        <v>0</v>
      </c>
      <c r="M100" s="42">
        <v>0</v>
      </c>
      <c r="N100" s="42">
        <f>'Cust MB ComLg True Rate Spread'!C$19</f>
        <v>0</v>
      </c>
      <c r="O100" s="42">
        <v>5</v>
      </c>
      <c r="P100" s="42">
        <v>0</v>
      </c>
      <c r="Q100" s="42">
        <v>1</v>
      </c>
      <c r="R100" s="42">
        <f t="shared" si="16"/>
        <v>5</v>
      </c>
      <c r="S100" s="142">
        <v>1</v>
      </c>
      <c r="T100" s="42">
        <f t="shared" si="17"/>
        <v>8</v>
      </c>
      <c r="U100" s="42">
        <v>4</v>
      </c>
      <c r="V100" s="42">
        <v>19</v>
      </c>
      <c r="W100" s="142">
        <v>5</v>
      </c>
      <c r="Y100" s="42">
        <f t="shared" si="18"/>
        <v>0</v>
      </c>
      <c r="Z100" s="42">
        <f t="shared" si="19"/>
        <v>0</v>
      </c>
      <c r="AA100" s="42">
        <f t="shared" si="13"/>
        <v>774</v>
      </c>
      <c r="AB100" s="42">
        <f t="shared" si="14"/>
        <v>18371</v>
      </c>
      <c r="AC100" s="42">
        <f>ROUND(($F100-SUM($O100:$P100))*'Cust MB ComLg True Rate Spread'!$E$25,0)</f>
        <v>30</v>
      </c>
      <c r="AD100" s="42">
        <f t="shared" si="20"/>
        <v>96</v>
      </c>
      <c r="AE100" s="42">
        <f t="shared" si="15"/>
        <v>188</v>
      </c>
      <c r="AF100" s="42">
        <f>ROUND(($H100-SUM($R100:$S100))*'Cust MB ComLg True Rate Spread'!$H$25,0)</f>
        <v>9</v>
      </c>
      <c r="AG100" s="42">
        <f t="shared" si="21"/>
        <v>44</v>
      </c>
      <c r="AH100" s="42">
        <f>ROUND(($I100-SUM($T100:$U100))*'Cust MB ComLg True Rate Spread'!$J$25,0)</f>
        <v>0</v>
      </c>
      <c r="AI100" s="42">
        <f>'Cust MB ComLg True Rate Spread'!$K$15</f>
        <v>0</v>
      </c>
      <c r="AJ100" s="44">
        <f t="shared" si="22"/>
        <v>25</v>
      </c>
    </row>
    <row r="101" spans="1:36">
      <c r="A101" s="3">
        <f t="shared" si="23"/>
        <v>2020</v>
      </c>
      <c r="B101" s="3" t="s">
        <v>32</v>
      </c>
      <c r="C101" s="36">
        <v>0</v>
      </c>
      <c r="D101" s="36">
        <v>0</v>
      </c>
      <c r="E101" s="36">
        <f>'ComLg Class kWh'!E106</f>
        <v>778</v>
      </c>
      <c r="F101" s="36">
        <f>'ComLg Class kWh'!C106</f>
        <v>18442</v>
      </c>
      <c r="G101" s="36">
        <f>'ComLg Class kWh'!D106</f>
        <v>97</v>
      </c>
      <c r="H101" s="36">
        <f>'ComLg Class kWh'!F106</f>
        <v>203</v>
      </c>
      <c r="I101" s="36">
        <f>'ComLg Class kWh'!G106</f>
        <v>75</v>
      </c>
      <c r="J101" s="36">
        <f>'ComLg Class kWh'!H106</f>
        <v>30</v>
      </c>
      <c r="L101" s="42">
        <v>0</v>
      </c>
      <c r="M101" s="42">
        <v>0</v>
      </c>
      <c r="N101" s="42">
        <f>'Cust MB ComLg True Rate Spread'!C$19</f>
        <v>0</v>
      </c>
      <c r="O101" s="42">
        <v>5</v>
      </c>
      <c r="P101" s="42">
        <v>0</v>
      </c>
      <c r="Q101" s="42">
        <v>1</v>
      </c>
      <c r="R101" s="42">
        <f t="shared" si="16"/>
        <v>5</v>
      </c>
      <c r="S101" s="142">
        <v>1</v>
      </c>
      <c r="T101" s="42">
        <f t="shared" si="17"/>
        <v>8</v>
      </c>
      <c r="U101" s="42">
        <v>4</v>
      </c>
      <c r="V101" s="42">
        <v>19</v>
      </c>
      <c r="W101" s="142">
        <v>5</v>
      </c>
      <c r="Y101" s="42">
        <f t="shared" si="18"/>
        <v>0</v>
      </c>
      <c r="Z101" s="42">
        <f t="shared" si="19"/>
        <v>0</v>
      </c>
      <c r="AA101" s="42">
        <f t="shared" si="13"/>
        <v>778</v>
      </c>
      <c r="AB101" s="42">
        <f t="shared" si="14"/>
        <v>18407</v>
      </c>
      <c r="AC101" s="42">
        <f>ROUND(($F101-SUM($O101:$P101))*'Cust MB ComLg True Rate Spread'!$E$25,0)</f>
        <v>30</v>
      </c>
      <c r="AD101" s="42">
        <f t="shared" si="20"/>
        <v>96</v>
      </c>
      <c r="AE101" s="42">
        <f t="shared" si="15"/>
        <v>188</v>
      </c>
      <c r="AF101" s="42">
        <f>ROUND(($H101-SUM($R101:$S101))*'Cust MB ComLg True Rate Spread'!$H$25,0)</f>
        <v>9</v>
      </c>
      <c r="AG101" s="42">
        <f t="shared" si="21"/>
        <v>44</v>
      </c>
      <c r="AH101" s="42">
        <f>ROUND(($I101-SUM($T101:$U101))*'Cust MB ComLg True Rate Spread'!$J$25,0)</f>
        <v>0</v>
      </c>
      <c r="AI101" s="42">
        <f>'Cust MB ComLg True Rate Spread'!$K$15</f>
        <v>0</v>
      </c>
      <c r="AJ101" s="44">
        <f t="shared" si="22"/>
        <v>25</v>
      </c>
    </row>
    <row r="102" spans="1:36">
      <c r="A102" s="3">
        <f t="shared" si="23"/>
        <v>2020</v>
      </c>
      <c r="B102" s="3" t="s">
        <v>33</v>
      </c>
      <c r="C102" s="36">
        <v>0</v>
      </c>
      <c r="D102" s="36">
        <v>0</v>
      </c>
      <c r="E102" s="36">
        <f>'ComLg Class kWh'!E107</f>
        <v>780</v>
      </c>
      <c r="F102" s="36">
        <f>'ComLg Class kWh'!C107</f>
        <v>18475</v>
      </c>
      <c r="G102" s="36">
        <f>'ComLg Class kWh'!D107</f>
        <v>96</v>
      </c>
      <c r="H102" s="36">
        <f>'ComLg Class kWh'!F107</f>
        <v>203</v>
      </c>
      <c r="I102" s="36">
        <f>'ComLg Class kWh'!G107</f>
        <v>75</v>
      </c>
      <c r="J102" s="36">
        <f>'ComLg Class kWh'!H107</f>
        <v>30</v>
      </c>
      <c r="L102" s="42">
        <v>0</v>
      </c>
      <c r="M102" s="42">
        <v>0</v>
      </c>
      <c r="N102" s="42">
        <f>'Cust MB ComLg True Rate Spread'!C$19</f>
        <v>0</v>
      </c>
      <c r="O102" s="42">
        <v>5</v>
      </c>
      <c r="P102" s="42">
        <v>0</v>
      </c>
      <c r="Q102" s="42">
        <v>1</v>
      </c>
      <c r="R102" s="42">
        <f t="shared" si="16"/>
        <v>5</v>
      </c>
      <c r="S102" s="142">
        <v>1</v>
      </c>
      <c r="T102" s="42">
        <f t="shared" si="17"/>
        <v>8</v>
      </c>
      <c r="U102" s="42">
        <v>4</v>
      </c>
      <c r="V102" s="42">
        <v>19</v>
      </c>
      <c r="W102" s="142">
        <v>5</v>
      </c>
      <c r="Y102" s="42">
        <f t="shared" si="18"/>
        <v>0</v>
      </c>
      <c r="Z102" s="42">
        <f t="shared" si="19"/>
        <v>0</v>
      </c>
      <c r="AA102" s="42">
        <f t="shared" si="13"/>
        <v>780</v>
      </c>
      <c r="AB102" s="42">
        <f t="shared" si="14"/>
        <v>18439</v>
      </c>
      <c r="AC102" s="42">
        <f>ROUND(($F102-SUM($O102:$P102))*'Cust MB ComLg True Rate Spread'!$E$25,0)</f>
        <v>31</v>
      </c>
      <c r="AD102" s="42">
        <f t="shared" si="20"/>
        <v>95</v>
      </c>
      <c r="AE102" s="42">
        <f t="shared" si="15"/>
        <v>188</v>
      </c>
      <c r="AF102" s="42">
        <f>ROUND(($H102-SUM($R102:$S102))*'Cust MB ComLg True Rate Spread'!$H$25,0)</f>
        <v>9</v>
      </c>
      <c r="AG102" s="42">
        <f t="shared" si="21"/>
        <v>44</v>
      </c>
      <c r="AH102" s="42">
        <f>ROUND(($I102-SUM($T102:$U102))*'Cust MB ComLg True Rate Spread'!$J$25,0)</f>
        <v>0</v>
      </c>
      <c r="AI102" s="42">
        <f>'Cust MB ComLg True Rate Spread'!$K$15</f>
        <v>0</v>
      </c>
      <c r="AJ102" s="44">
        <f t="shared" si="22"/>
        <v>25</v>
      </c>
    </row>
    <row r="103" spans="1:36">
      <c r="A103" s="3">
        <f t="shared" si="23"/>
        <v>2020</v>
      </c>
      <c r="B103" s="3" t="s">
        <v>34</v>
      </c>
      <c r="C103" s="36">
        <v>0</v>
      </c>
      <c r="D103" s="36">
        <v>0</v>
      </c>
      <c r="E103" s="36">
        <f>'ComLg Class kWh'!E108</f>
        <v>784</v>
      </c>
      <c r="F103" s="36">
        <f>'ComLg Class kWh'!C108</f>
        <v>18504</v>
      </c>
      <c r="G103" s="36">
        <f>'ComLg Class kWh'!D108</f>
        <v>96</v>
      </c>
      <c r="H103" s="36">
        <f>'ComLg Class kWh'!F108</f>
        <v>205</v>
      </c>
      <c r="I103" s="36">
        <f>'ComLg Class kWh'!G108</f>
        <v>75</v>
      </c>
      <c r="J103" s="36">
        <f>'ComLg Class kWh'!H108</f>
        <v>30</v>
      </c>
      <c r="L103" s="42">
        <v>0</v>
      </c>
      <c r="M103" s="42">
        <v>0</v>
      </c>
      <c r="N103" s="42">
        <f>'Cust MB ComLg True Rate Spread'!C$19</f>
        <v>0</v>
      </c>
      <c r="O103" s="42">
        <v>5</v>
      </c>
      <c r="P103" s="42">
        <v>0</v>
      </c>
      <c r="Q103" s="42">
        <v>1</v>
      </c>
      <c r="R103" s="42">
        <f t="shared" si="16"/>
        <v>5</v>
      </c>
      <c r="S103" s="142">
        <v>1</v>
      </c>
      <c r="T103" s="42">
        <f t="shared" si="17"/>
        <v>8</v>
      </c>
      <c r="U103" s="42">
        <v>4</v>
      </c>
      <c r="V103" s="42">
        <v>19</v>
      </c>
      <c r="W103" s="142">
        <v>5</v>
      </c>
      <c r="Y103" s="42">
        <f t="shared" si="18"/>
        <v>0</v>
      </c>
      <c r="Z103" s="42">
        <f t="shared" si="19"/>
        <v>0</v>
      </c>
      <c r="AA103" s="42">
        <f t="shared" si="13"/>
        <v>784</v>
      </c>
      <c r="AB103" s="42">
        <f t="shared" si="14"/>
        <v>18468</v>
      </c>
      <c r="AC103" s="42">
        <f>ROUND(($F103-SUM($O103:$P103))*'Cust MB ComLg True Rate Spread'!$E$25,0)</f>
        <v>31</v>
      </c>
      <c r="AD103" s="42">
        <f t="shared" si="20"/>
        <v>95</v>
      </c>
      <c r="AE103" s="42">
        <f t="shared" si="15"/>
        <v>190</v>
      </c>
      <c r="AF103" s="42">
        <f>ROUND(($H103-SUM($R103:$S103))*'Cust MB ComLg True Rate Spread'!$H$25,0)</f>
        <v>9</v>
      </c>
      <c r="AG103" s="42">
        <f t="shared" si="21"/>
        <v>44</v>
      </c>
      <c r="AH103" s="42">
        <f>ROUND(($I103-SUM($T103:$U103))*'Cust MB ComLg True Rate Spread'!$J$25,0)</f>
        <v>0</v>
      </c>
      <c r="AI103" s="42">
        <f>'Cust MB ComLg True Rate Spread'!$K$15</f>
        <v>0</v>
      </c>
      <c r="AJ103" s="44">
        <f t="shared" si="22"/>
        <v>25</v>
      </c>
    </row>
    <row r="104" spans="1:36">
      <c r="A104" s="3">
        <f t="shared" si="23"/>
        <v>2020</v>
      </c>
      <c r="B104" s="3" t="s">
        <v>35</v>
      </c>
      <c r="C104" s="36">
        <v>0</v>
      </c>
      <c r="D104" s="36">
        <v>0</v>
      </c>
      <c r="E104" s="36">
        <f>'ComLg Class kWh'!E109</f>
        <v>785</v>
      </c>
      <c r="F104" s="36">
        <f>'ComLg Class kWh'!C109</f>
        <v>18537</v>
      </c>
      <c r="G104" s="36">
        <f>'ComLg Class kWh'!D109</f>
        <v>96</v>
      </c>
      <c r="H104" s="36">
        <f>'ComLg Class kWh'!F109</f>
        <v>206</v>
      </c>
      <c r="I104" s="36">
        <f>'ComLg Class kWh'!G109</f>
        <v>75</v>
      </c>
      <c r="J104" s="36">
        <f>'ComLg Class kWh'!H109</f>
        <v>30</v>
      </c>
      <c r="L104" s="42">
        <v>0</v>
      </c>
      <c r="M104" s="42">
        <v>0</v>
      </c>
      <c r="N104" s="42">
        <f>'Cust MB ComLg True Rate Spread'!C$19</f>
        <v>0</v>
      </c>
      <c r="O104" s="42">
        <v>5</v>
      </c>
      <c r="P104" s="42">
        <v>0</v>
      </c>
      <c r="Q104" s="42">
        <v>1</v>
      </c>
      <c r="R104" s="42">
        <f t="shared" si="16"/>
        <v>5</v>
      </c>
      <c r="S104" s="142">
        <v>1</v>
      </c>
      <c r="T104" s="42">
        <f t="shared" si="17"/>
        <v>8</v>
      </c>
      <c r="U104" s="42">
        <v>4</v>
      </c>
      <c r="V104" s="42">
        <v>19</v>
      </c>
      <c r="W104" s="142">
        <v>5</v>
      </c>
      <c r="Y104" s="42">
        <f t="shared" si="18"/>
        <v>0</v>
      </c>
      <c r="Z104" s="42">
        <f t="shared" si="19"/>
        <v>0</v>
      </c>
      <c r="AA104" s="42">
        <f t="shared" si="13"/>
        <v>785</v>
      </c>
      <c r="AB104" s="42">
        <f t="shared" si="14"/>
        <v>18501</v>
      </c>
      <c r="AC104" s="42">
        <f>ROUND(($F104-SUM($O104:$P104))*'Cust MB ComLg True Rate Spread'!$E$25,0)</f>
        <v>31</v>
      </c>
      <c r="AD104" s="42">
        <f t="shared" si="20"/>
        <v>95</v>
      </c>
      <c r="AE104" s="42">
        <f t="shared" si="15"/>
        <v>191</v>
      </c>
      <c r="AF104" s="42">
        <f>ROUND(($H104-SUM($R104:$S104))*'Cust MB ComLg True Rate Spread'!$H$25,0)</f>
        <v>9</v>
      </c>
      <c r="AG104" s="42">
        <f t="shared" si="21"/>
        <v>44</v>
      </c>
      <c r="AH104" s="42">
        <f>ROUND(($I104-SUM($T104:$U104))*'Cust MB ComLg True Rate Spread'!$J$25,0)</f>
        <v>0</v>
      </c>
      <c r="AI104" s="42">
        <f>'Cust MB ComLg True Rate Spread'!$K$15</f>
        <v>0</v>
      </c>
      <c r="AJ104" s="44">
        <f t="shared" si="22"/>
        <v>25</v>
      </c>
    </row>
    <row r="105" spans="1:36">
      <c r="A105" s="3">
        <f t="shared" si="23"/>
        <v>2020</v>
      </c>
      <c r="B105" s="3" t="s">
        <v>36</v>
      </c>
      <c r="C105" s="36">
        <v>0</v>
      </c>
      <c r="D105" s="36">
        <v>0</v>
      </c>
      <c r="E105" s="36">
        <f>'ComLg Class kWh'!E110</f>
        <v>789</v>
      </c>
      <c r="F105" s="36">
        <f>'ComLg Class kWh'!C110</f>
        <v>18577</v>
      </c>
      <c r="G105" s="36">
        <f>'ComLg Class kWh'!D110</f>
        <v>96</v>
      </c>
      <c r="H105" s="36">
        <f>'ComLg Class kWh'!F110</f>
        <v>206</v>
      </c>
      <c r="I105" s="36">
        <f>'ComLg Class kWh'!G110</f>
        <v>75</v>
      </c>
      <c r="J105" s="36">
        <f>'ComLg Class kWh'!H110</f>
        <v>30</v>
      </c>
      <c r="L105" s="42">
        <v>0</v>
      </c>
      <c r="M105" s="42">
        <v>0</v>
      </c>
      <c r="N105" s="42">
        <f>'Cust MB ComLg True Rate Spread'!C$19</f>
        <v>0</v>
      </c>
      <c r="O105" s="42">
        <v>5</v>
      </c>
      <c r="P105" s="42">
        <v>0</v>
      </c>
      <c r="Q105" s="42">
        <v>1</v>
      </c>
      <c r="R105" s="42">
        <f t="shared" si="16"/>
        <v>5</v>
      </c>
      <c r="S105" s="142">
        <v>1</v>
      </c>
      <c r="T105" s="42">
        <f t="shared" si="17"/>
        <v>8</v>
      </c>
      <c r="U105" s="42">
        <v>4</v>
      </c>
      <c r="V105" s="42">
        <v>19</v>
      </c>
      <c r="W105" s="142">
        <v>5</v>
      </c>
      <c r="Y105" s="42">
        <f t="shared" si="18"/>
        <v>0</v>
      </c>
      <c r="Z105" s="42">
        <f t="shared" si="19"/>
        <v>0</v>
      </c>
      <c r="AA105" s="42">
        <f t="shared" si="13"/>
        <v>789</v>
      </c>
      <c r="AB105" s="42">
        <f t="shared" si="14"/>
        <v>18541</v>
      </c>
      <c r="AC105" s="42">
        <f>ROUND(($F105-SUM($O105:$P105))*'Cust MB ComLg True Rate Spread'!$E$25,0)</f>
        <v>31</v>
      </c>
      <c r="AD105" s="42">
        <f t="shared" si="20"/>
        <v>95</v>
      </c>
      <c r="AE105" s="42">
        <f t="shared" si="15"/>
        <v>191</v>
      </c>
      <c r="AF105" s="42">
        <f>ROUND(($H105-SUM($R105:$S105))*'Cust MB ComLg True Rate Spread'!$H$25,0)</f>
        <v>9</v>
      </c>
      <c r="AG105" s="42">
        <f t="shared" si="21"/>
        <v>44</v>
      </c>
      <c r="AH105" s="42">
        <f>ROUND(($I105-SUM($T105:$U105))*'Cust MB ComLg True Rate Spread'!$J$25,0)</f>
        <v>0</v>
      </c>
      <c r="AI105" s="42">
        <f>'Cust MB ComLg True Rate Spread'!$K$15</f>
        <v>0</v>
      </c>
      <c r="AJ105" s="44">
        <f t="shared" si="22"/>
        <v>25</v>
      </c>
    </row>
    <row r="106" spans="1:36">
      <c r="A106" s="3">
        <f t="shared" si="23"/>
        <v>2020</v>
      </c>
      <c r="B106" s="3" t="s">
        <v>41</v>
      </c>
      <c r="C106" s="36">
        <v>0</v>
      </c>
      <c r="D106" s="36">
        <v>0</v>
      </c>
      <c r="E106" s="36">
        <f>'ComLg Class kWh'!E111</f>
        <v>791</v>
      </c>
      <c r="F106" s="36">
        <f>'ComLg Class kWh'!C111</f>
        <v>18608</v>
      </c>
      <c r="G106" s="36">
        <f>'ComLg Class kWh'!D111</f>
        <v>96</v>
      </c>
      <c r="H106" s="36">
        <f>'ComLg Class kWh'!F111</f>
        <v>206</v>
      </c>
      <c r="I106" s="36">
        <f>'ComLg Class kWh'!G111</f>
        <v>75</v>
      </c>
      <c r="J106" s="36">
        <f>'ComLg Class kWh'!H111</f>
        <v>30</v>
      </c>
      <c r="L106" s="42">
        <v>0</v>
      </c>
      <c r="M106" s="42">
        <v>0</v>
      </c>
      <c r="N106" s="42">
        <f>'Cust MB ComLg True Rate Spread'!C$19</f>
        <v>0</v>
      </c>
      <c r="O106" s="42">
        <v>5</v>
      </c>
      <c r="P106" s="42">
        <v>0</v>
      </c>
      <c r="Q106" s="42">
        <v>1</v>
      </c>
      <c r="R106" s="42">
        <f t="shared" si="16"/>
        <v>5</v>
      </c>
      <c r="S106" s="142">
        <v>1</v>
      </c>
      <c r="T106" s="42">
        <f t="shared" si="17"/>
        <v>8</v>
      </c>
      <c r="U106" s="42">
        <v>4</v>
      </c>
      <c r="V106" s="42">
        <v>19</v>
      </c>
      <c r="W106" s="142">
        <v>5</v>
      </c>
      <c r="Y106" s="42">
        <f t="shared" si="18"/>
        <v>0</v>
      </c>
      <c r="Z106" s="42">
        <f t="shared" si="19"/>
        <v>0</v>
      </c>
      <c r="AA106" s="42">
        <f t="shared" si="13"/>
        <v>791</v>
      </c>
      <c r="AB106" s="42">
        <f t="shared" si="14"/>
        <v>18572</v>
      </c>
      <c r="AC106" s="42">
        <f>ROUND(($F106-SUM($O106:$P106))*'Cust MB ComLg True Rate Spread'!$E$25,0)</f>
        <v>31</v>
      </c>
      <c r="AD106" s="42">
        <f t="shared" si="20"/>
        <v>95</v>
      </c>
      <c r="AE106" s="42">
        <f t="shared" si="15"/>
        <v>191</v>
      </c>
      <c r="AF106" s="42">
        <f>ROUND(($H106-SUM($R106:$S106))*'Cust MB ComLg True Rate Spread'!$H$25,0)</f>
        <v>9</v>
      </c>
      <c r="AG106" s="42">
        <f t="shared" si="21"/>
        <v>44</v>
      </c>
      <c r="AH106" s="42">
        <f>ROUND(($I106-SUM($T106:$U106))*'Cust MB ComLg True Rate Spread'!$J$25,0)</f>
        <v>0</v>
      </c>
      <c r="AI106" s="42">
        <f>'Cust MB ComLg True Rate Spread'!$K$15</f>
        <v>0</v>
      </c>
      <c r="AJ106" s="44">
        <f t="shared" si="22"/>
        <v>25</v>
      </c>
    </row>
    <row r="107" spans="1:36">
      <c r="A107" s="3">
        <f t="shared" si="23"/>
        <v>2020</v>
      </c>
      <c r="B107" s="3" t="s">
        <v>42</v>
      </c>
      <c r="C107" s="36">
        <v>0</v>
      </c>
      <c r="D107" s="36">
        <v>0</v>
      </c>
      <c r="E107" s="36">
        <f>'ComLg Class kWh'!E112</f>
        <v>793</v>
      </c>
      <c r="F107" s="36">
        <f>'ComLg Class kWh'!C112</f>
        <v>18631</v>
      </c>
      <c r="G107" s="36">
        <f>'ComLg Class kWh'!D112</f>
        <v>95</v>
      </c>
      <c r="H107" s="36">
        <f>'ComLg Class kWh'!F112</f>
        <v>207</v>
      </c>
      <c r="I107" s="36">
        <f>'ComLg Class kWh'!G112</f>
        <v>75</v>
      </c>
      <c r="J107" s="36">
        <f>'ComLg Class kWh'!H112</f>
        <v>30</v>
      </c>
      <c r="L107" s="42">
        <v>0</v>
      </c>
      <c r="M107" s="42">
        <v>0</v>
      </c>
      <c r="N107" s="42">
        <f>'Cust MB ComLg True Rate Spread'!C$19</f>
        <v>0</v>
      </c>
      <c r="O107" s="42">
        <v>5</v>
      </c>
      <c r="P107" s="42">
        <v>0</v>
      </c>
      <c r="Q107" s="42">
        <v>1</v>
      </c>
      <c r="R107" s="42">
        <f t="shared" si="16"/>
        <v>5</v>
      </c>
      <c r="S107" s="142">
        <v>1</v>
      </c>
      <c r="T107" s="42">
        <f t="shared" si="17"/>
        <v>8</v>
      </c>
      <c r="U107" s="42">
        <v>4</v>
      </c>
      <c r="V107" s="42">
        <v>19</v>
      </c>
      <c r="W107" s="142">
        <v>5</v>
      </c>
      <c r="Y107" s="42">
        <f t="shared" si="18"/>
        <v>0</v>
      </c>
      <c r="Z107" s="42">
        <f t="shared" si="19"/>
        <v>0</v>
      </c>
      <c r="AA107" s="42">
        <f t="shared" si="13"/>
        <v>793</v>
      </c>
      <c r="AB107" s="42">
        <f t="shared" si="14"/>
        <v>18595</v>
      </c>
      <c r="AC107" s="42">
        <f>ROUND(($F107-SUM($O107:$P107))*'Cust MB ComLg True Rate Spread'!$E$25,0)</f>
        <v>31</v>
      </c>
      <c r="AD107" s="42">
        <f t="shared" si="20"/>
        <v>94</v>
      </c>
      <c r="AE107" s="42">
        <f t="shared" si="15"/>
        <v>192</v>
      </c>
      <c r="AF107" s="42">
        <f>ROUND(($H107-SUM($R107:$S107))*'Cust MB ComLg True Rate Spread'!$H$25,0)</f>
        <v>9</v>
      </c>
      <c r="AG107" s="42">
        <f t="shared" si="21"/>
        <v>44</v>
      </c>
      <c r="AH107" s="42">
        <f>ROUND(($I107-SUM($T107:$U107))*'Cust MB ComLg True Rate Spread'!$J$25,0)</f>
        <v>0</v>
      </c>
      <c r="AI107" s="42">
        <f>'Cust MB ComLg True Rate Spread'!$K$15</f>
        <v>0</v>
      </c>
      <c r="AJ107" s="44">
        <f t="shared" si="22"/>
        <v>25</v>
      </c>
    </row>
    <row r="108" spans="1:36">
      <c r="A108" s="3">
        <f t="shared" si="23"/>
        <v>2020</v>
      </c>
      <c r="B108" s="3" t="s">
        <v>43</v>
      </c>
      <c r="C108" s="36">
        <v>0</v>
      </c>
      <c r="D108" s="36">
        <v>0</v>
      </c>
      <c r="E108" s="36">
        <f>'ComLg Class kWh'!E113</f>
        <v>796</v>
      </c>
      <c r="F108" s="36">
        <f>'ComLg Class kWh'!C113</f>
        <v>18628</v>
      </c>
      <c r="G108" s="36">
        <f>'ComLg Class kWh'!D113</f>
        <v>95</v>
      </c>
      <c r="H108" s="36">
        <f>'ComLg Class kWh'!F113</f>
        <v>208</v>
      </c>
      <c r="I108" s="36">
        <f>'ComLg Class kWh'!G113</f>
        <v>75</v>
      </c>
      <c r="J108" s="36">
        <f>'ComLg Class kWh'!H113</f>
        <v>30</v>
      </c>
      <c r="L108" s="42">
        <v>0</v>
      </c>
      <c r="M108" s="42">
        <v>0</v>
      </c>
      <c r="N108" s="42">
        <f>'Cust MB ComLg True Rate Spread'!C$19</f>
        <v>0</v>
      </c>
      <c r="O108" s="42">
        <v>5</v>
      </c>
      <c r="P108" s="42">
        <v>0</v>
      </c>
      <c r="Q108" s="42">
        <v>1</v>
      </c>
      <c r="R108" s="42">
        <f t="shared" si="16"/>
        <v>5</v>
      </c>
      <c r="S108" s="142">
        <v>1</v>
      </c>
      <c r="T108" s="42">
        <f t="shared" si="17"/>
        <v>8</v>
      </c>
      <c r="U108" s="42">
        <v>4</v>
      </c>
      <c r="V108" s="42">
        <v>19</v>
      </c>
      <c r="W108" s="142">
        <v>5</v>
      </c>
      <c r="Y108" s="42">
        <f t="shared" si="18"/>
        <v>0</v>
      </c>
      <c r="Z108" s="42">
        <f t="shared" si="19"/>
        <v>0</v>
      </c>
      <c r="AA108" s="42">
        <f t="shared" si="13"/>
        <v>796</v>
      </c>
      <c r="AB108" s="42">
        <f t="shared" si="14"/>
        <v>18592</v>
      </c>
      <c r="AC108" s="42">
        <f>ROUND(($F108-SUM($O108:$P108))*'Cust MB ComLg True Rate Spread'!$E$25,0)</f>
        <v>31</v>
      </c>
      <c r="AD108" s="42">
        <f t="shared" si="20"/>
        <v>94</v>
      </c>
      <c r="AE108" s="42">
        <f t="shared" si="15"/>
        <v>193</v>
      </c>
      <c r="AF108" s="42">
        <f>ROUND(($H108-SUM($R108:$S108))*'Cust MB ComLg True Rate Spread'!$H$25,0)</f>
        <v>9</v>
      </c>
      <c r="AG108" s="42">
        <f t="shared" si="21"/>
        <v>44</v>
      </c>
      <c r="AH108" s="42">
        <f>ROUND(($I108-SUM($T108:$U108))*'Cust MB ComLg True Rate Spread'!$J$25,0)</f>
        <v>0</v>
      </c>
      <c r="AI108" s="42">
        <f>'Cust MB ComLg True Rate Spread'!$K$15</f>
        <v>0</v>
      </c>
      <c r="AJ108" s="44">
        <f t="shared" si="22"/>
        <v>25</v>
      </c>
    </row>
    <row r="109" spans="1:36">
      <c r="A109" s="3">
        <f t="shared" si="23"/>
        <v>2020</v>
      </c>
      <c r="B109" s="3" t="s">
        <v>44</v>
      </c>
      <c r="C109" s="36">
        <v>0</v>
      </c>
      <c r="D109" s="36">
        <v>0</v>
      </c>
      <c r="E109" s="36">
        <f>'ComLg Class kWh'!E114</f>
        <v>798</v>
      </c>
      <c r="F109" s="36">
        <f>'ComLg Class kWh'!C114</f>
        <v>18629</v>
      </c>
      <c r="G109" s="36">
        <f>'ComLg Class kWh'!D114</f>
        <v>95</v>
      </c>
      <c r="H109" s="36">
        <f>'ComLg Class kWh'!F114</f>
        <v>208</v>
      </c>
      <c r="I109" s="36">
        <f>'ComLg Class kWh'!G114</f>
        <v>75</v>
      </c>
      <c r="J109" s="36">
        <f>'ComLg Class kWh'!H114</f>
        <v>30</v>
      </c>
      <c r="L109" s="42">
        <v>0</v>
      </c>
      <c r="M109" s="42">
        <v>0</v>
      </c>
      <c r="N109" s="42">
        <f>'Cust MB ComLg True Rate Spread'!C$19</f>
        <v>0</v>
      </c>
      <c r="O109" s="42">
        <v>5</v>
      </c>
      <c r="P109" s="42">
        <v>0</v>
      </c>
      <c r="Q109" s="42">
        <v>1</v>
      </c>
      <c r="R109" s="42">
        <f t="shared" si="16"/>
        <v>5</v>
      </c>
      <c r="S109" s="142">
        <v>1</v>
      </c>
      <c r="T109" s="42">
        <f t="shared" si="17"/>
        <v>8</v>
      </c>
      <c r="U109" s="42">
        <v>4</v>
      </c>
      <c r="V109" s="42">
        <v>19</v>
      </c>
      <c r="W109" s="142">
        <v>5</v>
      </c>
      <c r="Y109" s="42">
        <f t="shared" si="18"/>
        <v>0</v>
      </c>
      <c r="Z109" s="42">
        <f t="shared" si="19"/>
        <v>0</v>
      </c>
      <c r="AA109" s="42">
        <f t="shared" si="13"/>
        <v>798</v>
      </c>
      <c r="AB109" s="42">
        <f t="shared" si="14"/>
        <v>18593</v>
      </c>
      <c r="AC109" s="42">
        <f>ROUND(($F109-SUM($O109:$P109))*'Cust MB ComLg True Rate Spread'!$E$25,0)</f>
        <v>31</v>
      </c>
      <c r="AD109" s="42">
        <f t="shared" si="20"/>
        <v>94</v>
      </c>
      <c r="AE109" s="42">
        <f t="shared" si="15"/>
        <v>193</v>
      </c>
      <c r="AF109" s="42">
        <f>ROUND(($H109-SUM($R109:$S109))*'Cust MB ComLg True Rate Spread'!$H$25,0)</f>
        <v>9</v>
      </c>
      <c r="AG109" s="42">
        <f t="shared" si="21"/>
        <v>44</v>
      </c>
      <c r="AH109" s="42">
        <f>ROUND(($I109-SUM($T109:$U109))*'Cust MB ComLg True Rate Spread'!$J$25,0)</f>
        <v>0</v>
      </c>
      <c r="AI109" s="42">
        <f>'Cust MB ComLg True Rate Spread'!$K$15</f>
        <v>0</v>
      </c>
      <c r="AJ109" s="44">
        <f t="shared" si="22"/>
        <v>25</v>
      </c>
    </row>
    <row r="110" spans="1:36">
      <c r="A110" s="3">
        <f t="shared" si="23"/>
        <v>2020</v>
      </c>
      <c r="B110" s="3" t="s">
        <v>45</v>
      </c>
      <c r="C110" s="36">
        <v>0</v>
      </c>
      <c r="D110" s="36">
        <v>0</v>
      </c>
      <c r="E110" s="36">
        <f>'ComLg Class kWh'!E115</f>
        <v>802</v>
      </c>
      <c r="F110" s="36">
        <f>'ComLg Class kWh'!C115</f>
        <v>18636</v>
      </c>
      <c r="G110" s="36">
        <f>'ComLg Class kWh'!D115</f>
        <v>95</v>
      </c>
      <c r="H110" s="36">
        <f>'ComLg Class kWh'!F115</f>
        <v>209</v>
      </c>
      <c r="I110" s="36">
        <f>'ComLg Class kWh'!G115</f>
        <v>75</v>
      </c>
      <c r="J110" s="36">
        <f>'ComLg Class kWh'!H115</f>
        <v>30</v>
      </c>
      <c r="L110" s="42">
        <v>0</v>
      </c>
      <c r="M110" s="42">
        <v>0</v>
      </c>
      <c r="N110" s="42">
        <f>'Cust MB ComLg True Rate Spread'!C$19</f>
        <v>0</v>
      </c>
      <c r="O110" s="42">
        <v>5</v>
      </c>
      <c r="P110" s="42">
        <v>0</v>
      </c>
      <c r="Q110" s="42">
        <v>1</v>
      </c>
      <c r="R110" s="42">
        <f t="shared" si="16"/>
        <v>5</v>
      </c>
      <c r="S110" s="142">
        <v>1</v>
      </c>
      <c r="T110" s="42">
        <f t="shared" si="17"/>
        <v>8</v>
      </c>
      <c r="U110" s="42">
        <v>4</v>
      </c>
      <c r="V110" s="42">
        <v>19</v>
      </c>
      <c r="W110" s="142">
        <v>5</v>
      </c>
      <c r="Y110" s="42">
        <f t="shared" si="18"/>
        <v>0</v>
      </c>
      <c r="Z110" s="42">
        <f t="shared" si="19"/>
        <v>0</v>
      </c>
      <c r="AA110" s="42">
        <f t="shared" si="13"/>
        <v>802</v>
      </c>
      <c r="AB110" s="42">
        <f t="shared" si="14"/>
        <v>18600</v>
      </c>
      <c r="AC110" s="42">
        <f>ROUND(($F110-SUM($O110:$P110))*'Cust MB ComLg True Rate Spread'!$E$25,0)</f>
        <v>31</v>
      </c>
      <c r="AD110" s="42">
        <f t="shared" si="20"/>
        <v>94</v>
      </c>
      <c r="AE110" s="42">
        <f t="shared" si="15"/>
        <v>194</v>
      </c>
      <c r="AF110" s="42">
        <f>ROUND(($H110-SUM($R110:$S110))*'Cust MB ComLg True Rate Spread'!$H$25,0)</f>
        <v>9</v>
      </c>
      <c r="AG110" s="42">
        <f t="shared" si="21"/>
        <v>44</v>
      </c>
      <c r="AH110" s="42">
        <f>ROUND(($I110-SUM($T110:$U110))*'Cust MB ComLg True Rate Spread'!$J$25,0)</f>
        <v>0</v>
      </c>
      <c r="AI110" s="42">
        <f>'Cust MB ComLg True Rate Spread'!$K$15</f>
        <v>0</v>
      </c>
      <c r="AJ110" s="44">
        <f t="shared" si="22"/>
        <v>25</v>
      </c>
    </row>
    <row r="111" spans="1:36">
      <c r="A111" s="3">
        <f t="shared" si="23"/>
        <v>2020</v>
      </c>
      <c r="B111" s="3" t="s">
        <v>46</v>
      </c>
      <c r="C111" s="36">
        <v>0</v>
      </c>
      <c r="D111" s="36">
        <v>0</v>
      </c>
      <c r="E111" s="36">
        <f>'ComLg Class kWh'!E116</f>
        <v>804</v>
      </c>
      <c r="F111" s="36">
        <f>'ComLg Class kWh'!C116</f>
        <v>18648</v>
      </c>
      <c r="G111" s="36">
        <f>'ComLg Class kWh'!D116</f>
        <v>95</v>
      </c>
      <c r="H111" s="36">
        <f>'ComLg Class kWh'!F116</f>
        <v>210</v>
      </c>
      <c r="I111" s="36">
        <f>'ComLg Class kWh'!G116</f>
        <v>75</v>
      </c>
      <c r="J111" s="36">
        <f>'ComLg Class kWh'!H116</f>
        <v>30</v>
      </c>
      <c r="L111" s="42">
        <v>0</v>
      </c>
      <c r="M111" s="42">
        <v>0</v>
      </c>
      <c r="N111" s="42">
        <f>'Cust MB ComLg True Rate Spread'!C$19</f>
        <v>0</v>
      </c>
      <c r="O111" s="42">
        <v>5</v>
      </c>
      <c r="P111" s="42">
        <v>0</v>
      </c>
      <c r="Q111" s="42">
        <v>1</v>
      </c>
      <c r="R111" s="42">
        <f t="shared" si="16"/>
        <v>5</v>
      </c>
      <c r="S111" s="142">
        <v>1</v>
      </c>
      <c r="T111" s="42">
        <f t="shared" si="17"/>
        <v>8</v>
      </c>
      <c r="U111" s="42">
        <v>4</v>
      </c>
      <c r="V111" s="42">
        <v>19</v>
      </c>
      <c r="W111" s="142">
        <v>5</v>
      </c>
      <c r="Y111" s="42">
        <f t="shared" si="18"/>
        <v>0</v>
      </c>
      <c r="Z111" s="42">
        <f t="shared" si="19"/>
        <v>0</v>
      </c>
      <c r="AA111" s="42">
        <f t="shared" si="13"/>
        <v>804</v>
      </c>
      <c r="AB111" s="42">
        <f t="shared" si="14"/>
        <v>18612</v>
      </c>
      <c r="AC111" s="42">
        <f>ROUND(($F111-SUM($O111:$P111))*'Cust MB ComLg True Rate Spread'!$E$25,0)</f>
        <v>31</v>
      </c>
      <c r="AD111" s="42">
        <f t="shared" si="20"/>
        <v>94</v>
      </c>
      <c r="AE111" s="42">
        <f t="shared" si="15"/>
        <v>195</v>
      </c>
      <c r="AF111" s="42">
        <f>ROUND(($H111-SUM($R111:$S111))*'Cust MB ComLg True Rate Spread'!$H$25,0)</f>
        <v>9</v>
      </c>
      <c r="AG111" s="42">
        <f t="shared" si="21"/>
        <v>44</v>
      </c>
      <c r="AH111" s="42">
        <f>ROUND(($I111-SUM($T111:$U111))*'Cust MB ComLg True Rate Spread'!$J$25,0)</f>
        <v>0</v>
      </c>
      <c r="AI111" s="42">
        <f>'Cust MB ComLg True Rate Spread'!$K$15</f>
        <v>0</v>
      </c>
      <c r="AJ111" s="44">
        <f t="shared" si="22"/>
        <v>25</v>
      </c>
    </row>
    <row r="112" spans="1:36">
      <c r="A112" s="3">
        <f t="shared" si="23"/>
        <v>2021</v>
      </c>
      <c r="B112" s="3" t="s">
        <v>31</v>
      </c>
      <c r="C112" s="36">
        <v>0</v>
      </c>
      <c r="D112" s="36">
        <v>0</v>
      </c>
      <c r="E112" s="36">
        <f>'ComLg Class kWh'!E117</f>
        <v>808</v>
      </c>
      <c r="F112" s="36">
        <f>'ComLg Class kWh'!C117</f>
        <v>18683</v>
      </c>
      <c r="G112" s="36">
        <f>'ComLg Class kWh'!D117</f>
        <v>95</v>
      </c>
      <c r="H112" s="36">
        <f>'ComLg Class kWh'!F117</f>
        <v>210</v>
      </c>
      <c r="I112" s="36">
        <f>'ComLg Class kWh'!G117</f>
        <v>75</v>
      </c>
      <c r="J112" s="36">
        <f>'ComLg Class kWh'!H117</f>
        <v>30</v>
      </c>
      <c r="L112" s="42">
        <v>0</v>
      </c>
      <c r="M112" s="42">
        <v>0</v>
      </c>
      <c r="N112" s="42">
        <f>'Cust MB ComLg True Rate Spread'!C$19</f>
        <v>0</v>
      </c>
      <c r="O112" s="42">
        <v>5</v>
      </c>
      <c r="P112" s="42">
        <v>0</v>
      </c>
      <c r="Q112" s="42">
        <v>1</v>
      </c>
      <c r="R112" s="42">
        <f t="shared" si="16"/>
        <v>5</v>
      </c>
      <c r="S112" s="142">
        <v>1</v>
      </c>
      <c r="T112" s="42">
        <f t="shared" si="17"/>
        <v>8</v>
      </c>
      <c r="U112" s="42">
        <v>4</v>
      </c>
      <c r="V112" s="42">
        <v>19</v>
      </c>
      <c r="W112" s="142">
        <v>5</v>
      </c>
      <c r="Y112" s="42">
        <f t="shared" si="18"/>
        <v>0</v>
      </c>
      <c r="Z112" s="42">
        <f t="shared" si="19"/>
        <v>0</v>
      </c>
      <c r="AA112" s="42">
        <f t="shared" si="13"/>
        <v>808</v>
      </c>
      <c r="AB112" s="42">
        <f t="shared" si="14"/>
        <v>18647</v>
      </c>
      <c r="AC112" s="42">
        <f>ROUND(($F112-SUM($O112:$P112))*'Cust MB ComLg True Rate Spread'!$E$25,0)</f>
        <v>31</v>
      </c>
      <c r="AD112" s="42">
        <f t="shared" si="20"/>
        <v>94</v>
      </c>
      <c r="AE112" s="42">
        <f t="shared" si="15"/>
        <v>195</v>
      </c>
      <c r="AF112" s="42">
        <f>ROUND(($H112-SUM($R112:$S112))*'Cust MB ComLg True Rate Spread'!$H$25,0)</f>
        <v>9</v>
      </c>
      <c r="AG112" s="42">
        <f t="shared" si="21"/>
        <v>44</v>
      </c>
      <c r="AH112" s="42">
        <f>ROUND(($I112-SUM($T112:$U112))*'Cust MB ComLg True Rate Spread'!$J$25,0)</f>
        <v>0</v>
      </c>
      <c r="AI112" s="42">
        <f>'Cust MB ComLg True Rate Spread'!$K$15</f>
        <v>0</v>
      </c>
      <c r="AJ112" s="44">
        <f t="shared" si="22"/>
        <v>25</v>
      </c>
    </row>
    <row r="113" spans="1:36">
      <c r="A113" s="3">
        <f t="shared" si="23"/>
        <v>2021</v>
      </c>
      <c r="B113" s="3" t="s">
        <v>32</v>
      </c>
      <c r="C113" s="36">
        <v>0</v>
      </c>
      <c r="D113" s="36">
        <v>0</v>
      </c>
      <c r="E113" s="36">
        <f>'ComLg Class kWh'!E118</f>
        <v>809</v>
      </c>
      <c r="F113" s="36">
        <f>'ComLg Class kWh'!C118</f>
        <v>18717</v>
      </c>
      <c r="G113" s="36">
        <f>'ComLg Class kWh'!D118</f>
        <v>95</v>
      </c>
      <c r="H113" s="36">
        <f>'ComLg Class kWh'!F118</f>
        <v>210</v>
      </c>
      <c r="I113" s="36">
        <f>'ComLg Class kWh'!G118</f>
        <v>75</v>
      </c>
      <c r="J113" s="36">
        <f>'ComLg Class kWh'!H118</f>
        <v>30</v>
      </c>
      <c r="L113" s="42">
        <v>0</v>
      </c>
      <c r="M113" s="42">
        <v>0</v>
      </c>
      <c r="N113" s="42">
        <f>'Cust MB ComLg True Rate Spread'!C$19</f>
        <v>0</v>
      </c>
      <c r="O113" s="42">
        <v>5</v>
      </c>
      <c r="P113" s="42">
        <v>0</v>
      </c>
      <c r="Q113" s="42">
        <v>1</v>
      </c>
      <c r="R113" s="42">
        <f t="shared" si="16"/>
        <v>5</v>
      </c>
      <c r="S113" s="142">
        <v>1</v>
      </c>
      <c r="T113" s="42">
        <f t="shared" si="17"/>
        <v>8</v>
      </c>
      <c r="U113" s="42">
        <v>4</v>
      </c>
      <c r="V113" s="42">
        <v>19</v>
      </c>
      <c r="W113" s="142">
        <v>5</v>
      </c>
      <c r="Y113" s="42">
        <f t="shared" si="18"/>
        <v>0</v>
      </c>
      <c r="Z113" s="42">
        <f t="shared" si="19"/>
        <v>0</v>
      </c>
      <c r="AA113" s="42">
        <f t="shared" si="13"/>
        <v>809</v>
      </c>
      <c r="AB113" s="42">
        <f t="shared" si="14"/>
        <v>18681</v>
      </c>
      <c r="AC113" s="42">
        <f>ROUND(($F113-SUM($O113:$P113))*'Cust MB ComLg True Rate Spread'!$E$25,0)</f>
        <v>31</v>
      </c>
      <c r="AD113" s="42">
        <f t="shared" si="20"/>
        <v>94</v>
      </c>
      <c r="AE113" s="42">
        <f t="shared" si="15"/>
        <v>195</v>
      </c>
      <c r="AF113" s="42">
        <f>ROUND(($H113-SUM($R113:$S113))*'Cust MB ComLg True Rate Spread'!$H$25,0)</f>
        <v>9</v>
      </c>
      <c r="AG113" s="42">
        <f t="shared" si="21"/>
        <v>44</v>
      </c>
      <c r="AH113" s="42">
        <f>ROUND(($I113-SUM($T113:$U113))*'Cust MB ComLg True Rate Spread'!$J$25,0)</f>
        <v>0</v>
      </c>
      <c r="AI113" s="42">
        <f>'Cust MB ComLg True Rate Spread'!$K$15</f>
        <v>0</v>
      </c>
      <c r="AJ113" s="44">
        <f t="shared" si="22"/>
        <v>25</v>
      </c>
    </row>
    <row r="114" spans="1:36">
      <c r="A114" s="3">
        <f t="shared" si="23"/>
        <v>2021</v>
      </c>
      <c r="B114" s="3" t="s">
        <v>33</v>
      </c>
      <c r="C114" s="36">
        <v>0</v>
      </c>
      <c r="D114" s="36">
        <v>0</v>
      </c>
      <c r="E114" s="36">
        <f>'ComLg Class kWh'!E119</f>
        <v>812</v>
      </c>
      <c r="F114" s="36">
        <f>'ComLg Class kWh'!C119</f>
        <v>18744</v>
      </c>
      <c r="G114" s="36">
        <f>'ComLg Class kWh'!D119</f>
        <v>95</v>
      </c>
      <c r="H114" s="36">
        <f>'ComLg Class kWh'!F119</f>
        <v>211</v>
      </c>
      <c r="I114" s="36">
        <f>'ComLg Class kWh'!G119</f>
        <v>75</v>
      </c>
      <c r="J114" s="36">
        <f>'ComLg Class kWh'!H119</f>
        <v>30</v>
      </c>
      <c r="L114" s="42">
        <v>0</v>
      </c>
      <c r="M114" s="42">
        <v>0</v>
      </c>
      <c r="N114" s="42">
        <f>'Cust MB ComLg True Rate Spread'!C$19</f>
        <v>0</v>
      </c>
      <c r="O114" s="42">
        <v>5</v>
      </c>
      <c r="P114" s="42">
        <v>0</v>
      </c>
      <c r="Q114" s="42">
        <v>1</v>
      </c>
      <c r="R114" s="42">
        <f t="shared" si="16"/>
        <v>5</v>
      </c>
      <c r="S114" s="142">
        <v>1</v>
      </c>
      <c r="T114" s="42">
        <f t="shared" si="17"/>
        <v>8</v>
      </c>
      <c r="U114" s="42">
        <v>4</v>
      </c>
      <c r="V114" s="42">
        <v>19</v>
      </c>
      <c r="W114" s="142">
        <v>5</v>
      </c>
      <c r="Y114" s="42">
        <f t="shared" si="18"/>
        <v>0</v>
      </c>
      <c r="Z114" s="42">
        <f t="shared" si="19"/>
        <v>0</v>
      </c>
      <c r="AA114" s="42">
        <f t="shared" si="13"/>
        <v>812</v>
      </c>
      <c r="AB114" s="42">
        <f t="shared" si="14"/>
        <v>18708</v>
      </c>
      <c r="AC114" s="42">
        <f>ROUND(($F114-SUM($O114:$P114))*'Cust MB ComLg True Rate Spread'!$E$25,0)</f>
        <v>31</v>
      </c>
      <c r="AD114" s="42">
        <f t="shared" si="20"/>
        <v>94</v>
      </c>
      <c r="AE114" s="42">
        <f t="shared" si="15"/>
        <v>196</v>
      </c>
      <c r="AF114" s="42">
        <f>ROUND(($H114-SUM($R114:$S114))*'Cust MB ComLg True Rate Spread'!$H$25,0)</f>
        <v>9</v>
      </c>
      <c r="AG114" s="42">
        <f t="shared" si="21"/>
        <v>44</v>
      </c>
      <c r="AH114" s="42">
        <f>ROUND(($I114-SUM($T114:$U114))*'Cust MB ComLg True Rate Spread'!$J$25,0)</f>
        <v>0</v>
      </c>
      <c r="AI114" s="42">
        <f>'Cust MB ComLg True Rate Spread'!$K$15</f>
        <v>0</v>
      </c>
      <c r="AJ114" s="44">
        <f t="shared" si="22"/>
        <v>25</v>
      </c>
    </row>
    <row r="115" spans="1:36">
      <c r="A115" s="3">
        <f t="shared" si="23"/>
        <v>2021</v>
      </c>
      <c r="B115" s="3" t="s">
        <v>34</v>
      </c>
      <c r="C115" s="36">
        <v>0</v>
      </c>
      <c r="D115" s="36">
        <v>0</v>
      </c>
      <c r="E115" s="36">
        <f>'ComLg Class kWh'!E120</f>
        <v>815</v>
      </c>
      <c r="F115" s="36">
        <f>'ComLg Class kWh'!C120</f>
        <v>18771</v>
      </c>
      <c r="G115" s="36">
        <f>'ComLg Class kWh'!D120</f>
        <v>95</v>
      </c>
      <c r="H115" s="36">
        <f>'ComLg Class kWh'!F120</f>
        <v>212</v>
      </c>
      <c r="I115" s="36">
        <f>'ComLg Class kWh'!G120</f>
        <v>75</v>
      </c>
      <c r="J115" s="36">
        <f>'ComLg Class kWh'!H120</f>
        <v>30</v>
      </c>
      <c r="L115" s="42">
        <v>0</v>
      </c>
      <c r="M115" s="42">
        <v>0</v>
      </c>
      <c r="N115" s="42">
        <f>'Cust MB ComLg True Rate Spread'!C$19</f>
        <v>0</v>
      </c>
      <c r="O115" s="42">
        <v>5</v>
      </c>
      <c r="P115" s="42">
        <v>0</v>
      </c>
      <c r="Q115" s="42">
        <v>1</v>
      </c>
      <c r="R115" s="42">
        <f t="shared" si="16"/>
        <v>5</v>
      </c>
      <c r="S115" s="142">
        <v>1</v>
      </c>
      <c r="T115" s="42">
        <f t="shared" si="17"/>
        <v>8</v>
      </c>
      <c r="U115" s="42">
        <v>4</v>
      </c>
      <c r="V115" s="42">
        <v>19</v>
      </c>
      <c r="W115" s="142">
        <v>5</v>
      </c>
      <c r="Y115" s="42">
        <f t="shared" si="18"/>
        <v>0</v>
      </c>
      <c r="Z115" s="42">
        <f t="shared" si="19"/>
        <v>0</v>
      </c>
      <c r="AA115" s="42">
        <f t="shared" si="13"/>
        <v>815</v>
      </c>
      <c r="AB115" s="42">
        <f t="shared" si="14"/>
        <v>18735</v>
      </c>
      <c r="AC115" s="42">
        <f>ROUND(($F115-SUM($O115:$P115))*'Cust MB ComLg True Rate Spread'!$E$25,0)</f>
        <v>31</v>
      </c>
      <c r="AD115" s="42">
        <f t="shared" si="20"/>
        <v>94</v>
      </c>
      <c r="AE115" s="42">
        <f t="shared" si="15"/>
        <v>197</v>
      </c>
      <c r="AF115" s="42">
        <f>ROUND(($H115-SUM($R115:$S115))*'Cust MB ComLg True Rate Spread'!$H$25,0)</f>
        <v>9</v>
      </c>
      <c r="AG115" s="42">
        <f t="shared" si="21"/>
        <v>44</v>
      </c>
      <c r="AH115" s="42">
        <f>ROUND(($I115-SUM($T115:$U115))*'Cust MB ComLg True Rate Spread'!$J$25,0)</f>
        <v>0</v>
      </c>
      <c r="AI115" s="42">
        <f>'Cust MB ComLg True Rate Spread'!$K$15</f>
        <v>0</v>
      </c>
      <c r="AJ115" s="44">
        <f t="shared" si="22"/>
        <v>25</v>
      </c>
    </row>
    <row r="116" spans="1:36">
      <c r="A116" s="3">
        <f t="shared" si="23"/>
        <v>2021</v>
      </c>
      <c r="B116" s="3" t="s">
        <v>35</v>
      </c>
      <c r="C116" s="36">
        <v>0</v>
      </c>
      <c r="D116" s="36">
        <v>0</v>
      </c>
      <c r="E116" s="36">
        <f>'ComLg Class kWh'!E121</f>
        <v>818</v>
      </c>
      <c r="F116" s="36">
        <f>'ComLg Class kWh'!C121</f>
        <v>18798</v>
      </c>
      <c r="G116" s="36">
        <f>'ComLg Class kWh'!D121</f>
        <v>95</v>
      </c>
      <c r="H116" s="36">
        <f>'ComLg Class kWh'!F121</f>
        <v>213</v>
      </c>
      <c r="I116" s="36">
        <f>'ComLg Class kWh'!G121</f>
        <v>75</v>
      </c>
      <c r="J116" s="36">
        <f>'ComLg Class kWh'!H121</f>
        <v>30</v>
      </c>
      <c r="L116" s="42">
        <v>0</v>
      </c>
      <c r="M116" s="42">
        <v>0</v>
      </c>
      <c r="N116" s="42">
        <f>'Cust MB ComLg True Rate Spread'!C$19</f>
        <v>0</v>
      </c>
      <c r="O116" s="42">
        <v>5</v>
      </c>
      <c r="P116" s="42">
        <v>0</v>
      </c>
      <c r="Q116" s="42">
        <v>1</v>
      </c>
      <c r="R116" s="42">
        <f t="shared" si="16"/>
        <v>5</v>
      </c>
      <c r="S116" s="142">
        <v>1</v>
      </c>
      <c r="T116" s="42">
        <f t="shared" si="17"/>
        <v>8</v>
      </c>
      <c r="U116" s="42">
        <v>4</v>
      </c>
      <c r="V116" s="42">
        <v>19</v>
      </c>
      <c r="W116" s="142">
        <v>5</v>
      </c>
      <c r="Y116" s="42">
        <f t="shared" si="18"/>
        <v>0</v>
      </c>
      <c r="Z116" s="42">
        <f t="shared" si="19"/>
        <v>0</v>
      </c>
      <c r="AA116" s="42">
        <f t="shared" si="13"/>
        <v>818</v>
      </c>
      <c r="AB116" s="42">
        <f t="shared" si="14"/>
        <v>18762</v>
      </c>
      <c r="AC116" s="42">
        <f>ROUND(($F116-SUM($O116:$P116))*'Cust MB ComLg True Rate Spread'!$E$25,0)</f>
        <v>31</v>
      </c>
      <c r="AD116" s="42">
        <f t="shared" si="20"/>
        <v>94</v>
      </c>
      <c r="AE116" s="42">
        <f t="shared" si="15"/>
        <v>198</v>
      </c>
      <c r="AF116" s="42">
        <f>ROUND(($H116-SUM($R116:$S116))*'Cust MB ComLg True Rate Spread'!$H$25,0)</f>
        <v>9</v>
      </c>
      <c r="AG116" s="42">
        <f t="shared" si="21"/>
        <v>44</v>
      </c>
      <c r="AH116" s="42">
        <f>ROUND(($I116-SUM($T116:$U116))*'Cust MB ComLg True Rate Spread'!$J$25,0)</f>
        <v>0</v>
      </c>
      <c r="AI116" s="42">
        <f>'Cust MB ComLg True Rate Spread'!$K$15</f>
        <v>0</v>
      </c>
      <c r="AJ116" s="44">
        <f t="shared" si="22"/>
        <v>25</v>
      </c>
    </row>
    <row r="117" spans="1:36">
      <c r="A117" s="3">
        <f t="shared" si="23"/>
        <v>2021</v>
      </c>
      <c r="B117" s="3" t="s">
        <v>36</v>
      </c>
      <c r="C117" s="36">
        <v>0</v>
      </c>
      <c r="D117" s="36">
        <v>0</v>
      </c>
      <c r="E117" s="36">
        <f>'ComLg Class kWh'!E122</f>
        <v>820</v>
      </c>
      <c r="F117" s="36">
        <f>'ComLg Class kWh'!C122</f>
        <v>18834</v>
      </c>
      <c r="G117" s="36">
        <f>'ComLg Class kWh'!D122</f>
        <v>95</v>
      </c>
      <c r="H117" s="36">
        <f>'ComLg Class kWh'!F122</f>
        <v>213</v>
      </c>
      <c r="I117" s="36">
        <f>'ComLg Class kWh'!G122</f>
        <v>75</v>
      </c>
      <c r="J117" s="36">
        <f>'ComLg Class kWh'!H122</f>
        <v>30</v>
      </c>
      <c r="L117" s="42">
        <v>0</v>
      </c>
      <c r="M117" s="42">
        <v>0</v>
      </c>
      <c r="N117" s="42">
        <f>'Cust MB ComLg True Rate Spread'!C$19</f>
        <v>0</v>
      </c>
      <c r="O117" s="42">
        <v>5</v>
      </c>
      <c r="P117" s="42">
        <v>0</v>
      </c>
      <c r="Q117" s="42">
        <v>1</v>
      </c>
      <c r="R117" s="42">
        <f t="shared" si="16"/>
        <v>5</v>
      </c>
      <c r="S117" s="142">
        <v>1</v>
      </c>
      <c r="T117" s="42">
        <f t="shared" si="17"/>
        <v>8</v>
      </c>
      <c r="U117" s="42">
        <v>4</v>
      </c>
      <c r="V117" s="42">
        <v>19</v>
      </c>
      <c r="W117" s="142">
        <v>5</v>
      </c>
      <c r="Y117" s="42">
        <f t="shared" si="18"/>
        <v>0</v>
      </c>
      <c r="Z117" s="42">
        <f t="shared" si="19"/>
        <v>0</v>
      </c>
      <c r="AA117" s="42">
        <f t="shared" si="13"/>
        <v>820</v>
      </c>
      <c r="AB117" s="42">
        <f t="shared" si="14"/>
        <v>18798</v>
      </c>
      <c r="AC117" s="42">
        <f>ROUND(($F117-SUM($O117:$P117))*'Cust MB ComLg True Rate Spread'!$E$25,0)</f>
        <v>31</v>
      </c>
      <c r="AD117" s="42">
        <f t="shared" si="20"/>
        <v>94</v>
      </c>
      <c r="AE117" s="42">
        <f t="shared" si="15"/>
        <v>198</v>
      </c>
      <c r="AF117" s="42">
        <f>ROUND(($H117-SUM($R117:$S117))*'Cust MB ComLg True Rate Spread'!$H$25,0)</f>
        <v>9</v>
      </c>
      <c r="AG117" s="42">
        <f t="shared" si="21"/>
        <v>44</v>
      </c>
      <c r="AH117" s="42">
        <f>ROUND(($I117-SUM($T117:$U117))*'Cust MB ComLg True Rate Spread'!$J$25,0)</f>
        <v>0</v>
      </c>
      <c r="AI117" s="42">
        <f>'Cust MB ComLg True Rate Spread'!$K$15</f>
        <v>0</v>
      </c>
      <c r="AJ117" s="44">
        <f t="shared" si="22"/>
        <v>25</v>
      </c>
    </row>
    <row r="118" spans="1:36">
      <c r="A118" s="3">
        <f t="shared" si="23"/>
        <v>2021</v>
      </c>
      <c r="B118" s="3" t="s">
        <v>41</v>
      </c>
      <c r="C118" s="36">
        <v>0</v>
      </c>
      <c r="D118" s="36">
        <v>0</v>
      </c>
      <c r="E118" s="36">
        <f>'ComLg Class kWh'!E123</f>
        <v>822</v>
      </c>
      <c r="F118" s="36">
        <f>'ComLg Class kWh'!C123</f>
        <v>18861</v>
      </c>
      <c r="G118" s="36">
        <f>'ComLg Class kWh'!D123</f>
        <v>95</v>
      </c>
      <c r="H118" s="36">
        <f>'ComLg Class kWh'!F123</f>
        <v>214</v>
      </c>
      <c r="I118" s="36">
        <f>'ComLg Class kWh'!G123</f>
        <v>75</v>
      </c>
      <c r="J118" s="36">
        <f>'ComLg Class kWh'!H123</f>
        <v>30</v>
      </c>
      <c r="L118" s="42">
        <v>0</v>
      </c>
      <c r="M118" s="42">
        <v>0</v>
      </c>
      <c r="N118" s="42">
        <f>'Cust MB ComLg True Rate Spread'!C$19</f>
        <v>0</v>
      </c>
      <c r="O118" s="42">
        <v>5</v>
      </c>
      <c r="P118" s="42">
        <v>0</v>
      </c>
      <c r="Q118" s="42">
        <v>1</v>
      </c>
      <c r="R118" s="42">
        <f t="shared" si="16"/>
        <v>5</v>
      </c>
      <c r="S118" s="142">
        <v>1</v>
      </c>
      <c r="T118" s="42">
        <f t="shared" si="17"/>
        <v>8</v>
      </c>
      <c r="U118" s="42">
        <v>4</v>
      </c>
      <c r="V118" s="42">
        <v>19</v>
      </c>
      <c r="W118" s="142">
        <v>5</v>
      </c>
      <c r="Y118" s="42">
        <f t="shared" si="18"/>
        <v>0</v>
      </c>
      <c r="Z118" s="42">
        <f t="shared" si="19"/>
        <v>0</v>
      </c>
      <c r="AA118" s="42">
        <f t="shared" si="13"/>
        <v>822</v>
      </c>
      <c r="AB118" s="42">
        <f t="shared" si="14"/>
        <v>18825</v>
      </c>
      <c r="AC118" s="42">
        <f>ROUND(($F118-SUM($O118:$P118))*'Cust MB ComLg True Rate Spread'!$E$25,0)</f>
        <v>31</v>
      </c>
      <c r="AD118" s="42">
        <f t="shared" si="20"/>
        <v>94</v>
      </c>
      <c r="AE118" s="42">
        <f t="shared" si="15"/>
        <v>199</v>
      </c>
      <c r="AF118" s="42">
        <f>ROUND(($H118-SUM($R118:$S118))*'Cust MB ComLg True Rate Spread'!$H$25,0)</f>
        <v>9</v>
      </c>
      <c r="AG118" s="42">
        <f t="shared" si="21"/>
        <v>44</v>
      </c>
      <c r="AH118" s="42">
        <f>ROUND(($I118-SUM($T118:$U118))*'Cust MB ComLg True Rate Spread'!$J$25,0)</f>
        <v>0</v>
      </c>
      <c r="AI118" s="42">
        <f>'Cust MB ComLg True Rate Spread'!$K$15</f>
        <v>0</v>
      </c>
      <c r="AJ118" s="44">
        <f t="shared" si="22"/>
        <v>25</v>
      </c>
    </row>
    <row r="119" spans="1:36">
      <c r="A119" s="3">
        <f t="shared" si="23"/>
        <v>2021</v>
      </c>
      <c r="B119" s="3" t="s">
        <v>42</v>
      </c>
      <c r="C119" s="36">
        <v>0</v>
      </c>
      <c r="D119" s="36">
        <v>0</v>
      </c>
      <c r="E119" s="36">
        <f>'ComLg Class kWh'!E124</f>
        <v>826</v>
      </c>
      <c r="F119" s="36">
        <f>'ComLg Class kWh'!C124</f>
        <v>18879</v>
      </c>
      <c r="G119" s="36">
        <f>'ComLg Class kWh'!D124</f>
        <v>95</v>
      </c>
      <c r="H119" s="36">
        <f>'ComLg Class kWh'!F124</f>
        <v>214</v>
      </c>
      <c r="I119" s="36">
        <f>'ComLg Class kWh'!G124</f>
        <v>75</v>
      </c>
      <c r="J119" s="36">
        <f>'ComLg Class kWh'!H124</f>
        <v>30</v>
      </c>
      <c r="L119" s="42">
        <v>0</v>
      </c>
      <c r="M119" s="42">
        <v>0</v>
      </c>
      <c r="N119" s="42">
        <f>'Cust MB ComLg True Rate Spread'!C$19</f>
        <v>0</v>
      </c>
      <c r="O119" s="42">
        <v>5</v>
      </c>
      <c r="P119" s="42">
        <v>0</v>
      </c>
      <c r="Q119" s="42">
        <v>1</v>
      </c>
      <c r="R119" s="42">
        <f t="shared" si="16"/>
        <v>5</v>
      </c>
      <c r="S119" s="142">
        <v>1</v>
      </c>
      <c r="T119" s="42">
        <f t="shared" si="17"/>
        <v>8</v>
      </c>
      <c r="U119" s="42">
        <v>4</v>
      </c>
      <c r="V119" s="42">
        <v>19</v>
      </c>
      <c r="W119" s="142">
        <v>5</v>
      </c>
      <c r="Y119" s="42">
        <f t="shared" si="18"/>
        <v>0</v>
      </c>
      <c r="Z119" s="42">
        <f t="shared" si="19"/>
        <v>0</v>
      </c>
      <c r="AA119" s="42">
        <f t="shared" si="13"/>
        <v>826</v>
      </c>
      <c r="AB119" s="42">
        <f t="shared" si="14"/>
        <v>18843</v>
      </c>
      <c r="AC119" s="42">
        <f>ROUND(($F119-SUM($O119:$P119))*'Cust MB ComLg True Rate Spread'!$E$25,0)</f>
        <v>31</v>
      </c>
      <c r="AD119" s="42">
        <f t="shared" si="20"/>
        <v>94</v>
      </c>
      <c r="AE119" s="42">
        <f t="shared" si="15"/>
        <v>199</v>
      </c>
      <c r="AF119" s="42">
        <f>ROUND(($H119-SUM($R119:$S119))*'Cust MB ComLg True Rate Spread'!$H$25,0)</f>
        <v>9</v>
      </c>
      <c r="AG119" s="42">
        <f t="shared" si="21"/>
        <v>44</v>
      </c>
      <c r="AH119" s="42">
        <f>ROUND(($I119-SUM($T119:$U119))*'Cust MB ComLg True Rate Spread'!$J$25,0)</f>
        <v>0</v>
      </c>
      <c r="AI119" s="42">
        <f>'Cust MB ComLg True Rate Spread'!$K$15</f>
        <v>0</v>
      </c>
      <c r="AJ119" s="44">
        <f t="shared" si="22"/>
        <v>25</v>
      </c>
    </row>
    <row r="120" spans="1:36">
      <c r="A120" s="3">
        <f t="shared" si="23"/>
        <v>2021</v>
      </c>
      <c r="B120" s="3" t="s">
        <v>43</v>
      </c>
      <c r="C120" s="36">
        <v>0</v>
      </c>
      <c r="D120" s="36">
        <v>0</v>
      </c>
      <c r="E120" s="36">
        <f>'ComLg Class kWh'!E125</f>
        <v>828</v>
      </c>
      <c r="F120" s="36">
        <f>'ComLg Class kWh'!C125</f>
        <v>18876</v>
      </c>
      <c r="G120" s="36">
        <f>'ComLg Class kWh'!D125</f>
        <v>95</v>
      </c>
      <c r="H120" s="36">
        <f>'ComLg Class kWh'!F125</f>
        <v>215</v>
      </c>
      <c r="I120" s="36">
        <f>'ComLg Class kWh'!G125</f>
        <v>75</v>
      </c>
      <c r="J120" s="36">
        <f>'ComLg Class kWh'!H125</f>
        <v>30</v>
      </c>
      <c r="L120" s="42">
        <v>0</v>
      </c>
      <c r="M120" s="42">
        <v>0</v>
      </c>
      <c r="N120" s="42">
        <f>'Cust MB ComLg True Rate Spread'!C$19</f>
        <v>0</v>
      </c>
      <c r="O120" s="42">
        <v>5</v>
      </c>
      <c r="P120" s="42">
        <v>0</v>
      </c>
      <c r="Q120" s="42">
        <v>1</v>
      </c>
      <c r="R120" s="42">
        <f t="shared" si="16"/>
        <v>5</v>
      </c>
      <c r="S120" s="142">
        <v>1</v>
      </c>
      <c r="T120" s="42">
        <f t="shared" si="17"/>
        <v>8</v>
      </c>
      <c r="U120" s="42">
        <v>4</v>
      </c>
      <c r="V120" s="42">
        <v>19</v>
      </c>
      <c r="W120" s="142">
        <v>5</v>
      </c>
      <c r="Y120" s="42">
        <f t="shared" si="18"/>
        <v>0</v>
      </c>
      <c r="Z120" s="42">
        <f t="shared" si="19"/>
        <v>0</v>
      </c>
      <c r="AA120" s="42">
        <f t="shared" si="13"/>
        <v>828</v>
      </c>
      <c r="AB120" s="42">
        <f t="shared" si="14"/>
        <v>18840</v>
      </c>
      <c r="AC120" s="42">
        <f>ROUND(($F120-SUM($O120:$P120))*'Cust MB ComLg True Rate Spread'!$E$25,0)</f>
        <v>31</v>
      </c>
      <c r="AD120" s="42">
        <f t="shared" si="20"/>
        <v>94</v>
      </c>
      <c r="AE120" s="42">
        <f t="shared" si="15"/>
        <v>200</v>
      </c>
      <c r="AF120" s="42">
        <f>ROUND(($H120-SUM($R120:$S120))*'Cust MB ComLg True Rate Spread'!$H$25,0)</f>
        <v>9</v>
      </c>
      <c r="AG120" s="42">
        <f t="shared" si="21"/>
        <v>44</v>
      </c>
      <c r="AH120" s="42">
        <f>ROUND(($I120-SUM($T120:$U120))*'Cust MB ComLg True Rate Spread'!$J$25,0)</f>
        <v>0</v>
      </c>
      <c r="AI120" s="42">
        <f>'Cust MB ComLg True Rate Spread'!$K$15</f>
        <v>0</v>
      </c>
      <c r="AJ120" s="44">
        <f t="shared" si="22"/>
        <v>25</v>
      </c>
    </row>
    <row r="121" spans="1:36">
      <c r="A121" s="3">
        <f t="shared" si="23"/>
        <v>2021</v>
      </c>
      <c r="B121" s="3" t="s">
        <v>44</v>
      </c>
      <c r="C121" s="36">
        <v>0</v>
      </c>
      <c r="D121" s="36">
        <v>0</v>
      </c>
      <c r="E121" s="36">
        <f>'ComLg Class kWh'!E126</f>
        <v>832</v>
      </c>
      <c r="F121" s="36">
        <f>'ComLg Class kWh'!C126</f>
        <v>18876</v>
      </c>
      <c r="G121" s="36">
        <f>'ComLg Class kWh'!D126</f>
        <v>95</v>
      </c>
      <c r="H121" s="36">
        <f>'ComLg Class kWh'!F126</f>
        <v>215</v>
      </c>
      <c r="I121" s="36">
        <f>'ComLg Class kWh'!G126</f>
        <v>75</v>
      </c>
      <c r="J121" s="36">
        <f>'ComLg Class kWh'!H126</f>
        <v>30</v>
      </c>
      <c r="L121" s="42">
        <v>0</v>
      </c>
      <c r="M121" s="42">
        <v>0</v>
      </c>
      <c r="N121" s="42">
        <f>'Cust MB ComLg True Rate Spread'!C$19</f>
        <v>0</v>
      </c>
      <c r="O121" s="42">
        <v>5</v>
      </c>
      <c r="P121" s="42">
        <v>0</v>
      </c>
      <c r="Q121" s="42">
        <v>1</v>
      </c>
      <c r="R121" s="42">
        <f t="shared" si="16"/>
        <v>5</v>
      </c>
      <c r="S121" s="142">
        <v>1</v>
      </c>
      <c r="T121" s="42">
        <f t="shared" si="17"/>
        <v>8</v>
      </c>
      <c r="U121" s="42">
        <v>4</v>
      </c>
      <c r="V121" s="42">
        <v>19</v>
      </c>
      <c r="W121" s="142">
        <v>5</v>
      </c>
      <c r="Y121" s="42">
        <f t="shared" si="18"/>
        <v>0</v>
      </c>
      <c r="Z121" s="42">
        <f t="shared" si="19"/>
        <v>0</v>
      </c>
      <c r="AA121" s="42">
        <f t="shared" si="13"/>
        <v>832</v>
      </c>
      <c r="AB121" s="42">
        <f t="shared" si="14"/>
        <v>18840</v>
      </c>
      <c r="AC121" s="42">
        <f>ROUND(($F121-SUM($O121:$P121))*'Cust MB ComLg True Rate Spread'!$E$25,0)</f>
        <v>31</v>
      </c>
      <c r="AD121" s="42">
        <f t="shared" si="20"/>
        <v>94</v>
      </c>
      <c r="AE121" s="42">
        <f t="shared" si="15"/>
        <v>200</v>
      </c>
      <c r="AF121" s="42">
        <f>ROUND(($H121-SUM($R121:$S121))*'Cust MB ComLg True Rate Spread'!$H$25,0)</f>
        <v>9</v>
      </c>
      <c r="AG121" s="42">
        <f t="shared" si="21"/>
        <v>44</v>
      </c>
      <c r="AH121" s="42">
        <f>ROUND(($I121-SUM($T121:$U121))*'Cust MB ComLg True Rate Spread'!$J$25,0)</f>
        <v>0</v>
      </c>
      <c r="AI121" s="42">
        <f>'Cust MB ComLg True Rate Spread'!$K$15</f>
        <v>0</v>
      </c>
      <c r="AJ121" s="44">
        <f t="shared" si="22"/>
        <v>25</v>
      </c>
    </row>
    <row r="122" spans="1:36">
      <c r="A122" s="3">
        <f t="shared" si="23"/>
        <v>2021</v>
      </c>
      <c r="B122" s="3" t="s">
        <v>45</v>
      </c>
      <c r="C122" s="36">
        <v>0</v>
      </c>
      <c r="D122" s="36">
        <v>0</v>
      </c>
      <c r="E122" s="36">
        <f>'ComLg Class kWh'!E127</f>
        <v>833</v>
      </c>
      <c r="F122" s="36">
        <f>'ComLg Class kWh'!C127</f>
        <v>18882</v>
      </c>
      <c r="G122" s="36">
        <f>'ComLg Class kWh'!D127</f>
        <v>95</v>
      </c>
      <c r="H122" s="36">
        <f>'ComLg Class kWh'!F127</f>
        <v>217</v>
      </c>
      <c r="I122" s="36">
        <f>'ComLg Class kWh'!G127</f>
        <v>75</v>
      </c>
      <c r="J122" s="36">
        <f>'ComLg Class kWh'!H127</f>
        <v>30</v>
      </c>
      <c r="L122" s="42">
        <v>0</v>
      </c>
      <c r="M122" s="42">
        <v>0</v>
      </c>
      <c r="N122" s="42">
        <f>'Cust MB ComLg True Rate Spread'!C$19</f>
        <v>0</v>
      </c>
      <c r="O122" s="42">
        <v>5</v>
      </c>
      <c r="P122" s="42">
        <v>0</v>
      </c>
      <c r="Q122" s="42">
        <v>1</v>
      </c>
      <c r="R122" s="42">
        <f t="shared" si="16"/>
        <v>5</v>
      </c>
      <c r="S122" s="142">
        <v>1</v>
      </c>
      <c r="T122" s="42">
        <f t="shared" si="17"/>
        <v>8</v>
      </c>
      <c r="U122" s="42">
        <v>4</v>
      </c>
      <c r="V122" s="42">
        <v>19</v>
      </c>
      <c r="W122" s="142">
        <v>5</v>
      </c>
      <c r="Y122" s="42">
        <f t="shared" si="18"/>
        <v>0</v>
      </c>
      <c r="Z122" s="42">
        <f t="shared" si="19"/>
        <v>0</v>
      </c>
      <c r="AA122" s="42">
        <f t="shared" si="13"/>
        <v>833</v>
      </c>
      <c r="AB122" s="42">
        <f t="shared" si="14"/>
        <v>18846</v>
      </c>
      <c r="AC122" s="42">
        <f>ROUND(($F122-SUM($O122:$P122))*'Cust MB ComLg True Rate Spread'!$E$25,0)</f>
        <v>31</v>
      </c>
      <c r="AD122" s="42">
        <f t="shared" si="20"/>
        <v>94</v>
      </c>
      <c r="AE122" s="42">
        <f t="shared" si="15"/>
        <v>202</v>
      </c>
      <c r="AF122" s="42">
        <f>ROUND(($H122-SUM($R122:$S122))*'Cust MB ComLg True Rate Spread'!$H$25,0)</f>
        <v>9</v>
      </c>
      <c r="AG122" s="42">
        <f t="shared" si="21"/>
        <v>44</v>
      </c>
      <c r="AH122" s="42">
        <f>ROUND(($I122-SUM($T122:$U122))*'Cust MB ComLg True Rate Spread'!$J$25,0)</f>
        <v>0</v>
      </c>
      <c r="AI122" s="42">
        <f>'Cust MB ComLg True Rate Spread'!$K$15</f>
        <v>0</v>
      </c>
      <c r="AJ122" s="44">
        <f t="shared" si="22"/>
        <v>25</v>
      </c>
    </row>
    <row r="123" spans="1:36">
      <c r="A123" s="3">
        <f t="shared" si="23"/>
        <v>2021</v>
      </c>
      <c r="B123" s="3" t="s">
        <v>46</v>
      </c>
      <c r="C123" s="36">
        <v>0</v>
      </c>
      <c r="D123" s="36">
        <v>0</v>
      </c>
      <c r="E123" s="36">
        <f>'ComLg Class kWh'!E128</f>
        <v>837</v>
      </c>
      <c r="F123" s="36">
        <f>'ComLg Class kWh'!C128</f>
        <v>18893</v>
      </c>
      <c r="G123" s="36">
        <f>'ComLg Class kWh'!D128</f>
        <v>94</v>
      </c>
      <c r="H123" s="36">
        <f>'ComLg Class kWh'!F128</f>
        <v>217</v>
      </c>
      <c r="I123" s="36">
        <f>'ComLg Class kWh'!G128</f>
        <v>75</v>
      </c>
      <c r="J123" s="36">
        <f>'ComLg Class kWh'!H128</f>
        <v>30</v>
      </c>
      <c r="L123" s="42">
        <v>0</v>
      </c>
      <c r="M123" s="42">
        <v>0</v>
      </c>
      <c r="N123" s="42">
        <f>'Cust MB ComLg True Rate Spread'!C$19</f>
        <v>0</v>
      </c>
      <c r="O123" s="42">
        <v>5</v>
      </c>
      <c r="P123" s="42">
        <v>0</v>
      </c>
      <c r="Q123" s="42">
        <v>1</v>
      </c>
      <c r="R123" s="42">
        <f t="shared" si="16"/>
        <v>5</v>
      </c>
      <c r="S123" s="142">
        <v>1</v>
      </c>
      <c r="T123" s="42">
        <f t="shared" si="17"/>
        <v>8</v>
      </c>
      <c r="U123" s="42">
        <v>4</v>
      </c>
      <c r="V123" s="42">
        <v>19</v>
      </c>
      <c r="W123" s="142">
        <v>5</v>
      </c>
      <c r="Y123" s="42">
        <f t="shared" si="18"/>
        <v>0</v>
      </c>
      <c r="Z123" s="42">
        <f t="shared" si="19"/>
        <v>0</v>
      </c>
      <c r="AA123" s="42">
        <f t="shared" si="13"/>
        <v>837</v>
      </c>
      <c r="AB123" s="42">
        <f t="shared" si="14"/>
        <v>18857</v>
      </c>
      <c r="AC123" s="42">
        <f>ROUND(($F123-SUM($O123:$P123))*'Cust MB ComLg True Rate Spread'!$E$25,0)</f>
        <v>31</v>
      </c>
      <c r="AD123" s="42">
        <f t="shared" si="20"/>
        <v>93</v>
      </c>
      <c r="AE123" s="42">
        <f t="shared" si="15"/>
        <v>202</v>
      </c>
      <c r="AF123" s="42">
        <f>ROUND(($H123-SUM($R123:$S123))*'Cust MB ComLg True Rate Spread'!$H$25,0)</f>
        <v>9</v>
      </c>
      <c r="AG123" s="42">
        <f t="shared" si="21"/>
        <v>44</v>
      </c>
      <c r="AH123" s="42">
        <f>ROUND(($I123-SUM($T123:$U123))*'Cust MB ComLg True Rate Spread'!$J$25,0)</f>
        <v>0</v>
      </c>
      <c r="AI123" s="42">
        <f>'Cust MB ComLg True Rate Spread'!$K$15</f>
        <v>0</v>
      </c>
      <c r="AJ123" s="44">
        <f t="shared" si="22"/>
        <v>25</v>
      </c>
    </row>
    <row r="124" spans="1:36">
      <c r="A124" s="3">
        <f t="shared" si="23"/>
        <v>2022</v>
      </c>
      <c r="B124" s="3" t="s">
        <v>31</v>
      </c>
      <c r="C124" s="36">
        <v>0</v>
      </c>
      <c r="D124" s="36">
        <v>0</v>
      </c>
      <c r="E124" s="36">
        <f>'ComLg Class kWh'!E129</f>
        <v>839</v>
      </c>
      <c r="F124" s="36">
        <f>'ComLg Class kWh'!C129</f>
        <v>18926</v>
      </c>
      <c r="G124" s="36">
        <f>'ComLg Class kWh'!D129</f>
        <v>94</v>
      </c>
      <c r="H124" s="36">
        <f>'ComLg Class kWh'!F129</f>
        <v>217</v>
      </c>
      <c r="I124" s="36">
        <f>'ComLg Class kWh'!G129</f>
        <v>75</v>
      </c>
      <c r="J124" s="36">
        <f>'ComLg Class kWh'!H129</f>
        <v>30</v>
      </c>
      <c r="L124" s="42">
        <v>0</v>
      </c>
      <c r="M124" s="42">
        <v>0</v>
      </c>
      <c r="N124" s="42">
        <f>'Cust MB ComLg True Rate Spread'!C$19</f>
        <v>0</v>
      </c>
      <c r="O124" s="42">
        <v>5</v>
      </c>
      <c r="P124" s="42">
        <v>0</v>
      </c>
      <c r="Q124" s="42">
        <v>1</v>
      </c>
      <c r="R124" s="42">
        <f t="shared" si="16"/>
        <v>5</v>
      </c>
      <c r="S124" s="142">
        <v>1</v>
      </c>
      <c r="T124" s="42">
        <f t="shared" si="17"/>
        <v>8</v>
      </c>
      <c r="U124" s="42">
        <v>4</v>
      </c>
      <c r="V124" s="42">
        <v>19</v>
      </c>
      <c r="W124" s="142">
        <v>5</v>
      </c>
      <c r="Y124" s="42">
        <f t="shared" si="18"/>
        <v>0</v>
      </c>
      <c r="Z124" s="42">
        <f t="shared" si="19"/>
        <v>0</v>
      </c>
      <c r="AA124" s="42">
        <f t="shared" si="13"/>
        <v>839</v>
      </c>
      <c r="AB124" s="42">
        <f t="shared" si="14"/>
        <v>18890</v>
      </c>
      <c r="AC124" s="42">
        <f>ROUND(($F124-SUM($O124:$P124))*'Cust MB ComLg True Rate Spread'!$E$25,0)</f>
        <v>31</v>
      </c>
      <c r="AD124" s="42">
        <f t="shared" si="20"/>
        <v>93</v>
      </c>
      <c r="AE124" s="42">
        <f t="shared" si="15"/>
        <v>202</v>
      </c>
      <c r="AF124" s="42">
        <f>ROUND(($H124-SUM($R124:$S124))*'Cust MB ComLg True Rate Spread'!$H$25,0)</f>
        <v>9</v>
      </c>
      <c r="AG124" s="42">
        <f t="shared" si="21"/>
        <v>44</v>
      </c>
      <c r="AH124" s="42">
        <f>ROUND(($I124-SUM($T124:$U124))*'Cust MB ComLg True Rate Spread'!$J$25,0)</f>
        <v>0</v>
      </c>
      <c r="AI124" s="42">
        <f>'Cust MB ComLg True Rate Spread'!$K$15</f>
        <v>0</v>
      </c>
      <c r="AJ124" s="44">
        <f t="shared" si="22"/>
        <v>25</v>
      </c>
    </row>
    <row r="125" spans="1:36">
      <c r="A125" s="3">
        <f t="shared" si="23"/>
        <v>2022</v>
      </c>
      <c r="B125" s="3" t="s">
        <v>32</v>
      </c>
      <c r="C125" s="36">
        <v>0</v>
      </c>
      <c r="D125" s="36">
        <v>0</v>
      </c>
      <c r="E125" s="36">
        <f>'ComLg Class kWh'!E130</f>
        <v>843</v>
      </c>
      <c r="F125" s="36">
        <f>'ComLg Class kWh'!C130</f>
        <v>18952</v>
      </c>
      <c r="G125" s="36">
        <f>'ComLg Class kWh'!D130</f>
        <v>94</v>
      </c>
      <c r="H125" s="36">
        <f>'ComLg Class kWh'!F130</f>
        <v>218</v>
      </c>
      <c r="I125" s="36">
        <f>'ComLg Class kWh'!G130</f>
        <v>75</v>
      </c>
      <c r="J125" s="36">
        <f>'ComLg Class kWh'!H130</f>
        <v>30</v>
      </c>
      <c r="L125" s="42">
        <v>0</v>
      </c>
      <c r="M125" s="42">
        <v>0</v>
      </c>
      <c r="N125" s="42">
        <f>'Cust MB ComLg True Rate Spread'!C$19</f>
        <v>0</v>
      </c>
      <c r="O125" s="42">
        <v>5</v>
      </c>
      <c r="P125" s="42">
        <v>0</v>
      </c>
      <c r="Q125" s="42">
        <v>1</v>
      </c>
      <c r="R125" s="42">
        <f t="shared" si="16"/>
        <v>5</v>
      </c>
      <c r="S125" s="142">
        <v>1</v>
      </c>
      <c r="T125" s="42">
        <f t="shared" si="17"/>
        <v>8</v>
      </c>
      <c r="U125" s="42">
        <v>4</v>
      </c>
      <c r="V125" s="42">
        <v>19</v>
      </c>
      <c r="W125" s="142">
        <v>5</v>
      </c>
      <c r="Y125" s="42">
        <f t="shared" si="18"/>
        <v>0</v>
      </c>
      <c r="Z125" s="42">
        <f t="shared" si="19"/>
        <v>0</v>
      </c>
      <c r="AA125" s="42">
        <f t="shared" si="13"/>
        <v>843</v>
      </c>
      <c r="AB125" s="42">
        <f t="shared" si="14"/>
        <v>18916</v>
      </c>
      <c r="AC125" s="42">
        <f>ROUND(($F125-SUM($O125:$P125))*'Cust MB ComLg True Rate Spread'!$E$25,0)</f>
        <v>31</v>
      </c>
      <c r="AD125" s="42">
        <f t="shared" si="20"/>
        <v>93</v>
      </c>
      <c r="AE125" s="42">
        <f t="shared" si="15"/>
        <v>203</v>
      </c>
      <c r="AF125" s="42">
        <f>ROUND(($H125-SUM($R125:$S125))*'Cust MB ComLg True Rate Spread'!$H$25,0)</f>
        <v>9</v>
      </c>
      <c r="AG125" s="42">
        <f t="shared" si="21"/>
        <v>44</v>
      </c>
      <c r="AH125" s="42">
        <f>ROUND(($I125-SUM($T125:$U125))*'Cust MB ComLg True Rate Spread'!$J$25,0)</f>
        <v>0</v>
      </c>
      <c r="AI125" s="42">
        <f>'Cust MB ComLg True Rate Spread'!$K$15</f>
        <v>0</v>
      </c>
      <c r="AJ125" s="44">
        <f t="shared" si="22"/>
        <v>25</v>
      </c>
    </row>
    <row r="126" spans="1:36">
      <c r="A126" s="3">
        <f t="shared" si="23"/>
        <v>2022</v>
      </c>
      <c r="B126" s="3" t="s">
        <v>33</v>
      </c>
      <c r="C126" s="36">
        <v>0</v>
      </c>
      <c r="D126" s="36">
        <v>0</v>
      </c>
      <c r="E126" s="36">
        <f>'ComLg Class kWh'!E131</f>
        <v>845</v>
      </c>
      <c r="F126" s="36">
        <f>'ComLg Class kWh'!C131</f>
        <v>18976</v>
      </c>
      <c r="G126" s="36">
        <f>'ComLg Class kWh'!D131</f>
        <v>94</v>
      </c>
      <c r="H126" s="36">
        <f>'ComLg Class kWh'!F131</f>
        <v>219</v>
      </c>
      <c r="I126" s="36">
        <f>'ComLg Class kWh'!G131</f>
        <v>75</v>
      </c>
      <c r="J126" s="36">
        <f>'ComLg Class kWh'!H131</f>
        <v>30</v>
      </c>
      <c r="L126" s="42">
        <v>0</v>
      </c>
      <c r="M126" s="42">
        <v>0</v>
      </c>
      <c r="N126" s="42">
        <f>'Cust MB ComLg True Rate Spread'!C$19</f>
        <v>0</v>
      </c>
      <c r="O126" s="42">
        <v>5</v>
      </c>
      <c r="P126" s="42">
        <v>0</v>
      </c>
      <c r="Q126" s="42">
        <v>1</v>
      </c>
      <c r="R126" s="42">
        <f t="shared" si="16"/>
        <v>5</v>
      </c>
      <c r="S126" s="142">
        <v>1</v>
      </c>
      <c r="T126" s="42">
        <f t="shared" si="17"/>
        <v>8</v>
      </c>
      <c r="U126" s="42">
        <v>4</v>
      </c>
      <c r="V126" s="42">
        <v>19</v>
      </c>
      <c r="W126" s="142">
        <v>5</v>
      </c>
      <c r="Y126" s="42">
        <f t="shared" si="18"/>
        <v>0</v>
      </c>
      <c r="Z126" s="42">
        <f t="shared" si="19"/>
        <v>0</v>
      </c>
      <c r="AA126" s="42">
        <f t="shared" si="13"/>
        <v>845</v>
      </c>
      <c r="AB126" s="42">
        <f t="shared" si="14"/>
        <v>18940</v>
      </c>
      <c r="AC126" s="42">
        <f>ROUND(($F126-SUM($O126:$P126))*'Cust MB ComLg True Rate Spread'!$E$25,0)</f>
        <v>31</v>
      </c>
      <c r="AD126" s="42">
        <f t="shared" si="20"/>
        <v>93</v>
      </c>
      <c r="AE126" s="42">
        <f t="shared" si="15"/>
        <v>204</v>
      </c>
      <c r="AF126" s="42">
        <f>ROUND(($H126-SUM($R126:$S126))*'Cust MB ComLg True Rate Spread'!$H$25,0)</f>
        <v>9</v>
      </c>
      <c r="AG126" s="42">
        <f t="shared" si="21"/>
        <v>44</v>
      </c>
      <c r="AH126" s="42">
        <f>ROUND(($I126-SUM($T126:$U126))*'Cust MB ComLg True Rate Spread'!$J$25,0)</f>
        <v>0</v>
      </c>
      <c r="AI126" s="42">
        <f>'Cust MB ComLg True Rate Spread'!$K$15</f>
        <v>0</v>
      </c>
      <c r="AJ126" s="44">
        <f t="shared" si="22"/>
        <v>25</v>
      </c>
    </row>
    <row r="127" spans="1:36">
      <c r="A127" s="3">
        <f t="shared" si="23"/>
        <v>2022</v>
      </c>
      <c r="B127" s="3" t="s">
        <v>34</v>
      </c>
      <c r="C127" s="36">
        <v>0</v>
      </c>
      <c r="D127" s="36">
        <v>0</v>
      </c>
      <c r="E127" s="36">
        <f>'ComLg Class kWh'!E132</f>
        <v>848</v>
      </c>
      <c r="F127" s="36">
        <f>'ComLg Class kWh'!C132</f>
        <v>19001</v>
      </c>
      <c r="G127" s="36">
        <f>'ComLg Class kWh'!D132</f>
        <v>94</v>
      </c>
      <c r="H127" s="36">
        <f>'ComLg Class kWh'!F132</f>
        <v>220</v>
      </c>
      <c r="I127" s="36">
        <f>'ComLg Class kWh'!G132</f>
        <v>75</v>
      </c>
      <c r="J127" s="36">
        <f>'ComLg Class kWh'!H132</f>
        <v>30</v>
      </c>
      <c r="L127" s="42">
        <v>0</v>
      </c>
      <c r="M127" s="42">
        <v>0</v>
      </c>
      <c r="N127" s="42">
        <f>'Cust MB ComLg True Rate Spread'!C$19</f>
        <v>0</v>
      </c>
      <c r="O127" s="42">
        <v>5</v>
      </c>
      <c r="P127" s="42">
        <v>0</v>
      </c>
      <c r="Q127" s="42">
        <v>1</v>
      </c>
      <c r="R127" s="42">
        <f t="shared" si="16"/>
        <v>5</v>
      </c>
      <c r="S127" s="142">
        <v>1</v>
      </c>
      <c r="T127" s="42">
        <f t="shared" si="17"/>
        <v>8</v>
      </c>
      <c r="U127" s="42">
        <v>4</v>
      </c>
      <c r="V127" s="42">
        <v>19</v>
      </c>
      <c r="W127" s="142">
        <v>5</v>
      </c>
      <c r="Y127" s="42">
        <f t="shared" si="18"/>
        <v>0</v>
      </c>
      <c r="Z127" s="42">
        <f t="shared" si="19"/>
        <v>0</v>
      </c>
      <c r="AA127" s="42">
        <f t="shared" si="13"/>
        <v>848</v>
      </c>
      <c r="AB127" s="42">
        <f t="shared" si="14"/>
        <v>18965</v>
      </c>
      <c r="AC127" s="42">
        <f>ROUND(($F127-SUM($O127:$P127))*'Cust MB ComLg True Rate Spread'!$E$25,0)</f>
        <v>31</v>
      </c>
      <c r="AD127" s="42">
        <f t="shared" si="20"/>
        <v>93</v>
      </c>
      <c r="AE127" s="42">
        <f t="shared" si="15"/>
        <v>204</v>
      </c>
      <c r="AF127" s="42">
        <f>ROUND(($H127-SUM($R127:$S127))*'Cust MB ComLg True Rate Spread'!$H$25,0)</f>
        <v>10</v>
      </c>
      <c r="AG127" s="42">
        <f t="shared" si="21"/>
        <v>44</v>
      </c>
      <c r="AH127" s="42">
        <f>ROUND(($I127-SUM($T127:$U127))*'Cust MB ComLg True Rate Spread'!$J$25,0)</f>
        <v>0</v>
      </c>
      <c r="AI127" s="42">
        <f>'Cust MB ComLg True Rate Spread'!$K$15</f>
        <v>0</v>
      </c>
      <c r="AJ127" s="44">
        <f t="shared" si="22"/>
        <v>25</v>
      </c>
    </row>
    <row r="128" spans="1:36">
      <c r="A128" s="3">
        <f t="shared" si="23"/>
        <v>2022</v>
      </c>
      <c r="B128" s="3" t="s">
        <v>35</v>
      </c>
      <c r="C128" s="36">
        <v>0</v>
      </c>
      <c r="D128" s="36">
        <v>0</v>
      </c>
      <c r="E128" s="36">
        <f>'ComLg Class kWh'!E133</f>
        <v>850</v>
      </c>
      <c r="F128" s="36">
        <f>'ComLg Class kWh'!C133</f>
        <v>19026</v>
      </c>
      <c r="G128" s="36">
        <f>'ComLg Class kWh'!D133</f>
        <v>94</v>
      </c>
      <c r="H128" s="36">
        <f>'ComLg Class kWh'!F133</f>
        <v>220</v>
      </c>
      <c r="I128" s="36">
        <f>'ComLg Class kWh'!G133</f>
        <v>75</v>
      </c>
      <c r="J128" s="36">
        <f>'ComLg Class kWh'!H133</f>
        <v>30</v>
      </c>
      <c r="L128" s="42">
        <v>0</v>
      </c>
      <c r="M128" s="42">
        <v>0</v>
      </c>
      <c r="N128" s="42">
        <f>'Cust MB ComLg True Rate Spread'!C$19</f>
        <v>0</v>
      </c>
      <c r="O128" s="42">
        <v>5</v>
      </c>
      <c r="P128" s="42">
        <v>0</v>
      </c>
      <c r="Q128" s="42">
        <v>1</v>
      </c>
      <c r="R128" s="42">
        <f t="shared" si="16"/>
        <v>5</v>
      </c>
      <c r="S128" s="142">
        <v>1</v>
      </c>
      <c r="T128" s="42">
        <f t="shared" si="17"/>
        <v>8</v>
      </c>
      <c r="U128" s="42">
        <v>4</v>
      </c>
      <c r="V128" s="42">
        <v>19</v>
      </c>
      <c r="W128" s="142">
        <v>5</v>
      </c>
      <c r="Y128" s="42">
        <f t="shared" si="18"/>
        <v>0</v>
      </c>
      <c r="Z128" s="42">
        <f t="shared" si="19"/>
        <v>0</v>
      </c>
      <c r="AA128" s="42">
        <f t="shared" si="13"/>
        <v>850</v>
      </c>
      <c r="AB128" s="42">
        <f t="shared" si="14"/>
        <v>18990</v>
      </c>
      <c r="AC128" s="42">
        <f>ROUND(($F128-SUM($O128:$P128))*'Cust MB ComLg True Rate Spread'!$E$25,0)</f>
        <v>31</v>
      </c>
      <c r="AD128" s="42">
        <f t="shared" si="20"/>
        <v>93</v>
      </c>
      <c r="AE128" s="42">
        <f t="shared" si="15"/>
        <v>204</v>
      </c>
      <c r="AF128" s="42">
        <f>ROUND(($H128-SUM($R128:$S128))*'Cust MB ComLg True Rate Spread'!$H$25,0)</f>
        <v>10</v>
      </c>
      <c r="AG128" s="42">
        <f t="shared" si="21"/>
        <v>44</v>
      </c>
      <c r="AH128" s="42">
        <f>ROUND(($I128-SUM($T128:$U128))*'Cust MB ComLg True Rate Spread'!$J$25,0)</f>
        <v>0</v>
      </c>
      <c r="AI128" s="42">
        <f>'Cust MB ComLg True Rate Spread'!$K$15</f>
        <v>0</v>
      </c>
      <c r="AJ128" s="44">
        <f t="shared" si="22"/>
        <v>25</v>
      </c>
    </row>
    <row r="129" spans="1:36">
      <c r="A129" s="3">
        <f t="shared" si="23"/>
        <v>2022</v>
      </c>
      <c r="B129" s="3" t="s">
        <v>36</v>
      </c>
      <c r="C129" s="36">
        <v>0</v>
      </c>
      <c r="D129" s="36">
        <v>0</v>
      </c>
      <c r="E129" s="36">
        <f>'ComLg Class kWh'!E134</f>
        <v>854</v>
      </c>
      <c r="F129" s="36">
        <f>'ComLg Class kWh'!C134</f>
        <v>19055</v>
      </c>
      <c r="G129" s="36">
        <f>'ComLg Class kWh'!D134</f>
        <v>94</v>
      </c>
      <c r="H129" s="36">
        <f>'ComLg Class kWh'!F134</f>
        <v>221</v>
      </c>
      <c r="I129" s="36">
        <f>'ComLg Class kWh'!G134</f>
        <v>75</v>
      </c>
      <c r="J129" s="36">
        <f>'ComLg Class kWh'!H134</f>
        <v>30</v>
      </c>
      <c r="L129" s="42">
        <v>0</v>
      </c>
      <c r="M129" s="42">
        <v>0</v>
      </c>
      <c r="N129" s="42">
        <f>'Cust MB ComLg True Rate Spread'!C$19</f>
        <v>0</v>
      </c>
      <c r="O129" s="42">
        <v>5</v>
      </c>
      <c r="P129" s="42">
        <v>0</v>
      </c>
      <c r="Q129" s="42">
        <v>1</v>
      </c>
      <c r="R129" s="42">
        <f t="shared" si="16"/>
        <v>5</v>
      </c>
      <c r="S129" s="142">
        <v>1</v>
      </c>
      <c r="T129" s="42">
        <f t="shared" si="17"/>
        <v>8</v>
      </c>
      <c r="U129" s="42">
        <v>4</v>
      </c>
      <c r="V129" s="42">
        <v>19</v>
      </c>
      <c r="W129" s="142">
        <v>5</v>
      </c>
      <c r="Y129" s="42">
        <f t="shared" si="18"/>
        <v>0</v>
      </c>
      <c r="Z129" s="42">
        <f t="shared" si="19"/>
        <v>0</v>
      </c>
      <c r="AA129" s="42">
        <f t="shared" si="13"/>
        <v>854</v>
      </c>
      <c r="AB129" s="42">
        <f t="shared" si="14"/>
        <v>19019</v>
      </c>
      <c r="AC129" s="42">
        <f>ROUND(($F129-SUM($O129:$P129))*'Cust MB ComLg True Rate Spread'!$E$25,0)</f>
        <v>31</v>
      </c>
      <c r="AD129" s="42">
        <f t="shared" si="20"/>
        <v>93</v>
      </c>
      <c r="AE129" s="42">
        <f t="shared" si="15"/>
        <v>205</v>
      </c>
      <c r="AF129" s="42">
        <f>ROUND(($H129-SUM($R129:$S129))*'Cust MB ComLg True Rate Spread'!$H$25,0)</f>
        <v>10</v>
      </c>
      <c r="AG129" s="42">
        <f t="shared" si="21"/>
        <v>44</v>
      </c>
      <c r="AH129" s="42">
        <f>ROUND(($I129-SUM($T129:$U129))*'Cust MB ComLg True Rate Spread'!$J$25,0)</f>
        <v>0</v>
      </c>
      <c r="AI129" s="42">
        <f>'Cust MB ComLg True Rate Spread'!$K$15</f>
        <v>0</v>
      </c>
      <c r="AJ129" s="44">
        <f t="shared" si="22"/>
        <v>25</v>
      </c>
    </row>
    <row r="130" spans="1:36">
      <c r="A130" s="3">
        <f t="shared" si="23"/>
        <v>2022</v>
      </c>
      <c r="B130" s="3" t="s">
        <v>41</v>
      </c>
      <c r="C130" s="36">
        <v>0</v>
      </c>
      <c r="D130" s="36">
        <v>0</v>
      </c>
      <c r="E130" s="36">
        <f>'ComLg Class kWh'!E135</f>
        <v>857</v>
      </c>
      <c r="F130" s="36">
        <f>'ComLg Class kWh'!C135</f>
        <v>19078</v>
      </c>
      <c r="G130" s="36">
        <f>'ComLg Class kWh'!D135</f>
        <v>94</v>
      </c>
      <c r="H130" s="36">
        <f>'ComLg Class kWh'!F135</f>
        <v>221</v>
      </c>
      <c r="I130" s="36">
        <f>'ComLg Class kWh'!G135</f>
        <v>75</v>
      </c>
      <c r="J130" s="36">
        <f>'ComLg Class kWh'!H135</f>
        <v>30</v>
      </c>
      <c r="L130" s="42">
        <v>0</v>
      </c>
      <c r="M130" s="42">
        <v>0</v>
      </c>
      <c r="N130" s="42">
        <f>'Cust MB ComLg True Rate Spread'!C$19</f>
        <v>0</v>
      </c>
      <c r="O130" s="42">
        <v>5</v>
      </c>
      <c r="P130" s="42">
        <v>0</v>
      </c>
      <c r="Q130" s="42">
        <v>1</v>
      </c>
      <c r="R130" s="42">
        <f t="shared" si="16"/>
        <v>5</v>
      </c>
      <c r="S130" s="142">
        <v>1</v>
      </c>
      <c r="T130" s="42">
        <f t="shared" si="17"/>
        <v>8</v>
      </c>
      <c r="U130" s="42">
        <v>4</v>
      </c>
      <c r="V130" s="42">
        <v>19</v>
      </c>
      <c r="W130" s="142">
        <v>5</v>
      </c>
      <c r="Y130" s="42">
        <f t="shared" si="18"/>
        <v>0</v>
      </c>
      <c r="Z130" s="42">
        <f t="shared" si="19"/>
        <v>0</v>
      </c>
      <c r="AA130" s="42">
        <f t="shared" si="13"/>
        <v>857</v>
      </c>
      <c r="AB130" s="42">
        <f t="shared" si="14"/>
        <v>19041</v>
      </c>
      <c r="AC130" s="42">
        <f>ROUND(($F130-SUM($O130:$P130))*'Cust MB ComLg True Rate Spread'!$E$25,0)</f>
        <v>32</v>
      </c>
      <c r="AD130" s="42">
        <f t="shared" si="20"/>
        <v>93</v>
      </c>
      <c r="AE130" s="42">
        <f t="shared" si="15"/>
        <v>205</v>
      </c>
      <c r="AF130" s="42">
        <f>ROUND(($H130-SUM($R130:$S130))*'Cust MB ComLg True Rate Spread'!$H$25,0)</f>
        <v>10</v>
      </c>
      <c r="AG130" s="42">
        <f t="shared" si="21"/>
        <v>44</v>
      </c>
      <c r="AH130" s="42">
        <f>ROUND(($I130-SUM($T130:$U130))*'Cust MB ComLg True Rate Spread'!$J$25,0)</f>
        <v>0</v>
      </c>
      <c r="AI130" s="42">
        <f>'Cust MB ComLg True Rate Spread'!$K$15</f>
        <v>0</v>
      </c>
      <c r="AJ130" s="44">
        <f t="shared" si="22"/>
        <v>25</v>
      </c>
    </row>
    <row r="131" spans="1:36">
      <c r="A131" s="3">
        <f t="shared" si="23"/>
        <v>2022</v>
      </c>
      <c r="B131" s="3" t="s">
        <v>42</v>
      </c>
      <c r="C131" s="36">
        <v>0</v>
      </c>
      <c r="D131" s="36">
        <v>0</v>
      </c>
      <c r="E131" s="36">
        <f>'ComLg Class kWh'!E136</f>
        <v>860</v>
      </c>
      <c r="F131" s="36">
        <f>'ComLg Class kWh'!C136</f>
        <v>19094</v>
      </c>
      <c r="G131" s="36">
        <f>'ComLg Class kWh'!D136</f>
        <v>94</v>
      </c>
      <c r="H131" s="36">
        <f>'ComLg Class kWh'!F136</f>
        <v>222</v>
      </c>
      <c r="I131" s="36">
        <f>'ComLg Class kWh'!G136</f>
        <v>75</v>
      </c>
      <c r="J131" s="36">
        <f>'ComLg Class kWh'!H136</f>
        <v>30</v>
      </c>
      <c r="L131" s="42">
        <v>0</v>
      </c>
      <c r="M131" s="42">
        <v>0</v>
      </c>
      <c r="N131" s="42">
        <f>'Cust MB ComLg True Rate Spread'!C$19</f>
        <v>0</v>
      </c>
      <c r="O131" s="42">
        <v>5</v>
      </c>
      <c r="P131" s="42">
        <v>0</v>
      </c>
      <c r="Q131" s="42">
        <v>1</v>
      </c>
      <c r="R131" s="42">
        <f t="shared" si="16"/>
        <v>5</v>
      </c>
      <c r="S131" s="142">
        <v>1</v>
      </c>
      <c r="T131" s="42">
        <f t="shared" si="17"/>
        <v>8</v>
      </c>
      <c r="U131" s="42">
        <v>4</v>
      </c>
      <c r="V131" s="42">
        <v>19</v>
      </c>
      <c r="W131" s="142">
        <v>5</v>
      </c>
      <c r="Y131" s="42">
        <f t="shared" si="18"/>
        <v>0</v>
      </c>
      <c r="Z131" s="42">
        <f t="shared" si="19"/>
        <v>0</v>
      </c>
      <c r="AA131" s="42">
        <f t="shared" si="13"/>
        <v>860</v>
      </c>
      <c r="AB131" s="42">
        <f t="shared" si="14"/>
        <v>19057</v>
      </c>
      <c r="AC131" s="42">
        <f>ROUND(($F131-SUM($O131:$P131))*'Cust MB ComLg True Rate Spread'!$E$25,0)</f>
        <v>32</v>
      </c>
      <c r="AD131" s="42">
        <f t="shared" si="20"/>
        <v>93</v>
      </c>
      <c r="AE131" s="42">
        <f t="shared" si="15"/>
        <v>206</v>
      </c>
      <c r="AF131" s="42">
        <f>ROUND(($H131-SUM($R131:$S131))*'Cust MB ComLg True Rate Spread'!$H$25,0)</f>
        <v>10</v>
      </c>
      <c r="AG131" s="42">
        <f t="shared" si="21"/>
        <v>44</v>
      </c>
      <c r="AH131" s="42">
        <f>ROUND(($I131-SUM($T131:$U131))*'Cust MB ComLg True Rate Spread'!$J$25,0)</f>
        <v>0</v>
      </c>
      <c r="AI131" s="42">
        <f>'Cust MB ComLg True Rate Spread'!$K$15</f>
        <v>0</v>
      </c>
      <c r="AJ131" s="44">
        <f t="shared" si="22"/>
        <v>25</v>
      </c>
    </row>
    <row r="132" spans="1:36">
      <c r="A132" s="3">
        <f t="shared" si="23"/>
        <v>2022</v>
      </c>
      <c r="B132" s="3" t="s">
        <v>43</v>
      </c>
      <c r="C132" s="36">
        <v>0</v>
      </c>
      <c r="D132" s="36">
        <v>0</v>
      </c>
      <c r="E132" s="36">
        <f>'ComLg Class kWh'!E137</f>
        <v>863</v>
      </c>
      <c r="F132" s="36">
        <f>'ComLg Class kWh'!C137</f>
        <v>19091</v>
      </c>
      <c r="G132" s="36">
        <f>'ComLg Class kWh'!D137</f>
        <v>94</v>
      </c>
      <c r="H132" s="36">
        <f>'ComLg Class kWh'!F137</f>
        <v>222</v>
      </c>
      <c r="I132" s="36">
        <f>'ComLg Class kWh'!G137</f>
        <v>75</v>
      </c>
      <c r="J132" s="36">
        <f>'ComLg Class kWh'!H137</f>
        <v>30</v>
      </c>
      <c r="L132" s="42">
        <v>0</v>
      </c>
      <c r="M132" s="42">
        <v>0</v>
      </c>
      <c r="N132" s="42">
        <f>'Cust MB ComLg True Rate Spread'!C$19</f>
        <v>0</v>
      </c>
      <c r="O132" s="42">
        <v>5</v>
      </c>
      <c r="P132" s="42">
        <v>0</v>
      </c>
      <c r="Q132" s="42">
        <v>1</v>
      </c>
      <c r="R132" s="42">
        <f t="shared" si="16"/>
        <v>5</v>
      </c>
      <c r="S132" s="142">
        <v>1</v>
      </c>
      <c r="T132" s="42">
        <f t="shared" si="17"/>
        <v>8</v>
      </c>
      <c r="U132" s="42">
        <v>4</v>
      </c>
      <c r="V132" s="42">
        <v>19</v>
      </c>
      <c r="W132" s="142">
        <v>5</v>
      </c>
      <c r="Y132" s="42">
        <f t="shared" si="18"/>
        <v>0</v>
      </c>
      <c r="Z132" s="42">
        <f t="shared" si="19"/>
        <v>0</v>
      </c>
      <c r="AA132" s="42">
        <f t="shared" si="13"/>
        <v>863</v>
      </c>
      <c r="AB132" s="42">
        <f t="shared" si="14"/>
        <v>19054</v>
      </c>
      <c r="AC132" s="42">
        <f>ROUND(($F132-SUM($O132:$P132))*'Cust MB ComLg True Rate Spread'!$E$25,0)</f>
        <v>32</v>
      </c>
      <c r="AD132" s="42">
        <f t="shared" si="20"/>
        <v>93</v>
      </c>
      <c r="AE132" s="42">
        <f t="shared" si="15"/>
        <v>206</v>
      </c>
      <c r="AF132" s="42">
        <f>ROUND(($H132-SUM($R132:$S132))*'Cust MB ComLg True Rate Spread'!$H$25,0)</f>
        <v>10</v>
      </c>
      <c r="AG132" s="42">
        <f t="shared" si="21"/>
        <v>44</v>
      </c>
      <c r="AH132" s="42">
        <f>ROUND(($I132-SUM($T132:$U132))*'Cust MB ComLg True Rate Spread'!$J$25,0)</f>
        <v>0</v>
      </c>
      <c r="AI132" s="42">
        <f>'Cust MB ComLg True Rate Spread'!$K$15</f>
        <v>0</v>
      </c>
      <c r="AJ132" s="44">
        <f t="shared" si="22"/>
        <v>25</v>
      </c>
    </row>
    <row r="133" spans="1:36">
      <c r="A133" s="3">
        <f t="shared" si="23"/>
        <v>2022</v>
      </c>
      <c r="B133" s="3" t="s">
        <v>44</v>
      </c>
      <c r="C133" s="36">
        <v>0</v>
      </c>
      <c r="D133" s="36">
        <v>0</v>
      </c>
      <c r="E133" s="36">
        <f>'ComLg Class kWh'!E138</f>
        <v>865</v>
      </c>
      <c r="F133" s="36">
        <f>'ComLg Class kWh'!C138</f>
        <v>19090</v>
      </c>
      <c r="G133" s="36">
        <f>'ComLg Class kWh'!D138</f>
        <v>94</v>
      </c>
      <c r="H133" s="36">
        <f>'ComLg Class kWh'!F138</f>
        <v>224</v>
      </c>
      <c r="I133" s="36">
        <f>'ComLg Class kWh'!G138</f>
        <v>75</v>
      </c>
      <c r="J133" s="36">
        <f>'ComLg Class kWh'!H138</f>
        <v>30</v>
      </c>
      <c r="L133" s="42">
        <v>0</v>
      </c>
      <c r="M133" s="42">
        <v>0</v>
      </c>
      <c r="N133" s="42">
        <f>'Cust MB ComLg True Rate Spread'!C$19</f>
        <v>0</v>
      </c>
      <c r="O133" s="42">
        <v>5</v>
      </c>
      <c r="P133" s="42">
        <v>0</v>
      </c>
      <c r="Q133" s="42">
        <v>1</v>
      </c>
      <c r="R133" s="42">
        <f t="shared" si="16"/>
        <v>5</v>
      </c>
      <c r="S133" s="142">
        <v>1</v>
      </c>
      <c r="T133" s="42">
        <f t="shared" si="17"/>
        <v>8</v>
      </c>
      <c r="U133" s="42">
        <v>4</v>
      </c>
      <c r="V133" s="42">
        <v>19</v>
      </c>
      <c r="W133" s="142">
        <v>5</v>
      </c>
      <c r="Y133" s="42">
        <f t="shared" si="18"/>
        <v>0</v>
      </c>
      <c r="Z133" s="42">
        <f t="shared" si="19"/>
        <v>0</v>
      </c>
      <c r="AA133" s="42">
        <f t="shared" si="13"/>
        <v>865</v>
      </c>
      <c r="AB133" s="42">
        <f t="shared" si="14"/>
        <v>19053</v>
      </c>
      <c r="AC133" s="42">
        <f>ROUND(($F133-SUM($O133:$P133))*'Cust MB ComLg True Rate Spread'!$E$25,0)</f>
        <v>32</v>
      </c>
      <c r="AD133" s="42">
        <f t="shared" si="20"/>
        <v>93</v>
      </c>
      <c r="AE133" s="42">
        <f t="shared" si="15"/>
        <v>208</v>
      </c>
      <c r="AF133" s="42">
        <f>ROUND(($H133-SUM($R133:$S133))*'Cust MB ComLg True Rate Spread'!$H$25,0)</f>
        <v>10</v>
      </c>
      <c r="AG133" s="42">
        <f t="shared" si="21"/>
        <v>44</v>
      </c>
      <c r="AH133" s="42">
        <f>ROUND(($I133-SUM($T133:$U133))*'Cust MB ComLg True Rate Spread'!$J$25,0)</f>
        <v>0</v>
      </c>
      <c r="AI133" s="42">
        <f>'Cust MB ComLg True Rate Spread'!$K$15</f>
        <v>0</v>
      </c>
      <c r="AJ133" s="44">
        <f t="shared" si="22"/>
        <v>25</v>
      </c>
    </row>
    <row r="134" spans="1:36">
      <c r="A134" s="3">
        <f t="shared" si="23"/>
        <v>2022</v>
      </c>
      <c r="B134" s="3" t="s">
        <v>45</v>
      </c>
      <c r="C134" s="36">
        <v>0</v>
      </c>
      <c r="D134" s="36">
        <v>0</v>
      </c>
      <c r="E134" s="36">
        <f>'ComLg Class kWh'!E139</f>
        <v>868</v>
      </c>
      <c r="F134" s="36">
        <f>'ComLg Class kWh'!C139</f>
        <v>19098</v>
      </c>
      <c r="G134" s="36">
        <f>'ComLg Class kWh'!D139</f>
        <v>92</v>
      </c>
      <c r="H134" s="36">
        <f>'ComLg Class kWh'!F139</f>
        <v>224</v>
      </c>
      <c r="I134" s="36">
        <f>'ComLg Class kWh'!G139</f>
        <v>75</v>
      </c>
      <c r="J134" s="36">
        <f>'ComLg Class kWh'!H139</f>
        <v>30</v>
      </c>
      <c r="L134" s="42">
        <v>0</v>
      </c>
      <c r="M134" s="42">
        <v>0</v>
      </c>
      <c r="N134" s="42">
        <f>'Cust MB ComLg True Rate Spread'!C$19</f>
        <v>0</v>
      </c>
      <c r="O134" s="42">
        <v>5</v>
      </c>
      <c r="P134" s="42">
        <v>0</v>
      </c>
      <c r="Q134" s="42">
        <v>1</v>
      </c>
      <c r="R134" s="42">
        <f t="shared" si="16"/>
        <v>5</v>
      </c>
      <c r="S134" s="142">
        <v>1</v>
      </c>
      <c r="T134" s="42">
        <f t="shared" si="17"/>
        <v>8</v>
      </c>
      <c r="U134" s="42">
        <v>4</v>
      </c>
      <c r="V134" s="42">
        <v>19</v>
      </c>
      <c r="W134" s="142">
        <v>5</v>
      </c>
      <c r="Y134" s="42">
        <f t="shared" si="18"/>
        <v>0</v>
      </c>
      <c r="Z134" s="42">
        <f t="shared" si="19"/>
        <v>0</v>
      </c>
      <c r="AA134" s="42">
        <f t="shared" si="13"/>
        <v>868</v>
      </c>
      <c r="AB134" s="42">
        <f t="shared" si="14"/>
        <v>19061</v>
      </c>
      <c r="AC134" s="42">
        <f>ROUND(($F134-SUM($O134:$P134))*'Cust MB ComLg True Rate Spread'!$E$25,0)</f>
        <v>32</v>
      </c>
      <c r="AD134" s="42">
        <f t="shared" si="20"/>
        <v>91</v>
      </c>
      <c r="AE134" s="42">
        <f t="shared" si="15"/>
        <v>208</v>
      </c>
      <c r="AF134" s="42">
        <f>ROUND(($H134-SUM($R134:$S134))*'Cust MB ComLg True Rate Spread'!$H$25,0)</f>
        <v>10</v>
      </c>
      <c r="AG134" s="42">
        <f t="shared" si="21"/>
        <v>44</v>
      </c>
      <c r="AH134" s="42">
        <f>ROUND(($I134-SUM($T134:$U134))*'Cust MB ComLg True Rate Spread'!$J$25,0)</f>
        <v>0</v>
      </c>
      <c r="AI134" s="42">
        <f>'Cust MB ComLg True Rate Spread'!$K$15</f>
        <v>0</v>
      </c>
      <c r="AJ134" s="44">
        <f t="shared" si="22"/>
        <v>25</v>
      </c>
    </row>
    <row r="135" spans="1:36">
      <c r="A135" s="3">
        <f t="shared" si="23"/>
        <v>2022</v>
      </c>
      <c r="B135" s="3" t="s">
        <v>46</v>
      </c>
      <c r="C135" s="36">
        <v>0</v>
      </c>
      <c r="D135" s="36">
        <v>0</v>
      </c>
      <c r="E135" s="36">
        <f>'ComLg Class kWh'!E140</f>
        <v>871</v>
      </c>
      <c r="F135" s="36">
        <f>'ComLg Class kWh'!C140</f>
        <v>19107</v>
      </c>
      <c r="G135" s="36">
        <f>'ComLg Class kWh'!D140</f>
        <v>92</v>
      </c>
      <c r="H135" s="36">
        <f>'ComLg Class kWh'!F140</f>
        <v>224</v>
      </c>
      <c r="I135" s="36">
        <f>'ComLg Class kWh'!G140</f>
        <v>75</v>
      </c>
      <c r="J135" s="36">
        <f>'ComLg Class kWh'!H140</f>
        <v>30</v>
      </c>
      <c r="L135" s="42">
        <v>0</v>
      </c>
      <c r="M135" s="42">
        <v>0</v>
      </c>
      <c r="N135" s="42">
        <f>'Cust MB ComLg True Rate Spread'!C$19</f>
        <v>0</v>
      </c>
      <c r="O135" s="42">
        <v>5</v>
      </c>
      <c r="P135" s="42">
        <v>0</v>
      </c>
      <c r="Q135" s="42">
        <v>1</v>
      </c>
      <c r="R135" s="42">
        <f t="shared" si="16"/>
        <v>5</v>
      </c>
      <c r="S135" s="142">
        <v>1</v>
      </c>
      <c r="T135" s="42">
        <f t="shared" si="17"/>
        <v>8</v>
      </c>
      <c r="U135" s="42">
        <v>4</v>
      </c>
      <c r="V135" s="42">
        <v>19</v>
      </c>
      <c r="W135" s="142">
        <v>5</v>
      </c>
      <c r="Y135" s="42">
        <f t="shared" si="18"/>
        <v>0</v>
      </c>
      <c r="Z135" s="42">
        <f t="shared" si="19"/>
        <v>0</v>
      </c>
      <c r="AA135" s="42">
        <f t="shared" si="13"/>
        <v>871</v>
      </c>
      <c r="AB135" s="42">
        <f t="shared" si="14"/>
        <v>19070</v>
      </c>
      <c r="AC135" s="42">
        <f>ROUND(($F135-SUM($O135:$P135))*'Cust MB ComLg True Rate Spread'!$E$25,0)</f>
        <v>32</v>
      </c>
      <c r="AD135" s="42">
        <f t="shared" si="20"/>
        <v>91</v>
      </c>
      <c r="AE135" s="42">
        <f t="shared" si="15"/>
        <v>208</v>
      </c>
      <c r="AF135" s="42">
        <f>ROUND(($H135-SUM($R135:$S135))*'Cust MB ComLg True Rate Spread'!$H$25,0)</f>
        <v>10</v>
      </c>
      <c r="AG135" s="42">
        <f t="shared" si="21"/>
        <v>44</v>
      </c>
      <c r="AH135" s="42">
        <f>ROUND(($I135-SUM($T135:$U135))*'Cust MB ComLg True Rate Spread'!$J$25,0)</f>
        <v>0</v>
      </c>
      <c r="AI135" s="42">
        <f>'Cust MB ComLg True Rate Spread'!$K$15</f>
        <v>0</v>
      </c>
      <c r="AJ135" s="44">
        <f t="shared" si="22"/>
        <v>25</v>
      </c>
    </row>
    <row r="136" spans="1:36">
      <c r="A136" s="3">
        <f t="shared" si="23"/>
        <v>2023</v>
      </c>
      <c r="B136" s="3" t="s">
        <v>31</v>
      </c>
      <c r="C136" s="36">
        <v>0</v>
      </c>
      <c r="D136" s="36">
        <v>0</v>
      </c>
      <c r="E136" s="36">
        <f>'ComLg Class kWh'!E141</f>
        <v>874</v>
      </c>
      <c r="F136" s="36">
        <f>'ComLg Class kWh'!C141</f>
        <v>19134</v>
      </c>
      <c r="G136" s="36">
        <f>'ComLg Class kWh'!D141</f>
        <v>92</v>
      </c>
      <c r="H136" s="36">
        <f>'ComLg Class kWh'!F141</f>
        <v>226</v>
      </c>
      <c r="I136" s="36">
        <f>'ComLg Class kWh'!G141</f>
        <v>75</v>
      </c>
      <c r="J136" s="36">
        <f>'ComLg Class kWh'!H141</f>
        <v>30</v>
      </c>
      <c r="L136" s="42">
        <v>0</v>
      </c>
      <c r="M136" s="42">
        <v>0</v>
      </c>
      <c r="N136" s="42">
        <f>'Cust MB ComLg True Rate Spread'!C$19</f>
        <v>0</v>
      </c>
      <c r="O136" s="42">
        <v>5</v>
      </c>
      <c r="P136" s="42">
        <v>0</v>
      </c>
      <c r="Q136" s="42">
        <v>1</v>
      </c>
      <c r="R136" s="42">
        <f t="shared" si="16"/>
        <v>5</v>
      </c>
      <c r="S136" s="142">
        <v>1</v>
      </c>
      <c r="T136" s="42">
        <f t="shared" si="17"/>
        <v>8</v>
      </c>
      <c r="U136" s="42">
        <v>4</v>
      </c>
      <c r="V136" s="42">
        <v>19</v>
      </c>
      <c r="W136" s="142">
        <v>5</v>
      </c>
      <c r="Y136" s="42">
        <f t="shared" si="18"/>
        <v>0</v>
      </c>
      <c r="Z136" s="42">
        <f t="shared" si="19"/>
        <v>0</v>
      </c>
      <c r="AA136" s="42">
        <f t="shared" si="13"/>
        <v>874</v>
      </c>
      <c r="AB136" s="42">
        <f t="shared" si="14"/>
        <v>19097</v>
      </c>
      <c r="AC136" s="42">
        <f>ROUND(($F136-SUM($O136:$P136))*'Cust MB ComLg True Rate Spread'!$E$25,0)</f>
        <v>32</v>
      </c>
      <c r="AD136" s="42">
        <f t="shared" si="20"/>
        <v>91</v>
      </c>
      <c r="AE136" s="42">
        <f t="shared" si="15"/>
        <v>210</v>
      </c>
      <c r="AF136" s="42">
        <f>ROUND(($H136-SUM($R136:$S136))*'Cust MB ComLg True Rate Spread'!$H$25,0)</f>
        <v>10</v>
      </c>
      <c r="AG136" s="42">
        <f t="shared" si="21"/>
        <v>44</v>
      </c>
      <c r="AH136" s="42">
        <f>ROUND(($I136-SUM($T136:$U136))*'Cust MB ComLg True Rate Spread'!$J$25,0)</f>
        <v>0</v>
      </c>
      <c r="AI136" s="42">
        <f>'Cust MB ComLg True Rate Spread'!$K$15</f>
        <v>0</v>
      </c>
      <c r="AJ136" s="44">
        <f t="shared" si="22"/>
        <v>25</v>
      </c>
    </row>
    <row r="137" spans="1:36">
      <c r="A137" s="3">
        <f t="shared" si="23"/>
        <v>2023</v>
      </c>
      <c r="B137" s="3" t="s">
        <v>32</v>
      </c>
      <c r="C137" s="36">
        <v>0</v>
      </c>
      <c r="D137" s="36">
        <v>0</v>
      </c>
      <c r="E137" s="36">
        <f>'ComLg Class kWh'!E142</f>
        <v>877</v>
      </c>
      <c r="F137" s="36">
        <f>'ComLg Class kWh'!C142</f>
        <v>19160</v>
      </c>
      <c r="G137" s="36">
        <f>'ComLg Class kWh'!D142</f>
        <v>92</v>
      </c>
      <c r="H137" s="36">
        <f>'ComLg Class kWh'!F142</f>
        <v>226</v>
      </c>
      <c r="I137" s="36">
        <f>'ComLg Class kWh'!G142</f>
        <v>75</v>
      </c>
      <c r="J137" s="36">
        <f>'ComLg Class kWh'!H142</f>
        <v>30</v>
      </c>
      <c r="L137" s="42">
        <v>0</v>
      </c>
      <c r="M137" s="42">
        <v>0</v>
      </c>
      <c r="N137" s="42">
        <f>'Cust MB ComLg True Rate Spread'!C$19</f>
        <v>0</v>
      </c>
      <c r="O137" s="42">
        <v>5</v>
      </c>
      <c r="P137" s="42">
        <v>0</v>
      </c>
      <c r="Q137" s="42">
        <v>1</v>
      </c>
      <c r="R137" s="42">
        <f t="shared" si="16"/>
        <v>5</v>
      </c>
      <c r="S137" s="142">
        <v>1</v>
      </c>
      <c r="T137" s="42">
        <f t="shared" si="17"/>
        <v>8</v>
      </c>
      <c r="U137" s="42">
        <v>4</v>
      </c>
      <c r="V137" s="42">
        <v>19</v>
      </c>
      <c r="W137" s="142">
        <v>5</v>
      </c>
      <c r="Y137" s="42">
        <f t="shared" si="18"/>
        <v>0</v>
      </c>
      <c r="Z137" s="42">
        <f t="shared" si="19"/>
        <v>0</v>
      </c>
      <c r="AA137" s="42">
        <f t="shared" ref="AA137:AA200" si="24">E137-N137</f>
        <v>877</v>
      </c>
      <c r="AB137" s="42">
        <f t="shared" ref="AB137:AB200" si="25">$F137-SUM($O137:$P137)-$AC137</f>
        <v>19123</v>
      </c>
      <c r="AC137" s="42">
        <f>ROUND(($F137-SUM($O137:$P137))*'Cust MB ComLg True Rate Spread'!$E$25,0)</f>
        <v>32</v>
      </c>
      <c r="AD137" s="42">
        <f t="shared" si="20"/>
        <v>91</v>
      </c>
      <c r="AE137" s="42">
        <f t="shared" ref="AE137:AE200" si="26">$H137-SUM($R137:$S137)-$AF137</f>
        <v>210</v>
      </c>
      <c r="AF137" s="42">
        <f>ROUND(($H137-SUM($R137:$S137))*'Cust MB ComLg True Rate Spread'!$H$25,0)</f>
        <v>10</v>
      </c>
      <c r="AG137" s="42">
        <f t="shared" si="21"/>
        <v>44</v>
      </c>
      <c r="AH137" s="42">
        <f>ROUND(($I137-SUM($T137:$U137))*'Cust MB ComLg True Rate Spread'!$J$25,0)</f>
        <v>0</v>
      </c>
      <c r="AI137" s="42">
        <f>'Cust MB ComLg True Rate Spread'!$K$15</f>
        <v>0</v>
      </c>
      <c r="AJ137" s="44">
        <f t="shared" si="22"/>
        <v>25</v>
      </c>
    </row>
    <row r="138" spans="1:36">
      <c r="A138" s="3">
        <f t="shared" si="23"/>
        <v>2023</v>
      </c>
      <c r="B138" s="3" t="s">
        <v>33</v>
      </c>
      <c r="C138" s="36">
        <v>0</v>
      </c>
      <c r="D138" s="36">
        <v>0</v>
      </c>
      <c r="E138" s="36">
        <f>'ComLg Class kWh'!E143</f>
        <v>880</v>
      </c>
      <c r="F138" s="36">
        <f>'ComLg Class kWh'!C143</f>
        <v>19183</v>
      </c>
      <c r="G138" s="36">
        <f>'ComLg Class kWh'!D143</f>
        <v>91</v>
      </c>
      <c r="H138" s="36">
        <f>'ComLg Class kWh'!F143</f>
        <v>227</v>
      </c>
      <c r="I138" s="36">
        <f>'ComLg Class kWh'!G143</f>
        <v>75</v>
      </c>
      <c r="J138" s="36">
        <f>'ComLg Class kWh'!H143</f>
        <v>30</v>
      </c>
      <c r="L138" s="42">
        <v>0</v>
      </c>
      <c r="M138" s="42">
        <v>0</v>
      </c>
      <c r="N138" s="42">
        <f>'Cust MB ComLg True Rate Spread'!C$19</f>
        <v>0</v>
      </c>
      <c r="O138" s="42">
        <v>5</v>
      </c>
      <c r="P138" s="42">
        <v>0</v>
      </c>
      <c r="Q138" s="42">
        <v>1</v>
      </c>
      <c r="R138" s="42">
        <f t="shared" ref="R138:R201" si="27">1+4</f>
        <v>5</v>
      </c>
      <c r="S138" s="142">
        <v>1</v>
      </c>
      <c r="T138" s="42">
        <f t="shared" ref="T138:T201" si="28">6+2</f>
        <v>8</v>
      </c>
      <c r="U138" s="42">
        <v>4</v>
      </c>
      <c r="V138" s="42">
        <v>19</v>
      </c>
      <c r="W138" s="142">
        <v>5</v>
      </c>
      <c r="Y138" s="42">
        <f t="shared" ref="Y138:Y201" si="29">C138-L138</f>
        <v>0</v>
      </c>
      <c r="Z138" s="42">
        <f t="shared" ref="Z138:Z201" si="30">D138-M138</f>
        <v>0</v>
      </c>
      <c r="AA138" s="42">
        <f t="shared" si="24"/>
        <v>880</v>
      </c>
      <c r="AB138" s="42">
        <f t="shared" si="25"/>
        <v>19146</v>
      </c>
      <c r="AC138" s="42">
        <f>ROUND(($F138-SUM($O138:$P138))*'Cust MB ComLg True Rate Spread'!$E$25,0)</f>
        <v>32</v>
      </c>
      <c r="AD138" s="42">
        <f t="shared" ref="AD138:AD201" si="31">G138-Q138</f>
        <v>90</v>
      </c>
      <c r="AE138" s="42">
        <f t="shared" si="26"/>
        <v>211</v>
      </c>
      <c r="AF138" s="42">
        <f>ROUND(($H138-SUM($R138:$S138))*'Cust MB ComLg True Rate Spread'!$H$25,0)</f>
        <v>10</v>
      </c>
      <c r="AG138" s="42">
        <f t="shared" ref="AG138:AG201" si="32">$I138-SUM($T138:$V138)-$AH138-AI138</f>
        <v>44</v>
      </c>
      <c r="AH138" s="42">
        <f>ROUND(($I138-SUM($T138:$U138))*'Cust MB ComLg True Rate Spread'!$J$25,0)</f>
        <v>0</v>
      </c>
      <c r="AI138" s="42">
        <f>'Cust MB ComLg True Rate Spread'!$K$15</f>
        <v>0</v>
      </c>
      <c r="AJ138" s="44">
        <f t="shared" ref="AJ138:AJ201" si="33">J138-W138</f>
        <v>25</v>
      </c>
    </row>
    <row r="139" spans="1:36">
      <c r="A139" s="3">
        <f t="shared" si="23"/>
        <v>2023</v>
      </c>
      <c r="B139" s="3" t="s">
        <v>34</v>
      </c>
      <c r="C139" s="36">
        <v>0</v>
      </c>
      <c r="D139" s="36">
        <v>0</v>
      </c>
      <c r="E139" s="36">
        <f>'ComLg Class kWh'!E144</f>
        <v>883</v>
      </c>
      <c r="F139" s="36">
        <f>'ComLg Class kWh'!C144</f>
        <v>19204</v>
      </c>
      <c r="G139" s="36">
        <f>'ComLg Class kWh'!D144</f>
        <v>91</v>
      </c>
      <c r="H139" s="36">
        <f>'ComLg Class kWh'!F144</f>
        <v>227</v>
      </c>
      <c r="I139" s="36">
        <f>'ComLg Class kWh'!G144</f>
        <v>75</v>
      </c>
      <c r="J139" s="36">
        <f>'ComLg Class kWh'!H144</f>
        <v>30</v>
      </c>
      <c r="L139" s="42">
        <v>0</v>
      </c>
      <c r="M139" s="42">
        <v>0</v>
      </c>
      <c r="N139" s="42">
        <f>'Cust MB ComLg True Rate Spread'!C$19</f>
        <v>0</v>
      </c>
      <c r="O139" s="42">
        <v>5</v>
      </c>
      <c r="P139" s="42">
        <v>0</v>
      </c>
      <c r="Q139" s="42">
        <v>1</v>
      </c>
      <c r="R139" s="42">
        <f t="shared" si="27"/>
        <v>5</v>
      </c>
      <c r="S139" s="142">
        <v>1</v>
      </c>
      <c r="T139" s="42">
        <f t="shared" si="28"/>
        <v>8</v>
      </c>
      <c r="U139" s="42">
        <v>4</v>
      </c>
      <c r="V139" s="42">
        <v>19</v>
      </c>
      <c r="W139" s="142">
        <v>5</v>
      </c>
      <c r="Y139" s="42">
        <f t="shared" si="29"/>
        <v>0</v>
      </c>
      <c r="Z139" s="42">
        <f t="shared" si="30"/>
        <v>0</v>
      </c>
      <c r="AA139" s="42">
        <f t="shared" si="24"/>
        <v>883</v>
      </c>
      <c r="AB139" s="42">
        <f t="shared" si="25"/>
        <v>19167</v>
      </c>
      <c r="AC139" s="42">
        <f>ROUND(($F139-SUM($O139:$P139))*'Cust MB ComLg True Rate Spread'!$E$25,0)</f>
        <v>32</v>
      </c>
      <c r="AD139" s="42">
        <f t="shared" si="31"/>
        <v>90</v>
      </c>
      <c r="AE139" s="42">
        <f t="shared" si="26"/>
        <v>211</v>
      </c>
      <c r="AF139" s="42">
        <f>ROUND(($H139-SUM($R139:$S139))*'Cust MB ComLg True Rate Spread'!$H$25,0)</f>
        <v>10</v>
      </c>
      <c r="AG139" s="42">
        <f t="shared" si="32"/>
        <v>44</v>
      </c>
      <c r="AH139" s="42">
        <f>ROUND(($I139-SUM($T139:$U139))*'Cust MB ComLg True Rate Spread'!$J$25,0)</f>
        <v>0</v>
      </c>
      <c r="AI139" s="42">
        <f>'Cust MB ComLg True Rate Spread'!$K$15</f>
        <v>0</v>
      </c>
      <c r="AJ139" s="44">
        <f t="shared" si="33"/>
        <v>25</v>
      </c>
    </row>
    <row r="140" spans="1:36">
      <c r="A140" s="3">
        <f t="shared" si="23"/>
        <v>2023</v>
      </c>
      <c r="B140" s="3" t="s">
        <v>35</v>
      </c>
      <c r="C140" s="36">
        <v>0</v>
      </c>
      <c r="D140" s="36">
        <v>0</v>
      </c>
      <c r="E140" s="36">
        <f>'ComLg Class kWh'!E145</f>
        <v>885</v>
      </c>
      <c r="F140" s="36">
        <f>'ComLg Class kWh'!C145</f>
        <v>19226</v>
      </c>
      <c r="G140" s="36">
        <f>'ComLg Class kWh'!D145</f>
        <v>91</v>
      </c>
      <c r="H140" s="36">
        <f>'ComLg Class kWh'!F145</f>
        <v>228</v>
      </c>
      <c r="I140" s="36">
        <f>'ComLg Class kWh'!G145</f>
        <v>75</v>
      </c>
      <c r="J140" s="36">
        <f>'ComLg Class kWh'!H145</f>
        <v>30</v>
      </c>
      <c r="L140" s="42">
        <v>0</v>
      </c>
      <c r="M140" s="42">
        <v>0</v>
      </c>
      <c r="N140" s="42">
        <f>'Cust MB ComLg True Rate Spread'!C$19</f>
        <v>0</v>
      </c>
      <c r="O140" s="42">
        <v>5</v>
      </c>
      <c r="P140" s="42">
        <v>0</v>
      </c>
      <c r="Q140" s="42">
        <v>1</v>
      </c>
      <c r="R140" s="42">
        <f t="shared" si="27"/>
        <v>5</v>
      </c>
      <c r="S140" s="142">
        <v>1</v>
      </c>
      <c r="T140" s="42">
        <f t="shared" si="28"/>
        <v>8</v>
      </c>
      <c r="U140" s="42">
        <v>4</v>
      </c>
      <c r="V140" s="42">
        <v>19</v>
      </c>
      <c r="W140" s="142">
        <v>5</v>
      </c>
      <c r="Y140" s="42">
        <f t="shared" si="29"/>
        <v>0</v>
      </c>
      <c r="Z140" s="42">
        <f t="shared" si="30"/>
        <v>0</v>
      </c>
      <c r="AA140" s="42">
        <f t="shared" si="24"/>
        <v>885</v>
      </c>
      <c r="AB140" s="42">
        <f t="shared" si="25"/>
        <v>19189</v>
      </c>
      <c r="AC140" s="42">
        <f>ROUND(($F140-SUM($O140:$P140))*'Cust MB ComLg True Rate Spread'!$E$25,0)</f>
        <v>32</v>
      </c>
      <c r="AD140" s="42">
        <f t="shared" si="31"/>
        <v>90</v>
      </c>
      <c r="AE140" s="42">
        <f t="shared" si="26"/>
        <v>212</v>
      </c>
      <c r="AF140" s="42">
        <f>ROUND(($H140-SUM($R140:$S140))*'Cust MB ComLg True Rate Spread'!$H$25,0)</f>
        <v>10</v>
      </c>
      <c r="AG140" s="42">
        <f t="shared" si="32"/>
        <v>44</v>
      </c>
      <c r="AH140" s="42">
        <f>ROUND(($I140-SUM($T140:$U140))*'Cust MB ComLg True Rate Spread'!$J$25,0)</f>
        <v>0</v>
      </c>
      <c r="AI140" s="42">
        <f>'Cust MB ComLg True Rate Spread'!$K$15</f>
        <v>0</v>
      </c>
      <c r="AJ140" s="44">
        <f t="shared" si="33"/>
        <v>25</v>
      </c>
    </row>
    <row r="141" spans="1:36">
      <c r="A141" s="3">
        <f t="shared" si="23"/>
        <v>2023</v>
      </c>
      <c r="B141" s="3" t="s">
        <v>36</v>
      </c>
      <c r="C141" s="36">
        <v>0</v>
      </c>
      <c r="D141" s="36">
        <v>0</v>
      </c>
      <c r="E141" s="36">
        <f>'ComLg Class kWh'!E146</f>
        <v>889</v>
      </c>
      <c r="F141" s="36">
        <f>'ComLg Class kWh'!C146</f>
        <v>19254</v>
      </c>
      <c r="G141" s="36">
        <f>'ComLg Class kWh'!D146</f>
        <v>91</v>
      </c>
      <c r="H141" s="36">
        <f>'ComLg Class kWh'!F146</f>
        <v>229</v>
      </c>
      <c r="I141" s="36">
        <f>'ComLg Class kWh'!G146</f>
        <v>75</v>
      </c>
      <c r="J141" s="36">
        <f>'ComLg Class kWh'!H146</f>
        <v>30</v>
      </c>
      <c r="L141" s="42">
        <v>0</v>
      </c>
      <c r="M141" s="42">
        <v>0</v>
      </c>
      <c r="N141" s="42">
        <f>'Cust MB ComLg True Rate Spread'!C$19</f>
        <v>0</v>
      </c>
      <c r="O141" s="42">
        <v>5</v>
      </c>
      <c r="P141" s="42">
        <v>0</v>
      </c>
      <c r="Q141" s="42">
        <v>1</v>
      </c>
      <c r="R141" s="42">
        <f t="shared" si="27"/>
        <v>5</v>
      </c>
      <c r="S141" s="142">
        <v>1</v>
      </c>
      <c r="T141" s="42">
        <f t="shared" si="28"/>
        <v>8</v>
      </c>
      <c r="U141" s="42">
        <v>4</v>
      </c>
      <c r="V141" s="42">
        <v>19</v>
      </c>
      <c r="W141" s="142">
        <v>5</v>
      </c>
      <c r="Y141" s="42">
        <f t="shared" si="29"/>
        <v>0</v>
      </c>
      <c r="Z141" s="42">
        <f t="shared" si="30"/>
        <v>0</v>
      </c>
      <c r="AA141" s="42">
        <f t="shared" si="24"/>
        <v>889</v>
      </c>
      <c r="AB141" s="42">
        <f t="shared" si="25"/>
        <v>19217</v>
      </c>
      <c r="AC141" s="42">
        <f>ROUND(($F141-SUM($O141:$P141))*'Cust MB ComLg True Rate Spread'!$E$25,0)</f>
        <v>32</v>
      </c>
      <c r="AD141" s="42">
        <f t="shared" si="31"/>
        <v>90</v>
      </c>
      <c r="AE141" s="42">
        <f t="shared" si="26"/>
        <v>213</v>
      </c>
      <c r="AF141" s="42">
        <f>ROUND(($H141-SUM($R141:$S141))*'Cust MB ComLg True Rate Spread'!$H$25,0)</f>
        <v>10</v>
      </c>
      <c r="AG141" s="42">
        <f t="shared" si="32"/>
        <v>44</v>
      </c>
      <c r="AH141" s="42">
        <f>ROUND(($I141-SUM($T141:$U141))*'Cust MB ComLg True Rate Spread'!$J$25,0)</f>
        <v>0</v>
      </c>
      <c r="AI141" s="42">
        <f>'Cust MB ComLg True Rate Spread'!$K$15</f>
        <v>0</v>
      </c>
      <c r="AJ141" s="44">
        <f t="shared" si="33"/>
        <v>25</v>
      </c>
    </row>
    <row r="142" spans="1:36">
      <c r="A142" s="3">
        <f t="shared" si="23"/>
        <v>2023</v>
      </c>
      <c r="B142" s="3" t="s">
        <v>41</v>
      </c>
      <c r="C142" s="36">
        <v>0</v>
      </c>
      <c r="D142" s="36">
        <v>0</v>
      </c>
      <c r="E142" s="36">
        <f>'ComLg Class kWh'!E147</f>
        <v>891</v>
      </c>
      <c r="F142" s="36">
        <f>'ComLg Class kWh'!C147</f>
        <v>19275</v>
      </c>
      <c r="G142" s="36">
        <f>'ComLg Class kWh'!D147</f>
        <v>91</v>
      </c>
      <c r="H142" s="36">
        <f>'ComLg Class kWh'!F147</f>
        <v>229</v>
      </c>
      <c r="I142" s="36">
        <f>'ComLg Class kWh'!G147</f>
        <v>75</v>
      </c>
      <c r="J142" s="36">
        <f>'ComLg Class kWh'!H147</f>
        <v>30</v>
      </c>
      <c r="L142" s="42">
        <v>0</v>
      </c>
      <c r="M142" s="42">
        <v>0</v>
      </c>
      <c r="N142" s="42">
        <f>'Cust MB ComLg True Rate Spread'!C$19</f>
        <v>0</v>
      </c>
      <c r="O142" s="42">
        <v>5</v>
      </c>
      <c r="P142" s="42">
        <v>0</v>
      </c>
      <c r="Q142" s="42">
        <v>1</v>
      </c>
      <c r="R142" s="42">
        <f t="shared" si="27"/>
        <v>5</v>
      </c>
      <c r="S142" s="142">
        <v>1</v>
      </c>
      <c r="T142" s="42">
        <f t="shared" si="28"/>
        <v>8</v>
      </c>
      <c r="U142" s="42">
        <v>4</v>
      </c>
      <c r="V142" s="42">
        <v>19</v>
      </c>
      <c r="W142" s="142">
        <v>5</v>
      </c>
      <c r="Y142" s="42">
        <f t="shared" si="29"/>
        <v>0</v>
      </c>
      <c r="Z142" s="42">
        <f t="shared" si="30"/>
        <v>0</v>
      </c>
      <c r="AA142" s="42">
        <f t="shared" si="24"/>
        <v>891</v>
      </c>
      <c r="AB142" s="42">
        <f t="shared" si="25"/>
        <v>19238</v>
      </c>
      <c r="AC142" s="42">
        <f>ROUND(($F142-SUM($O142:$P142))*'Cust MB ComLg True Rate Spread'!$E$25,0)</f>
        <v>32</v>
      </c>
      <c r="AD142" s="42">
        <f t="shared" si="31"/>
        <v>90</v>
      </c>
      <c r="AE142" s="42">
        <f t="shared" si="26"/>
        <v>213</v>
      </c>
      <c r="AF142" s="42">
        <f>ROUND(($H142-SUM($R142:$S142))*'Cust MB ComLg True Rate Spread'!$H$25,0)</f>
        <v>10</v>
      </c>
      <c r="AG142" s="42">
        <f t="shared" si="32"/>
        <v>44</v>
      </c>
      <c r="AH142" s="42">
        <f>ROUND(($I142-SUM($T142:$U142))*'Cust MB ComLg True Rate Spread'!$J$25,0)</f>
        <v>0</v>
      </c>
      <c r="AI142" s="42">
        <f>'Cust MB ComLg True Rate Spread'!$K$15</f>
        <v>0</v>
      </c>
      <c r="AJ142" s="44">
        <f t="shared" si="33"/>
        <v>25</v>
      </c>
    </row>
    <row r="143" spans="1:36">
      <c r="A143" s="3">
        <f t="shared" si="23"/>
        <v>2023</v>
      </c>
      <c r="B143" s="3" t="s">
        <v>42</v>
      </c>
      <c r="C143" s="36">
        <v>0</v>
      </c>
      <c r="D143" s="36">
        <v>0</v>
      </c>
      <c r="E143" s="36">
        <f>'ComLg Class kWh'!E148</f>
        <v>895</v>
      </c>
      <c r="F143" s="36">
        <f>'ComLg Class kWh'!C148</f>
        <v>19289</v>
      </c>
      <c r="G143" s="36">
        <f>'ComLg Class kWh'!D148</f>
        <v>91</v>
      </c>
      <c r="H143" s="36">
        <f>'ComLg Class kWh'!F148</f>
        <v>230</v>
      </c>
      <c r="I143" s="36">
        <f>'ComLg Class kWh'!G148</f>
        <v>75</v>
      </c>
      <c r="J143" s="36">
        <f>'ComLg Class kWh'!H148</f>
        <v>30</v>
      </c>
      <c r="L143" s="42">
        <v>0</v>
      </c>
      <c r="M143" s="42">
        <v>0</v>
      </c>
      <c r="N143" s="42">
        <f>'Cust MB ComLg True Rate Spread'!C$19</f>
        <v>0</v>
      </c>
      <c r="O143" s="42">
        <v>5</v>
      </c>
      <c r="P143" s="42">
        <v>0</v>
      </c>
      <c r="Q143" s="42">
        <v>1</v>
      </c>
      <c r="R143" s="42">
        <f t="shared" si="27"/>
        <v>5</v>
      </c>
      <c r="S143" s="142">
        <v>1</v>
      </c>
      <c r="T143" s="42">
        <f t="shared" si="28"/>
        <v>8</v>
      </c>
      <c r="U143" s="42">
        <v>4</v>
      </c>
      <c r="V143" s="42">
        <v>19</v>
      </c>
      <c r="W143" s="142">
        <v>5</v>
      </c>
      <c r="Y143" s="42">
        <f t="shared" si="29"/>
        <v>0</v>
      </c>
      <c r="Z143" s="42">
        <f t="shared" si="30"/>
        <v>0</v>
      </c>
      <c r="AA143" s="42">
        <f t="shared" si="24"/>
        <v>895</v>
      </c>
      <c r="AB143" s="42">
        <f t="shared" si="25"/>
        <v>19252</v>
      </c>
      <c r="AC143" s="42">
        <f>ROUND(($F143-SUM($O143:$P143))*'Cust MB ComLg True Rate Spread'!$E$25,0)</f>
        <v>32</v>
      </c>
      <c r="AD143" s="42">
        <f t="shared" si="31"/>
        <v>90</v>
      </c>
      <c r="AE143" s="42">
        <f t="shared" si="26"/>
        <v>214</v>
      </c>
      <c r="AF143" s="42">
        <f>ROUND(($H143-SUM($R143:$S143))*'Cust MB ComLg True Rate Spread'!$H$25,0)</f>
        <v>10</v>
      </c>
      <c r="AG143" s="42">
        <f t="shared" si="32"/>
        <v>44</v>
      </c>
      <c r="AH143" s="42">
        <f>ROUND(($I143-SUM($T143:$U143))*'Cust MB ComLg True Rate Spread'!$J$25,0)</f>
        <v>0</v>
      </c>
      <c r="AI143" s="42">
        <f>'Cust MB ComLg True Rate Spread'!$K$15</f>
        <v>0</v>
      </c>
      <c r="AJ143" s="44">
        <f t="shared" si="33"/>
        <v>25</v>
      </c>
    </row>
    <row r="144" spans="1:36">
      <c r="A144" s="3">
        <f t="shared" si="23"/>
        <v>2023</v>
      </c>
      <c r="B144" s="3" t="s">
        <v>43</v>
      </c>
      <c r="C144" s="36">
        <v>0</v>
      </c>
      <c r="D144" s="36">
        <v>0</v>
      </c>
      <c r="E144" s="36">
        <f>'ComLg Class kWh'!E149</f>
        <v>898</v>
      </c>
      <c r="F144" s="36">
        <f>'ComLg Class kWh'!C149</f>
        <v>19286</v>
      </c>
      <c r="G144" s="36">
        <f>'ComLg Class kWh'!D149</f>
        <v>91</v>
      </c>
      <c r="H144" s="36">
        <f>'ComLg Class kWh'!F149</f>
        <v>231</v>
      </c>
      <c r="I144" s="36">
        <f>'ComLg Class kWh'!G149</f>
        <v>75</v>
      </c>
      <c r="J144" s="36">
        <f>'ComLg Class kWh'!H149</f>
        <v>30</v>
      </c>
      <c r="L144" s="42">
        <v>0</v>
      </c>
      <c r="M144" s="42">
        <v>0</v>
      </c>
      <c r="N144" s="42">
        <f>'Cust MB ComLg True Rate Spread'!C$19</f>
        <v>0</v>
      </c>
      <c r="O144" s="42">
        <v>5</v>
      </c>
      <c r="P144" s="42">
        <v>0</v>
      </c>
      <c r="Q144" s="42">
        <v>1</v>
      </c>
      <c r="R144" s="42">
        <f t="shared" si="27"/>
        <v>5</v>
      </c>
      <c r="S144" s="142">
        <v>1</v>
      </c>
      <c r="T144" s="42">
        <f t="shared" si="28"/>
        <v>8</v>
      </c>
      <c r="U144" s="42">
        <v>4</v>
      </c>
      <c r="V144" s="42">
        <v>19</v>
      </c>
      <c r="W144" s="142">
        <v>5</v>
      </c>
      <c r="Y144" s="42">
        <f t="shared" si="29"/>
        <v>0</v>
      </c>
      <c r="Z144" s="42">
        <f t="shared" si="30"/>
        <v>0</v>
      </c>
      <c r="AA144" s="42">
        <f t="shared" si="24"/>
        <v>898</v>
      </c>
      <c r="AB144" s="42">
        <f t="shared" si="25"/>
        <v>19249</v>
      </c>
      <c r="AC144" s="42">
        <f>ROUND(($F144-SUM($O144:$P144))*'Cust MB ComLg True Rate Spread'!$E$25,0)</f>
        <v>32</v>
      </c>
      <c r="AD144" s="42">
        <f t="shared" si="31"/>
        <v>90</v>
      </c>
      <c r="AE144" s="42">
        <f t="shared" si="26"/>
        <v>215</v>
      </c>
      <c r="AF144" s="42">
        <f>ROUND(($H144-SUM($R144:$S144))*'Cust MB ComLg True Rate Spread'!$H$25,0)</f>
        <v>10</v>
      </c>
      <c r="AG144" s="42">
        <f t="shared" si="32"/>
        <v>44</v>
      </c>
      <c r="AH144" s="42">
        <f>ROUND(($I144-SUM($T144:$U144))*'Cust MB ComLg True Rate Spread'!$J$25,0)</f>
        <v>0</v>
      </c>
      <c r="AI144" s="42">
        <f>'Cust MB ComLg True Rate Spread'!$K$15</f>
        <v>0</v>
      </c>
      <c r="AJ144" s="44">
        <f t="shared" si="33"/>
        <v>25</v>
      </c>
    </row>
    <row r="145" spans="1:36">
      <c r="A145" s="3">
        <f t="shared" si="23"/>
        <v>2023</v>
      </c>
      <c r="B145" s="3" t="s">
        <v>44</v>
      </c>
      <c r="C145" s="36">
        <v>0</v>
      </c>
      <c r="D145" s="36">
        <v>0</v>
      </c>
      <c r="E145" s="36">
        <f>'ComLg Class kWh'!E150</f>
        <v>901</v>
      </c>
      <c r="F145" s="36">
        <f>'ComLg Class kWh'!C150</f>
        <v>19285</v>
      </c>
      <c r="G145" s="36">
        <f>'ComLg Class kWh'!D150</f>
        <v>91</v>
      </c>
      <c r="H145" s="36">
        <f>'ComLg Class kWh'!F150</f>
        <v>231</v>
      </c>
      <c r="I145" s="36">
        <f>'ComLg Class kWh'!G150</f>
        <v>75</v>
      </c>
      <c r="J145" s="36">
        <f>'ComLg Class kWh'!H150</f>
        <v>30</v>
      </c>
      <c r="L145" s="42">
        <v>0</v>
      </c>
      <c r="M145" s="42">
        <v>0</v>
      </c>
      <c r="N145" s="42">
        <f>'Cust MB ComLg True Rate Spread'!C$19</f>
        <v>0</v>
      </c>
      <c r="O145" s="42">
        <v>5</v>
      </c>
      <c r="P145" s="42">
        <v>0</v>
      </c>
      <c r="Q145" s="42">
        <v>1</v>
      </c>
      <c r="R145" s="42">
        <f t="shared" si="27"/>
        <v>5</v>
      </c>
      <c r="S145" s="142">
        <v>1</v>
      </c>
      <c r="T145" s="42">
        <f t="shared" si="28"/>
        <v>8</v>
      </c>
      <c r="U145" s="42">
        <v>4</v>
      </c>
      <c r="V145" s="42">
        <v>19</v>
      </c>
      <c r="W145" s="142">
        <v>5</v>
      </c>
      <c r="Y145" s="42">
        <f t="shared" si="29"/>
        <v>0</v>
      </c>
      <c r="Z145" s="42">
        <f t="shared" si="30"/>
        <v>0</v>
      </c>
      <c r="AA145" s="42">
        <f t="shared" si="24"/>
        <v>901</v>
      </c>
      <c r="AB145" s="42">
        <f t="shared" si="25"/>
        <v>19248</v>
      </c>
      <c r="AC145" s="42">
        <f>ROUND(($F145-SUM($O145:$P145))*'Cust MB ComLg True Rate Spread'!$E$25,0)</f>
        <v>32</v>
      </c>
      <c r="AD145" s="42">
        <f t="shared" si="31"/>
        <v>90</v>
      </c>
      <c r="AE145" s="42">
        <f t="shared" si="26"/>
        <v>215</v>
      </c>
      <c r="AF145" s="42">
        <f>ROUND(($H145-SUM($R145:$S145))*'Cust MB ComLg True Rate Spread'!$H$25,0)</f>
        <v>10</v>
      </c>
      <c r="AG145" s="42">
        <f t="shared" si="32"/>
        <v>44</v>
      </c>
      <c r="AH145" s="42">
        <f>ROUND(($I145-SUM($T145:$U145))*'Cust MB ComLg True Rate Spread'!$J$25,0)</f>
        <v>0</v>
      </c>
      <c r="AI145" s="42">
        <f>'Cust MB ComLg True Rate Spread'!$K$15</f>
        <v>0</v>
      </c>
      <c r="AJ145" s="44">
        <f t="shared" si="33"/>
        <v>25</v>
      </c>
    </row>
    <row r="146" spans="1:36">
      <c r="A146" s="3">
        <f t="shared" si="23"/>
        <v>2023</v>
      </c>
      <c r="B146" s="3" t="s">
        <v>45</v>
      </c>
      <c r="C146" s="36">
        <v>0</v>
      </c>
      <c r="D146" s="36">
        <v>0</v>
      </c>
      <c r="E146" s="36">
        <f>'ComLg Class kWh'!E151</f>
        <v>904</v>
      </c>
      <c r="F146" s="36">
        <f>'ComLg Class kWh'!C151</f>
        <v>19290</v>
      </c>
      <c r="G146" s="36">
        <f>'ComLg Class kWh'!D151</f>
        <v>91</v>
      </c>
      <c r="H146" s="36">
        <f>'ComLg Class kWh'!F151</f>
        <v>231</v>
      </c>
      <c r="I146" s="36">
        <f>'ComLg Class kWh'!G151</f>
        <v>75</v>
      </c>
      <c r="J146" s="36">
        <f>'ComLg Class kWh'!H151</f>
        <v>30</v>
      </c>
      <c r="L146" s="42">
        <v>0</v>
      </c>
      <c r="M146" s="42">
        <v>0</v>
      </c>
      <c r="N146" s="42">
        <f>'Cust MB ComLg True Rate Spread'!C$19</f>
        <v>0</v>
      </c>
      <c r="O146" s="42">
        <v>5</v>
      </c>
      <c r="P146" s="42">
        <v>0</v>
      </c>
      <c r="Q146" s="42">
        <v>1</v>
      </c>
      <c r="R146" s="42">
        <f t="shared" si="27"/>
        <v>5</v>
      </c>
      <c r="S146" s="142">
        <v>1</v>
      </c>
      <c r="T146" s="42">
        <f t="shared" si="28"/>
        <v>8</v>
      </c>
      <c r="U146" s="42">
        <v>4</v>
      </c>
      <c r="V146" s="42">
        <v>19</v>
      </c>
      <c r="W146" s="142">
        <v>5</v>
      </c>
      <c r="Y146" s="42">
        <f t="shared" si="29"/>
        <v>0</v>
      </c>
      <c r="Z146" s="42">
        <f t="shared" si="30"/>
        <v>0</v>
      </c>
      <c r="AA146" s="42">
        <f t="shared" si="24"/>
        <v>904</v>
      </c>
      <c r="AB146" s="42">
        <f t="shared" si="25"/>
        <v>19253</v>
      </c>
      <c r="AC146" s="42">
        <f>ROUND(($F146-SUM($O146:$P146))*'Cust MB ComLg True Rate Spread'!$E$25,0)</f>
        <v>32</v>
      </c>
      <c r="AD146" s="42">
        <f t="shared" si="31"/>
        <v>90</v>
      </c>
      <c r="AE146" s="42">
        <f t="shared" si="26"/>
        <v>215</v>
      </c>
      <c r="AF146" s="42">
        <f>ROUND(($H146-SUM($R146:$S146))*'Cust MB ComLg True Rate Spread'!$H$25,0)</f>
        <v>10</v>
      </c>
      <c r="AG146" s="42">
        <f t="shared" si="32"/>
        <v>44</v>
      </c>
      <c r="AH146" s="42">
        <f>ROUND(($I146-SUM($T146:$U146))*'Cust MB ComLg True Rate Spread'!$J$25,0)</f>
        <v>0</v>
      </c>
      <c r="AI146" s="42">
        <f>'Cust MB ComLg True Rate Spread'!$K$15</f>
        <v>0</v>
      </c>
      <c r="AJ146" s="44">
        <f t="shared" si="33"/>
        <v>25</v>
      </c>
    </row>
    <row r="147" spans="1:36">
      <c r="A147" s="3">
        <f t="shared" si="23"/>
        <v>2023</v>
      </c>
      <c r="B147" s="3" t="s">
        <v>46</v>
      </c>
      <c r="C147" s="36">
        <v>0</v>
      </c>
      <c r="D147" s="36">
        <v>0</v>
      </c>
      <c r="E147" s="36">
        <f>'ComLg Class kWh'!E152</f>
        <v>906</v>
      </c>
      <c r="F147" s="36">
        <f>'ComLg Class kWh'!C152</f>
        <v>19297</v>
      </c>
      <c r="G147" s="36">
        <f>'ComLg Class kWh'!D152</f>
        <v>91</v>
      </c>
      <c r="H147" s="36">
        <f>'ComLg Class kWh'!F152</f>
        <v>233</v>
      </c>
      <c r="I147" s="36">
        <f>'ComLg Class kWh'!G152</f>
        <v>75</v>
      </c>
      <c r="J147" s="36">
        <f>'ComLg Class kWh'!H152</f>
        <v>30</v>
      </c>
      <c r="L147" s="42">
        <v>0</v>
      </c>
      <c r="M147" s="42">
        <v>0</v>
      </c>
      <c r="N147" s="42">
        <f>'Cust MB ComLg True Rate Spread'!C$19</f>
        <v>0</v>
      </c>
      <c r="O147" s="42">
        <v>5</v>
      </c>
      <c r="P147" s="42">
        <v>0</v>
      </c>
      <c r="Q147" s="42">
        <v>1</v>
      </c>
      <c r="R147" s="42">
        <f t="shared" si="27"/>
        <v>5</v>
      </c>
      <c r="S147" s="142">
        <v>1</v>
      </c>
      <c r="T147" s="42">
        <f t="shared" si="28"/>
        <v>8</v>
      </c>
      <c r="U147" s="42">
        <v>4</v>
      </c>
      <c r="V147" s="42">
        <v>19</v>
      </c>
      <c r="W147" s="142">
        <v>5</v>
      </c>
      <c r="Y147" s="42">
        <f t="shared" si="29"/>
        <v>0</v>
      </c>
      <c r="Z147" s="42">
        <f t="shared" si="30"/>
        <v>0</v>
      </c>
      <c r="AA147" s="42">
        <f t="shared" si="24"/>
        <v>906</v>
      </c>
      <c r="AB147" s="42">
        <f t="shared" si="25"/>
        <v>19260</v>
      </c>
      <c r="AC147" s="42">
        <f>ROUND(($F147-SUM($O147:$P147))*'Cust MB ComLg True Rate Spread'!$E$25,0)</f>
        <v>32</v>
      </c>
      <c r="AD147" s="42">
        <f t="shared" si="31"/>
        <v>90</v>
      </c>
      <c r="AE147" s="42">
        <f t="shared" si="26"/>
        <v>217</v>
      </c>
      <c r="AF147" s="42">
        <f>ROUND(($H147-SUM($R147:$S147))*'Cust MB ComLg True Rate Spread'!$H$25,0)</f>
        <v>10</v>
      </c>
      <c r="AG147" s="42">
        <f t="shared" si="32"/>
        <v>44</v>
      </c>
      <c r="AH147" s="42">
        <f>ROUND(($I147-SUM($T147:$U147))*'Cust MB ComLg True Rate Spread'!$J$25,0)</f>
        <v>0</v>
      </c>
      <c r="AI147" s="42">
        <f>'Cust MB ComLg True Rate Spread'!$K$15</f>
        <v>0</v>
      </c>
      <c r="AJ147" s="44">
        <f t="shared" si="33"/>
        <v>25</v>
      </c>
    </row>
    <row r="148" spans="1:36">
      <c r="A148" s="3">
        <f t="shared" si="23"/>
        <v>2024</v>
      </c>
      <c r="B148" s="3" t="s">
        <v>31</v>
      </c>
      <c r="C148" s="36">
        <v>0</v>
      </c>
      <c r="D148" s="36">
        <v>0</v>
      </c>
      <c r="E148" s="36">
        <f>'ComLg Class kWh'!E153</f>
        <v>909</v>
      </c>
      <c r="F148" s="36">
        <f>'ComLg Class kWh'!C153</f>
        <v>19324</v>
      </c>
      <c r="G148" s="36">
        <f>'ComLg Class kWh'!D153</f>
        <v>91</v>
      </c>
      <c r="H148" s="36">
        <f>'ComLg Class kWh'!F153</f>
        <v>233</v>
      </c>
      <c r="I148" s="36">
        <f>'ComLg Class kWh'!G153</f>
        <v>75</v>
      </c>
      <c r="J148" s="36">
        <f>'ComLg Class kWh'!H153</f>
        <v>30</v>
      </c>
      <c r="L148" s="42">
        <v>0</v>
      </c>
      <c r="M148" s="42">
        <v>0</v>
      </c>
      <c r="N148" s="42">
        <f>'Cust MB ComLg True Rate Spread'!C$19</f>
        <v>0</v>
      </c>
      <c r="O148" s="42">
        <v>5</v>
      </c>
      <c r="P148" s="42">
        <v>0</v>
      </c>
      <c r="Q148" s="42">
        <v>1</v>
      </c>
      <c r="R148" s="42">
        <f t="shared" si="27"/>
        <v>5</v>
      </c>
      <c r="S148" s="142">
        <v>1</v>
      </c>
      <c r="T148" s="42">
        <f t="shared" si="28"/>
        <v>8</v>
      </c>
      <c r="U148" s="42">
        <v>4</v>
      </c>
      <c r="V148" s="42">
        <v>19</v>
      </c>
      <c r="W148" s="142">
        <v>5</v>
      </c>
      <c r="Y148" s="42">
        <f t="shared" si="29"/>
        <v>0</v>
      </c>
      <c r="Z148" s="42">
        <f t="shared" si="30"/>
        <v>0</v>
      </c>
      <c r="AA148" s="42">
        <f t="shared" si="24"/>
        <v>909</v>
      </c>
      <c r="AB148" s="42">
        <f t="shared" si="25"/>
        <v>19287</v>
      </c>
      <c r="AC148" s="42">
        <f>ROUND(($F148-SUM($O148:$P148))*'Cust MB ComLg True Rate Spread'!$E$25,0)</f>
        <v>32</v>
      </c>
      <c r="AD148" s="42">
        <f t="shared" si="31"/>
        <v>90</v>
      </c>
      <c r="AE148" s="42">
        <f t="shared" si="26"/>
        <v>217</v>
      </c>
      <c r="AF148" s="42">
        <f>ROUND(($H148-SUM($R148:$S148))*'Cust MB ComLg True Rate Spread'!$H$25,0)</f>
        <v>10</v>
      </c>
      <c r="AG148" s="42">
        <f t="shared" si="32"/>
        <v>44</v>
      </c>
      <c r="AH148" s="42">
        <f>ROUND(($I148-SUM($T148:$U148))*'Cust MB ComLg True Rate Spread'!$J$25,0)</f>
        <v>0</v>
      </c>
      <c r="AI148" s="42">
        <f>'Cust MB ComLg True Rate Spread'!$K$15</f>
        <v>0</v>
      </c>
      <c r="AJ148" s="44">
        <f t="shared" si="33"/>
        <v>25</v>
      </c>
    </row>
    <row r="149" spans="1:36">
      <c r="A149" s="3">
        <f t="shared" si="23"/>
        <v>2024</v>
      </c>
      <c r="B149" s="3" t="s">
        <v>32</v>
      </c>
      <c r="C149" s="36">
        <v>0</v>
      </c>
      <c r="D149" s="36">
        <v>0</v>
      </c>
      <c r="E149" s="36">
        <f>'ComLg Class kWh'!E154</f>
        <v>913</v>
      </c>
      <c r="F149" s="36">
        <f>'ComLg Class kWh'!C154</f>
        <v>19345</v>
      </c>
      <c r="G149" s="36">
        <f>'ComLg Class kWh'!D154</f>
        <v>91</v>
      </c>
      <c r="H149" s="36">
        <f>'ComLg Class kWh'!F154</f>
        <v>234</v>
      </c>
      <c r="I149" s="36">
        <f>'ComLg Class kWh'!G154</f>
        <v>75</v>
      </c>
      <c r="J149" s="36">
        <f>'ComLg Class kWh'!H154</f>
        <v>30</v>
      </c>
      <c r="L149" s="42">
        <v>0</v>
      </c>
      <c r="M149" s="42">
        <v>0</v>
      </c>
      <c r="N149" s="42">
        <f>'Cust MB ComLg True Rate Spread'!C$19</f>
        <v>0</v>
      </c>
      <c r="O149" s="42">
        <v>5</v>
      </c>
      <c r="P149" s="42">
        <v>0</v>
      </c>
      <c r="Q149" s="42">
        <v>1</v>
      </c>
      <c r="R149" s="42">
        <f t="shared" si="27"/>
        <v>5</v>
      </c>
      <c r="S149" s="142">
        <v>1</v>
      </c>
      <c r="T149" s="42">
        <f t="shared" si="28"/>
        <v>8</v>
      </c>
      <c r="U149" s="42">
        <v>4</v>
      </c>
      <c r="V149" s="42">
        <v>19</v>
      </c>
      <c r="W149" s="142">
        <v>5</v>
      </c>
      <c r="Y149" s="42">
        <f t="shared" si="29"/>
        <v>0</v>
      </c>
      <c r="Z149" s="42">
        <f t="shared" si="30"/>
        <v>0</v>
      </c>
      <c r="AA149" s="42">
        <f t="shared" si="24"/>
        <v>913</v>
      </c>
      <c r="AB149" s="42">
        <f t="shared" si="25"/>
        <v>19308</v>
      </c>
      <c r="AC149" s="42">
        <f>ROUND(($F149-SUM($O149:$P149))*'Cust MB ComLg True Rate Spread'!$E$25,0)</f>
        <v>32</v>
      </c>
      <c r="AD149" s="42">
        <f t="shared" si="31"/>
        <v>90</v>
      </c>
      <c r="AE149" s="42">
        <f t="shared" si="26"/>
        <v>218</v>
      </c>
      <c r="AF149" s="42">
        <f>ROUND(($H149-SUM($R149:$S149))*'Cust MB ComLg True Rate Spread'!$H$25,0)</f>
        <v>10</v>
      </c>
      <c r="AG149" s="42">
        <f t="shared" si="32"/>
        <v>44</v>
      </c>
      <c r="AH149" s="42">
        <f>ROUND(($I149-SUM($T149:$U149))*'Cust MB ComLg True Rate Spread'!$J$25,0)</f>
        <v>0</v>
      </c>
      <c r="AI149" s="42">
        <f>'Cust MB ComLg True Rate Spread'!$K$15</f>
        <v>0</v>
      </c>
      <c r="AJ149" s="44">
        <f t="shared" si="33"/>
        <v>25</v>
      </c>
    </row>
    <row r="150" spans="1:36">
      <c r="A150" s="3">
        <f t="shared" si="23"/>
        <v>2024</v>
      </c>
      <c r="B150" s="3" t="s">
        <v>33</v>
      </c>
      <c r="C150" s="36">
        <v>0</v>
      </c>
      <c r="D150" s="36">
        <v>0</v>
      </c>
      <c r="E150" s="36">
        <f>'ComLg Class kWh'!E155</f>
        <v>915</v>
      </c>
      <c r="F150" s="36">
        <f>'ComLg Class kWh'!C155</f>
        <v>19365</v>
      </c>
      <c r="G150" s="36">
        <f>'ComLg Class kWh'!D155</f>
        <v>91</v>
      </c>
      <c r="H150" s="36">
        <f>'ComLg Class kWh'!F155</f>
        <v>235</v>
      </c>
      <c r="I150" s="36">
        <f>'ComLg Class kWh'!G155</f>
        <v>75</v>
      </c>
      <c r="J150" s="36">
        <f>'ComLg Class kWh'!H155</f>
        <v>30</v>
      </c>
      <c r="L150" s="42">
        <v>0</v>
      </c>
      <c r="M150" s="42">
        <v>0</v>
      </c>
      <c r="N150" s="42">
        <f>'Cust MB ComLg True Rate Spread'!C$19</f>
        <v>0</v>
      </c>
      <c r="O150" s="42">
        <v>5</v>
      </c>
      <c r="P150" s="42">
        <v>0</v>
      </c>
      <c r="Q150" s="42">
        <v>1</v>
      </c>
      <c r="R150" s="42">
        <f t="shared" si="27"/>
        <v>5</v>
      </c>
      <c r="S150" s="142">
        <v>1</v>
      </c>
      <c r="T150" s="42">
        <f t="shared" si="28"/>
        <v>8</v>
      </c>
      <c r="U150" s="42">
        <v>4</v>
      </c>
      <c r="V150" s="42">
        <v>19</v>
      </c>
      <c r="W150" s="142">
        <v>5</v>
      </c>
      <c r="Y150" s="42">
        <f t="shared" si="29"/>
        <v>0</v>
      </c>
      <c r="Z150" s="42">
        <f t="shared" si="30"/>
        <v>0</v>
      </c>
      <c r="AA150" s="42">
        <f t="shared" si="24"/>
        <v>915</v>
      </c>
      <c r="AB150" s="42">
        <f t="shared" si="25"/>
        <v>19328</v>
      </c>
      <c r="AC150" s="42">
        <f>ROUND(($F150-SUM($O150:$P150))*'Cust MB ComLg True Rate Spread'!$E$25,0)</f>
        <v>32</v>
      </c>
      <c r="AD150" s="42">
        <f t="shared" si="31"/>
        <v>90</v>
      </c>
      <c r="AE150" s="42">
        <f t="shared" si="26"/>
        <v>219</v>
      </c>
      <c r="AF150" s="42">
        <f>ROUND(($H150-SUM($R150:$S150))*'Cust MB ComLg True Rate Spread'!$H$25,0)</f>
        <v>10</v>
      </c>
      <c r="AG150" s="42">
        <f t="shared" si="32"/>
        <v>44</v>
      </c>
      <c r="AH150" s="42">
        <f>ROUND(($I150-SUM($T150:$U150))*'Cust MB ComLg True Rate Spread'!$J$25,0)</f>
        <v>0</v>
      </c>
      <c r="AI150" s="42">
        <f>'Cust MB ComLg True Rate Spread'!$K$15</f>
        <v>0</v>
      </c>
      <c r="AJ150" s="44">
        <f t="shared" si="33"/>
        <v>25</v>
      </c>
    </row>
    <row r="151" spans="1:36">
      <c r="A151" s="3">
        <f t="shared" si="23"/>
        <v>2024</v>
      </c>
      <c r="B151" s="3" t="s">
        <v>34</v>
      </c>
      <c r="C151" s="36">
        <v>0</v>
      </c>
      <c r="D151" s="36">
        <v>0</v>
      </c>
      <c r="E151" s="36">
        <f>'ComLg Class kWh'!E156</f>
        <v>919</v>
      </c>
      <c r="F151" s="36">
        <f>'ComLg Class kWh'!C156</f>
        <v>19383</v>
      </c>
      <c r="G151" s="36">
        <f>'ComLg Class kWh'!D156</f>
        <v>91</v>
      </c>
      <c r="H151" s="36">
        <f>'ComLg Class kWh'!F156</f>
        <v>235</v>
      </c>
      <c r="I151" s="36">
        <f>'ComLg Class kWh'!G156</f>
        <v>75</v>
      </c>
      <c r="J151" s="36">
        <f>'ComLg Class kWh'!H156</f>
        <v>30</v>
      </c>
      <c r="L151" s="42">
        <v>0</v>
      </c>
      <c r="M151" s="42">
        <v>0</v>
      </c>
      <c r="N151" s="42">
        <f>'Cust MB ComLg True Rate Spread'!C$19</f>
        <v>0</v>
      </c>
      <c r="O151" s="42">
        <v>5</v>
      </c>
      <c r="P151" s="42">
        <v>0</v>
      </c>
      <c r="Q151" s="42">
        <v>1</v>
      </c>
      <c r="R151" s="42">
        <f t="shared" si="27"/>
        <v>5</v>
      </c>
      <c r="S151" s="142">
        <v>1</v>
      </c>
      <c r="T151" s="42">
        <f t="shared" si="28"/>
        <v>8</v>
      </c>
      <c r="U151" s="42">
        <v>4</v>
      </c>
      <c r="V151" s="42">
        <v>19</v>
      </c>
      <c r="W151" s="142">
        <v>5</v>
      </c>
      <c r="Y151" s="42">
        <f t="shared" si="29"/>
        <v>0</v>
      </c>
      <c r="Z151" s="42">
        <f t="shared" si="30"/>
        <v>0</v>
      </c>
      <c r="AA151" s="42">
        <f t="shared" si="24"/>
        <v>919</v>
      </c>
      <c r="AB151" s="42">
        <f t="shared" si="25"/>
        <v>19346</v>
      </c>
      <c r="AC151" s="42">
        <f>ROUND(($F151-SUM($O151:$P151))*'Cust MB ComLg True Rate Spread'!$E$25,0)</f>
        <v>32</v>
      </c>
      <c r="AD151" s="42">
        <f t="shared" si="31"/>
        <v>90</v>
      </c>
      <c r="AE151" s="42">
        <f t="shared" si="26"/>
        <v>219</v>
      </c>
      <c r="AF151" s="42">
        <f>ROUND(($H151-SUM($R151:$S151))*'Cust MB ComLg True Rate Spread'!$H$25,0)</f>
        <v>10</v>
      </c>
      <c r="AG151" s="42">
        <f t="shared" si="32"/>
        <v>44</v>
      </c>
      <c r="AH151" s="42">
        <f>ROUND(($I151-SUM($T151:$U151))*'Cust MB ComLg True Rate Spread'!$J$25,0)</f>
        <v>0</v>
      </c>
      <c r="AI151" s="42">
        <f>'Cust MB ComLg True Rate Spread'!$K$15</f>
        <v>0</v>
      </c>
      <c r="AJ151" s="44">
        <f t="shared" si="33"/>
        <v>25</v>
      </c>
    </row>
    <row r="152" spans="1:36">
      <c r="A152" s="3">
        <f t="shared" si="23"/>
        <v>2024</v>
      </c>
      <c r="B152" s="3" t="s">
        <v>35</v>
      </c>
      <c r="C152" s="36">
        <v>0</v>
      </c>
      <c r="D152" s="36">
        <v>0</v>
      </c>
      <c r="E152" s="36">
        <f>'ComLg Class kWh'!E157</f>
        <v>922</v>
      </c>
      <c r="F152" s="36">
        <f>'ComLg Class kWh'!C157</f>
        <v>19402</v>
      </c>
      <c r="G152" s="36">
        <f>'ComLg Class kWh'!D157</f>
        <v>91</v>
      </c>
      <c r="H152" s="36">
        <f>'ComLg Class kWh'!F157</f>
        <v>236</v>
      </c>
      <c r="I152" s="36">
        <f>'ComLg Class kWh'!G157</f>
        <v>75</v>
      </c>
      <c r="J152" s="36">
        <f>'ComLg Class kWh'!H157</f>
        <v>30</v>
      </c>
      <c r="L152" s="42">
        <v>0</v>
      </c>
      <c r="M152" s="42">
        <v>0</v>
      </c>
      <c r="N152" s="42">
        <f>'Cust MB ComLg True Rate Spread'!C$19</f>
        <v>0</v>
      </c>
      <c r="O152" s="42">
        <v>5</v>
      </c>
      <c r="P152" s="42">
        <v>0</v>
      </c>
      <c r="Q152" s="42">
        <v>1</v>
      </c>
      <c r="R152" s="42">
        <f t="shared" si="27"/>
        <v>5</v>
      </c>
      <c r="S152" s="142">
        <v>1</v>
      </c>
      <c r="T152" s="42">
        <f t="shared" si="28"/>
        <v>8</v>
      </c>
      <c r="U152" s="42">
        <v>4</v>
      </c>
      <c r="V152" s="42">
        <v>19</v>
      </c>
      <c r="W152" s="142">
        <v>5</v>
      </c>
      <c r="Y152" s="42">
        <f t="shared" si="29"/>
        <v>0</v>
      </c>
      <c r="Z152" s="42">
        <f t="shared" si="30"/>
        <v>0</v>
      </c>
      <c r="AA152" s="42">
        <f t="shared" si="24"/>
        <v>922</v>
      </c>
      <c r="AB152" s="42">
        <f t="shared" si="25"/>
        <v>19365</v>
      </c>
      <c r="AC152" s="42">
        <f>ROUND(($F152-SUM($O152:$P152))*'Cust MB ComLg True Rate Spread'!$E$25,0)</f>
        <v>32</v>
      </c>
      <c r="AD152" s="42">
        <f t="shared" si="31"/>
        <v>90</v>
      </c>
      <c r="AE152" s="42">
        <f t="shared" si="26"/>
        <v>220</v>
      </c>
      <c r="AF152" s="42">
        <f>ROUND(($H152-SUM($R152:$S152))*'Cust MB ComLg True Rate Spread'!$H$25,0)</f>
        <v>10</v>
      </c>
      <c r="AG152" s="42">
        <f t="shared" si="32"/>
        <v>44</v>
      </c>
      <c r="AH152" s="42">
        <f>ROUND(($I152-SUM($T152:$U152))*'Cust MB ComLg True Rate Spread'!$J$25,0)</f>
        <v>0</v>
      </c>
      <c r="AI152" s="42">
        <f>'Cust MB ComLg True Rate Spread'!$K$15</f>
        <v>0</v>
      </c>
      <c r="AJ152" s="44">
        <f t="shared" si="33"/>
        <v>25</v>
      </c>
    </row>
    <row r="153" spans="1:36">
      <c r="A153" s="3">
        <f t="shared" si="23"/>
        <v>2024</v>
      </c>
      <c r="B153" s="3" t="s">
        <v>36</v>
      </c>
      <c r="C153" s="36">
        <v>0</v>
      </c>
      <c r="D153" s="36">
        <v>0</v>
      </c>
      <c r="E153" s="36">
        <f>'ComLg Class kWh'!E158</f>
        <v>925</v>
      </c>
      <c r="F153" s="36">
        <f>'ComLg Class kWh'!C158</f>
        <v>19427</v>
      </c>
      <c r="G153" s="36">
        <f>'ComLg Class kWh'!D158</f>
        <v>91</v>
      </c>
      <c r="H153" s="36">
        <f>'ComLg Class kWh'!F158</f>
        <v>236</v>
      </c>
      <c r="I153" s="36">
        <f>'ComLg Class kWh'!G158</f>
        <v>75</v>
      </c>
      <c r="J153" s="36">
        <f>'ComLg Class kWh'!H158</f>
        <v>30</v>
      </c>
      <c r="L153" s="42">
        <v>0</v>
      </c>
      <c r="M153" s="42">
        <v>0</v>
      </c>
      <c r="N153" s="42">
        <f>'Cust MB ComLg True Rate Spread'!C$19</f>
        <v>0</v>
      </c>
      <c r="O153" s="42">
        <v>5</v>
      </c>
      <c r="P153" s="42">
        <v>0</v>
      </c>
      <c r="Q153" s="42">
        <v>1</v>
      </c>
      <c r="R153" s="42">
        <f t="shared" si="27"/>
        <v>5</v>
      </c>
      <c r="S153" s="142">
        <v>1</v>
      </c>
      <c r="T153" s="42">
        <f t="shared" si="28"/>
        <v>8</v>
      </c>
      <c r="U153" s="42">
        <v>4</v>
      </c>
      <c r="V153" s="42">
        <v>19</v>
      </c>
      <c r="W153" s="142">
        <v>5</v>
      </c>
      <c r="Y153" s="42">
        <f t="shared" si="29"/>
        <v>0</v>
      </c>
      <c r="Z153" s="42">
        <f t="shared" si="30"/>
        <v>0</v>
      </c>
      <c r="AA153" s="42">
        <f t="shared" si="24"/>
        <v>925</v>
      </c>
      <c r="AB153" s="42">
        <f t="shared" si="25"/>
        <v>19390</v>
      </c>
      <c r="AC153" s="42">
        <f>ROUND(($F153-SUM($O153:$P153))*'Cust MB ComLg True Rate Spread'!$E$25,0)</f>
        <v>32</v>
      </c>
      <c r="AD153" s="42">
        <f t="shared" si="31"/>
        <v>90</v>
      </c>
      <c r="AE153" s="42">
        <f t="shared" si="26"/>
        <v>220</v>
      </c>
      <c r="AF153" s="42">
        <f>ROUND(($H153-SUM($R153:$S153))*'Cust MB ComLg True Rate Spread'!$H$25,0)</f>
        <v>10</v>
      </c>
      <c r="AG153" s="42">
        <f t="shared" si="32"/>
        <v>44</v>
      </c>
      <c r="AH153" s="42">
        <f>ROUND(($I153-SUM($T153:$U153))*'Cust MB ComLg True Rate Spread'!$J$25,0)</f>
        <v>0</v>
      </c>
      <c r="AI153" s="42">
        <f>'Cust MB ComLg True Rate Spread'!$K$15</f>
        <v>0</v>
      </c>
      <c r="AJ153" s="44">
        <f t="shared" si="33"/>
        <v>25</v>
      </c>
    </row>
    <row r="154" spans="1:36">
      <c r="A154" s="3">
        <f t="shared" si="23"/>
        <v>2024</v>
      </c>
      <c r="B154" s="3" t="s">
        <v>41</v>
      </c>
      <c r="C154" s="36">
        <v>0</v>
      </c>
      <c r="D154" s="36">
        <v>0</v>
      </c>
      <c r="E154" s="36">
        <f>'ComLg Class kWh'!E159</f>
        <v>928</v>
      </c>
      <c r="F154" s="36">
        <f>'ComLg Class kWh'!C159</f>
        <v>19445</v>
      </c>
      <c r="G154" s="36">
        <f>'ComLg Class kWh'!D159</f>
        <v>90</v>
      </c>
      <c r="H154" s="36">
        <f>'ComLg Class kWh'!F159</f>
        <v>238</v>
      </c>
      <c r="I154" s="36">
        <f>'ComLg Class kWh'!G159</f>
        <v>75</v>
      </c>
      <c r="J154" s="36">
        <f>'ComLg Class kWh'!H159</f>
        <v>30</v>
      </c>
      <c r="L154" s="42">
        <v>0</v>
      </c>
      <c r="M154" s="42">
        <v>0</v>
      </c>
      <c r="N154" s="42">
        <f>'Cust MB ComLg True Rate Spread'!C$19</f>
        <v>0</v>
      </c>
      <c r="O154" s="42">
        <v>5</v>
      </c>
      <c r="P154" s="42">
        <v>0</v>
      </c>
      <c r="Q154" s="42">
        <v>1</v>
      </c>
      <c r="R154" s="42">
        <f t="shared" si="27"/>
        <v>5</v>
      </c>
      <c r="S154" s="142">
        <v>1</v>
      </c>
      <c r="T154" s="42">
        <f t="shared" si="28"/>
        <v>8</v>
      </c>
      <c r="U154" s="42">
        <v>4</v>
      </c>
      <c r="V154" s="42">
        <v>19</v>
      </c>
      <c r="W154" s="142">
        <v>5</v>
      </c>
      <c r="Y154" s="42">
        <f t="shared" si="29"/>
        <v>0</v>
      </c>
      <c r="Z154" s="42">
        <f t="shared" si="30"/>
        <v>0</v>
      </c>
      <c r="AA154" s="42">
        <f t="shared" si="24"/>
        <v>928</v>
      </c>
      <c r="AB154" s="42">
        <f t="shared" si="25"/>
        <v>19408</v>
      </c>
      <c r="AC154" s="42">
        <f>ROUND(($F154-SUM($O154:$P154))*'Cust MB ComLg True Rate Spread'!$E$25,0)</f>
        <v>32</v>
      </c>
      <c r="AD154" s="42">
        <f t="shared" si="31"/>
        <v>89</v>
      </c>
      <c r="AE154" s="42">
        <f t="shared" si="26"/>
        <v>222</v>
      </c>
      <c r="AF154" s="42">
        <f>ROUND(($H154-SUM($R154:$S154))*'Cust MB ComLg True Rate Spread'!$H$25,0)</f>
        <v>10</v>
      </c>
      <c r="AG154" s="42">
        <f t="shared" si="32"/>
        <v>44</v>
      </c>
      <c r="AH154" s="42">
        <f>ROUND(($I154-SUM($T154:$U154))*'Cust MB ComLg True Rate Spread'!$J$25,0)</f>
        <v>0</v>
      </c>
      <c r="AI154" s="42">
        <f>'Cust MB ComLg True Rate Spread'!$K$15</f>
        <v>0</v>
      </c>
      <c r="AJ154" s="44">
        <f t="shared" si="33"/>
        <v>25</v>
      </c>
    </row>
    <row r="155" spans="1:36">
      <c r="A155" s="3">
        <f t="shared" ref="A155:A218" si="34">+A143+1</f>
        <v>2024</v>
      </c>
      <c r="B155" s="3" t="s">
        <v>42</v>
      </c>
      <c r="C155" s="36">
        <v>0</v>
      </c>
      <c r="D155" s="36">
        <v>0</v>
      </c>
      <c r="E155" s="36">
        <f>'ComLg Class kWh'!E160</f>
        <v>931</v>
      </c>
      <c r="F155" s="36">
        <f>'ComLg Class kWh'!C160</f>
        <v>19458</v>
      </c>
      <c r="G155" s="36">
        <f>'ComLg Class kWh'!D160</f>
        <v>90</v>
      </c>
      <c r="H155" s="36">
        <f>'ComLg Class kWh'!F160</f>
        <v>238</v>
      </c>
      <c r="I155" s="36">
        <f>'ComLg Class kWh'!G160</f>
        <v>75</v>
      </c>
      <c r="J155" s="36">
        <f>'ComLg Class kWh'!H160</f>
        <v>30</v>
      </c>
      <c r="L155" s="42">
        <v>0</v>
      </c>
      <c r="M155" s="42">
        <v>0</v>
      </c>
      <c r="N155" s="42">
        <f>'Cust MB ComLg True Rate Spread'!C$19</f>
        <v>0</v>
      </c>
      <c r="O155" s="42">
        <v>5</v>
      </c>
      <c r="P155" s="42">
        <v>0</v>
      </c>
      <c r="Q155" s="42">
        <v>1</v>
      </c>
      <c r="R155" s="42">
        <f t="shared" si="27"/>
        <v>5</v>
      </c>
      <c r="S155" s="142">
        <v>1</v>
      </c>
      <c r="T155" s="42">
        <f t="shared" si="28"/>
        <v>8</v>
      </c>
      <c r="U155" s="42">
        <v>4</v>
      </c>
      <c r="V155" s="42">
        <v>19</v>
      </c>
      <c r="W155" s="142">
        <v>5</v>
      </c>
      <c r="Y155" s="42">
        <f t="shared" si="29"/>
        <v>0</v>
      </c>
      <c r="Z155" s="42">
        <f t="shared" si="30"/>
        <v>0</v>
      </c>
      <c r="AA155" s="42">
        <f t="shared" si="24"/>
        <v>931</v>
      </c>
      <c r="AB155" s="42">
        <f t="shared" si="25"/>
        <v>19421</v>
      </c>
      <c r="AC155" s="42">
        <f>ROUND(($F155-SUM($O155:$P155))*'Cust MB ComLg True Rate Spread'!$E$25,0)</f>
        <v>32</v>
      </c>
      <c r="AD155" s="42">
        <f t="shared" si="31"/>
        <v>89</v>
      </c>
      <c r="AE155" s="42">
        <f t="shared" si="26"/>
        <v>222</v>
      </c>
      <c r="AF155" s="42">
        <f>ROUND(($H155-SUM($R155:$S155))*'Cust MB ComLg True Rate Spread'!$H$25,0)</f>
        <v>10</v>
      </c>
      <c r="AG155" s="42">
        <f t="shared" si="32"/>
        <v>44</v>
      </c>
      <c r="AH155" s="42">
        <f>ROUND(($I155-SUM($T155:$U155))*'Cust MB ComLg True Rate Spread'!$J$25,0)</f>
        <v>0</v>
      </c>
      <c r="AI155" s="42">
        <f>'Cust MB ComLg True Rate Spread'!$K$15</f>
        <v>0</v>
      </c>
      <c r="AJ155" s="44">
        <f t="shared" si="33"/>
        <v>25</v>
      </c>
    </row>
    <row r="156" spans="1:36">
      <c r="A156" s="3">
        <f t="shared" si="34"/>
        <v>2024</v>
      </c>
      <c r="B156" s="3" t="s">
        <v>43</v>
      </c>
      <c r="C156" s="36">
        <v>0</v>
      </c>
      <c r="D156" s="36">
        <v>0</v>
      </c>
      <c r="E156" s="36">
        <f>'ComLg Class kWh'!E161</f>
        <v>933</v>
      </c>
      <c r="F156" s="36">
        <f>'ComLg Class kWh'!C161</f>
        <v>19457</v>
      </c>
      <c r="G156" s="36">
        <f>'ComLg Class kWh'!D161</f>
        <v>90</v>
      </c>
      <c r="H156" s="36">
        <f>'ComLg Class kWh'!F161</f>
        <v>238</v>
      </c>
      <c r="I156" s="36">
        <f>'ComLg Class kWh'!G161</f>
        <v>75</v>
      </c>
      <c r="J156" s="36">
        <f>'ComLg Class kWh'!H161</f>
        <v>30</v>
      </c>
      <c r="L156" s="42">
        <v>0</v>
      </c>
      <c r="M156" s="42">
        <v>0</v>
      </c>
      <c r="N156" s="42">
        <f>'Cust MB ComLg True Rate Spread'!C$19</f>
        <v>0</v>
      </c>
      <c r="O156" s="42">
        <v>5</v>
      </c>
      <c r="P156" s="42">
        <v>0</v>
      </c>
      <c r="Q156" s="42">
        <v>1</v>
      </c>
      <c r="R156" s="42">
        <f t="shared" si="27"/>
        <v>5</v>
      </c>
      <c r="S156" s="142">
        <v>1</v>
      </c>
      <c r="T156" s="42">
        <f t="shared" si="28"/>
        <v>8</v>
      </c>
      <c r="U156" s="42">
        <v>4</v>
      </c>
      <c r="V156" s="42">
        <v>19</v>
      </c>
      <c r="W156" s="142">
        <v>5</v>
      </c>
      <c r="Y156" s="42">
        <f t="shared" si="29"/>
        <v>0</v>
      </c>
      <c r="Z156" s="42">
        <f t="shared" si="30"/>
        <v>0</v>
      </c>
      <c r="AA156" s="42">
        <f t="shared" si="24"/>
        <v>933</v>
      </c>
      <c r="AB156" s="42">
        <f t="shared" si="25"/>
        <v>19420</v>
      </c>
      <c r="AC156" s="42">
        <f>ROUND(($F156-SUM($O156:$P156))*'Cust MB ComLg True Rate Spread'!$E$25,0)</f>
        <v>32</v>
      </c>
      <c r="AD156" s="42">
        <f t="shared" si="31"/>
        <v>89</v>
      </c>
      <c r="AE156" s="42">
        <f t="shared" si="26"/>
        <v>222</v>
      </c>
      <c r="AF156" s="42">
        <f>ROUND(($H156-SUM($R156:$S156))*'Cust MB ComLg True Rate Spread'!$H$25,0)</f>
        <v>10</v>
      </c>
      <c r="AG156" s="42">
        <f t="shared" si="32"/>
        <v>44</v>
      </c>
      <c r="AH156" s="42">
        <f>ROUND(($I156-SUM($T156:$U156))*'Cust MB ComLg True Rate Spread'!$J$25,0)</f>
        <v>0</v>
      </c>
      <c r="AI156" s="42">
        <f>'Cust MB ComLg True Rate Spread'!$K$15</f>
        <v>0</v>
      </c>
      <c r="AJ156" s="44">
        <f t="shared" si="33"/>
        <v>25</v>
      </c>
    </row>
    <row r="157" spans="1:36">
      <c r="A157" s="3">
        <f t="shared" si="34"/>
        <v>2024</v>
      </c>
      <c r="B157" s="3" t="s">
        <v>44</v>
      </c>
      <c r="C157" s="36">
        <v>0</v>
      </c>
      <c r="D157" s="36">
        <v>0</v>
      </c>
      <c r="E157" s="36">
        <f>'ComLg Class kWh'!E162</f>
        <v>937</v>
      </c>
      <c r="F157" s="36">
        <f>'ComLg Class kWh'!C162</f>
        <v>19453</v>
      </c>
      <c r="G157" s="36">
        <f>'ComLg Class kWh'!D162</f>
        <v>90</v>
      </c>
      <c r="H157" s="36">
        <f>'ComLg Class kWh'!F162</f>
        <v>240</v>
      </c>
      <c r="I157" s="36">
        <f>'ComLg Class kWh'!G162</f>
        <v>75</v>
      </c>
      <c r="J157" s="36">
        <f>'ComLg Class kWh'!H162</f>
        <v>30</v>
      </c>
      <c r="L157" s="42">
        <v>0</v>
      </c>
      <c r="M157" s="42">
        <v>0</v>
      </c>
      <c r="N157" s="42">
        <f>'Cust MB ComLg True Rate Spread'!C$19</f>
        <v>0</v>
      </c>
      <c r="O157" s="42">
        <v>5</v>
      </c>
      <c r="P157" s="42">
        <v>0</v>
      </c>
      <c r="Q157" s="42">
        <v>1</v>
      </c>
      <c r="R157" s="42">
        <f t="shared" si="27"/>
        <v>5</v>
      </c>
      <c r="S157" s="142">
        <v>1</v>
      </c>
      <c r="T157" s="42">
        <f t="shared" si="28"/>
        <v>8</v>
      </c>
      <c r="U157" s="42">
        <v>4</v>
      </c>
      <c r="V157" s="42">
        <v>19</v>
      </c>
      <c r="W157" s="142">
        <v>5</v>
      </c>
      <c r="Y157" s="42">
        <f t="shared" si="29"/>
        <v>0</v>
      </c>
      <c r="Z157" s="42">
        <f t="shared" si="30"/>
        <v>0</v>
      </c>
      <c r="AA157" s="42">
        <f t="shared" si="24"/>
        <v>937</v>
      </c>
      <c r="AB157" s="42">
        <f t="shared" si="25"/>
        <v>19416</v>
      </c>
      <c r="AC157" s="42">
        <f>ROUND(($F157-SUM($O157:$P157))*'Cust MB ComLg True Rate Spread'!$E$25,0)</f>
        <v>32</v>
      </c>
      <c r="AD157" s="42">
        <f t="shared" si="31"/>
        <v>89</v>
      </c>
      <c r="AE157" s="42">
        <f t="shared" si="26"/>
        <v>224</v>
      </c>
      <c r="AF157" s="42">
        <f>ROUND(($H157-SUM($R157:$S157))*'Cust MB ComLg True Rate Spread'!$H$25,0)</f>
        <v>10</v>
      </c>
      <c r="AG157" s="42">
        <f t="shared" si="32"/>
        <v>44</v>
      </c>
      <c r="AH157" s="42">
        <f>ROUND(($I157-SUM($T157:$U157))*'Cust MB ComLg True Rate Spread'!$J$25,0)</f>
        <v>0</v>
      </c>
      <c r="AI157" s="42">
        <f>'Cust MB ComLg True Rate Spread'!$K$15</f>
        <v>0</v>
      </c>
      <c r="AJ157" s="44">
        <f t="shared" si="33"/>
        <v>25</v>
      </c>
    </row>
    <row r="158" spans="1:36">
      <c r="A158" s="3">
        <f t="shared" si="34"/>
        <v>2024</v>
      </c>
      <c r="B158" s="3" t="s">
        <v>45</v>
      </c>
      <c r="C158" s="36">
        <v>0</v>
      </c>
      <c r="D158" s="36">
        <v>0</v>
      </c>
      <c r="E158" s="36">
        <f>'ComLg Class kWh'!E163</f>
        <v>940</v>
      </c>
      <c r="F158" s="36">
        <f>'ComLg Class kWh'!C163</f>
        <v>19458</v>
      </c>
      <c r="G158" s="36">
        <f>'ComLg Class kWh'!D163</f>
        <v>90</v>
      </c>
      <c r="H158" s="36">
        <f>'ComLg Class kWh'!F163</f>
        <v>240</v>
      </c>
      <c r="I158" s="36">
        <f>'ComLg Class kWh'!G163</f>
        <v>75</v>
      </c>
      <c r="J158" s="36">
        <f>'ComLg Class kWh'!H163</f>
        <v>30</v>
      </c>
      <c r="L158" s="42">
        <v>0</v>
      </c>
      <c r="M158" s="42">
        <v>0</v>
      </c>
      <c r="N158" s="42">
        <f>'Cust MB ComLg True Rate Spread'!C$19</f>
        <v>0</v>
      </c>
      <c r="O158" s="42">
        <v>5</v>
      </c>
      <c r="P158" s="42">
        <v>0</v>
      </c>
      <c r="Q158" s="42">
        <v>1</v>
      </c>
      <c r="R158" s="42">
        <f t="shared" si="27"/>
        <v>5</v>
      </c>
      <c r="S158" s="142">
        <v>1</v>
      </c>
      <c r="T158" s="42">
        <f t="shared" si="28"/>
        <v>8</v>
      </c>
      <c r="U158" s="42">
        <v>4</v>
      </c>
      <c r="V158" s="42">
        <v>19</v>
      </c>
      <c r="W158" s="142">
        <v>5</v>
      </c>
      <c r="Y158" s="42">
        <f t="shared" si="29"/>
        <v>0</v>
      </c>
      <c r="Z158" s="42">
        <f t="shared" si="30"/>
        <v>0</v>
      </c>
      <c r="AA158" s="42">
        <f t="shared" si="24"/>
        <v>940</v>
      </c>
      <c r="AB158" s="42">
        <f t="shared" si="25"/>
        <v>19421</v>
      </c>
      <c r="AC158" s="42">
        <f>ROUND(($F158-SUM($O158:$P158))*'Cust MB ComLg True Rate Spread'!$E$25,0)</f>
        <v>32</v>
      </c>
      <c r="AD158" s="42">
        <f t="shared" si="31"/>
        <v>89</v>
      </c>
      <c r="AE158" s="42">
        <f t="shared" si="26"/>
        <v>224</v>
      </c>
      <c r="AF158" s="42">
        <f>ROUND(($H158-SUM($R158:$S158))*'Cust MB ComLg True Rate Spread'!$H$25,0)</f>
        <v>10</v>
      </c>
      <c r="AG158" s="42">
        <f t="shared" si="32"/>
        <v>44</v>
      </c>
      <c r="AH158" s="42">
        <f>ROUND(($I158-SUM($T158:$U158))*'Cust MB ComLg True Rate Spread'!$J$25,0)</f>
        <v>0</v>
      </c>
      <c r="AI158" s="42">
        <f>'Cust MB ComLg True Rate Spread'!$K$15</f>
        <v>0</v>
      </c>
      <c r="AJ158" s="44">
        <f t="shared" si="33"/>
        <v>25</v>
      </c>
    </row>
    <row r="159" spans="1:36">
      <c r="A159" s="3">
        <f t="shared" si="34"/>
        <v>2024</v>
      </c>
      <c r="B159" s="3" t="s">
        <v>46</v>
      </c>
      <c r="C159" s="36">
        <v>0</v>
      </c>
      <c r="D159" s="36">
        <v>0</v>
      </c>
      <c r="E159" s="36">
        <f>'ComLg Class kWh'!E164</f>
        <v>943</v>
      </c>
      <c r="F159" s="36">
        <f>'ComLg Class kWh'!C164</f>
        <v>19464</v>
      </c>
      <c r="G159" s="36">
        <f>'ComLg Class kWh'!D164</f>
        <v>90</v>
      </c>
      <c r="H159" s="36">
        <f>'ComLg Class kWh'!F164</f>
        <v>241</v>
      </c>
      <c r="I159" s="36">
        <f>'ComLg Class kWh'!G164</f>
        <v>75</v>
      </c>
      <c r="J159" s="36">
        <f>'ComLg Class kWh'!H164</f>
        <v>30</v>
      </c>
      <c r="L159" s="42">
        <v>0</v>
      </c>
      <c r="M159" s="42">
        <v>0</v>
      </c>
      <c r="N159" s="42">
        <f>'Cust MB ComLg True Rate Spread'!C$19</f>
        <v>0</v>
      </c>
      <c r="O159" s="42">
        <v>5</v>
      </c>
      <c r="P159" s="42">
        <v>0</v>
      </c>
      <c r="Q159" s="42">
        <v>1</v>
      </c>
      <c r="R159" s="42">
        <f t="shared" si="27"/>
        <v>5</v>
      </c>
      <c r="S159" s="142">
        <v>1</v>
      </c>
      <c r="T159" s="42">
        <f t="shared" si="28"/>
        <v>8</v>
      </c>
      <c r="U159" s="42">
        <v>4</v>
      </c>
      <c r="V159" s="42">
        <v>19</v>
      </c>
      <c r="W159" s="142">
        <v>5</v>
      </c>
      <c r="Y159" s="42">
        <f t="shared" si="29"/>
        <v>0</v>
      </c>
      <c r="Z159" s="42">
        <f t="shared" si="30"/>
        <v>0</v>
      </c>
      <c r="AA159" s="42">
        <f t="shared" si="24"/>
        <v>943</v>
      </c>
      <c r="AB159" s="42">
        <f t="shared" si="25"/>
        <v>19427</v>
      </c>
      <c r="AC159" s="42">
        <f>ROUND(($F159-SUM($O159:$P159))*'Cust MB ComLg True Rate Spread'!$E$25,0)</f>
        <v>32</v>
      </c>
      <c r="AD159" s="42">
        <f t="shared" si="31"/>
        <v>89</v>
      </c>
      <c r="AE159" s="42">
        <f t="shared" si="26"/>
        <v>225</v>
      </c>
      <c r="AF159" s="42">
        <f>ROUND(($H159-SUM($R159:$S159))*'Cust MB ComLg True Rate Spread'!$H$25,0)</f>
        <v>10</v>
      </c>
      <c r="AG159" s="42">
        <f t="shared" si="32"/>
        <v>44</v>
      </c>
      <c r="AH159" s="42">
        <f>ROUND(($I159-SUM($T159:$U159))*'Cust MB ComLg True Rate Spread'!$J$25,0)</f>
        <v>0</v>
      </c>
      <c r="AI159" s="42">
        <f>'Cust MB ComLg True Rate Spread'!$K$15</f>
        <v>0</v>
      </c>
      <c r="AJ159" s="44">
        <f t="shared" si="33"/>
        <v>25</v>
      </c>
    </row>
    <row r="160" spans="1:36">
      <c r="A160" s="3">
        <f t="shared" si="34"/>
        <v>2025</v>
      </c>
      <c r="B160" s="3" t="s">
        <v>31</v>
      </c>
      <c r="C160" s="36">
        <v>0</v>
      </c>
      <c r="D160" s="36">
        <v>0</v>
      </c>
      <c r="E160" s="36">
        <f>'ComLg Class kWh'!E165</f>
        <v>946</v>
      </c>
      <c r="F160" s="36">
        <f>'ComLg Class kWh'!C165</f>
        <v>19487</v>
      </c>
      <c r="G160" s="36">
        <f>'ComLg Class kWh'!D165</f>
        <v>90</v>
      </c>
      <c r="H160" s="36">
        <f>'ComLg Class kWh'!F165</f>
        <v>242</v>
      </c>
      <c r="I160" s="36">
        <f>'ComLg Class kWh'!G165</f>
        <v>75</v>
      </c>
      <c r="J160" s="36">
        <f>'ComLg Class kWh'!H165</f>
        <v>30</v>
      </c>
      <c r="L160" s="42">
        <v>0</v>
      </c>
      <c r="M160" s="42">
        <v>0</v>
      </c>
      <c r="N160" s="42">
        <f>'Cust MB ComLg True Rate Spread'!C$19</f>
        <v>0</v>
      </c>
      <c r="O160" s="42">
        <v>5</v>
      </c>
      <c r="P160" s="42">
        <v>0</v>
      </c>
      <c r="Q160" s="42">
        <v>1</v>
      </c>
      <c r="R160" s="42">
        <f t="shared" si="27"/>
        <v>5</v>
      </c>
      <c r="S160" s="142">
        <v>1</v>
      </c>
      <c r="T160" s="42">
        <f t="shared" si="28"/>
        <v>8</v>
      </c>
      <c r="U160" s="42">
        <v>4</v>
      </c>
      <c r="V160" s="42">
        <v>19</v>
      </c>
      <c r="W160" s="142">
        <v>5</v>
      </c>
      <c r="Y160" s="42">
        <f t="shared" si="29"/>
        <v>0</v>
      </c>
      <c r="Z160" s="42">
        <f t="shared" si="30"/>
        <v>0</v>
      </c>
      <c r="AA160" s="42">
        <f t="shared" si="24"/>
        <v>946</v>
      </c>
      <c r="AB160" s="42">
        <f t="shared" si="25"/>
        <v>19450</v>
      </c>
      <c r="AC160" s="42">
        <f>ROUND(($F160-SUM($O160:$P160))*'Cust MB ComLg True Rate Spread'!$E$25,0)</f>
        <v>32</v>
      </c>
      <c r="AD160" s="42">
        <f t="shared" si="31"/>
        <v>89</v>
      </c>
      <c r="AE160" s="42">
        <f t="shared" si="26"/>
        <v>225</v>
      </c>
      <c r="AF160" s="42">
        <f>ROUND(($H160-SUM($R160:$S160))*'Cust MB ComLg True Rate Spread'!$H$25,0)</f>
        <v>11</v>
      </c>
      <c r="AG160" s="42">
        <f t="shared" si="32"/>
        <v>44</v>
      </c>
      <c r="AH160" s="42">
        <f>ROUND(($I160-SUM($T160:$U160))*'Cust MB ComLg True Rate Spread'!$J$25,0)</f>
        <v>0</v>
      </c>
      <c r="AI160" s="42">
        <f>'Cust MB ComLg True Rate Spread'!$K$15</f>
        <v>0</v>
      </c>
      <c r="AJ160" s="44">
        <f t="shared" si="33"/>
        <v>25</v>
      </c>
    </row>
    <row r="161" spans="1:36">
      <c r="A161" s="3">
        <f t="shared" si="34"/>
        <v>2025</v>
      </c>
      <c r="B161" s="3" t="s">
        <v>32</v>
      </c>
      <c r="C161" s="36">
        <v>0</v>
      </c>
      <c r="D161" s="36">
        <v>0</v>
      </c>
      <c r="E161" s="36">
        <f>'ComLg Class kWh'!E166</f>
        <v>950</v>
      </c>
      <c r="F161" s="36">
        <f>'ComLg Class kWh'!C166</f>
        <v>19506</v>
      </c>
      <c r="G161" s="36">
        <f>'ComLg Class kWh'!D166</f>
        <v>90</v>
      </c>
      <c r="H161" s="36">
        <f>'ComLg Class kWh'!F166</f>
        <v>242</v>
      </c>
      <c r="I161" s="36">
        <f>'ComLg Class kWh'!G166</f>
        <v>75</v>
      </c>
      <c r="J161" s="36">
        <f>'ComLg Class kWh'!H166</f>
        <v>30</v>
      </c>
      <c r="L161" s="42">
        <v>0</v>
      </c>
      <c r="M161" s="42">
        <v>0</v>
      </c>
      <c r="N161" s="42">
        <f>'Cust MB ComLg True Rate Spread'!C$19</f>
        <v>0</v>
      </c>
      <c r="O161" s="42">
        <v>5</v>
      </c>
      <c r="P161" s="42">
        <v>0</v>
      </c>
      <c r="Q161" s="42">
        <v>1</v>
      </c>
      <c r="R161" s="42">
        <f t="shared" si="27"/>
        <v>5</v>
      </c>
      <c r="S161" s="142">
        <v>1</v>
      </c>
      <c r="T161" s="42">
        <f t="shared" si="28"/>
        <v>8</v>
      </c>
      <c r="U161" s="42">
        <v>4</v>
      </c>
      <c r="V161" s="42">
        <v>19</v>
      </c>
      <c r="W161" s="142">
        <v>5</v>
      </c>
      <c r="Y161" s="42">
        <f t="shared" si="29"/>
        <v>0</v>
      </c>
      <c r="Z161" s="42">
        <f t="shared" si="30"/>
        <v>0</v>
      </c>
      <c r="AA161" s="42">
        <f t="shared" si="24"/>
        <v>950</v>
      </c>
      <c r="AB161" s="42">
        <f t="shared" si="25"/>
        <v>19469</v>
      </c>
      <c r="AC161" s="42">
        <f>ROUND(($F161-SUM($O161:$P161))*'Cust MB ComLg True Rate Spread'!$E$25,0)</f>
        <v>32</v>
      </c>
      <c r="AD161" s="42">
        <f t="shared" si="31"/>
        <v>89</v>
      </c>
      <c r="AE161" s="42">
        <f t="shared" si="26"/>
        <v>225</v>
      </c>
      <c r="AF161" s="42">
        <f>ROUND(($H161-SUM($R161:$S161))*'Cust MB ComLg True Rate Spread'!$H$25,0)</f>
        <v>11</v>
      </c>
      <c r="AG161" s="42">
        <f t="shared" si="32"/>
        <v>44</v>
      </c>
      <c r="AH161" s="42">
        <f>ROUND(($I161-SUM($T161:$U161))*'Cust MB ComLg True Rate Spread'!$J$25,0)</f>
        <v>0</v>
      </c>
      <c r="AI161" s="42">
        <f>'Cust MB ComLg True Rate Spread'!$K$15</f>
        <v>0</v>
      </c>
      <c r="AJ161" s="44">
        <f t="shared" si="33"/>
        <v>25</v>
      </c>
    </row>
    <row r="162" spans="1:36">
      <c r="A162" s="3">
        <f t="shared" si="34"/>
        <v>2025</v>
      </c>
      <c r="B162" s="3" t="s">
        <v>33</v>
      </c>
      <c r="C162" s="36">
        <v>0</v>
      </c>
      <c r="D162" s="36">
        <v>0</v>
      </c>
      <c r="E162" s="36">
        <f>'ComLg Class kWh'!E167</f>
        <v>953</v>
      </c>
      <c r="F162" s="36">
        <f>'ComLg Class kWh'!C167</f>
        <v>19522</v>
      </c>
      <c r="G162" s="36">
        <f>'ComLg Class kWh'!D167</f>
        <v>90</v>
      </c>
      <c r="H162" s="36">
        <f>'ComLg Class kWh'!F167</f>
        <v>243</v>
      </c>
      <c r="I162" s="36">
        <f>'ComLg Class kWh'!G167</f>
        <v>75</v>
      </c>
      <c r="J162" s="36">
        <f>'ComLg Class kWh'!H167</f>
        <v>30</v>
      </c>
      <c r="L162" s="42">
        <v>0</v>
      </c>
      <c r="M162" s="42">
        <v>0</v>
      </c>
      <c r="N162" s="42">
        <f>'Cust MB ComLg True Rate Spread'!C$19</f>
        <v>0</v>
      </c>
      <c r="O162" s="42">
        <v>5</v>
      </c>
      <c r="P162" s="42">
        <v>0</v>
      </c>
      <c r="Q162" s="42">
        <v>1</v>
      </c>
      <c r="R162" s="42">
        <f t="shared" si="27"/>
        <v>5</v>
      </c>
      <c r="S162" s="142">
        <v>1</v>
      </c>
      <c r="T162" s="42">
        <f t="shared" si="28"/>
        <v>8</v>
      </c>
      <c r="U162" s="42">
        <v>4</v>
      </c>
      <c r="V162" s="42">
        <v>19</v>
      </c>
      <c r="W162" s="142">
        <v>5</v>
      </c>
      <c r="Y162" s="42">
        <f t="shared" si="29"/>
        <v>0</v>
      </c>
      <c r="Z162" s="42">
        <f t="shared" si="30"/>
        <v>0</v>
      </c>
      <c r="AA162" s="42">
        <f t="shared" si="24"/>
        <v>953</v>
      </c>
      <c r="AB162" s="42">
        <f t="shared" si="25"/>
        <v>19485</v>
      </c>
      <c r="AC162" s="42">
        <f>ROUND(($F162-SUM($O162:$P162))*'Cust MB ComLg True Rate Spread'!$E$25,0)</f>
        <v>32</v>
      </c>
      <c r="AD162" s="42">
        <f t="shared" si="31"/>
        <v>89</v>
      </c>
      <c r="AE162" s="42">
        <f t="shared" si="26"/>
        <v>226</v>
      </c>
      <c r="AF162" s="42">
        <f>ROUND(($H162-SUM($R162:$S162))*'Cust MB ComLg True Rate Spread'!$H$25,0)</f>
        <v>11</v>
      </c>
      <c r="AG162" s="42">
        <f t="shared" si="32"/>
        <v>44</v>
      </c>
      <c r="AH162" s="42">
        <f>ROUND(($I162-SUM($T162:$U162))*'Cust MB ComLg True Rate Spread'!$J$25,0)</f>
        <v>0</v>
      </c>
      <c r="AI162" s="42">
        <f>'Cust MB ComLg True Rate Spread'!$K$15</f>
        <v>0</v>
      </c>
      <c r="AJ162" s="44">
        <f t="shared" si="33"/>
        <v>25</v>
      </c>
    </row>
    <row r="163" spans="1:36">
      <c r="A163" s="3">
        <f t="shared" si="34"/>
        <v>2025</v>
      </c>
      <c r="B163" s="3" t="s">
        <v>34</v>
      </c>
      <c r="C163" s="36">
        <v>0</v>
      </c>
      <c r="D163" s="36">
        <v>0</v>
      </c>
      <c r="E163" s="36">
        <f>'ComLg Class kWh'!E168</f>
        <v>956</v>
      </c>
      <c r="F163" s="36">
        <f>'ComLg Class kWh'!C168</f>
        <v>19539</v>
      </c>
      <c r="G163" s="36">
        <f>'ComLg Class kWh'!D168</f>
        <v>90</v>
      </c>
      <c r="H163" s="36">
        <f>'ComLg Class kWh'!F168</f>
        <v>244</v>
      </c>
      <c r="I163" s="36">
        <f>'ComLg Class kWh'!G168</f>
        <v>75</v>
      </c>
      <c r="J163" s="36">
        <f>'ComLg Class kWh'!H168</f>
        <v>30</v>
      </c>
      <c r="L163" s="42">
        <v>0</v>
      </c>
      <c r="M163" s="42">
        <v>0</v>
      </c>
      <c r="N163" s="42">
        <f>'Cust MB ComLg True Rate Spread'!C$19</f>
        <v>0</v>
      </c>
      <c r="O163" s="42">
        <v>5</v>
      </c>
      <c r="P163" s="42">
        <v>0</v>
      </c>
      <c r="Q163" s="42">
        <v>1</v>
      </c>
      <c r="R163" s="42">
        <f t="shared" si="27"/>
        <v>5</v>
      </c>
      <c r="S163" s="142">
        <v>1</v>
      </c>
      <c r="T163" s="42">
        <f t="shared" si="28"/>
        <v>8</v>
      </c>
      <c r="U163" s="42">
        <v>4</v>
      </c>
      <c r="V163" s="42">
        <v>19</v>
      </c>
      <c r="W163" s="142">
        <v>5</v>
      </c>
      <c r="Y163" s="42">
        <f t="shared" si="29"/>
        <v>0</v>
      </c>
      <c r="Z163" s="42">
        <f t="shared" si="30"/>
        <v>0</v>
      </c>
      <c r="AA163" s="42">
        <f t="shared" si="24"/>
        <v>956</v>
      </c>
      <c r="AB163" s="42">
        <f t="shared" si="25"/>
        <v>19502</v>
      </c>
      <c r="AC163" s="42">
        <f>ROUND(($F163-SUM($O163:$P163))*'Cust MB ComLg True Rate Spread'!$E$25,0)</f>
        <v>32</v>
      </c>
      <c r="AD163" s="42">
        <f t="shared" si="31"/>
        <v>89</v>
      </c>
      <c r="AE163" s="42">
        <f t="shared" si="26"/>
        <v>227</v>
      </c>
      <c r="AF163" s="42">
        <f>ROUND(($H163-SUM($R163:$S163))*'Cust MB ComLg True Rate Spread'!$H$25,0)</f>
        <v>11</v>
      </c>
      <c r="AG163" s="42">
        <f t="shared" si="32"/>
        <v>44</v>
      </c>
      <c r="AH163" s="42">
        <f>ROUND(($I163-SUM($T163:$U163))*'Cust MB ComLg True Rate Spread'!$J$25,0)</f>
        <v>0</v>
      </c>
      <c r="AI163" s="42">
        <f>'Cust MB ComLg True Rate Spread'!$K$15</f>
        <v>0</v>
      </c>
      <c r="AJ163" s="44">
        <f t="shared" si="33"/>
        <v>25</v>
      </c>
    </row>
    <row r="164" spans="1:36">
      <c r="A164" s="3">
        <f t="shared" si="34"/>
        <v>2025</v>
      </c>
      <c r="B164" s="3" t="s">
        <v>35</v>
      </c>
      <c r="C164" s="36">
        <v>0</v>
      </c>
      <c r="D164" s="36">
        <v>0</v>
      </c>
      <c r="E164" s="36">
        <f>'ComLg Class kWh'!E169</f>
        <v>959</v>
      </c>
      <c r="F164" s="36">
        <f>'ComLg Class kWh'!C169</f>
        <v>19556</v>
      </c>
      <c r="G164" s="36">
        <f>'ComLg Class kWh'!D169</f>
        <v>90</v>
      </c>
      <c r="H164" s="36">
        <f>'ComLg Class kWh'!F169</f>
        <v>245</v>
      </c>
      <c r="I164" s="36">
        <f>'ComLg Class kWh'!G169</f>
        <v>75</v>
      </c>
      <c r="J164" s="36">
        <f>'ComLg Class kWh'!H169</f>
        <v>30</v>
      </c>
      <c r="L164" s="42">
        <v>0</v>
      </c>
      <c r="M164" s="42">
        <v>0</v>
      </c>
      <c r="N164" s="42">
        <f>'Cust MB ComLg True Rate Spread'!C$19</f>
        <v>0</v>
      </c>
      <c r="O164" s="42">
        <v>5</v>
      </c>
      <c r="P164" s="42">
        <v>0</v>
      </c>
      <c r="Q164" s="42">
        <v>1</v>
      </c>
      <c r="R164" s="42">
        <f t="shared" si="27"/>
        <v>5</v>
      </c>
      <c r="S164" s="142">
        <v>1</v>
      </c>
      <c r="T164" s="42">
        <f t="shared" si="28"/>
        <v>8</v>
      </c>
      <c r="U164" s="42">
        <v>4</v>
      </c>
      <c r="V164" s="42">
        <v>19</v>
      </c>
      <c r="W164" s="142">
        <v>5</v>
      </c>
      <c r="Y164" s="42">
        <f t="shared" si="29"/>
        <v>0</v>
      </c>
      <c r="Z164" s="42">
        <f t="shared" si="30"/>
        <v>0</v>
      </c>
      <c r="AA164" s="42">
        <f t="shared" si="24"/>
        <v>959</v>
      </c>
      <c r="AB164" s="42">
        <f t="shared" si="25"/>
        <v>19519</v>
      </c>
      <c r="AC164" s="42">
        <f>ROUND(($F164-SUM($O164:$P164))*'Cust MB ComLg True Rate Spread'!$E$25,0)</f>
        <v>32</v>
      </c>
      <c r="AD164" s="42">
        <f t="shared" si="31"/>
        <v>89</v>
      </c>
      <c r="AE164" s="42">
        <f t="shared" si="26"/>
        <v>228</v>
      </c>
      <c r="AF164" s="42">
        <f>ROUND(($H164-SUM($R164:$S164))*'Cust MB ComLg True Rate Spread'!$H$25,0)</f>
        <v>11</v>
      </c>
      <c r="AG164" s="42">
        <f t="shared" si="32"/>
        <v>44</v>
      </c>
      <c r="AH164" s="42">
        <f>ROUND(($I164-SUM($T164:$U164))*'Cust MB ComLg True Rate Spread'!$J$25,0)</f>
        <v>0</v>
      </c>
      <c r="AI164" s="42">
        <f>'Cust MB ComLg True Rate Spread'!$K$15</f>
        <v>0</v>
      </c>
      <c r="AJ164" s="44">
        <f t="shared" si="33"/>
        <v>25</v>
      </c>
    </row>
    <row r="165" spans="1:36">
      <c r="A165" s="3">
        <f t="shared" si="34"/>
        <v>2025</v>
      </c>
      <c r="B165" s="3" t="s">
        <v>36</v>
      </c>
      <c r="C165" s="36">
        <v>0</v>
      </c>
      <c r="D165" s="36">
        <v>0</v>
      </c>
      <c r="E165" s="36">
        <f>'ComLg Class kWh'!E170</f>
        <v>963</v>
      </c>
      <c r="F165" s="36">
        <f>'ComLg Class kWh'!C170</f>
        <v>19578</v>
      </c>
      <c r="G165" s="36">
        <f>'ComLg Class kWh'!D170</f>
        <v>90</v>
      </c>
      <c r="H165" s="36">
        <f>'ComLg Class kWh'!F170</f>
        <v>245</v>
      </c>
      <c r="I165" s="36">
        <f>'ComLg Class kWh'!G170</f>
        <v>75</v>
      </c>
      <c r="J165" s="36">
        <f>'ComLg Class kWh'!H170</f>
        <v>30</v>
      </c>
      <c r="L165" s="42">
        <v>0</v>
      </c>
      <c r="M165" s="42">
        <v>0</v>
      </c>
      <c r="N165" s="42">
        <f>'Cust MB ComLg True Rate Spread'!C$19</f>
        <v>0</v>
      </c>
      <c r="O165" s="42">
        <v>5</v>
      </c>
      <c r="P165" s="42">
        <v>0</v>
      </c>
      <c r="Q165" s="42">
        <v>1</v>
      </c>
      <c r="R165" s="42">
        <f t="shared" si="27"/>
        <v>5</v>
      </c>
      <c r="S165" s="142">
        <v>1</v>
      </c>
      <c r="T165" s="42">
        <f t="shared" si="28"/>
        <v>8</v>
      </c>
      <c r="U165" s="42">
        <v>4</v>
      </c>
      <c r="V165" s="42">
        <v>19</v>
      </c>
      <c r="W165" s="142">
        <v>5</v>
      </c>
      <c r="Y165" s="42">
        <f t="shared" si="29"/>
        <v>0</v>
      </c>
      <c r="Z165" s="42">
        <f t="shared" si="30"/>
        <v>0</v>
      </c>
      <c r="AA165" s="42">
        <f t="shared" si="24"/>
        <v>963</v>
      </c>
      <c r="AB165" s="42">
        <f t="shared" si="25"/>
        <v>19541</v>
      </c>
      <c r="AC165" s="42">
        <f>ROUND(($F165-SUM($O165:$P165))*'Cust MB ComLg True Rate Spread'!$E$25,0)</f>
        <v>32</v>
      </c>
      <c r="AD165" s="42">
        <f t="shared" si="31"/>
        <v>89</v>
      </c>
      <c r="AE165" s="42">
        <f t="shared" si="26"/>
        <v>228</v>
      </c>
      <c r="AF165" s="42">
        <f>ROUND(($H165-SUM($R165:$S165))*'Cust MB ComLg True Rate Spread'!$H$25,0)</f>
        <v>11</v>
      </c>
      <c r="AG165" s="42">
        <f t="shared" si="32"/>
        <v>44</v>
      </c>
      <c r="AH165" s="42">
        <f>ROUND(($I165-SUM($T165:$U165))*'Cust MB ComLg True Rate Spread'!$J$25,0)</f>
        <v>0</v>
      </c>
      <c r="AI165" s="42">
        <f>'Cust MB ComLg True Rate Spread'!$K$15</f>
        <v>0</v>
      </c>
      <c r="AJ165" s="44">
        <f t="shared" si="33"/>
        <v>25</v>
      </c>
    </row>
    <row r="166" spans="1:36">
      <c r="A166" s="3">
        <f t="shared" si="34"/>
        <v>2025</v>
      </c>
      <c r="B166" s="3" t="s">
        <v>41</v>
      </c>
      <c r="C166" s="36">
        <v>0</v>
      </c>
      <c r="D166" s="36">
        <v>0</v>
      </c>
      <c r="E166" s="36">
        <f>'ComLg Class kWh'!E171</f>
        <v>966</v>
      </c>
      <c r="F166" s="36">
        <f>'ComLg Class kWh'!C171</f>
        <v>19594</v>
      </c>
      <c r="G166" s="36">
        <f>'ComLg Class kWh'!D171</f>
        <v>90</v>
      </c>
      <c r="H166" s="36">
        <f>'ComLg Class kWh'!F171</f>
        <v>245</v>
      </c>
      <c r="I166" s="36">
        <f>'ComLg Class kWh'!G171</f>
        <v>75</v>
      </c>
      <c r="J166" s="36">
        <f>'ComLg Class kWh'!H171</f>
        <v>30</v>
      </c>
      <c r="L166" s="42">
        <v>0</v>
      </c>
      <c r="M166" s="42">
        <v>0</v>
      </c>
      <c r="N166" s="42">
        <f>'Cust MB ComLg True Rate Spread'!C$19</f>
        <v>0</v>
      </c>
      <c r="O166" s="42">
        <v>5</v>
      </c>
      <c r="P166" s="42">
        <v>0</v>
      </c>
      <c r="Q166" s="42">
        <v>1</v>
      </c>
      <c r="R166" s="42">
        <f t="shared" si="27"/>
        <v>5</v>
      </c>
      <c r="S166" s="142">
        <v>1</v>
      </c>
      <c r="T166" s="42">
        <f t="shared" si="28"/>
        <v>8</v>
      </c>
      <c r="U166" s="42">
        <v>4</v>
      </c>
      <c r="V166" s="42">
        <v>19</v>
      </c>
      <c r="W166" s="142">
        <v>5</v>
      </c>
      <c r="Y166" s="42">
        <f t="shared" si="29"/>
        <v>0</v>
      </c>
      <c r="Z166" s="42">
        <f t="shared" si="30"/>
        <v>0</v>
      </c>
      <c r="AA166" s="42">
        <f t="shared" si="24"/>
        <v>966</v>
      </c>
      <c r="AB166" s="42">
        <f t="shared" si="25"/>
        <v>19557</v>
      </c>
      <c r="AC166" s="42">
        <f>ROUND(($F166-SUM($O166:$P166))*'Cust MB ComLg True Rate Spread'!$E$25,0)</f>
        <v>32</v>
      </c>
      <c r="AD166" s="42">
        <f t="shared" si="31"/>
        <v>89</v>
      </c>
      <c r="AE166" s="42">
        <f t="shared" si="26"/>
        <v>228</v>
      </c>
      <c r="AF166" s="42">
        <f>ROUND(($H166-SUM($R166:$S166))*'Cust MB ComLg True Rate Spread'!$H$25,0)</f>
        <v>11</v>
      </c>
      <c r="AG166" s="42">
        <f t="shared" si="32"/>
        <v>44</v>
      </c>
      <c r="AH166" s="42">
        <f>ROUND(($I166-SUM($T166:$U166))*'Cust MB ComLg True Rate Spread'!$J$25,0)</f>
        <v>0</v>
      </c>
      <c r="AI166" s="42">
        <f>'Cust MB ComLg True Rate Spread'!$K$15</f>
        <v>0</v>
      </c>
      <c r="AJ166" s="44">
        <f t="shared" si="33"/>
        <v>25</v>
      </c>
    </row>
    <row r="167" spans="1:36">
      <c r="A167" s="3">
        <f t="shared" si="34"/>
        <v>2025</v>
      </c>
      <c r="B167" s="3" t="s">
        <v>42</v>
      </c>
      <c r="C167" s="36">
        <v>0</v>
      </c>
      <c r="D167" s="36">
        <v>0</v>
      </c>
      <c r="E167" s="36">
        <f>'ComLg Class kWh'!E172</f>
        <v>968</v>
      </c>
      <c r="F167" s="36">
        <f>'ComLg Class kWh'!C172</f>
        <v>19606</v>
      </c>
      <c r="G167" s="36">
        <f>'ComLg Class kWh'!D172</f>
        <v>90</v>
      </c>
      <c r="H167" s="36">
        <f>'ComLg Class kWh'!F172</f>
        <v>247</v>
      </c>
      <c r="I167" s="36">
        <f>'ComLg Class kWh'!G172</f>
        <v>75</v>
      </c>
      <c r="J167" s="36">
        <f>'ComLg Class kWh'!H172</f>
        <v>30</v>
      </c>
      <c r="L167" s="42">
        <v>0</v>
      </c>
      <c r="M167" s="42">
        <v>0</v>
      </c>
      <c r="N167" s="42">
        <f>'Cust MB ComLg True Rate Spread'!C$19</f>
        <v>0</v>
      </c>
      <c r="O167" s="42">
        <v>5</v>
      </c>
      <c r="P167" s="42">
        <v>0</v>
      </c>
      <c r="Q167" s="42">
        <v>1</v>
      </c>
      <c r="R167" s="42">
        <f t="shared" si="27"/>
        <v>5</v>
      </c>
      <c r="S167" s="142">
        <v>1</v>
      </c>
      <c r="T167" s="42">
        <f t="shared" si="28"/>
        <v>8</v>
      </c>
      <c r="U167" s="42">
        <v>4</v>
      </c>
      <c r="V167" s="42">
        <v>19</v>
      </c>
      <c r="W167" s="142">
        <v>5</v>
      </c>
      <c r="Y167" s="42">
        <f t="shared" si="29"/>
        <v>0</v>
      </c>
      <c r="Z167" s="42">
        <f t="shared" si="30"/>
        <v>0</v>
      </c>
      <c r="AA167" s="42">
        <f t="shared" si="24"/>
        <v>968</v>
      </c>
      <c r="AB167" s="42">
        <f t="shared" si="25"/>
        <v>19569</v>
      </c>
      <c r="AC167" s="42">
        <f>ROUND(($F167-SUM($O167:$P167))*'Cust MB ComLg True Rate Spread'!$E$25,0)</f>
        <v>32</v>
      </c>
      <c r="AD167" s="42">
        <f t="shared" si="31"/>
        <v>89</v>
      </c>
      <c r="AE167" s="42">
        <f t="shared" si="26"/>
        <v>230</v>
      </c>
      <c r="AF167" s="42">
        <f>ROUND(($H167-SUM($R167:$S167))*'Cust MB ComLg True Rate Spread'!$H$25,0)</f>
        <v>11</v>
      </c>
      <c r="AG167" s="42">
        <f t="shared" si="32"/>
        <v>44</v>
      </c>
      <c r="AH167" s="42">
        <f>ROUND(($I167-SUM($T167:$U167))*'Cust MB ComLg True Rate Spread'!$J$25,0)</f>
        <v>0</v>
      </c>
      <c r="AI167" s="42">
        <f>'Cust MB ComLg True Rate Spread'!$K$15</f>
        <v>0</v>
      </c>
      <c r="AJ167" s="44">
        <f t="shared" si="33"/>
        <v>25</v>
      </c>
    </row>
    <row r="168" spans="1:36">
      <c r="A168" s="3">
        <f t="shared" si="34"/>
        <v>2025</v>
      </c>
      <c r="B168" s="3" t="s">
        <v>43</v>
      </c>
      <c r="C168" s="36">
        <v>0</v>
      </c>
      <c r="D168" s="36">
        <v>0</v>
      </c>
      <c r="E168" s="36">
        <f>'ComLg Class kWh'!E173</f>
        <v>972</v>
      </c>
      <c r="F168" s="36">
        <f>'ComLg Class kWh'!C173</f>
        <v>19603</v>
      </c>
      <c r="G168" s="36">
        <f>'ComLg Class kWh'!D173</f>
        <v>89</v>
      </c>
      <c r="H168" s="36">
        <f>'ComLg Class kWh'!F173</f>
        <v>247</v>
      </c>
      <c r="I168" s="36">
        <f>'ComLg Class kWh'!G173</f>
        <v>75</v>
      </c>
      <c r="J168" s="36">
        <f>'ComLg Class kWh'!H173</f>
        <v>30</v>
      </c>
      <c r="L168" s="42">
        <v>0</v>
      </c>
      <c r="M168" s="42">
        <v>0</v>
      </c>
      <c r="N168" s="42">
        <f>'Cust MB ComLg True Rate Spread'!C$19</f>
        <v>0</v>
      </c>
      <c r="O168" s="42">
        <v>5</v>
      </c>
      <c r="P168" s="42">
        <v>0</v>
      </c>
      <c r="Q168" s="42">
        <v>1</v>
      </c>
      <c r="R168" s="42">
        <f t="shared" si="27"/>
        <v>5</v>
      </c>
      <c r="S168" s="142">
        <v>1</v>
      </c>
      <c r="T168" s="42">
        <f t="shared" si="28"/>
        <v>8</v>
      </c>
      <c r="U168" s="42">
        <v>4</v>
      </c>
      <c r="V168" s="42">
        <v>19</v>
      </c>
      <c r="W168" s="142">
        <v>5</v>
      </c>
      <c r="Y168" s="42">
        <f t="shared" si="29"/>
        <v>0</v>
      </c>
      <c r="Z168" s="42">
        <f t="shared" si="30"/>
        <v>0</v>
      </c>
      <c r="AA168" s="42">
        <f t="shared" si="24"/>
        <v>972</v>
      </c>
      <c r="AB168" s="42">
        <f t="shared" si="25"/>
        <v>19566</v>
      </c>
      <c r="AC168" s="42">
        <f>ROUND(($F168-SUM($O168:$P168))*'Cust MB ComLg True Rate Spread'!$E$25,0)</f>
        <v>32</v>
      </c>
      <c r="AD168" s="42">
        <f t="shared" si="31"/>
        <v>88</v>
      </c>
      <c r="AE168" s="42">
        <f t="shared" si="26"/>
        <v>230</v>
      </c>
      <c r="AF168" s="42">
        <f>ROUND(($H168-SUM($R168:$S168))*'Cust MB ComLg True Rate Spread'!$H$25,0)</f>
        <v>11</v>
      </c>
      <c r="AG168" s="42">
        <f t="shared" si="32"/>
        <v>44</v>
      </c>
      <c r="AH168" s="42">
        <f>ROUND(($I168-SUM($T168:$U168))*'Cust MB ComLg True Rate Spread'!$J$25,0)</f>
        <v>0</v>
      </c>
      <c r="AI168" s="42">
        <f>'Cust MB ComLg True Rate Spread'!$K$15</f>
        <v>0</v>
      </c>
      <c r="AJ168" s="44">
        <f t="shared" si="33"/>
        <v>25</v>
      </c>
    </row>
    <row r="169" spans="1:36">
      <c r="A169" s="3">
        <f t="shared" si="34"/>
        <v>2025</v>
      </c>
      <c r="B169" s="3" t="s">
        <v>44</v>
      </c>
      <c r="C169" s="36">
        <v>0</v>
      </c>
      <c r="D169" s="36">
        <v>0</v>
      </c>
      <c r="E169" s="36">
        <f>'ComLg Class kWh'!E174</f>
        <v>975</v>
      </c>
      <c r="F169" s="36">
        <f>'ComLg Class kWh'!C174</f>
        <v>19601</v>
      </c>
      <c r="G169" s="36">
        <f>'ComLg Class kWh'!D174</f>
        <v>89</v>
      </c>
      <c r="H169" s="36">
        <f>'ComLg Class kWh'!F174</f>
        <v>248</v>
      </c>
      <c r="I169" s="36">
        <f>'ComLg Class kWh'!G174</f>
        <v>75</v>
      </c>
      <c r="J169" s="36">
        <f>'ComLg Class kWh'!H174</f>
        <v>30</v>
      </c>
      <c r="L169" s="42">
        <v>0</v>
      </c>
      <c r="M169" s="42">
        <v>0</v>
      </c>
      <c r="N169" s="42">
        <f>'Cust MB ComLg True Rate Spread'!C$19</f>
        <v>0</v>
      </c>
      <c r="O169" s="42">
        <v>5</v>
      </c>
      <c r="P169" s="42">
        <v>0</v>
      </c>
      <c r="Q169" s="42">
        <v>1</v>
      </c>
      <c r="R169" s="42">
        <f t="shared" si="27"/>
        <v>5</v>
      </c>
      <c r="S169" s="142">
        <v>1</v>
      </c>
      <c r="T169" s="42">
        <f t="shared" si="28"/>
        <v>8</v>
      </c>
      <c r="U169" s="42">
        <v>4</v>
      </c>
      <c r="V169" s="42">
        <v>19</v>
      </c>
      <c r="W169" s="142">
        <v>5</v>
      </c>
      <c r="Y169" s="42">
        <f t="shared" si="29"/>
        <v>0</v>
      </c>
      <c r="Z169" s="42">
        <f t="shared" si="30"/>
        <v>0</v>
      </c>
      <c r="AA169" s="42">
        <f t="shared" si="24"/>
        <v>975</v>
      </c>
      <c r="AB169" s="42">
        <f t="shared" si="25"/>
        <v>19564</v>
      </c>
      <c r="AC169" s="42">
        <f>ROUND(($F169-SUM($O169:$P169))*'Cust MB ComLg True Rate Spread'!$E$25,0)</f>
        <v>32</v>
      </c>
      <c r="AD169" s="42">
        <f t="shared" si="31"/>
        <v>88</v>
      </c>
      <c r="AE169" s="42">
        <f t="shared" si="26"/>
        <v>231</v>
      </c>
      <c r="AF169" s="42">
        <f>ROUND(($H169-SUM($R169:$S169))*'Cust MB ComLg True Rate Spread'!$H$25,0)</f>
        <v>11</v>
      </c>
      <c r="AG169" s="42">
        <f t="shared" si="32"/>
        <v>44</v>
      </c>
      <c r="AH169" s="42">
        <f>ROUND(($I169-SUM($T169:$U169))*'Cust MB ComLg True Rate Spread'!$J$25,0)</f>
        <v>0</v>
      </c>
      <c r="AI169" s="42">
        <f>'Cust MB ComLg True Rate Spread'!$K$15</f>
        <v>0</v>
      </c>
      <c r="AJ169" s="44">
        <f t="shared" si="33"/>
        <v>25</v>
      </c>
    </row>
    <row r="170" spans="1:36">
      <c r="A170" s="3">
        <f t="shared" si="34"/>
        <v>2025</v>
      </c>
      <c r="B170" s="3" t="s">
        <v>45</v>
      </c>
      <c r="C170" s="36">
        <v>0</v>
      </c>
      <c r="D170" s="36">
        <v>0</v>
      </c>
      <c r="E170" s="36">
        <f>'ComLg Class kWh'!E175</f>
        <v>978</v>
      </c>
      <c r="F170" s="36">
        <f>'ComLg Class kWh'!C175</f>
        <v>19603</v>
      </c>
      <c r="G170" s="36">
        <f>'ComLg Class kWh'!D175</f>
        <v>89</v>
      </c>
      <c r="H170" s="36">
        <f>'ComLg Class kWh'!F175</f>
        <v>249</v>
      </c>
      <c r="I170" s="36">
        <f>'ComLg Class kWh'!G175</f>
        <v>75</v>
      </c>
      <c r="J170" s="36">
        <f>'ComLg Class kWh'!H175</f>
        <v>30</v>
      </c>
      <c r="L170" s="42">
        <v>0</v>
      </c>
      <c r="M170" s="42">
        <v>0</v>
      </c>
      <c r="N170" s="42">
        <f>'Cust MB ComLg True Rate Spread'!C$19</f>
        <v>0</v>
      </c>
      <c r="O170" s="42">
        <v>5</v>
      </c>
      <c r="P170" s="42">
        <v>0</v>
      </c>
      <c r="Q170" s="42">
        <v>1</v>
      </c>
      <c r="R170" s="42">
        <f t="shared" si="27"/>
        <v>5</v>
      </c>
      <c r="S170" s="142">
        <v>1</v>
      </c>
      <c r="T170" s="42">
        <f t="shared" si="28"/>
        <v>8</v>
      </c>
      <c r="U170" s="42">
        <v>4</v>
      </c>
      <c r="V170" s="42">
        <v>19</v>
      </c>
      <c r="W170" s="142">
        <v>5</v>
      </c>
      <c r="Y170" s="42">
        <f t="shared" si="29"/>
        <v>0</v>
      </c>
      <c r="Z170" s="42">
        <f t="shared" si="30"/>
        <v>0</v>
      </c>
      <c r="AA170" s="42">
        <f t="shared" si="24"/>
        <v>978</v>
      </c>
      <c r="AB170" s="42">
        <f t="shared" si="25"/>
        <v>19566</v>
      </c>
      <c r="AC170" s="42">
        <f>ROUND(($F170-SUM($O170:$P170))*'Cust MB ComLg True Rate Spread'!$E$25,0)</f>
        <v>32</v>
      </c>
      <c r="AD170" s="42">
        <f t="shared" si="31"/>
        <v>88</v>
      </c>
      <c r="AE170" s="42">
        <f t="shared" si="26"/>
        <v>232</v>
      </c>
      <c r="AF170" s="42">
        <f>ROUND(($H170-SUM($R170:$S170))*'Cust MB ComLg True Rate Spread'!$H$25,0)</f>
        <v>11</v>
      </c>
      <c r="AG170" s="42">
        <f t="shared" si="32"/>
        <v>44</v>
      </c>
      <c r="AH170" s="42">
        <f>ROUND(($I170-SUM($T170:$U170))*'Cust MB ComLg True Rate Spread'!$J$25,0)</f>
        <v>0</v>
      </c>
      <c r="AI170" s="42">
        <f>'Cust MB ComLg True Rate Spread'!$K$15</f>
        <v>0</v>
      </c>
      <c r="AJ170" s="44">
        <f t="shared" si="33"/>
        <v>25</v>
      </c>
    </row>
    <row r="171" spans="1:36">
      <c r="A171" s="3">
        <f t="shared" si="34"/>
        <v>2025</v>
      </c>
      <c r="B171" s="3" t="s">
        <v>46</v>
      </c>
      <c r="C171" s="36">
        <v>0</v>
      </c>
      <c r="D171" s="36">
        <v>0</v>
      </c>
      <c r="E171" s="36">
        <f>'ComLg Class kWh'!E176</f>
        <v>981</v>
      </c>
      <c r="F171" s="36">
        <f>'ComLg Class kWh'!C176</f>
        <v>19611</v>
      </c>
      <c r="G171" s="36">
        <f>'ComLg Class kWh'!D176</f>
        <v>88</v>
      </c>
      <c r="H171" s="36">
        <f>'ComLg Class kWh'!F176</f>
        <v>249</v>
      </c>
      <c r="I171" s="36">
        <f>'ComLg Class kWh'!G176</f>
        <v>75</v>
      </c>
      <c r="J171" s="36">
        <f>'ComLg Class kWh'!H176</f>
        <v>30</v>
      </c>
      <c r="L171" s="42">
        <v>0</v>
      </c>
      <c r="M171" s="42">
        <v>0</v>
      </c>
      <c r="N171" s="42">
        <f>'Cust MB ComLg True Rate Spread'!C$19</f>
        <v>0</v>
      </c>
      <c r="O171" s="42">
        <v>5</v>
      </c>
      <c r="P171" s="42">
        <v>0</v>
      </c>
      <c r="Q171" s="42">
        <v>1</v>
      </c>
      <c r="R171" s="42">
        <f t="shared" si="27"/>
        <v>5</v>
      </c>
      <c r="S171" s="142">
        <v>1</v>
      </c>
      <c r="T171" s="42">
        <f t="shared" si="28"/>
        <v>8</v>
      </c>
      <c r="U171" s="42">
        <v>4</v>
      </c>
      <c r="V171" s="42">
        <v>19</v>
      </c>
      <c r="W171" s="142">
        <v>5</v>
      </c>
      <c r="Y171" s="42">
        <f t="shared" si="29"/>
        <v>0</v>
      </c>
      <c r="Z171" s="42">
        <f t="shared" si="30"/>
        <v>0</v>
      </c>
      <c r="AA171" s="42">
        <f t="shared" si="24"/>
        <v>981</v>
      </c>
      <c r="AB171" s="42">
        <f t="shared" si="25"/>
        <v>19574</v>
      </c>
      <c r="AC171" s="42">
        <f>ROUND(($F171-SUM($O171:$P171))*'Cust MB ComLg True Rate Spread'!$E$25,0)</f>
        <v>32</v>
      </c>
      <c r="AD171" s="42">
        <f t="shared" si="31"/>
        <v>87</v>
      </c>
      <c r="AE171" s="42">
        <f t="shared" si="26"/>
        <v>232</v>
      </c>
      <c r="AF171" s="42">
        <f>ROUND(($H171-SUM($R171:$S171))*'Cust MB ComLg True Rate Spread'!$H$25,0)</f>
        <v>11</v>
      </c>
      <c r="AG171" s="42">
        <f t="shared" si="32"/>
        <v>44</v>
      </c>
      <c r="AH171" s="42">
        <f>ROUND(($I171-SUM($T171:$U171))*'Cust MB ComLg True Rate Spread'!$J$25,0)</f>
        <v>0</v>
      </c>
      <c r="AI171" s="42">
        <f>'Cust MB ComLg True Rate Spread'!$K$15</f>
        <v>0</v>
      </c>
      <c r="AJ171" s="44">
        <f t="shared" si="33"/>
        <v>25</v>
      </c>
    </row>
    <row r="172" spans="1:36">
      <c r="A172" s="3">
        <f t="shared" si="34"/>
        <v>2026</v>
      </c>
      <c r="B172" s="3" t="s">
        <v>31</v>
      </c>
      <c r="C172" s="36">
        <v>0</v>
      </c>
      <c r="D172" s="36">
        <v>0</v>
      </c>
      <c r="E172" s="36">
        <f>'ComLg Class kWh'!E177</f>
        <v>985</v>
      </c>
      <c r="F172" s="36">
        <f>'ComLg Class kWh'!C177</f>
        <v>19629</v>
      </c>
      <c r="G172" s="36">
        <f>'ComLg Class kWh'!D177</f>
        <v>88</v>
      </c>
      <c r="H172" s="36">
        <f>'ComLg Class kWh'!F177</f>
        <v>250</v>
      </c>
      <c r="I172" s="36">
        <f>'ComLg Class kWh'!G177</f>
        <v>75</v>
      </c>
      <c r="J172" s="36">
        <f>'ComLg Class kWh'!H177</f>
        <v>30</v>
      </c>
      <c r="L172" s="42">
        <v>0</v>
      </c>
      <c r="M172" s="42">
        <v>0</v>
      </c>
      <c r="N172" s="42">
        <f>'Cust MB ComLg True Rate Spread'!C$19</f>
        <v>0</v>
      </c>
      <c r="O172" s="42">
        <v>5</v>
      </c>
      <c r="P172" s="42">
        <v>0</v>
      </c>
      <c r="Q172" s="42">
        <v>1</v>
      </c>
      <c r="R172" s="42">
        <f t="shared" si="27"/>
        <v>5</v>
      </c>
      <c r="S172" s="142">
        <v>1</v>
      </c>
      <c r="T172" s="42">
        <f t="shared" si="28"/>
        <v>8</v>
      </c>
      <c r="U172" s="42">
        <v>4</v>
      </c>
      <c r="V172" s="42">
        <v>19</v>
      </c>
      <c r="W172" s="142">
        <v>5</v>
      </c>
      <c r="Y172" s="42">
        <f t="shared" si="29"/>
        <v>0</v>
      </c>
      <c r="Z172" s="42">
        <f t="shared" si="30"/>
        <v>0</v>
      </c>
      <c r="AA172" s="42">
        <f t="shared" si="24"/>
        <v>985</v>
      </c>
      <c r="AB172" s="42">
        <f t="shared" si="25"/>
        <v>19592</v>
      </c>
      <c r="AC172" s="42">
        <f>ROUND(($F172-SUM($O172:$P172))*'Cust MB ComLg True Rate Spread'!$E$25,0)</f>
        <v>32</v>
      </c>
      <c r="AD172" s="42">
        <f t="shared" si="31"/>
        <v>87</v>
      </c>
      <c r="AE172" s="42">
        <f t="shared" si="26"/>
        <v>233</v>
      </c>
      <c r="AF172" s="42">
        <f>ROUND(($H172-SUM($R172:$S172))*'Cust MB ComLg True Rate Spread'!$H$25,0)</f>
        <v>11</v>
      </c>
      <c r="AG172" s="42">
        <f t="shared" si="32"/>
        <v>44</v>
      </c>
      <c r="AH172" s="42">
        <f>ROUND(($I172-SUM($T172:$U172))*'Cust MB ComLg True Rate Spread'!$J$25,0)</f>
        <v>0</v>
      </c>
      <c r="AI172" s="42">
        <f>'Cust MB ComLg True Rate Spread'!$K$15</f>
        <v>0</v>
      </c>
      <c r="AJ172" s="44">
        <f t="shared" si="33"/>
        <v>25</v>
      </c>
    </row>
    <row r="173" spans="1:36">
      <c r="A173" s="3">
        <f t="shared" si="34"/>
        <v>2026</v>
      </c>
      <c r="B173" s="3" t="s">
        <v>32</v>
      </c>
      <c r="C173" s="36">
        <v>0</v>
      </c>
      <c r="D173" s="36">
        <v>0</v>
      </c>
      <c r="E173" s="36">
        <f>'ComLg Class kWh'!E178</f>
        <v>988</v>
      </c>
      <c r="F173" s="36">
        <f>'ComLg Class kWh'!C178</f>
        <v>19647</v>
      </c>
      <c r="G173" s="36">
        <f>'ComLg Class kWh'!D178</f>
        <v>88</v>
      </c>
      <c r="H173" s="36">
        <f>'ComLg Class kWh'!F178</f>
        <v>251</v>
      </c>
      <c r="I173" s="36">
        <f>'ComLg Class kWh'!G178</f>
        <v>75</v>
      </c>
      <c r="J173" s="36">
        <f>'ComLg Class kWh'!H178</f>
        <v>30</v>
      </c>
      <c r="L173" s="42">
        <v>0</v>
      </c>
      <c r="M173" s="42">
        <v>0</v>
      </c>
      <c r="N173" s="42">
        <f>'Cust MB ComLg True Rate Spread'!C$19</f>
        <v>0</v>
      </c>
      <c r="O173" s="42">
        <v>5</v>
      </c>
      <c r="P173" s="42">
        <v>0</v>
      </c>
      <c r="Q173" s="42">
        <v>1</v>
      </c>
      <c r="R173" s="42">
        <f t="shared" si="27"/>
        <v>5</v>
      </c>
      <c r="S173" s="142">
        <v>1</v>
      </c>
      <c r="T173" s="42">
        <f t="shared" si="28"/>
        <v>8</v>
      </c>
      <c r="U173" s="42">
        <v>4</v>
      </c>
      <c r="V173" s="42">
        <v>19</v>
      </c>
      <c r="W173" s="142">
        <v>5</v>
      </c>
      <c r="Y173" s="42">
        <f t="shared" si="29"/>
        <v>0</v>
      </c>
      <c r="Z173" s="42">
        <f t="shared" si="30"/>
        <v>0</v>
      </c>
      <c r="AA173" s="42">
        <f t="shared" si="24"/>
        <v>988</v>
      </c>
      <c r="AB173" s="42">
        <f t="shared" si="25"/>
        <v>19610</v>
      </c>
      <c r="AC173" s="42">
        <f>ROUND(($F173-SUM($O173:$P173))*'Cust MB ComLg True Rate Spread'!$E$25,0)</f>
        <v>32</v>
      </c>
      <c r="AD173" s="42">
        <f t="shared" si="31"/>
        <v>87</v>
      </c>
      <c r="AE173" s="42">
        <f t="shared" si="26"/>
        <v>234</v>
      </c>
      <c r="AF173" s="42">
        <f>ROUND(($H173-SUM($R173:$S173))*'Cust MB ComLg True Rate Spread'!$H$25,0)</f>
        <v>11</v>
      </c>
      <c r="AG173" s="42">
        <f t="shared" si="32"/>
        <v>44</v>
      </c>
      <c r="AH173" s="42">
        <f>ROUND(($I173-SUM($T173:$U173))*'Cust MB ComLg True Rate Spread'!$J$25,0)</f>
        <v>0</v>
      </c>
      <c r="AI173" s="42">
        <f>'Cust MB ComLg True Rate Spread'!$K$15</f>
        <v>0</v>
      </c>
      <c r="AJ173" s="44">
        <f t="shared" si="33"/>
        <v>25</v>
      </c>
    </row>
    <row r="174" spans="1:36">
      <c r="A174" s="3">
        <f t="shared" si="34"/>
        <v>2026</v>
      </c>
      <c r="B174" s="3" t="s">
        <v>33</v>
      </c>
      <c r="C174" s="36">
        <v>0</v>
      </c>
      <c r="D174" s="36">
        <v>0</v>
      </c>
      <c r="E174" s="36">
        <f>'ComLg Class kWh'!E179</f>
        <v>992</v>
      </c>
      <c r="F174" s="36">
        <f>'ComLg Class kWh'!C179</f>
        <v>19661</v>
      </c>
      <c r="G174" s="36">
        <f>'ComLg Class kWh'!D179</f>
        <v>88</v>
      </c>
      <c r="H174" s="36">
        <f>'ComLg Class kWh'!F179</f>
        <v>252</v>
      </c>
      <c r="I174" s="36">
        <f>'ComLg Class kWh'!G179</f>
        <v>75</v>
      </c>
      <c r="J174" s="36">
        <f>'ComLg Class kWh'!H179</f>
        <v>30</v>
      </c>
      <c r="L174" s="42">
        <v>0</v>
      </c>
      <c r="M174" s="42">
        <v>0</v>
      </c>
      <c r="N174" s="42">
        <f>'Cust MB ComLg True Rate Spread'!C$19</f>
        <v>0</v>
      </c>
      <c r="O174" s="42">
        <v>5</v>
      </c>
      <c r="P174" s="42">
        <v>0</v>
      </c>
      <c r="Q174" s="42">
        <v>1</v>
      </c>
      <c r="R174" s="42">
        <f t="shared" si="27"/>
        <v>5</v>
      </c>
      <c r="S174" s="142">
        <v>1</v>
      </c>
      <c r="T174" s="42">
        <f t="shared" si="28"/>
        <v>8</v>
      </c>
      <c r="U174" s="42">
        <v>4</v>
      </c>
      <c r="V174" s="42">
        <v>19</v>
      </c>
      <c r="W174" s="142">
        <v>5</v>
      </c>
      <c r="Y174" s="42">
        <f t="shared" si="29"/>
        <v>0</v>
      </c>
      <c r="Z174" s="42">
        <f t="shared" si="30"/>
        <v>0</v>
      </c>
      <c r="AA174" s="42">
        <f t="shared" si="24"/>
        <v>992</v>
      </c>
      <c r="AB174" s="42">
        <f t="shared" si="25"/>
        <v>19624</v>
      </c>
      <c r="AC174" s="42">
        <f>ROUND(($F174-SUM($O174:$P174))*'Cust MB ComLg True Rate Spread'!$E$25,0)</f>
        <v>32</v>
      </c>
      <c r="AD174" s="42">
        <f t="shared" si="31"/>
        <v>87</v>
      </c>
      <c r="AE174" s="42">
        <f t="shared" si="26"/>
        <v>235</v>
      </c>
      <c r="AF174" s="42">
        <f>ROUND(($H174-SUM($R174:$S174))*'Cust MB ComLg True Rate Spread'!$H$25,0)</f>
        <v>11</v>
      </c>
      <c r="AG174" s="42">
        <f t="shared" si="32"/>
        <v>44</v>
      </c>
      <c r="AH174" s="42">
        <f>ROUND(($I174-SUM($T174:$U174))*'Cust MB ComLg True Rate Spread'!$J$25,0)</f>
        <v>0</v>
      </c>
      <c r="AI174" s="42">
        <f>'Cust MB ComLg True Rate Spread'!$K$15</f>
        <v>0</v>
      </c>
      <c r="AJ174" s="44">
        <f t="shared" si="33"/>
        <v>25</v>
      </c>
    </row>
    <row r="175" spans="1:36">
      <c r="A175" s="3">
        <f t="shared" si="34"/>
        <v>2026</v>
      </c>
      <c r="B175" s="3" t="s">
        <v>34</v>
      </c>
      <c r="C175" s="36">
        <v>0</v>
      </c>
      <c r="D175" s="36">
        <v>0</v>
      </c>
      <c r="E175" s="36">
        <f>'ComLg Class kWh'!E180</f>
        <v>995</v>
      </c>
      <c r="F175" s="36">
        <f>'ComLg Class kWh'!C180</f>
        <v>19677</v>
      </c>
      <c r="G175" s="36">
        <f>'ComLg Class kWh'!D180</f>
        <v>88</v>
      </c>
      <c r="H175" s="36">
        <f>'ComLg Class kWh'!F180</f>
        <v>252</v>
      </c>
      <c r="I175" s="36">
        <f>'ComLg Class kWh'!G180</f>
        <v>75</v>
      </c>
      <c r="J175" s="36">
        <f>'ComLg Class kWh'!H180</f>
        <v>30</v>
      </c>
      <c r="L175" s="42">
        <v>0</v>
      </c>
      <c r="M175" s="42">
        <v>0</v>
      </c>
      <c r="N175" s="42">
        <f>'Cust MB ComLg True Rate Spread'!C$19</f>
        <v>0</v>
      </c>
      <c r="O175" s="42">
        <v>5</v>
      </c>
      <c r="P175" s="42">
        <v>0</v>
      </c>
      <c r="Q175" s="42">
        <v>1</v>
      </c>
      <c r="R175" s="42">
        <f t="shared" si="27"/>
        <v>5</v>
      </c>
      <c r="S175" s="142">
        <v>1</v>
      </c>
      <c r="T175" s="42">
        <f t="shared" si="28"/>
        <v>8</v>
      </c>
      <c r="U175" s="42">
        <v>4</v>
      </c>
      <c r="V175" s="42">
        <v>19</v>
      </c>
      <c r="W175" s="142">
        <v>5</v>
      </c>
      <c r="Y175" s="42">
        <f t="shared" si="29"/>
        <v>0</v>
      </c>
      <c r="Z175" s="42">
        <f t="shared" si="30"/>
        <v>0</v>
      </c>
      <c r="AA175" s="42">
        <f t="shared" si="24"/>
        <v>995</v>
      </c>
      <c r="AB175" s="42">
        <f t="shared" si="25"/>
        <v>19639</v>
      </c>
      <c r="AC175" s="42">
        <f>ROUND(($F175-SUM($O175:$P175))*'Cust MB ComLg True Rate Spread'!$E$25,0)</f>
        <v>33</v>
      </c>
      <c r="AD175" s="42">
        <f t="shared" si="31"/>
        <v>87</v>
      </c>
      <c r="AE175" s="42">
        <f t="shared" si="26"/>
        <v>235</v>
      </c>
      <c r="AF175" s="42">
        <f>ROUND(($H175-SUM($R175:$S175))*'Cust MB ComLg True Rate Spread'!$H$25,0)</f>
        <v>11</v>
      </c>
      <c r="AG175" s="42">
        <f t="shared" si="32"/>
        <v>44</v>
      </c>
      <c r="AH175" s="42">
        <f>ROUND(($I175-SUM($T175:$U175))*'Cust MB ComLg True Rate Spread'!$J$25,0)</f>
        <v>0</v>
      </c>
      <c r="AI175" s="42">
        <f>'Cust MB ComLg True Rate Spread'!$K$15</f>
        <v>0</v>
      </c>
      <c r="AJ175" s="44">
        <f t="shared" si="33"/>
        <v>25</v>
      </c>
    </row>
    <row r="176" spans="1:36">
      <c r="A176" s="3">
        <f t="shared" si="34"/>
        <v>2026</v>
      </c>
      <c r="B176" s="3" t="s">
        <v>35</v>
      </c>
      <c r="C176" s="36">
        <v>0</v>
      </c>
      <c r="D176" s="36">
        <v>0</v>
      </c>
      <c r="E176" s="36">
        <f>'ComLg Class kWh'!E181</f>
        <v>998</v>
      </c>
      <c r="F176" s="36">
        <f>'ComLg Class kWh'!C181</f>
        <v>19690</v>
      </c>
      <c r="G176" s="36">
        <f>'ComLg Class kWh'!D181</f>
        <v>88</v>
      </c>
      <c r="H176" s="36">
        <f>'ComLg Class kWh'!F181</f>
        <v>254</v>
      </c>
      <c r="I176" s="36">
        <f>'ComLg Class kWh'!G181</f>
        <v>75</v>
      </c>
      <c r="J176" s="36">
        <f>'ComLg Class kWh'!H181</f>
        <v>30</v>
      </c>
      <c r="L176" s="42">
        <v>0</v>
      </c>
      <c r="M176" s="42">
        <v>0</v>
      </c>
      <c r="N176" s="42">
        <f>'Cust MB ComLg True Rate Spread'!C$19</f>
        <v>0</v>
      </c>
      <c r="O176" s="42">
        <v>5</v>
      </c>
      <c r="P176" s="42">
        <v>0</v>
      </c>
      <c r="Q176" s="42">
        <v>1</v>
      </c>
      <c r="R176" s="42">
        <f t="shared" si="27"/>
        <v>5</v>
      </c>
      <c r="S176" s="142">
        <v>1</v>
      </c>
      <c r="T176" s="42">
        <f t="shared" si="28"/>
        <v>8</v>
      </c>
      <c r="U176" s="42">
        <v>4</v>
      </c>
      <c r="V176" s="42">
        <v>19</v>
      </c>
      <c r="W176" s="142">
        <v>5</v>
      </c>
      <c r="Y176" s="42">
        <f t="shared" si="29"/>
        <v>0</v>
      </c>
      <c r="Z176" s="42">
        <f t="shared" si="30"/>
        <v>0</v>
      </c>
      <c r="AA176" s="42">
        <f t="shared" si="24"/>
        <v>998</v>
      </c>
      <c r="AB176" s="42">
        <f t="shared" si="25"/>
        <v>19652</v>
      </c>
      <c r="AC176" s="42">
        <f>ROUND(($F176-SUM($O176:$P176))*'Cust MB ComLg True Rate Spread'!$E$25,0)</f>
        <v>33</v>
      </c>
      <c r="AD176" s="42">
        <f t="shared" si="31"/>
        <v>87</v>
      </c>
      <c r="AE176" s="42">
        <f t="shared" si="26"/>
        <v>237</v>
      </c>
      <c r="AF176" s="42">
        <f>ROUND(($H176-SUM($R176:$S176))*'Cust MB ComLg True Rate Spread'!$H$25,0)</f>
        <v>11</v>
      </c>
      <c r="AG176" s="42">
        <f t="shared" si="32"/>
        <v>44</v>
      </c>
      <c r="AH176" s="42">
        <f>ROUND(($I176-SUM($T176:$U176))*'Cust MB ComLg True Rate Spread'!$J$25,0)</f>
        <v>0</v>
      </c>
      <c r="AI176" s="42">
        <f>'Cust MB ComLg True Rate Spread'!$K$15</f>
        <v>0</v>
      </c>
      <c r="AJ176" s="44">
        <f t="shared" si="33"/>
        <v>25</v>
      </c>
    </row>
    <row r="177" spans="1:36">
      <c r="A177" s="3">
        <f t="shared" si="34"/>
        <v>2026</v>
      </c>
      <c r="B177" s="3" t="s">
        <v>36</v>
      </c>
      <c r="C177" s="36">
        <v>0</v>
      </c>
      <c r="D177" s="36">
        <v>0</v>
      </c>
      <c r="E177" s="36">
        <f>'ComLg Class kWh'!E182</f>
        <v>1002</v>
      </c>
      <c r="F177" s="36">
        <f>'ComLg Class kWh'!C182</f>
        <v>19711</v>
      </c>
      <c r="G177" s="36">
        <f>'ComLg Class kWh'!D182</f>
        <v>88</v>
      </c>
      <c r="H177" s="36">
        <f>'ComLg Class kWh'!F182</f>
        <v>254</v>
      </c>
      <c r="I177" s="36">
        <f>'ComLg Class kWh'!G182</f>
        <v>75</v>
      </c>
      <c r="J177" s="36">
        <f>'ComLg Class kWh'!H182</f>
        <v>30</v>
      </c>
      <c r="L177" s="42">
        <v>0</v>
      </c>
      <c r="M177" s="42">
        <v>0</v>
      </c>
      <c r="N177" s="42">
        <f>'Cust MB ComLg True Rate Spread'!C$19</f>
        <v>0</v>
      </c>
      <c r="O177" s="42">
        <v>5</v>
      </c>
      <c r="P177" s="42">
        <v>0</v>
      </c>
      <c r="Q177" s="42">
        <v>1</v>
      </c>
      <c r="R177" s="42">
        <f t="shared" si="27"/>
        <v>5</v>
      </c>
      <c r="S177" s="142">
        <v>1</v>
      </c>
      <c r="T177" s="42">
        <f t="shared" si="28"/>
        <v>8</v>
      </c>
      <c r="U177" s="42">
        <v>4</v>
      </c>
      <c r="V177" s="42">
        <v>19</v>
      </c>
      <c r="W177" s="142">
        <v>5</v>
      </c>
      <c r="Y177" s="42">
        <f t="shared" si="29"/>
        <v>0</v>
      </c>
      <c r="Z177" s="42">
        <f t="shared" si="30"/>
        <v>0</v>
      </c>
      <c r="AA177" s="42">
        <f t="shared" si="24"/>
        <v>1002</v>
      </c>
      <c r="AB177" s="42">
        <f t="shared" si="25"/>
        <v>19673</v>
      </c>
      <c r="AC177" s="42">
        <f>ROUND(($F177-SUM($O177:$P177))*'Cust MB ComLg True Rate Spread'!$E$25,0)</f>
        <v>33</v>
      </c>
      <c r="AD177" s="42">
        <f t="shared" si="31"/>
        <v>87</v>
      </c>
      <c r="AE177" s="42">
        <f t="shared" si="26"/>
        <v>237</v>
      </c>
      <c r="AF177" s="42">
        <f>ROUND(($H177-SUM($R177:$S177))*'Cust MB ComLg True Rate Spread'!$H$25,0)</f>
        <v>11</v>
      </c>
      <c r="AG177" s="42">
        <f t="shared" si="32"/>
        <v>44</v>
      </c>
      <c r="AH177" s="42">
        <f>ROUND(($I177-SUM($T177:$U177))*'Cust MB ComLg True Rate Spread'!$J$25,0)</f>
        <v>0</v>
      </c>
      <c r="AI177" s="42">
        <f>'Cust MB ComLg True Rate Spread'!$K$15</f>
        <v>0</v>
      </c>
      <c r="AJ177" s="44">
        <f t="shared" si="33"/>
        <v>25</v>
      </c>
    </row>
    <row r="178" spans="1:36">
      <c r="A178" s="3">
        <f t="shared" si="34"/>
        <v>2026</v>
      </c>
      <c r="B178" s="3" t="s">
        <v>41</v>
      </c>
      <c r="C178" s="36">
        <v>0</v>
      </c>
      <c r="D178" s="36">
        <v>0</v>
      </c>
      <c r="E178" s="36">
        <f>'ComLg Class kWh'!E183</f>
        <v>1005</v>
      </c>
      <c r="F178" s="36">
        <f>'ComLg Class kWh'!C183</f>
        <v>19724</v>
      </c>
      <c r="G178" s="36">
        <f>'ComLg Class kWh'!D183</f>
        <v>88</v>
      </c>
      <c r="H178" s="36">
        <f>'ComLg Class kWh'!F183</f>
        <v>254</v>
      </c>
      <c r="I178" s="36">
        <f>'ComLg Class kWh'!G183</f>
        <v>75</v>
      </c>
      <c r="J178" s="36">
        <f>'ComLg Class kWh'!H183</f>
        <v>30</v>
      </c>
      <c r="L178" s="42">
        <v>0</v>
      </c>
      <c r="M178" s="42">
        <v>0</v>
      </c>
      <c r="N178" s="42">
        <f>'Cust MB ComLg True Rate Spread'!C$19</f>
        <v>0</v>
      </c>
      <c r="O178" s="42">
        <v>5</v>
      </c>
      <c r="P178" s="42">
        <v>0</v>
      </c>
      <c r="Q178" s="42">
        <v>1</v>
      </c>
      <c r="R178" s="42">
        <f t="shared" si="27"/>
        <v>5</v>
      </c>
      <c r="S178" s="142">
        <v>1</v>
      </c>
      <c r="T178" s="42">
        <f t="shared" si="28"/>
        <v>8</v>
      </c>
      <c r="U178" s="42">
        <v>4</v>
      </c>
      <c r="V178" s="42">
        <v>19</v>
      </c>
      <c r="W178" s="142">
        <v>5</v>
      </c>
      <c r="Y178" s="42">
        <f t="shared" si="29"/>
        <v>0</v>
      </c>
      <c r="Z178" s="42">
        <f t="shared" si="30"/>
        <v>0</v>
      </c>
      <c r="AA178" s="42">
        <f t="shared" si="24"/>
        <v>1005</v>
      </c>
      <c r="AB178" s="42">
        <f t="shared" si="25"/>
        <v>19686</v>
      </c>
      <c r="AC178" s="42">
        <f>ROUND(($F178-SUM($O178:$P178))*'Cust MB ComLg True Rate Spread'!$E$25,0)</f>
        <v>33</v>
      </c>
      <c r="AD178" s="42">
        <f t="shared" si="31"/>
        <v>87</v>
      </c>
      <c r="AE178" s="42">
        <f t="shared" si="26"/>
        <v>237</v>
      </c>
      <c r="AF178" s="42">
        <f>ROUND(($H178-SUM($R178:$S178))*'Cust MB ComLg True Rate Spread'!$H$25,0)</f>
        <v>11</v>
      </c>
      <c r="AG178" s="42">
        <f t="shared" si="32"/>
        <v>44</v>
      </c>
      <c r="AH178" s="42">
        <f>ROUND(($I178-SUM($T178:$U178))*'Cust MB ComLg True Rate Spread'!$J$25,0)</f>
        <v>0</v>
      </c>
      <c r="AI178" s="42">
        <f>'Cust MB ComLg True Rate Spread'!$K$15</f>
        <v>0</v>
      </c>
      <c r="AJ178" s="44">
        <f t="shared" si="33"/>
        <v>25</v>
      </c>
    </row>
    <row r="179" spans="1:36">
      <c r="A179" s="3">
        <f t="shared" si="34"/>
        <v>2026</v>
      </c>
      <c r="B179" s="3" t="s">
        <v>42</v>
      </c>
      <c r="C179" s="36">
        <v>0</v>
      </c>
      <c r="D179" s="36">
        <v>0</v>
      </c>
      <c r="E179" s="36">
        <f>'ComLg Class kWh'!E184</f>
        <v>1009</v>
      </c>
      <c r="F179" s="36">
        <f>'ComLg Class kWh'!C184</f>
        <v>19733</v>
      </c>
      <c r="G179" s="36">
        <f>'ComLg Class kWh'!D184</f>
        <v>88</v>
      </c>
      <c r="H179" s="36">
        <f>'ComLg Class kWh'!F184</f>
        <v>256</v>
      </c>
      <c r="I179" s="36">
        <f>'ComLg Class kWh'!G184</f>
        <v>75</v>
      </c>
      <c r="J179" s="36">
        <f>'ComLg Class kWh'!H184</f>
        <v>30</v>
      </c>
      <c r="L179" s="42">
        <v>0</v>
      </c>
      <c r="M179" s="42">
        <v>0</v>
      </c>
      <c r="N179" s="42">
        <f>'Cust MB ComLg True Rate Spread'!C$19</f>
        <v>0</v>
      </c>
      <c r="O179" s="42">
        <v>5</v>
      </c>
      <c r="P179" s="42">
        <v>0</v>
      </c>
      <c r="Q179" s="42">
        <v>1</v>
      </c>
      <c r="R179" s="42">
        <f t="shared" si="27"/>
        <v>5</v>
      </c>
      <c r="S179" s="142">
        <v>1</v>
      </c>
      <c r="T179" s="42">
        <f t="shared" si="28"/>
        <v>8</v>
      </c>
      <c r="U179" s="42">
        <v>4</v>
      </c>
      <c r="V179" s="42">
        <v>19</v>
      </c>
      <c r="W179" s="142">
        <v>5</v>
      </c>
      <c r="Y179" s="42">
        <f t="shared" si="29"/>
        <v>0</v>
      </c>
      <c r="Z179" s="42">
        <f t="shared" si="30"/>
        <v>0</v>
      </c>
      <c r="AA179" s="42">
        <f t="shared" si="24"/>
        <v>1009</v>
      </c>
      <c r="AB179" s="42">
        <f t="shared" si="25"/>
        <v>19695</v>
      </c>
      <c r="AC179" s="42">
        <f>ROUND(($F179-SUM($O179:$P179))*'Cust MB ComLg True Rate Spread'!$E$25,0)</f>
        <v>33</v>
      </c>
      <c r="AD179" s="42">
        <f t="shared" si="31"/>
        <v>87</v>
      </c>
      <c r="AE179" s="42">
        <f t="shared" si="26"/>
        <v>239</v>
      </c>
      <c r="AF179" s="42">
        <f>ROUND(($H179-SUM($R179:$S179))*'Cust MB ComLg True Rate Spread'!$H$25,0)</f>
        <v>11</v>
      </c>
      <c r="AG179" s="42">
        <f t="shared" si="32"/>
        <v>44</v>
      </c>
      <c r="AH179" s="42">
        <f>ROUND(($I179-SUM($T179:$U179))*'Cust MB ComLg True Rate Spread'!$J$25,0)</f>
        <v>0</v>
      </c>
      <c r="AI179" s="42">
        <f>'Cust MB ComLg True Rate Spread'!$K$15</f>
        <v>0</v>
      </c>
      <c r="AJ179" s="44">
        <f t="shared" si="33"/>
        <v>25</v>
      </c>
    </row>
    <row r="180" spans="1:36">
      <c r="A180" s="3">
        <f t="shared" si="34"/>
        <v>2026</v>
      </c>
      <c r="B180" s="3" t="s">
        <v>43</v>
      </c>
      <c r="C180" s="36">
        <v>0</v>
      </c>
      <c r="D180" s="36">
        <v>0</v>
      </c>
      <c r="E180" s="36">
        <f>'ComLg Class kWh'!E185</f>
        <v>1011</v>
      </c>
      <c r="F180" s="36">
        <f>'ComLg Class kWh'!C185</f>
        <v>19731</v>
      </c>
      <c r="G180" s="36">
        <f>'ComLg Class kWh'!D185</f>
        <v>88</v>
      </c>
      <c r="H180" s="36">
        <f>'ComLg Class kWh'!F185</f>
        <v>256</v>
      </c>
      <c r="I180" s="36">
        <f>'ComLg Class kWh'!G185</f>
        <v>75</v>
      </c>
      <c r="J180" s="36">
        <f>'ComLg Class kWh'!H185</f>
        <v>30</v>
      </c>
      <c r="L180" s="42">
        <v>0</v>
      </c>
      <c r="M180" s="42">
        <v>0</v>
      </c>
      <c r="N180" s="42">
        <f>'Cust MB ComLg True Rate Spread'!C$19</f>
        <v>0</v>
      </c>
      <c r="O180" s="42">
        <v>5</v>
      </c>
      <c r="P180" s="42">
        <v>0</v>
      </c>
      <c r="Q180" s="42">
        <v>1</v>
      </c>
      <c r="R180" s="42">
        <f t="shared" si="27"/>
        <v>5</v>
      </c>
      <c r="S180" s="142">
        <v>1</v>
      </c>
      <c r="T180" s="42">
        <f t="shared" si="28"/>
        <v>8</v>
      </c>
      <c r="U180" s="42">
        <v>4</v>
      </c>
      <c r="V180" s="42">
        <v>19</v>
      </c>
      <c r="W180" s="142">
        <v>5</v>
      </c>
      <c r="Y180" s="42">
        <f t="shared" si="29"/>
        <v>0</v>
      </c>
      <c r="Z180" s="42">
        <f t="shared" si="30"/>
        <v>0</v>
      </c>
      <c r="AA180" s="42">
        <f t="shared" si="24"/>
        <v>1011</v>
      </c>
      <c r="AB180" s="42">
        <f t="shared" si="25"/>
        <v>19693</v>
      </c>
      <c r="AC180" s="42">
        <f>ROUND(($F180-SUM($O180:$P180))*'Cust MB ComLg True Rate Spread'!$E$25,0)</f>
        <v>33</v>
      </c>
      <c r="AD180" s="42">
        <f t="shared" si="31"/>
        <v>87</v>
      </c>
      <c r="AE180" s="42">
        <f t="shared" si="26"/>
        <v>239</v>
      </c>
      <c r="AF180" s="42">
        <f>ROUND(($H180-SUM($R180:$S180))*'Cust MB ComLg True Rate Spread'!$H$25,0)</f>
        <v>11</v>
      </c>
      <c r="AG180" s="42">
        <f t="shared" si="32"/>
        <v>44</v>
      </c>
      <c r="AH180" s="42">
        <f>ROUND(($I180-SUM($T180:$U180))*'Cust MB ComLg True Rate Spread'!$J$25,0)</f>
        <v>0</v>
      </c>
      <c r="AI180" s="42">
        <f>'Cust MB ComLg True Rate Spread'!$K$15</f>
        <v>0</v>
      </c>
      <c r="AJ180" s="44">
        <f t="shared" si="33"/>
        <v>25</v>
      </c>
    </row>
    <row r="181" spans="1:36">
      <c r="A181" s="3">
        <f t="shared" si="34"/>
        <v>2026</v>
      </c>
      <c r="B181" s="3" t="s">
        <v>44</v>
      </c>
      <c r="C181" s="36">
        <v>0</v>
      </c>
      <c r="D181" s="36">
        <v>0</v>
      </c>
      <c r="E181" s="36">
        <f>'ComLg Class kWh'!E186</f>
        <v>1015</v>
      </c>
      <c r="F181" s="36">
        <f>'ComLg Class kWh'!C186</f>
        <v>19730</v>
      </c>
      <c r="G181" s="36">
        <f>'ComLg Class kWh'!D186</f>
        <v>87</v>
      </c>
      <c r="H181" s="36">
        <f>'ComLg Class kWh'!F186</f>
        <v>257</v>
      </c>
      <c r="I181" s="36">
        <f>'ComLg Class kWh'!G186</f>
        <v>75</v>
      </c>
      <c r="J181" s="36">
        <f>'ComLg Class kWh'!H186</f>
        <v>30</v>
      </c>
      <c r="L181" s="42">
        <v>0</v>
      </c>
      <c r="M181" s="42">
        <v>0</v>
      </c>
      <c r="N181" s="42">
        <f>'Cust MB ComLg True Rate Spread'!C$19</f>
        <v>0</v>
      </c>
      <c r="O181" s="42">
        <v>5</v>
      </c>
      <c r="P181" s="42">
        <v>0</v>
      </c>
      <c r="Q181" s="42">
        <v>1</v>
      </c>
      <c r="R181" s="42">
        <f t="shared" si="27"/>
        <v>5</v>
      </c>
      <c r="S181" s="142">
        <v>1</v>
      </c>
      <c r="T181" s="42">
        <f t="shared" si="28"/>
        <v>8</v>
      </c>
      <c r="U181" s="42">
        <v>4</v>
      </c>
      <c r="V181" s="42">
        <v>19</v>
      </c>
      <c r="W181" s="142">
        <v>5</v>
      </c>
      <c r="Y181" s="42">
        <f t="shared" si="29"/>
        <v>0</v>
      </c>
      <c r="Z181" s="42">
        <f t="shared" si="30"/>
        <v>0</v>
      </c>
      <c r="AA181" s="42">
        <f t="shared" si="24"/>
        <v>1015</v>
      </c>
      <c r="AB181" s="42">
        <f t="shared" si="25"/>
        <v>19692</v>
      </c>
      <c r="AC181" s="42">
        <f>ROUND(($F181-SUM($O181:$P181))*'Cust MB ComLg True Rate Spread'!$E$25,0)</f>
        <v>33</v>
      </c>
      <c r="AD181" s="42">
        <f t="shared" si="31"/>
        <v>86</v>
      </c>
      <c r="AE181" s="42">
        <f t="shared" si="26"/>
        <v>240</v>
      </c>
      <c r="AF181" s="42">
        <f>ROUND(($H181-SUM($R181:$S181))*'Cust MB ComLg True Rate Spread'!$H$25,0)</f>
        <v>11</v>
      </c>
      <c r="AG181" s="42">
        <f t="shared" si="32"/>
        <v>44</v>
      </c>
      <c r="AH181" s="42">
        <f>ROUND(($I181-SUM($T181:$U181))*'Cust MB ComLg True Rate Spread'!$J$25,0)</f>
        <v>0</v>
      </c>
      <c r="AI181" s="42">
        <f>'Cust MB ComLg True Rate Spread'!$K$15</f>
        <v>0</v>
      </c>
      <c r="AJ181" s="44">
        <f t="shared" si="33"/>
        <v>25</v>
      </c>
    </row>
    <row r="182" spans="1:36">
      <c r="A182" s="3">
        <f t="shared" si="34"/>
        <v>2026</v>
      </c>
      <c r="B182" s="3" t="s">
        <v>45</v>
      </c>
      <c r="C182" s="36">
        <v>0</v>
      </c>
      <c r="D182" s="36">
        <v>0</v>
      </c>
      <c r="E182" s="36">
        <f>'ComLg Class kWh'!E187</f>
        <v>1019</v>
      </c>
      <c r="F182" s="36">
        <f>'ComLg Class kWh'!C187</f>
        <v>19730</v>
      </c>
      <c r="G182" s="36">
        <f>'ComLg Class kWh'!D187</f>
        <v>87</v>
      </c>
      <c r="H182" s="36">
        <f>'ComLg Class kWh'!F187</f>
        <v>258</v>
      </c>
      <c r="I182" s="36">
        <f>'ComLg Class kWh'!G187</f>
        <v>75</v>
      </c>
      <c r="J182" s="36">
        <f>'ComLg Class kWh'!H187</f>
        <v>30</v>
      </c>
      <c r="L182" s="42">
        <v>0</v>
      </c>
      <c r="M182" s="42">
        <v>0</v>
      </c>
      <c r="N182" s="42">
        <f>'Cust MB ComLg True Rate Spread'!C$19</f>
        <v>0</v>
      </c>
      <c r="O182" s="42">
        <v>5</v>
      </c>
      <c r="P182" s="42">
        <v>0</v>
      </c>
      <c r="Q182" s="42">
        <v>1</v>
      </c>
      <c r="R182" s="42">
        <f t="shared" si="27"/>
        <v>5</v>
      </c>
      <c r="S182" s="142">
        <v>1</v>
      </c>
      <c r="T182" s="42">
        <f t="shared" si="28"/>
        <v>8</v>
      </c>
      <c r="U182" s="42">
        <v>4</v>
      </c>
      <c r="V182" s="42">
        <v>19</v>
      </c>
      <c r="W182" s="142">
        <v>5</v>
      </c>
      <c r="Y182" s="42">
        <f t="shared" si="29"/>
        <v>0</v>
      </c>
      <c r="Z182" s="42">
        <f t="shared" si="30"/>
        <v>0</v>
      </c>
      <c r="AA182" s="42">
        <f t="shared" si="24"/>
        <v>1019</v>
      </c>
      <c r="AB182" s="42">
        <f t="shared" si="25"/>
        <v>19692</v>
      </c>
      <c r="AC182" s="42">
        <f>ROUND(($F182-SUM($O182:$P182))*'Cust MB ComLg True Rate Spread'!$E$25,0)</f>
        <v>33</v>
      </c>
      <c r="AD182" s="42">
        <f t="shared" si="31"/>
        <v>86</v>
      </c>
      <c r="AE182" s="42">
        <f t="shared" si="26"/>
        <v>241</v>
      </c>
      <c r="AF182" s="42">
        <f>ROUND(($H182-SUM($R182:$S182))*'Cust MB ComLg True Rate Spread'!$H$25,0)</f>
        <v>11</v>
      </c>
      <c r="AG182" s="42">
        <f t="shared" si="32"/>
        <v>44</v>
      </c>
      <c r="AH182" s="42">
        <f>ROUND(($I182-SUM($T182:$U182))*'Cust MB ComLg True Rate Spread'!$J$25,0)</f>
        <v>0</v>
      </c>
      <c r="AI182" s="42">
        <f>'Cust MB ComLg True Rate Spread'!$K$15</f>
        <v>0</v>
      </c>
      <c r="AJ182" s="44">
        <f t="shared" si="33"/>
        <v>25</v>
      </c>
    </row>
    <row r="183" spans="1:36">
      <c r="A183" s="3">
        <f t="shared" si="34"/>
        <v>2026</v>
      </c>
      <c r="B183" s="3" t="s">
        <v>46</v>
      </c>
      <c r="C183" s="36">
        <v>0</v>
      </c>
      <c r="D183" s="36">
        <v>0</v>
      </c>
      <c r="E183" s="36">
        <f>'ComLg Class kWh'!E188</f>
        <v>1022</v>
      </c>
      <c r="F183" s="36">
        <f>'ComLg Class kWh'!C188</f>
        <v>19736</v>
      </c>
      <c r="G183" s="36">
        <f>'ComLg Class kWh'!D188</f>
        <v>87</v>
      </c>
      <c r="H183" s="36">
        <f>'ComLg Class kWh'!F188</f>
        <v>258</v>
      </c>
      <c r="I183" s="36">
        <f>'ComLg Class kWh'!G188</f>
        <v>75</v>
      </c>
      <c r="J183" s="36">
        <f>'ComLg Class kWh'!H188</f>
        <v>30</v>
      </c>
      <c r="L183" s="42">
        <v>0</v>
      </c>
      <c r="M183" s="42">
        <v>0</v>
      </c>
      <c r="N183" s="42">
        <f>'Cust MB ComLg True Rate Spread'!C$19</f>
        <v>0</v>
      </c>
      <c r="O183" s="42">
        <v>5</v>
      </c>
      <c r="P183" s="42">
        <v>0</v>
      </c>
      <c r="Q183" s="42">
        <v>1</v>
      </c>
      <c r="R183" s="42">
        <f t="shared" si="27"/>
        <v>5</v>
      </c>
      <c r="S183" s="142">
        <v>1</v>
      </c>
      <c r="T183" s="42">
        <f t="shared" si="28"/>
        <v>8</v>
      </c>
      <c r="U183" s="42">
        <v>4</v>
      </c>
      <c r="V183" s="42">
        <v>19</v>
      </c>
      <c r="W183" s="142">
        <v>5</v>
      </c>
      <c r="Y183" s="42">
        <f t="shared" si="29"/>
        <v>0</v>
      </c>
      <c r="Z183" s="42">
        <f t="shared" si="30"/>
        <v>0</v>
      </c>
      <c r="AA183" s="42">
        <f t="shared" si="24"/>
        <v>1022</v>
      </c>
      <c r="AB183" s="42">
        <f t="shared" si="25"/>
        <v>19698</v>
      </c>
      <c r="AC183" s="42">
        <f>ROUND(($F183-SUM($O183:$P183))*'Cust MB ComLg True Rate Spread'!$E$25,0)</f>
        <v>33</v>
      </c>
      <c r="AD183" s="42">
        <f t="shared" si="31"/>
        <v>86</v>
      </c>
      <c r="AE183" s="42">
        <f t="shared" si="26"/>
        <v>241</v>
      </c>
      <c r="AF183" s="42">
        <f>ROUND(($H183-SUM($R183:$S183))*'Cust MB ComLg True Rate Spread'!$H$25,0)</f>
        <v>11</v>
      </c>
      <c r="AG183" s="42">
        <f t="shared" si="32"/>
        <v>44</v>
      </c>
      <c r="AH183" s="42">
        <f>ROUND(($I183-SUM($T183:$U183))*'Cust MB ComLg True Rate Spread'!$J$25,0)</f>
        <v>0</v>
      </c>
      <c r="AI183" s="42">
        <f>'Cust MB ComLg True Rate Spread'!$K$15</f>
        <v>0</v>
      </c>
      <c r="AJ183" s="44">
        <f t="shared" si="33"/>
        <v>25</v>
      </c>
    </row>
    <row r="184" spans="1:36">
      <c r="A184" s="3">
        <f t="shared" si="34"/>
        <v>2027</v>
      </c>
      <c r="B184" s="3" t="s">
        <v>31</v>
      </c>
      <c r="C184" s="36">
        <v>0</v>
      </c>
      <c r="D184" s="36">
        <v>0</v>
      </c>
      <c r="E184" s="36">
        <f>'ComLg Class kWh'!E189</f>
        <v>1026</v>
      </c>
      <c r="F184" s="36">
        <f>'ComLg Class kWh'!C189</f>
        <v>19753</v>
      </c>
      <c r="G184" s="36">
        <f>'ComLg Class kWh'!D189</f>
        <v>87</v>
      </c>
      <c r="H184" s="36">
        <f>'ComLg Class kWh'!F189</f>
        <v>259</v>
      </c>
      <c r="I184" s="36">
        <f>'ComLg Class kWh'!G189</f>
        <v>75</v>
      </c>
      <c r="J184" s="36">
        <f>'ComLg Class kWh'!H189</f>
        <v>30</v>
      </c>
      <c r="L184" s="42">
        <v>0</v>
      </c>
      <c r="M184" s="42">
        <v>0</v>
      </c>
      <c r="N184" s="42">
        <f>'Cust MB ComLg True Rate Spread'!C$19</f>
        <v>0</v>
      </c>
      <c r="O184" s="42">
        <v>5</v>
      </c>
      <c r="P184" s="42">
        <v>0</v>
      </c>
      <c r="Q184" s="42">
        <v>1</v>
      </c>
      <c r="R184" s="42">
        <f t="shared" si="27"/>
        <v>5</v>
      </c>
      <c r="S184" s="142">
        <v>1</v>
      </c>
      <c r="T184" s="42">
        <f t="shared" si="28"/>
        <v>8</v>
      </c>
      <c r="U184" s="42">
        <v>4</v>
      </c>
      <c r="V184" s="42">
        <v>19</v>
      </c>
      <c r="W184" s="142">
        <v>5</v>
      </c>
      <c r="Y184" s="42">
        <f t="shared" si="29"/>
        <v>0</v>
      </c>
      <c r="Z184" s="42">
        <f t="shared" si="30"/>
        <v>0</v>
      </c>
      <c r="AA184" s="42">
        <f t="shared" si="24"/>
        <v>1026</v>
      </c>
      <c r="AB184" s="42">
        <f t="shared" si="25"/>
        <v>19715</v>
      </c>
      <c r="AC184" s="42">
        <f>ROUND(($F184-SUM($O184:$P184))*'Cust MB ComLg True Rate Spread'!$E$25,0)</f>
        <v>33</v>
      </c>
      <c r="AD184" s="42">
        <f t="shared" si="31"/>
        <v>86</v>
      </c>
      <c r="AE184" s="42">
        <f t="shared" si="26"/>
        <v>242</v>
      </c>
      <c r="AF184" s="42">
        <f>ROUND(($H184-SUM($R184:$S184))*'Cust MB ComLg True Rate Spread'!$H$25,0)</f>
        <v>11</v>
      </c>
      <c r="AG184" s="42">
        <f t="shared" si="32"/>
        <v>44</v>
      </c>
      <c r="AH184" s="42">
        <f>ROUND(($I184-SUM($T184:$U184))*'Cust MB ComLg True Rate Spread'!$J$25,0)</f>
        <v>0</v>
      </c>
      <c r="AI184" s="42">
        <f>'Cust MB ComLg True Rate Spread'!$K$15</f>
        <v>0</v>
      </c>
      <c r="AJ184" s="44">
        <f t="shared" si="33"/>
        <v>25</v>
      </c>
    </row>
    <row r="185" spans="1:36">
      <c r="A185" s="3">
        <f t="shared" si="34"/>
        <v>2027</v>
      </c>
      <c r="B185" s="3" t="s">
        <v>32</v>
      </c>
      <c r="C185" s="36">
        <v>0</v>
      </c>
      <c r="D185" s="36">
        <v>0</v>
      </c>
      <c r="E185" s="36">
        <f>'ComLg Class kWh'!E190</f>
        <v>1029</v>
      </c>
      <c r="F185" s="36">
        <f>'ComLg Class kWh'!C190</f>
        <v>19771</v>
      </c>
      <c r="G185" s="36">
        <f>'ComLg Class kWh'!D190</f>
        <v>87</v>
      </c>
      <c r="H185" s="36">
        <f>'ComLg Class kWh'!F190</f>
        <v>259</v>
      </c>
      <c r="I185" s="36">
        <f>'ComLg Class kWh'!G190</f>
        <v>75</v>
      </c>
      <c r="J185" s="36">
        <f>'ComLg Class kWh'!H190</f>
        <v>30</v>
      </c>
      <c r="L185" s="42">
        <v>0</v>
      </c>
      <c r="M185" s="42">
        <v>0</v>
      </c>
      <c r="N185" s="42">
        <f>'Cust MB ComLg True Rate Spread'!C$19</f>
        <v>0</v>
      </c>
      <c r="O185" s="42">
        <v>5</v>
      </c>
      <c r="P185" s="42">
        <v>0</v>
      </c>
      <c r="Q185" s="42">
        <v>1</v>
      </c>
      <c r="R185" s="42">
        <f t="shared" si="27"/>
        <v>5</v>
      </c>
      <c r="S185" s="142">
        <v>1</v>
      </c>
      <c r="T185" s="42">
        <f t="shared" si="28"/>
        <v>8</v>
      </c>
      <c r="U185" s="42">
        <v>4</v>
      </c>
      <c r="V185" s="42">
        <v>19</v>
      </c>
      <c r="W185" s="142">
        <v>5</v>
      </c>
      <c r="Y185" s="42">
        <f t="shared" si="29"/>
        <v>0</v>
      </c>
      <c r="Z185" s="42">
        <f t="shared" si="30"/>
        <v>0</v>
      </c>
      <c r="AA185" s="42">
        <f t="shared" si="24"/>
        <v>1029</v>
      </c>
      <c r="AB185" s="42">
        <f t="shared" si="25"/>
        <v>19733</v>
      </c>
      <c r="AC185" s="42">
        <f>ROUND(($F185-SUM($O185:$P185))*'Cust MB ComLg True Rate Spread'!$E$25,0)</f>
        <v>33</v>
      </c>
      <c r="AD185" s="42">
        <f t="shared" si="31"/>
        <v>86</v>
      </c>
      <c r="AE185" s="42">
        <f t="shared" si="26"/>
        <v>242</v>
      </c>
      <c r="AF185" s="42">
        <f>ROUND(($H185-SUM($R185:$S185))*'Cust MB ComLg True Rate Spread'!$H$25,0)</f>
        <v>11</v>
      </c>
      <c r="AG185" s="42">
        <f t="shared" si="32"/>
        <v>44</v>
      </c>
      <c r="AH185" s="42">
        <f>ROUND(($I185-SUM($T185:$U185))*'Cust MB ComLg True Rate Spread'!$J$25,0)</f>
        <v>0</v>
      </c>
      <c r="AI185" s="42">
        <f>'Cust MB ComLg True Rate Spread'!$K$15</f>
        <v>0</v>
      </c>
      <c r="AJ185" s="44">
        <f t="shared" si="33"/>
        <v>25</v>
      </c>
    </row>
    <row r="186" spans="1:36">
      <c r="A186" s="3">
        <f t="shared" si="34"/>
        <v>2027</v>
      </c>
      <c r="B186" s="3" t="s">
        <v>33</v>
      </c>
      <c r="C186" s="36">
        <v>0</v>
      </c>
      <c r="D186" s="36">
        <v>0</v>
      </c>
      <c r="E186" s="36">
        <f>'ComLg Class kWh'!E191</f>
        <v>1032</v>
      </c>
      <c r="F186" s="36">
        <f>'ComLg Class kWh'!C191</f>
        <v>19784</v>
      </c>
      <c r="G186" s="36">
        <f>'ComLg Class kWh'!D191</f>
        <v>87</v>
      </c>
      <c r="H186" s="36">
        <f>'ComLg Class kWh'!F191</f>
        <v>261</v>
      </c>
      <c r="I186" s="36">
        <f>'ComLg Class kWh'!G191</f>
        <v>75</v>
      </c>
      <c r="J186" s="36">
        <f>'ComLg Class kWh'!H191</f>
        <v>30</v>
      </c>
      <c r="L186" s="42">
        <v>0</v>
      </c>
      <c r="M186" s="42">
        <v>0</v>
      </c>
      <c r="N186" s="42">
        <f>'Cust MB ComLg True Rate Spread'!C$19</f>
        <v>0</v>
      </c>
      <c r="O186" s="42">
        <v>5</v>
      </c>
      <c r="P186" s="42">
        <v>0</v>
      </c>
      <c r="Q186" s="42">
        <v>1</v>
      </c>
      <c r="R186" s="42">
        <f t="shared" si="27"/>
        <v>5</v>
      </c>
      <c r="S186" s="142">
        <v>1</v>
      </c>
      <c r="T186" s="42">
        <f t="shared" si="28"/>
        <v>8</v>
      </c>
      <c r="U186" s="42">
        <v>4</v>
      </c>
      <c r="V186" s="42">
        <v>19</v>
      </c>
      <c r="W186" s="142">
        <v>5</v>
      </c>
      <c r="Y186" s="42">
        <f t="shared" si="29"/>
        <v>0</v>
      </c>
      <c r="Z186" s="42">
        <f t="shared" si="30"/>
        <v>0</v>
      </c>
      <c r="AA186" s="42">
        <f t="shared" si="24"/>
        <v>1032</v>
      </c>
      <c r="AB186" s="42">
        <f t="shared" si="25"/>
        <v>19746</v>
      </c>
      <c r="AC186" s="42">
        <f>ROUND(($F186-SUM($O186:$P186))*'Cust MB ComLg True Rate Spread'!$E$25,0)</f>
        <v>33</v>
      </c>
      <c r="AD186" s="42">
        <f t="shared" si="31"/>
        <v>86</v>
      </c>
      <c r="AE186" s="42">
        <f t="shared" si="26"/>
        <v>244</v>
      </c>
      <c r="AF186" s="42">
        <f>ROUND(($H186-SUM($R186:$S186))*'Cust MB ComLg True Rate Spread'!$H$25,0)</f>
        <v>11</v>
      </c>
      <c r="AG186" s="42">
        <f t="shared" si="32"/>
        <v>44</v>
      </c>
      <c r="AH186" s="42">
        <f>ROUND(($I186-SUM($T186:$U186))*'Cust MB ComLg True Rate Spread'!$J$25,0)</f>
        <v>0</v>
      </c>
      <c r="AI186" s="42">
        <f>'Cust MB ComLg True Rate Spread'!$K$15</f>
        <v>0</v>
      </c>
      <c r="AJ186" s="44">
        <f t="shared" si="33"/>
        <v>25</v>
      </c>
    </row>
    <row r="187" spans="1:36">
      <c r="A187" s="3">
        <f t="shared" si="34"/>
        <v>2027</v>
      </c>
      <c r="B187" s="3" t="s">
        <v>34</v>
      </c>
      <c r="C187" s="36">
        <v>0</v>
      </c>
      <c r="D187" s="36">
        <v>0</v>
      </c>
      <c r="E187" s="36">
        <f>'ComLg Class kWh'!E192</f>
        <v>1035</v>
      </c>
      <c r="F187" s="36">
        <f>'ComLg Class kWh'!C192</f>
        <v>19800</v>
      </c>
      <c r="G187" s="36">
        <f>'ComLg Class kWh'!D192</f>
        <v>86</v>
      </c>
      <c r="H187" s="36">
        <f>'ComLg Class kWh'!F192</f>
        <v>261</v>
      </c>
      <c r="I187" s="36">
        <f>'ComLg Class kWh'!G192</f>
        <v>75</v>
      </c>
      <c r="J187" s="36">
        <f>'ComLg Class kWh'!H192</f>
        <v>30</v>
      </c>
      <c r="L187" s="42">
        <v>0</v>
      </c>
      <c r="M187" s="42">
        <v>0</v>
      </c>
      <c r="N187" s="42">
        <f>'Cust MB ComLg True Rate Spread'!C$19</f>
        <v>0</v>
      </c>
      <c r="O187" s="42">
        <v>5</v>
      </c>
      <c r="P187" s="42">
        <v>0</v>
      </c>
      <c r="Q187" s="42">
        <v>1</v>
      </c>
      <c r="R187" s="42">
        <f t="shared" si="27"/>
        <v>5</v>
      </c>
      <c r="S187" s="142">
        <v>1</v>
      </c>
      <c r="T187" s="42">
        <f t="shared" si="28"/>
        <v>8</v>
      </c>
      <c r="U187" s="42">
        <v>4</v>
      </c>
      <c r="V187" s="42">
        <v>19</v>
      </c>
      <c r="W187" s="142">
        <v>5</v>
      </c>
      <c r="Y187" s="42">
        <f t="shared" si="29"/>
        <v>0</v>
      </c>
      <c r="Z187" s="42">
        <f t="shared" si="30"/>
        <v>0</v>
      </c>
      <c r="AA187" s="42">
        <f t="shared" si="24"/>
        <v>1035</v>
      </c>
      <c r="AB187" s="42">
        <f t="shared" si="25"/>
        <v>19762</v>
      </c>
      <c r="AC187" s="42">
        <f>ROUND(($F187-SUM($O187:$P187))*'Cust MB ComLg True Rate Spread'!$E$25,0)</f>
        <v>33</v>
      </c>
      <c r="AD187" s="42">
        <f t="shared" si="31"/>
        <v>85</v>
      </c>
      <c r="AE187" s="42">
        <f t="shared" si="26"/>
        <v>244</v>
      </c>
      <c r="AF187" s="42">
        <f>ROUND(($H187-SUM($R187:$S187))*'Cust MB ComLg True Rate Spread'!$H$25,0)</f>
        <v>11</v>
      </c>
      <c r="AG187" s="42">
        <f t="shared" si="32"/>
        <v>44</v>
      </c>
      <c r="AH187" s="42">
        <f>ROUND(($I187-SUM($T187:$U187))*'Cust MB ComLg True Rate Spread'!$J$25,0)</f>
        <v>0</v>
      </c>
      <c r="AI187" s="42">
        <f>'Cust MB ComLg True Rate Spread'!$K$15</f>
        <v>0</v>
      </c>
      <c r="AJ187" s="44">
        <f t="shared" si="33"/>
        <v>25</v>
      </c>
    </row>
    <row r="188" spans="1:36">
      <c r="A188" s="3">
        <f t="shared" si="34"/>
        <v>2027</v>
      </c>
      <c r="B188" s="3" t="s">
        <v>35</v>
      </c>
      <c r="C188" s="36">
        <v>0</v>
      </c>
      <c r="D188" s="36">
        <v>0</v>
      </c>
      <c r="E188" s="36">
        <f>'ComLg Class kWh'!E193</f>
        <v>1039</v>
      </c>
      <c r="F188" s="36">
        <f>'ComLg Class kWh'!C193</f>
        <v>19813</v>
      </c>
      <c r="G188" s="36">
        <f>'ComLg Class kWh'!D193</f>
        <v>86</v>
      </c>
      <c r="H188" s="36">
        <f>'ComLg Class kWh'!F193</f>
        <v>262</v>
      </c>
      <c r="I188" s="36">
        <f>'ComLg Class kWh'!G193</f>
        <v>75</v>
      </c>
      <c r="J188" s="36">
        <f>'ComLg Class kWh'!H193</f>
        <v>30</v>
      </c>
      <c r="L188" s="42">
        <v>0</v>
      </c>
      <c r="M188" s="42">
        <v>0</v>
      </c>
      <c r="N188" s="42">
        <f>'Cust MB ComLg True Rate Spread'!C$19</f>
        <v>0</v>
      </c>
      <c r="O188" s="42">
        <v>5</v>
      </c>
      <c r="P188" s="42">
        <v>0</v>
      </c>
      <c r="Q188" s="42">
        <v>1</v>
      </c>
      <c r="R188" s="42">
        <f t="shared" si="27"/>
        <v>5</v>
      </c>
      <c r="S188" s="142">
        <v>1</v>
      </c>
      <c r="T188" s="42">
        <f t="shared" si="28"/>
        <v>8</v>
      </c>
      <c r="U188" s="42">
        <v>4</v>
      </c>
      <c r="V188" s="42">
        <v>19</v>
      </c>
      <c r="W188" s="142">
        <v>5</v>
      </c>
      <c r="Y188" s="42">
        <f t="shared" si="29"/>
        <v>0</v>
      </c>
      <c r="Z188" s="42">
        <f t="shared" si="30"/>
        <v>0</v>
      </c>
      <c r="AA188" s="42">
        <f t="shared" si="24"/>
        <v>1039</v>
      </c>
      <c r="AB188" s="42">
        <f t="shared" si="25"/>
        <v>19775</v>
      </c>
      <c r="AC188" s="42">
        <f>ROUND(($F188-SUM($O188:$P188))*'Cust MB ComLg True Rate Spread'!$E$25,0)</f>
        <v>33</v>
      </c>
      <c r="AD188" s="42">
        <f t="shared" si="31"/>
        <v>85</v>
      </c>
      <c r="AE188" s="42">
        <f t="shared" si="26"/>
        <v>245</v>
      </c>
      <c r="AF188" s="42">
        <f>ROUND(($H188-SUM($R188:$S188))*'Cust MB ComLg True Rate Spread'!$H$25,0)</f>
        <v>11</v>
      </c>
      <c r="AG188" s="42">
        <f t="shared" si="32"/>
        <v>44</v>
      </c>
      <c r="AH188" s="42">
        <f>ROUND(($I188-SUM($T188:$U188))*'Cust MB ComLg True Rate Spread'!$J$25,0)</f>
        <v>0</v>
      </c>
      <c r="AI188" s="42">
        <f>'Cust MB ComLg True Rate Spread'!$K$15</f>
        <v>0</v>
      </c>
      <c r="AJ188" s="44">
        <f t="shared" si="33"/>
        <v>25</v>
      </c>
    </row>
    <row r="189" spans="1:36">
      <c r="A189" s="3">
        <f t="shared" si="34"/>
        <v>2027</v>
      </c>
      <c r="B189" s="3" t="s">
        <v>36</v>
      </c>
      <c r="C189" s="36">
        <v>0</v>
      </c>
      <c r="D189" s="36">
        <v>0</v>
      </c>
      <c r="E189" s="36">
        <f>'ComLg Class kWh'!E194</f>
        <v>1043</v>
      </c>
      <c r="F189" s="36">
        <f>'ComLg Class kWh'!C194</f>
        <v>19831</v>
      </c>
      <c r="G189" s="36">
        <f>'ComLg Class kWh'!D194</f>
        <v>86</v>
      </c>
      <c r="H189" s="36">
        <f>'ComLg Class kWh'!F194</f>
        <v>263</v>
      </c>
      <c r="I189" s="36">
        <f>'ComLg Class kWh'!G194</f>
        <v>75</v>
      </c>
      <c r="J189" s="36">
        <f>'ComLg Class kWh'!H194</f>
        <v>30</v>
      </c>
      <c r="L189" s="42">
        <v>0</v>
      </c>
      <c r="M189" s="42">
        <v>0</v>
      </c>
      <c r="N189" s="42">
        <f>'Cust MB ComLg True Rate Spread'!C$19</f>
        <v>0</v>
      </c>
      <c r="O189" s="42">
        <v>5</v>
      </c>
      <c r="P189" s="42">
        <v>0</v>
      </c>
      <c r="Q189" s="42">
        <v>1</v>
      </c>
      <c r="R189" s="42">
        <f t="shared" si="27"/>
        <v>5</v>
      </c>
      <c r="S189" s="142">
        <v>1</v>
      </c>
      <c r="T189" s="42">
        <f t="shared" si="28"/>
        <v>8</v>
      </c>
      <c r="U189" s="42">
        <v>4</v>
      </c>
      <c r="V189" s="42">
        <v>19</v>
      </c>
      <c r="W189" s="142">
        <v>5</v>
      </c>
      <c r="Y189" s="42">
        <f t="shared" si="29"/>
        <v>0</v>
      </c>
      <c r="Z189" s="42">
        <f t="shared" si="30"/>
        <v>0</v>
      </c>
      <c r="AA189" s="42">
        <f t="shared" si="24"/>
        <v>1043</v>
      </c>
      <c r="AB189" s="42">
        <f t="shared" si="25"/>
        <v>19793</v>
      </c>
      <c r="AC189" s="42">
        <f>ROUND(($F189-SUM($O189:$P189))*'Cust MB ComLg True Rate Spread'!$E$25,0)</f>
        <v>33</v>
      </c>
      <c r="AD189" s="42">
        <f t="shared" si="31"/>
        <v>85</v>
      </c>
      <c r="AE189" s="42">
        <f t="shared" si="26"/>
        <v>246</v>
      </c>
      <c r="AF189" s="42">
        <f>ROUND(($H189-SUM($R189:$S189))*'Cust MB ComLg True Rate Spread'!$H$25,0)</f>
        <v>11</v>
      </c>
      <c r="AG189" s="42">
        <f t="shared" si="32"/>
        <v>44</v>
      </c>
      <c r="AH189" s="42">
        <f>ROUND(($I189-SUM($T189:$U189))*'Cust MB ComLg True Rate Spread'!$J$25,0)</f>
        <v>0</v>
      </c>
      <c r="AI189" s="42">
        <f>'Cust MB ComLg True Rate Spread'!$K$15</f>
        <v>0</v>
      </c>
      <c r="AJ189" s="44">
        <f t="shared" si="33"/>
        <v>25</v>
      </c>
    </row>
    <row r="190" spans="1:36">
      <c r="A190" s="3">
        <f t="shared" si="34"/>
        <v>2027</v>
      </c>
      <c r="B190" s="3" t="s">
        <v>41</v>
      </c>
      <c r="C190" s="36">
        <v>0</v>
      </c>
      <c r="D190" s="36">
        <v>0</v>
      </c>
      <c r="E190" s="36">
        <f>'ComLg Class kWh'!E195</f>
        <v>1046</v>
      </c>
      <c r="F190" s="36">
        <f>'ComLg Class kWh'!C195</f>
        <v>19845</v>
      </c>
      <c r="G190" s="36">
        <f>'ComLg Class kWh'!D195</f>
        <v>86</v>
      </c>
      <c r="H190" s="36">
        <f>'ComLg Class kWh'!F195</f>
        <v>264</v>
      </c>
      <c r="I190" s="36">
        <f>'ComLg Class kWh'!G195</f>
        <v>75</v>
      </c>
      <c r="J190" s="36">
        <f>'ComLg Class kWh'!H195</f>
        <v>30</v>
      </c>
      <c r="L190" s="42">
        <v>0</v>
      </c>
      <c r="M190" s="42">
        <v>0</v>
      </c>
      <c r="N190" s="42">
        <f>'Cust MB ComLg True Rate Spread'!C$19</f>
        <v>0</v>
      </c>
      <c r="O190" s="42">
        <v>5</v>
      </c>
      <c r="P190" s="42">
        <v>0</v>
      </c>
      <c r="Q190" s="42">
        <v>1</v>
      </c>
      <c r="R190" s="42">
        <f t="shared" si="27"/>
        <v>5</v>
      </c>
      <c r="S190" s="142">
        <v>1</v>
      </c>
      <c r="T190" s="42">
        <f t="shared" si="28"/>
        <v>8</v>
      </c>
      <c r="U190" s="42">
        <v>4</v>
      </c>
      <c r="V190" s="42">
        <v>19</v>
      </c>
      <c r="W190" s="142">
        <v>5</v>
      </c>
      <c r="Y190" s="42">
        <f t="shared" si="29"/>
        <v>0</v>
      </c>
      <c r="Z190" s="42">
        <f t="shared" si="30"/>
        <v>0</v>
      </c>
      <c r="AA190" s="42">
        <f t="shared" si="24"/>
        <v>1046</v>
      </c>
      <c r="AB190" s="42">
        <f t="shared" si="25"/>
        <v>19807</v>
      </c>
      <c r="AC190" s="42">
        <f>ROUND(($F190-SUM($O190:$P190))*'Cust MB ComLg True Rate Spread'!$E$25,0)</f>
        <v>33</v>
      </c>
      <c r="AD190" s="42">
        <f t="shared" si="31"/>
        <v>85</v>
      </c>
      <c r="AE190" s="42">
        <f t="shared" si="26"/>
        <v>246</v>
      </c>
      <c r="AF190" s="42">
        <f>ROUND(($H190-SUM($R190:$S190))*'Cust MB ComLg True Rate Spread'!$H$25,0)</f>
        <v>12</v>
      </c>
      <c r="AG190" s="42">
        <f t="shared" si="32"/>
        <v>44</v>
      </c>
      <c r="AH190" s="42">
        <f>ROUND(($I190-SUM($T190:$U190))*'Cust MB ComLg True Rate Spread'!$J$25,0)</f>
        <v>0</v>
      </c>
      <c r="AI190" s="42">
        <f>'Cust MB ComLg True Rate Spread'!$K$15</f>
        <v>0</v>
      </c>
      <c r="AJ190" s="44">
        <f t="shared" si="33"/>
        <v>25</v>
      </c>
    </row>
    <row r="191" spans="1:36">
      <c r="A191" s="3">
        <f t="shared" si="34"/>
        <v>2027</v>
      </c>
      <c r="B191" s="3" t="s">
        <v>42</v>
      </c>
      <c r="C191" s="36">
        <v>0</v>
      </c>
      <c r="D191" s="36">
        <v>0</v>
      </c>
      <c r="E191" s="36">
        <f>'ComLg Class kWh'!E196</f>
        <v>1050</v>
      </c>
      <c r="F191" s="36">
        <f>'ComLg Class kWh'!C196</f>
        <v>19853</v>
      </c>
      <c r="G191" s="36">
        <f>'ComLg Class kWh'!D196</f>
        <v>86</v>
      </c>
      <c r="H191" s="36">
        <f>'ComLg Class kWh'!F196</f>
        <v>264</v>
      </c>
      <c r="I191" s="36">
        <f>'ComLg Class kWh'!G196</f>
        <v>75</v>
      </c>
      <c r="J191" s="36">
        <f>'ComLg Class kWh'!H196</f>
        <v>30</v>
      </c>
      <c r="L191" s="42">
        <v>0</v>
      </c>
      <c r="M191" s="42">
        <v>0</v>
      </c>
      <c r="N191" s="42">
        <f>'Cust MB ComLg True Rate Spread'!C$19</f>
        <v>0</v>
      </c>
      <c r="O191" s="42">
        <v>5</v>
      </c>
      <c r="P191" s="42">
        <v>0</v>
      </c>
      <c r="Q191" s="42">
        <v>1</v>
      </c>
      <c r="R191" s="42">
        <f t="shared" si="27"/>
        <v>5</v>
      </c>
      <c r="S191" s="142">
        <v>1</v>
      </c>
      <c r="T191" s="42">
        <f t="shared" si="28"/>
        <v>8</v>
      </c>
      <c r="U191" s="42">
        <v>4</v>
      </c>
      <c r="V191" s="42">
        <v>19</v>
      </c>
      <c r="W191" s="142">
        <v>5</v>
      </c>
      <c r="Y191" s="42">
        <f t="shared" si="29"/>
        <v>0</v>
      </c>
      <c r="Z191" s="42">
        <f t="shared" si="30"/>
        <v>0</v>
      </c>
      <c r="AA191" s="42">
        <f t="shared" si="24"/>
        <v>1050</v>
      </c>
      <c r="AB191" s="42">
        <f t="shared" si="25"/>
        <v>19815</v>
      </c>
      <c r="AC191" s="42">
        <f>ROUND(($F191-SUM($O191:$P191))*'Cust MB ComLg True Rate Spread'!$E$25,0)</f>
        <v>33</v>
      </c>
      <c r="AD191" s="42">
        <f t="shared" si="31"/>
        <v>85</v>
      </c>
      <c r="AE191" s="42">
        <f t="shared" si="26"/>
        <v>246</v>
      </c>
      <c r="AF191" s="42">
        <f>ROUND(($H191-SUM($R191:$S191))*'Cust MB ComLg True Rate Spread'!$H$25,0)</f>
        <v>12</v>
      </c>
      <c r="AG191" s="42">
        <f t="shared" si="32"/>
        <v>44</v>
      </c>
      <c r="AH191" s="42">
        <f>ROUND(($I191-SUM($T191:$U191))*'Cust MB ComLg True Rate Spread'!$J$25,0)</f>
        <v>0</v>
      </c>
      <c r="AI191" s="42">
        <f>'Cust MB ComLg True Rate Spread'!$K$15</f>
        <v>0</v>
      </c>
      <c r="AJ191" s="44">
        <f t="shared" si="33"/>
        <v>25</v>
      </c>
    </row>
    <row r="192" spans="1:36">
      <c r="A192" s="3">
        <f t="shared" si="34"/>
        <v>2027</v>
      </c>
      <c r="B192" s="3" t="s">
        <v>43</v>
      </c>
      <c r="C192" s="36">
        <v>0</v>
      </c>
      <c r="D192" s="36">
        <v>0</v>
      </c>
      <c r="E192" s="36">
        <f>'ComLg Class kWh'!E197</f>
        <v>1053</v>
      </c>
      <c r="F192" s="36">
        <f>'ComLg Class kWh'!C197</f>
        <v>19849</v>
      </c>
      <c r="G192" s="36">
        <f>'ComLg Class kWh'!D197</f>
        <v>86</v>
      </c>
      <c r="H192" s="36">
        <f>'ComLg Class kWh'!F197</f>
        <v>265</v>
      </c>
      <c r="I192" s="36">
        <f>'ComLg Class kWh'!G197</f>
        <v>75</v>
      </c>
      <c r="J192" s="36">
        <f>'ComLg Class kWh'!H197</f>
        <v>30</v>
      </c>
      <c r="L192" s="42">
        <v>0</v>
      </c>
      <c r="M192" s="42">
        <v>0</v>
      </c>
      <c r="N192" s="42">
        <f>'Cust MB ComLg True Rate Spread'!C$19</f>
        <v>0</v>
      </c>
      <c r="O192" s="42">
        <v>5</v>
      </c>
      <c r="P192" s="42">
        <v>0</v>
      </c>
      <c r="Q192" s="42">
        <v>1</v>
      </c>
      <c r="R192" s="42">
        <f t="shared" si="27"/>
        <v>5</v>
      </c>
      <c r="S192" s="142">
        <v>1</v>
      </c>
      <c r="T192" s="42">
        <f t="shared" si="28"/>
        <v>8</v>
      </c>
      <c r="U192" s="42">
        <v>4</v>
      </c>
      <c r="V192" s="42">
        <v>19</v>
      </c>
      <c r="W192" s="142">
        <v>5</v>
      </c>
      <c r="Y192" s="42">
        <f t="shared" si="29"/>
        <v>0</v>
      </c>
      <c r="Z192" s="42">
        <f t="shared" si="30"/>
        <v>0</v>
      </c>
      <c r="AA192" s="42">
        <f t="shared" si="24"/>
        <v>1053</v>
      </c>
      <c r="AB192" s="42">
        <f t="shared" si="25"/>
        <v>19811</v>
      </c>
      <c r="AC192" s="42">
        <f>ROUND(($F192-SUM($O192:$P192))*'Cust MB ComLg True Rate Spread'!$E$25,0)</f>
        <v>33</v>
      </c>
      <c r="AD192" s="42">
        <f t="shared" si="31"/>
        <v>85</v>
      </c>
      <c r="AE192" s="42">
        <f t="shared" si="26"/>
        <v>247</v>
      </c>
      <c r="AF192" s="42">
        <f>ROUND(($H192-SUM($R192:$S192))*'Cust MB ComLg True Rate Spread'!$H$25,0)</f>
        <v>12</v>
      </c>
      <c r="AG192" s="42">
        <f t="shared" si="32"/>
        <v>44</v>
      </c>
      <c r="AH192" s="42">
        <f>ROUND(($I192-SUM($T192:$U192))*'Cust MB ComLg True Rate Spread'!$J$25,0)</f>
        <v>0</v>
      </c>
      <c r="AI192" s="42">
        <f>'Cust MB ComLg True Rate Spread'!$K$15</f>
        <v>0</v>
      </c>
      <c r="AJ192" s="44">
        <f t="shared" si="33"/>
        <v>25</v>
      </c>
    </row>
    <row r="193" spans="1:36">
      <c r="A193" s="3">
        <f t="shared" si="34"/>
        <v>2027</v>
      </c>
      <c r="B193" s="3" t="s">
        <v>44</v>
      </c>
      <c r="C193" s="36">
        <v>0</v>
      </c>
      <c r="D193" s="36">
        <v>0</v>
      </c>
      <c r="E193" s="36">
        <f>'ComLg Class kWh'!E198</f>
        <v>1057</v>
      </c>
      <c r="F193" s="36">
        <f>'ComLg Class kWh'!C198</f>
        <v>19847</v>
      </c>
      <c r="G193" s="36">
        <f>'ComLg Class kWh'!D198</f>
        <v>86</v>
      </c>
      <c r="H193" s="36">
        <f>'ComLg Class kWh'!F198</f>
        <v>266</v>
      </c>
      <c r="I193" s="36">
        <f>'ComLg Class kWh'!G198</f>
        <v>75</v>
      </c>
      <c r="J193" s="36">
        <f>'ComLg Class kWh'!H198</f>
        <v>30</v>
      </c>
      <c r="L193" s="42">
        <v>0</v>
      </c>
      <c r="M193" s="42">
        <v>0</v>
      </c>
      <c r="N193" s="42">
        <f>'Cust MB ComLg True Rate Spread'!C$19</f>
        <v>0</v>
      </c>
      <c r="O193" s="42">
        <v>5</v>
      </c>
      <c r="P193" s="42">
        <v>0</v>
      </c>
      <c r="Q193" s="42">
        <v>1</v>
      </c>
      <c r="R193" s="42">
        <f t="shared" si="27"/>
        <v>5</v>
      </c>
      <c r="S193" s="142">
        <v>1</v>
      </c>
      <c r="T193" s="42">
        <f t="shared" si="28"/>
        <v>8</v>
      </c>
      <c r="U193" s="42">
        <v>4</v>
      </c>
      <c r="V193" s="42">
        <v>19</v>
      </c>
      <c r="W193" s="142">
        <v>5</v>
      </c>
      <c r="Y193" s="42">
        <f t="shared" si="29"/>
        <v>0</v>
      </c>
      <c r="Z193" s="42">
        <f t="shared" si="30"/>
        <v>0</v>
      </c>
      <c r="AA193" s="42">
        <f t="shared" si="24"/>
        <v>1057</v>
      </c>
      <c r="AB193" s="42">
        <f t="shared" si="25"/>
        <v>19809</v>
      </c>
      <c r="AC193" s="42">
        <f>ROUND(($F193-SUM($O193:$P193))*'Cust MB ComLg True Rate Spread'!$E$25,0)</f>
        <v>33</v>
      </c>
      <c r="AD193" s="42">
        <f t="shared" si="31"/>
        <v>85</v>
      </c>
      <c r="AE193" s="42">
        <f t="shared" si="26"/>
        <v>248</v>
      </c>
      <c r="AF193" s="42">
        <f>ROUND(($H193-SUM($R193:$S193))*'Cust MB ComLg True Rate Spread'!$H$25,0)</f>
        <v>12</v>
      </c>
      <c r="AG193" s="42">
        <f t="shared" si="32"/>
        <v>44</v>
      </c>
      <c r="AH193" s="42">
        <f>ROUND(($I193-SUM($T193:$U193))*'Cust MB ComLg True Rate Spread'!$J$25,0)</f>
        <v>0</v>
      </c>
      <c r="AI193" s="42">
        <f>'Cust MB ComLg True Rate Spread'!$K$15</f>
        <v>0</v>
      </c>
      <c r="AJ193" s="44">
        <f t="shared" si="33"/>
        <v>25</v>
      </c>
    </row>
    <row r="194" spans="1:36">
      <c r="A194" s="3">
        <f t="shared" si="34"/>
        <v>2027</v>
      </c>
      <c r="B194" s="3" t="s">
        <v>45</v>
      </c>
      <c r="C194" s="36">
        <v>0</v>
      </c>
      <c r="D194" s="36">
        <v>0</v>
      </c>
      <c r="E194" s="36">
        <f>'ComLg Class kWh'!E199</f>
        <v>1061</v>
      </c>
      <c r="F194" s="36">
        <f>'ComLg Class kWh'!C199</f>
        <v>19848</v>
      </c>
      <c r="G194" s="36">
        <f>'ComLg Class kWh'!D199</f>
        <v>86</v>
      </c>
      <c r="H194" s="36">
        <f>'ComLg Class kWh'!F199</f>
        <v>266</v>
      </c>
      <c r="I194" s="36">
        <f>'ComLg Class kWh'!G199</f>
        <v>75</v>
      </c>
      <c r="J194" s="36">
        <f>'ComLg Class kWh'!H199</f>
        <v>30</v>
      </c>
      <c r="L194" s="42">
        <v>0</v>
      </c>
      <c r="M194" s="42">
        <v>0</v>
      </c>
      <c r="N194" s="42">
        <f>'Cust MB ComLg True Rate Spread'!C$19</f>
        <v>0</v>
      </c>
      <c r="O194" s="42">
        <v>5</v>
      </c>
      <c r="P194" s="42">
        <v>0</v>
      </c>
      <c r="Q194" s="42">
        <v>1</v>
      </c>
      <c r="R194" s="42">
        <f t="shared" si="27"/>
        <v>5</v>
      </c>
      <c r="S194" s="142">
        <v>1</v>
      </c>
      <c r="T194" s="42">
        <f t="shared" si="28"/>
        <v>8</v>
      </c>
      <c r="U194" s="42">
        <v>4</v>
      </c>
      <c r="V194" s="42">
        <v>19</v>
      </c>
      <c r="W194" s="142">
        <v>5</v>
      </c>
      <c r="Y194" s="42">
        <f t="shared" si="29"/>
        <v>0</v>
      </c>
      <c r="Z194" s="42">
        <f t="shared" si="30"/>
        <v>0</v>
      </c>
      <c r="AA194" s="42">
        <f t="shared" si="24"/>
        <v>1061</v>
      </c>
      <c r="AB194" s="42">
        <f t="shared" si="25"/>
        <v>19810</v>
      </c>
      <c r="AC194" s="42">
        <f>ROUND(($F194-SUM($O194:$P194))*'Cust MB ComLg True Rate Spread'!$E$25,0)</f>
        <v>33</v>
      </c>
      <c r="AD194" s="42">
        <f t="shared" si="31"/>
        <v>85</v>
      </c>
      <c r="AE194" s="42">
        <f t="shared" si="26"/>
        <v>248</v>
      </c>
      <c r="AF194" s="42">
        <f>ROUND(($H194-SUM($R194:$S194))*'Cust MB ComLg True Rate Spread'!$H$25,0)</f>
        <v>12</v>
      </c>
      <c r="AG194" s="42">
        <f t="shared" si="32"/>
        <v>44</v>
      </c>
      <c r="AH194" s="42">
        <f>ROUND(($I194-SUM($T194:$U194))*'Cust MB ComLg True Rate Spread'!$J$25,0)</f>
        <v>0</v>
      </c>
      <c r="AI194" s="42">
        <f>'Cust MB ComLg True Rate Spread'!$K$15</f>
        <v>0</v>
      </c>
      <c r="AJ194" s="44">
        <f t="shared" si="33"/>
        <v>25</v>
      </c>
    </row>
    <row r="195" spans="1:36">
      <c r="A195" s="3">
        <f t="shared" si="34"/>
        <v>2027</v>
      </c>
      <c r="B195" s="3" t="s">
        <v>46</v>
      </c>
      <c r="C195" s="36">
        <v>0</v>
      </c>
      <c r="D195" s="36">
        <v>0</v>
      </c>
      <c r="E195" s="36">
        <f>'ComLg Class kWh'!E200</f>
        <v>1063</v>
      </c>
      <c r="F195" s="36">
        <f>'ComLg Class kWh'!C200</f>
        <v>19852</v>
      </c>
      <c r="G195" s="36">
        <f>'ComLg Class kWh'!D200</f>
        <v>86</v>
      </c>
      <c r="H195" s="36">
        <f>'ComLg Class kWh'!F200</f>
        <v>268</v>
      </c>
      <c r="I195" s="36">
        <f>'ComLg Class kWh'!G200</f>
        <v>75</v>
      </c>
      <c r="J195" s="36">
        <f>'ComLg Class kWh'!H200</f>
        <v>30</v>
      </c>
      <c r="L195" s="42">
        <v>0</v>
      </c>
      <c r="M195" s="42">
        <v>0</v>
      </c>
      <c r="N195" s="42">
        <f>'Cust MB ComLg True Rate Spread'!C$19</f>
        <v>0</v>
      </c>
      <c r="O195" s="42">
        <v>5</v>
      </c>
      <c r="P195" s="42">
        <v>0</v>
      </c>
      <c r="Q195" s="42">
        <v>1</v>
      </c>
      <c r="R195" s="42">
        <f t="shared" si="27"/>
        <v>5</v>
      </c>
      <c r="S195" s="142">
        <v>1</v>
      </c>
      <c r="T195" s="42">
        <f t="shared" si="28"/>
        <v>8</v>
      </c>
      <c r="U195" s="42">
        <v>4</v>
      </c>
      <c r="V195" s="42">
        <v>19</v>
      </c>
      <c r="W195" s="142">
        <v>5</v>
      </c>
      <c r="Y195" s="42">
        <f t="shared" si="29"/>
        <v>0</v>
      </c>
      <c r="Z195" s="42">
        <f t="shared" si="30"/>
        <v>0</v>
      </c>
      <c r="AA195" s="42">
        <f t="shared" si="24"/>
        <v>1063</v>
      </c>
      <c r="AB195" s="42">
        <f t="shared" si="25"/>
        <v>19814</v>
      </c>
      <c r="AC195" s="42">
        <f>ROUND(($F195-SUM($O195:$P195))*'Cust MB ComLg True Rate Spread'!$E$25,0)</f>
        <v>33</v>
      </c>
      <c r="AD195" s="42">
        <f t="shared" si="31"/>
        <v>85</v>
      </c>
      <c r="AE195" s="42">
        <f t="shared" si="26"/>
        <v>250</v>
      </c>
      <c r="AF195" s="42">
        <f>ROUND(($H195-SUM($R195:$S195))*'Cust MB ComLg True Rate Spread'!$H$25,0)</f>
        <v>12</v>
      </c>
      <c r="AG195" s="42">
        <f t="shared" si="32"/>
        <v>44</v>
      </c>
      <c r="AH195" s="42">
        <f>ROUND(($I195-SUM($T195:$U195))*'Cust MB ComLg True Rate Spread'!$J$25,0)</f>
        <v>0</v>
      </c>
      <c r="AI195" s="42">
        <f>'Cust MB ComLg True Rate Spread'!$K$15</f>
        <v>0</v>
      </c>
      <c r="AJ195" s="44">
        <f t="shared" si="33"/>
        <v>25</v>
      </c>
    </row>
    <row r="196" spans="1:36">
      <c r="A196" s="3">
        <f t="shared" si="34"/>
        <v>2028</v>
      </c>
      <c r="B196" s="3" t="s">
        <v>31</v>
      </c>
      <c r="C196" s="36">
        <v>0</v>
      </c>
      <c r="D196" s="36">
        <v>0</v>
      </c>
      <c r="E196" s="36">
        <f>'ComLg Class kWh'!E201</f>
        <v>1067</v>
      </c>
      <c r="F196" s="36">
        <f>'ComLg Class kWh'!C201</f>
        <v>19870</v>
      </c>
      <c r="G196" s="36">
        <f>'ComLg Class kWh'!D201</f>
        <v>86</v>
      </c>
      <c r="H196" s="36">
        <f>'ComLg Class kWh'!F201</f>
        <v>268</v>
      </c>
      <c r="I196" s="36">
        <f>'ComLg Class kWh'!G201</f>
        <v>75</v>
      </c>
      <c r="J196" s="36">
        <f>'ComLg Class kWh'!H201</f>
        <v>30</v>
      </c>
      <c r="L196" s="42">
        <v>0</v>
      </c>
      <c r="M196" s="42">
        <v>0</v>
      </c>
      <c r="N196" s="42">
        <f>'Cust MB ComLg True Rate Spread'!C$19</f>
        <v>0</v>
      </c>
      <c r="O196" s="42">
        <v>5</v>
      </c>
      <c r="P196" s="42">
        <v>0</v>
      </c>
      <c r="Q196" s="42">
        <v>1</v>
      </c>
      <c r="R196" s="42">
        <f t="shared" si="27"/>
        <v>5</v>
      </c>
      <c r="S196" s="142">
        <v>1</v>
      </c>
      <c r="T196" s="42">
        <f t="shared" si="28"/>
        <v>8</v>
      </c>
      <c r="U196" s="42">
        <v>4</v>
      </c>
      <c r="V196" s="42">
        <v>19</v>
      </c>
      <c r="W196" s="142">
        <v>5</v>
      </c>
      <c r="Y196" s="42">
        <f t="shared" si="29"/>
        <v>0</v>
      </c>
      <c r="Z196" s="42">
        <f t="shared" si="30"/>
        <v>0</v>
      </c>
      <c r="AA196" s="42">
        <f t="shared" si="24"/>
        <v>1067</v>
      </c>
      <c r="AB196" s="42">
        <f t="shared" si="25"/>
        <v>19832</v>
      </c>
      <c r="AC196" s="42">
        <f>ROUND(($F196-SUM($O196:$P196))*'Cust MB ComLg True Rate Spread'!$E$25,0)</f>
        <v>33</v>
      </c>
      <c r="AD196" s="42">
        <f t="shared" si="31"/>
        <v>85</v>
      </c>
      <c r="AE196" s="42">
        <f t="shared" si="26"/>
        <v>250</v>
      </c>
      <c r="AF196" s="42">
        <f>ROUND(($H196-SUM($R196:$S196))*'Cust MB ComLg True Rate Spread'!$H$25,0)</f>
        <v>12</v>
      </c>
      <c r="AG196" s="42">
        <f t="shared" si="32"/>
        <v>44</v>
      </c>
      <c r="AH196" s="42">
        <f>ROUND(($I196-SUM($T196:$U196))*'Cust MB ComLg True Rate Spread'!$J$25,0)</f>
        <v>0</v>
      </c>
      <c r="AI196" s="42">
        <f>'Cust MB ComLg True Rate Spread'!$K$15</f>
        <v>0</v>
      </c>
      <c r="AJ196" s="44">
        <f t="shared" si="33"/>
        <v>25</v>
      </c>
    </row>
    <row r="197" spans="1:36">
      <c r="A197" s="3">
        <f t="shared" si="34"/>
        <v>2028</v>
      </c>
      <c r="B197" s="3" t="s">
        <v>32</v>
      </c>
      <c r="C197" s="36">
        <v>0</v>
      </c>
      <c r="D197" s="36">
        <v>0</v>
      </c>
      <c r="E197" s="36">
        <f>'ComLg Class kWh'!E202</f>
        <v>1070</v>
      </c>
      <c r="F197" s="36">
        <f>'ComLg Class kWh'!C202</f>
        <v>19888</v>
      </c>
      <c r="G197" s="36">
        <f>'ComLg Class kWh'!D202</f>
        <v>86</v>
      </c>
      <c r="H197" s="36">
        <f>'ComLg Class kWh'!F202</f>
        <v>268</v>
      </c>
      <c r="I197" s="36">
        <f>'ComLg Class kWh'!G202</f>
        <v>75</v>
      </c>
      <c r="J197" s="36">
        <f>'ComLg Class kWh'!H202</f>
        <v>30</v>
      </c>
      <c r="L197" s="42">
        <v>0</v>
      </c>
      <c r="M197" s="42">
        <v>0</v>
      </c>
      <c r="N197" s="42">
        <f>'Cust MB ComLg True Rate Spread'!C$19</f>
        <v>0</v>
      </c>
      <c r="O197" s="42">
        <v>5</v>
      </c>
      <c r="P197" s="42">
        <v>0</v>
      </c>
      <c r="Q197" s="42">
        <v>1</v>
      </c>
      <c r="R197" s="42">
        <f t="shared" si="27"/>
        <v>5</v>
      </c>
      <c r="S197" s="142">
        <v>1</v>
      </c>
      <c r="T197" s="42">
        <f t="shared" si="28"/>
        <v>8</v>
      </c>
      <c r="U197" s="42">
        <v>4</v>
      </c>
      <c r="V197" s="42">
        <v>19</v>
      </c>
      <c r="W197" s="142">
        <v>5</v>
      </c>
      <c r="Y197" s="42">
        <f t="shared" si="29"/>
        <v>0</v>
      </c>
      <c r="Z197" s="42">
        <f t="shared" si="30"/>
        <v>0</v>
      </c>
      <c r="AA197" s="42">
        <f t="shared" si="24"/>
        <v>1070</v>
      </c>
      <c r="AB197" s="42">
        <f t="shared" si="25"/>
        <v>19850</v>
      </c>
      <c r="AC197" s="42">
        <f>ROUND(($F197-SUM($O197:$P197))*'Cust MB ComLg True Rate Spread'!$E$25,0)</f>
        <v>33</v>
      </c>
      <c r="AD197" s="42">
        <f t="shared" si="31"/>
        <v>85</v>
      </c>
      <c r="AE197" s="42">
        <f t="shared" si="26"/>
        <v>250</v>
      </c>
      <c r="AF197" s="42">
        <f>ROUND(($H197-SUM($R197:$S197))*'Cust MB ComLg True Rate Spread'!$H$25,0)</f>
        <v>12</v>
      </c>
      <c r="AG197" s="42">
        <f t="shared" si="32"/>
        <v>44</v>
      </c>
      <c r="AH197" s="42">
        <f>ROUND(($I197-SUM($T197:$U197))*'Cust MB ComLg True Rate Spread'!$J$25,0)</f>
        <v>0</v>
      </c>
      <c r="AI197" s="42">
        <f>'Cust MB ComLg True Rate Spread'!$K$15</f>
        <v>0</v>
      </c>
      <c r="AJ197" s="44">
        <f t="shared" si="33"/>
        <v>25</v>
      </c>
    </row>
    <row r="198" spans="1:36">
      <c r="A198" s="3">
        <f t="shared" si="34"/>
        <v>2028</v>
      </c>
      <c r="B198" s="3" t="s">
        <v>33</v>
      </c>
      <c r="C198" s="36">
        <v>0</v>
      </c>
      <c r="D198" s="36">
        <v>0</v>
      </c>
      <c r="E198" s="36">
        <f>'ComLg Class kWh'!E203</f>
        <v>1074</v>
      </c>
      <c r="F198" s="36">
        <f>'ComLg Class kWh'!C203</f>
        <v>19900</v>
      </c>
      <c r="G198" s="36">
        <f>'ComLg Class kWh'!D203</f>
        <v>86</v>
      </c>
      <c r="H198" s="36">
        <f>'ComLg Class kWh'!F203</f>
        <v>270</v>
      </c>
      <c r="I198" s="36">
        <f>'ComLg Class kWh'!G203</f>
        <v>75</v>
      </c>
      <c r="J198" s="36">
        <f>'ComLg Class kWh'!H203</f>
        <v>30</v>
      </c>
      <c r="L198" s="42">
        <v>0</v>
      </c>
      <c r="M198" s="42">
        <v>0</v>
      </c>
      <c r="N198" s="42">
        <f>'Cust MB ComLg True Rate Spread'!C$19</f>
        <v>0</v>
      </c>
      <c r="O198" s="42">
        <v>5</v>
      </c>
      <c r="P198" s="42">
        <v>0</v>
      </c>
      <c r="Q198" s="42">
        <v>1</v>
      </c>
      <c r="R198" s="42">
        <f t="shared" si="27"/>
        <v>5</v>
      </c>
      <c r="S198" s="142">
        <v>1</v>
      </c>
      <c r="T198" s="42">
        <f t="shared" si="28"/>
        <v>8</v>
      </c>
      <c r="U198" s="42">
        <v>4</v>
      </c>
      <c r="V198" s="42">
        <v>19</v>
      </c>
      <c r="W198" s="142">
        <v>5</v>
      </c>
      <c r="Y198" s="42">
        <f t="shared" si="29"/>
        <v>0</v>
      </c>
      <c r="Z198" s="42">
        <f t="shared" si="30"/>
        <v>0</v>
      </c>
      <c r="AA198" s="42">
        <f t="shared" si="24"/>
        <v>1074</v>
      </c>
      <c r="AB198" s="42">
        <f t="shared" si="25"/>
        <v>19862</v>
      </c>
      <c r="AC198" s="42">
        <f>ROUND(($F198-SUM($O198:$P198))*'Cust MB ComLg True Rate Spread'!$E$25,0)</f>
        <v>33</v>
      </c>
      <c r="AD198" s="42">
        <f t="shared" si="31"/>
        <v>85</v>
      </c>
      <c r="AE198" s="42">
        <f t="shared" si="26"/>
        <v>252</v>
      </c>
      <c r="AF198" s="42">
        <f>ROUND(($H198-SUM($R198:$S198))*'Cust MB ComLg True Rate Spread'!$H$25,0)</f>
        <v>12</v>
      </c>
      <c r="AG198" s="42">
        <f t="shared" si="32"/>
        <v>44</v>
      </c>
      <c r="AH198" s="42">
        <f>ROUND(($I198-SUM($T198:$U198))*'Cust MB ComLg True Rate Spread'!$J$25,0)</f>
        <v>0</v>
      </c>
      <c r="AI198" s="42">
        <f>'Cust MB ComLg True Rate Spread'!$K$15</f>
        <v>0</v>
      </c>
      <c r="AJ198" s="44">
        <f t="shared" si="33"/>
        <v>25</v>
      </c>
    </row>
    <row r="199" spans="1:36">
      <c r="A199" s="3">
        <f t="shared" si="34"/>
        <v>2028</v>
      </c>
      <c r="B199" s="3" t="s">
        <v>34</v>
      </c>
      <c r="C199" s="36">
        <v>0</v>
      </c>
      <c r="D199" s="36">
        <v>0</v>
      </c>
      <c r="E199" s="36">
        <f>'ComLg Class kWh'!E204</f>
        <v>1078</v>
      </c>
      <c r="F199" s="36">
        <f>'ComLg Class kWh'!C204</f>
        <v>19912</v>
      </c>
      <c r="G199" s="36">
        <f>'ComLg Class kWh'!D204</f>
        <v>86</v>
      </c>
      <c r="H199" s="36">
        <f>'ComLg Class kWh'!F204</f>
        <v>271</v>
      </c>
      <c r="I199" s="36">
        <f>'ComLg Class kWh'!G204</f>
        <v>75</v>
      </c>
      <c r="J199" s="36">
        <f>'ComLg Class kWh'!H204</f>
        <v>30</v>
      </c>
      <c r="L199" s="42">
        <v>0</v>
      </c>
      <c r="M199" s="42">
        <v>0</v>
      </c>
      <c r="N199" s="42">
        <f>'Cust MB ComLg True Rate Spread'!C$19</f>
        <v>0</v>
      </c>
      <c r="O199" s="42">
        <v>5</v>
      </c>
      <c r="P199" s="42">
        <v>0</v>
      </c>
      <c r="Q199" s="42">
        <v>1</v>
      </c>
      <c r="R199" s="42">
        <f t="shared" si="27"/>
        <v>5</v>
      </c>
      <c r="S199" s="142">
        <v>1</v>
      </c>
      <c r="T199" s="42">
        <f t="shared" si="28"/>
        <v>8</v>
      </c>
      <c r="U199" s="42">
        <v>4</v>
      </c>
      <c r="V199" s="42">
        <v>19</v>
      </c>
      <c r="W199" s="142">
        <v>5</v>
      </c>
      <c r="Y199" s="42">
        <f t="shared" si="29"/>
        <v>0</v>
      </c>
      <c r="Z199" s="42">
        <f t="shared" si="30"/>
        <v>0</v>
      </c>
      <c r="AA199" s="42">
        <f t="shared" si="24"/>
        <v>1078</v>
      </c>
      <c r="AB199" s="42">
        <f t="shared" si="25"/>
        <v>19874</v>
      </c>
      <c r="AC199" s="42">
        <f>ROUND(($F199-SUM($O199:$P199))*'Cust MB ComLg True Rate Spread'!$E$25,0)</f>
        <v>33</v>
      </c>
      <c r="AD199" s="42">
        <f t="shared" si="31"/>
        <v>85</v>
      </c>
      <c r="AE199" s="42">
        <f t="shared" si="26"/>
        <v>253</v>
      </c>
      <c r="AF199" s="42">
        <f>ROUND(($H199-SUM($R199:$S199))*'Cust MB ComLg True Rate Spread'!$H$25,0)</f>
        <v>12</v>
      </c>
      <c r="AG199" s="42">
        <f t="shared" si="32"/>
        <v>44</v>
      </c>
      <c r="AH199" s="42">
        <f>ROUND(($I199-SUM($T199:$U199))*'Cust MB ComLg True Rate Spread'!$J$25,0)</f>
        <v>0</v>
      </c>
      <c r="AI199" s="42">
        <f>'Cust MB ComLg True Rate Spread'!$K$15</f>
        <v>0</v>
      </c>
      <c r="AJ199" s="44">
        <f t="shared" si="33"/>
        <v>25</v>
      </c>
    </row>
    <row r="200" spans="1:36">
      <c r="A200" s="3">
        <f t="shared" si="34"/>
        <v>2028</v>
      </c>
      <c r="B200" s="3" t="s">
        <v>35</v>
      </c>
      <c r="C200" s="36">
        <v>0</v>
      </c>
      <c r="D200" s="36">
        <v>0</v>
      </c>
      <c r="E200" s="36">
        <f>'ComLg Class kWh'!E205</f>
        <v>1081</v>
      </c>
      <c r="F200" s="36">
        <f>'ComLg Class kWh'!C205</f>
        <v>19926</v>
      </c>
      <c r="G200" s="36">
        <f>'ComLg Class kWh'!D205</f>
        <v>86</v>
      </c>
      <c r="H200" s="36">
        <f>'ComLg Class kWh'!F205</f>
        <v>272</v>
      </c>
      <c r="I200" s="36">
        <f>'ComLg Class kWh'!G205</f>
        <v>75</v>
      </c>
      <c r="J200" s="36">
        <f>'ComLg Class kWh'!H205</f>
        <v>30</v>
      </c>
      <c r="L200" s="42">
        <v>0</v>
      </c>
      <c r="M200" s="42">
        <v>0</v>
      </c>
      <c r="N200" s="42">
        <f>'Cust MB ComLg True Rate Spread'!C$19</f>
        <v>0</v>
      </c>
      <c r="O200" s="42">
        <v>5</v>
      </c>
      <c r="P200" s="42">
        <v>0</v>
      </c>
      <c r="Q200" s="42">
        <v>1</v>
      </c>
      <c r="R200" s="42">
        <f t="shared" si="27"/>
        <v>5</v>
      </c>
      <c r="S200" s="142">
        <v>1</v>
      </c>
      <c r="T200" s="42">
        <f t="shared" si="28"/>
        <v>8</v>
      </c>
      <c r="U200" s="42">
        <v>4</v>
      </c>
      <c r="V200" s="42">
        <v>19</v>
      </c>
      <c r="W200" s="142">
        <v>5</v>
      </c>
      <c r="Y200" s="42">
        <f t="shared" si="29"/>
        <v>0</v>
      </c>
      <c r="Z200" s="42">
        <f t="shared" si="30"/>
        <v>0</v>
      </c>
      <c r="AA200" s="42">
        <f t="shared" si="24"/>
        <v>1081</v>
      </c>
      <c r="AB200" s="42">
        <f t="shared" si="25"/>
        <v>19888</v>
      </c>
      <c r="AC200" s="42">
        <f>ROUND(($F200-SUM($O200:$P200))*'Cust MB ComLg True Rate Spread'!$E$25,0)</f>
        <v>33</v>
      </c>
      <c r="AD200" s="42">
        <f t="shared" si="31"/>
        <v>85</v>
      </c>
      <c r="AE200" s="42">
        <f t="shared" si="26"/>
        <v>254</v>
      </c>
      <c r="AF200" s="42">
        <f>ROUND(($H200-SUM($R200:$S200))*'Cust MB ComLg True Rate Spread'!$H$25,0)</f>
        <v>12</v>
      </c>
      <c r="AG200" s="42">
        <f t="shared" si="32"/>
        <v>44</v>
      </c>
      <c r="AH200" s="42">
        <f>ROUND(($I200-SUM($T200:$U200))*'Cust MB ComLg True Rate Spread'!$J$25,0)</f>
        <v>0</v>
      </c>
      <c r="AI200" s="42">
        <f>'Cust MB ComLg True Rate Spread'!$K$15</f>
        <v>0</v>
      </c>
      <c r="AJ200" s="44">
        <f t="shared" si="33"/>
        <v>25</v>
      </c>
    </row>
    <row r="201" spans="1:36">
      <c r="A201" s="3">
        <f t="shared" si="34"/>
        <v>2028</v>
      </c>
      <c r="B201" s="3" t="s">
        <v>36</v>
      </c>
      <c r="C201" s="36">
        <v>0</v>
      </c>
      <c r="D201" s="36">
        <v>0</v>
      </c>
      <c r="E201" s="36">
        <f>'ComLg Class kWh'!E206</f>
        <v>1085</v>
      </c>
      <c r="F201" s="36">
        <f>'ComLg Class kWh'!C206</f>
        <v>19944</v>
      </c>
      <c r="G201" s="36">
        <f>'ComLg Class kWh'!D206</f>
        <v>86</v>
      </c>
      <c r="H201" s="36">
        <f>'ComLg Class kWh'!F206</f>
        <v>272</v>
      </c>
      <c r="I201" s="36">
        <f>'ComLg Class kWh'!G206</f>
        <v>75</v>
      </c>
      <c r="J201" s="36">
        <f>'ComLg Class kWh'!H206</f>
        <v>30</v>
      </c>
      <c r="L201" s="42">
        <v>0</v>
      </c>
      <c r="M201" s="42">
        <v>0</v>
      </c>
      <c r="N201" s="42">
        <f>'Cust MB ComLg True Rate Spread'!C$19</f>
        <v>0</v>
      </c>
      <c r="O201" s="42">
        <v>5</v>
      </c>
      <c r="P201" s="42">
        <v>0</v>
      </c>
      <c r="Q201" s="42">
        <v>1</v>
      </c>
      <c r="R201" s="42">
        <f t="shared" si="27"/>
        <v>5</v>
      </c>
      <c r="S201" s="142">
        <v>1</v>
      </c>
      <c r="T201" s="42">
        <f t="shared" si="28"/>
        <v>8</v>
      </c>
      <c r="U201" s="42">
        <v>4</v>
      </c>
      <c r="V201" s="42">
        <v>19</v>
      </c>
      <c r="W201" s="142">
        <v>5</v>
      </c>
      <c r="Y201" s="42">
        <f t="shared" si="29"/>
        <v>0</v>
      </c>
      <c r="Z201" s="42">
        <f t="shared" si="30"/>
        <v>0</v>
      </c>
      <c r="AA201" s="42">
        <f t="shared" ref="AA201:AA264" si="35">E201-N201</f>
        <v>1085</v>
      </c>
      <c r="AB201" s="42">
        <f t="shared" ref="AB201:AB264" si="36">$F201-SUM($O201:$P201)-$AC201</f>
        <v>19906</v>
      </c>
      <c r="AC201" s="42">
        <f>ROUND(($F201-SUM($O201:$P201))*'Cust MB ComLg True Rate Spread'!$E$25,0)</f>
        <v>33</v>
      </c>
      <c r="AD201" s="42">
        <f t="shared" si="31"/>
        <v>85</v>
      </c>
      <c r="AE201" s="42">
        <f t="shared" ref="AE201:AE264" si="37">$H201-SUM($R201:$S201)-$AF201</f>
        <v>254</v>
      </c>
      <c r="AF201" s="42">
        <f>ROUND(($H201-SUM($R201:$S201))*'Cust MB ComLg True Rate Spread'!$H$25,0)</f>
        <v>12</v>
      </c>
      <c r="AG201" s="42">
        <f t="shared" si="32"/>
        <v>44</v>
      </c>
      <c r="AH201" s="42">
        <f>ROUND(($I201-SUM($T201:$U201))*'Cust MB ComLg True Rate Spread'!$J$25,0)</f>
        <v>0</v>
      </c>
      <c r="AI201" s="42">
        <f>'Cust MB ComLg True Rate Spread'!$K$15</f>
        <v>0</v>
      </c>
      <c r="AJ201" s="44">
        <f t="shared" si="33"/>
        <v>25</v>
      </c>
    </row>
    <row r="202" spans="1:36">
      <c r="A202" s="3">
        <f t="shared" si="34"/>
        <v>2028</v>
      </c>
      <c r="B202" s="3" t="s">
        <v>41</v>
      </c>
      <c r="C202" s="36">
        <v>0</v>
      </c>
      <c r="D202" s="36">
        <v>0</v>
      </c>
      <c r="E202" s="36">
        <f>'ComLg Class kWh'!E207</f>
        <v>1088</v>
      </c>
      <c r="F202" s="36">
        <f>'ComLg Class kWh'!C207</f>
        <v>19957</v>
      </c>
      <c r="G202" s="36">
        <f>'ComLg Class kWh'!D207</f>
        <v>85</v>
      </c>
      <c r="H202" s="36">
        <f>'ComLg Class kWh'!F207</f>
        <v>273</v>
      </c>
      <c r="I202" s="36">
        <f>'ComLg Class kWh'!G207</f>
        <v>75</v>
      </c>
      <c r="J202" s="36">
        <f>'ComLg Class kWh'!H207</f>
        <v>30</v>
      </c>
      <c r="L202" s="42">
        <v>0</v>
      </c>
      <c r="M202" s="42">
        <v>0</v>
      </c>
      <c r="N202" s="42">
        <f>'Cust MB ComLg True Rate Spread'!C$19</f>
        <v>0</v>
      </c>
      <c r="O202" s="42">
        <v>5</v>
      </c>
      <c r="P202" s="42">
        <v>0</v>
      </c>
      <c r="Q202" s="42">
        <v>1</v>
      </c>
      <c r="R202" s="42">
        <f t="shared" ref="R202:R265" si="38">1+4</f>
        <v>5</v>
      </c>
      <c r="S202" s="142">
        <v>1</v>
      </c>
      <c r="T202" s="42">
        <f t="shared" ref="T202:T265" si="39">6+2</f>
        <v>8</v>
      </c>
      <c r="U202" s="42">
        <v>4</v>
      </c>
      <c r="V202" s="42">
        <v>19</v>
      </c>
      <c r="W202" s="142">
        <v>5</v>
      </c>
      <c r="Y202" s="42">
        <f t="shared" ref="Y202:Y265" si="40">C202-L202</f>
        <v>0</v>
      </c>
      <c r="Z202" s="42">
        <f t="shared" ref="Z202:Z265" si="41">D202-M202</f>
        <v>0</v>
      </c>
      <c r="AA202" s="42">
        <f t="shared" si="35"/>
        <v>1088</v>
      </c>
      <c r="AB202" s="42">
        <f t="shared" si="36"/>
        <v>19919</v>
      </c>
      <c r="AC202" s="42">
        <f>ROUND(($F202-SUM($O202:$P202))*'Cust MB ComLg True Rate Spread'!$E$25,0)</f>
        <v>33</v>
      </c>
      <c r="AD202" s="42">
        <f t="shared" ref="AD202:AD265" si="42">G202-Q202</f>
        <v>84</v>
      </c>
      <c r="AE202" s="42">
        <f t="shared" si="37"/>
        <v>255</v>
      </c>
      <c r="AF202" s="42">
        <f>ROUND(($H202-SUM($R202:$S202))*'Cust MB ComLg True Rate Spread'!$H$25,0)</f>
        <v>12</v>
      </c>
      <c r="AG202" s="42">
        <f t="shared" ref="AG202:AG265" si="43">$I202-SUM($T202:$V202)-$AH202-AI202</f>
        <v>44</v>
      </c>
      <c r="AH202" s="42">
        <f>ROUND(($I202-SUM($T202:$U202))*'Cust MB ComLg True Rate Spread'!$J$25,0)</f>
        <v>0</v>
      </c>
      <c r="AI202" s="42">
        <f>'Cust MB ComLg True Rate Spread'!$K$15</f>
        <v>0</v>
      </c>
      <c r="AJ202" s="44">
        <f t="shared" ref="AJ202:AJ265" si="44">J202-W202</f>
        <v>25</v>
      </c>
    </row>
    <row r="203" spans="1:36">
      <c r="A203" s="3">
        <f t="shared" si="34"/>
        <v>2028</v>
      </c>
      <c r="B203" s="3" t="s">
        <v>42</v>
      </c>
      <c r="C203" s="36">
        <v>0</v>
      </c>
      <c r="D203" s="36">
        <v>0</v>
      </c>
      <c r="E203" s="36">
        <f>'ComLg Class kWh'!E208</f>
        <v>1092</v>
      </c>
      <c r="F203" s="36">
        <f>'ComLg Class kWh'!C208</f>
        <v>19966</v>
      </c>
      <c r="G203" s="36">
        <f>'ComLg Class kWh'!D208</f>
        <v>85</v>
      </c>
      <c r="H203" s="36">
        <f>'ComLg Class kWh'!F208</f>
        <v>274</v>
      </c>
      <c r="I203" s="36">
        <f>'ComLg Class kWh'!G208</f>
        <v>75</v>
      </c>
      <c r="J203" s="36">
        <f>'ComLg Class kWh'!H208</f>
        <v>30</v>
      </c>
      <c r="L203" s="42">
        <v>0</v>
      </c>
      <c r="M203" s="42">
        <v>0</v>
      </c>
      <c r="N203" s="42">
        <f>'Cust MB ComLg True Rate Spread'!C$19</f>
        <v>0</v>
      </c>
      <c r="O203" s="42">
        <v>5</v>
      </c>
      <c r="P203" s="42">
        <v>0</v>
      </c>
      <c r="Q203" s="42">
        <v>1</v>
      </c>
      <c r="R203" s="42">
        <f t="shared" si="38"/>
        <v>5</v>
      </c>
      <c r="S203" s="142">
        <v>1</v>
      </c>
      <c r="T203" s="42">
        <f t="shared" si="39"/>
        <v>8</v>
      </c>
      <c r="U203" s="42">
        <v>4</v>
      </c>
      <c r="V203" s="42">
        <v>19</v>
      </c>
      <c r="W203" s="142">
        <v>5</v>
      </c>
      <c r="Y203" s="42">
        <f t="shared" si="40"/>
        <v>0</v>
      </c>
      <c r="Z203" s="42">
        <f t="shared" si="41"/>
        <v>0</v>
      </c>
      <c r="AA203" s="42">
        <f t="shared" si="35"/>
        <v>1092</v>
      </c>
      <c r="AB203" s="42">
        <f t="shared" si="36"/>
        <v>19928</v>
      </c>
      <c r="AC203" s="42">
        <f>ROUND(($F203-SUM($O203:$P203))*'Cust MB ComLg True Rate Spread'!$E$25,0)</f>
        <v>33</v>
      </c>
      <c r="AD203" s="42">
        <f t="shared" si="42"/>
        <v>84</v>
      </c>
      <c r="AE203" s="42">
        <f t="shared" si="37"/>
        <v>256</v>
      </c>
      <c r="AF203" s="42">
        <f>ROUND(($H203-SUM($R203:$S203))*'Cust MB ComLg True Rate Spread'!$H$25,0)</f>
        <v>12</v>
      </c>
      <c r="AG203" s="42">
        <f t="shared" si="43"/>
        <v>44</v>
      </c>
      <c r="AH203" s="42">
        <f>ROUND(($I203-SUM($T203:$U203))*'Cust MB ComLg True Rate Spread'!$J$25,0)</f>
        <v>0</v>
      </c>
      <c r="AI203" s="42">
        <f>'Cust MB ComLg True Rate Spread'!$K$15</f>
        <v>0</v>
      </c>
      <c r="AJ203" s="44">
        <f t="shared" si="44"/>
        <v>25</v>
      </c>
    </row>
    <row r="204" spans="1:36">
      <c r="A204" s="3">
        <f t="shared" si="34"/>
        <v>2028</v>
      </c>
      <c r="B204" s="3" t="s">
        <v>43</v>
      </c>
      <c r="C204" s="36">
        <v>0</v>
      </c>
      <c r="D204" s="36">
        <v>0</v>
      </c>
      <c r="E204" s="36">
        <f>'ComLg Class kWh'!E209</f>
        <v>1096</v>
      </c>
      <c r="F204" s="36">
        <f>'ComLg Class kWh'!C209</f>
        <v>19962</v>
      </c>
      <c r="G204" s="36">
        <f>'ComLg Class kWh'!D209</f>
        <v>84</v>
      </c>
      <c r="H204" s="36">
        <f>'ComLg Class kWh'!F209</f>
        <v>275</v>
      </c>
      <c r="I204" s="36">
        <f>'ComLg Class kWh'!G209</f>
        <v>75</v>
      </c>
      <c r="J204" s="36">
        <f>'ComLg Class kWh'!H209</f>
        <v>30</v>
      </c>
      <c r="L204" s="42">
        <v>0</v>
      </c>
      <c r="M204" s="42">
        <v>0</v>
      </c>
      <c r="N204" s="42">
        <f>'Cust MB ComLg True Rate Spread'!C$19</f>
        <v>0</v>
      </c>
      <c r="O204" s="42">
        <v>5</v>
      </c>
      <c r="P204" s="42">
        <v>0</v>
      </c>
      <c r="Q204" s="42">
        <v>1</v>
      </c>
      <c r="R204" s="42">
        <f t="shared" si="38"/>
        <v>5</v>
      </c>
      <c r="S204" s="142">
        <v>1</v>
      </c>
      <c r="T204" s="42">
        <f t="shared" si="39"/>
        <v>8</v>
      </c>
      <c r="U204" s="42">
        <v>4</v>
      </c>
      <c r="V204" s="42">
        <v>19</v>
      </c>
      <c r="W204" s="142">
        <v>5</v>
      </c>
      <c r="Y204" s="42">
        <f t="shared" si="40"/>
        <v>0</v>
      </c>
      <c r="Z204" s="42">
        <f t="shared" si="41"/>
        <v>0</v>
      </c>
      <c r="AA204" s="42">
        <f t="shared" si="35"/>
        <v>1096</v>
      </c>
      <c r="AB204" s="42">
        <f t="shared" si="36"/>
        <v>19924</v>
      </c>
      <c r="AC204" s="42">
        <f>ROUND(($F204-SUM($O204:$P204))*'Cust MB ComLg True Rate Spread'!$E$25,0)</f>
        <v>33</v>
      </c>
      <c r="AD204" s="42">
        <f t="shared" si="42"/>
        <v>83</v>
      </c>
      <c r="AE204" s="42">
        <f t="shared" si="37"/>
        <v>257</v>
      </c>
      <c r="AF204" s="42">
        <f>ROUND(($H204-SUM($R204:$S204))*'Cust MB ComLg True Rate Spread'!$H$25,0)</f>
        <v>12</v>
      </c>
      <c r="AG204" s="42">
        <f t="shared" si="43"/>
        <v>44</v>
      </c>
      <c r="AH204" s="42">
        <f>ROUND(($I204-SUM($T204:$U204))*'Cust MB ComLg True Rate Spread'!$J$25,0)</f>
        <v>0</v>
      </c>
      <c r="AI204" s="42">
        <f>'Cust MB ComLg True Rate Spread'!$K$15</f>
        <v>0</v>
      </c>
      <c r="AJ204" s="44">
        <f t="shared" si="44"/>
        <v>25</v>
      </c>
    </row>
    <row r="205" spans="1:36">
      <c r="A205" s="3">
        <f t="shared" si="34"/>
        <v>2028</v>
      </c>
      <c r="B205" s="3" t="s">
        <v>44</v>
      </c>
      <c r="C205" s="36">
        <v>0</v>
      </c>
      <c r="D205" s="36">
        <v>0</v>
      </c>
      <c r="E205" s="36">
        <f>'ComLg Class kWh'!E210</f>
        <v>1099</v>
      </c>
      <c r="F205" s="36">
        <f>'ComLg Class kWh'!C210</f>
        <v>19960</v>
      </c>
      <c r="G205" s="36">
        <f>'ComLg Class kWh'!D210</f>
        <v>84</v>
      </c>
      <c r="H205" s="36">
        <f>'ComLg Class kWh'!F210</f>
        <v>275</v>
      </c>
      <c r="I205" s="36">
        <f>'ComLg Class kWh'!G210</f>
        <v>75</v>
      </c>
      <c r="J205" s="36">
        <f>'ComLg Class kWh'!H210</f>
        <v>30</v>
      </c>
      <c r="L205" s="42">
        <v>0</v>
      </c>
      <c r="M205" s="42">
        <v>0</v>
      </c>
      <c r="N205" s="42">
        <f>'Cust MB ComLg True Rate Spread'!C$19</f>
        <v>0</v>
      </c>
      <c r="O205" s="42">
        <v>5</v>
      </c>
      <c r="P205" s="42">
        <v>0</v>
      </c>
      <c r="Q205" s="42">
        <v>1</v>
      </c>
      <c r="R205" s="42">
        <f t="shared" si="38"/>
        <v>5</v>
      </c>
      <c r="S205" s="142">
        <v>1</v>
      </c>
      <c r="T205" s="42">
        <f t="shared" si="39"/>
        <v>8</v>
      </c>
      <c r="U205" s="42">
        <v>4</v>
      </c>
      <c r="V205" s="42">
        <v>19</v>
      </c>
      <c r="W205" s="142">
        <v>5</v>
      </c>
      <c r="Y205" s="42">
        <f t="shared" si="40"/>
        <v>0</v>
      </c>
      <c r="Z205" s="42">
        <f t="shared" si="41"/>
        <v>0</v>
      </c>
      <c r="AA205" s="42">
        <f t="shared" si="35"/>
        <v>1099</v>
      </c>
      <c r="AB205" s="42">
        <f t="shared" si="36"/>
        <v>19922</v>
      </c>
      <c r="AC205" s="42">
        <f>ROUND(($F205-SUM($O205:$P205))*'Cust MB ComLg True Rate Spread'!$E$25,0)</f>
        <v>33</v>
      </c>
      <c r="AD205" s="42">
        <f t="shared" si="42"/>
        <v>83</v>
      </c>
      <c r="AE205" s="42">
        <f t="shared" si="37"/>
        <v>257</v>
      </c>
      <c r="AF205" s="42">
        <f>ROUND(($H205-SUM($R205:$S205))*'Cust MB ComLg True Rate Spread'!$H$25,0)</f>
        <v>12</v>
      </c>
      <c r="AG205" s="42">
        <f t="shared" si="43"/>
        <v>44</v>
      </c>
      <c r="AH205" s="42">
        <f>ROUND(($I205-SUM($T205:$U205))*'Cust MB ComLg True Rate Spread'!$J$25,0)</f>
        <v>0</v>
      </c>
      <c r="AI205" s="42">
        <f>'Cust MB ComLg True Rate Spread'!$K$15</f>
        <v>0</v>
      </c>
      <c r="AJ205" s="44">
        <f t="shared" si="44"/>
        <v>25</v>
      </c>
    </row>
    <row r="206" spans="1:36">
      <c r="A206" s="3">
        <f t="shared" si="34"/>
        <v>2028</v>
      </c>
      <c r="B206" s="3" t="s">
        <v>45</v>
      </c>
      <c r="C206" s="36">
        <v>0</v>
      </c>
      <c r="D206" s="36">
        <v>0</v>
      </c>
      <c r="E206" s="36">
        <f>'ComLg Class kWh'!E211</f>
        <v>1103</v>
      </c>
      <c r="F206" s="36">
        <f>'ComLg Class kWh'!C211</f>
        <v>19961</v>
      </c>
      <c r="G206" s="36">
        <f>'ComLg Class kWh'!D211</f>
        <v>84</v>
      </c>
      <c r="H206" s="36">
        <f>'ComLg Class kWh'!F211</f>
        <v>276</v>
      </c>
      <c r="I206" s="36">
        <f>'ComLg Class kWh'!G211</f>
        <v>75</v>
      </c>
      <c r="J206" s="36">
        <f>'ComLg Class kWh'!H211</f>
        <v>30</v>
      </c>
      <c r="L206" s="42">
        <v>0</v>
      </c>
      <c r="M206" s="42">
        <v>0</v>
      </c>
      <c r="N206" s="42">
        <f>'Cust MB ComLg True Rate Spread'!C$19</f>
        <v>0</v>
      </c>
      <c r="O206" s="42">
        <v>5</v>
      </c>
      <c r="P206" s="42">
        <v>0</v>
      </c>
      <c r="Q206" s="42">
        <v>1</v>
      </c>
      <c r="R206" s="42">
        <f t="shared" si="38"/>
        <v>5</v>
      </c>
      <c r="S206" s="142">
        <v>1</v>
      </c>
      <c r="T206" s="42">
        <f t="shared" si="39"/>
        <v>8</v>
      </c>
      <c r="U206" s="42">
        <v>4</v>
      </c>
      <c r="V206" s="42">
        <v>19</v>
      </c>
      <c r="W206" s="142">
        <v>5</v>
      </c>
      <c r="Y206" s="42">
        <f t="shared" si="40"/>
        <v>0</v>
      </c>
      <c r="Z206" s="42">
        <f t="shared" si="41"/>
        <v>0</v>
      </c>
      <c r="AA206" s="42">
        <f t="shared" si="35"/>
        <v>1103</v>
      </c>
      <c r="AB206" s="42">
        <f t="shared" si="36"/>
        <v>19923</v>
      </c>
      <c r="AC206" s="42">
        <f>ROUND(($F206-SUM($O206:$P206))*'Cust MB ComLg True Rate Spread'!$E$25,0)</f>
        <v>33</v>
      </c>
      <c r="AD206" s="42">
        <f t="shared" si="42"/>
        <v>83</v>
      </c>
      <c r="AE206" s="42">
        <f t="shared" si="37"/>
        <v>258</v>
      </c>
      <c r="AF206" s="42">
        <f>ROUND(($H206-SUM($R206:$S206))*'Cust MB ComLg True Rate Spread'!$H$25,0)</f>
        <v>12</v>
      </c>
      <c r="AG206" s="42">
        <f t="shared" si="43"/>
        <v>44</v>
      </c>
      <c r="AH206" s="42">
        <f>ROUND(($I206-SUM($T206:$U206))*'Cust MB ComLg True Rate Spread'!$J$25,0)</f>
        <v>0</v>
      </c>
      <c r="AI206" s="42">
        <f>'Cust MB ComLg True Rate Spread'!$K$15</f>
        <v>0</v>
      </c>
      <c r="AJ206" s="44">
        <f t="shared" si="44"/>
        <v>25</v>
      </c>
    </row>
    <row r="207" spans="1:36">
      <c r="A207" s="3">
        <f t="shared" si="34"/>
        <v>2028</v>
      </c>
      <c r="B207" s="3" t="s">
        <v>46</v>
      </c>
      <c r="C207" s="36">
        <v>0</v>
      </c>
      <c r="D207" s="36">
        <v>0</v>
      </c>
      <c r="E207" s="36">
        <f>'ComLg Class kWh'!E212</f>
        <v>1106</v>
      </c>
      <c r="F207" s="36">
        <f>'ComLg Class kWh'!C212</f>
        <v>19965</v>
      </c>
      <c r="G207" s="36">
        <f>'ComLg Class kWh'!D212</f>
        <v>84</v>
      </c>
      <c r="H207" s="36">
        <f>'ComLg Class kWh'!F212</f>
        <v>277</v>
      </c>
      <c r="I207" s="36">
        <f>'ComLg Class kWh'!G212</f>
        <v>75</v>
      </c>
      <c r="J207" s="36">
        <f>'ComLg Class kWh'!H212</f>
        <v>30</v>
      </c>
      <c r="L207" s="42">
        <v>0</v>
      </c>
      <c r="M207" s="42">
        <v>0</v>
      </c>
      <c r="N207" s="42">
        <f>'Cust MB ComLg True Rate Spread'!C$19</f>
        <v>0</v>
      </c>
      <c r="O207" s="42">
        <v>5</v>
      </c>
      <c r="P207" s="42">
        <v>0</v>
      </c>
      <c r="Q207" s="42">
        <v>1</v>
      </c>
      <c r="R207" s="42">
        <f t="shared" si="38"/>
        <v>5</v>
      </c>
      <c r="S207" s="142">
        <v>1</v>
      </c>
      <c r="T207" s="42">
        <f t="shared" si="39"/>
        <v>8</v>
      </c>
      <c r="U207" s="42">
        <v>4</v>
      </c>
      <c r="V207" s="42">
        <v>19</v>
      </c>
      <c r="W207" s="142">
        <v>5</v>
      </c>
      <c r="Y207" s="42">
        <f t="shared" si="40"/>
        <v>0</v>
      </c>
      <c r="Z207" s="42">
        <f t="shared" si="41"/>
        <v>0</v>
      </c>
      <c r="AA207" s="42">
        <f t="shared" si="35"/>
        <v>1106</v>
      </c>
      <c r="AB207" s="42">
        <f t="shared" si="36"/>
        <v>19927</v>
      </c>
      <c r="AC207" s="42">
        <f>ROUND(($F207-SUM($O207:$P207))*'Cust MB ComLg True Rate Spread'!$E$25,0)</f>
        <v>33</v>
      </c>
      <c r="AD207" s="42">
        <f t="shared" si="42"/>
        <v>83</v>
      </c>
      <c r="AE207" s="42">
        <f t="shared" si="37"/>
        <v>259</v>
      </c>
      <c r="AF207" s="42">
        <f>ROUND(($H207-SUM($R207:$S207))*'Cust MB ComLg True Rate Spread'!$H$25,0)</f>
        <v>12</v>
      </c>
      <c r="AG207" s="42">
        <f t="shared" si="43"/>
        <v>44</v>
      </c>
      <c r="AH207" s="42">
        <f>ROUND(($I207-SUM($T207:$U207))*'Cust MB ComLg True Rate Spread'!$J$25,0)</f>
        <v>0</v>
      </c>
      <c r="AI207" s="42">
        <f>'Cust MB ComLg True Rate Spread'!$K$15</f>
        <v>0</v>
      </c>
      <c r="AJ207" s="44">
        <f t="shared" si="44"/>
        <v>25</v>
      </c>
    </row>
    <row r="208" spans="1:36">
      <c r="A208" s="3">
        <f t="shared" si="34"/>
        <v>2029</v>
      </c>
      <c r="B208" s="3" t="s">
        <v>31</v>
      </c>
      <c r="C208" s="36">
        <v>0</v>
      </c>
      <c r="D208" s="36">
        <v>0</v>
      </c>
      <c r="E208" s="36">
        <f>'ComLg Class kWh'!E213</f>
        <v>1110</v>
      </c>
      <c r="F208" s="36">
        <f>'ComLg Class kWh'!C213</f>
        <v>19983</v>
      </c>
      <c r="G208" s="36">
        <f>'ComLg Class kWh'!D213</f>
        <v>84</v>
      </c>
      <c r="H208" s="36">
        <f>'ComLg Class kWh'!F213</f>
        <v>278</v>
      </c>
      <c r="I208" s="36">
        <f>'ComLg Class kWh'!G213</f>
        <v>75</v>
      </c>
      <c r="J208" s="36">
        <f>'ComLg Class kWh'!H213</f>
        <v>30</v>
      </c>
      <c r="L208" s="42">
        <v>0</v>
      </c>
      <c r="M208" s="42">
        <v>0</v>
      </c>
      <c r="N208" s="42">
        <f>'Cust MB ComLg True Rate Spread'!C$19</f>
        <v>0</v>
      </c>
      <c r="O208" s="42">
        <v>5</v>
      </c>
      <c r="P208" s="42">
        <v>0</v>
      </c>
      <c r="Q208" s="42">
        <v>1</v>
      </c>
      <c r="R208" s="42">
        <f t="shared" si="38"/>
        <v>5</v>
      </c>
      <c r="S208" s="142">
        <v>1</v>
      </c>
      <c r="T208" s="42">
        <f t="shared" si="39"/>
        <v>8</v>
      </c>
      <c r="U208" s="42">
        <v>4</v>
      </c>
      <c r="V208" s="42">
        <v>19</v>
      </c>
      <c r="W208" s="142">
        <v>5</v>
      </c>
      <c r="Y208" s="42">
        <f t="shared" si="40"/>
        <v>0</v>
      </c>
      <c r="Z208" s="42">
        <f t="shared" si="41"/>
        <v>0</v>
      </c>
      <c r="AA208" s="42">
        <f t="shared" si="35"/>
        <v>1110</v>
      </c>
      <c r="AB208" s="42">
        <f t="shared" si="36"/>
        <v>19945</v>
      </c>
      <c r="AC208" s="42">
        <f>ROUND(($F208-SUM($O208:$P208))*'Cust MB ComLg True Rate Spread'!$E$25,0)</f>
        <v>33</v>
      </c>
      <c r="AD208" s="42">
        <f t="shared" si="42"/>
        <v>83</v>
      </c>
      <c r="AE208" s="42">
        <f t="shared" si="37"/>
        <v>260</v>
      </c>
      <c r="AF208" s="42">
        <f>ROUND(($H208-SUM($R208:$S208))*'Cust MB ComLg True Rate Spread'!$H$25,0)</f>
        <v>12</v>
      </c>
      <c r="AG208" s="42">
        <f t="shared" si="43"/>
        <v>44</v>
      </c>
      <c r="AH208" s="42">
        <f>ROUND(($I208-SUM($T208:$U208))*'Cust MB ComLg True Rate Spread'!$J$25,0)</f>
        <v>0</v>
      </c>
      <c r="AI208" s="42">
        <f>'Cust MB ComLg True Rate Spread'!$K$15</f>
        <v>0</v>
      </c>
      <c r="AJ208" s="44">
        <f t="shared" si="44"/>
        <v>25</v>
      </c>
    </row>
    <row r="209" spans="1:36">
      <c r="A209" s="3">
        <f t="shared" si="34"/>
        <v>2029</v>
      </c>
      <c r="B209" s="3" t="s">
        <v>32</v>
      </c>
      <c r="C209" s="36">
        <v>0</v>
      </c>
      <c r="D209" s="36">
        <v>0</v>
      </c>
      <c r="E209" s="36">
        <f>'ComLg Class kWh'!E214</f>
        <v>1115</v>
      </c>
      <c r="F209" s="36">
        <f>'ComLg Class kWh'!C214</f>
        <v>19999</v>
      </c>
      <c r="G209" s="36">
        <f>'ComLg Class kWh'!D214</f>
        <v>84</v>
      </c>
      <c r="H209" s="36">
        <f>'ComLg Class kWh'!F214</f>
        <v>279</v>
      </c>
      <c r="I209" s="36">
        <f>'ComLg Class kWh'!G214</f>
        <v>75</v>
      </c>
      <c r="J209" s="36">
        <f>'ComLg Class kWh'!H214</f>
        <v>30</v>
      </c>
      <c r="L209" s="42">
        <v>0</v>
      </c>
      <c r="M209" s="42">
        <v>0</v>
      </c>
      <c r="N209" s="42">
        <f>'Cust MB ComLg True Rate Spread'!C$19</f>
        <v>0</v>
      </c>
      <c r="O209" s="42">
        <v>5</v>
      </c>
      <c r="P209" s="42">
        <v>0</v>
      </c>
      <c r="Q209" s="42">
        <v>1</v>
      </c>
      <c r="R209" s="42">
        <f t="shared" si="38"/>
        <v>5</v>
      </c>
      <c r="S209" s="142">
        <v>1</v>
      </c>
      <c r="T209" s="42">
        <f t="shared" si="39"/>
        <v>8</v>
      </c>
      <c r="U209" s="42">
        <v>4</v>
      </c>
      <c r="V209" s="42">
        <v>19</v>
      </c>
      <c r="W209" s="142">
        <v>5</v>
      </c>
      <c r="Y209" s="42">
        <f t="shared" si="40"/>
        <v>0</v>
      </c>
      <c r="Z209" s="42">
        <f t="shared" si="41"/>
        <v>0</v>
      </c>
      <c r="AA209" s="42">
        <f t="shared" si="35"/>
        <v>1115</v>
      </c>
      <c r="AB209" s="42">
        <f t="shared" si="36"/>
        <v>19961</v>
      </c>
      <c r="AC209" s="42">
        <f>ROUND(($F209-SUM($O209:$P209))*'Cust MB ComLg True Rate Spread'!$E$25,0)</f>
        <v>33</v>
      </c>
      <c r="AD209" s="42">
        <f t="shared" si="42"/>
        <v>83</v>
      </c>
      <c r="AE209" s="42">
        <f t="shared" si="37"/>
        <v>261</v>
      </c>
      <c r="AF209" s="42">
        <f>ROUND(($H209-SUM($R209:$S209))*'Cust MB ComLg True Rate Spread'!$H$25,0)</f>
        <v>12</v>
      </c>
      <c r="AG209" s="42">
        <f t="shared" si="43"/>
        <v>44</v>
      </c>
      <c r="AH209" s="42">
        <f>ROUND(($I209-SUM($T209:$U209))*'Cust MB ComLg True Rate Spread'!$J$25,0)</f>
        <v>0</v>
      </c>
      <c r="AI209" s="42">
        <f>'Cust MB ComLg True Rate Spread'!$K$15</f>
        <v>0</v>
      </c>
      <c r="AJ209" s="44">
        <f t="shared" si="44"/>
        <v>25</v>
      </c>
    </row>
    <row r="210" spans="1:36">
      <c r="A210" s="3">
        <f t="shared" si="34"/>
        <v>2029</v>
      </c>
      <c r="B210" s="3" t="s">
        <v>33</v>
      </c>
      <c r="C210" s="36">
        <v>0</v>
      </c>
      <c r="D210" s="36">
        <v>0</v>
      </c>
      <c r="E210" s="36">
        <f>'ComLg Class kWh'!E215</f>
        <v>1118</v>
      </c>
      <c r="F210" s="36">
        <f>'ComLg Class kWh'!C215</f>
        <v>20014</v>
      </c>
      <c r="G210" s="36">
        <f>'ComLg Class kWh'!D215</f>
        <v>84</v>
      </c>
      <c r="H210" s="36">
        <f>'ComLg Class kWh'!F215</f>
        <v>279</v>
      </c>
      <c r="I210" s="36">
        <f>'ComLg Class kWh'!G215</f>
        <v>75</v>
      </c>
      <c r="J210" s="36">
        <f>'ComLg Class kWh'!H215</f>
        <v>30</v>
      </c>
      <c r="L210" s="42">
        <v>0</v>
      </c>
      <c r="M210" s="42">
        <v>0</v>
      </c>
      <c r="N210" s="42">
        <f>'Cust MB ComLg True Rate Spread'!C$19</f>
        <v>0</v>
      </c>
      <c r="O210" s="42">
        <v>5</v>
      </c>
      <c r="P210" s="42">
        <v>0</v>
      </c>
      <c r="Q210" s="42">
        <v>1</v>
      </c>
      <c r="R210" s="42">
        <f t="shared" si="38"/>
        <v>5</v>
      </c>
      <c r="S210" s="142">
        <v>1</v>
      </c>
      <c r="T210" s="42">
        <f t="shared" si="39"/>
        <v>8</v>
      </c>
      <c r="U210" s="42">
        <v>4</v>
      </c>
      <c r="V210" s="42">
        <v>19</v>
      </c>
      <c r="W210" s="142">
        <v>5</v>
      </c>
      <c r="Y210" s="42">
        <f t="shared" si="40"/>
        <v>0</v>
      </c>
      <c r="Z210" s="42">
        <f t="shared" si="41"/>
        <v>0</v>
      </c>
      <c r="AA210" s="42">
        <f t="shared" si="35"/>
        <v>1118</v>
      </c>
      <c r="AB210" s="42">
        <f t="shared" si="36"/>
        <v>19976</v>
      </c>
      <c r="AC210" s="42">
        <f>ROUND(($F210-SUM($O210:$P210))*'Cust MB ComLg True Rate Spread'!$E$25,0)</f>
        <v>33</v>
      </c>
      <c r="AD210" s="42">
        <f t="shared" si="42"/>
        <v>83</v>
      </c>
      <c r="AE210" s="42">
        <f t="shared" si="37"/>
        <v>261</v>
      </c>
      <c r="AF210" s="42">
        <f>ROUND(($H210-SUM($R210:$S210))*'Cust MB ComLg True Rate Spread'!$H$25,0)</f>
        <v>12</v>
      </c>
      <c r="AG210" s="42">
        <f t="shared" si="43"/>
        <v>44</v>
      </c>
      <c r="AH210" s="42">
        <f>ROUND(($I210-SUM($T210:$U210))*'Cust MB ComLg True Rate Spread'!$J$25,0)</f>
        <v>0</v>
      </c>
      <c r="AI210" s="42">
        <f>'Cust MB ComLg True Rate Spread'!$K$15</f>
        <v>0</v>
      </c>
      <c r="AJ210" s="44">
        <f t="shared" si="44"/>
        <v>25</v>
      </c>
    </row>
    <row r="211" spans="1:36">
      <c r="A211" s="3">
        <f t="shared" si="34"/>
        <v>2029</v>
      </c>
      <c r="B211" s="3" t="s">
        <v>34</v>
      </c>
      <c r="C211" s="36">
        <v>0</v>
      </c>
      <c r="D211" s="36">
        <v>0</v>
      </c>
      <c r="E211" s="36">
        <f>'ComLg Class kWh'!E216</f>
        <v>1122</v>
      </c>
      <c r="F211" s="36">
        <f>'ComLg Class kWh'!C216</f>
        <v>20028</v>
      </c>
      <c r="G211" s="36">
        <f>'ComLg Class kWh'!D216</f>
        <v>84</v>
      </c>
      <c r="H211" s="36">
        <f>'ComLg Class kWh'!F216</f>
        <v>280</v>
      </c>
      <c r="I211" s="36">
        <f>'ComLg Class kWh'!G216</f>
        <v>75</v>
      </c>
      <c r="J211" s="36">
        <f>'ComLg Class kWh'!H216</f>
        <v>30</v>
      </c>
      <c r="L211" s="42">
        <v>0</v>
      </c>
      <c r="M211" s="42">
        <v>0</v>
      </c>
      <c r="N211" s="42">
        <f>'Cust MB ComLg True Rate Spread'!C$19</f>
        <v>0</v>
      </c>
      <c r="O211" s="42">
        <v>5</v>
      </c>
      <c r="P211" s="42">
        <v>0</v>
      </c>
      <c r="Q211" s="42">
        <v>1</v>
      </c>
      <c r="R211" s="42">
        <f t="shared" si="38"/>
        <v>5</v>
      </c>
      <c r="S211" s="142">
        <v>1</v>
      </c>
      <c r="T211" s="42">
        <f t="shared" si="39"/>
        <v>8</v>
      </c>
      <c r="U211" s="42">
        <v>4</v>
      </c>
      <c r="V211" s="42">
        <v>19</v>
      </c>
      <c r="W211" s="142">
        <v>5</v>
      </c>
      <c r="Y211" s="42">
        <f t="shared" si="40"/>
        <v>0</v>
      </c>
      <c r="Z211" s="42">
        <f t="shared" si="41"/>
        <v>0</v>
      </c>
      <c r="AA211" s="42">
        <f t="shared" si="35"/>
        <v>1122</v>
      </c>
      <c r="AB211" s="42">
        <f t="shared" si="36"/>
        <v>19990</v>
      </c>
      <c r="AC211" s="42">
        <f>ROUND(($F211-SUM($O211:$P211))*'Cust MB ComLg True Rate Spread'!$E$25,0)</f>
        <v>33</v>
      </c>
      <c r="AD211" s="42">
        <f t="shared" si="42"/>
        <v>83</v>
      </c>
      <c r="AE211" s="42">
        <f t="shared" si="37"/>
        <v>262</v>
      </c>
      <c r="AF211" s="42">
        <f>ROUND(($H211-SUM($R211:$S211))*'Cust MB ComLg True Rate Spread'!$H$25,0)</f>
        <v>12</v>
      </c>
      <c r="AG211" s="42">
        <f t="shared" si="43"/>
        <v>44</v>
      </c>
      <c r="AH211" s="42">
        <f>ROUND(($I211-SUM($T211:$U211))*'Cust MB ComLg True Rate Spread'!$J$25,0)</f>
        <v>0</v>
      </c>
      <c r="AI211" s="42">
        <f>'Cust MB ComLg True Rate Spread'!$K$15</f>
        <v>0</v>
      </c>
      <c r="AJ211" s="44">
        <f t="shared" si="44"/>
        <v>25</v>
      </c>
    </row>
    <row r="212" spans="1:36">
      <c r="A212" s="3">
        <f t="shared" si="34"/>
        <v>2029</v>
      </c>
      <c r="B212" s="3" t="s">
        <v>35</v>
      </c>
      <c r="C212" s="36">
        <v>0</v>
      </c>
      <c r="D212" s="36">
        <v>0</v>
      </c>
      <c r="E212" s="36">
        <f>'ComLg Class kWh'!E217</f>
        <v>1126</v>
      </c>
      <c r="F212" s="36">
        <f>'ComLg Class kWh'!C217</f>
        <v>20040</v>
      </c>
      <c r="G212" s="36">
        <f>'ComLg Class kWh'!D217</f>
        <v>84</v>
      </c>
      <c r="H212" s="36">
        <f>'ComLg Class kWh'!F217</f>
        <v>282</v>
      </c>
      <c r="I212" s="36">
        <f>'ComLg Class kWh'!G217</f>
        <v>75</v>
      </c>
      <c r="J212" s="36">
        <f>'ComLg Class kWh'!H217</f>
        <v>30</v>
      </c>
      <c r="L212" s="42">
        <v>0</v>
      </c>
      <c r="M212" s="42">
        <v>0</v>
      </c>
      <c r="N212" s="42">
        <f>'Cust MB ComLg True Rate Spread'!C$19</f>
        <v>0</v>
      </c>
      <c r="O212" s="42">
        <v>5</v>
      </c>
      <c r="P212" s="42">
        <v>0</v>
      </c>
      <c r="Q212" s="42">
        <v>1</v>
      </c>
      <c r="R212" s="42">
        <f t="shared" si="38"/>
        <v>5</v>
      </c>
      <c r="S212" s="142">
        <v>1</v>
      </c>
      <c r="T212" s="42">
        <f t="shared" si="39"/>
        <v>8</v>
      </c>
      <c r="U212" s="42">
        <v>4</v>
      </c>
      <c r="V212" s="42">
        <v>19</v>
      </c>
      <c r="W212" s="142">
        <v>5</v>
      </c>
      <c r="Y212" s="42">
        <f t="shared" si="40"/>
        <v>0</v>
      </c>
      <c r="Z212" s="42">
        <f t="shared" si="41"/>
        <v>0</v>
      </c>
      <c r="AA212" s="42">
        <f t="shared" si="35"/>
        <v>1126</v>
      </c>
      <c r="AB212" s="42">
        <f t="shared" si="36"/>
        <v>20002</v>
      </c>
      <c r="AC212" s="42">
        <f>ROUND(($F212-SUM($O212:$P212))*'Cust MB ComLg True Rate Spread'!$E$25,0)</f>
        <v>33</v>
      </c>
      <c r="AD212" s="42">
        <f t="shared" si="42"/>
        <v>83</v>
      </c>
      <c r="AE212" s="42">
        <f t="shared" si="37"/>
        <v>264</v>
      </c>
      <c r="AF212" s="42">
        <f>ROUND(($H212-SUM($R212:$S212))*'Cust MB ComLg True Rate Spread'!$H$25,0)</f>
        <v>12</v>
      </c>
      <c r="AG212" s="42">
        <f t="shared" si="43"/>
        <v>44</v>
      </c>
      <c r="AH212" s="42">
        <f>ROUND(($I212-SUM($T212:$U212))*'Cust MB ComLg True Rate Spread'!$J$25,0)</f>
        <v>0</v>
      </c>
      <c r="AI212" s="42">
        <f>'Cust MB ComLg True Rate Spread'!$K$15</f>
        <v>0</v>
      </c>
      <c r="AJ212" s="44">
        <f t="shared" si="44"/>
        <v>25</v>
      </c>
    </row>
    <row r="213" spans="1:36">
      <c r="A213" s="3">
        <f t="shared" si="34"/>
        <v>2029</v>
      </c>
      <c r="B213" s="3" t="s">
        <v>36</v>
      </c>
      <c r="C213" s="36">
        <v>0</v>
      </c>
      <c r="D213" s="36">
        <v>0</v>
      </c>
      <c r="E213" s="36">
        <f>'ComLg Class kWh'!E218</f>
        <v>1129</v>
      </c>
      <c r="F213" s="36">
        <f>'ComLg Class kWh'!C218</f>
        <v>20061</v>
      </c>
      <c r="G213" s="36">
        <f>'ComLg Class kWh'!D218</f>
        <v>84</v>
      </c>
      <c r="H213" s="36">
        <f>'ComLg Class kWh'!F218</f>
        <v>282</v>
      </c>
      <c r="I213" s="36">
        <f>'ComLg Class kWh'!G218</f>
        <v>75</v>
      </c>
      <c r="J213" s="36">
        <f>'ComLg Class kWh'!H218</f>
        <v>30</v>
      </c>
      <c r="L213" s="42">
        <v>0</v>
      </c>
      <c r="M213" s="42">
        <v>0</v>
      </c>
      <c r="N213" s="42">
        <f>'Cust MB ComLg True Rate Spread'!C$19</f>
        <v>0</v>
      </c>
      <c r="O213" s="42">
        <v>5</v>
      </c>
      <c r="P213" s="42">
        <v>0</v>
      </c>
      <c r="Q213" s="42">
        <v>1</v>
      </c>
      <c r="R213" s="42">
        <f t="shared" si="38"/>
        <v>5</v>
      </c>
      <c r="S213" s="142">
        <v>1</v>
      </c>
      <c r="T213" s="42">
        <f t="shared" si="39"/>
        <v>8</v>
      </c>
      <c r="U213" s="42">
        <v>4</v>
      </c>
      <c r="V213" s="42">
        <v>19</v>
      </c>
      <c r="W213" s="142">
        <v>5</v>
      </c>
      <c r="Y213" s="42">
        <f t="shared" si="40"/>
        <v>0</v>
      </c>
      <c r="Z213" s="42">
        <f t="shared" si="41"/>
        <v>0</v>
      </c>
      <c r="AA213" s="42">
        <f t="shared" si="35"/>
        <v>1129</v>
      </c>
      <c r="AB213" s="42">
        <f t="shared" si="36"/>
        <v>20023</v>
      </c>
      <c r="AC213" s="42">
        <f>ROUND(($F213-SUM($O213:$P213))*'Cust MB ComLg True Rate Spread'!$E$25,0)</f>
        <v>33</v>
      </c>
      <c r="AD213" s="42">
        <f t="shared" si="42"/>
        <v>83</v>
      </c>
      <c r="AE213" s="42">
        <f t="shared" si="37"/>
        <v>264</v>
      </c>
      <c r="AF213" s="42">
        <f>ROUND(($H213-SUM($R213:$S213))*'Cust MB ComLg True Rate Spread'!$H$25,0)</f>
        <v>12</v>
      </c>
      <c r="AG213" s="42">
        <f t="shared" si="43"/>
        <v>44</v>
      </c>
      <c r="AH213" s="42">
        <f>ROUND(($I213-SUM($T213:$U213))*'Cust MB ComLg True Rate Spread'!$J$25,0)</f>
        <v>0</v>
      </c>
      <c r="AI213" s="42">
        <f>'Cust MB ComLg True Rate Spread'!$K$15</f>
        <v>0</v>
      </c>
      <c r="AJ213" s="44">
        <f t="shared" si="44"/>
        <v>25</v>
      </c>
    </row>
    <row r="214" spans="1:36">
      <c r="A214" s="3">
        <f t="shared" si="34"/>
        <v>2029</v>
      </c>
      <c r="B214" s="3" t="s">
        <v>41</v>
      </c>
      <c r="C214" s="36">
        <v>0</v>
      </c>
      <c r="D214" s="36">
        <v>0</v>
      </c>
      <c r="E214" s="36">
        <f>'ComLg Class kWh'!E219</f>
        <v>1133</v>
      </c>
      <c r="F214" s="36">
        <f>'ComLg Class kWh'!C219</f>
        <v>20074</v>
      </c>
      <c r="G214" s="36">
        <f>'ComLg Class kWh'!D219</f>
        <v>84</v>
      </c>
      <c r="H214" s="36">
        <f>'ComLg Class kWh'!F219</f>
        <v>282</v>
      </c>
      <c r="I214" s="36">
        <f>'ComLg Class kWh'!G219</f>
        <v>75</v>
      </c>
      <c r="J214" s="36">
        <f>'ComLg Class kWh'!H219</f>
        <v>30</v>
      </c>
      <c r="L214" s="42">
        <v>0</v>
      </c>
      <c r="M214" s="42">
        <v>0</v>
      </c>
      <c r="N214" s="42">
        <f>'Cust MB ComLg True Rate Spread'!C$19</f>
        <v>0</v>
      </c>
      <c r="O214" s="42">
        <v>5</v>
      </c>
      <c r="P214" s="42">
        <v>0</v>
      </c>
      <c r="Q214" s="42">
        <v>1</v>
      </c>
      <c r="R214" s="42">
        <f t="shared" si="38"/>
        <v>5</v>
      </c>
      <c r="S214" s="142">
        <v>1</v>
      </c>
      <c r="T214" s="42">
        <f t="shared" si="39"/>
        <v>8</v>
      </c>
      <c r="U214" s="42">
        <v>4</v>
      </c>
      <c r="V214" s="42">
        <v>19</v>
      </c>
      <c r="W214" s="142">
        <v>5</v>
      </c>
      <c r="Y214" s="42">
        <f t="shared" si="40"/>
        <v>0</v>
      </c>
      <c r="Z214" s="42">
        <f t="shared" si="41"/>
        <v>0</v>
      </c>
      <c r="AA214" s="42">
        <f t="shared" si="35"/>
        <v>1133</v>
      </c>
      <c r="AB214" s="42">
        <f t="shared" si="36"/>
        <v>20036</v>
      </c>
      <c r="AC214" s="42">
        <f>ROUND(($F214-SUM($O214:$P214))*'Cust MB ComLg True Rate Spread'!$E$25,0)</f>
        <v>33</v>
      </c>
      <c r="AD214" s="42">
        <f t="shared" si="42"/>
        <v>83</v>
      </c>
      <c r="AE214" s="42">
        <f t="shared" si="37"/>
        <v>264</v>
      </c>
      <c r="AF214" s="42">
        <f>ROUND(($H214-SUM($R214:$S214))*'Cust MB ComLg True Rate Spread'!$H$25,0)</f>
        <v>12</v>
      </c>
      <c r="AG214" s="42">
        <f t="shared" si="43"/>
        <v>44</v>
      </c>
      <c r="AH214" s="42">
        <f>ROUND(($I214-SUM($T214:$U214))*'Cust MB ComLg True Rate Spread'!$J$25,0)</f>
        <v>0</v>
      </c>
      <c r="AI214" s="42">
        <f>'Cust MB ComLg True Rate Spread'!$K$15</f>
        <v>0</v>
      </c>
      <c r="AJ214" s="44">
        <f t="shared" si="44"/>
        <v>25</v>
      </c>
    </row>
    <row r="215" spans="1:36">
      <c r="A215" s="3">
        <f t="shared" si="34"/>
        <v>2029</v>
      </c>
      <c r="B215" s="3" t="s">
        <v>42</v>
      </c>
      <c r="C215" s="36">
        <v>0</v>
      </c>
      <c r="D215" s="36">
        <v>0</v>
      </c>
      <c r="E215" s="36">
        <f>'ComLg Class kWh'!E220</f>
        <v>1137</v>
      </c>
      <c r="F215" s="36">
        <f>'ComLg Class kWh'!C220</f>
        <v>20081</v>
      </c>
      <c r="G215" s="36">
        <f>'ComLg Class kWh'!D220</f>
        <v>84</v>
      </c>
      <c r="H215" s="36">
        <f>'ComLg Class kWh'!F220</f>
        <v>284</v>
      </c>
      <c r="I215" s="36">
        <f>'ComLg Class kWh'!G220</f>
        <v>75</v>
      </c>
      <c r="J215" s="36">
        <f>'ComLg Class kWh'!H220</f>
        <v>30</v>
      </c>
      <c r="L215" s="42">
        <v>0</v>
      </c>
      <c r="M215" s="42">
        <v>0</v>
      </c>
      <c r="N215" s="42">
        <f>'Cust MB ComLg True Rate Spread'!C$19</f>
        <v>0</v>
      </c>
      <c r="O215" s="42">
        <v>5</v>
      </c>
      <c r="P215" s="42">
        <v>0</v>
      </c>
      <c r="Q215" s="42">
        <v>1</v>
      </c>
      <c r="R215" s="42">
        <f t="shared" si="38"/>
        <v>5</v>
      </c>
      <c r="S215" s="142">
        <v>1</v>
      </c>
      <c r="T215" s="42">
        <f t="shared" si="39"/>
        <v>8</v>
      </c>
      <c r="U215" s="42">
        <v>4</v>
      </c>
      <c r="V215" s="42">
        <v>19</v>
      </c>
      <c r="W215" s="142">
        <v>5</v>
      </c>
      <c r="Y215" s="42">
        <f t="shared" si="40"/>
        <v>0</v>
      </c>
      <c r="Z215" s="42">
        <f t="shared" si="41"/>
        <v>0</v>
      </c>
      <c r="AA215" s="42">
        <f t="shared" si="35"/>
        <v>1137</v>
      </c>
      <c r="AB215" s="42">
        <f t="shared" si="36"/>
        <v>20043</v>
      </c>
      <c r="AC215" s="42">
        <f>ROUND(($F215-SUM($O215:$P215))*'Cust MB ComLg True Rate Spread'!$E$25,0)</f>
        <v>33</v>
      </c>
      <c r="AD215" s="42">
        <f t="shared" si="42"/>
        <v>83</v>
      </c>
      <c r="AE215" s="42">
        <f t="shared" si="37"/>
        <v>266</v>
      </c>
      <c r="AF215" s="42">
        <f>ROUND(($H215-SUM($R215:$S215))*'Cust MB ComLg True Rate Spread'!$H$25,0)</f>
        <v>12</v>
      </c>
      <c r="AG215" s="42">
        <f t="shared" si="43"/>
        <v>44</v>
      </c>
      <c r="AH215" s="42">
        <f>ROUND(($I215-SUM($T215:$U215))*'Cust MB ComLg True Rate Spread'!$J$25,0)</f>
        <v>0</v>
      </c>
      <c r="AI215" s="42">
        <f>'Cust MB ComLg True Rate Spread'!$K$15</f>
        <v>0</v>
      </c>
      <c r="AJ215" s="44">
        <f t="shared" si="44"/>
        <v>25</v>
      </c>
    </row>
    <row r="216" spans="1:36">
      <c r="A216" s="3">
        <f t="shared" si="34"/>
        <v>2029</v>
      </c>
      <c r="B216" s="3" t="s">
        <v>43</v>
      </c>
      <c r="C216" s="36">
        <v>0</v>
      </c>
      <c r="D216" s="36">
        <v>0</v>
      </c>
      <c r="E216" s="36">
        <f>'ComLg Class kWh'!E221</f>
        <v>1140</v>
      </c>
      <c r="F216" s="36">
        <f>'ComLg Class kWh'!C221</f>
        <v>20078</v>
      </c>
      <c r="G216" s="36">
        <f>'ComLg Class kWh'!D221</f>
        <v>84</v>
      </c>
      <c r="H216" s="36">
        <f>'ComLg Class kWh'!F221</f>
        <v>284</v>
      </c>
      <c r="I216" s="36">
        <f>'ComLg Class kWh'!G221</f>
        <v>75</v>
      </c>
      <c r="J216" s="36">
        <f>'ComLg Class kWh'!H221</f>
        <v>30</v>
      </c>
      <c r="L216" s="42">
        <v>0</v>
      </c>
      <c r="M216" s="42">
        <v>0</v>
      </c>
      <c r="N216" s="42">
        <f>'Cust MB ComLg True Rate Spread'!C$19</f>
        <v>0</v>
      </c>
      <c r="O216" s="42">
        <v>5</v>
      </c>
      <c r="P216" s="42">
        <v>0</v>
      </c>
      <c r="Q216" s="42">
        <v>1</v>
      </c>
      <c r="R216" s="42">
        <f t="shared" si="38"/>
        <v>5</v>
      </c>
      <c r="S216" s="142">
        <v>1</v>
      </c>
      <c r="T216" s="42">
        <f t="shared" si="39"/>
        <v>8</v>
      </c>
      <c r="U216" s="42">
        <v>4</v>
      </c>
      <c r="V216" s="42">
        <v>19</v>
      </c>
      <c r="W216" s="142">
        <v>5</v>
      </c>
      <c r="Y216" s="42">
        <f t="shared" si="40"/>
        <v>0</v>
      </c>
      <c r="Z216" s="42">
        <f t="shared" si="41"/>
        <v>0</v>
      </c>
      <c r="AA216" s="42">
        <f t="shared" si="35"/>
        <v>1140</v>
      </c>
      <c r="AB216" s="42">
        <f t="shared" si="36"/>
        <v>20040</v>
      </c>
      <c r="AC216" s="42">
        <f>ROUND(($F216-SUM($O216:$P216))*'Cust MB ComLg True Rate Spread'!$E$25,0)</f>
        <v>33</v>
      </c>
      <c r="AD216" s="42">
        <f t="shared" si="42"/>
        <v>83</v>
      </c>
      <c r="AE216" s="42">
        <f t="shared" si="37"/>
        <v>266</v>
      </c>
      <c r="AF216" s="42">
        <f>ROUND(($H216-SUM($R216:$S216))*'Cust MB ComLg True Rate Spread'!$H$25,0)</f>
        <v>12</v>
      </c>
      <c r="AG216" s="42">
        <f t="shared" si="43"/>
        <v>44</v>
      </c>
      <c r="AH216" s="42">
        <f>ROUND(($I216-SUM($T216:$U216))*'Cust MB ComLg True Rate Spread'!$J$25,0)</f>
        <v>0</v>
      </c>
      <c r="AI216" s="42">
        <f>'Cust MB ComLg True Rate Spread'!$K$15</f>
        <v>0</v>
      </c>
      <c r="AJ216" s="44">
        <f t="shared" si="44"/>
        <v>25</v>
      </c>
    </row>
    <row r="217" spans="1:36">
      <c r="A217" s="3">
        <f t="shared" si="34"/>
        <v>2029</v>
      </c>
      <c r="B217" s="3" t="s">
        <v>44</v>
      </c>
      <c r="C217" s="36">
        <v>0</v>
      </c>
      <c r="D217" s="36">
        <v>0</v>
      </c>
      <c r="E217" s="36">
        <f>'ComLg Class kWh'!E222</f>
        <v>1144</v>
      </c>
      <c r="F217" s="36">
        <f>'ComLg Class kWh'!C222</f>
        <v>20076</v>
      </c>
      <c r="G217" s="36">
        <f>'ComLg Class kWh'!D222</f>
        <v>84</v>
      </c>
      <c r="H217" s="36">
        <f>'ComLg Class kWh'!F222</f>
        <v>285</v>
      </c>
      <c r="I217" s="36">
        <f>'ComLg Class kWh'!G222</f>
        <v>75</v>
      </c>
      <c r="J217" s="36">
        <f>'ComLg Class kWh'!H222</f>
        <v>30</v>
      </c>
      <c r="L217" s="42">
        <v>0</v>
      </c>
      <c r="M217" s="42">
        <v>0</v>
      </c>
      <c r="N217" s="42">
        <f>'Cust MB ComLg True Rate Spread'!C$19</f>
        <v>0</v>
      </c>
      <c r="O217" s="42">
        <v>5</v>
      </c>
      <c r="P217" s="42">
        <v>0</v>
      </c>
      <c r="Q217" s="42">
        <v>1</v>
      </c>
      <c r="R217" s="42">
        <f t="shared" si="38"/>
        <v>5</v>
      </c>
      <c r="S217" s="142">
        <v>1</v>
      </c>
      <c r="T217" s="42">
        <f t="shared" si="39"/>
        <v>8</v>
      </c>
      <c r="U217" s="42">
        <v>4</v>
      </c>
      <c r="V217" s="42">
        <v>19</v>
      </c>
      <c r="W217" s="142">
        <v>5</v>
      </c>
      <c r="Y217" s="42">
        <f t="shared" si="40"/>
        <v>0</v>
      </c>
      <c r="Z217" s="42">
        <f t="shared" si="41"/>
        <v>0</v>
      </c>
      <c r="AA217" s="42">
        <f t="shared" si="35"/>
        <v>1144</v>
      </c>
      <c r="AB217" s="42">
        <f t="shared" si="36"/>
        <v>20038</v>
      </c>
      <c r="AC217" s="42">
        <f>ROUND(($F217-SUM($O217:$P217))*'Cust MB ComLg True Rate Spread'!$E$25,0)</f>
        <v>33</v>
      </c>
      <c r="AD217" s="42">
        <f t="shared" si="42"/>
        <v>83</v>
      </c>
      <c r="AE217" s="42">
        <f t="shared" si="37"/>
        <v>267</v>
      </c>
      <c r="AF217" s="42">
        <f>ROUND(($H217-SUM($R217:$S217))*'Cust MB ComLg True Rate Spread'!$H$25,0)</f>
        <v>12</v>
      </c>
      <c r="AG217" s="42">
        <f t="shared" si="43"/>
        <v>44</v>
      </c>
      <c r="AH217" s="42">
        <f>ROUND(($I217-SUM($T217:$U217))*'Cust MB ComLg True Rate Spread'!$J$25,0)</f>
        <v>0</v>
      </c>
      <c r="AI217" s="42">
        <f>'Cust MB ComLg True Rate Spread'!$K$15</f>
        <v>0</v>
      </c>
      <c r="AJ217" s="44">
        <f t="shared" si="44"/>
        <v>25</v>
      </c>
    </row>
    <row r="218" spans="1:36">
      <c r="A218" s="3">
        <f t="shared" si="34"/>
        <v>2029</v>
      </c>
      <c r="B218" s="3" t="s">
        <v>45</v>
      </c>
      <c r="C218" s="36">
        <v>0</v>
      </c>
      <c r="D218" s="36">
        <v>0</v>
      </c>
      <c r="E218" s="36">
        <f>'ComLg Class kWh'!E223</f>
        <v>1147</v>
      </c>
      <c r="F218" s="36">
        <f>'ComLg Class kWh'!C223</f>
        <v>20077</v>
      </c>
      <c r="G218" s="36">
        <f>'ComLg Class kWh'!D223</f>
        <v>84</v>
      </c>
      <c r="H218" s="36">
        <f>'ComLg Class kWh'!F223</f>
        <v>286</v>
      </c>
      <c r="I218" s="36">
        <f>'ComLg Class kWh'!G223</f>
        <v>75</v>
      </c>
      <c r="J218" s="36">
        <f>'ComLg Class kWh'!H223</f>
        <v>30</v>
      </c>
      <c r="L218" s="42">
        <v>0</v>
      </c>
      <c r="M218" s="42">
        <v>0</v>
      </c>
      <c r="N218" s="42">
        <f>'Cust MB ComLg True Rate Spread'!C$19</f>
        <v>0</v>
      </c>
      <c r="O218" s="42">
        <v>5</v>
      </c>
      <c r="P218" s="42">
        <v>0</v>
      </c>
      <c r="Q218" s="42">
        <v>1</v>
      </c>
      <c r="R218" s="42">
        <f t="shared" si="38"/>
        <v>5</v>
      </c>
      <c r="S218" s="142">
        <v>1</v>
      </c>
      <c r="T218" s="42">
        <f t="shared" si="39"/>
        <v>8</v>
      </c>
      <c r="U218" s="42">
        <v>4</v>
      </c>
      <c r="V218" s="42">
        <v>19</v>
      </c>
      <c r="W218" s="142">
        <v>5</v>
      </c>
      <c r="Y218" s="42">
        <f t="shared" si="40"/>
        <v>0</v>
      </c>
      <c r="Z218" s="42">
        <f t="shared" si="41"/>
        <v>0</v>
      </c>
      <c r="AA218" s="42">
        <f t="shared" si="35"/>
        <v>1147</v>
      </c>
      <c r="AB218" s="42">
        <f t="shared" si="36"/>
        <v>20039</v>
      </c>
      <c r="AC218" s="42">
        <f>ROUND(($F218-SUM($O218:$P218))*'Cust MB ComLg True Rate Spread'!$E$25,0)</f>
        <v>33</v>
      </c>
      <c r="AD218" s="42">
        <f t="shared" si="42"/>
        <v>83</v>
      </c>
      <c r="AE218" s="42">
        <f t="shared" si="37"/>
        <v>268</v>
      </c>
      <c r="AF218" s="42">
        <f>ROUND(($H218-SUM($R218:$S218))*'Cust MB ComLg True Rate Spread'!$H$25,0)</f>
        <v>12</v>
      </c>
      <c r="AG218" s="42">
        <f t="shared" si="43"/>
        <v>44</v>
      </c>
      <c r="AH218" s="42">
        <f>ROUND(($I218-SUM($T218:$U218))*'Cust MB ComLg True Rate Spread'!$J$25,0)</f>
        <v>0</v>
      </c>
      <c r="AI218" s="42">
        <f>'Cust MB ComLg True Rate Spread'!$K$15</f>
        <v>0</v>
      </c>
      <c r="AJ218" s="44">
        <f t="shared" si="44"/>
        <v>25</v>
      </c>
    </row>
    <row r="219" spans="1:36">
      <c r="A219" s="3">
        <f t="shared" ref="A219:A282" si="45">+A207+1</f>
        <v>2029</v>
      </c>
      <c r="B219" s="3" t="s">
        <v>46</v>
      </c>
      <c r="C219" s="36">
        <v>0</v>
      </c>
      <c r="D219" s="36">
        <v>0</v>
      </c>
      <c r="E219" s="36">
        <f>'ComLg Class kWh'!E224</f>
        <v>1151</v>
      </c>
      <c r="F219" s="36">
        <f>'ComLg Class kWh'!C224</f>
        <v>20081</v>
      </c>
      <c r="G219" s="36">
        <f>'ComLg Class kWh'!D224</f>
        <v>84</v>
      </c>
      <c r="H219" s="36">
        <f>'ComLg Class kWh'!F224</f>
        <v>286</v>
      </c>
      <c r="I219" s="36">
        <f>'ComLg Class kWh'!G224</f>
        <v>75</v>
      </c>
      <c r="J219" s="36">
        <f>'ComLg Class kWh'!H224</f>
        <v>30</v>
      </c>
      <c r="L219" s="42">
        <v>0</v>
      </c>
      <c r="M219" s="42">
        <v>0</v>
      </c>
      <c r="N219" s="42">
        <f>'Cust MB ComLg True Rate Spread'!C$19</f>
        <v>0</v>
      </c>
      <c r="O219" s="42">
        <v>5</v>
      </c>
      <c r="P219" s="42">
        <v>0</v>
      </c>
      <c r="Q219" s="42">
        <v>1</v>
      </c>
      <c r="R219" s="42">
        <f t="shared" si="38"/>
        <v>5</v>
      </c>
      <c r="S219" s="142">
        <v>1</v>
      </c>
      <c r="T219" s="42">
        <f t="shared" si="39"/>
        <v>8</v>
      </c>
      <c r="U219" s="42">
        <v>4</v>
      </c>
      <c r="V219" s="42">
        <v>19</v>
      </c>
      <c r="W219" s="142">
        <v>5</v>
      </c>
      <c r="Y219" s="42">
        <f t="shared" si="40"/>
        <v>0</v>
      </c>
      <c r="Z219" s="42">
        <f t="shared" si="41"/>
        <v>0</v>
      </c>
      <c r="AA219" s="42">
        <f t="shared" si="35"/>
        <v>1151</v>
      </c>
      <c r="AB219" s="42">
        <f t="shared" si="36"/>
        <v>20043</v>
      </c>
      <c r="AC219" s="42">
        <f>ROUND(($F219-SUM($O219:$P219))*'Cust MB ComLg True Rate Spread'!$E$25,0)</f>
        <v>33</v>
      </c>
      <c r="AD219" s="42">
        <f t="shared" si="42"/>
        <v>83</v>
      </c>
      <c r="AE219" s="42">
        <f t="shared" si="37"/>
        <v>268</v>
      </c>
      <c r="AF219" s="42">
        <f>ROUND(($H219-SUM($R219:$S219))*'Cust MB ComLg True Rate Spread'!$H$25,0)</f>
        <v>12</v>
      </c>
      <c r="AG219" s="42">
        <f t="shared" si="43"/>
        <v>44</v>
      </c>
      <c r="AH219" s="42">
        <f>ROUND(($I219-SUM($T219:$U219))*'Cust MB ComLg True Rate Spread'!$J$25,0)</f>
        <v>0</v>
      </c>
      <c r="AI219" s="42">
        <f>'Cust MB ComLg True Rate Spread'!$K$15</f>
        <v>0</v>
      </c>
      <c r="AJ219" s="44">
        <f t="shared" si="44"/>
        <v>25</v>
      </c>
    </row>
    <row r="220" spans="1:36">
      <c r="A220" s="3">
        <f t="shared" si="45"/>
        <v>2030</v>
      </c>
      <c r="B220" s="3" t="s">
        <v>31</v>
      </c>
      <c r="C220" s="36">
        <v>0</v>
      </c>
      <c r="D220" s="36">
        <v>0</v>
      </c>
      <c r="E220" s="36">
        <f>'ComLg Class kWh'!E225</f>
        <v>1156</v>
      </c>
      <c r="F220" s="36">
        <f>'ComLg Class kWh'!C225</f>
        <v>20098</v>
      </c>
      <c r="G220" s="36">
        <f>'ComLg Class kWh'!D225</f>
        <v>84</v>
      </c>
      <c r="H220" s="36">
        <f>'ComLg Class kWh'!F225</f>
        <v>288</v>
      </c>
      <c r="I220" s="36">
        <f>'ComLg Class kWh'!G225</f>
        <v>75</v>
      </c>
      <c r="J220" s="36">
        <f>'ComLg Class kWh'!H225</f>
        <v>30</v>
      </c>
      <c r="L220" s="42">
        <v>0</v>
      </c>
      <c r="M220" s="42">
        <v>0</v>
      </c>
      <c r="N220" s="42">
        <f>'Cust MB ComLg True Rate Spread'!C$19</f>
        <v>0</v>
      </c>
      <c r="O220" s="42">
        <v>5</v>
      </c>
      <c r="P220" s="42">
        <v>0</v>
      </c>
      <c r="Q220" s="42">
        <v>1</v>
      </c>
      <c r="R220" s="42">
        <f t="shared" si="38"/>
        <v>5</v>
      </c>
      <c r="S220" s="142">
        <v>1</v>
      </c>
      <c r="T220" s="42">
        <f t="shared" si="39"/>
        <v>8</v>
      </c>
      <c r="U220" s="42">
        <v>4</v>
      </c>
      <c r="V220" s="42">
        <v>19</v>
      </c>
      <c r="W220" s="142">
        <v>5</v>
      </c>
      <c r="Y220" s="42">
        <f t="shared" si="40"/>
        <v>0</v>
      </c>
      <c r="Z220" s="42">
        <f t="shared" si="41"/>
        <v>0</v>
      </c>
      <c r="AA220" s="42">
        <f t="shared" si="35"/>
        <v>1156</v>
      </c>
      <c r="AB220" s="42">
        <f t="shared" si="36"/>
        <v>20060</v>
      </c>
      <c r="AC220" s="42">
        <f>ROUND(($F220-SUM($O220:$P220))*'Cust MB ComLg True Rate Spread'!$E$25,0)</f>
        <v>33</v>
      </c>
      <c r="AD220" s="42">
        <f t="shared" si="42"/>
        <v>83</v>
      </c>
      <c r="AE220" s="42">
        <f t="shared" si="37"/>
        <v>269</v>
      </c>
      <c r="AF220" s="42">
        <f>ROUND(($H220-SUM($R220:$S220))*'Cust MB ComLg True Rate Spread'!$H$25,0)</f>
        <v>13</v>
      </c>
      <c r="AG220" s="42">
        <f t="shared" si="43"/>
        <v>44</v>
      </c>
      <c r="AH220" s="42">
        <f>ROUND(($I220-SUM($T220:$U220))*'Cust MB ComLg True Rate Spread'!$J$25,0)</f>
        <v>0</v>
      </c>
      <c r="AI220" s="42">
        <f>'Cust MB ComLg True Rate Spread'!$K$15</f>
        <v>0</v>
      </c>
      <c r="AJ220" s="44">
        <f t="shared" si="44"/>
        <v>25</v>
      </c>
    </row>
    <row r="221" spans="1:36">
      <c r="A221" s="3">
        <f t="shared" si="45"/>
        <v>2030</v>
      </c>
      <c r="B221" s="3" t="s">
        <v>32</v>
      </c>
      <c r="C221" s="36">
        <v>0</v>
      </c>
      <c r="D221" s="36">
        <v>0</v>
      </c>
      <c r="E221" s="36">
        <f>'ComLg Class kWh'!E226</f>
        <v>1159</v>
      </c>
      <c r="F221" s="36">
        <f>'ComLg Class kWh'!C226</f>
        <v>20115</v>
      </c>
      <c r="G221" s="36">
        <f>'ComLg Class kWh'!D226</f>
        <v>84</v>
      </c>
      <c r="H221" s="36">
        <f>'ComLg Class kWh'!F226</f>
        <v>289</v>
      </c>
      <c r="I221" s="36">
        <f>'ComLg Class kWh'!G226</f>
        <v>75</v>
      </c>
      <c r="J221" s="36">
        <f>'ComLg Class kWh'!H226</f>
        <v>30</v>
      </c>
      <c r="L221" s="42">
        <v>0</v>
      </c>
      <c r="M221" s="42">
        <v>0</v>
      </c>
      <c r="N221" s="42">
        <f>'Cust MB ComLg True Rate Spread'!C$19</f>
        <v>0</v>
      </c>
      <c r="O221" s="42">
        <v>5</v>
      </c>
      <c r="P221" s="42">
        <v>0</v>
      </c>
      <c r="Q221" s="42">
        <v>1</v>
      </c>
      <c r="R221" s="42">
        <f t="shared" si="38"/>
        <v>5</v>
      </c>
      <c r="S221" s="142">
        <v>1</v>
      </c>
      <c r="T221" s="42">
        <f t="shared" si="39"/>
        <v>8</v>
      </c>
      <c r="U221" s="42">
        <v>4</v>
      </c>
      <c r="V221" s="42">
        <v>19</v>
      </c>
      <c r="W221" s="142">
        <v>5</v>
      </c>
      <c r="Y221" s="42">
        <f t="shared" si="40"/>
        <v>0</v>
      </c>
      <c r="Z221" s="42">
        <f t="shared" si="41"/>
        <v>0</v>
      </c>
      <c r="AA221" s="42">
        <f t="shared" si="35"/>
        <v>1159</v>
      </c>
      <c r="AB221" s="42">
        <f t="shared" si="36"/>
        <v>20077</v>
      </c>
      <c r="AC221" s="42">
        <f>ROUND(($F221-SUM($O221:$P221))*'Cust MB ComLg True Rate Spread'!$E$25,0)</f>
        <v>33</v>
      </c>
      <c r="AD221" s="42">
        <f t="shared" si="42"/>
        <v>83</v>
      </c>
      <c r="AE221" s="42">
        <f t="shared" si="37"/>
        <v>270</v>
      </c>
      <c r="AF221" s="42">
        <f>ROUND(($H221-SUM($R221:$S221))*'Cust MB ComLg True Rate Spread'!$H$25,0)</f>
        <v>13</v>
      </c>
      <c r="AG221" s="42">
        <f t="shared" si="43"/>
        <v>44</v>
      </c>
      <c r="AH221" s="42">
        <f>ROUND(($I221-SUM($T221:$U221))*'Cust MB ComLg True Rate Spread'!$J$25,0)</f>
        <v>0</v>
      </c>
      <c r="AI221" s="42">
        <f>'Cust MB ComLg True Rate Spread'!$K$15</f>
        <v>0</v>
      </c>
      <c r="AJ221" s="44">
        <f t="shared" si="44"/>
        <v>25</v>
      </c>
    </row>
    <row r="222" spans="1:36">
      <c r="A222" s="3">
        <f t="shared" si="45"/>
        <v>2030</v>
      </c>
      <c r="B222" s="3" t="s">
        <v>33</v>
      </c>
      <c r="C222" s="36">
        <v>0</v>
      </c>
      <c r="D222" s="36">
        <v>0</v>
      </c>
      <c r="E222" s="36">
        <f>'ComLg Class kWh'!E227</f>
        <v>1164</v>
      </c>
      <c r="F222" s="36">
        <f>'ComLg Class kWh'!C227</f>
        <v>20129</v>
      </c>
      <c r="G222" s="36">
        <f>'ComLg Class kWh'!D227</f>
        <v>83</v>
      </c>
      <c r="H222" s="36">
        <f>'ComLg Class kWh'!F227</f>
        <v>289</v>
      </c>
      <c r="I222" s="36">
        <f>'ComLg Class kWh'!G227</f>
        <v>75</v>
      </c>
      <c r="J222" s="36">
        <f>'ComLg Class kWh'!H227</f>
        <v>30</v>
      </c>
      <c r="L222" s="42">
        <v>0</v>
      </c>
      <c r="M222" s="42">
        <v>0</v>
      </c>
      <c r="N222" s="42">
        <f>'Cust MB ComLg True Rate Spread'!C$19</f>
        <v>0</v>
      </c>
      <c r="O222" s="42">
        <v>5</v>
      </c>
      <c r="P222" s="42">
        <v>0</v>
      </c>
      <c r="Q222" s="42">
        <v>1</v>
      </c>
      <c r="R222" s="42">
        <f t="shared" si="38"/>
        <v>5</v>
      </c>
      <c r="S222" s="142">
        <v>1</v>
      </c>
      <c r="T222" s="42">
        <f t="shared" si="39"/>
        <v>8</v>
      </c>
      <c r="U222" s="42">
        <v>4</v>
      </c>
      <c r="V222" s="42">
        <v>19</v>
      </c>
      <c r="W222" s="142">
        <v>5</v>
      </c>
      <c r="Y222" s="42">
        <f t="shared" si="40"/>
        <v>0</v>
      </c>
      <c r="Z222" s="42">
        <f t="shared" si="41"/>
        <v>0</v>
      </c>
      <c r="AA222" s="42">
        <f t="shared" si="35"/>
        <v>1164</v>
      </c>
      <c r="AB222" s="42">
        <f t="shared" si="36"/>
        <v>20091</v>
      </c>
      <c r="AC222" s="42">
        <f>ROUND(($F222-SUM($O222:$P222))*'Cust MB ComLg True Rate Spread'!$E$25,0)</f>
        <v>33</v>
      </c>
      <c r="AD222" s="42">
        <f t="shared" si="42"/>
        <v>82</v>
      </c>
      <c r="AE222" s="42">
        <f t="shared" si="37"/>
        <v>270</v>
      </c>
      <c r="AF222" s="42">
        <f>ROUND(($H222-SUM($R222:$S222))*'Cust MB ComLg True Rate Spread'!$H$25,0)</f>
        <v>13</v>
      </c>
      <c r="AG222" s="42">
        <f t="shared" si="43"/>
        <v>44</v>
      </c>
      <c r="AH222" s="42">
        <f>ROUND(($I222-SUM($T222:$U222))*'Cust MB ComLg True Rate Spread'!$J$25,0)</f>
        <v>0</v>
      </c>
      <c r="AI222" s="42">
        <f>'Cust MB ComLg True Rate Spread'!$K$15</f>
        <v>0</v>
      </c>
      <c r="AJ222" s="44">
        <f t="shared" si="44"/>
        <v>25</v>
      </c>
    </row>
    <row r="223" spans="1:36">
      <c r="A223" s="3">
        <f t="shared" si="45"/>
        <v>2030</v>
      </c>
      <c r="B223" s="3" t="s">
        <v>34</v>
      </c>
      <c r="C223" s="36">
        <v>0</v>
      </c>
      <c r="D223" s="36">
        <v>0</v>
      </c>
      <c r="E223" s="36">
        <f>'ComLg Class kWh'!E228</f>
        <v>1168</v>
      </c>
      <c r="F223" s="36">
        <f>'ComLg Class kWh'!C228</f>
        <v>20143</v>
      </c>
      <c r="G223" s="36">
        <f>'ComLg Class kWh'!D228</f>
        <v>83</v>
      </c>
      <c r="H223" s="36">
        <f>'ComLg Class kWh'!F228</f>
        <v>290</v>
      </c>
      <c r="I223" s="36">
        <f>'ComLg Class kWh'!G228</f>
        <v>75</v>
      </c>
      <c r="J223" s="36">
        <f>'ComLg Class kWh'!H228</f>
        <v>30</v>
      </c>
      <c r="L223" s="42">
        <v>0</v>
      </c>
      <c r="M223" s="42">
        <v>0</v>
      </c>
      <c r="N223" s="42">
        <f>'Cust MB ComLg True Rate Spread'!C$19</f>
        <v>0</v>
      </c>
      <c r="O223" s="42">
        <v>5</v>
      </c>
      <c r="P223" s="42">
        <v>0</v>
      </c>
      <c r="Q223" s="42">
        <v>1</v>
      </c>
      <c r="R223" s="42">
        <f t="shared" si="38"/>
        <v>5</v>
      </c>
      <c r="S223" s="142">
        <v>1</v>
      </c>
      <c r="T223" s="42">
        <f t="shared" si="39"/>
        <v>8</v>
      </c>
      <c r="U223" s="42">
        <v>4</v>
      </c>
      <c r="V223" s="42">
        <v>19</v>
      </c>
      <c r="W223" s="142">
        <v>5</v>
      </c>
      <c r="Y223" s="42">
        <f t="shared" si="40"/>
        <v>0</v>
      </c>
      <c r="Z223" s="42">
        <f t="shared" si="41"/>
        <v>0</v>
      </c>
      <c r="AA223" s="42">
        <f t="shared" si="35"/>
        <v>1168</v>
      </c>
      <c r="AB223" s="42">
        <f t="shared" si="36"/>
        <v>20105</v>
      </c>
      <c r="AC223" s="42">
        <f>ROUND(($F223-SUM($O223:$P223))*'Cust MB ComLg True Rate Spread'!$E$25,0)</f>
        <v>33</v>
      </c>
      <c r="AD223" s="42">
        <f t="shared" si="42"/>
        <v>82</v>
      </c>
      <c r="AE223" s="42">
        <f t="shared" si="37"/>
        <v>271</v>
      </c>
      <c r="AF223" s="42">
        <f>ROUND(($H223-SUM($R223:$S223))*'Cust MB ComLg True Rate Spread'!$H$25,0)</f>
        <v>13</v>
      </c>
      <c r="AG223" s="42">
        <f t="shared" si="43"/>
        <v>44</v>
      </c>
      <c r="AH223" s="42">
        <f>ROUND(($I223-SUM($T223:$U223))*'Cust MB ComLg True Rate Spread'!$J$25,0)</f>
        <v>0</v>
      </c>
      <c r="AI223" s="42">
        <f>'Cust MB ComLg True Rate Spread'!$K$15</f>
        <v>0</v>
      </c>
      <c r="AJ223" s="44">
        <f t="shared" si="44"/>
        <v>25</v>
      </c>
    </row>
    <row r="224" spans="1:36">
      <c r="A224" s="3">
        <f t="shared" si="45"/>
        <v>2030</v>
      </c>
      <c r="B224" s="3" t="s">
        <v>35</v>
      </c>
      <c r="C224" s="36">
        <v>0</v>
      </c>
      <c r="D224" s="36">
        <v>0</v>
      </c>
      <c r="E224" s="36">
        <f>'ComLg Class kWh'!E229</f>
        <v>1171</v>
      </c>
      <c r="F224" s="36">
        <f>'ComLg Class kWh'!C229</f>
        <v>20157</v>
      </c>
      <c r="G224" s="36">
        <f>'ComLg Class kWh'!D229</f>
        <v>83</v>
      </c>
      <c r="H224" s="36">
        <f>'ComLg Class kWh'!F229</f>
        <v>291</v>
      </c>
      <c r="I224" s="36">
        <f>'ComLg Class kWh'!G229</f>
        <v>75</v>
      </c>
      <c r="J224" s="36">
        <f>'ComLg Class kWh'!H229</f>
        <v>30</v>
      </c>
      <c r="L224" s="42">
        <v>0</v>
      </c>
      <c r="M224" s="42">
        <v>0</v>
      </c>
      <c r="N224" s="42">
        <f>'Cust MB ComLg True Rate Spread'!C$19</f>
        <v>0</v>
      </c>
      <c r="O224" s="42">
        <v>5</v>
      </c>
      <c r="P224" s="42">
        <v>0</v>
      </c>
      <c r="Q224" s="42">
        <v>1</v>
      </c>
      <c r="R224" s="42">
        <f t="shared" si="38"/>
        <v>5</v>
      </c>
      <c r="S224" s="142">
        <v>1</v>
      </c>
      <c r="T224" s="42">
        <f t="shared" si="39"/>
        <v>8</v>
      </c>
      <c r="U224" s="42">
        <v>4</v>
      </c>
      <c r="V224" s="42">
        <v>19</v>
      </c>
      <c r="W224" s="142">
        <v>5</v>
      </c>
      <c r="Y224" s="42">
        <f t="shared" si="40"/>
        <v>0</v>
      </c>
      <c r="Z224" s="42">
        <f t="shared" si="41"/>
        <v>0</v>
      </c>
      <c r="AA224" s="42">
        <f t="shared" si="35"/>
        <v>1171</v>
      </c>
      <c r="AB224" s="42">
        <f t="shared" si="36"/>
        <v>20119</v>
      </c>
      <c r="AC224" s="42">
        <f>ROUND(($F224-SUM($O224:$P224))*'Cust MB ComLg True Rate Spread'!$E$25,0)</f>
        <v>33</v>
      </c>
      <c r="AD224" s="42">
        <f t="shared" si="42"/>
        <v>82</v>
      </c>
      <c r="AE224" s="42">
        <f t="shared" si="37"/>
        <v>272</v>
      </c>
      <c r="AF224" s="42">
        <f>ROUND(($H224-SUM($R224:$S224))*'Cust MB ComLg True Rate Spread'!$H$25,0)</f>
        <v>13</v>
      </c>
      <c r="AG224" s="42">
        <f t="shared" si="43"/>
        <v>44</v>
      </c>
      <c r="AH224" s="42">
        <f>ROUND(($I224-SUM($T224:$U224))*'Cust MB ComLg True Rate Spread'!$J$25,0)</f>
        <v>0</v>
      </c>
      <c r="AI224" s="42">
        <f>'Cust MB ComLg True Rate Spread'!$K$15</f>
        <v>0</v>
      </c>
      <c r="AJ224" s="44">
        <f t="shared" si="44"/>
        <v>25</v>
      </c>
    </row>
    <row r="225" spans="1:36">
      <c r="A225" s="3">
        <f t="shared" si="45"/>
        <v>2030</v>
      </c>
      <c r="B225" s="3" t="s">
        <v>36</v>
      </c>
      <c r="C225" s="36">
        <v>0</v>
      </c>
      <c r="D225" s="36">
        <v>0</v>
      </c>
      <c r="E225" s="36">
        <f>'ComLg Class kWh'!E230</f>
        <v>1175</v>
      </c>
      <c r="F225" s="36">
        <f>'ComLg Class kWh'!C230</f>
        <v>20175</v>
      </c>
      <c r="G225" s="36">
        <f>'ComLg Class kWh'!D230</f>
        <v>83</v>
      </c>
      <c r="H225" s="36">
        <f>'ComLg Class kWh'!F230</f>
        <v>292</v>
      </c>
      <c r="I225" s="36">
        <f>'ComLg Class kWh'!G230</f>
        <v>75</v>
      </c>
      <c r="J225" s="36">
        <f>'ComLg Class kWh'!H230</f>
        <v>30</v>
      </c>
      <c r="L225" s="42">
        <v>0</v>
      </c>
      <c r="M225" s="42">
        <v>0</v>
      </c>
      <c r="N225" s="42">
        <f>'Cust MB ComLg True Rate Spread'!C$19</f>
        <v>0</v>
      </c>
      <c r="O225" s="42">
        <v>5</v>
      </c>
      <c r="P225" s="42">
        <v>0</v>
      </c>
      <c r="Q225" s="42">
        <v>1</v>
      </c>
      <c r="R225" s="42">
        <f t="shared" si="38"/>
        <v>5</v>
      </c>
      <c r="S225" s="142">
        <v>1</v>
      </c>
      <c r="T225" s="42">
        <f t="shared" si="39"/>
        <v>8</v>
      </c>
      <c r="U225" s="42">
        <v>4</v>
      </c>
      <c r="V225" s="42">
        <v>19</v>
      </c>
      <c r="W225" s="142">
        <v>5</v>
      </c>
      <c r="Y225" s="42">
        <f t="shared" si="40"/>
        <v>0</v>
      </c>
      <c r="Z225" s="42">
        <f t="shared" si="41"/>
        <v>0</v>
      </c>
      <c r="AA225" s="42">
        <f t="shared" si="35"/>
        <v>1175</v>
      </c>
      <c r="AB225" s="42">
        <f t="shared" si="36"/>
        <v>20137</v>
      </c>
      <c r="AC225" s="42">
        <f>ROUND(($F225-SUM($O225:$P225))*'Cust MB ComLg True Rate Spread'!$E$25,0)</f>
        <v>33</v>
      </c>
      <c r="AD225" s="42">
        <f t="shared" si="42"/>
        <v>82</v>
      </c>
      <c r="AE225" s="42">
        <f t="shared" si="37"/>
        <v>273</v>
      </c>
      <c r="AF225" s="42">
        <f>ROUND(($H225-SUM($R225:$S225))*'Cust MB ComLg True Rate Spread'!$H$25,0)</f>
        <v>13</v>
      </c>
      <c r="AG225" s="42">
        <f t="shared" si="43"/>
        <v>44</v>
      </c>
      <c r="AH225" s="42">
        <f>ROUND(($I225-SUM($T225:$U225))*'Cust MB ComLg True Rate Spread'!$J$25,0)</f>
        <v>0</v>
      </c>
      <c r="AI225" s="42">
        <f>'Cust MB ComLg True Rate Spread'!$K$15</f>
        <v>0</v>
      </c>
      <c r="AJ225" s="44">
        <f t="shared" si="44"/>
        <v>25</v>
      </c>
    </row>
    <row r="226" spans="1:36">
      <c r="A226" s="3">
        <f t="shared" si="45"/>
        <v>2030</v>
      </c>
      <c r="B226" s="3" t="s">
        <v>41</v>
      </c>
      <c r="C226" s="36">
        <v>0</v>
      </c>
      <c r="D226" s="36">
        <v>0</v>
      </c>
      <c r="E226" s="36">
        <f>'ComLg Class kWh'!E231</f>
        <v>1179</v>
      </c>
      <c r="F226" s="36">
        <f>'ComLg Class kWh'!C231</f>
        <v>20188</v>
      </c>
      <c r="G226" s="36">
        <f>'ComLg Class kWh'!D231</f>
        <v>83</v>
      </c>
      <c r="H226" s="36">
        <f>'ComLg Class kWh'!F231</f>
        <v>293</v>
      </c>
      <c r="I226" s="36">
        <f>'ComLg Class kWh'!G231</f>
        <v>75</v>
      </c>
      <c r="J226" s="36">
        <f>'ComLg Class kWh'!H231</f>
        <v>30</v>
      </c>
      <c r="L226" s="42">
        <v>0</v>
      </c>
      <c r="M226" s="42">
        <v>0</v>
      </c>
      <c r="N226" s="42">
        <f>'Cust MB ComLg True Rate Spread'!C$19</f>
        <v>0</v>
      </c>
      <c r="O226" s="42">
        <v>5</v>
      </c>
      <c r="P226" s="42">
        <v>0</v>
      </c>
      <c r="Q226" s="42">
        <v>1</v>
      </c>
      <c r="R226" s="42">
        <f t="shared" si="38"/>
        <v>5</v>
      </c>
      <c r="S226" s="142">
        <v>1</v>
      </c>
      <c r="T226" s="42">
        <f t="shared" si="39"/>
        <v>8</v>
      </c>
      <c r="U226" s="42">
        <v>4</v>
      </c>
      <c r="V226" s="42">
        <v>19</v>
      </c>
      <c r="W226" s="142">
        <v>5</v>
      </c>
      <c r="Y226" s="42">
        <f t="shared" si="40"/>
        <v>0</v>
      </c>
      <c r="Z226" s="42">
        <f t="shared" si="41"/>
        <v>0</v>
      </c>
      <c r="AA226" s="42">
        <f t="shared" si="35"/>
        <v>1179</v>
      </c>
      <c r="AB226" s="42">
        <f t="shared" si="36"/>
        <v>20150</v>
      </c>
      <c r="AC226" s="42">
        <f>ROUND(($F226-SUM($O226:$P226))*'Cust MB ComLg True Rate Spread'!$E$25,0)</f>
        <v>33</v>
      </c>
      <c r="AD226" s="42">
        <f t="shared" si="42"/>
        <v>82</v>
      </c>
      <c r="AE226" s="42">
        <f t="shared" si="37"/>
        <v>274</v>
      </c>
      <c r="AF226" s="42">
        <f>ROUND(($H226-SUM($R226:$S226))*'Cust MB ComLg True Rate Spread'!$H$25,0)</f>
        <v>13</v>
      </c>
      <c r="AG226" s="42">
        <f t="shared" si="43"/>
        <v>44</v>
      </c>
      <c r="AH226" s="42">
        <f>ROUND(($I226-SUM($T226:$U226))*'Cust MB ComLg True Rate Spread'!$J$25,0)</f>
        <v>0</v>
      </c>
      <c r="AI226" s="42">
        <f>'Cust MB ComLg True Rate Spread'!$K$15</f>
        <v>0</v>
      </c>
      <c r="AJ226" s="44">
        <f t="shared" si="44"/>
        <v>25</v>
      </c>
    </row>
    <row r="227" spans="1:36">
      <c r="A227" s="3">
        <f t="shared" si="45"/>
        <v>2030</v>
      </c>
      <c r="B227" s="3" t="s">
        <v>42</v>
      </c>
      <c r="C227" s="36">
        <v>0</v>
      </c>
      <c r="D227" s="36">
        <v>0</v>
      </c>
      <c r="E227" s="36">
        <f>'ComLg Class kWh'!E232</f>
        <v>1182</v>
      </c>
      <c r="F227" s="36">
        <f>'ComLg Class kWh'!C232</f>
        <v>20199</v>
      </c>
      <c r="G227" s="36">
        <f>'ComLg Class kWh'!D232</f>
        <v>83</v>
      </c>
      <c r="H227" s="36">
        <f>'ComLg Class kWh'!F232</f>
        <v>293</v>
      </c>
      <c r="I227" s="36">
        <f>'ComLg Class kWh'!G232</f>
        <v>75</v>
      </c>
      <c r="J227" s="36">
        <f>'ComLg Class kWh'!H232</f>
        <v>30</v>
      </c>
      <c r="L227" s="42">
        <v>0</v>
      </c>
      <c r="M227" s="42">
        <v>0</v>
      </c>
      <c r="N227" s="42">
        <f>'Cust MB ComLg True Rate Spread'!C$19</f>
        <v>0</v>
      </c>
      <c r="O227" s="42">
        <v>5</v>
      </c>
      <c r="P227" s="42">
        <v>0</v>
      </c>
      <c r="Q227" s="42">
        <v>1</v>
      </c>
      <c r="R227" s="42">
        <f t="shared" si="38"/>
        <v>5</v>
      </c>
      <c r="S227" s="142">
        <v>1</v>
      </c>
      <c r="T227" s="42">
        <f t="shared" si="39"/>
        <v>8</v>
      </c>
      <c r="U227" s="42">
        <v>4</v>
      </c>
      <c r="V227" s="42">
        <v>19</v>
      </c>
      <c r="W227" s="142">
        <v>5</v>
      </c>
      <c r="Y227" s="42">
        <f t="shared" si="40"/>
        <v>0</v>
      </c>
      <c r="Z227" s="42">
        <f t="shared" si="41"/>
        <v>0</v>
      </c>
      <c r="AA227" s="42">
        <f t="shared" si="35"/>
        <v>1182</v>
      </c>
      <c r="AB227" s="42">
        <f t="shared" si="36"/>
        <v>20161</v>
      </c>
      <c r="AC227" s="42">
        <f>ROUND(($F227-SUM($O227:$P227))*'Cust MB ComLg True Rate Spread'!$E$25,0)</f>
        <v>33</v>
      </c>
      <c r="AD227" s="42">
        <f t="shared" si="42"/>
        <v>82</v>
      </c>
      <c r="AE227" s="42">
        <f t="shared" si="37"/>
        <v>274</v>
      </c>
      <c r="AF227" s="42">
        <f>ROUND(($H227-SUM($R227:$S227))*'Cust MB ComLg True Rate Spread'!$H$25,0)</f>
        <v>13</v>
      </c>
      <c r="AG227" s="42">
        <f t="shared" si="43"/>
        <v>44</v>
      </c>
      <c r="AH227" s="42">
        <f>ROUND(($I227-SUM($T227:$U227))*'Cust MB ComLg True Rate Spread'!$J$25,0)</f>
        <v>0</v>
      </c>
      <c r="AI227" s="42">
        <f>'Cust MB ComLg True Rate Spread'!$K$15</f>
        <v>0</v>
      </c>
      <c r="AJ227" s="44">
        <f t="shared" si="44"/>
        <v>25</v>
      </c>
    </row>
    <row r="228" spans="1:36">
      <c r="A228" s="3">
        <f t="shared" si="45"/>
        <v>2030</v>
      </c>
      <c r="B228" s="3" t="s">
        <v>43</v>
      </c>
      <c r="C228" s="36">
        <v>0</v>
      </c>
      <c r="D228" s="36">
        <v>0</v>
      </c>
      <c r="E228" s="36">
        <f>'ComLg Class kWh'!E233</f>
        <v>1187</v>
      </c>
      <c r="F228" s="36">
        <f>'ComLg Class kWh'!C233</f>
        <v>20193</v>
      </c>
      <c r="G228" s="36">
        <f>'ComLg Class kWh'!D233</f>
        <v>83</v>
      </c>
      <c r="H228" s="36">
        <f>'ComLg Class kWh'!F233</f>
        <v>294</v>
      </c>
      <c r="I228" s="36">
        <f>'ComLg Class kWh'!G233</f>
        <v>75</v>
      </c>
      <c r="J228" s="36">
        <f>'ComLg Class kWh'!H233</f>
        <v>30</v>
      </c>
      <c r="L228" s="42">
        <v>0</v>
      </c>
      <c r="M228" s="42">
        <v>0</v>
      </c>
      <c r="N228" s="42">
        <f>'Cust MB ComLg True Rate Spread'!C$19</f>
        <v>0</v>
      </c>
      <c r="O228" s="42">
        <v>5</v>
      </c>
      <c r="P228" s="42">
        <v>0</v>
      </c>
      <c r="Q228" s="42">
        <v>1</v>
      </c>
      <c r="R228" s="42">
        <f t="shared" si="38"/>
        <v>5</v>
      </c>
      <c r="S228" s="142">
        <v>1</v>
      </c>
      <c r="T228" s="42">
        <f t="shared" si="39"/>
        <v>8</v>
      </c>
      <c r="U228" s="42">
        <v>4</v>
      </c>
      <c r="V228" s="42">
        <v>19</v>
      </c>
      <c r="W228" s="142">
        <v>5</v>
      </c>
      <c r="Y228" s="42">
        <f t="shared" si="40"/>
        <v>0</v>
      </c>
      <c r="Z228" s="42">
        <f t="shared" si="41"/>
        <v>0</v>
      </c>
      <c r="AA228" s="42">
        <f t="shared" si="35"/>
        <v>1187</v>
      </c>
      <c r="AB228" s="42">
        <f t="shared" si="36"/>
        <v>20155</v>
      </c>
      <c r="AC228" s="42">
        <f>ROUND(($F228-SUM($O228:$P228))*'Cust MB ComLg True Rate Spread'!$E$25,0)</f>
        <v>33</v>
      </c>
      <c r="AD228" s="42">
        <f t="shared" si="42"/>
        <v>82</v>
      </c>
      <c r="AE228" s="42">
        <f t="shared" si="37"/>
        <v>275</v>
      </c>
      <c r="AF228" s="42">
        <f>ROUND(($H228-SUM($R228:$S228))*'Cust MB ComLg True Rate Spread'!$H$25,0)</f>
        <v>13</v>
      </c>
      <c r="AG228" s="42">
        <f t="shared" si="43"/>
        <v>44</v>
      </c>
      <c r="AH228" s="42">
        <f>ROUND(($I228-SUM($T228:$U228))*'Cust MB ComLg True Rate Spread'!$J$25,0)</f>
        <v>0</v>
      </c>
      <c r="AI228" s="42">
        <f>'Cust MB ComLg True Rate Spread'!$K$15</f>
        <v>0</v>
      </c>
      <c r="AJ228" s="44">
        <f t="shared" si="44"/>
        <v>25</v>
      </c>
    </row>
    <row r="229" spans="1:36">
      <c r="A229" s="3">
        <f t="shared" si="45"/>
        <v>2030</v>
      </c>
      <c r="B229" s="3" t="s">
        <v>44</v>
      </c>
      <c r="C229" s="36">
        <v>0</v>
      </c>
      <c r="D229" s="36">
        <v>0</v>
      </c>
      <c r="E229" s="36">
        <f>'ComLg Class kWh'!E234</f>
        <v>1191</v>
      </c>
      <c r="F229" s="36">
        <f>'ComLg Class kWh'!C234</f>
        <v>20188</v>
      </c>
      <c r="G229" s="36">
        <f>'ComLg Class kWh'!D234</f>
        <v>83</v>
      </c>
      <c r="H229" s="36">
        <f>'ComLg Class kWh'!F234</f>
        <v>296</v>
      </c>
      <c r="I229" s="36">
        <f>'ComLg Class kWh'!G234</f>
        <v>75</v>
      </c>
      <c r="J229" s="36">
        <f>'ComLg Class kWh'!H234</f>
        <v>30</v>
      </c>
      <c r="L229" s="42">
        <v>0</v>
      </c>
      <c r="M229" s="42">
        <v>0</v>
      </c>
      <c r="N229" s="42">
        <f>'Cust MB ComLg True Rate Spread'!C$19</f>
        <v>0</v>
      </c>
      <c r="O229" s="42">
        <v>5</v>
      </c>
      <c r="P229" s="42">
        <v>0</v>
      </c>
      <c r="Q229" s="42">
        <v>1</v>
      </c>
      <c r="R229" s="42">
        <f t="shared" si="38"/>
        <v>5</v>
      </c>
      <c r="S229" s="142">
        <v>1</v>
      </c>
      <c r="T229" s="42">
        <f t="shared" si="39"/>
        <v>8</v>
      </c>
      <c r="U229" s="42">
        <v>4</v>
      </c>
      <c r="V229" s="42">
        <v>19</v>
      </c>
      <c r="W229" s="142">
        <v>5</v>
      </c>
      <c r="Y229" s="42">
        <f t="shared" si="40"/>
        <v>0</v>
      </c>
      <c r="Z229" s="42">
        <f t="shared" si="41"/>
        <v>0</v>
      </c>
      <c r="AA229" s="42">
        <f t="shared" si="35"/>
        <v>1191</v>
      </c>
      <c r="AB229" s="42">
        <f t="shared" si="36"/>
        <v>20150</v>
      </c>
      <c r="AC229" s="42">
        <f>ROUND(($F229-SUM($O229:$P229))*'Cust MB ComLg True Rate Spread'!$E$25,0)</f>
        <v>33</v>
      </c>
      <c r="AD229" s="42">
        <f t="shared" si="42"/>
        <v>82</v>
      </c>
      <c r="AE229" s="42">
        <f t="shared" si="37"/>
        <v>277</v>
      </c>
      <c r="AF229" s="42">
        <f>ROUND(($H229-SUM($R229:$S229))*'Cust MB ComLg True Rate Spread'!$H$25,0)</f>
        <v>13</v>
      </c>
      <c r="AG229" s="42">
        <f t="shared" si="43"/>
        <v>44</v>
      </c>
      <c r="AH229" s="42">
        <f>ROUND(($I229-SUM($T229:$U229))*'Cust MB ComLg True Rate Spread'!$J$25,0)</f>
        <v>0</v>
      </c>
      <c r="AI229" s="42">
        <f>'Cust MB ComLg True Rate Spread'!$K$15</f>
        <v>0</v>
      </c>
      <c r="AJ229" s="44">
        <f t="shared" si="44"/>
        <v>25</v>
      </c>
    </row>
    <row r="230" spans="1:36">
      <c r="A230" s="3">
        <f t="shared" si="45"/>
        <v>2030</v>
      </c>
      <c r="B230" s="3" t="s">
        <v>45</v>
      </c>
      <c r="C230" s="36">
        <v>0</v>
      </c>
      <c r="D230" s="36">
        <v>0</v>
      </c>
      <c r="E230" s="36">
        <f>'ComLg Class kWh'!E235</f>
        <v>1195</v>
      </c>
      <c r="F230" s="36">
        <f>'ComLg Class kWh'!C235</f>
        <v>20190</v>
      </c>
      <c r="G230" s="36">
        <f>'ComLg Class kWh'!D235</f>
        <v>83</v>
      </c>
      <c r="H230" s="36">
        <f>'ComLg Class kWh'!F235</f>
        <v>296</v>
      </c>
      <c r="I230" s="36">
        <f>'ComLg Class kWh'!G235</f>
        <v>75</v>
      </c>
      <c r="J230" s="36">
        <f>'ComLg Class kWh'!H235</f>
        <v>30</v>
      </c>
      <c r="L230" s="42">
        <v>0</v>
      </c>
      <c r="M230" s="42">
        <v>0</v>
      </c>
      <c r="N230" s="42">
        <f>'Cust MB ComLg True Rate Spread'!C$19</f>
        <v>0</v>
      </c>
      <c r="O230" s="42">
        <v>5</v>
      </c>
      <c r="P230" s="42">
        <v>0</v>
      </c>
      <c r="Q230" s="42">
        <v>1</v>
      </c>
      <c r="R230" s="42">
        <f t="shared" si="38"/>
        <v>5</v>
      </c>
      <c r="S230" s="142">
        <v>1</v>
      </c>
      <c r="T230" s="42">
        <f t="shared" si="39"/>
        <v>8</v>
      </c>
      <c r="U230" s="42">
        <v>4</v>
      </c>
      <c r="V230" s="42">
        <v>19</v>
      </c>
      <c r="W230" s="142">
        <v>5</v>
      </c>
      <c r="Y230" s="42">
        <f t="shared" si="40"/>
        <v>0</v>
      </c>
      <c r="Z230" s="42">
        <f t="shared" si="41"/>
        <v>0</v>
      </c>
      <c r="AA230" s="42">
        <f t="shared" si="35"/>
        <v>1195</v>
      </c>
      <c r="AB230" s="42">
        <f t="shared" si="36"/>
        <v>20152</v>
      </c>
      <c r="AC230" s="42">
        <f>ROUND(($F230-SUM($O230:$P230))*'Cust MB ComLg True Rate Spread'!$E$25,0)</f>
        <v>33</v>
      </c>
      <c r="AD230" s="42">
        <f t="shared" si="42"/>
        <v>82</v>
      </c>
      <c r="AE230" s="42">
        <f t="shared" si="37"/>
        <v>277</v>
      </c>
      <c r="AF230" s="42">
        <f>ROUND(($H230-SUM($R230:$S230))*'Cust MB ComLg True Rate Spread'!$H$25,0)</f>
        <v>13</v>
      </c>
      <c r="AG230" s="42">
        <f t="shared" si="43"/>
        <v>44</v>
      </c>
      <c r="AH230" s="42">
        <f>ROUND(($I230-SUM($T230:$U230))*'Cust MB ComLg True Rate Spread'!$J$25,0)</f>
        <v>0</v>
      </c>
      <c r="AI230" s="42">
        <f>'Cust MB ComLg True Rate Spread'!$K$15</f>
        <v>0</v>
      </c>
      <c r="AJ230" s="44">
        <f t="shared" si="44"/>
        <v>25</v>
      </c>
    </row>
    <row r="231" spans="1:36">
      <c r="A231" s="3">
        <f t="shared" si="45"/>
        <v>2030</v>
      </c>
      <c r="B231" s="3" t="s">
        <v>46</v>
      </c>
      <c r="C231" s="36">
        <v>0</v>
      </c>
      <c r="D231" s="36">
        <v>0</v>
      </c>
      <c r="E231" s="36">
        <f>'ComLg Class kWh'!E236</f>
        <v>1199</v>
      </c>
      <c r="F231" s="36">
        <f>'ComLg Class kWh'!C236</f>
        <v>20194</v>
      </c>
      <c r="G231" s="36">
        <f>'ComLg Class kWh'!D236</f>
        <v>82</v>
      </c>
      <c r="H231" s="36">
        <f>'ComLg Class kWh'!F236</f>
        <v>297</v>
      </c>
      <c r="I231" s="36">
        <f>'ComLg Class kWh'!G236</f>
        <v>75</v>
      </c>
      <c r="J231" s="36">
        <f>'ComLg Class kWh'!H236</f>
        <v>30</v>
      </c>
      <c r="L231" s="42">
        <v>0</v>
      </c>
      <c r="M231" s="42">
        <v>0</v>
      </c>
      <c r="N231" s="42">
        <f>'Cust MB ComLg True Rate Spread'!C$19</f>
        <v>0</v>
      </c>
      <c r="O231" s="42">
        <v>5</v>
      </c>
      <c r="P231" s="42">
        <v>0</v>
      </c>
      <c r="Q231" s="42">
        <v>1</v>
      </c>
      <c r="R231" s="42">
        <f t="shared" si="38"/>
        <v>5</v>
      </c>
      <c r="S231" s="142">
        <v>1</v>
      </c>
      <c r="T231" s="42">
        <f t="shared" si="39"/>
        <v>8</v>
      </c>
      <c r="U231" s="42">
        <v>4</v>
      </c>
      <c r="V231" s="42">
        <v>19</v>
      </c>
      <c r="W231" s="142">
        <v>5</v>
      </c>
      <c r="Y231" s="42">
        <f t="shared" si="40"/>
        <v>0</v>
      </c>
      <c r="Z231" s="42">
        <f t="shared" si="41"/>
        <v>0</v>
      </c>
      <c r="AA231" s="42">
        <f t="shared" si="35"/>
        <v>1199</v>
      </c>
      <c r="AB231" s="42">
        <f t="shared" si="36"/>
        <v>20156</v>
      </c>
      <c r="AC231" s="42">
        <f>ROUND(($F231-SUM($O231:$P231))*'Cust MB ComLg True Rate Spread'!$E$25,0)</f>
        <v>33</v>
      </c>
      <c r="AD231" s="42">
        <f t="shared" si="42"/>
        <v>81</v>
      </c>
      <c r="AE231" s="42">
        <f t="shared" si="37"/>
        <v>278</v>
      </c>
      <c r="AF231" s="42">
        <f>ROUND(($H231-SUM($R231:$S231))*'Cust MB ComLg True Rate Spread'!$H$25,0)</f>
        <v>13</v>
      </c>
      <c r="AG231" s="42">
        <f t="shared" si="43"/>
        <v>44</v>
      </c>
      <c r="AH231" s="42">
        <f>ROUND(($I231-SUM($T231:$U231))*'Cust MB ComLg True Rate Spread'!$J$25,0)</f>
        <v>0</v>
      </c>
      <c r="AI231" s="42">
        <f>'Cust MB ComLg True Rate Spread'!$K$15</f>
        <v>0</v>
      </c>
      <c r="AJ231" s="44">
        <f t="shared" si="44"/>
        <v>25</v>
      </c>
    </row>
    <row r="232" spans="1:36">
      <c r="A232" s="3">
        <f t="shared" si="45"/>
        <v>2031</v>
      </c>
      <c r="B232" s="3" t="s">
        <v>31</v>
      </c>
      <c r="C232" s="36">
        <v>0</v>
      </c>
      <c r="D232" s="36">
        <v>0</v>
      </c>
      <c r="E232" s="36">
        <f>'ComLg Class kWh'!E237</f>
        <v>1203</v>
      </c>
      <c r="F232" s="36">
        <f>'ComLg Class kWh'!C237</f>
        <v>20212</v>
      </c>
      <c r="G232" s="36">
        <f>'ComLg Class kWh'!D237</f>
        <v>82</v>
      </c>
      <c r="H232" s="36">
        <f>'ComLg Class kWh'!F237</f>
        <v>298</v>
      </c>
      <c r="I232" s="36">
        <f>'ComLg Class kWh'!G237</f>
        <v>75</v>
      </c>
      <c r="J232" s="36">
        <f>'ComLg Class kWh'!H237</f>
        <v>30</v>
      </c>
      <c r="L232" s="42">
        <v>0</v>
      </c>
      <c r="M232" s="42">
        <v>0</v>
      </c>
      <c r="N232" s="42">
        <f>'Cust MB ComLg True Rate Spread'!C$19</f>
        <v>0</v>
      </c>
      <c r="O232" s="42">
        <v>5</v>
      </c>
      <c r="P232" s="42">
        <v>0</v>
      </c>
      <c r="Q232" s="42">
        <v>1</v>
      </c>
      <c r="R232" s="42">
        <f t="shared" si="38"/>
        <v>5</v>
      </c>
      <c r="S232" s="142">
        <v>1</v>
      </c>
      <c r="T232" s="42">
        <f t="shared" si="39"/>
        <v>8</v>
      </c>
      <c r="U232" s="42">
        <v>4</v>
      </c>
      <c r="V232" s="42">
        <v>19</v>
      </c>
      <c r="W232" s="142">
        <v>5</v>
      </c>
      <c r="Y232" s="42">
        <f t="shared" si="40"/>
        <v>0</v>
      </c>
      <c r="Z232" s="42">
        <f t="shared" si="41"/>
        <v>0</v>
      </c>
      <c r="AA232" s="42">
        <f t="shared" si="35"/>
        <v>1203</v>
      </c>
      <c r="AB232" s="42">
        <f t="shared" si="36"/>
        <v>20174</v>
      </c>
      <c r="AC232" s="42">
        <f>ROUND(($F232-SUM($O232:$P232))*'Cust MB ComLg True Rate Spread'!$E$25,0)</f>
        <v>33</v>
      </c>
      <c r="AD232" s="42">
        <f t="shared" si="42"/>
        <v>81</v>
      </c>
      <c r="AE232" s="42">
        <f t="shared" si="37"/>
        <v>279</v>
      </c>
      <c r="AF232" s="42">
        <f>ROUND(($H232-SUM($R232:$S232))*'Cust MB ComLg True Rate Spread'!$H$25,0)</f>
        <v>13</v>
      </c>
      <c r="AG232" s="42">
        <f t="shared" si="43"/>
        <v>44</v>
      </c>
      <c r="AH232" s="42">
        <f>ROUND(($I232-SUM($T232:$U232))*'Cust MB ComLg True Rate Spread'!$J$25,0)</f>
        <v>0</v>
      </c>
      <c r="AI232" s="42">
        <f>'Cust MB ComLg True Rate Spread'!$K$15</f>
        <v>0</v>
      </c>
      <c r="AJ232" s="44">
        <f t="shared" si="44"/>
        <v>25</v>
      </c>
    </row>
    <row r="233" spans="1:36">
      <c r="A233" s="3">
        <f t="shared" si="45"/>
        <v>2031</v>
      </c>
      <c r="B233" s="3" t="s">
        <v>32</v>
      </c>
      <c r="C233" s="36">
        <v>0</v>
      </c>
      <c r="D233" s="36">
        <v>0</v>
      </c>
      <c r="E233" s="36">
        <f>'ComLg Class kWh'!E238</f>
        <v>1206</v>
      </c>
      <c r="F233" s="36">
        <f>'ComLg Class kWh'!C238</f>
        <v>20229</v>
      </c>
      <c r="G233" s="36">
        <f>'ComLg Class kWh'!D238</f>
        <v>82</v>
      </c>
      <c r="H233" s="36">
        <f>'ComLg Class kWh'!F238</f>
        <v>299</v>
      </c>
      <c r="I233" s="36">
        <f>'ComLg Class kWh'!G238</f>
        <v>75</v>
      </c>
      <c r="J233" s="36">
        <f>'ComLg Class kWh'!H238</f>
        <v>30</v>
      </c>
      <c r="L233" s="42">
        <v>0</v>
      </c>
      <c r="M233" s="42">
        <v>0</v>
      </c>
      <c r="N233" s="42">
        <f>'Cust MB ComLg True Rate Spread'!C$19</f>
        <v>0</v>
      </c>
      <c r="O233" s="42">
        <v>5</v>
      </c>
      <c r="P233" s="42">
        <v>0</v>
      </c>
      <c r="Q233" s="42">
        <v>1</v>
      </c>
      <c r="R233" s="42">
        <f t="shared" si="38"/>
        <v>5</v>
      </c>
      <c r="S233" s="142">
        <v>1</v>
      </c>
      <c r="T233" s="42">
        <f t="shared" si="39"/>
        <v>8</v>
      </c>
      <c r="U233" s="42">
        <v>4</v>
      </c>
      <c r="V233" s="42">
        <v>19</v>
      </c>
      <c r="W233" s="142">
        <v>5</v>
      </c>
      <c r="Y233" s="42">
        <f t="shared" si="40"/>
        <v>0</v>
      </c>
      <c r="Z233" s="42">
        <f t="shared" si="41"/>
        <v>0</v>
      </c>
      <c r="AA233" s="42">
        <f t="shared" si="35"/>
        <v>1206</v>
      </c>
      <c r="AB233" s="42">
        <f t="shared" si="36"/>
        <v>20191</v>
      </c>
      <c r="AC233" s="42">
        <f>ROUND(($F233-SUM($O233:$P233))*'Cust MB ComLg True Rate Spread'!$E$25,0)</f>
        <v>33</v>
      </c>
      <c r="AD233" s="42">
        <f t="shared" si="42"/>
        <v>81</v>
      </c>
      <c r="AE233" s="42">
        <f t="shared" si="37"/>
        <v>280</v>
      </c>
      <c r="AF233" s="42">
        <f>ROUND(($H233-SUM($R233:$S233))*'Cust MB ComLg True Rate Spread'!$H$25,0)</f>
        <v>13</v>
      </c>
      <c r="AG233" s="42">
        <f t="shared" si="43"/>
        <v>44</v>
      </c>
      <c r="AH233" s="42">
        <f>ROUND(($I233-SUM($T233:$U233))*'Cust MB ComLg True Rate Spread'!$J$25,0)</f>
        <v>0</v>
      </c>
      <c r="AI233" s="42">
        <f>'Cust MB ComLg True Rate Spread'!$K$15</f>
        <v>0</v>
      </c>
      <c r="AJ233" s="44">
        <f t="shared" si="44"/>
        <v>25</v>
      </c>
    </row>
    <row r="234" spans="1:36">
      <c r="A234" s="3">
        <f t="shared" si="45"/>
        <v>2031</v>
      </c>
      <c r="B234" s="3" t="s">
        <v>33</v>
      </c>
      <c r="C234" s="36">
        <v>0</v>
      </c>
      <c r="D234" s="36">
        <v>0</v>
      </c>
      <c r="E234" s="36">
        <f>'ComLg Class kWh'!E239</f>
        <v>1210</v>
      </c>
      <c r="F234" s="36">
        <f>'ComLg Class kWh'!C239</f>
        <v>20240</v>
      </c>
      <c r="G234" s="36">
        <f>'ComLg Class kWh'!D239</f>
        <v>82</v>
      </c>
      <c r="H234" s="36">
        <f>'ComLg Class kWh'!F239</f>
        <v>300</v>
      </c>
      <c r="I234" s="36">
        <f>'ComLg Class kWh'!G239</f>
        <v>75</v>
      </c>
      <c r="J234" s="36">
        <f>'ComLg Class kWh'!H239</f>
        <v>30</v>
      </c>
      <c r="L234" s="42">
        <v>0</v>
      </c>
      <c r="M234" s="42">
        <v>0</v>
      </c>
      <c r="N234" s="42">
        <f>'Cust MB ComLg True Rate Spread'!C$19</f>
        <v>0</v>
      </c>
      <c r="O234" s="42">
        <v>5</v>
      </c>
      <c r="P234" s="42">
        <v>0</v>
      </c>
      <c r="Q234" s="42">
        <v>1</v>
      </c>
      <c r="R234" s="42">
        <f t="shared" si="38"/>
        <v>5</v>
      </c>
      <c r="S234" s="142">
        <v>1</v>
      </c>
      <c r="T234" s="42">
        <f t="shared" si="39"/>
        <v>8</v>
      </c>
      <c r="U234" s="42">
        <v>4</v>
      </c>
      <c r="V234" s="42">
        <v>19</v>
      </c>
      <c r="W234" s="142">
        <v>5</v>
      </c>
      <c r="Y234" s="42">
        <f t="shared" si="40"/>
        <v>0</v>
      </c>
      <c r="Z234" s="42">
        <f t="shared" si="41"/>
        <v>0</v>
      </c>
      <c r="AA234" s="42">
        <f t="shared" si="35"/>
        <v>1210</v>
      </c>
      <c r="AB234" s="42">
        <f t="shared" si="36"/>
        <v>20202</v>
      </c>
      <c r="AC234" s="42">
        <f>ROUND(($F234-SUM($O234:$P234))*'Cust MB ComLg True Rate Spread'!$E$25,0)</f>
        <v>33</v>
      </c>
      <c r="AD234" s="42">
        <f t="shared" si="42"/>
        <v>81</v>
      </c>
      <c r="AE234" s="42">
        <f t="shared" si="37"/>
        <v>281</v>
      </c>
      <c r="AF234" s="42">
        <f>ROUND(($H234-SUM($R234:$S234))*'Cust MB ComLg True Rate Spread'!$H$25,0)</f>
        <v>13</v>
      </c>
      <c r="AG234" s="42">
        <f t="shared" si="43"/>
        <v>44</v>
      </c>
      <c r="AH234" s="42">
        <f>ROUND(($I234-SUM($T234:$U234))*'Cust MB ComLg True Rate Spread'!$J$25,0)</f>
        <v>0</v>
      </c>
      <c r="AI234" s="42">
        <f>'Cust MB ComLg True Rate Spread'!$K$15</f>
        <v>0</v>
      </c>
      <c r="AJ234" s="44">
        <f t="shared" si="44"/>
        <v>25</v>
      </c>
    </row>
    <row r="235" spans="1:36">
      <c r="A235" s="3">
        <f t="shared" si="45"/>
        <v>2031</v>
      </c>
      <c r="B235" s="3" t="s">
        <v>34</v>
      </c>
      <c r="C235" s="36">
        <v>0</v>
      </c>
      <c r="D235" s="36">
        <v>0</v>
      </c>
      <c r="E235" s="36">
        <f>'ComLg Class kWh'!E240</f>
        <v>1215</v>
      </c>
      <c r="F235" s="36">
        <f>'ComLg Class kWh'!C240</f>
        <v>20253</v>
      </c>
      <c r="G235" s="36">
        <f>'ComLg Class kWh'!D240</f>
        <v>82</v>
      </c>
      <c r="H235" s="36">
        <f>'ComLg Class kWh'!F240</f>
        <v>300</v>
      </c>
      <c r="I235" s="36">
        <f>'ComLg Class kWh'!G240</f>
        <v>75</v>
      </c>
      <c r="J235" s="36">
        <f>'ComLg Class kWh'!H240</f>
        <v>30</v>
      </c>
      <c r="L235" s="42">
        <v>0</v>
      </c>
      <c r="M235" s="42">
        <v>0</v>
      </c>
      <c r="N235" s="42">
        <f>'Cust MB ComLg True Rate Spread'!C$19</f>
        <v>0</v>
      </c>
      <c r="O235" s="42">
        <v>5</v>
      </c>
      <c r="P235" s="42">
        <v>0</v>
      </c>
      <c r="Q235" s="42">
        <v>1</v>
      </c>
      <c r="R235" s="42">
        <f t="shared" si="38"/>
        <v>5</v>
      </c>
      <c r="S235" s="142">
        <v>1</v>
      </c>
      <c r="T235" s="42">
        <f t="shared" si="39"/>
        <v>8</v>
      </c>
      <c r="U235" s="42">
        <v>4</v>
      </c>
      <c r="V235" s="42">
        <v>19</v>
      </c>
      <c r="W235" s="142">
        <v>5</v>
      </c>
      <c r="Y235" s="42">
        <f t="shared" si="40"/>
        <v>0</v>
      </c>
      <c r="Z235" s="42">
        <f t="shared" si="41"/>
        <v>0</v>
      </c>
      <c r="AA235" s="42">
        <f t="shared" si="35"/>
        <v>1215</v>
      </c>
      <c r="AB235" s="42">
        <f t="shared" si="36"/>
        <v>20215</v>
      </c>
      <c r="AC235" s="42">
        <f>ROUND(($F235-SUM($O235:$P235))*'Cust MB ComLg True Rate Spread'!$E$25,0)</f>
        <v>33</v>
      </c>
      <c r="AD235" s="42">
        <f t="shared" si="42"/>
        <v>81</v>
      </c>
      <c r="AE235" s="42">
        <f t="shared" si="37"/>
        <v>281</v>
      </c>
      <c r="AF235" s="42">
        <f>ROUND(($H235-SUM($R235:$S235))*'Cust MB ComLg True Rate Spread'!$H$25,0)</f>
        <v>13</v>
      </c>
      <c r="AG235" s="42">
        <f t="shared" si="43"/>
        <v>44</v>
      </c>
      <c r="AH235" s="42">
        <f>ROUND(($I235-SUM($T235:$U235))*'Cust MB ComLg True Rate Spread'!$J$25,0)</f>
        <v>0</v>
      </c>
      <c r="AI235" s="42">
        <f>'Cust MB ComLg True Rate Spread'!$K$15</f>
        <v>0</v>
      </c>
      <c r="AJ235" s="44">
        <f t="shared" si="44"/>
        <v>25</v>
      </c>
    </row>
    <row r="236" spans="1:36">
      <c r="A236" s="3">
        <f t="shared" si="45"/>
        <v>2031</v>
      </c>
      <c r="B236" s="3" t="s">
        <v>35</v>
      </c>
      <c r="C236" s="36">
        <v>0</v>
      </c>
      <c r="D236" s="36">
        <v>0</v>
      </c>
      <c r="E236" s="36">
        <f>'ComLg Class kWh'!E241</f>
        <v>1219</v>
      </c>
      <c r="F236" s="36">
        <f>'ComLg Class kWh'!C241</f>
        <v>20264</v>
      </c>
      <c r="G236" s="36">
        <f>'ComLg Class kWh'!D241</f>
        <v>82</v>
      </c>
      <c r="H236" s="36">
        <f>'ComLg Class kWh'!F241</f>
        <v>302</v>
      </c>
      <c r="I236" s="36">
        <f>'ComLg Class kWh'!G241</f>
        <v>75</v>
      </c>
      <c r="J236" s="36">
        <f>'ComLg Class kWh'!H241</f>
        <v>30</v>
      </c>
      <c r="L236" s="42">
        <v>0</v>
      </c>
      <c r="M236" s="42">
        <v>0</v>
      </c>
      <c r="N236" s="42">
        <f>'Cust MB ComLg True Rate Spread'!C$19</f>
        <v>0</v>
      </c>
      <c r="O236" s="42">
        <v>5</v>
      </c>
      <c r="P236" s="42">
        <v>0</v>
      </c>
      <c r="Q236" s="42">
        <v>1</v>
      </c>
      <c r="R236" s="42">
        <f t="shared" si="38"/>
        <v>5</v>
      </c>
      <c r="S236" s="142">
        <v>1</v>
      </c>
      <c r="T236" s="42">
        <f t="shared" si="39"/>
        <v>8</v>
      </c>
      <c r="U236" s="42">
        <v>4</v>
      </c>
      <c r="V236" s="42">
        <v>19</v>
      </c>
      <c r="W236" s="142">
        <v>5</v>
      </c>
      <c r="Y236" s="42">
        <f t="shared" si="40"/>
        <v>0</v>
      </c>
      <c r="Z236" s="42">
        <f t="shared" si="41"/>
        <v>0</v>
      </c>
      <c r="AA236" s="42">
        <f t="shared" si="35"/>
        <v>1219</v>
      </c>
      <c r="AB236" s="42">
        <f t="shared" si="36"/>
        <v>20226</v>
      </c>
      <c r="AC236" s="42">
        <f>ROUND(($F236-SUM($O236:$P236))*'Cust MB ComLg True Rate Spread'!$E$25,0)</f>
        <v>33</v>
      </c>
      <c r="AD236" s="42">
        <f t="shared" si="42"/>
        <v>81</v>
      </c>
      <c r="AE236" s="42">
        <f t="shared" si="37"/>
        <v>283</v>
      </c>
      <c r="AF236" s="42">
        <f>ROUND(($H236-SUM($R236:$S236))*'Cust MB ComLg True Rate Spread'!$H$25,0)</f>
        <v>13</v>
      </c>
      <c r="AG236" s="42">
        <f t="shared" si="43"/>
        <v>44</v>
      </c>
      <c r="AH236" s="42">
        <f>ROUND(($I236-SUM($T236:$U236))*'Cust MB ComLg True Rate Spread'!$J$25,0)</f>
        <v>0</v>
      </c>
      <c r="AI236" s="42">
        <f>'Cust MB ComLg True Rate Spread'!$K$15</f>
        <v>0</v>
      </c>
      <c r="AJ236" s="44">
        <f t="shared" si="44"/>
        <v>25</v>
      </c>
    </row>
    <row r="237" spans="1:36">
      <c r="A237" s="3">
        <f t="shared" si="45"/>
        <v>2031</v>
      </c>
      <c r="B237" s="3" t="s">
        <v>36</v>
      </c>
      <c r="C237" s="36">
        <v>0</v>
      </c>
      <c r="D237" s="36">
        <v>0</v>
      </c>
      <c r="E237" s="36">
        <f>'ComLg Class kWh'!E242</f>
        <v>1223</v>
      </c>
      <c r="F237" s="36">
        <f>'ComLg Class kWh'!C242</f>
        <v>20281</v>
      </c>
      <c r="G237" s="36">
        <f>'ComLg Class kWh'!D242</f>
        <v>82</v>
      </c>
      <c r="H237" s="36">
        <f>'ComLg Class kWh'!F242</f>
        <v>303</v>
      </c>
      <c r="I237" s="36">
        <f>'ComLg Class kWh'!G242</f>
        <v>75</v>
      </c>
      <c r="J237" s="36">
        <f>'ComLg Class kWh'!H242</f>
        <v>30</v>
      </c>
      <c r="L237" s="42">
        <v>0</v>
      </c>
      <c r="M237" s="42">
        <v>0</v>
      </c>
      <c r="N237" s="42">
        <f>'Cust MB ComLg True Rate Spread'!C$19</f>
        <v>0</v>
      </c>
      <c r="O237" s="42">
        <v>5</v>
      </c>
      <c r="P237" s="42">
        <v>0</v>
      </c>
      <c r="Q237" s="42">
        <v>1</v>
      </c>
      <c r="R237" s="42">
        <f t="shared" si="38"/>
        <v>5</v>
      </c>
      <c r="S237" s="142">
        <v>1</v>
      </c>
      <c r="T237" s="42">
        <f t="shared" si="39"/>
        <v>8</v>
      </c>
      <c r="U237" s="42">
        <v>4</v>
      </c>
      <c r="V237" s="42">
        <v>19</v>
      </c>
      <c r="W237" s="142">
        <v>5</v>
      </c>
      <c r="Y237" s="42">
        <f t="shared" si="40"/>
        <v>0</v>
      </c>
      <c r="Z237" s="42">
        <f t="shared" si="41"/>
        <v>0</v>
      </c>
      <c r="AA237" s="42">
        <f t="shared" si="35"/>
        <v>1223</v>
      </c>
      <c r="AB237" s="42">
        <f t="shared" si="36"/>
        <v>20242</v>
      </c>
      <c r="AC237" s="42">
        <f>ROUND(($F237-SUM($O237:$P237))*'Cust MB ComLg True Rate Spread'!$E$25,0)</f>
        <v>34</v>
      </c>
      <c r="AD237" s="42">
        <f t="shared" si="42"/>
        <v>81</v>
      </c>
      <c r="AE237" s="42">
        <f t="shared" si="37"/>
        <v>284</v>
      </c>
      <c r="AF237" s="42">
        <f>ROUND(($H237-SUM($R237:$S237))*'Cust MB ComLg True Rate Spread'!$H$25,0)</f>
        <v>13</v>
      </c>
      <c r="AG237" s="42">
        <f t="shared" si="43"/>
        <v>44</v>
      </c>
      <c r="AH237" s="42">
        <f>ROUND(($I237-SUM($T237:$U237))*'Cust MB ComLg True Rate Spread'!$J$25,0)</f>
        <v>0</v>
      </c>
      <c r="AI237" s="42">
        <f>'Cust MB ComLg True Rate Spread'!$K$15</f>
        <v>0</v>
      </c>
      <c r="AJ237" s="44">
        <f t="shared" si="44"/>
        <v>25</v>
      </c>
    </row>
    <row r="238" spans="1:36">
      <c r="A238" s="3">
        <f t="shared" si="45"/>
        <v>2031</v>
      </c>
      <c r="B238" s="3" t="s">
        <v>41</v>
      </c>
      <c r="C238" s="36">
        <v>0</v>
      </c>
      <c r="D238" s="36">
        <v>0</v>
      </c>
      <c r="E238" s="36">
        <f>'ComLg Class kWh'!E243</f>
        <v>1227</v>
      </c>
      <c r="F238" s="36">
        <f>'ComLg Class kWh'!C243</f>
        <v>20294</v>
      </c>
      <c r="G238" s="36">
        <f>'ComLg Class kWh'!D243</f>
        <v>82</v>
      </c>
      <c r="H238" s="36">
        <f>'ComLg Class kWh'!F243</f>
        <v>303</v>
      </c>
      <c r="I238" s="36">
        <f>'ComLg Class kWh'!G243</f>
        <v>75</v>
      </c>
      <c r="J238" s="36">
        <f>'ComLg Class kWh'!H243</f>
        <v>30</v>
      </c>
      <c r="L238" s="42">
        <v>0</v>
      </c>
      <c r="M238" s="42">
        <v>0</v>
      </c>
      <c r="N238" s="42">
        <f>'Cust MB ComLg True Rate Spread'!C$19</f>
        <v>0</v>
      </c>
      <c r="O238" s="42">
        <v>5</v>
      </c>
      <c r="P238" s="42">
        <v>0</v>
      </c>
      <c r="Q238" s="42">
        <v>1</v>
      </c>
      <c r="R238" s="42">
        <f t="shared" si="38"/>
        <v>5</v>
      </c>
      <c r="S238" s="142">
        <v>1</v>
      </c>
      <c r="T238" s="42">
        <f t="shared" si="39"/>
        <v>8</v>
      </c>
      <c r="U238" s="42">
        <v>4</v>
      </c>
      <c r="V238" s="42">
        <v>19</v>
      </c>
      <c r="W238" s="142">
        <v>5</v>
      </c>
      <c r="Y238" s="42">
        <f t="shared" si="40"/>
        <v>0</v>
      </c>
      <c r="Z238" s="42">
        <f t="shared" si="41"/>
        <v>0</v>
      </c>
      <c r="AA238" s="42">
        <f t="shared" si="35"/>
        <v>1227</v>
      </c>
      <c r="AB238" s="42">
        <f t="shared" si="36"/>
        <v>20255</v>
      </c>
      <c r="AC238" s="42">
        <f>ROUND(($F238-SUM($O238:$P238))*'Cust MB ComLg True Rate Spread'!$E$25,0)</f>
        <v>34</v>
      </c>
      <c r="AD238" s="42">
        <f t="shared" si="42"/>
        <v>81</v>
      </c>
      <c r="AE238" s="42">
        <f t="shared" si="37"/>
        <v>284</v>
      </c>
      <c r="AF238" s="42">
        <f>ROUND(($H238-SUM($R238:$S238))*'Cust MB ComLg True Rate Spread'!$H$25,0)</f>
        <v>13</v>
      </c>
      <c r="AG238" s="42">
        <f t="shared" si="43"/>
        <v>44</v>
      </c>
      <c r="AH238" s="42">
        <f>ROUND(($I238-SUM($T238:$U238))*'Cust MB ComLg True Rate Spread'!$J$25,0)</f>
        <v>0</v>
      </c>
      <c r="AI238" s="42">
        <f>'Cust MB ComLg True Rate Spread'!$K$15</f>
        <v>0</v>
      </c>
      <c r="AJ238" s="44">
        <f t="shared" si="44"/>
        <v>25</v>
      </c>
    </row>
    <row r="239" spans="1:36">
      <c r="A239" s="3">
        <f t="shared" si="45"/>
        <v>2031</v>
      </c>
      <c r="B239" s="3" t="s">
        <v>42</v>
      </c>
      <c r="C239" s="36">
        <v>0</v>
      </c>
      <c r="D239" s="36">
        <v>0</v>
      </c>
      <c r="E239" s="36">
        <f>'ComLg Class kWh'!E244</f>
        <v>1231</v>
      </c>
      <c r="F239" s="36">
        <f>'ComLg Class kWh'!C244</f>
        <v>20303</v>
      </c>
      <c r="G239" s="36">
        <f>'ComLg Class kWh'!D244</f>
        <v>80</v>
      </c>
      <c r="H239" s="36">
        <f>'ComLg Class kWh'!F244</f>
        <v>304</v>
      </c>
      <c r="I239" s="36">
        <f>'ComLg Class kWh'!G244</f>
        <v>75</v>
      </c>
      <c r="J239" s="36">
        <f>'ComLg Class kWh'!H244</f>
        <v>30</v>
      </c>
      <c r="L239" s="42">
        <v>0</v>
      </c>
      <c r="M239" s="42">
        <v>0</v>
      </c>
      <c r="N239" s="42">
        <f>'Cust MB ComLg True Rate Spread'!C$19</f>
        <v>0</v>
      </c>
      <c r="O239" s="42">
        <v>5</v>
      </c>
      <c r="P239" s="42">
        <v>0</v>
      </c>
      <c r="Q239" s="42">
        <v>1</v>
      </c>
      <c r="R239" s="42">
        <f t="shared" si="38"/>
        <v>5</v>
      </c>
      <c r="S239" s="142">
        <v>1</v>
      </c>
      <c r="T239" s="42">
        <f t="shared" si="39"/>
        <v>8</v>
      </c>
      <c r="U239" s="42">
        <v>4</v>
      </c>
      <c r="V239" s="42">
        <v>19</v>
      </c>
      <c r="W239" s="142">
        <v>5</v>
      </c>
      <c r="Y239" s="42">
        <f t="shared" si="40"/>
        <v>0</v>
      </c>
      <c r="Z239" s="42">
        <f t="shared" si="41"/>
        <v>0</v>
      </c>
      <c r="AA239" s="42">
        <f t="shared" si="35"/>
        <v>1231</v>
      </c>
      <c r="AB239" s="42">
        <f t="shared" si="36"/>
        <v>20264</v>
      </c>
      <c r="AC239" s="42">
        <f>ROUND(($F239-SUM($O239:$P239))*'Cust MB ComLg True Rate Spread'!$E$25,0)</f>
        <v>34</v>
      </c>
      <c r="AD239" s="42">
        <f t="shared" si="42"/>
        <v>79</v>
      </c>
      <c r="AE239" s="42">
        <f t="shared" si="37"/>
        <v>285</v>
      </c>
      <c r="AF239" s="42">
        <f>ROUND(($H239-SUM($R239:$S239))*'Cust MB ComLg True Rate Spread'!$H$25,0)</f>
        <v>13</v>
      </c>
      <c r="AG239" s="42">
        <f t="shared" si="43"/>
        <v>44</v>
      </c>
      <c r="AH239" s="42">
        <f>ROUND(($I239-SUM($T239:$U239))*'Cust MB ComLg True Rate Spread'!$J$25,0)</f>
        <v>0</v>
      </c>
      <c r="AI239" s="42">
        <f>'Cust MB ComLg True Rate Spread'!$K$15</f>
        <v>0</v>
      </c>
      <c r="AJ239" s="44">
        <f t="shared" si="44"/>
        <v>25</v>
      </c>
    </row>
    <row r="240" spans="1:36">
      <c r="A240" s="3">
        <f t="shared" si="45"/>
        <v>2031</v>
      </c>
      <c r="B240" s="3" t="s">
        <v>43</v>
      </c>
      <c r="C240" s="36">
        <v>0</v>
      </c>
      <c r="D240" s="36">
        <v>0</v>
      </c>
      <c r="E240" s="36">
        <f>'ComLg Class kWh'!E245</f>
        <v>1235</v>
      </c>
      <c r="F240" s="36">
        <f>'ComLg Class kWh'!C245</f>
        <v>20298</v>
      </c>
      <c r="G240" s="36">
        <f>'ComLg Class kWh'!D245</f>
        <v>80</v>
      </c>
      <c r="H240" s="36">
        <f>'ComLg Class kWh'!F245</f>
        <v>305</v>
      </c>
      <c r="I240" s="36">
        <f>'ComLg Class kWh'!G245</f>
        <v>75</v>
      </c>
      <c r="J240" s="36">
        <f>'ComLg Class kWh'!H245</f>
        <v>30</v>
      </c>
      <c r="L240" s="42">
        <v>0</v>
      </c>
      <c r="M240" s="42">
        <v>0</v>
      </c>
      <c r="N240" s="42">
        <f>'Cust MB ComLg True Rate Spread'!C$19</f>
        <v>0</v>
      </c>
      <c r="O240" s="42">
        <v>5</v>
      </c>
      <c r="P240" s="42">
        <v>0</v>
      </c>
      <c r="Q240" s="42">
        <v>1</v>
      </c>
      <c r="R240" s="42">
        <f t="shared" si="38"/>
        <v>5</v>
      </c>
      <c r="S240" s="142">
        <v>1</v>
      </c>
      <c r="T240" s="42">
        <f t="shared" si="39"/>
        <v>8</v>
      </c>
      <c r="U240" s="42">
        <v>4</v>
      </c>
      <c r="V240" s="42">
        <v>19</v>
      </c>
      <c r="W240" s="142">
        <v>5</v>
      </c>
      <c r="Y240" s="42">
        <f t="shared" si="40"/>
        <v>0</v>
      </c>
      <c r="Z240" s="42">
        <f t="shared" si="41"/>
        <v>0</v>
      </c>
      <c r="AA240" s="42">
        <f t="shared" si="35"/>
        <v>1235</v>
      </c>
      <c r="AB240" s="42">
        <f t="shared" si="36"/>
        <v>20259</v>
      </c>
      <c r="AC240" s="42">
        <f>ROUND(($F240-SUM($O240:$P240))*'Cust MB ComLg True Rate Spread'!$E$25,0)</f>
        <v>34</v>
      </c>
      <c r="AD240" s="42">
        <f t="shared" si="42"/>
        <v>79</v>
      </c>
      <c r="AE240" s="42">
        <f t="shared" si="37"/>
        <v>286</v>
      </c>
      <c r="AF240" s="42">
        <f>ROUND(($H240-SUM($R240:$S240))*'Cust MB ComLg True Rate Spread'!$H$25,0)</f>
        <v>13</v>
      </c>
      <c r="AG240" s="42">
        <f t="shared" si="43"/>
        <v>44</v>
      </c>
      <c r="AH240" s="42">
        <f>ROUND(($I240-SUM($T240:$U240))*'Cust MB ComLg True Rate Spread'!$J$25,0)</f>
        <v>0</v>
      </c>
      <c r="AI240" s="42">
        <f>'Cust MB ComLg True Rate Spread'!$K$15</f>
        <v>0</v>
      </c>
      <c r="AJ240" s="44">
        <f t="shared" si="44"/>
        <v>25</v>
      </c>
    </row>
    <row r="241" spans="1:36">
      <c r="A241" s="3">
        <f t="shared" si="45"/>
        <v>2031</v>
      </c>
      <c r="B241" s="3" t="s">
        <v>44</v>
      </c>
      <c r="C241" s="36">
        <v>0</v>
      </c>
      <c r="D241" s="36">
        <v>0</v>
      </c>
      <c r="E241" s="36">
        <f>'ComLg Class kWh'!E246</f>
        <v>1240</v>
      </c>
      <c r="F241" s="36">
        <f>'ComLg Class kWh'!C246</f>
        <v>20294</v>
      </c>
      <c r="G241" s="36">
        <f>'ComLg Class kWh'!D246</f>
        <v>80</v>
      </c>
      <c r="H241" s="36">
        <f>'ComLg Class kWh'!F246</f>
        <v>306</v>
      </c>
      <c r="I241" s="36">
        <f>'ComLg Class kWh'!G246</f>
        <v>75</v>
      </c>
      <c r="J241" s="36">
        <f>'ComLg Class kWh'!H246</f>
        <v>30</v>
      </c>
      <c r="L241" s="42">
        <v>0</v>
      </c>
      <c r="M241" s="42">
        <v>0</v>
      </c>
      <c r="N241" s="42">
        <f>'Cust MB ComLg True Rate Spread'!C$19</f>
        <v>0</v>
      </c>
      <c r="O241" s="42">
        <v>5</v>
      </c>
      <c r="P241" s="42">
        <v>0</v>
      </c>
      <c r="Q241" s="42">
        <v>1</v>
      </c>
      <c r="R241" s="42">
        <f t="shared" si="38"/>
        <v>5</v>
      </c>
      <c r="S241" s="142">
        <v>1</v>
      </c>
      <c r="T241" s="42">
        <f t="shared" si="39"/>
        <v>8</v>
      </c>
      <c r="U241" s="42">
        <v>4</v>
      </c>
      <c r="V241" s="42">
        <v>19</v>
      </c>
      <c r="W241" s="142">
        <v>5</v>
      </c>
      <c r="Y241" s="42">
        <f t="shared" si="40"/>
        <v>0</v>
      </c>
      <c r="Z241" s="42">
        <f t="shared" si="41"/>
        <v>0</v>
      </c>
      <c r="AA241" s="42">
        <f t="shared" si="35"/>
        <v>1240</v>
      </c>
      <c r="AB241" s="42">
        <f t="shared" si="36"/>
        <v>20255</v>
      </c>
      <c r="AC241" s="42">
        <f>ROUND(($F241-SUM($O241:$P241))*'Cust MB ComLg True Rate Spread'!$E$25,0)</f>
        <v>34</v>
      </c>
      <c r="AD241" s="42">
        <f t="shared" si="42"/>
        <v>79</v>
      </c>
      <c r="AE241" s="42">
        <f t="shared" si="37"/>
        <v>287</v>
      </c>
      <c r="AF241" s="42">
        <f>ROUND(($H241-SUM($R241:$S241))*'Cust MB ComLg True Rate Spread'!$H$25,0)</f>
        <v>13</v>
      </c>
      <c r="AG241" s="42">
        <f t="shared" si="43"/>
        <v>44</v>
      </c>
      <c r="AH241" s="42">
        <f>ROUND(($I241-SUM($T241:$U241))*'Cust MB ComLg True Rate Spread'!$J$25,0)</f>
        <v>0</v>
      </c>
      <c r="AI241" s="42">
        <f>'Cust MB ComLg True Rate Spread'!$K$15</f>
        <v>0</v>
      </c>
      <c r="AJ241" s="44">
        <f t="shared" si="44"/>
        <v>25</v>
      </c>
    </row>
    <row r="242" spans="1:36">
      <c r="A242" s="3">
        <f t="shared" si="45"/>
        <v>2031</v>
      </c>
      <c r="B242" s="3" t="s">
        <v>45</v>
      </c>
      <c r="C242" s="36">
        <v>0</v>
      </c>
      <c r="D242" s="36">
        <v>0</v>
      </c>
      <c r="E242" s="36">
        <f>'ComLg Class kWh'!E247</f>
        <v>1244</v>
      </c>
      <c r="F242" s="36">
        <f>'ComLg Class kWh'!C247</f>
        <v>20295</v>
      </c>
      <c r="G242" s="36">
        <f>'ComLg Class kWh'!D247</f>
        <v>80</v>
      </c>
      <c r="H242" s="36">
        <f>'ComLg Class kWh'!F247</f>
        <v>307</v>
      </c>
      <c r="I242" s="36">
        <f>'ComLg Class kWh'!G247</f>
        <v>75</v>
      </c>
      <c r="J242" s="36">
        <f>'ComLg Class kWh'!H247</f>
        <v>30</v>
      </c>
      <c r="L242" s="42">
        <v>0</v>
      </c>
      <c r="M242" s="42">
        <v>0</v>
      </c>
      <c r="N242" s="42">
        <f>'Cust MB ComLg True Rate Spread'!C$19</f>
        <v>0</v>
      </c>
      <c r="O242" s="42">
        <v>5</v>
      </c>
      <c r="P242" s="42">
        <v>0</v>
      </c>
      <c r="Q242" s="42">
        <v>1</v>
      </c>
      <c r="R242" s="42">
        <f t="shared" si="38"/>
        <v>5</v>
      </c>
      <c r="S242" s="142">
        <v>1</v>
      </c>
      <c r="T242" s="42">
        <f t="shared" si="39"/>
        <v>8</v>
      </c>
      <c r="U242" s="42">
        <v>4</v>
      </c>
      <c r="V242" s="42">
        <v>19</v>
      </c>
      <c r="W242" s="142">
        <v>5</v>
      </c>
      <c r="Y242" s="42">
        <f t="shared" si="40"/>
        <v>0</v>
      </c>
      <c r="Z242" s="42">
        <f t="shared" si="41"/>
        <v>0</v>
      </c>
      <c r="AA242" s="42">
        <f t="shared" si="35"/>
        <v>1244</v>
      </c>
      <c r="AB242" s="42">
        <f t="shared" si="36"/>
        <v>20256</v>
      </c>
      <c r="AC242" s="42">
        <f>ROUND(($F242-SUM($O242:$P242))*'Cust MB ComLg True Rate Spread'!$E$25,0)</f>
        <v>34</v>
      </c>
      <c r="AD242" s="42">
        <f t="shared" si="42"/>
        <v>79</v>
      </c>
      <c r="AE242" s="42">
        <f t="shared" si="37"/>
        <v>288</v>
      </c>
      <c r="AF242" s="42">
        <f>ROUND(($H242-SUM($R242:$S242))*'Cust MB ComLg True Rate Spread'!$H$25,0)</f>
        <v>13</v>
      </c>
      <c r="AG242" s="42">
        <f t="shared" si="43"/>
        <v>44</v>
      </c>
      <c r="AH242" s="42">
        <f>ROUND(($I242-SUM($T242:$U242))*'Cust MB ComLg True Rate Spread'!$J$25,0)</f>
        <v>0</v>
      </c>
      <c r="AI242" s="42">
        <f>'Cust MB ComLg True Rate Spread'!$K$15</f>
        <v>0</v>
      </c>
      <c r="AJ242" s="44">
        <f t="shared" si="44"/>
        <v>25</v>
      </c>
    </row>
    <row r="243" spans="1:36">
      <c r="A243" s="3">
        <f t="shared" si="45"/>
        <v>2031</v>
      </c>
      <c r="B243" s="3" t="s">
        <v>46</v>
      </c>
      <c r="C243" s="36">
        <v>0</v>
      </c>
      <c r="D243" s="36">
        <v>0</v>
      </c>
      <c r="E243" s="36">
        <f>'ComLg Class kWh'!E248</f>
        <v>1247</v>
      </c>
      <c r="F243" s="36">
        <f>'ComLg Class kWh'!C248</f>
        <v>20299</v>
      </c>
      <c r="G243" s="36">
        <f>'ComLg Class kWh'!D248</f>
        <v>80</v>
      </c>
      <c r="H243" s="36">
        <f>'ComLg Class kWh'!F248</f>
        <v>307</v>
      </c>
      <c r="I243" s="36">
        <f>'ComLg Class kWh'!G248</f>
        <v>75</v>
      </c>
      <c r="J243" s="36">
        <f>'ComLg Class kWh'!H248</f>
        <v>30</v>
      </c>
      <c r="L243" s="42">
        <v>0</v>
      </c>
      <c r="M243" s="42">
        <v>0</v>
      </c>
      <c r="N243" s="42">
        <f>'Cust MB ComLg True Rate Spread'!C$19</f>
        <v>0</v>
      </c>
      <c r="O243" s="42">
        <v>5</v>
      </c>
      <c r="P243" s="42">
        <v>0</v>
      </c>
      <c r="Q243" s="42">
        <v>1</v>
      </c>
      <c r="R243" s="42">
        <f t="shared" si="38"/>
        <v>5</v>
      </c>
      <c r="S243" s="142">
        <v>1</v>
      </c>
      <c r="T243" s="42">
        <f t="shared" si="39"/>
        <v>8</v>
      </c>
      <c r="U243" s="42">
        <v>4</v>
      </c>
      <c r="V243" s="42">
        <v>19</v>
      </c>
      <c r="W243" s="142">
        <v>5</v>
      </c>
      <c r="Y243" s="42">
        <f t="shared" si="40"/>
        <v>0</v>
      </c>
      <c r="Z243" s="42">
        <f t="shared" si="41"/>
        <v>0</v>
      </c>
      <c r="AA243" s="42">
        <f t="shared" si="35"/>
        <v>1247</v>
      </c>
      <c r="AB243" s="42">
        <f t="shared" si="36"/>
        <v>20260</v>
      </c>
      <c r="AC243" s="42">
        <f>ROUND(($F243-SUM($O243:$P243))*'Cust MB ComLg True Rate Spread'!$E$25,0)</f>
        <v>34</v>
      </c>
      <c r="AD243" s="42">
        <f t="shared" si="42"/>
        <v>79</v>
      </c>
      <c r="AE243" s="42">
        <f t="shared" si="37"/>
        <v>288</v>
      </c>
      <c r="AF243" s="42">
        <f>ROUND(($H243-SUM($R243:$S243))*'Cust MB ComLg True Rate Spread'!$H$25,0)</f>
        <v>13</v>
      </c>
      <c r="AG243" s="42">
        <f t="shared" si="43"/>
        <v>44</v>
      </c>
      <c r="AH243" s="42">
        <f>ROUND(($I243-SUM($T243:$U243))*'Cust MB ComLg True Rate Spread'!$J$25,0)</f>
        <v>0</v>
      </c>
      <c r="AI243" s="42">
        <f>'Cust MB ComLg True Rate Spread'!$K$15</f>
        <v>0</v>
      </c>
      <c r="AJ243" s="44">
        <f t="shared" si="44"/>
        <v>25</v>
      </c>
    </row>
    <row r="244" spans="1:36">
      <c r="A244" s="3">
        <f t="shared" si="45"/>
        <v>2032</v>
      </c>
      <c r="B244" s="3" t="s">
        <v>31</v>
      </c>
      <c r="C244" s="36">
        <v>0</v>
      </c>
      <c r="D244" s="36">
        <v>0</v>
      </c>
      <c r="E244" s="36">
        <f>'ComLg Class kWh'!E249</f>
        <v>1251</v>
      </c>
      <c r="F244" s="36">
        <f>'ComLg Class kWh'!C249</f>
        <v>20313</v>
      </c>
      <c r="G244" s="36">
        <f>'ComLg Class kWh'!D249</f>
        <v>80</v>
      </c>
      <c r="H244" s="36">
        <f>'ComLg Class kWh'!F249</f>
        <v>309</v>
      </c>
      <c r="I244" s="36">
        <f>'ComLg Class kWh'!G249</f>
        <v>75</v>
      </c>
      <c r="J244" s="36">
        <f>'ComLg Class kWh'!H249</f>
        <v>30</v>
      </c>
      <c r="L244" s="42">
        <v>0</v>
      </c>
      <c r="M244" s="42">
        <v>0</v>
      </c>
      <c r="N244" s="42">
        <f>'Cust MB ComLg True Rate Spread'!C$19</f>
        <v>0</v>
      </c>
      <c r="O244" s="42">
        <v>5</v>
      </c>
      <c r="P244" s="42">
        <v>0</v>
      </c>
      <c r="Q244" s="42">
        <v>1</v>
      </c>
      <c r="R244" s="42">
        <f t="shared" si="38"/>
        <v>5</v>
      </c>
      <c r="S244" s="142">
        <v>1</v>
      </c>
      <c r="T244" s="42">
        <f t="shared" si="39"/>
        <v>8</v>
      </c>
      <c r="U244" s="42">
        <v>4</v>
      </c>
      <c r="V244" s="42">
        <v>19</v>
      </c>
      <c r="W244" s="142">
        <v>5</v>
      </c>
      <c r="Y244" s="42">
        <f t="shared" si="40"/>
        <v>0</v>
      </c>
      <c r="Z244" s="42">
        <f t="shared" si="41"/>
        <v>0</v>
      </c>
      <c r="AA244" s="42">
        <f t="shared" si="35"/>
        <v>1251</v>
      </c>
      <c r="AB244" s="42">
        <f t="shared" si="36"/>
        <v>20274</v>
      </c>
      <c r="AC244" s="42">
        <f>ROUND(($F244-SUM($O244:$P244))*'Cust MB ComLg True Rate Spread'!$E$25,0)</f>
        <v>34</v>
      </c>
      <c r="AD244" s="42">
        <f t="shared" si="42"/>
        <v>79</v>
      </c>
      <c r="AE244" s="42">
        <f t="shared" si="37"/>
        <v>289</v>
      </c>
      <c r="AF244" s="42">
        <f>ROUND(($H244-SUM($R244:$S244))*'Cust MB ComLg True Rate Spread'!$H$25,0)</f>
        <v>14</v>
      </c>
      <c r="AG244" s="42">
        <f t="shared" si="43"/>
        <v>44</v>
      </c>
      <c r="AH244" s="42">
        <f>ROUND(($I244-SUM($T244:$U244))*'Cust MB ComLg True Rate Spread'!$J$25,0)</f>
        <v>0</v>
      </c>
      <c r="AI244" s="42">
        <f>'Cust MB ComLg True Rate Spread'!$K$15</f>
        <v>0</v>
      </c>
      <c r="AJ244" s="44">
        <f t="shared" si="44"/>
        <v>25</v>
      </c>
    </row>
    <row r="245" spans="1:36">
      <c r="A245" s="3">
        <f t="shared" si="45"/>
        <v>2032</v>
      </c>
      <c r="B245" s="3" t="s">
        <v>32</v>
      </c>
      <c r="C245" s="36">
        <v>0</v>
      </c>
      <c r="D245" s="36">
        <v>0</v>
      </c>
      <c r="E245" s="36">
        <f>'ComLg Class kWh'!E250</f>
        <v>1257</v>
      </c>
      <c r="F245" s="36">
        <f>'ComLg Class kWh'!C250</f>
        <v>20324</v>
      </c>
      <c r="G245" s="36">
        <f>'ComLg Class kWh'!D250</f>
        <v>80</v>
      </c>
      <c r="H245" s="36">
        <f>'ComLg Class kWh'!F250</f>
        <v>310</v>
      </c>
      <c r="I245" s="36">
        <f>'ComLg Class kWh'!G250</f>
        <v>75</v>
      </c>
      <c r="J245" s="36">
        <f>'ComLg Class kWh'!H250</f>
        <v>30</v>
      </c>
      <c r="L245" s="42">
        <v>0</v>
      </c>
      <c r="M245" s="42">
        <v>0</v>
      </c>
      <c r="N245" s="42">
        <f>'Cust MB ComLg True Rate Spread'!C$19</f>
        <v>0</v>
      </c>
      <c r="O245" s="42">
        <v>5</v>
      </c>
      <c r="P245" s="42">
        <v>0</v>
      </c>
      <c r="Q245" s="42">
        <v>1</v>
      </c>
      <c r="R245" s="42">
        <f t="shared" si="38"/>
        <v>5</v>
      </c>
      <c r="S245" s="142">
        <v>1</v>
      </c>
      <c r="T245" s="42">
        <f t="shared" si="39"/>
        <v>8</v>
      </c>
      <c r="U245" s="42">
        <v>4</v>
      </c>
      <c r="V245" s="42">
        <v>19</v>
      </c>
      <c r="W245" s="142">
        <v>5</v>
      </c>
      <c r="Y245" s="42">
        <f t="shared" si="40"/>
        <v>0</v>
      </c>
      <c r="Z245" s="42">
        <f t="shared" si="41"/>
        <v>0</v>
      </c>
      <c r="AA245" s="42">
        <f t="shared" si="35"/>
        <v>1257</v>
      </c>
      <c r="AB245" s="42">
        <f t="shared" si="36"/>
        <v>20285</v>
      </c>
      <c r="AC245" s="42">
        <f>ROUND(($F245-SUM($O245:$P245))*'Cust MB ComLg True Rate Spread'!$E$25,0)</f>
        <v>34</v>
      </c>
      <c r="AD245" s="42">
        <f t="shared" si="42"/>
        <v>79</v>
      </c>
      <c r="AE245" s="42">
        <f t="shared" si="37"/>
        <v>290</v>
      </c>
      <c r="AF245" s="42">
        <f>ROUND(($H245-SUM($R245:$S245))*'Cust MB ComLg True Rate Spread'!$H$25,0)</f>
        <v>14</v>
      </c>
      <c r="AG245" s="42">
        <f t="shared" si="43"/>
        <v>44</v>
      </c>
      <c r="AH245" s="42">
        <f>ROUND(($I245-SUM($T245:$U245))*'Cust MB ComLg True Rate Spread'!$J$25,0)</f>
        <v>0</v>
      </c>
      <c r="AI245" s="42">
        <f>'Cust MB ComLg True Rate Spread'!$K$15</f>
        <v>0</v>
      </c>
      <c r="AJ245" s="44">
        <f t="shared" si="44"/>
        <v>25</v>
      </c>
    </row>
    <row r="246" spans="1:36">
      <c r="A246" s="3">
        <f t="shared" si="45"/>
        <v>2032</v>
      </c>
      <c r="B246" s="3" t="s">
        <v>33</v>
      </c>
      <c r="C246" s="36">
        <v>0</v>
      </c>
      <c r="D246" s="36">
        <v>0</v>
      </c>
      <c r="E246" s="36">
        <f>'ComLg Class kWh'!E251</f>
        <v>1260</v>
      </c>
      <c r="F246" s="36">
        <f>'ComLg Class kWh'!C251</f>
        <v>20336</v>
      </c>
      <c r="G246" s="36">
        <f>'ComLg Class kWh'!D251</f>
        <v>80</v>
      </c>
      <c r="H246" s="36">
        <f>'ComLg Class kWh'!F251</f>
        <v>310</v>
      </c>
      <c r="I246" s="36">
        <f>'ComLg Class kWh'!G251</f>
        <v>75</v>
      </c>
      <c r="J246" s="36">
        <f>'ComLg Class kWh'!H251</f>
        <v>30</v>
      </c>
      <c r="L246" s="42">
        <v>0</v>
      </c>
      <c r="M246" s="42">
        <v>0</v>
      </c>
      <c r="N246" s="42">
        <f>'Cust MB ComLg True Rate Spread'!C$19</f>
        <v>0</v>
      </c>
      <c r="O246" s="42">
        <v>5</v>
      </c>
      <c r="P246" s="42">
        <v>0</v>
      </c>
      <c r="Q246" s="42">
        <v>1</v>
      </c>
      <c r="R246" s="42">
        <f t="shared" si="38"/>
        <v>5</v>
      </c>
      <c r="S246" s="142">
        <v>1</v>
      </c>
      <c r="T246" s="42">
        <f t="shared" si="39"/>
        <v>8</v>
      </c>
      <c r="U246" s="42">
        <v>4</v>
      </c>
      <c r="V246" s="42">
        <v>19</v>
      </c>
      <c r="W246" s="142">
        <v>5</v>
      </c>
      <c r="Y246" s="42">
        <f t="shared" si="40"/>
        <v>0</v>
      </c>
      <c r="Z246" s="42">
        <f t="shared" si="41"/>
        <v>0</v>
      </c>
      <c r="AA246" s="42">
        <f t="shared" si="35"/>
        <v>1260</v>
      </c>
      <c r="AB246" s="42">
        <f t="shared" si="36"/>
        <v>20297</v>
      </c>
      <c r="AC246" s="42">
        <f>ROUND(($F246-SUM($O246:$P246))*'Cust MB ComLg True Rate Spread'!$E$25,0)</f>
        <v>34</v>
      </c>
      <c r="AD246" s="42">
        <f t="shared" si="42"/>
        <v>79</v>
      </c>
      <c r="AE246" s="42">
        <f t="shared" si="37"/>
        <v>290</v>
      </c>
      <c r="AF246" s="42">
        <f>ROUND(($H246-SUM($R246:$S246))*'Cust MB ComLg True Rate Spread'!$H$25,0)</f>
        <v>14</v>
      </c>
      <c r="AG246" s="42">
        <f t="shared" si="43"/>
        <v>44</v>
      </c>
      <c r="AH246" s="42">
        <f>ROUND(($I246-SUM($T246:$U246))*'Cust MB ComLg True Rate Spread'!$J$25,0)</f>
        <v>0</v>
      </c>
      <c r="AI246" s="42">
        <f>'Cust MB ComLg True Rate Spread'!$K$15</f>
        <v>0</v>
      </c>
      <c r="AJ246" s="44">
        <f t="shared" si="44"/>
        <v>25</v>
      </c>
    </row>
    <row r="247" spans="1:36">
      <c r="A247" s="3">
        <f t="shared" si="45"/>
        <v>2032</v>
      </c>
      <c r="B247" s="3" t="s">
        <v>34</v>
      </c>
      <c r="C247" s="36">
        <v>0</v>
      </c>
      <c r="D247" s="36">
        <v>0</v>
      </c>
      <c r="E247" s="36">
        <f>'ComLg Class kWh'!E252</f>
        <v>1264</v>
      </c>
      <c r="F247" s="36">
        <f>'ComLg Class kWh'!C252</f>
        <v>20347</v>
      </c>
      <c r="G247" s="36">
        <f>'ComLg Class kWh'!D252</f>
        <v>80</v>
      </c>
      <c r="H247" s="36">
        <f>'ComLg Class kWh'!F252</f>
        <v>311</v>
      </c>
      <c r="I247" s="36">
        <f>'ComLg Class kWh'!G252</f>
        <v>75</v>
      </c>
      <c r="J247" s="36">
        <f>'ComLg Class kWh'!H252</f>
        <v>30</v>
      </c>
      <c r="L247" s="42">
        <v>0</v>
      </c>
      <c r="M247" s="42">
        <v>0</v>
      </c>
      <c r="N247" s="42">
        <f>'Cust MB ComLg True Rate Spread'!C$19</f>
        <v>0</v>
      </c>
      <c r="O247" s="42">
        <v>5</v>
      </c>
      <c r="P247" s="42">
        <v>0</v>
      </c>
      <c r="Q247" s="42">
        <v>1</v>
      </c>
      <c r="R247" s="42">
        <f t="shared" si="38"/>
        <v>5</v>
      </c>
      <c r="S247" s="142">
        <v>1</v>
      </c>
      <c r="T247" s="42">
        <f t="shared" si="39"/>
        <v>8</v>
      </c>
      <c r="U247" s="42">
        <v>4</v>
      </c>
      <c r="V247" s="42">
        <v>19</v>
      </c>
      <c r="W247" s="142">
        <v>5</v>
      </c>
      <c r="Y247" s="42">
        <f t="shared" si="40"/>
        <v>0</v>
      </c>
      <c r="Z247" s="42">
        <f t="shared" si="41"/>
        <v>0</v>
      </c>
      <c r="AA247" s="42">
        <f t="shared" si="35"/>
        <v>1264</v>
      </c>
      <c r="AB247" s="42">
        <f t="shared" si="36"/>
        <v>20308</v>
      </c>
      <c r="AC247" s="42">
        <f>ROUND(($F247-SUM($O247:$P247))*'Cust MB ComLg True Rate Spread'!$E$25,0)</f>
        <v>34</v>
      </c>
      <c r="AD247" s="42">
        <f t="shared" si="42"/>
        <v>79</v>
      </c>
      <c r="AE247" s="42">
        <f t="shared" si="37"/>
        <v>291</v>
      </c>
      <c r="AF247" s="42">
        <f>ROUND(($H247-SUM($R247:$S247))*'Cust MB ComLg True Rate Spread'!$H$25,0)</f>
        <v>14</v>
      </c>
      <c r="AG247" s="42">
        <f t="shared" si="43"/>
        <v>44</v>
      </c>
      <c r="AH247" s="42">
        <f>ROUND(($I247-SUM($T247:$U247))*'Cust MB ComLg True Rate Spread'!$J$25,0)</f>
        <v>0</v>
      </c>
      <c r="AI247" s="42">
        <f>'Cust MB ComLg True Rate Spread'!$K$15</f>
        <v>0</v>
      </c>
      <c r="AJ247" s="44">
        <f t="shared" si="44"/>
        <v>25</v>
      </c>
    </row>
    <row r="248" spans="1:36">
      <c r="A248" s="3">
        <f t="shared" si="45"/>
        <v>2032</v>
      </c>
      <c r="B248" s="3" t="s">
        <v>35</v>
      </c>
      <c r="C248" s="36">
        <v>0</v>
      </c>
      <c r="D248" s="36">
        <v>0</v>
      </c>
      <c r="E248" s="36">
        <f>'ComLg Class kWh'!E253</f>
        <v>1268</v>
      </c>
      <c r="F248" s="36">
        <f>'ComLg Class kWh'!C253</f>
        <v>20359</v>
      </c>
      <c r="G248" s="36">
        <f>'ComLg Class kWh'!D253</f>
        <v>80</v>
      </c>
      <c r="H248" s="36">
        <f>'ComLg Class kWh'!F253</f>
        <v>312</v>
      </c>
      <c r="I248" s="36">
        <f>'ComLg Class kWh'!G253</f>
        <v>75</v>
      </c>
      <c r="J248" s="36">
        <f>'ComLg Class kWh'!H253</f>
        <v>30</v>
      </c>
      <c r="L248" s="42">
        <v>0</v>
      </c>
      <c r="M248" s="42">
        <v>0</v>
      </c>
      <c r="N248" s="42">
        <f>'Cust MB ComLg True Rate Spread'!C$19</f>
        <v>0</v>
      </c>
      <c r="O248" s="42">
        <v>5</v>
      </c>
      <c r="P248" s="42">
        <v>0</v>
      </c>
      <c r="Q248" s="42">
        <v>1</v>
      </c>
      <c r="R248" s="42">
        <f t="shared" si="38"/>
        <v>5</v>
      </c>
      <c r="S248" s="142">
        <v>1</v>
      </c>
      <c r="T248" s="42">
        <f t="shared" si="39"/>
        <v>8</v>
      </c>
      <c r="U248" s="42">
        <v>4</v>
      </c>
      <c r="V248" s="42">
        <v>19</v>
      </c>
      <c r="W248" s="142">
        <v>5</v>
      </c>
      <c r="Y248" s="42">
        <f t="shared" si="40"/>
        <v>0</v>
      </c>
      <c r="Z248" s="42">
        <f t="shared" si="41"/>
        <v>0</v>
      </c>
      <c r="AA248" s="42">
        <f t="shared" si="35"/>
        <v>1268</v>
      </c>
      <c r="AB248" s="42">
        <f t="shared" si="36"/>
        <v>20320</v>
      </c>
      <c r="AC248" s="42">
        <f>ROUND(($F248-SUM($O248:$P248))*'Cust MB ComLg True Rate Spread'!$E$25,0)</f>
        <v>34</v>
      </c>
      <c r="AD248" s="42">
        <f t="shared" si="42"/>
        <v>79</v>
      </c>
      <c r="AE248" s="42">
        <f t="shared" si="37"/>
        <v>292</v>
      </c>
      <c r="AF248" s="42">
        <f>ROUND(($H248-SUM($R248:$S248))*'Cust MB ComLg True Rate Spread'!$H$25,0)</f>
        <v>14</v>
      </c>
      <c r="AG248" s="42">
        <f t="shared" si="43"/>
        <v>44</v>
      </c>
      <c r="AH248" s="42">
        <f>ROUND(($I248-SUM($T248:$U248))*'Cust MB ComLg True Rate Spread'!$J$25,0)</f>
        <v>0</v>
      </c>
      <c r="AI248" s="42">
        <f>'Cust MB ComLg True Rate Spread'!$K$15</f>
        <v>0</v>
      </c>
      <c r="AJ248" s="44">
        <f t="shared" si="44"/>
        <v>25</v>
      </c>
    </row>
    <row r="249" spans="1:36">
      <c r="A249" s="3">
        <f t="shared" si="45"/>
        <v>2032</v>
      </c>
      <c r="B249" s="3" t="s">
        <v>36</v>
      </c>
      <c r="C249" s="36">
        <v>0</v>
      </c>
      <c r="D249" s="36">
        <v>0</v>
      </c>
      <c r="E249" s="36">
        <f>'ComLg Class kWh'!E254</f>
        <v>1273</v>
      </c>
      <c r="F249" s="36">
        <f>'ComLg Class kWh'!C254</f>
        <v>20371</v>
      </c>
      <c r="G249" s="36">
        <f>'ComLg Class kWh'!D254</f>
        <v>80</v>
      </c>
      <c r="H249" s="36">
        <f>'ComLg Class kWh'!F254</f>
        <v>314</v>
      </c>
      <c r="I249" s="36">
        <f>'ComLg Class kWh'!G254</f>
        <v>75</v>
      </c>
      <c r="J249" s="36">
        <f>'ComLg Class kWh'!H254</f>
        <v>30</v>
      </c>
      <c r="L249" s="42">
        <v>0</v>
      </c>
      <c r="M249" s="42">
        <v>0</v>
      </c>
      <c r="N249" s="42">
        <f>'Cust MB ComLg True Rate Spread'!C$19</f>
        <v>0</v>
      </c>
      <c r="O249" s="42">
        <v>5</v>
      </c>
      <c r="P249" s="42">
        <v>0</v>
      </c>
      <c r="Q249" s="42">
        <v>1</v>
      </c>
      <c r="R249" s="42">
        <f t="shared" si="38"/>
        <v>5</v>
      </c>
      <c r="S249" s="142">
        <v>1</v>
      </c>
      <c r="T249" s="42">
        <f t="shared" si="39"/>
        <v>8</v>
      </c>
      <c r="U249" s="42">
        <v>4</v>
      </c>
      <c r="V249" s="42">
        <v>19</v>
      </c>
      <c r="W249" s="142">
        <v>5</v>
      </c>
      <c r="Y249" s="42">
        <f t="shared" si="40"/>
        <v>0</v>
      </c>
      <c r="Z249" s="42">
        <f t="shared" si="41"/>
        <v>0</v>
      </c>
      <c r="AA249" s="42">
        <f t="shared" si="35"/>
        <v>1273</v>
      </c>
      <c r="AB249" s="42">
        <f t="shared" si="36"/>
        <v>20332</v>
      </c>
      <c r="AC249" s="42">
        <f>ROUND(($F249-SUM($O249:$P249))*'Cust MB ComLg True Rate Spread'!$E$25,0)</f>
        <v>34</v>
      </c>
      <c r="AD249" s="42">
        <f t="shared" si="42"/>
        <v>79</v>
      </c>
      <c r="AE249" s="42">
        <f t="shared" si="37"/>
        <v>294</v>
      </c>
      <c r="AF249" s="42">
        <f>ROUND(($H249-SUM($R249:$S249))*'Cust MB ComLg True Rate Spread'!$H$25,0)</f>
        <v>14</v>
      </c>
      <c r="AG249" s="42">
        <f t="shared" si="43"/>
        <v>44</v>
      </c>
      <c r="AH249" s="42">
        <f>ROUND(($I249-SUM($T249:$U249))*'Cust MB ComLg True Rate Spread'!$J$25,0)</f>
        <v>0</v>
      </c>
      <c r="AI249" s="42">
        <f>'Cust MB ComLg True Rate Spread'!$K$15</f>
        <v>0</v>
      </c>
      <c r="AJ249" s="44">
        <f t="shared" si="44"/>
        <v>25</v>
      </c>
    </row>
    <row r="250" spans="1:36">
      <c r="A250" s="3">
        <f t="shared" si="45"/>
        <v>2032</v>
      </c>
      <c r="B250" s="3" t="s">
        <v>41</v>
      </c>
      <c r="C250" s="36">
        <v>0</v>
      </c>
      <c r="D250" s="36">
        <v>0</v>
      </c>
      <c r="E250" s="36">
        <f>'ComLg Class kWh'!E255</f>
        <v>1277</v>
      </c>
      <c r="F250" s="36">
        <f>'ComLg Class kWh'!C255</f>
        <v>20382</v>
      </c>
      <c r="G250" s="36">
        <f>'ComLg Class kWh'!D255</f>
        <v>80</v>
      </c>
      <c r="H250" s="36">
        <f>'ComLg Class kWh'!F255</f>
        <v>314</v>
      </c>
      <c r="I250" s="36">
        <f>'ComLg Class kWh'!G255</f>
        <v>75</v>
      </c>
      <c r="J250" s="36">
        <f>'ComLg Class kWh'!H255</f>
        <v>30</v>
      </c>
      <c r="L250" s="42">
        <v>0</v>
      </c>
      <c r="M250" s="42">
        <v>0</v>
      </c>
      <c r="N250" s="42">
        <f>'Cust MB ComLg True Rate Spread'!C$19</f>
        <v>0</v>
      </c>
      <c r="O250" s="42">
        <v>5</v>
      </c>
      <c r="P250" s="42">
        <v>0</v>
      </c>
      <c r="Q250" s="42">
        <v>1</v>
      </c>
      <c r="R250" s="42">
        <f t="shared" si="38"/>
        <v>5</v>
      </c>
      <c r="S250" s="142">
        <v>1</v>
      </c>
      <c r="T250" s="42">
        <f t="shared" si="39"/>
        <v>8</v>
      </c>
      <c r="U250" s="42">
        <v>4</v>
      </c>
      <c r="V250" s="42">
        <v>19</v>
      </c>
      <c r="W250" s="142">
        <v>5</v>
      </c>
      <c r="Y250" s="42">
        <f t="shared" si="40"/>
        <v>0</v>
      </c>
      <c r="Z250" s="42">
        <f t="shared" si="41"/>
        <v>0</v>
      </c>
      <c r="AA250" s="42">
        <f t="shared" si="35"/>
        <v>1277</v>
      </c>
      <c r="AB250" s="42">
        <f t="shared" si="36"/>
        <v>20343</v>
      </c>
      <c r="AC250" s="42">
        <f>ROUND(($F250-SUM($O250:$P250))*'Cust MB ComLg True Rate Spread'!$E$25,0)</f>
        <v>34</v>
      </c>
      <c r="AD250" s="42">
        <f t="shared" si="42"/>
        <v>79</v>
      </c>
      <c r="AE250" s="42">
        <f t="shared" si="37"/>
        <v>294</v>
      </c>
      <c r="AF250" s="42">
        <f>ROUND(($H250-SUM($R250:$S250))*'Cust MB ComLg True Rate Spread'!$H$25,0)</f>
        <v>14</v>
      </c>
      <c r="AG250" s="42">
        <f t="shared" si="43"/>
        <v>44</v>
      </c>
      <c r="AH250" s="42">
        <f>ROUND(($I250-SUM($T250:$U250))*'Cust MB ComLg True Rate Spread'!$J$25,0)</f>
        <v>0</v>
      </c>
      <c r="AI250" s="42">
        <f>'Cust MB ComLg True Rate Spread'!$K$15</f>
        <v>0</v>
      </c>
      <c r="AJ250" s="44">
        <f t="shared" si="44"/>
        <v>25</v>
      </c>
    </row>
    <row r="251" spans="1:36">
      <c r="A251" s="3">
        <f t="shared" si="45"/>
        <v>2032</v>
      </c>
      <c r="B251" s="3" t="s">
        <v>42</v>
      </c>
      <c r="C251" s="36">
        <v>0</v>
      </c>
      <c r="D251" s="36">
        <v>0</v>
      </c>
      <c r="E251" s="36">
        <f>'ComLg Class kWh'!E256</f>
        <v>1281</v>
      </c>
      <c r="F251" s="36">
        <f>'ComLg Class kWh'!C256</f>
        <v>20390</v>
      </c>
      <c r="G251" s="36">
        <f>'ComLg Class kWh'!D256</f>
        <v>80</v>
      </c>
      <c r="H251" s="36">
        <f>'ComLg Class kWh'!F256</f>
        <v>314</v>
      </c>
      <c r="I251" s="36">
        <f>'ComLg Class kWh'!G256</f>
        <v>75</v>
      </c>
      <c r="J251" s="36">
        <f>'ComLg Class kWh'!H256</f>
        <v>30</v>
      </c>
      <c r="L251" s="42">
        <v>0</v>
      </c>
      <c r="M251" s="42">
        <v>0</v>
      </c>
      <c r="N251" s="42">
        <f>'Cust MB ComLg True Rate Spread'!C$19</f>
        <v>0</v>
      </c>
      <c r="O251" s="42">
        <v>5</v>
      </c>
      <c r="P251" s="42">
        <v>0</v>
      </c>
      <c r="Q251" s="42">
        <v>1</v>
      </c>
      <c r="R251" s="42">
        <f t="shared" si="38"/>
        <v>5</v>
      </c>
      <c r="S251" s="142">
        <v>1</v>
      </c>
      <c r="T251" s="42">
        <f t="shared" si="39"/>
        <v>8</v>
      </c>
      <c r="U251" s="42">
        <v>4</v>
      </c>
      <c r="V251" s="42">
        <v>19</v>
      </c>
      <c r="W251" s="142">
        <v>5</v>
      </c>
      <c r="Y251" s="42">
        <f t="shared" si="40"/>
        <v>0</v>
      </c>
      <c r="Z251" s="42">
        <f t="shared" si="41"/>
        <v>0</v>
      </c>
      <c r="AA251" s="42">
        <f t="shared" si="35"/>
        <v>1281</v>
      </c>
      <c r="AB251" s="42">
        <f t="shared" si="36"/>
        <v>20351</v>
      </c>
      <c r="AC251" s="42">
        <f>ROUND(($F251-SUM($O251:$P251))*'Cust MB ComLg True Rate Spread'!$E$25,0)</f>
        <v>34</v>
      </c>
      <c r="AD251" s="42">
        <f t="shared" si="42"/>
        <v>79</v>
      </c>
      <c r="AE251" s="42">
        <f t="shared" si="37"/>
        <v>294</v>
      </c>
      <c r="AF251" s="42">
        <f>ROUND(($H251-SUM($R251:$S251))*'Cust MB ComLg True Rate Spread'!$H$25,0)</f>
        <v>14</v>
      </c>
      <c r="AG251" s="42">
        <f t="shared" si="43"/>
        <v>44</v>
      </c>
      <c r="AH251" s="42">
        <f>ROUND(($I251-SUM($T251:$U251))*'Cust MB ComLg True Rate Spread'!$J$25,0)</f>
        <v>0</v>
      </c>
      <c r="AI251" s="42">
        <f>'Cust MB ComLg True Rate Spread'!$K$15</f>
        <v>0</v>
      </c>
      <c r="AJ251" s="44">
        <f t="shared" si="44"/>
        <v>25</v>
      </c>
    </row>
    <row r="252" spans="1:36">
      <c r="A252" s="3">
        <f t="shared" si="45"/>
        <v>2032</v>
      </c>
      <c r="B252" s="3" t="s">
        <v>43</v>
      </c>
      <c r="C252" s="36">
        <v>0</v>
      </c>
      <c r="D252" s="36">
        <v>0</v>
      </c>
      <c r="E252" s="36">
        <f>'ComLg Class kWh'!E257</f>
        <v>1286</v>
      </c>
      <c r="F252" s="36">
        <f>'ComLg Class kWh'!C257</f>
        <v>20382</v>
      </c>
      <c r="G252" s="36">
        <f>'ComLg Class kWh'!D257</f>
        <v>80</v>
      </c>
      <c r="H252" s="36">
        <f>'ComLg Class kWh'!F257</f>
        <v>317</v>
      </c>
      <c r="I252" s="36">
        <f>'ComLg Class kWh'!G257</f>
        <v>75</v>
      </c>
      <c r="J252" s="36">
        <f>'ComLg Class kWh'!H257</f>
        <v>30</v>
      </c>
      <c r="L252" s="42">
        <v>0</v>
      </c>
      <c r="M252" s="42">
        <v>0</v>
      </c>
      <c r="N252" s="42">
        <f>'Cust MB ComLg True Rate Spread'!C$19</f>
        <v>0</v>
      </c>
      <c r="O252" s="42">
        <v>5</v>
      </c>
      <c r="P252" s="42">
        <v>0</v>
      </c>
      <c r="Q252" s="42">
        <v>1</v>
      </c>
      <c r="R252" s="42">
        <f t="shared" si="38"/>
        <v>5</v>
      </c>
      <c r="S252" s="142">
        <v>1</v>
      </c>
      <c r="T252" s="42">
        <f t="shared" si="39"/>
        <v>8</v>
      </c>
      <c r="U252" s="42">
        <v>4</v>
      </c>
      <c r="V252" s="42">
        <v>19</v>
      </c>
      <c r="W252" s="142">
        <v>5</v>
      </c>
      <c r="Y252" s="42">
        <f t="shared" si="40"/>
        <v>0</v>
      </c>
      <c r="Z252" s="42">
        <f t="shared" si="41"/>
        <v>0</v>
      </c>
      <c r="AA252" s="42">
        <f t="shared" si="35"/>
        <v>1286</v>
      </c>
      <c r="AB252" s="42">
        <f t="shared" si="36"/>
        <v>20343</v>
      </c>
      <c r="AC252" s="42">
        <f>ROUND(($F252-SUM($O252:$P252))*'Cust MB ComLg True Rate Spread'!$E$25,0)</f>
        <v>34</v>
      </c>
      <c r="AD252" s="42">
        <f t="shared" si="42"/>
        <v>79</v>
      </c>
      <c r="AE252" s="42">
        <f t="shared" si="37"/>
        <v>297</v>
      </c>
      <c r="AF252" s="42">
        <f>ROUND(($H252-SUM($R252:$S252))*'Cust MB ComLg True Rate Spread'!$H$25,0)</f>
        <v>14</v>
      </c>
      <c r="AG252" s="42">
        <f t="shared" si="43"/>
        <v>44</v>
      </c>
      <c r="AH252" s="42">
        <f>ROUND(($I252-SUM($T252:$U252))*'Cust MB ComLg True Rate Spread'!$J$25,0)</f>
        <v>0</v>
      </c>
      <c r="AI252" s="42">
        <f>'Cust MB ComLg True Rate Spread'!$K$15</f>
        <v>0</v>
      </c>
      <c r="AJ252" s="44">
        <f t="shared" si="44"/>
        <v>25</v>
      </c>
    </row>
    <row r="253" spans="1:36">
      <c r="A253" s="3">
        <f t="shared" si="45"/>
        <v>2032</v>
      </c>
      <c r="B253" s="3" t="s">
        <v>44</v>
      </c>
      <c r="C253" s="36">
        <v>0</v>
      </c>
      <c r="D253" s="36">
        <v>0</v>
      </c>
      <c r="E253" s="36">
        <f>'ComLg Class kWh'!E258</f>
        <v>1290</v>
      </c>
      <c r="F253" s="36">
        <f>'ComLg Class kWh'!C258</f>
        <v>20379</v>
      </c>
      <c r="G253" s="36">
        <f>'ComLg Class kWh'!D258</f>
        <v>80</v>
      </c>
      <c r="H253" s="36">
        <f>'ComLg Class kWh'!F258</f>
        <v>317</v>
      </c>
      <c r="I253" s="36">
        <f>'ComLg Class kWh'!G258</f>
        <v>75</v>
      </c>
      <c r="J253" s="36">
        <f>'ComLg Class kWh'!H258</f>
        <v>30</v>
      </c>
      <c r="L253" s="42">
        <v>0</v>
      </c>
      <c r="M253" s="42">
        <v>0</v>
      </c>
      <c r="N253" s="42">
        <f>'Cust MB ComLg True Rate Spread'!C$19</f>
        <v>0</v>
      </c>
      <c r="O253" s="42">
        <v>5</v>
      </c>
      <c r="P253" s="42">
        <v>0</v>
      </c>
      <c r="Q253" s="42">
        <v>1</v>
      </c>
      <c r="R253" s="42">
        <f t="shared" si="38"/>
        <v>5</v>
      </c>
      <c r="S253" s="142">
        <v>1</v>
      </c>
      <c r="T253" s="42">
        <f t="shared" si="39"/>
        <v>8</v>
      </c>
      <c r="U253" s="42">
        <v>4</v>
      </c>
      <c r="V253" s="42">
        <v>19</v>
      </c>
      <c r="W253" s="142">
        <v>5</v>
      </c>
      <c r="Y253" s="42">
        <f t="shared" si="40"/>
        <v>0</v>
      </c>
      <c r="Z253" s="42">
        <f t="shared" si="41"/>
        <v>0</v>
      </c>
      <c r="AA253" s="42">
        <f t="shared" si="35"/>
        <v>1290</v>
      </c>
      <c r="AB253" s="42">
        <f t="shared" si="36"/>
        <v>20340</v>
      </c>
      <c r="AC253" s="42">
        <f>ROUND(($F253-SUM($O253:$P253))*'Cust MB ComLg True Rate Spread'!$E$25,0)</f>
        <v>34</v>
      </c>
      <c r="AD253" s="42">
        <f t="shared" si="42"/>
        <v>79</v>
      </c>
      <c r="AE253" s="42">
        <f t="shared" si="37"/>
        <v>297</v>
      </c>
      <c r="AF253" s="42">
        <f>ROUND(($H253-SUM($R253:$S253))*'Cust MB ComLg True Rate Spread'!$H$25,0)</f>
        <v>14</v>
      </c>
      <c r="AG253" s="42">
        <f t="shared" si="43"/>
        <v>44</v>
      </c>
      <c r="AH253" s="42">
        <f>ROUND(($I253-SUM($T253:$U253))*'Cust MB ComLg True Rate Spread'!$J$25,0)</f>
        <v>0</v>
      </c>
      <c r="AI253" s="42">
        <f>'Cust MB ComLg True Rate Spread'!$K$15</f>
        <v>0</v>
      </c>
      <c r="AJ253" s="44">
        <f t="shared" si="44"/>
        <v>25</v>
      </c>
    </row>
    <row r="254" spans="1:36">
      <c r="A254" s="3">
        <f t="shared" si="45"/>
        <v>2032</v>
      </c>
      <c r="B254" s="3" t="s">
        <v>45</v>
      </c>
      <c r="C254" s="36">
        <v>0</v>
      </c>
      <c r="D254" s="36">
        <v>0</v>
      </c>
      <c r="E254" s="36">
        <f>'ComLg Class kWh'!E259</f>
        <v>1294</v>
      </c>
      <c r="F254" s="36">
        <f>'ComLg Class kWh'!C259</f>
        <v>20379</v>
      </c>
      <c r="G254" s="36">
        <f>'ComLg Class kWh'!D259</f>
        <v>80</v>
      </c>
      <c r="H254" s="36">
        <f>'ComLg Class kWh'!F259</f>
        <v>318</v>
      </c>
      <c r="I254" s="36">
        <f>'ComLg Class kWh'!G259</f>
        <v>75</v>
      </c>
      <c r="J254" s="36">
        <f>'ComLg Class kWh'!H259</f>
        <v>30</v>
      </c>
      <c r="L254" s="42">
        <v>0</v>
      </c>
      <c r="M254" s="42">
        <v>0</v>
      </c>
      <c r="N254" s="42">
        <f>'Cust MB ComLg True Rate Spread'!C$19</f>
        <v>0</v>
      </c>
      <c r="O254" s="42">
        <v>5</v>
      </c>
      <c r="P254" s="42">
        <v>0</v>
      </c>
      <c r="Q254" s="42">
        <v>1</v>
      </c>
      <c r="R254" s="42">
        <f t="shared" si="38"/>
        <v>5</v>
      </c>
      <c r="S254" s="142">
        <v>1</v>
      </c>
      <c r="T254" s="42">
        <f t="shared" si="39"/>
        <v>8</v>
      </c>
      <c r="U254" s="42">
        <v>4</v>
      </c>
      <c r="V254" s="42">
        <v>19</v>
      </c>
      <c r="W254" s="142">
        <v>5</v>
      </c>
      <c r="Y254" s="42">
        <f t="shared" si="40"/>
        <v>0</v>
      </c>
      <c r="Z254" s="42">
        <f t="shared" si="41"/>
        <v>0</v>
      </c>
      <c r="AA254" s="42">
        <f t="shared" si="35"/>
        <v>1294</v>
      </c>
      <c r="AB254" s="42">
        <f t="shared" si="36"/>
        <v>20340</v>
      </c>
      <c r="AC254" s="42">
        <f>ROUND(($F254-SUM($O254:$P254))*'Cust MB ComLg True Rate Spread'!$E$25,0)</f>
        <v>34</v>
      </c>
      <c r="AD254" s="42">
        <f t="shared" si="42"/>
        <v>79</v>
      </c>
      <c r="AE254" s="42">
        <f t="shared" si="37"/>
        <v>298</v>
      </c>
      <c r="AF254" s="42">
        <f>ROUND(($H254-SUM($R254:$S254))*'Cust MB ComLg True Rate Spread'!$H$25,0)</f>
        <v>14</v>
      </c>
      <c r="AG254" s="42">
        <f t="shared" si="43"/>
        <v>44</v>
      </c>
      <c r="AH254" s="42">
        <f>ROUND(($I254-SUM($T254:$U254))*'Cust MB ComLg True Rate Spread'!$J$25,0)</f>
        <v>0</v>
      </c>
      <c r="AI254" s="42">
        <f>'Cust MB ComLg True Rate Spread'!$K$15</f>
        <v>0</v>
      </c>
      <c r="AJ254" s="44">
        <f t="shared" si="44"/>
        <v>25</v>
      </c>
    </row>
    <row r="255" spans="1:36">
      <c r="A255" s="3">
        <f t="shared" si="45"/>
        <v>2032</v>
      </c>
      <c r="B255" s="3" t="s">
        <v>46</v>
      </c>
      <c r="C255" s="36">
        <v>0</v>
      </c>
      <c r="D255" s="36">
        <v>0</v>
      </c>
      <c r="E255" s="36">
        <f>'ComLg Class kWh'!E260</f>
        <v>1299</v>
      </c>
      <c r="F255" s="36">
        <f>'ComLg Class kWh'!C260</f>
        <v>20381</v>
      </c>
      <c r="G255" s="36">
        <f>'ComLg Class kWh'!D260</f>
        <v>80</v>
      </c>
      <c r="H255" s="36">
        <f>'ComLg Class kWh'!F260</f>
        <v>318</v>
      </c>
      <c r="I255" s="36">
        <f>'ComLg Class kWh'!G260</f>
        <v>75</v>
      </c>
      <c r="J255" s="36">
        <f>'ComLg Class kWh'!H260</f>
        <v>30</v>
      </c>
      <c r="L255" s="42">
        <v>0</v>
      </c>
      <c r="M255" s="42">
        <v>0</v>
      </c>
      <c r="N255" s="42">
        <f>'Cust MB ComLg True Rate Spread'!C$19</f>
        <v>0</v>
      </c>
      <c r="O255" s="42">
        <v>5</v>
      </c>
      <c r="P255" s="42">
        <v>0</v>
      </c>
      <c r="Q255" s="42">
        <v>1</v>
      </c>
      <c r="R255" s="42">
        <f t="shared" si="38"/>
        <v>5</v>
      </c>
      <c r="S255" s="142">
        <v>1</v>
      </c>
      <c r="T255" s="42">
        <f t="shared" si="39"/>
        <v>8</v>
      </c>
      <c r="U255" s="42">
        <v>4</v>
      </c>
      <c r="V255" s="42">
        <v>19</v>
      </c>
      <c r="W255" s="142">
        <v>5</v>
      </c>
      <c r="Y255" s="42">
        <f t="shared" si="40"/>
        <v>0</v>
      </c>
      <c r="Z255" s="42">
        <f t="shared" si="41"/>
        <v>0</v>
      </c>
      <c r="AA255" s="42">
        <f t="shared" si="35"/>
        <v>1299</v>
      </c>
      <c r="AB255" s="42">
        <f t="shared" si="36"/>
        <v>20342</v>
      </c>
      <c r="AC255" s="42">
        <f>ROUND(($F255-SUM($O255:$P255))*'Cust MB ComLg True Rate Spread'!$E$25,0)</f>
        <v>34</v>
      </c>
      <c r="AD255" s="42">
        <f t="shared" si="42"/>
        <v>79</v>
      </c>
      <c r="AE255" s="42">
        <f t="shared" si="37"/>
        <v>298</v>
      </c>
      <c r="AF255" s="42">
        <f>ROUND(($H255-SUM($R255:$S255))*'Cust MB ComLg True Rate Spread'!$H$25,0)</f>
        <v>14</v>
      </c>
      <c r="AG255" s="42">
        <f t="shared" si="43"/>
        <v>44</v>
      </c>
      <c r="AH255" s="42">
        <f>ROUND(($I255-SUM($T255:$U255))*'Cust MB ComLg True Rate Spread'!$J$25,0)</f>
        <v>0</v>
      </c>
      <c r="AI255" s="42">
        <f>'Cust MB ComLg True Rate Spread'!$K$15</f>
        <v>0</v>
      </c>
      <c r="AJ255" s="44">
        <f t="shared" si="44"/>
        <v>25</v>
      </c>
    </row>
    <row r="256" spans="1:36">
      <c r="A256" s="3">
        <f t="shared" si="45"/>
        <v>2033</v>
      </c>
      <c r="B256" s="3" t="s">
        <v>31</v>
      </c>
      <c r="C256" s="36">
        <v>0</v>
      </c>
      <c r="D256" s="36">
        <v>0</v>
      </c>
      <c r="E256" s="36">
        <f>'ComLg Class kWh'!E261</f>
        <v>1303</v>
      </c>
      <c r="F256" s="36">
        <f>'ComLg Class kWh'!C261</f>
        <v>20394</v>
      </c>
      <c r="G256" s="36">
        <f>'ComLg Class kWh'!D261</f>
        <v>80</v>
      </c>
      <c r="H256" s="36">
        <f>'ComLg Class kWh'!F261</f>
        <v>320</v>
      </c>
      <c r="I256" s="36">
        <f>'ComLg Class kWh'!G261</f>
        <v>75</v>
      </c>
      <c r="J256" s="36">
        <f>'ComLg Class kWh'!H261</f>
        <v>30</v>
      </c>
      <c r="L256" s="42">
        <v>0</v>
      </c>
      <c r="M256" s="42">
        <v>0</v>
      </c>
      <c r="N256" s="42">
        <f>'Cust MB ComLg True Rate Spread'!C$19</f>
        <v>0</v>
      </c>
      <c r="O256" s="42">
        <v>5</v>
      </c>
      <c r="P256" s="42">
        <v>0</v>
      </c>
      <c r="Q256" s="42">
        <v>1</v>
      </c>
      <c r="R256" s="42">
        <f t="shared" si="38"/>
        <v>5</v>
      </c>
      <c r="S256" s="142">
        <v>1</v>
      </c>
      <c r="T256" s="42">
        <f t="shared" si="39"/>
        <v>8</v>
      </c>
      <c r="U256" s="42">
        <v>4</v>
      </c>
      <c r="V256" s="42">
        <v>19</v>
      </c>
      <c r="W256" s="142">
        <v>5</v>
      </c>
      <c r="Y256" s="42">
        <f t="shared" si="40"/>
        <v>0</v>
      </c>
      <c r="Z256" s="42">
        <f t="shared" si="41"/>
        <v>0</v>
      </c>
      <c r="AA256" s="42">
        <f t="shared" si="35"/>
        <v>1303</v>
      </c>
      <c r="AB256" s="42">
        <f t="shared" si="36"/>
        <v>20355</v>
      </c>
      <c r="AC256" s="42">
        <f>ROUND(($F256-SUM($O256:$P256))*'Cust MB ComLg True Rate Spread'!$E$25,0)</f>
        <v>34</v>
      </c>
      <c r="AD256" s="42">
        <f t="shared" si="42"/>
        <v>79</v>
      </c>
      <c r="AE256" s="42">
        <f t="shared" si="37"/>
        <v>300</v>
      </c>
      <c r="AF256" s="42">
        <f>ROUND(($H256-SUM($R256:$S256))*'Cust MB ComLg True Rate Spread'!$H$25,0)</f>
        <v>14</v>
      </c>
      <c r="AG256" s="42">
        <f t="shared" si="43"/>
        <v>44</v>
      </c>
      <c r="AH256" s="42">
        <f>ROUND(($I256-SUM($T256:$U256))*'Cust MB ComLg True Rate Spread'!$J$25,0)</f>
        <v>0</v>
      </c>
      <c r="AI256" s="42">
        <f>'Cust MB ComLg True Rate Spread'!$K$15</f>
        <v>0</v>
      </c>
      <c r="AJ256" s="44">
        <f t="shared" si="44"/>
        <v>25</v>
      </c>
    </row>
    <row r="257" spans="1:36">
      <c r="A257" s="3">
        <f t="shared" si="45"/>
        <v>2033</v>
      </c>
      <c r="B257" s="3" t="s">
        <v>32</v>
      </c>
      <c r="C257" s="36">
        <v>0</v>
      </c>
      <c r="D257" s="36">
        <v>0</v>
      </c>
      <c r="E257" s="36">
        <f>'ComLg Class kWh'!E262</f>
        <v>1306</v>
      </c>
      <c r="F257" s="36">
        <f>'ComLg Class kWh'!C262</f>
        <v>20407</v>
      </c>
      <c r="G257" s="36">
        <f>'ComLg Class kWh'!D262</f>
        <v>80</v>
      </c>
      <c r="H257" s="36">
        <f>'ComLg Class kWh'!F262</f>
        <v>321</v>
      </c>
      <c r="I257" s="36">
        <f>'ComLg Class kWh'!G262</f>
        <v>75</v>
      </c>
      <c r="J257" s="36">
        <f>'ComLg Class kWh'!H262</f>
        <v>30</v>
      </c>
      <c r="L257" s="42">
        <v>0</v>
      </c>
      <c r="M257" s="42">
        <v>0</v>
      </c>
      <c r="N257" s="42">
        <f>'Cust MB ComLg True Rate Spread'!C$19</f>
        <v>0</v>
      </c>
      <c r="O257" s="42">
        <v>5</v>
      </c>
      <c r="P257" s="42">
        <v>0</v>
      </c>
      <c r="Q257" s="42">
        <v>1</v>
      </c>
      <c r="R257" s="42">
        <f t="shared" si="38"/>
        <v>5</v>
      </c>
      <c r="S257" s="142">
        <v>1</v>
      </c>
      <c r="T257" s="42">
        <f t="shared" si="39"/>
        <v>8</v>
      </c>
      <c r="U257" s="42">
        <v>4</v>
      </c>
      <c r="V257" s="42">
        <v>19</v>
      </c>
      <c r="W257" s="142">
        <v>5</v>
      </c>
      <c r="Y257" s="42">
        <f t="shared" si="40"/>
        <v>0</v>
      </c>
      <c r="Z257" s="42">
        <f t="shared" si="41"/>
        <v>0</v>
      </c>
      <c r="AA257" s="42">
        <f t="shared" si="35"/>
        <v>1306</v>
      </c>
      <c r="AB257" s="42">
        <f t="shared" si="36"/>
        <v>20368</v>
      </c>
      <c r="AC257" s="42">
        <f>ROUND(($F257-SUM($O257:$P257))*'Cust MB ComLg True Rate Spread'!$E$25,0)</f>
        <v>34</v>
      </c>
      <c r="AD257" s="42">
        <f t="shared" si="42"/>
        <v>79</v>
      </c>
      <c r="AE257" s="42">
        <f t="shared" si="37"/>
        <v>301</v>
      </c>
      <c r="AF257" s="42">
        <f>ROUND(($H257-SUM($R257:$S257))*'Cust MB ComLg True Rate Spread'!$H$25,0)</f>
        <v>14</v>
      </c>
      <c r="AG257" s="42">
        <f t="shared" si="43"/>
        <v>44</v>
      </c>
      <c r="AH257" s="42">
        <f>ROUND(($I257-SUM($T257:$U257))*'Cust MB ComLg True Rate Spread'!$J$25,0)</f>
        <v>0</v>
      </c>
      <c r="AI257" s="42">
        <f>'Cust MB ComLg True Rate Spread'!$K$15</f>
        <v>0</v>
      </c>
      <c r="AJ257" s="44">
        <f t="shared" si="44"/>
        <v>25</v>
      </c>
    </row>
    <row r="258" spans="1:36">
      <c r="A258" s="3">
        <f t="shared" si="45"/>
        <v>2033</v>
      </c>
      <c r="B258" s="3" t="s">
        <v>33</v>
      </c>
      <c r="C258" s="36">
        <v>0</v>
      </c>
      <c r="D258" s="36">
        <v>0</v>
      </c>
      <c r="E258" s="36">
        <f>'ComLg Class kWh'!E263</f>
        <v>1312</v>
      </c>
      <c r="F258" s="36">
        <f>'ComLg Class kWh'!C263</f>
        <v>20417</v>
      </c>
      <c r="G258" s="36">
        <f>'ComLg Class kWh'!D263</f>
        <v>79</v>
      </c>
      <c r="H258" s="36">
        <f>'ComLg Class kWh'!F263</f>
        <v>321</v>
      </c>
      <c r="I258" s="36">
        <f>'ComLg Class kWh'!G263</f>
        <v>75</v>
      </c>
      <c r="J258" s="36">
        <f>'ComLg Class kWh'!H263</f>
        <v>30</v>
      </c>
      <c r="L258" s="42">
        <v>0</v>
      </c>
      <c r="M258" s="42">
        <v>0</v>
      </c>
      <c r="N258" s="42">
        <f>'Cust MB ComLg True Rate Spread'!C$19</f>
        <v>0</v>
      </c>
      <c r="O258" s="42">
        <v>5</v>
      </c>
      <c r="P258" s="42">
        <v>0</v>
      </c>
      <c r="Q258" s="42">
        <v>1</v>
      </c>
      <c r="R258" s="42">
        <f t="shared" si="38"/>
        <v>5</v>
      </c>
      <c r="S258" s="142">
        <v>1</v>
      </c>
      <c r="T258" s="42">
        <f t="shared" si="39"/>
        <v>8</v>
      </c>
      <c r="U258" s="42">
        <v>4</v>
      </c>
      <c r="V258" s="42">
        <v>19</v>
      </c>
      <c r="W258" s="142">
        <v>5</v>
      </c>
      <c r="Y258" s="42">
        <f t="shared" si="40"/>
        <v>0</v>
      </c>
      <c r="Z258" s="42">
        <f t="shared" si="41"/>
        <v>0</v>
      </c>
      <c r="AA258" s="42">
        <f t="shared" si="35"/>
        <v>1312</v>
      </c>
      <c r="AB258" s="42">
        <f t="shared" si="36"/>
        <v>20378</v>
      </c>
      <c r="AC258" s="42">
        <f>ROUND(($F258-SUM($O258:$P258))*'Cust MB ComLg True Rate Spread'!$E$25,0)</f>
        <v>34</v>
      </c>
      <c r="AD258" s="42">
        <f t="shared" si="42"/>
        <v>78</v>
      </c>
      <c r="AE258" s="42">
        <f t="shared" si="37"/>
        <v>301</v>
      </c>
      <c r="AF258" s="42">
        <f>ROUND(($H258-SUM($R258:$S258))*'Cust MB ComLg True Rate Spread'!$H$25,0)</f>
        <v>14</v>
      </c>
      <c r="AG258" s="42">
        <f t="shared" si="43"/>
        <v>44</v>
      </c>
      <c r="AH258" s="42">
        <f>ROUND(($I258-SUM($T258:$U258))*'Cust MB ComLg True Rate Spread'!$J$25,0)</f>
        <v>0</v>
      </c>
      <c r="AI258" s="42">
        <f>'Cust MB ComLg True Rate Spread'!$K$15</f>
        <v>0</v>
      </c>
      <c r="AJ258" s="44">
        <f t="shared" si="44"/>
        <v>25</v>
      </c>
    </row>
    <row r="259" spans="1:36">
      <c r="A259" s="3">
        <f t="shared" si="45"/>
        <v>2033</v>
      </c>
      <c r="B259" s="3" t="s">
        <v>34</v>
      </c>
      <c r="C259" s="36">
        <v>0</v>
      </c>
      <c r="D259" s="36">
        <v>0</v>
      </c>
      <c r="E259" s="36">
        <f>'ComLg Class kWh'!E264</f>
        <v>1316</v>
      </c>
      <c r="F259" s="36">
        <f>'ComLg Class kWh'!C264</f>
        <v>20427</v>
      </c>
      <c r="G259" s="36">
        <f>'ComLg Class kWh'!D264</f>
        <v>79</v>
      </c>
      <c r="H259" s="36">
        <f>'ComLg Class kWh'!F264</f>
        <v>322</v>
      </c>
      <c r="I259" s="36">
        <f>'ComLg Class kWh'!G264</f>
        <v>75</v>
      </c>
      <c r="J259" s="36">
        <f>'ComLg Class kWh'!H264</f>
        <v>30</v>
      </c>
      <c r="L259" s="42">
        <v>0</v>
      </c>
      <c r="M259" s="42">
        <v>0</v>
      </c>
      <c r="N259" s="42">
        <f>'Cust MB ComLg True Rate Spread'!C$19</f>
        <v>0</v>
      </c>
      <c r="O259" s="42">
        <v>5</v>
      </c>
      <c r="P259" s="42">
        <v>0</v>
      </c>
      <c r="Q259" s="42">
        <v>1</v>
      </c>
      <c r="R259" s="42">
        <f t="shared" si="38"/>
        <v>5</v>
      </c>
      <c r="S259" s="142">
        <v>1</v>
      </c>
      <c r="T259" s="42">
        <f t="shared" si="39"/>
        <v>8</v>
      </c>
      <c r="U259" s="42">
        <v>4</v>
      </c>
      <c r="V259" s="42">
        <v>19</v>
      </c>
      <c r="W259" s="142">
        <v>5</v>
      </c>
      <c r="Y259" s="42">
        <f t="shared" si="40"/>
        <v>0</v>
      </c>
      <c r="Z259" s="42">
        <f t="shared" si="41"/>
        <v>0</v>
      </c>
      <c r="AA259" s="42">
        <f t="shared" si="35"/>
        <v>1316</v>
      </c>
      <c r="AB259" s="42">
        <f t="shared" si="36"/>
        <v>20388</v>
      </c>
      <c r="AC259" s="42">
        <f>ROUND(($F259-SUM($O259:$P259))*'Cust MB ComLg True Rate Spread'!$E$25,0)</f>
        <v>34</v>
      </c>
      <c r="AD259" s="42">
        <f t="shared" si="42"/>
        <v>78</v>
      </c>
      <c r="AE259" s="42">
        <f t="shared" si="37"/>
        <v>302</v>
      </c>
      <c r="AF259" s="42">
        <f>ROUND(($H259-SUM($R259:$S259))*'Cust MB ComLg True Rate Spread'!$H$25,0)</f>
        <v>14</v>
      </c>
      <c r="AG259" s="42">
        <f t="shared" si="43"/>
        <v>44</v>
      </c>
      <c r="AH259" s="42">
        <f>ROUND(($I259-SUM($T259:$U259))*'Cust MB ComLg True Rate Spread'!$J$25,0)</f>
        <v>0</v>
      </c>
      <c r="AI259" s="42">
        <f>'Cust MB ComLg True Rate Spread'!$K$15</f>
        <v>0</v>
      </c>
      <c r="AJ259" s="44">
        <f t="shared" si="44"/>
        <v>25</v>
      </c>
    </row>
    <row r="260" spans="1:36">
      <c r="A260" s="3">
        <f t="shared" si="45"/>
        <v>2033</v>
      </c>
      <c r="B260" s="3" t="s">
        <v>35</v>
      </c>
      <c r="C260" s="36">
        <v>0</v>
      </c>
      <c r="D260" s="36">
        <v>0</v>
      </c>
      <c r="E260" s="36">
        <f>'ComLg Class kWh'!E265</f>
        <v>1320</v>
      </c>
      <c r="F260" s="36">
        <f>'ComLg Class kWh'!C265</f>
        <v>20436</v>
      </c>
      <c r="G260" s="36">
        <f>'ComLg Class kWh'!D265</f>
        <v>79</v>
      </c>
      <c r="H260" s="36">
        <f>'ComLg Class kWh'!F265</f>
        <v>324</v>
      </c>
      <c r="I260" s="36">
        <f>'ComLg Class kWh'!G265</f>
        <v>75</v>
      </c>
      <c r="J260" s="36">
        <f>'ComLg Class kWh'!H265</f>
        <v>30</v>
      </c>
      <c r="L260" s="42">
        <v>0</v>
      </c>
      <c r="M260" s="42">
        <v>0</v>
      </c>
      <c r="N260" s="42">
        <f>'Cust MB ComLg True Rate Spread'!C$19</f>
        <v>0</v>
      </c>
      <c r="O260" s="42">
        <v>5</v>
      </c>
      <c r="P260" s="42">
        <v>0</v>
      </c>
      <c r="Q260" s="42">
        <v>1</v>
      </c>
      <c r="R260" s="42">
        <f t="shared" si="38"/>
        <v>5</v>
      </c>
      <c r="S260" s="142">
        <v>1</v>
      </c>
      <c r="T260" s="42">
        <f t="shared" si="39"/>
        <v>8</v>
      </c>
      <c r="U260" s="42">
        <v>4</v>
      </c>
      <c r="V260" s="42">
        <v>19</v>
      </c>
      <c r="W260" s="142">
        <v>5</v>
      </c>
      <c r="Y260" s="42">
        <f t="shared" si="40"/>
        <v>0</v>
      </c>
      <c r="Z260" s="42">
        <f t="shared" si="41"/>
        <v>0</v>
      </c>
      <c r="AA260" s="42">
        <f t="shared" si="35"/>
        <v>1320</v>
      </c>
      <c r="AB260" s="42">
        <f t="shared" si="36"/>
        <v>20397</v>
      </c>
      <c r="AC260" s="42">
        <f>ROUND(($F260-SUM($O260:$P260))*'Cust MB ComLg True Rate Spread'!$E$25,0)</f>
        <v>34</v>
      </c>
      <c r="AD260" s="42">
        <f t="shared" si="42"/>
        <v>78</v>
      </c>
      <c r="AE260" s="42">
        <f t="shared" si="37"/>
        <v>304</v>
      </c>
      <c r="AF260" s="42">
        <f>ROUND(($H260-SUM($R260:$S260))*'Cust MB ComLg True Rate Spread'!$H$25,0)</f>
        <v>14</v>
      </c>
      <c r="AG260" s="42">
        <f t="shared" si="43"/>
        <v>44</v>
      </c>
      <c r="AH260" s="42">
        <f>ROUND(($I260-SUM($T260:$U260))*'Cust MB ComLg True Rate Spread'!$J$25,0)</f>
        <v>0</v>
      </c>
      <c r="AI260" s="42">
        <f>'Cust MB ComLg True Rate Spread'!$K$15</f>
        <v>0</v>
      </c>
      <c r="AJ260" s="44">
        <f t="shared" si="44"/>
        <v>25</v>
      </c>
    </row>
    <row r="261" spans="1:36">
      <c r="A261" s="3">
        <f t="shared" si="45"/>
        <v>2033</v>
      </c>
      <c r="B261" s="3" t="s">
        <v>36</v>
      </c>
      <c r="C261" s="36">
        <v>0</v>
      </c>
      <c r="D261" s="36">
        <v>0</v>
      </c>
      <c r="E261" s="36">
        <f>'ComLg Class kWh'!E266</f>
        <v>1324</v>
      </c>
      <c r="F261" s="36">
        <f>'ComLg Class kWh'!C266</f>
        <v>20450</v>
      </c>
      <c r="G261" s="36">
        <f>'ComLg Class kWh'!D266</f>
        <v>79</v>
      </c>
      <c r="H261" s="36">
        <f>'ComLg Class kWh'!F266</f>
        <v>324</v>
      </c>
      <c r="I261" s="36">
        <f>'ComLg Class kWh'!G266</f>
        <v>75</v>
      </c>
      <c r="J261" s="36">
        <f>'ComLg Class kWh'!H266</f>
        <v>30</v>
      </c>
      <c r="L261" s="42">
        <v>0</v>
      </c>
      <c r="M261" s="42">
        <v>0</v>
      </c>
      <c r="N261" s="42">
        <f>'Cust MB ComLg True Rate Spread'!C$19</f>
        <v>0</v>
      </c>
      <c r="O261" s="42">
        <v>5</v>
      </c>
      <c r="P261" s="42">
        <v>0</v>
      </c>
      <c r="Q261" s="42">
        <v>1</v>
      </c>
      <c r="R261" s="42">
        <f t="shared" si="38"/>
        <v>5</v>
      </c>
      <c r="S261" s="142">
        <v>1</v>
      </c>
      <c r="T261" s="42">
        <f t="shared" si="39"/>
        <v>8</v>
      </c>
      <c r="U261" s="42">
        <v>4</v>
      </c>
      <c r="V261" s="42">
        <v>19</v>
      </c>
      <c r="W261" s="142">
        <v>5</v>
      </c>
      <c r="Y261" s="42">
        <f t="shared" si="40"/>
        <v>0</v>
      </c>
      <c r="Z261" s="42">
        <f t="shared" si="41"/>
        <v>0</v>
      </c>
      <c r="AA261" s="42">
        <f t="shared" si="35"/>
        <v>1324</v>
      </c>
      <c r="AB261" s="42">
        <f t="shared" si="36"/>
        <v>20411</v>
      </c>
      <c r="AC261" s="42">
        <f>ROUND(($F261-SUM($O261:$P261))*'Cust MB ComLg True Rate Spread'!$E$25,0)</f>
        <v>34</v>
      </c>
      <c r="AD261" s="42">
        <f t="shared" si="42"/>
        <v>78</v>
      </c>
      <c r="AE261" s="42">
        <f t="shared" si="37"/>
        <v>304</v>
      </c>
      <c r="AF261" s="42">
        <f>ROUND(($H261-SUM($R261:$S261))*'Cust MB ComLg True Rate Spread'!$H$25,0)</f>
        <v>14</v>
      </c>
      <c r="AG261" s="42">
        <f t="shared" si="43"/>
        <v>44</v>
      </c>
      <c r="AH261" s="42">
        <f>ROUND(($I261-SUM($T261:$U261))*'Cust MB ComLg True Rate Spread'!$J$25,0)</f>
        <v>0</v>
      </c>
      <c r="AI261" s="42">
        <f>'Cust MB ComLg True Rate Spread'!$K$15</f>
        <v>0</v>
      </c>
      <c r="AJ261" s="44">
        <f t="shared" si="44"/>
        <v>25</v>
      </c>
    </row>
    <row r="262" spans="1:36">
      <c r="A262" s="3">
        <f t="shared" si="45"/>
        <v>2033</v>
      </c>
      <c r="B262" s="3" t="s">
        <v>41</v>
      </c>
      <c r="C262" s="36">
        <v>0</v>
      </c>
      <c r="D262" s="36">
        <v>0</v>
      </c>
      <c r="E262" s="36">
        <f>'ComLg Class kWh'!E267</f>
        <v>1329</v>
      </c>
      <c r="F262" s="36">
        <f>'ComLg Class kWh'!C267</f>
        <v>20458</v>
      </c>
      <c r="G262" s="36">
        <f>'ComLg Class kWh'!D267</f>
        <v>79</v>
      </c>
      <c r="H262" s="36">
        <f>'ComLg Class kWh'!F267</f>
        <v>325</v>
      </c>
      <c r="I262" s="36">
        <f>'ComLg Class kWh'!G267</f>
        <v>75</v>
      </c>
      <c r="J262" s="36">
        <f>'ComLg Class kWh'!H267</f>
        <v>30</v>
      </c>
      <c r="L262" s="42">
        <v>0</v>
      </c>
      <c r="M262" s="42">
        <v>0</v>
      </c>
      <c r="N262" s="42">
        <f>'Cust MB ComLg True Rate Spread'!C$19</f>
        <v>0</v>
      </c>
      <c r="O262" s="42">
        <v>5</v>
      </c>
      <c r="P262" s="42">
        <v>0</v>
      </c>
      <c r="Q262" s="42">
        <v>1</v>
      </c>
      <c r="R262" s="42">
        <f t="shared" si="38"/>
        <v>5</v>
      </c>
      <c r="S262" s="142">
        <v>1</v>
      </c>
      <c r="T262" s="42">
        <f t="shared" si="39"/>
        <v>8</v>
      </c>
      <c r="U262" s="42">
        <v>4</v>
      </c>
      <c r="V262" s="42">
        <v>19</v>
      </c>
      <c r="W262" s="142">
        <v>5</v>
      </c>
      <c r="Y262" s="42">
        <f t="shared" si="40"/>
        <v>0</v>
      </c>
      <c r="Z262" s="42">
        <f t="shared" si="41"/>
        <v>0</v>
      </c>
      <c r="AA262" s="42">
        <f t="shared" si="35"/>
        <v>1329</v>
      </c>
      <c r="AB262" s="42">
        <f t="shared" si="36"/>
        <v>20419</v>
      </c>
      <c r="AC262" s="42">
        <f>ROUND(($F262-SUM($O262:$P262))*'Cust MB ComLg True Rate Spread'!$E$25,0)</f>
        <v>34</v>
      </c>
      <c r="AD262" s="42">
        <f t="shared" si="42"/>
        <v>78</v>
      </c>
      <c r="AE262" s="42">
        <f t="shared" si="37"/>
        <v>305</v>
      </c>
      <c r="AF262" s="42">
        <f>ROUND(($H262-SUM($R262:$S262))*'Cust MB ComLg True Rate Spread'!$H$25,0)</f>
        <v>14</v>
      </c>
      <c r="AG262" s="42">
        <f t="shared" si="43"/>
        <v>44</v>
      </c>
      <c r="AH262" s="42">
        <f>ROUND(($I262-SUM($T262:$U262))*'Cust MB ComLg True Rate Spread'!$J$25,0)</f>
        <v>0</v>
      </c>
      <c r="AI262" s="42">
        <f>'Cust MB ComLg True Rate Spread'!$K$15</f>
        <v>0</v>
      </c>
      <c r="AJ262" s="44">
        <f t="shared" si="44"/>
        <v>25</v>
      </c>
    </row>
    <row r="263" spans="1:36">
      <c r="A263" s="3">
        <f t="shared" si="45"/>
        <v>2033</v>
      </c>
      <c r="B263" s="3" t="s">
        <v>42</v>
      </c>
      <c r="C263" s="36">
        <v>0</v>
      </c>
      <c r="D263" s="36">
        <v>0</v>
      </c>
      <c r="E263" s="36">
        <f>'ComLg Class kWh'!E268</f>
        <v>1334</v>
      </c>
      <c r="F263" s="36">
        <f>'ComLg Class kWh'!C268</f>
        <v>20463</v>
      </c>
      <c r="G263" s="36">
        <f>'ComLg Class kWh'!D268</f>
        <v>79</v>
      </c>
      <c r="H263" s="36">
        <f>'ComLg Class kWh'!F268</f>
        <v>325</v>
      </c>
      <c r="I263" s="36">
        <f>'ComLg Class kWh'!G268</f>
        <v>75</v>
      </c>
      <c r="J263" s="36">
        <f>'ComLg Class kWh'!H268</f>
        <v>30</v>
      </c>
      <c r="L263" s="42">
        <v>0</v>
      </c>
      <c r="M263" s="42">
        <v>0</v>
      </c>
      <c r="N263" s="42">
        <f>'Cust MB ComLg True Rate Spread'!C$19</f>
        <v>0</v>
      </c>
      <c r="O263" s="42">
        <v>5</v>
      </c>
      <c r="P263" s="42">
        <v>0</v>
      </c>
      <c r="Q263" s="42">
        <v>1</v>
      </c>
      <c r="R263" s="42">
        <f t="shared" si="38"/>
        <v>5</v>
      </c>
      <c r="S263" s="142">
        <v>1</v>
      </c>
      <c r="T263" s="42">
        <f t="shared" si="39"/>
        <v>8</v>
      </c>
      <c r="U263" s="42">
        <v>4</v>
      </c>
      <c r="V263" s="42">
        <v>19</v>
      </c>
      <c r="W263" s="142">
        <v>5</v>
      </c>
      <c r="Y263" s="42">
        <f t="shared" si="40"/>
        <v>0</v>
      </c>
      <c r="Z263" s="42">
        <f t="shared" si="41"/>
        <v>0</v>
      </c>
      <c r="AA263" s="42">
        <f t="shared" si="35"/>
        <v>1334</v>
      </c>
      <c r="AB263" s="42">
        <f t="shared" si="36"/>
        <v>20424</v>
      </c>
      <c r="AC263" s="42">
        <f>ROUND(($F263-SUM($O263:$P263))*'Cust MB ComLg True Rate Spread'!$E$25,0)</f>
        <v>34</v>
      </c>
      <c r="AD263" s="42">
        <f t="shared" si="42"/>
        <v>78</v>
      </c>
      <c r="AE263" s="42">
        <f t="shared" si="37"/>
        <v>305</v>
      </c>
      <c r="AF263" s="42">
        <f>ROUND(($H263-SUM($R263:$S263))*'Cust MB ComLg True Rate Spread'!$H$25,0)</f>
        <v>14</v>
      </c>
      <c r="AG263" s="42">
        <f t="shared" si="43"/>
        <v>44</v>
      </c>
      <c r="AH263" s="42">
        <f>ROUND(($I263-SUM($T263:$U263))*'Cust MB ComLg True Rate Spread'!$J$25,0)</f>
        <v>0</v>
      </c>
      <c r="AI263" s="42">
        <f>'Cust MB ComLg True Rate Spread'!$K$15</f>
        <v>0</v>
      </c>
      <c r="AJ263" s="44">
        <f t="shared" si="44"/>
        <v>25</v>
      </c>
    </row>
    <row r="264" spans="1:36">
      <c r="A264" s="3">
        <f t="shared" si="45"/>
        <v>2033</v>
      </c>
      <c r="B264" s="3" t="s">
        <v>43</v>
      </c>
      <c r="C264" s="36">
        <v>0</v>
      </c>
      <c r="D264" s="36">
        <v>0</v>
      </c>
      <c r="E264" s="36">
        <f>'ComLg Class kWh'!E269</f>
        <v>1338</v>
      </c>
      <c r="F264" s="36">
        <f>'ComLg Class kWh'!C269</f>
        <v>20457</v>
      </c>
      <c r="G264" s="36">
        <f>'ComLg Class kWh'!D269</f>
        <v>79</v>
      </c>
      <c r="H264" s="36">
        <f>'ComLg Class kWh'!F269</f>
        <v>328</v>
      </c>
      <c r="I264" s="36">
        <f>'ComLg Class kWh'!G269</f>
        <v>75</v>
      </c>
      <c r="J264" s="36">
        <f>'ComLg Class kWh'!H269</f>
        <v>30</v>
      </c>
      <c r="L264" s="42">
        <v>0</v>
      </c>
      <c r="M264" s="42">
        <v>0</v>
      </c>
      <c r="N264" s="42">
        <f>'Cust MB ComLg True Rate Spread'!C$19</f>
        <v>0</v>
      </c>
      <c r="O264" s="42">
        <v>5</v>
      </c>
      <c r="P264" s="42">
        <v>0</v>
      </c>
      <c r="Q264" s="42">
        <v>1</v>
      </c>
      <c r="R264" s="42">
        <f t="shared" si="38"/>
        <v>5</v>
      </c>
      <c r="S264" s="142">
        <v>1</v>
      </c>
      <c r="T264" s="42">
        <f t="shared" si="39"/>
        <v>8</v>
      </c>
      <c r="U264" s="42">
        <v>4</v>
      </c>
      <c r="V264" s="42">
        <v>19</v>
      </c>
      <c r="W264" s="142">
        <v>5</v>
      </c>
      <c r="Y264" s="42">
        <f t="shared" si="40"/>
        <v>0</v>
      </c>
      <c r="Z264" s="42">
        <f t="shared" si="41"/>
        <v>0</v>
      </c>
      <c r="AA264" s="42">
        <f t="shared" si="35"/>
        <v>1338</v>
      </c>
      <c r="AB264" s="42">
        <f t="shared" si="36"/>
        <v>20418</v>
      </c>
      <c r="AC264" s="42">
        <f>ROUND(($F264-SUM($O264:$P264))*'Cust MB ComLg True Rate Spread'!$E$25,0)</f>
        <v>34</v>
      </c>
      <c r="AD264" s="42">
        <f t="shared" si="42"/>
        <v>78</v>
      </c>
      <c r="AE264" s="42">
        <f t="shared" si="37"/>
        <v>308</v>
      </c>
      <c r="AF264" s="42">
        <f>ROUND(($H264-SUM($R264:$S264))*'Cust MB ComLg True Rate Spread'!$H$25,0)</f>
        <v>14</v>
      </c>
      <c r="AG264" s="42">
        <f t="shared" si="43"/>
        <v>44</v>
      </c>
      <c r="AH264" s="42">
        <f>ROUND(($I264-SUM($T264:$U264))*'Cust MB ComLg True Rate Spread'!$J$25,0)</f>
        <v>0</v>
      </c>
      <c r="AI264" s="42">
        <f>'Cust MB ComLg True Rate Spread'!$K$15</f>
        <v>0</v>
      </c>
      <c r="AJ264" s="44">
        <f t="shared" si="44"/>
        <v>25</v>
      </c>
    </row>
    <row r="265" spans="1:36">
      <c r="A265" s="3">
        <f t="shared" si="45"/>
        <v>2033</v>
      </c>
      <c r="B265" s="3" t="s">
        <v>44</v>
      </c>
      <c r="C265" s="36">
        <v>0</v>
      </c>
      <c r="D265" s="36">
        <v>0</v>
      </c>
      <c r="E265" s="36">
        <f>'ComLg Class kWh'!E270</f>
        <v>1342</v>
      </c>
      <c r="F265" s="36">
        <f>'ComLg Class kWh'!C270</f>
        <v>20454</v>
      </c>
      <c r="G265" s="36">
        <f>'ComLg Class kWh'!D270</f>
        <v>79</v>
      </c>
      <c r="H265" s="36">
        <f>'ComLg Class kWh'!F270</f>
        <v>328</v>
      </c>
      <c r="I265" s="36">
        <f>'ComLg Class kWh'!G270</f>
        <v>75</v>
      </c>
      <c r="J265" s="36">
        <f>'ComLg Class kWh'!H270</f>
        <v>30</v>
      </c>
      <c r="L265" s="42">
        <v>0</v>
      </c>
      <c r="M265" s="42">
        <v>0</v>
      </c>
      <c r="N265" s="42">
        <f>'Cust MB ComLg True Rate Spread'!C$19</f>
        <v>0</v>
      </c>
      <c r="O265" s="42">
        <v>5</v>
      </c>
      <c r="P265" s="42">
        <v>0</v>
      </c>
      <c r="Q265" s="42">
        <v>1</v>
      </c>
      <c r="R265" s="42">
        <f t="shared" si="38"/>
        <v>5</v>
      </c>
      <c r="S265" s="142">
        <v>1</v>
      </c>
      <c r="T265" s="42">
        <f t="shared" si="39"/>
        <v>8</v>
      </c>
      <c r="U265" s="42">
        <v>4</v>
      </c>
      <c r="V265" s="42">
        <v>19</v>
      </c>
      <c r="W265" s="142">
        <v>5</v>
      </c>
      <c r="Y265" s="42">
        <f t="shared" si="40"/>
        <v>0</v>
      </c>
      <c r="Z265" s="42">
        <f t="shared" si="41"/>
        <v>0</v>
      </c>
      <c r="AA265" s="42">
        <f t="shared" ref="AA265:AA314" si="46">E265-N265</f>
        <v>1342</v>
      </c>
      <c r="AB265" s="42">
        <f t="shared" ref="AB265:AB315" si="47">$F265-SUM($O265:$P265)-$AC265</f>
        <v>20415</v>
      </c>
      <c r="AC265" s="42">
        <f>ROUND(($F265-SUM($O265:$P265))*'Cust MB ComLg True Rate Spread'!$E$25,0)</f>
        <v>34</v>
      </c>
      <c r="AD265" s="42">
        <f t="shared" si="42"/>
        <v>78</v>
      </c>
      <c r="AE265" s="42">
        <f t="shared" ref="AE265:AE315" si="48">$H265-SUM($R265:$S265)-$AF265</f>
        <v>308</v>
      </c>
      <c r="AF265" s="42">
        <f>ROUND(($H265-SUM($R265:$S265))*'Cust MB ComLg True Rate Spread'!$H$25,0)</f>
        <v>14</v>
      </c>
      <c r="AG265" s="42">
        <f t="shared" si="43"/>
        <v>44</v>
      </c>
      <c r="AH265" s="42">
        <f>ROUND(($I265-SUM($T265:$U265))*'Cust MB ComLg True Rate Spread'!$J$25,0)</f>
        <v>0</v>
      </c>
      <c r="AI265" s="42">
        <f>'Cust MB ComLg True Rate Spread'!$K$15</f>
        <v>0</v>
      </c>
      <c r="AJ265" s="44">
        <f t="shared" si="44"/>
        <v>25</v>
      </c>
    </row>
    <row r="266" spans="1:36">
      <c r="A266" s="3">
        <f t="shared" si="45"/>
        <v>2033</v>
      </c>
      <c r="B266" s="3" t="s">
        <v>45</v>
      </c>
      <c r="C266" s="36">
        <v>0</v>
      </c>
      <c r="D266" s="36">
        <v>0</v>
      </c>
      <c r="E266" s="36">
        <f>'ComLg Class kWh'!E271</f>
        <v>1347</v>
      </c>
      <c r="F266" s="36">
        <f>'ComLg Class kWh'!C271</f>
        <v>20454</v>
      </c>
      <c r="G266" s="36">
        <f>'ComLg Class kWh'!D271</f>
        <v>79</v>
      </c>
      <c r="H266" s="36">
        <f>'ComLg Class kWh'!F271</f>
        <v>328</v>
      </c>
      <c r="I266" s="36">
        <f>'ComLg Class kWh'!G271</f>
        <v>75</v>
      </c>
      <c r="J266" s="36">
        <f>'ComLg Class kWh'!H271</f>
        <v>30</v>
      </c>
      <c r="L266" s="42">
        <v>0</v>
      </c>
      <c r="M266" s="42">
        <v>0</v>
      </c>
      <c r="N266" s="42">
        <f>'Cust MB ComLg True Rate Spread'!C$19</f>
        <v>0</v>
      </c>
      <c r="O266" s="42">
        <v>5</v>
      </c>
      <c r="P266" s="42">
        <v>0</v>
      </c>
      <c r="Q266" s="42">
        <v>1</v>
      </c>
      <c r="R266" s="42">
        <f t="shared" ref="R266:R315" si="49">1+4</f>
        <v>5</v>
      </c>
      <c r="S266" s="142">
        <v>1</v>
      </c>
      <c r="T266" s="42">
        <f t="shared" ref="T266:T315" si="50">6+2</f>
        <v>8</v>
      </c>
      <c r="U266" s="42">
        <v>4</v>
      </c>
      <c r="V266" s="42">
        <v>19</v>
      </c>
      <c r="W266" s="142">
        <v>5</v>
      </c>
      <c r="Y266" s="42">
        <f t="shared" ref="Y266:Y315" si="51">C266-L266</f>
        <v>0</v>
      </c>
      <c r="Z266" s="42">
        <f t="shared" ref="Z266:Z315" si="52">D266-M266</f>
        <v>0</v>
      </c>
      <c r="AA266" s="42">
        <f t="shared" si="46"/>
        <v>1347</v>
      </c>
      <c r="AB266" s="42">
        <f t="shared" si="47"/>
        <v>20415</v>
      </c>
      <c r="AC266" s="42">
        <f>ROUND(($F266-SUM($O266:$P266))*'Cust MB ComLg True Rate Spread'!$E$25,0)</f>
        <v>34</v>
      </c>
      <c r="AD266" s="42">
        <f t="shared" ref="AD266:AD315" si="53">G266-Q266</f>
        <v>78</v>
      </c>
      <c r="AE266" s="42">
        <f t="shared" si="48"/>
        <v>308</v>
      </c>
      <c r="AF266" s="42">
        <f>ROUND(($H266-SUM($R266:$S266))*'Cust MB ComLg True Rate Spread'!$H$25,0)</f>
        <v>14</v>
      </c>
      <c r="AG266" s="42">
        <f t="shared" ref="AG266:AG315" si="54">$I266-SUM($T266:$V266)-$AH266-AI266</f>
        <v>44</v>
      </c>
      <c r="AH266" s="42">
        <f>ROUND(($I266-SUM($T266:$U266))*'Cust MB ComLg True Rate Spread'!$J$25,0)</f>
        <v>0</v>
      </c>
      <c r="AI266" s="42">
        <f>'Cust MB ComLg True Rate Spread'!$K$15</f>
        <v>0</v>
      </c>
      <c r="AJ266" s="44">
        <f t="shared" ref="AJ266:AJ315" si="55">J266-W266</f>
        <v>25</v>
      </c>
    </row>
    <row r="267" spans="1:36">
      <c r="A267" s="3">
        <f t="shared" si="45"/>
        <v>2033</v>
      </c>
      <c r="B267" s="3" t="s">
        <v>46</v>
      </c>
      <c r="C267" s="36">
        <v>0</v>
      </c>
      <c r="D267" s="36">
        <v>0</v>
      </c>
      <c r="E267" s="36">
        <f>'ComLg Class kWh'!E272</f>
        <v>1351</v>
      </c>
      <c r="F267" s="36">
        <f>'ComLg Class kWh'!C272</f>
        <v>20454</v>
      </c>
      <c r="G267" s="36">
        <f>'ComLg Class kWh'!D272</f>
        <v>79</v>
      </c>
      <c r="H267" s="36">
        <f>'ComLg Class kWh'!F272</f>
        <v>331</v>
      </c>
      <c r="I267" s="36">
        <f>'ComLg Class kWh'!G272</f>
        <v>75</v>
      </c>
      <c r="J267" s="36">
        <f>'ComLg Class kWh'!H272</f>
        <v>30</v>
      </c>
      <c r="L267" s="42">
        <v>0</v>
      </c>
      <c r="M267" s="42">
        <v>0</v>
      </c>
      <c r="N267" s="42">
        <f>'Cust MB ComLg True Rate Spread'!C$19</f>
        <v>0</v>
      </c>
      <c r="O267" s="42">
        <v>5</v>
      </c>
      <c r="P267" s="42">
        <v>0</v>
      </c>
      <c r="Q267" s="42">
        <v>1</v>
      </c>
      <c r="R267" s="42">
        <f t="shared" si="49"/>
        <v>5</v>
      </c>
      <c r="S267" s="142">
        <v>1</v>
      </c>
      <c r="T267" s="42">
        <f t="shared" si="50"/>
        <v>8</v>
      </c>
      <c r="U267" s="42">
        <v>4</v>
      </c>
      <c r="V267" s="42">
        <v>19</v>
      </c>
      <c r="W267" s="142">
        <v>5</v>
      </c>
      <c r="Y267" s="42">
        <f t="shared" si="51"/>
        <v>0</v>
      </c>
      <c r="Z267" s="42">
        <f t="shared" si="52"/>
        <v>0</v>
      </c>
      <c r="AA267" s="42">
        <f t="shared" si="46"/>
        <v>1351</v>
      </c>
      <c r="AB267" s="42">
        <f t="shared" si="47"/>
        <v>20415</v>
      </c>
      <c r="AC267" s="42">
        <f>ROUND(($F267-SUM($O267:$P267))*'Cust MB ComLg True Rate Spread'!$E$25,0)</f>
        <v>34</v>
      </c>
      <c r="AD267" s="42">
        <f t="shared" si="53"/>
        <v>78</v>
      </c>
      <c r="AE267" s="42">
        <f t="shared" si="48"/>
        <v>311</v>
      </c>
      <c r="AF267" s="42">
        <f>ROUND(($H267-SUM($R267:$S267))*'Cust MB ComLg True Rate Spread'!$H$25,0)</f>
        <v>14</v>
      </c>
      <c r="AG267" s="42">
        <f t="shared" si="54"/>
        <v>44</v>
      </c>
      <c r="AH267" s="42">
        <f>ROUND(($I267-SUM($T267:$U267))*'Cust MB ComLg True Rate Spread'!$J$25,0)</f>
        <v>0</v>
      </c>
      <c r="AI267" s="42">
        <f>'Cust MB ComLg True Rate Spread'!$K$15</f>
        <v>0</v>
      </c>
      <c r="AJ267" s="44">
        <f t="shared" si="55"/>
        <v>25</v>
      </c>
    </row>
    <row r="268" spans="1:36">
      <c r="A268" s="3">
        <f t="shared" si="45"/>
        <v>2034</v>
      </c>
      <c r="B268" s="3" t="s">
        <v>31</v>
      </c>
      <c r="C268" s="36">
        <v>0</v>
      </c>
      <c r="D268" s="36">
        <v>0</v>
      </c>
      <c r="E268" s="36">
        <f>'ComLg Class kWh'!E273</f>
        <v>1356</v>
      </c>
      <c r="F268" s="36">
        <f>'ComLg Class kWh'!C273</f>
        <v>20464</v>
      </c>
      <c r="G268" s="36">
        <f>'ComLg Class kWh'!D273</f>
        <v>79</v>
      </c>
      <c r="H268" s="36">
        <f>'ComLg Class kWh'!F273</f>
        <v>331</v>
      </c>
      <c r="I268" s="36">
        <f>'ComLg Class kWh'!G273</f>
        <v>75</v>
      </c>
      <c r="J268" s="36">
        <f>'ComLg Class kWh'!H273</f>
        <v>30</v>
      </c>
      <c r="L268" s="42">
        <v>0</v>
      </c>
      <c r="M268" s="42">
        <v>0</v>
      </c>
      <c r="N268" s="42">
        <f>'Cust MB ComLg True Rate Spread'!C$19</f>
        <v>0</v>
      </c>
      <c r="O268" s="42">
        <v>5</v>
      </c>
      <c r="P268" s="42">
        <v>0</v>
      </c>
      <c r="Q268" s="42">
        <v>1</v>
      </c>
      <c r="R268" s="42">
        <f t="shared" si="49"/>
        <v>5</v>
      </c>
      <c r="S268" s="142">
        <v>1</v>
      </c>
      <c r="T268" s="42">
        <f t="shared" si="50"/>
        <v>8</v>
      </c>
      <c r="U268" s="42">
        <v>4</v>
      </c>
      <c r="V268" s="42">
        <v>19</v>
      </c>
      <c r="W268" s="142">
        <v>5</v>
      </c>
      <c r="Y268" s="42">
        <f t="shared" si="51"/>
        <v>0</v>
      </c>
      <c r="Z268" s="42">
        <f t="shared" si="52"/>
        <v>0</v>
      </c>
      <c r="AA268" s="42">
        <f t="shared" si="46"/>
        <v>1356</v>
      </c>
      <c r="AB268" s="42">
        <f t="shared" si="47"/>
        <v>20425</v>
      </c>
      <c r="AC268" s="42">
        <f>ROUND(($F268-SUM($O268:$P268))*'Cust MB ComLg True Rate Spread'!$E$25,0)</f>
        <v>34</v>
      </c>
      <c r="AD268" s="42">
        <f t="shared" si="53"/>
        <v>78</v>
      </c>
      <c r="AE268" s="42">
        <f t="shared" si="48"/>
        <v>311</v>
      </c>
      <c r="AF268" s="42">
        <f>ROUND(($H268-SUM($R268:$S268))*'Cust MB ComLg True Rate Spread'!$H$25,0)</f>
        <v>14</v>
      </c>
      <c r="AG268" s="42">
        <f t="shared" si="54"/>
        <v>44</v>
      </c>
      <c r="AH268" s="42">
        <f>ROUND(($I268-SUM($T268:$U268))*'Cust MB ComLg True Rate Spread'!$J$25,0)</f>
        <v>0</v>
      </c>
      <c r="AI268" s="42">
        <f>'Cust MB ComLg True Rate Spread'!$K$15</f>
        <v>0</v>
      </c>
      <c r="AJ268" s="44">
        <f t="shared" si="55"/>
        <v>25</v>
      </c>
    </row>
    <row r="269" spans="1:36">
      <c r="A269" s="3">
        <f t="shared" si="45"/>
        <v>2034</v>
      </c>
      <c r="B269" s="3" t="s">
        <v>32</v>
      </c>
      <c r="C269" s="36">
        <v>0</v>
      </c>
      <c r="D269" s="36">
        <v>0</v>
      </c>
      <c r="E269" s="36">
        <f>'ComLg Class kWh'!E274</f>
        <v>1360</v>
      </c>
      <c r="F269" s="36">
        <f>'ComLg Class kWh'!C274</f>
        <v>20472</v>
      </c>
      <c r="G269" s="36">
        <f>'ComLg Class kWh'!D274</f>
        <v>79</v>
      </c>
      <c r="H269" s="36">
        <f>'ComLg Class kWh'!F274</f>
        <v>332</v>
      </c>
      <c r="I269" s="36">
        <f>'ComLg Class kWh'!G274</f>
        <v>75</v>
      </c>
      <c r="J269" s="36">
        <f>'ComLg Class kWh'!H274</f>
        <v>30</v>
      </c>
      <c r="L269" s="42">
        <v>0</v>
      </c>
      <c r="M269" s="42">
        <v>0</v>
      </c>
      <c r="N269" s="42">
        <f>'Cust MB ComLg True Rate Spread'!C$19</f>
        <v>0</v>
      </c>
      <c r="O269" s="42">
        <v>5</v>
      </c>
      <c r="P269" s="42">
        <v>0</v>
      </c>
      <c r="Q269" s="42">
        <v>1</v>
      </c>
      <c r="R269" s="42">
        <f t="shared" si="49"/>
        <v>5</v>
      </c>
      <c r="S269" s="142">
        <v>1</v>
      </c>
      <c r="T269" s="42">
        <f t="shared" si="50"/>
        <v>8</v>
      </c>
      <c r="U269" s="42">
        <v>4</v>
      </c>
      <c r="V269" s="42">
        <v>19</v>
      </c>
      <c r="W269" s="142">
        <v>5</v>
      </c>
      <c r="Y269" s="42">
        <f t="shared" si="51"/>
        <v>0</v>
      </c>
      <c r="Z269" s="42">
        <f t="shared" si="52"/>
        <v>0</v>
      </c>
      <c r="AA269" s="42">
        <f t="shared" si="46"/>
        <v>1360</v>
      </c>
      <c r="AB269" s="42">
        <f t="shared" si="47"/>
        <v>20433</v>
      </c>
      <c r="AC269" s="42">
        <f>ROUND(($F269-SUM($O269:$P269))*'Cust MB ComLg True Rate Spread'!$E$25,0)</f>
        <v>34</v>
      </c>
      <c r="AD269" s="42">
        <f t="shared" si="53"/>
        <v>78</v>
      </c>
      <c r="AE269" s="42">
        <f t="shared" si="48"/>
        <v>311</v>
      </c>
      <c r="AF269" s="42">
        <f>ROUND(($H269-SUM($R269:$S269))*'Cust MB ComLg True Rate Spread'!$H$25,0)</f>
        <v>15</v>
      </c>
      <c r="AG269" s="42">
        <f t="shared" si="54"/>
        <v>44</v>
      </c>
      <c r="AH269" s="42">
        <f>ROUND(($I269-SUM($T269:$U269))*'Cust MB ComLg True Rate Spread'!$J$25,0)</f>
        <v>0</v>
      </c>
      <c r="AI269" s="42">
        <f>'Cust MB ComLg True Rate Spread'!$K$15</f>
        <v>0</v>
      </c>
      <c r="AJ269" s="44">
        <f t="shared" si="55"/>
        <v>25</v>
      </c>
    </row>
    <row r="270" spans="1:36">
      <c r="A270" s="3">
        <f t="shared" si="45"/>
        <v>2034</v>
      </c>
      <c r="B270" s="3" t="s">
        <v>33</v>
      </c>
      <c r="C270" s="36">
        <v>0</v>
      </c>
      <c r="D270" s="36">
        <v>0</v>
      </c>
      <c r="E270" s="36">
        <f>'ComLg Class kWh'!E275</f>
        <v>1365</v>
      </c>
      <c r="F270" s="36">
        <f>'ComLg Class kWh'!C275</f>
        <v>20479</v>
      </c>
      <c r="G270" s="36">
        <f>'ComLg Class kWh'!D275</f>
        <v>79</v>
      </c>
      <c r="H270" s="36">
        <f>'ComLg Class kWh'!F275</f>
        <v>332</v>
      </c>
      <c r="I270" s="36">
        <f>'ComLg Class kWh'!G275</f>
        <v>75</v>
      </c>
      <c r="J270" s="36">
        <f>'ComLg Class kWh'!H275</f>
        <v>30</v>
      </c>
      <c r="L270" s="42">
        <v>0</v>
      </c>
      <c r="M270" s="42">
        <v>0</v>
      </c>
      <c r="N270" s="42">
        <f>'Cust MB ComLg True Rate Spread'!C$19</f>
        <v>0</v>
      </c>
      <c r="O270" s="42">
        <v>5</v>
      </c>
      <c r="P270" s="42">
        <v>0</v>
      </c>
      <c r="Q270" s="42">
        <v>1</v>
      </c>
      <c r="R270" s="42">
        <f t="shared" si="49"/>
        <v>5</v>
      </c>
      <c r="S270" s="142">
        <v>1</v>
      </c>
      <c r="T270" s="42">
        <f t="shared" si="50"/>
        <v>8</v>
      </c>
      <c r="U270" s="42">
        <v>4</v>
      </c>
      <c r="V270" s="42">
        <v>19</v>
      </c>
      <c r="W270" s="142">
        <v>5</v>
      </c>
      <c r="Y270" s="42">
        <f t="shared" si="51"/>
        <v>0</v>
      </c>
      <c r="Z270" s="42">
        <f t="shared" si="52"/>
        <v>0</v>
      </c>
      <c r="AA270" s="42">
        <f t="shared" si="46"/>
        <v>1365</v>
      </c>
      <c r="AB270" s="42">
        <f t="shared" si="47"/>
        <v>20440</v>
      </c>
      <c r="AC270" s="42">
        <f>ROUND(($F270-SUM($O270:$P270))*'Cust MB ComLg True Rate Spread'!$E$25,0)</f>
        <v>34</v>
      </c>
      <c r="AD270" s="42">
        <f t="shared" si="53"/>
        <v>78</v>
      </c>
      <c r="AE270" s="42">
        <f t="shared" si="48"/>
        <v>311</v>
      </c>
      <c r="AF270" s="42">
        <f>ROUND(($H270-SUM($R270:$S270))*'Cust MB ComLg True Rate Spread'!$H$25,0)</f>
        <v>15</v>
      </c>
      <c r="AG270" s="42">
        <f t="shared" si="54"/>
        <v>44</v>
      </c>
      <c r="AH270" s="42">
        <f>ROUND(($I270-SUM($T270:$U270))*'Cust MB ComLg True Rate Spread'!$J$25,0)</f>
        <v>0</v>
      </c>
      <c r="AI270" s="42">
        <f>'Cust MB ComLg True Rate Spread'!$K$15</f>
        <v>0</v>
      </c>
      <c r="AJ270" s="44">
        <f t="shared" si="55"/>
        <v>25</v>
      </c>
    </row>
    <row r="271" spans="1:36">
      <c r="A271" s="3">
        <f t="shared" si="45"/>
        <v>2034</v>
      </c>
      <c r="B271" s="3" t="s">
        <v>34</v>
      </c>
      <c r="C271" s="36">
        <v>0</v>
      </c>
      <c r="D271" s="36">
        <v>0</v>
      </c>
      <c r="E271" s="36">
        <f>'ComLg Class kWh'!E276</f>
        <v>1369</v>
      </c>
      <c r="F271" s="36">
        <f>'ComLg Class kWh'!C276</f>
        <v>20483</v>
      </c>
      <c r="G271" s="36">
        <f>'ComLg Class kWh'!D276</f>
        <v>79</v>
      </c>
      <c r="H271" s="36">
        <f>'ComLg Class kWh'!F276</f>
        <v>335</v>
      </c>
      <c r="I271" s="36">
        <f>'ComLg Class kWh'!G276</f>
        <v>75</v>
      </c>
      <c r="J271" s="36">
        <f>'ComLg Class kWh'!H276</f>
        <v>30</v>
      </c>
      <c r="L271" s="42">
        <v>0</v>
      </c>
      <c r="M271" s="42">
        <v>0</v>
      </c>
      <c r="N271" s="42">
        <f>'Cust MB ComLg True Rate Spread'!C$19</f>
        <v>0</v>
      </c>
      <c r="O271" s="42">
        <v>5</v>
      </c>
      <c r="P271" s="42">
        <v>0</v>
      </c>
      <c r="Q271" s="42">
        <v>1</v>
      </c>
      <c r="R271" s="42">
        <f t="shared" si="49"/>
        <v>5</v>
      </c>
      <c r="S271" s="142">
        <v>1</v>
      </c>
      <c r="T271" s="42">
        <f t="shared" si="50"/>
        <v>8</v>
      </c>
      <c r="U271" s="42">
        <v>4</v>
      </c>
      <c r="V271" s="42">
        <v>19</v>
      </c>
      <c r="W271" s="142">
        <v>5</v>
      </c>
      <c r="Y271" s="42">
        <f t="shared" si="51"/>
        <v>0</v>
      </c>
      <c r="Z271" s="42">
        <f t="shared" si="52"/>
        <v>0</v>
      </c>
      <c r="AA271" s="42">
        <f t="shared" si="46"/>
        <v>1369</v>
      </c>
      <c r="AB271" s="42">
        <f t="shared" si="47"/>
        <v>20444</v>
      </c>
      <c r="AC271" s="42">
        <f>ROUND(($F271-SUM($O271:$P271))*'Cust MB ComLg True Rate Spread'!$E$25,0)</f>
        <v>34</v>
      </c>
      <c r="AD271" s="42">
        <f t="shared" si="53"/>
        <v>78</v>
      </c>
      <c r="AE271" s="42">
        <f t="shared" si="48"/>
        <v>314</v>
      </c>
      <c r="AF271" s="42">
        <f>ROUND(($H271-SUM($R271:$S271))*'Cust MB ComLg True Rate Spread'!$H$25,0)</f>
        <v>15</v>
      </c>
      <c r="AG271" s="42">
        <f t="shared" si="54"/>
        <v>44</v>
      </c>
      <c r="AH271" s="42">
        <f>ROUND(($I271-SUM($T271:$U271))*'Cust MB ComLg True Rate Spread'!$J$25,0)</f>
        <v>0</v>
      </c>
      <c r="AI271" s="42">
        <f>'Cust MB ComLg True Rate Spread'!$K$15</f>
        <v>0</v>
      </c>
      <c r="AJ271" s="44">
        <f t="shared" si="55"/>
        <v>25</v>
      </c>
    </row>
    <row r="272" spans="1:36">
      <c r="A272" s="3">
        <f t="shared" si="45"/>
        <v>2034</v>
      </c>
      <c r="B272" s="3" t="s">
        <v>35</v>
      </c>
      <c r="C272" s="36">
        <v>0</v>
      </c>
      <c r="D272" s="36">
        <v>0</v>
      </c>
      <c r="E272" s="36">
        <f>'ComLg Class kWh'!E277</f>
        <v>1374</v>
      </c>
      <c r="F272" s="36">
        <f>'ComLg Class kWh'!C277</f>
        <v>20490</v>
      </c>
      <c r="G272" s="36">
        <f>'ComLg Class kWh'!D277</f>
        <v>79</v>
      </c>
      <c r="H272" s="36">
        <f>'ComLg Class kWh'!F277</f>
        <v>335</v>
      </c>
      <c r="I272" s="36">
        <f>'ComLg Class kWh'!G277</f>
        <v>75</v>
      </c>
      <c r="J272" s="36">
        <f>'ComLg Class kWh'!H277</f>
        <v>30</v>
      </c>
      <c r="L272" s="42">
        <v>0</v>
      </c>
      <c r="M272" s="42">
        <v>0</v>
      </c>
      <c r="N272" s="42">
        <f>'Cust MB ComLg True Rate Spread'!C$19</f>
        <v>0</v>
      </c>
      <c r="O272" s="42">
        <v>5</v>
      </c>
      <c r="P272" s="42">
        <v>0</v>
      </c>
      <c r="Q272" s="42">
        <v>1</v>
      </c>
      <c r="R272" s="42">
        <f t="shared" si="49"/>
        <v>5</v>
      </c>
      <c r="S272" s="142">
        <v>1</v>
      </c>
      <c r="T272" s="42">
        <f t="shared" si="50"/>
        <v>8</v>
      </c>
      <c r="U272" s="42">
        <v>4</v>
      </c>
      <c r="V272" s="42">
        <v>19</v>
      </c>
      <c r="W272" s="142">
        <v>5</v>
      </c>
      <c r="Y272" s="42">
        <f t="shared" si="51"/>
        <v>0</v>
      </c>
      <c r="Z272" s="42">
        <f t="shared" si="52"/>
        <v>0</v>
      </c>
      <c r="AA272" s="42">
        <f t="shared" si="46"/>
        <v>1374</v>
      </c>
      <c r="AB272" s="42">
        <f t="shared" si="47"/>
        <v>20451</v>
      </c>
      <c r="AC272" s="42">
        <f>ROUND(($F272-SUM($O272:$P272))*'Cust MB ComLg True Rate Spread'!$E$25,0)</f>
        <v>34</v>
      </c>
      <c r="AD272" s="42">
        <f t="shared" si="53"/>
        <v>78</v>
      </c>
      <c r="AE272" s="42">
        <f t="shared" si="48"/>
        <v>314</v>
      </c>
      <c r="AF272" s="42">
        <f>ROUND(($H272-SUM($R272:$S272))*'Cust MB ComLg True Rate Spread'!$H$25,0)</f>
        <v>15</v>
      </c>
      <c r="AG272" s="42">
        <f t="shared" si="54"/>
        <v>44</v>
      </c>
      <c r="AH272" s="42">
        <f>ROUND(($I272-SUM($T272:$U272))*'Cust MB ComLg True Rate Spread'!$J$25,0)</f>
        <v>0</v>
      </c>
      <c r="AI272" s="42">
        <f>'Cust MB ComLg True Rate Spread'!$K$15</f>
        <v>0</v>
      </c>
      <c r="AJ272" s="44">
        <f t="shared" si="55"/>
        <v>25</v>
      </c>
    </row>
    <row r="273" spans="1:36">
      <c r="A273" s="3">
        <f t="shared" si="45"/>
        <v>2034</v>
      </c>
      <c r="B273" s="3" t="s">
        <v>36</v>
      </c>
      <c r="C273" s="36">
        <v>0</v>
      </c>
      <c r="D273" s="36">
        <v>0</v>
      </c>
      <c r="E273" s="36">
        <f>'ComLg Class kWh'!E278</f>
        <v>1379</v>
      </c>
      <c r="F273" s="36">
        <f>'ComLg Class kWh'!C278</f>
        <v>20500</v>
      </c>
      <c r="G273" s="36">
        <f>'ComLg Class kWh'!D278</f>
        <v>79</v>
      </c>
      <c r="H273" s="36">
        <f>'ComLg Class kWh'!F278</f>
        <v>335</v>
      </c>
      <c r="I273" s="36">
        <f>'ComLg Class kWh'!G278</f>
        <v>75</v>
      </c>
      <c r="J273" s="36">
        <f>'ComLg Class kWh'!H278</f>
        <v>30</v>
      </c>
      <c r="L273" s="42">
        <v>0</v>
      </c>
      <c r="M273" s="42">
        <v>0</v>
      </c>
      <c r="N273" s="42">
        <f>'Cust MB ComLg True Rate Spread'!C$19</f>
        <v>0</v>
      </c>
      <c r="O273" s="42">
        <v>5</v>
      </c>
      <c r="P273" s="42">
        <v>0</v>
      </c>
      <c r="Q273" s="42">
        <v>1</v>
      </c>
      <c r="R273" s="42">
        <f t="shared" si="49"/>
        <v>5</v>
      </c>
      <c r="S273" s="142">
        <v>1</v>
      </c>
      <c r="T273" s="42">
        <f t="shared" si="50"/>
        <v>8</v>
      </c>
      <c r="U273" s="42">
        <v>4</v>
      </c>
      <c r="V273" s="42">
        <v>19</v>
      </c>
      <c r="W273" s="142">
        <v>5</v>
      </c>
      <c r="Y273" s="42">
        <f t="shared" si="51"/>
        <v>0</v>
      </c>
      <c r="Z273" s="42">
        <f t="shared" si="52"/>
        <v>0</v>
      </c>
      <c r="AA273" s="42">
        <f t="shared" si="46"/>
        <v>1379</v>
      </c>
      <c r="AB273" s="42">
        <f t="shared" si="47"/>
        <v>20461</v>
      </c>
      <c r="AC273" s="42">
        <f>ROUND(($F273-SUM($O273:$P273))*'Cust MB ComLg True Rate Spread'!$E$25,0)</f>
        <v>34</v>
      </c>
      <c r="AD273" s="42">
        <f t="shared" si="53"/>
        <v>78</v>
      </c>
      <c r="AE273" s="42">
        <f t="shared" si="48"/>
        <v>314</v>
      </c>
      <c r="AF273" s="42">
        <f>ROUND(($H273-SUM($R273:$S273))*'Cust MB ComLg True Rate Spread'!$H$25,0)</f>
        <v>15</v>
      </c>
      <c r="AG273" s="42">
        <f t="shared" si="54"/>
        <v>44</v>
      </c>
      <c r="AH273" s="42">
        <f>ROUND(($I273-SUM($T273:$U273))*'Cust MB ComLg True Rate Spread'!$J$25,0)</f>
        <v>0</v>
      </c>
      <c r="AI273" s="42">
        <f>'Cust MB ComLg True Rate Spread'!$K$15</f>
        <v>0</v>
      </c>
      <c r="AJ273" s="44">
        <f t="shared" si="55"/>
        <v>25</v>
      </c>
    </row>
    <row r="274" spans="1:36">
      <c r="A274" s="3">
        <f t="shared" si="45"/>
        <v>2034</v>
      </c>
      <c r="B274" s="3" t="s">
        <v>41</v>
      </c>
      <c r="C274" s="36">
        <v>0</v>
      </c>
      <c r="D274" s="36">
        <v>0</v>
      </c>
      <c r="E274" s="36">
        <f>'ComLg Class kWh'!E279</f>
        <v>1382</v>
      </c>
      <c r="F274" s="36">
        <f>'ComLg Class kWh'!C279</f>
        <v>20507</v>
      </c>
      <c r="G274" s="36">
        <f>'ComLg Class kWh'!D279</f>
        <v>79</v>
      </c>
      <c r="H274" s="36">
        <f>'ComLg Class kWh'!F279</f>
        <v>336</v>
      </c>
      <c r="I274" s="36">
        <f>'ComLg Class kWh'!G279</f>
        <v>75</v>
      </c>
      <c r="J274" s="36">
        <f>'ComLg Class kWh'!H279</f>
        <v>30</v>
      </c>
      <c r="L274" s="42">
        <v>0</v>
      </c>
      <c r="M274" s="42">
        <v>0</v>
      </c>
      <c r="N274" s="42">
        <f>'Cust MB ComLg True Rate Spread'!C$19</f>
        <v>0</v>
      </c>
      <c r="O274" s="42">
        <v>5</v>
      </c>
      <c r="P274" s="42">
        <v>0</v>
      </c>
      <c r="Q274" s="42">
        <v>1</v>
      </c>
      <c r="R274" s="42">
        <f t="shared" si="49"/>
        <v>5</v>
      </c>
      <c r="S274" s="142">
        <v>1</v>
      </c>
      <c r="T274" s="42">
        <f t="shared" si="50"/>
        <v>8</v>
      </c>
      <c r="U274" s="42">
        <v>4</v>
      </c>
      <c r="V274" s="42">
        <v>19</v>
      </c>
      <c r="W274" s="142">
        <v>5</v>
      </c>
      <c r="Y274" s="42">
        <f t="shared" si="51"/>
        <v>0</v>
      </c>
      <c r="Z274" s="42">
        <f t="shared" si="52"/>
        <v>0</v>
      </c>
      <c r="AA274" s="42">
        <f t="shared" si="46"/>
        <v>1382</v>
      </c>
      <c r="AB274" s="42">
        <f t="shared" si="47"/>
        <v>20468</v>
      </c>
      <c r="AC274" s="42">
        <f>ROUND(($F274-SUM($O274:$P274))*'Cust MB ComLg True Rate Spread'!$E$25,0)</f>
        <v>34</v>
      </c>
      <c r="AD274" s="42">
        <f t="shared" si="53"/>
        <v>78</v>
      </c>
      <c r="AE274" s="42">
        <f t="shared" si="48"/>
        <v>315</v>
      </c>
      <c r="AF274" s="42">
        <f>ROUND(($H274-SUM($R274:$S274))*'Cust MB ComLg True Rate Spread'!$H$25,0)</f>
        <v>15</v>
      </c>
      <c r="AG274" s="42">
        <f t="shared" si="54"/>
        <v>44</v>
      </c>
      <c r="AH274" s="42">
        <f>ROUND(($I274-SUM($T274:$U274))*'Cust MB ComLg True Rate Spread'!$J$25,0)</f>
        <v>0</v>
      </c>
      <c r="AI274" s="42">
        <f>'Cust MB ComLg True Rate Spread'!$K$15</f>
        <v>0</v>
      </c>
      <c r="AJ274" s="44">
        <f t="shared" si="55"/>
        <v>25</v>
      </c>
    </row>
    <row r="275" spans="1:36">
      <c r="A275" s="3">
        <f t="shared" si="45"/>
        <v>2034</v>
      </c>
      <c r="B275" s="3" t="s">
        <v>42</v>
      </c>
      <c r="C275" s="36">
        <v>0</v>
      </c>
      <c r="D275" s="36">
        <v>0</v>
      </c>
      <c r="E275" s="36">
        <f>'ComLg Class kWh'!E280</f>
        <v>1388</v>
      </c>
      <c r="F275" s="36">
        <f>'ComLg Class kWh'!C280</f>
        <v>20507</v>
      </c>
      <c r="G275" s="36">
        <f>'ComLg Class kWh'!D280</f>
        <v>79</v>
      </c>
      <c r="H275" s="36">
        <f>'ComLg Class kWh'!F280</f>
        <v>338</v>
      </c>
      <c r="I275" s="36">
        <f>'ComLg Class kWh'!G280</f>
        <v>75</v>
      </c>
      <c r="J275" s="36">
        <f>'ComLg Class kWh'!H280</f>
        <v>30</v>
      </c>
      <c r="L275" s="42">
        <v>0</v>
      </c>
      <c r="M275" s="42">
        <v>0</v>
      </c>
      <c r="N275" s="42">
        <f>'Cust MB ComLg True Rate Spread'!C$19</f>
        <v>0</v>
      </c>
      <c r="O275" s="42">
        <v>5</v>
      </c>
      <c r="P275" s="42">
        <v>0</v>
      </c>
      <c r="Q275" s="42">
        <v>1</v>
      </c>
      <c r="R275" s="42">
        <f t="shared" si="49"/>
        <v>5</v>
      </c>
      <c r="S275" s="142">
        <v>1</v>
      </c>
      <c r="T275" s="42">
        <f t="shared" si="50"/>
        <v>8</v>
      </c>
      <c r="U275" s="42">
        <v>4</v>
      </c>
      <c r="V275" s="42">
        <v>19</v>
      </c>
      <c r="W275" s="142">
        <v>5</v>
      </c>
      <c r="Y275" s="42">
        <f t="shared" si="51"/>
        <v>0</v>
      </c>
      <c r="Z275" s="42">
        <f t="shared" si="52"/>
        <v>0</v>
      </c>
      <c r="AA275" s="42">
        <f t="shared" si="46"/>
        <v>1388</v>
      </c>
      <c r="AB275" s="42">
        <f t="shared" si="47"/>
        <v>20468</v>
      </c>
      <c r="AC275" s="42">
        <f>ROUND(($F275-SUM($O275:$P275))*'Cust MB ComLg True Rate Spread'!$E$25,0)</f>
        <v>34</v>
      </c>
      <c r="AD275" s="42">
        <f t="shared" si="53"/>
        <v>78</v>
      </c>
      <c r="AE275" s="42">
        <f t="shared" si="48"/>
        <v>317</v>
      </c>
      <c r="AF275" s="42">
        <f>ROUND(($H275-SUM($R275:$S275))*'Cust MB ComLg True Rate Spread'!$H$25,0)</f>
        <v>15</v>
      </c>
      <c r="AG275" s="42">
        <f t="shared" si="54"/>
        <v>44</v>
      </c>
      <c r="AH275" s="42">
        <f>ROUND(($I275-SUM($T275:$U275))*'Cust MB ComLg True Rate Spread'!$J$25,0)</f>
        <v>0</v>
      </c>
      <c r="AI275" s="42">
        <f>'Cust MB ComLg True Rate Spread'!$K$15</f>
        <v>0</v>
      </c>
      <c r="AJ275" s="44">
        <f t="shared" si="55"/>
        <v>25</v>
      </c>
    </row>
    <row r="276" spans="1:36">
      <c r="A276" s="3">
        <f t="shared" si="45"/>
        <v>2034</v>
      </c>
      <c r="B276" s="3" t="s">
        <v>43</v>
      </c>
      <c r="C276" s="36">
        <v>0</v>
      </c>
      <c r="D276" s="36">
        <v>0</v>
      </c>
      <c r="E276" s="36">
        <f>'ComLg Class kWh'!E281</f>
        <v>1392</v>
      </c>
      <c r="F276" s="36">
        <f>'ComLg Class kWh'!C281</f>
        <v>20504</v>
      </c>
      <c r="G276" s="36">
        <f>'ComLg Class kWh'!D281</f>
        <v>78</v>
      </c>
      <c r="H276" s="36">
        <f>'ComLg Class kWh'!F281</f>
        <v>339</v>
      </c>
      <c r="I276" s="36">
        <f>'ComLg Class kWh'!G281</f>
        <v>75</v>
      </c>
      <c r="J276" s="36">
        <f>'ComLg Class kWh'!H281</f>
        <v>30</v>
      </c>
      <c r="L276" s="42">
        <v>0</v>
      </c>
      <c r="M276" s="42">
        <v>0</v>
      </c>
      <c r="N276" s="42">
        <f>'Cust MB ComLg True Rate Spread'!C$19</f>
        <v>0</v>
      </c>
      <c r="O276" s="42">
        <v>5</v>
      </c>
      <c r="P276" s="42">
        <v>0</v>
      </c>
      <c r="Q276" s="42">
        <v>1</v>
      </c>
      <c r="R276" s="42">
        <f t="shared" si="49"/>
        <v>5</v>
      </c>
      <c r="S276" s="142">
        <v>1</v>
      </c>
      <c r="T276" s="42">
        <f t="shared" si="50"/>
        <v>8</v>
      </c>
      <c r="U276" s="42">
        <v>4</v>
      </c>
      <c r="V276" s="42">
        <v>19</v>
      </c>
      <c r="W276" s="142">
        <v>5</v>
      </c>
      <c r="Y276" s="42">
        <f t="shared" si="51"/>
        <v>0</v>
      </c>
      <c r="Z276" s="42">
        <f t="shared" si="52"/>
        <v>0</v>
      </c>
      <c r="AA276" s="42">
        <f t="shared" si="46"/>
        <v>1392</v>
      </c>
      <c r="AB276" s="42">
        <f t="shared" si="47"/>
        <v>20465</v>
      </c>
      <c r="AC276" s="42">
        <f>ROUND(($F276-SUM($O276:$P276))*'Cust MB ComLg True Rate Spread'!$E$25,0)</f>
        <v>34</v>
      </c>
      <c r="AD276" s="42">
        <f t="shared" si="53"/>
        <v>77</v>
      </c>
      <c r="AE276" s="42">
        <f t="shared" si="48"/>
        <v>318</v>
      </c>
      <c r="AF276" s="42">
        <f>ROUND(($H276-SUM($R276:$S276))*'Cust MB ComLg True Rate Spread'!$H$25,0)</f>
        <v>15</v>
      </c>
      <c r="AG276" s="42">
        <f t="shared" si="54"/>
        <v>44</v>
      </c>
      <c r="AH276" s="42">
        <f>ROUND(($I276-SUM($T276:$U276))*'Cust MB ComLg True Rate Spread'!$J$25,0)</f>
        <v>0</v>
      </c>
      <c r="AI276" s="42">
        <f>'Cust MB ComLg True Rate Spread'!$K$15</f>
        <v>0</v>
      </c>
      <c r="AJ276" s="44">
        <f t="shared" si="55"/>
        <v>25</v>
      </c>
    </row>
    <row r="277" spans="1:36">
      <c r="A277" s="3">
        <f t="shared" si="45"/>
        <v>2034</v>
      </c>
      <c r="B277" s="3" t="s">
        <v>44</v>
      </c>
      <c r="C277" s="36">
        <v>0</v>
      </c>
      <c r="D277" s="36">
        <v>0</v>
      </c>
      <c r="E277" s="36">
        <f>'ComLg Class kWh'!E282</f>
        <v>1397</v>
      </c>
      <c r="F277" s="36">
        <f>'ComLg Class kWh'!C282</f>
        <v>20501</v>
      </c>
      <c r="G277" s="36">
        <f>'ComLg Class kWh'!D282</f>
        <v>77</v>
      </c>
      <c r="H277" s="36">
        <f>'ComLg Class kWh'!F282</f>
        <v>339</v>
      </c>
      <c r="I277" s="36">
        <f>'ComLg Class kWh'!G282</f>
        <v>75</v>
      </c>
      <c r="J277" s="36">
        <f>'ComLg Class kWh'!H282</f>
        <v>30</v>
      </c>
      <c r="L277" s="42">
        <v>0</v>
      </c>
      <c r="M277" s="42">
        <v>0</v>
      </c>
      <c r="N277" s="42">
        <f>'Cust MB ComLg True Rate Spread'!C$19</f>
        <v>0</v>
      </c>
      <c r="O277" s="42">
        <v>5</v>
      </c>
      <c r="P277" s="42">
        <v>0</v>
      </c>
      <c r="Q277" s="42">
        <v>1</v>
      </c>
      <c r="R277" s="42">
        <f t="shared" si="49"/>
        <v>5</v>
      </c>
      <c r="S277" s="142">
        <v>1</v>
      </c>
      <c r="T277" s="42">
        <f t="shared" si="50"/>
        <v>8</v>
      </c>
      <c r="U277" s="42">
        <v>4</v>
      </c>
      <c r="V277" s="42">
        <v>19</v>
      </c>
      <c r="W277" s="142">
        <v>5</v>
      </c>
      <c r="Y277" s="42">
        <f t="shared" si="51"/>
        <v>0</v>
      </c>
      <c r="Z277" s="42">
        <f t="shared" si="52"/>
        <v>0</v>
      </c>
      <c r="AA277" s="42">
        <f t="shared" si="46"/>
        <v>1397</v>
      </c>
      <c r="AB277" s="42">
        <f t="shared" si="47"/>
        <v>20462</v>
      </c>
      <c r="AC277" s="42">
        <f>ROUND(($F277-SUM($O277:$P277))*'Cust MB ComLg True Rate Spread'!$E$25,0)</f>
        <v>34</v>
      </c>
      <c r="AD277" s="42">
        <f t="shared" si="53"/>
        <v>76</v>
      </c>
      <c r="AE277" s="42">
        <f t="shared" si="48"/>
        <v>318</v>
      </c>
      <c r="AF277" s="42">
        <f>ROUND(($H277-SUM($R277:$S277))*'Cust MB ComLg True Rate Spread'!$H$25,0)</f>
        <v>15</v>
      </c>
      <c r="AG277" s="42">
        <f t="shared" si="54"/>
        <v>44</v>
      </c>
      <c r="AH277" s="42">
        <f>ROUND(($I277-SUM($T277:$U277))*'Cust MB ComLg True Rate Spread'!$J$25,0)</f>
        <v>0</v>
      </c>
      <c r="AI277" s="42">
        <f>'Cust MB ComLg True Rate Spread'!$K$15</f>
        <v>0</v>
      </c>
      <c r="AJ277" s="44">
        <f t="shared" si="55"/>
        <v>25</v>
      </c>
    </row>
    <row r="278" spans="1:36">
      <c r="A278" s="3">
        <f t="shared" si="45"/>
        <v>2034</v>
      </c>
      <c r="B278" s="3" t="s">
        <v>45</v>
      </c>
      <c r="C278" s="36">
        <v>0</v>
      </c>
      <c r="D278" s="36">
        <v>0</v>
      </c>
      <c r="E278" s="36">
        <f>'ComLg Class kWh'!E283</f>
        <v>1401</v>
      </c>
      <c r="F278" s="36">
        <f>'ComLg Class kWh'!C283</f>
        <v>20499</v>
      </c>
      <c r="G278" s="36">
        <f>'ComLg Class kWh'!D283</f>
        <v>77</v>
      </c>
      <c r="H278" s="36">
        <f>'ComLg Class kWh'!F283</f>
        <v>341</v>
      </c>
      <c r="I278" s="36">
        <f>'ComLg Class kWh'!G283</f>
        <v>75</v>
      </c>
      <c r="J278" s="36">
        <f>'ComLg Class kWh'!H283</f>
        <v>30</v>
      </c>
      <c r="L278" s="42">
        <v>0</v>
      </c>
      <c r="M278" s="42">
        <v>0</v>
      </c>
      <c r="N278" s="42">
        <f>'Cust MB ComLg True Rate Spread'!C$19</f>
        <v>0</v>
      </c>
      <c r="O278" s="42">
        <v>5</v>
      </c>
      <c r="P278" s="42">
        <v>0</v>
      </c>
      <c r="Q278" s="42">
        <v>1</v>
      </c>
      <c r="R278" s="42">
        <f t="shared" si="49"/>
        <v>5</v>
      </c>
      <c r="S278" s="142">
        <v>1</v>
      </c>
      <c r="T278" s="42">
        <f t="shared" si="50"/>
        <v>8</v>
      </c>
      <c r="U278" s="42">
        <v>4</v>
      </c>
      <c r="V278" s="42">
        <v>19</v>
      </c>
      <c r="W278" s="142">
        <v>5</v>
      </c>
      <c r="Y278" s="42">
        <f t="shared" si="51"/>
        <v>0</v>
      </c>
      <c r="Z278" s="42">
        <f t="shared" si="52"/>
        <v>0</v>
      </c>
      <c r="AA278" s="42">
        <f t="shared" si="46"/>
        <v>1401</v>
      </c>
      <c r="AB278" s="42">
        <f t="shared" si="47"/>
        <v>20460</v>
      </c>
      <c r="AC278" s="42">
        <f>ROUND(($F278-SUM($O278:$P278))*'Cust MB ComLg True Rate Spread'!$E$25,0)</f>
        <v>34</v>
      </c>
      <c r="AD278" s="42">
        <f t="shared" si="53"/>
        <v>76</v>
      </c>
      <c r="AE278" s="42">
        <f t="shared" si="48"/>
        <v>320</v>
      </c>
      <c r="AF278" s="42">
        <f>ROUND(($H278-SUM($R278:$S278))*'Cust MB ComLg True Rate Spread'!$H$25,0)</f>
        <v>15</v>
      </c>
      <c r="AG278" s="42">
        <f t="shared" si="54"/>
        <v>44</v>
      </c>
      <c r="AH278" s="42">
        <f>ROUND(($I278-SUM($T278:$U278))*'Cust MB ComLg True Rate Spread'!$J$25,0)</f>
        <v>0</v>
      </c>
      <c r="AI278" s="42">
        <f>'Cust MB ComLg True Rate Spread'!$K$15</f>
        <v>0</v>
      </c>
      <c r="AJ278" s="44">
        <f t="shared" si="55"/>
        <v>25</v>
      </c>
    </row>
    <row r="279" spans="1:36">
      <c r="A279" s="3">
        <f t="shared" si="45"/>
        <v>2034</v>
      </c>
      <c r="B279" s="3" t="s">
        <v>46</v>
      </c>
      <c r="C279" s="36">
        <v>0</v>
      </c>
      <c r="D279" s="36">
        <v>0</v>
      </c>
      <c r="E279" s="36">
        <f>'ComLg Class kWh'!E284</f>
        <v>1406</v>
      </c>
      <c r="F279" s="36">
        <f>'ComLg Class kWh'!C284</f>
        <v>20498</v>
      </c>
      <c r="G279" s="36">
        <f>'ComLg Class kWh'!D284</f>
        <v>77</v>
      </c>
      <c r="H279" s="36">
        <f>'ComLg Class kWh'!F284</f>
        <v>342</v>
      </c>
      <c r="I279" s="36">
        <f>'ComLg Class kWh'!G284</f>
        <v>75</v>
      </c>
      <c r="J279" s="36">
        <f>'ComLg Class kWh'!H284</f>
        <v>30</v>
      </c>
      <c r="L279" s="42">
        <v>0</v>
      </c>
      <c r="M279" s="42">
        <v>0</v>
      </c>
      <c r="N279" s="42">
        <f>'Cust MB ComLg True Rate Spread'!C$19</f>
        <v>0</v>
      </c>
      <c r="O279" s="42">
        <v>5</v>
      </c>
      <c r="P279" s="42">
        <v>0</v>
      </c>
      <c r="Q279" s="42">
        <v>1</v>
      </c>
      <c r="R279" s="42">
        <f t="shared" si="49"/>
        <v>5</v>
      </c>
      <c r="S279" s="142">
        <v>1</v>
      </c>
      <c r="T279" s="42">
        <f t="shared" si="50"/>
        <v>8</v>
      </c>
      <c r="U279" s="42">
        <v>4</v>
      </c>
      <c r="V279" s="42">
        <v>19</v>
      </c>
      <c r="W279" s="142">
        <v>5</v>
      </c>
      <c r="Y279" s="42">
        <f t="shared" si="51"/>
        <v>0</v>
      </c>
      <c r="Z279" s="42">
        <f t="shared" si="52"/>
        <v>0</v>
      </c>
      <c r="AA279" s="42">
        <f t="shared" si="46"/>
        <v>1406</v>
      </c>
      <c r="AB279" s="42">
        <f t="shared" si="47"/>
        <v>20459</v>
      </c>
      <c r="AC279" s="42">
        <f>ROUND(($F279-SUM($O279:$P279))*'Cust MB ComLg True Rate Spread'!$E$25,0)</f>
        <v>34</v>
      </c>
      <c r="AD279" s="42">
        <f t="shared" si="53"/>
        <v>76</v>
      </c>
      <c r="AE279" s="42">
        <f t="shared" si="48"/>
        <v>321</v>
      </c>
      <c r="AF279" s="42">
        <f>ROUND(($H279-SUM($R279:$S279))*'Cust MB ComLg True Rate Spread'!$H$25,0)</f>
        <v>15</v>
      </c>
      <c r="AG279" s="42">
        <f t="shared" si="54"/>
        <v>44</v>
      </c>
      <c r="AH279" s="42">
        <f>ROUND(($I279-SUM($T279:$U279))*'Cust MB ComLg True Rate Spread'!$J$25,0)</f>
        <v>0</v>
      </c>
      <c r="AI279" s="42">
        <f>'Cust MB ComLg True Rate Spread'!$K$15</f>
        <v>0</v>
      </c>
      <c r="AJ279" s="44">
        <f t="shared" si="55"/>
        <v>25</v>
      </c>
    </row>
    <row r="280" spans="1:36">
      <c r="A280" s="3">
        <f t="shared" si="45"/>
        <v>2035</v>
      </c>
      <c r="B280" s="3" t="s">
        <v>31</v>
      </c>
      <c r="C280" s="36">
        <v>0</v>
      </c>
      <c r="D280" s="36">
        <v>0</v>
      </c>
      <c r="E280" s="36">
        <f>'ComLg Class kWh'!E285</f>
        <v>1411</v>
      </c>
      <c r="F280" s="36">
        <f>'ComLg Class kWh'!C285</f>
        <v>20504</v>
      </c>
      <c r="G280" s="36">
        <f>'ComLg Class kWh'!D285</f>
        <v>77</v>
      </c>
      <c r="H280" s="36">
        <f>'ComLg Class kWh'!F285</f>
        <v>342</v>
      </c>
      <c r="I280" s="36">
        <f>'ComLg Class kWh'!G285</f>
        <v>75</v>
      </c>
      <c r="J280" s="36">
        <f>'ComLg Class kWh'!H285</f>
        <v>30</v>
      </c>
      <c r="L280" s="42">
        <v>0</v>
      </c>
      <c r="M280" s="42">
        <v>0</v>
      </c>
      <c r="N280" s="42">
        <f>'Cust MB ComLg True Rate Spread'!C$19</f>
        <v>0</v>
      </c>
      <c r="O280" s="42">
        <v>5</v>
      </c>
      <c r="P280" s="42">
        <v>0</v>
      </c>
      <c r="Q280" s="42">
        <v>1</v>
      </c>
      <c r="R280" s="42">
        <f t="shared" si="49"/>
        <v>5</v>
      </c>
      <c r="S280" s="142">
        <v>1</v>
      </c>
      <c r="T280" s="42">
        <f t="shared" si="50"/>
        <v>8</v>
      </c>
      <c r="U280" s="42">
        <v>4</v>
      </c>
      <c r="V280" s="42">
        <v>19</v>
      </c>
      <c r="W280" s="142">
        <v>5</v>
      </c>
      <c r="Y280" s="42">
        <f t="shared" si="51"/>
        <v>0</v>
      </c>
      <c r="Z280" s="42">
        <f t="shared" si="52"/>
        <v>0</v>
      </c>
      <c r="AA280" s="42">
        <f t="shared" si="46"/>
        <v>1411</v>
      </c>
      <c r="AB280" s="42">
        <f t="shared" si="47"/>
        <v>20465</v>
      </c>
      <c r="AC280" s="42">
        <f>ROUND(($F280-SUM($O280:$P280))*'Cust MB ComLg True Rate Spread'!$E$25,0)</f>
        <v>34</v>
      </c>
      <c r="AD280" s="42">
        <f t="shared" si="53"/>
        <v>76</v>
      </c>
      <c r="AE280" s="42">
        <f t="shared" si="48"/>
        <v>321</v>
      </c>
      <c r="AF280" s="42">
        <f>ROUND(($H280-SUM($R280:$S280))*'Cust MB ComLg True Rate Spread'!$H$25,0)</f>
        <v>15</v>
      </c>
      <c r="AG280" s="42">
        <f t="shared" si="54"/>
        <v>44</v>
      </c>
      <c r="AH280" s="42">
        <f>ROUND(($I280-SUM($T280:$U280))*'Cust MB ComLg True Rate Spread'!$J$25,0)</f>
        <v>0</v>
      </c>
      <c r="AI280" s="42">
        <f>'Cust MB ComLg True Rate Spread'!$K$15</f>
        <v>0</v>
      </c>
      <c r="AJ280" s="44">
        <f t="shared" si="55"/>
        <v>25</v>
      </c>
    </row>
    <row r="281" spans="1:36">
      <c r="A281" s="3">
        <f t="shared" si="45"/>
        <v>2035</v>
      </c>
      <c r="B281" s="3" t="s">
        <v>32</v>
      </c>
      <c r="C281" s="36">
        <v>0</v>
      </c>
      <c r="D281" s="36">
        <v>0</v>
      </c>
      <c r="E281" s="36">
        <f>'ComLg Class kWh'!E286</f>
        <v>1416</v>
      </c>
      <c r="F281" s="36">
        <f>'ComLg Class kWh'!C286</f>
        <v>20508</v>
      </c>
      <c r="G281" s="36">
        <f>'ComLg Class kWh'!D286</f>
        <v>77</v>
      </c>
      <c r="H281" s="36">
        <f>'ComLg Class kWh'!F286</f>
        <v>343</v>
      </c>
      <c r="I281" s="36">
        <f>'ComLg Class kWh'!G286</f>
        <v>75</v>
      </c>
      <c r="J281" s="36">
        <f>'ComLg Class kWh'!H286</f>
        <v>30</v>
      </c>
      <c r="L281" s="42">
        <v>0</v>
      </c>
      <c r="M281" s="42">
        <v>0</v>
      </c>
      <c r="N281" s="42">
        <f>'Cust MB ComLg True Rate Spread'!C$19</f>
        <v>0</v>
      </c>
      <c r="O281" s="42">
        <v>5</v>
      </c>
      <c r="P281" s="42">
        <v>0</v>
      </c>
      <c r="Q281" s="42">
        <v>1</v>
      </c>
      <c r="R281" s="42">
        <f t="shared" si="49"/>
        <v>5</v>
      </c>
      <c r="S281" s="142">
        <v>1</v>
      </c>
      <c r="T281" s="42">
        <f t="shared" si="50"/>
        <v>8</v>
      </c>
      <c r="U281" s="42">
        <v>4</v>
      </c>
      <c r="V281" s="42">
        <v>19</v>
      </c>
      <c r="W281" s="142">
        <v>5</v>
      </c>
      <c r="Y281" s="42">
        <f t="shared" si="51"/>
        <v>0</v>
      </c>
      <c r="Z281" s="42">
        <f t="shared" si="52"/>
        <v>0</v>
      </c>
      <c r="AA281" s="42">
        <f t="shared" si="46"/>
        <v>1416</v>
      </c>
      <c r="AB281" s="42">
        <f t="shared" si="47"/>
        <v>20469</v>
      </c>
      <c r="AC281" s="42">
        <f>ROUND(($F281-SUM($O281:$P281))*'Cust MB ComLg True Rate Spread'!$E$25,0)</f>
        <v>34</v>
      </c>
      <c r="AD281" s="42">
        <f t="shared" si="53"/>
        <v>76</v>
      </c>
      <c r="AE281" s="42">
        <f t="shared" si="48"/>
        <v>322</v>
      </c>
      <c r="AF281" s="42">
        <f>ROUND(($H281-SUM($R281:$S281))*'Cust MB ComLg True Rate Spread'!$H$25,0)</f>
        <v>15</v>
      </c>
      <c r="AG281" s="42">
        <f t="shared" si="54"/>
        <v>44</v>
      </c>
      <c r="AH281" s="42">
        <f>ROUND(($I281-SUM($T281:$U281))*'Cust MB ComLg True Rate Spread'!$J$25,0)</f>
        <v>0</v>
      </c>
      <c r="AI281" s="42">
        <f>'Cust MB ComLg True Rate Spread'!$K$15</f>
        <v>0</v>
      </c>
      <c r="AJ281" s="44">
        <f t="shared" si="55"/>
        <v>25</v>
      </c>
    </row>
    <row r="282" spans="1:36">
      <c r="A282" s="3">
        <f t="shared" si="45"/>
        <v>2035</v>
      </c>
      <c r="B282" s="3" t="s">
        <v>33</v>
      </c>
      <c r="C282" s="36">
        <v>0</v>
      </c>
      <c r="D282" s="36">
        <v>0</v>
      </c>
      <c r="E282" s="36">
        <f>'ComLg Class kWh'!E287</f>
        <v>1421</v>
      </c>
      <c r="F282" s="36">
        <f>'ComLg Class kWh'!C287</f>
        <v>20509</v>
      </c>
      <c r="G282" s="36">
        <f>'ComLg Class kWh'!D287</f>
        <v>77</v>
      </c>
      <c r="H282" s="36">
        <f>'ComLg Class kWh'!F287</f>
        <v>345</v>
      </c>
      <c r="I282" s="36">
        <f>'ComLg Class kWh'!G287</f>
        <v>75</v>
      </c>
      <c r="J282" s="36">
        <f>'ComLg Class kWh'!H287</f>
        <v>30</v>
      </c>
      <c r="L282" s="42">
        <v>0</v>
      </c>
      <c r="M282" s="42">
        <v>0</v>
      </c>
      <c r="N282" s="42">
        <f>'Cust MB ComLg True Rate Spread'!C$19</f>
        <v>0</v>
      </c>
      <c r="O282" s="42">
        <v>5</v>
      </c>
      <c r="P282" s="42">
        <v>0</v>
      </c>
      <c r="Q282" s="42">
        <v>1</v>
      </c>
      <c r="R282" s="42">
        <f t="shared" si="49"/>
        <v>5</v>
      </c>
      <c r="S282" s="142">
        <v>1</v>
      </c>
      <c r="T282" s="42">
        <f t="shared" si="50"/>
        <v>8</v>
      </c>
      <c r="U282" s="42">
        <v>4</v>
      </c>
      <c r="V282" s="42">
        <v>19</v>
      </c>
      <c r="W282" s="142">
        <v>5</v>
      </c>
      <c r="Y282" s="42">
        <f t="shared" si="51"/>
        <v>0</v>
      </c>
      <c r="Z282" s="42">
        <f t="shared" si="52"/>
        <v>0</v>
      </c>
      <c r="AA282" s="42">
        <f t="shared" si="46"/>
        <v>1421</v>
      </c>
      <c r="AB282" s="42">
        <f t="shared" si="47"/>
        <v>20470</v>
      </c>
      <c r="AC282" s="42">
        <f>ROUND(($F282-SUM($O282:$P282))*'Cust MB ComLg True Rate Spread'!$E$25,0)</f>
        <v>34</v>
      </c>
      <c r="AD282" s="42">
        <f t="shared" si="53"/>
        <v>76</v>
      </c>
      <c r="AE282" s="42">
        <f t="shared" si="48"/>
        <v>324</v>
      </c>
      <c r="AF282" s="42">
        <f>ROUND(($H282-SUM($R282:$S282))*'Cust MB ComLg True Rate Spread'!$H$25,0)</f>
        <v>15</v>
      </c>
      <c r="AG282" s="42">
        <f t="shared" si="54"/>
        <v>44</v>
      </c>
      <c r="AH282" s="42">
        <f>ROUND(($I282-SUM($T282:$U282))*'Cust MB ComLg True Rate Spread'!$J$25,0)</f>
        <v>0</v>
      </c>
      <c r="AI282" s="42">
        <f>'Cust MB ComLg True Rate Spread'!$K$15</f>
        <v>0</v>
      </c>
      <c r="AJ282" s="44">
        <f t="shared" si="55"/>
        <v>25</v>
      </c>
    </row>
    <row r="283" spans="1:36">
      <c r="A283" s="3">
        <f t="shared" ref="A283:A315" si="56">+A271+1</f>
        <v>2035</v>
      </c>
      <c r="B283" s="3" t="s">
        <v>34</v>
      </c>
      <c r="C283" s="36">
        <v>0</v>
      </c>
      <c r="D283" s="36">
        <v>0</v>
      </c>
      <c r="E283" s="36">
        <f>'ComLg Class kWh'!E288</f>
        <v>1425</v>
      </c>
      <c r="F283" s="36">
        <f>'ComLg Class kWh'!C288</f>
        <v>20514</v>
      </c>
      <c r="G283" s="36">
        <f>'ComLg Class kWh'!D288</f>
        <v>77</v>
      </c>
      <c r="H283" s="36">
        <f>'ComLg Class kWh'!F288</f>
        <v>346</v>
      </c>
      <c r="I283" s="36">
        <f>'ComLg Class kWh'!G288</f>
        <v>75</v>
      </c>
      <c r="J283" s="36">
        <f>'ComLg Class kWh'!H288</f>
        <v>30</v>
      </c>
      <c r="L283" s="42">
        <v>0</v>
      </c>
      <c r="M283" s="42">
        <v>0</v>
      </c>
      <c r="N283" s="42">
        <f>'Cust MB ComLg True Rate Spread'!C$19</f>
        <v>0</v>
      </c>
      <c r="O283" s="42">
        <v>5</v>
      </c>
      <c r="P283" s="42">
        <v>0</v>
      </c>
      <c r="Q283" s="42">
        <v>1</v>
      </c>
      <c r="R283" s="42">
        <f t="shared" si="49"/>
        <v>5</v>
      </c>
      <c r="S283" s="142">
        <v>1</v>
      </c>
      <c r="T283" s="42">
        <f t="shared" si="50"/>
        <v>8</v>
      </c>
      <c r="U283" s="42">
        <v>4</v>
      </c>
      <c r="V283" s="42">
        <v>19</v>
      </c>
      <c r="W283" s="142">
        <v>5</v>
      </c>
      <c r="Y283" s="42">
        <f t="shared" si="51"/>
        <v>0</v>
      </c>
      <c r="Z283" s="42">
        <f t="shared" si="52"/>
        <v>0</v>
      </c>
      <c r="AA283" s="42">
        <f t="shared" si="46"/>
        <v>1425</v>
      </c>
      <c r="AB283" s="42">
        <f t="shared" si="47"/>
        <v>20475</v>
      </c>
      <c r="AC283" s="42">
        <f>ROUND(($F283-SUM($O283:$P283))*'Cust MB ComLg True Rate Spread'!$E$25,0)</f>
        <v>34</v>
      </c>
      <c r="AD283" s="42">
        <f t="shared" si="53"/>
        <v>76</v>
      </c>
      <c r="AE283" s="42">
        <f t="shared" si="48"/>
        <v>325</v>
      </c>
      <c r="AF283" s="42">
        <f>ROUND(($H283-SUM($R283:$S283))*'Cust MB ComLg True Rate Spread'!$H$25,0)</f>
        <v>15</v>
      </c>
      <c r="AG283" s="42">
        <f t="shared" si="54"/>
        <v>44</v>
      </c>
      <c r="AH283" s="42">
        <f>ROUND(($I283-SUM($T283:$U283))*'Cust MB ComLg True Rate Spread'!$J$25,0)</f>
        <v>0</v>
      </c>
      <c r="AI283" s="42">
        <f>'Cust MB ComLg True Rate Spread'!$K$15</f>
        <v>0</v>
      </c>
      <c r="AJ283" s="44">
        <f t="shared" si="55"/>
        <v>25</v>
      </c>
    </row>
    <row r="284" spans="1:36">
      <c r="A284" s="3">
        <f t="shared" si="56"/>
        <v>2035</v>
      </c>
      <c r="B284" s="3" t="s">
        <v>35</v>
      </c>
      <c r="C284" s="36">
        <v>0</v>
      </c>
      <c r="D284" s="36">
        <v>0</v>
      </c>
      <c r="E284" s="36">
        <f>'ComLg Class kWh'!E289</f>
        <v>1430</v>
      </c>
      <c r="F284" s="36">
        <f>'ComLg Class kWh'!C289</f>
        <v>20517</v>
      </c>
      <c r="G284" s="36">
        <f>'ComLg Class kWh'!D289</f>
        <v>77</v>
      </c>
      <c r="H284" s="36">
        <f>'ComLg Class kWh'!F289</f>
        <v>346</v>
      </c>
      <c r="I284" s="36">
        <f>'ComLg Class kWh'!G289</f>
        <v>75</v>
      </c>
      <c r="J284" s="36">
        <f>'ComLg Class kWh'!H289</f>
        <v>30</v>
      </c>
      <c r="L284" s="42">
        <v>0</v>
      </c>
      <c r="M284" s="42">
        <v>0</v>
      </c>
      <c r="N284" s="42">
        <f>'Cust MB ComLg True Rate Spread'!C$19</f>
        <v>0</v>
      </c>
      <c r="O284" s="42">
        <v>5</v>
      </c>
      <c r="P284" s="42">
        <v>0</v>
      </c>
      <c r="Q284" s="42">
        <v>1</v>
      </c>
      <c r="R284" s="42">
        <f t="shared" si="49"/>
        <v>5</v>
      </c>
      <c r="S284" s="142">
        <v>1</v>
      </c>
      <c r="T284" s="42">
        <f t="shared" si="50"/>
        <v>8</v>
      </c>
      <c r="U284" s="42">
        <v>4</v>
      </c>
      <c r="V284" s="42">
        <v>19</v>
      </c>
      <c r="W284" s="142">
        <v>5</v>
      </c>
      <c r="Y284" s="42">
        <f t="shared" si="51"/>
        <v>0</v>
      </c>
      <c r="Z284" s="42">
        <f t="shared" si="52"/>
        <v>0</v>
      </c>
      <c r="AA284" s="42">
        <f t="shared" si="46"/>
        <v>1430</v>
      </c>
      <c r="AB284" s="42">
        <f t="shared" si="47"/>
        <v>20478</v>
      </c>
      <c r="AC284" s="42">
        <f>ROUND(($F284-SUM($O284:$P284))*'Cust MB ComLg True Rate Spread'!$E$25,0)</f>
        <v>34</v>
      </c>
      <c r="AD284" s="42">
        <f t="shared" si="53"/>
        <v>76</v>
      </c>
      <c r="AE284" s="42">
        <f t="shared" si="48"/>
        <v>325</v>
      </c>
      <c r="AF284" s="42">
        <f>ROUND(($H284-SUM($R284:$S284))*'Cust MB ComLg True Rate Spread'!$H$25,0)</f>
        <v>15</v>
      </c>
      <c r="AG284" s="42">
        <f t="shared" si="54"/>
        <v>44</v>
      </c>
      <c r="AH284" s="42">
        <f>ROUND(($I284-SUM($T284:$U284))*'Cust MB ComLg True Rate Spread'!$J$25,0)</f>
        <v>0</v>
      </c>
      <c r="AI284" s="42">
        <f>'Cust MB ComLg True Rate Spread'!$K$15</f>
        <v>0</v>
      </c>
      <c r="AJ284" s="44">
        <f t="shared" si="55"/>
        <v>25</v>
      </c>
    </row>
    <row r="285" spans="1:36">
      <c r="A285" s="3">
        <f t="shared" si="56"/>
        <v>2035</v>
      </c>
      <c r="B285" s="3" t="s">
        <v>36</v>
      </c>
      <c r="C285" s="36">
        <v>0</v>
      </c>
      <c r="D285" s="36">
        <v>0</v>
      </c>
      <c r="E285" s="36">
        <f>'ComLg Class kWh'!E290</f>
        <v>1434</v>
      </c>
      <c r="F285" s="36">
        <f>'ComLg Class kWh'!C290</f>
        <v>20523</v>
      </c>
      <c r="G285" s="36">
        <f>'ComLg Class kWh'!D290</f>
        <v>76</v>
      </c>
      <c r="H285" s="36">
        <f>'ComLg Class kWh'!F290</f>
        <v>349</v>
      </c>
      <c r="I285" s="36">
        <f>'ComLg Class kWh'!G290</f>
        <v>75</v>
      </c>
      <c r="J285" s="36">
        <f>'ComLg Class kWh'!H290</f>
        <v>30</v>
      </c>
      <c r="L285" s="42">
        <v>0</v>
      </c>
      <c r="M285" s="42">
        <v>0</v>
      </c>
      <c r="N285" s="42">
        <f>'Cust MB ComLg True Rate Spread'!C$19</f>
        <v>0</v>
      </c>
      <c r="O285" s="42">
        <v>5</v>
      </c>
      <c r="P285" s="42">
        <v>0</v>
      </c>
      <c r="Q285" s="42">
        <v>1</v>
      </c>
      <c r="R285" s="42">
        <f t="shared" si="49"/>
        <v>5</v>
      </c>
      <c r="S285" s="142">
        <v>1</v>
      </c>
      <c r="T285" s="42">
        <f t="shared" si="50"/>
        <v>8</v>
      </c>
      <c r="U285" s="42">
        <v>4</v>
      </c>
      <c r="V285" s="42">
        <v>19</v>
      </c>
      <c r="W285" s="142">
        <v>5</v>
      </c>
      <c r="Y285" s="42">
        <f t="shared" si="51"/>
        <v>0</v>
      </c>
      <c r="Z285" s="42">
        <f t="shared" si="52"/>
        <v>0</v>
      </c>
      <c r="AA285" s="42">
        <f t="shared" si="46"/>
        <v>1434</v>
      </c>
      <c r="AB285" s="42">
        <f t="shared" si="47"/>
        <v>20484</v>
      </c>
      <c r="AC285" s="42">
        <f>ROUND(($F285-SUM($O285:$P285))*'Cust MB ComLg True Rate Spread'!$E$25,0)</f>
        <v>34</v>
      </c>
      <c r="AD285" s="42">
        <f t="shared" si="53"/>
        <v>75</v>
      </c>
      <c r="AE285" s="42">
        <f t="shared" si="48"/>
        <v>328</v>
      </c>
      <c r="AF285" s="42">
        <f>ROUND(($H285-SUM($R285:$S285))*'Cust MB ComLg True Rate Spread'!$H$25,0)</f>
        <v>15</v>
      </c>
      <c r="AG285" s="42">
        <f t="shared" si="54"/>
        <v>44</v>
      </c>
      <c r="AH285" s="42">
        <f>ROUND(($I285-SUM($T285:$U285))*'Cust MB ComLg True Rate Spread'!$J$25,0)</f>
        <v>0</v>
      </c>
      <c r="AI285" s="42">
        <f>'Cust MB ComLg True Rate Spread'!$K$15</f>
        <v>0</v>
      </c>
      <c r="AJ285" s="44">
        <f t="shared" si="55"/>
        <v>25</v>
      </c>
    </row>
    <row r="286" spans="1:36">
      <c r="A286" s="3">
        <f t="shared" si="56"/>
        <v>2035</v>
      </c>
      <c r="B286" s="3" t="s">
        <v>41</v>
      </c>
      <c r="C286" s="36">
        <v>0</v>
      </c>
      <c r="D286" s="36">
        <v>0</v>
      </c>
      <c r="E286" s="36">
        <f>'ComLg Class kWh'!E291</f>
        <v>1440</v>
      </c>
      <c r="F286" s="36">
        <f>'ComLg Class kWh'!C291</f>
        <v>20524</v>
      </c>
      <c r="G286" s="36">
        <f>'ComLg Class kWh'!D291</f>
        <v>76</v>
      </c>
      <c r="H286" s="36">
        <f>'ComLg Class kWh'!F291</f>
        <v>349</v>
      </c>
      <c r="I286" s="36">
        <f>'ComLg Class kWh'!G291</f>
        <v>75</v>
      </c>
      <c r="J286" s="36">
        <f>'ComLg Class kWh'!H291</f>
        <v>30</v>
      </c>
      <c r="L286" s="42">
        <v>0</v>
      </c>
      <c r="M286" s="42">
        <v>0</v>
      </c>
      <c r="N286" s="42">
        <f>'Cust MB ComLg True Rate Spread'!C$19</f>
        <v>0</v>
      </c>
      <c r="O286" s="42">
        <v>5</v>
      </c>
      <c r="P286" s="42">
        <v>0</v>
      </c>
      <c r="Q286" s="42">
        <v>1</v>
      </c>
      <c r="R286" s="42">
        <f t="shared" si="49"/>
        <v>5</v>
      </c>
      <c r="S286" s="142">
        <v>1</v>
      </c>
      <c r="T286" s="42">
        <f t="shared" si="50"/>
        <v>8</v>
      </c>
      <c r="U286" s="42">
        <v>4</v>
      </c>
      <c r="V286" s="42">
        <v>19</v>
      </c>
      <c r="W286" s="142">
        <v>5</v>
      </c>
      <c r="Y286" s="42">
        <f t="shared" si="51"/>
        <v>0</v>
      </c>
      <c r="Z286" s="42">
        <f t="shared" si="52"/>
        <v>0</v>
      </c>
      <c r="AA286" s="42">
        <f t="shared" si="46"/>
        <v>1440</v>
      </c>
      <c r="AB286" s="42">
        <f t="shared" si="47"/>
        <v>20485</v>
      </c>
      <c r="AC286" s="42">
        <f>ROUND(($F286-SUM($O286:$P286))*'Cust MB ComLg True Rate Spread'!$E$25,0)</f>
        <v>34</v>
      </c>
      <c r="AD286" s="42">
        <f t="shared" si="53"/>
        <v>75</v>
      </c>
      <c r="AE286" s="42">
        <f t="shared" si="48"/>
        <v>328</v>
      </c>
      <c r="AF286" s="42">
        <f>ROUND(($H286-SUM($R286:$S286))*'Cust MB ComLg True Rate Spread'!$H$25,0)</f>
        <v>15</v>
      </c>
      <c r="AG286" s="42">
        <f t="shared" si="54"/>
        <v>44</v>
      </c>
      <c r="AH286" s="42">
        <f>ROUND(($I286-SUM($T286:$U286))*'Cust MB ComLg True Rate Spread'!$J$25,0)</f>
        <v>0</v>
      </c>
      <c r="AI286" s="42">
        <f>'Cust MB ComLg True Rate Spread'!$K$15</f>
        <v>0</v>
      </c>
      <c r="AJ286" s="44">
        <f t="shared" si="55"/>
        <v>25</v>
      </c>
    </row>
    <row r="287" spans="1:36">
      <c r="A287" s="3">
        <f t="shared" si="56"/>
        <v>2035</v>
      </c>
      <c r="B287" s="3" t="s">
        <v>42</v>
      </c>
      <c r="C287" s="36">
        <v>0</v>
      </c>
      <c r="D287" s="36">
        <v>0</v>
      </c>
      <c r="E287" s="36">
        <f>'ComLg Class kWh'!E292</f>
        <v>1445</v>
      </c>
      <c r="F287" s="36">
        <f>'ComLg Class kWh'!C292</f>
        <v>20526</v>
      </c>
      <c r="G287" s="36">
        <f>'ComLg Class kWh'!D292</f>
        <v>76</v>
      </c>
      <c r="H287" s="36">
        <f>'ComLg Class kWh'!F292</f>
        <v>349</v>
      </c>
      <c r="I287" s="36">
        <f>'ComLg Class kWh'!G292</f>
        <v>75</v>
      </c>
      <c r="J287" s="36">
        <f>'ComLg Class kWh'!H292</f>
        <v>30</v>
      </c>
      <c r="L287" s="42">
        <v>0</v>
      </c>
      <c r="M287" s="42">
        <v>0</v>
      </c>
      <c r="N287" s="42">
        <f>'Cust MB ComLg True Rate Spread'!C$19</f>
        <v>0</v>
      </c>
      <c r="O287" s="42">
        <v>5</v>
      </c>
      <c r="P287" s="42">
        <v>0</v>
      </c>
      <c r="Q287" s="42">
        <v>1</v>
      </c>
      <c r="R287" s="42">
        <f t="shared" si="49"/>
        <v>5</v>
      </c>
      <c r="S287" s="142">
        <v>1</v>
      </c>
      <c r="T287" s="42">
        <f t="shared" si="50"/>
        <v>8</v>
      </c>
      <c r="U287" s="42">
        <v>4</v>
      </c>
      <c r="V287" s="42">
        <v>19</v>
      </c>
      <c r="W287" s="142">
        <v>5</v>
      </c>
      <c r="Y287" s="42">
        <f t="shared" si="51"/>
        <v>0</v>
      </c>
      <c r="Z287" s="42">
        <f t="shared" si="52"/>
        <v>0</v>
      </c>
      <c r="AA287" s="42">
        <f t="shared" si="46"/>
        <v>1445</v>
      </c>
      <c r="AB287" s="42">
        <f t="shared" si="47"/>
        <v>20487</v>
      </c>
      <c r="AC287" s="42">
        <f>ROUND(($F287-SUM($O287:$P287))*'Cust MB ComLg True Rate Spread'!$E$25,0)</f>
        <v>34</v>
      </c>
      <c r="AD287" s="42">
        <f t="shared" si="53"/>
        <v>75</v>
      </c>
      <c r="AE287" s="42">
        <f t="shared" si="48"/>
        <v>328</v>
      </c>
      <c r="AF287" s="42">
        <f>ROUND(($H287-SUM($R287:$S287))*'Cust MB ComLg True Rate Spread'!$H$25,0)</f>
        <v>15</v>
      </c>
      <c r="AG287" s="42">
        <f t="shared" si="54"/>
        <v>44</v>
      </c>
      <c r="AH287" s="42">
        <f>ROUND(($I287-SUM($T287:$U287))*'Cust MB ComLg True Rate Spread'!$J$25,0)</f>
        <v>0</v>
      </c>
      <c r="AI287" s="42">
        <f>'Cust MB ComLg True Rate Spread'!$K$15</f>
        <v>0</v>
      </c>
      <c r="AJ287" s="44">
        <f t="shared" si="55"/>
        <v>25</v>
      </c>
    </row>
    <row r="288" spans="1:36">
      <c r="A288" s="3">
        <f t="shared" si="56"/>
        <v>2035</v>
      </c>
      <c r="B288" s="3" t="s">
        <v>43</v>
      </c>
      <c r="C288" s="36">
        <v>0</v>
      </c>
      <c r="D288" s="36">
        <v>0</v>
      </c>
      <c r="E288" s="36">
        <f>'ComLg Class kWh'!E293</f>
        <v>1448</v>
      </c>
      <c r="F288" s="36">
        <f>'ComLg Class kWh'!C293</f>
        <v>20521</v>
      </c>
      <c r="G288" s="36">
        <f>'ComLg Class kWh'!D293</f>
        <v>76</v>
      </c>
      <c r="H288" s="36">
        <f>'ComLg Class kWh'!F293</f>
        <v>351</v>
      </c>
      <c r="I288" s="36">
        <f>'ComLg Class kWh'!G293</f>
        <v>75</v>
      </c>
      <c r="J288" s="36">
        <f>'ComLg Class kWh'!H293</f>
        <v>30</v>
      </c>
      <c r="L288" s="42">
        <v>0</v>
      </c>
      <c r="M288" s="42">
        <v>0</v>
      </c>
      <c r="N288" s="42">
        <f>'Cust MB ComLg True Rate Spread'!C$19</f>
        <v>0</v>
      </c>
      <c r="O288" s="42">
        <v>5</v>
      </c>
      <c r="P288" s="42">
        <v>0</v>
      </c>
      <c r="Q288" s="42">
        <v>1</v>
      </c>
      <c r="R288" s="42">
        <f t="shared" si="49"/>
        <v>5</v>
      </c>
      <c r="S288" s="142">
        <v>1</v>
      </c>
      <c r="T288" s="42">
        <f t="shared" si="50"/>
        <v>8</v>
      </c>
      <c r="U288" s="42">
        <v>4</v>
      </c>
      <c r="V288" s="42">
        <v>19</v>
      </c>
      <c r="W288" s="142">
        <v>5</v>
      </c>
      <c r="Y288" s="42">
        <f t="shared" si="51"/>
        <v>0</v>
      </c>
      <c r="Z288" s="42">
        <f t="shared" si="52"/>
        <v>0</v>
      </c>
      <c r="AA288" s="42">
        <f t="shared" si="46"/>
        <v>1448</v>
      </c>
      <c r="AB288" s="42">
        <f t="shared" si="47"/>
        <v>20482</v>
      </c>
      <c r="AC288" s="42">
        <f>ROUND(($F288-SUM($O288:$P288))*'Cust MB ComLg True Rate Spread'!$E$25,0)</f>
        <v>34</v>
      </c>
      <c r="AD288" s="42">
        <f t="shared" si="53"/>
        <v>75</v>
      </c>
      <c r="AE288" s="42">
        <f t="shared" si="48"/>
        <v>330</v>
      </c>
      <c r="AF288" s="42">
        <f>ROUND(($H288-SUM($R288:$S288))*'Cust MB ComLg True Rate Spread'!$H$25,0)</f>
        <v>15</v>
      </c>
      <c r="AG288" s="42">
        <f t="shared" si="54"/>
        <v>44</v>
      </c>
      <c r="AH288" s="42">
        <f>ROUND(($I288-SUM($T288:$U288))*'Cust MB ComLg True Rate Spread'!$J$25,0)</f>
        <v>0</v>
      </c>
      <c r="AI288" s="42">
        <f>'Cust MB ComLg True Rate Spread'!$K$15</f>
        <v>0</v>
      </c>
      <c r="AJ288" s="44">
        <f t="shared" si="55"/>
        <v>25</v>
      </c>
    </row>
    <row r="289" spans="1:36">
      <c r="A289" s="3">
        <f t="shared" si="56"/>
        <v>2035</v>
      </c>
      <c r="B289" s="3" t="s">
        <v>44</v>
      </c>
      <c r="C289" s="36">
        <v>0</v>
      </c>
      <c r="D289" s="36">
        <v>0</v>
      </c>
      <c r="E289" s="36">
        <f>'ComLg Class kWh'!E294</f>
        <v>1454</v>
      </c>
      <c r="F289" s="36">
        <f>'ComLg Class kWh'!C294</f>
        <v>20515</v>
      </c>
      <c r="G289" s="36">
        <f>'ComLg Class kWh'!D294</f>
        <v>76</v>
      </c>
      <c r="H289" s="36">
        <f>'ComLg Class kWh'!F294</f>
        <v>352</v>
      </c>
      <c r="I289" s="36">
        <f>'ComLg Class kWh'!G294</f>
        <v>75</v>
      </c>
      <c r="J289" s="36">
        <f>'ComLg Class kWh'!H294</f>
        <v>30</v>
      </c>
      <c r="L289" s="42">
        <v>0</v>
      </c>
      <c r="M289" s="42">
        <v>0</v>
      </c>
      <c r="N289" s="42">
        <f>'Cust MB ComLg True Rate Spread'!C$19</f>
        <v>0</v>
      </c>
      <c r="O289" s="42">
        <v>5</v>
      </c>
      <c r="P289" s="42">
        <v>0</v>
      </c>
      <c r="Q289" s="42">
        <v>1</v>
      </c>
      <c r="R289" s="42">
        <f t="shared" si="49"/>
        <v>5</v>
      </c>
      <c r="S289" s="142">
        <v>1</v>
      </c>
      <c r="T289" s="42">
        <f t="shared" si="50"/>
        <v>8</v>
      </c>
      <c r="U289" s="42">
        <v>4</v>
      </c>
      <c r="V289" s="42">
        <v>19</v>
      </c>
      <c r="W289" s="142">
        <v>5</v>
      </c>
      <c r="Y289" s="42">
        <f t="shared" si="51"/>
        <v>0</v>
      </c>
      <c r="Z289" s="42">
        <f t="shared" si="52"/>
        <v>0</v>
      </c>
      <c r="AA289" s="42">
        <f t="shared" si="46"/>
        <v>1454</v>
      </c>
      <c r="AB289" s="42">
        <f t="shared" si="47"/>
        <v>20476</v>
      </c>
      <c r="AC289" s="42">
        <f>ROUND(($F289-SUM($O289:$P289))*'Cust MB ComLg True Rate Spread'!$E$25,0)</f>
        <v>34</v>
      </c>
      <c r="AD289" s="42">
        <f t="shared" si="53"/>
        <v>75</v>
      </c>
      <c r="AE289" s="42">
        <f t="shared" si="48"/>
        <v>331</v>
      </c>
      <c r="AF289" s="42">
        <f>ROUND(($H289-SUM($R289:$S289))*'Cust MB ComLg True Rate Spread'!$H$25,0)</f>
        <v>15</v>
      </c>
      <c r="AG289" s="42">
        <f t="shared" si="54"/>
        <v>44</v>
      </c>
      <c r="AH289" s="42">
        <f>ROUND(($I289-SUM($T289:$U289))*'Cust MB ComLg True Rate Spread'!$J$25,0)</f>
        <v>0</v>
      </c>
      <c r="AI289" s="42">
        <f>'Cust MB ComLg True Rate Spread'!$K$15</f>
        <v>0</v>
      </c>
      <c r="AJ289" s="44">
        <f t="shared" si="55"/>
        <v>25</v>
      </c>
    </row>
    <row r="290" spans="1:36">
      <c r="A290" s="3">
        <f t="shared" si="56"/>
        <v>2035</v>
      </c>
      <c r="B290" s="3" t="s">
        <v>45</v>
      </c>
      <c r="C290" s="36">
        <v>0</v>
      </c>
      <c r="D290" s="36">
        <v>0</v>
      </c>
      <c r="E290" s="36">
        <f>'ComLg Class kWh'!E295</f>
        <v>1458</v>
      </c>
      <c r="F290" s="36">
        <f>'ComLg Class kWh'!C295</f>
        <v>20513</v>
      </c>
      <c r="G290" s="36">
        <f>'ComLg Class kWh'!D295</f>
        <v>76</v>
      </c>
      <c r="H290" s="36">
        <f>'ComLg Class kWh'!F295</f>
        <v>353</v>
      </c>
      <c r="I290" s="36">
        <f>'ComLg Class kWh'!G295</f>
        <v>75</v>
      </c>
      <c r="J290" s="36">
        <f>'ComLg Class kWh'!H295</f>
        <v>30</v>
      </c>
      <c r="L290" s="42">
        <v>0</v>
      </c>
      <c r="M290" s="42">
        <v>0</v>
      </c>
      <c r="N290" s="42">
        <f>'Cust MB ComLg True Rate Spread'!C$19</f>
        <v>0</v>
      </c>
      <c r="O290" s="42">
        <v>5</v>
      </c>
      <c r="P290" s="42">
        <v>0</v>
      </c>
      <c r="Q290" s="42">
        <v>1</v>
      </c>
      <c r="R290" s="42">
        <f t="shared" si="49"/>
        <v>5</v>
      </c>
      <c r="S290" s="142">
        <v>1</v>
      </c>
      <c r="T290" s="42">
        <f t="shared" si="50"/>
        <v>8</v>
      </c>
      <c r="U290" s="42">
        <v>4</v>
      </c>
      <c r="V290" s="42">
        <v>19</v>
      </c>
      <c r="W290" s="142">
        <v>5</v>
      </c>
      <c r="Y290" s="42">
        <f t="shared" si="51"/>
        <v>0</v>
      </c>
      <c r="Z290" s="42">
        <f t="shared" si="52"/>
        <v>0</v>
      </c>
      <c r="AA290" s="42">
        <f t="shared" si="46"/>
        <v>1458</v>
      </c>
      <c r="AB290" s="42">
        <f t="shared" si="47"/>
        <v>20474</v>
      </c>
      <c r="AC290" s="42">
        <f>ROUND(($F290-SUM($O290:$P290))*'Cust MB ComLg True Rate Spread'!$E$25,0)</f>
        <v>34</v>
      </c>
      <c r="AD290" s="42">
        <f t="shared" si="53"/>
        <v>75</v>
      </c>
      <c r="AE290" s="42">
        <f t="shared" si="48"/>
        <v>332</v>
      </c>
      <c r="AF290" s="42">
        <f>ROUND(($H290-SUM($R290:$S290))*'Cust MB ComLg True Rate Spread'!$H$25,0)</f>
        <v>15</v>
      </c>
      <c r="AG290" s="42">
        <f t="shared" si="54"/>
        <v>44</v>
      </c>
      <c r="AH290" s="42">
        <f>ROUND(($I290-SUM($T290:$U290))*'Cust MB ComLg True Rate Spread'!$J$25,0)</f>
        <v>0</v>
      </c>
      <c r="AI290" s="42">
        <f>'Cust MB ComLg True Rate Spread'!$K$15</f>
        <v>0</v>
      </c>
      <c r="AJ290" s="44">
        <f t="shared" si="55"/>
        <v>25</v>
      </c>
    </row>
    <row r="291" spans="1:36">
      <c r="A291" s="3">
        <f t="shared" si="56"/>
        <v>2035</v>
      </c>
      <c r="B291" s="3" t="s">
        <v>46</v>
      </c>
      <c r="C291" s="36">
        <v>0</v>
      </c>
      <c r="D291" s="36">
        <v>0</v>
      </c>
      <c r="E291" s="36">
        <f>'ComLg Class kWh'!E296</f>
        <v>1464</v>
      </c>
      <c r="F291" s="36">
        <f>'ComLg Class kWh'!C296</f>
        <v>20510</v>
      </c>
      <c r="G291" s="36">
        <f>'ComLg Class kWh'!D296</f>
        <v>76</v>
      </c>
      <c r="H291" s="36">
        <f>'ComLg Class kWh'!F296</f>
        <v>353</v>
      </c>
      <c r="I291" s="36">
        <f>'ComLg Class kWh'!G296</f>
        <v>75</v>
      </c>
      <c r="J291" s="36">
        <f>'ComLg Class kWh'!H296</f>
        <v>30</v>
      </c>
      <c r="L291" s="42">
        <v>0</v>
      </c>
      <c r="M291" s="42">
        <v>0</v>
      </c>
      <c r="N291" s="42">
        <f>'Cust MB ComLg True Rate Spread'!C$19</f>
        <v>0</v>
      </c>
      <c r="O291" s="42">
        <v>5</v>
      </c>
      <c r="P291" s="42">
        <v>0</v>
      </c>
      <c r="Q291" s="42">
        <v>1</v>
      </c>
      <c r="R291" s="42">
        <f t="shared" si="49"/>
        <v>5</v>
      </c>
      <c r="S291" s="142">
        <v>1</v>
      </c>
      <c r="T291" s="42">
        <f t="shared" si="50"/>
        <v>8</v>
      </c>
      <c r="U291" s="42">
        <v>4</v>
      </c>
      <c r="V291" s="42">
        <v>19</v>
      </c>
      <c r="W291" s="142">
        <v>5</v>
      </c>
      <c r="Y291" s="42">
        <f t="shared" si="51"/>
        <v>0</v>
      </c>
      <c r="Z291" s="42">
        <f t="shared" si="52"/>
        <v>0</v>
      </c>
      <c r="AA291" s="42">
        <f t="shared" si="46"/>
        <v>1464</v>
      </c>
      <c r="AB291" s="42">
        <f t="shared" si="47"/>
        <v>20471</v>
      </c>
      <c r="AC291" s="42">
        <f>ROUND(($F291-SUM($O291:$P291))*'Cust MB ComLg True Rate Spread'!$E$25,0)</f>
        <v>34</v>
      </c>
      <c r="AD291" s="42">
        <f t="shared" si="53"/>
        <v>75</v>
      </c>
      <c r="AE291" s="42">
        <f t="shared" si="48"/>
        <v>332</v>
      </c>
      <c r="AF291" s="42">
        <f>ROUND(($H291-SUM($R291:$S291))*'Cust MB ComLg True Rate Spread'!$H$25,0)</f>
        <v>15</v>
      </c>
      <c r="AG291" s="42">
        <f t="shared" si="54"/>
        <v>44</v>
      </c>
      <c r="AH291" s="42">
        <f>ROUND(($I291-SUM($T291:$U291))*'Cust MB ComLg True Rate Spread'!$J$25,0)</f>
        <v>0</v>
      </c>
      <c r="AI291" s="42">
        <f>'Cust MB ComLg True Rate Spread'!$K$15</f>
        <v>0</v>
      </c>
      <c r="AJ291" s="44">
        <f t="shared" si="55"/>
        <v>25</v>
      </c>
    </row>
    <row r="292" spans="1:36">
      <c r="A292" s="3">
        <f t="shared" si="56"/>
        <v>2036</v>
      </c>
      <c r="B292" s="3" t="s">
        <v>31</v>
      </c>
      <c r="C292" s="36">
        <v>0</v>
      </c>
      <c r="D292" s="36">
        <v>0</v>
      </c>
      <c r="E292" s="36">
        <f>'ComLg Class kWh'!E297</f>
        <v>1469</v>
      </c>
      <c r="F292" s="36">
        <f>'ComLg Class kWh'!C297</f>
        <v>20512</v>
      </c>
      <c r="G292" s="36">
        <f>'ComLg Class kWh'!D297</f>
        <v>76</v>
      </c>
      <c r="H292" s="36">
        <f>'ComLg Class kWh'!F297</f>
        <v>356</v>
      </c>
      <c r="I292" s="36">
        <f>'ComLg Class kWh'!G297</f>
        <v>75</v>
      </c>
      <c r="J292" s="36">
        <f>'ComLg Class kWh'!H297</f>
        <v>30</v>
      </c>
      <c r="L292" s="42">
        <v>0</v>
      </c>
      <c r="M292" s="42">
        <v>0</v>
      </c>
      <c r="N292" s="42">
        <f>'Cust MB ComLg True Rate Spread'!C$19</f>
        <v>0</v>
      </c>
      <c r="O292" s="42">
        <v>5</v>
      </c>
      <c r="P292" s="42">
        <v>0</v>
      </c>
      <c r="Q292" s="42">
        <v>1</v>
      </c>
      <c r="R292" s="42">
        <f t="shared" si="49"/>
        <v>5</v>
      </c>
      <c r="S292" s="142">
        <v>1</v>
      </c>
      <c r="T292" s="42">
        <f t="shared" si="50"/>
        <v>8</v>
      </c>
      <c r="U292" s="42">
        <v>4</v>
      </c>
      <c r="V292" s="42">
        <v>19</v>
      </c>
      <c r="W292" s="142">
        <v>5</v>
      </c>
      <c r="Y292" s="42">
        <f t="shared" si="51"/>
        <v>0</v>
      </c>
      <c r="Z292" s="42">
        <f t="shared" si="52"/>
        <v>0</v>
      </c>
      <c r="AA292" s="42">
        <f t="shared" si="46"/>
        <v>1469</v>
      </c>
      <c r="AB292" s="42">
        <f t="shared" si="47"/>
        <v>20473</v>
      </c>
      <c r="AC292" s="42">
        <f>ROUND(($F292-SUM($O292:$P292))*'Cust MB ComLg True Rate Spread'!$E$25,0)</f>
        <v>34</v>
      </c>
      <c r="AD292" s="42">
        <f t="shared" si="53"/>
        <v>75</v>
      </c>
      <c r="AE292" s="42">
        <f t="shared" si="48"/>
        <v>334</v>
      </c>
      <c r="AF292" s="42">
        <f>ROUND(($H292-SUM($R292:$S292))*'Cust MB ComLg True Rate Spread'!$H$25,0)</f>
        <v>16</v>
      </c>
      <c r="AG292" s="42">
        <f t="shared" si="54"/>
        <v>44</v>
      </c>
      <c r="AH292" s="42">
        <f>ROUND(($I292-SUM($T292:$U292))*'Cust MB ComLg True Rate Spread'!$J$25,0)</f>
        <v>0</v>
      </c>
      <c r="AI292" s="42">
        <f>'Cust MB ComLg True Rate Spread'!$K$15</f>
        <v>0</v>
      </c>
      <c r="AJ292" s="44">
        <f t="shared" si="55"/>
        <v>25</v>
      </c>
    </row>
    <row r="293" spans="1:36">
      <c r="A293" s="3">
        <f t="shared" si="56"/>
        <v>2036</v>
      </c>
      <c r="B293" s="3" t="s">
        <v>32</v>
      </c>
      <c r="C293" s="36">
        <v>0</v>
      </c>
      <c r="D293" s="36">
        <v>0</v>
      </c>
      <c r="E293" s="36">
        <f>'ComLg Class kWh'!E298</f>
        <v>1474</v>
      </c>
      <c r="F293" s="36">
        <f>'ComLg Class kWh'!C298</f>
        <v>20517</v>
      </c>
      <c r="G293" s="36">
        <f>'ComLg Class kWh'!D298</f>
        <v>76</v>
      </c>
      <c r="H293" s="36">
        <f>'ComLg Class kWh'!F298</f>
        <v>356</v>
      </c>
      <c r="I293" s="36">
        <f>'ComLg Class kWh'!G298</f>
        <v>75</v>
      </c>
      <c r="J293" s="36">
        <f>'ComLg Class kWh'!H298</f>
        <v>30</v>
      </c>
      <c r="L293" s="42">
        <v>0</v>
      </c>
      <c r="M293" s="42">
        <v>0</v>
      </c>
      <c r="N293" s="42">
        <f>'Cust MB ComLg True Rate Spread'!C$19</f>
        <v>0</v>
      </c>
      <c r="O293" s="42">
        <v>5</v>
      </c>
      <c r="P293" s="42">
        <v>0</v>
      </c>
      <c r="Q293" s="42">
        <v>1</v>
      </c>
      <c r="R293" s="42">
        <f t="shared" si="49"/>
        <v>5</v>
      </c>
      <c r="S293" s="142">
        <v>1</v>
      </c>
      <c r="T293" s="42">
        <f t="shared" si="50"/>
        <v>8</v>
      </c>
      <c r="U293" s="42">
        <v>4</v>
      </c>
      <c r="V293" s="42">
        <v>19</v>
      </c>
      <c r="W293" s="142">
        <v>5</v>
      </c>
      <c r="Y293" s="42">
        <f t="shared" si="51"/>
        <v>0</v>
      </c>
      <c r="Z293" s="42">
        <f t="shared" si="52"/>
        <v>0</v>
      </c>
      <c r="AA293" s="42">
        <f t="shared" si="46"/>
        <v>1474</v>
      </c>
      <c r="AB293" s="42">
        <f t="shared" si="47"/>
        <v>20478</v>
      </c>
      <c r="AC293" s="42">
        <f>ROUND(($F293-SUM($O293:$P293))*'Cust MB ComLg True Rate Spread'!$E$25,0)</f>
        <v>34</v>
      </c>
      <c r="AD293" s="42">
        <f t="shared" si="53"/>
        <v>75</v>
      </c>
      <c r="AE293" s="42">
        <f t="shared" si="48"/>
        <v>334</v>
      </c>
      <c r="AF293" s="42">
        <f>ROUND(($H293-SUM($R293:$S293))*'Cust MB ComLg True Rate Spread'!$H$25,0)</f>
        <v>16</v>
      </c>
      <c r="AG293" s="42">
        <f t="shared" si="54"/>
        <v>44</v>
      </c>
      <c r="AH293" s="42">
        <f>ROUND(($I293-SUM($T293:$U293))*'Cust MB ComLg True Rate Spread'!$J$25,0)</f>
        <v>0</v>
      </c>
      <c r="AI293" s="42">
        <f>'Cust MB ComLg True Rate Spread'!$K$15</f>
        <v>0</v>
      </c>
      <c r="AJ293" s="44">
        <f t="shared" si="55"/>
        <v>25</v>
      </c>
    </row>
    <row r="294" spans="1:36">
      <c r="A294" s="3">
        <f t="shared" si="56"/>
        <v>2036</v>
      </c>
      <c r="B294" s="3" t="s">
        <v>33</v>
      </c>
      <c r="C294" s="36">
        <v>0</v>
      </c>
      <c r="D294" s="36">
        <v>0</v>
      </c>
      <c r="E294" s="36">
        <f>'ComLg Class kWh'!E299</f>
        <v>1478</v>
      </c>
      <c r="F294" s="36">
        <f>'ComLg Class kWh'!C299</f>
        <v>20520</v>
      </c>
      <c r="G294" s="36">
        <f>'ComLg Class kWh'!D299</f>
        <v>76</v>
      </c>
      <c r="H294" s="36">
        <f>'ComLg Class kWh'!F299</f>
        <v>357</v>
      </c>
      <c r="I294" s="36">
        <f>'ComLg Class kWh'!G299</f>
        <v>75</v>
      </c>
      <c r="J294" s="36">
        <f>'ComLg Class kWh'!H299</f>
        <v>30</v>
      </c>
      <c r="L294" s="42">
        <v>0</v>
      </c>
      <c r="M294" s="42">
        <v>0</v>
      </c>
      <c r="N294" s="42">
        <f>'Cust MB ComLg True Rate Spread'!C$19</f>
        <v>0</v>
      </c>
      <c r="O294" s="42">
        <v>5</v>
      </c>
      <c r="P294" s="42">
        <v>0</v>
      </c>
      <c r="Q294" s="42">
        <v>1</v>
      </c>
      <c r="R294" s="42">
        <f t="shared" si="49"/>
        <v>5</v>
      </c>
      <c r="S294" s="142">
        <v>1</v>
      </c>
      <c r="T294" s="42">
        <f t="shared" si="50"/>
        <v>8</v>
      </c>
      <c r="U294" s="42">
        <v>4</v>
      </c>
      <c r="V294" s="42">
        <v>19</v>
      </c>
      <c r="W294" s="142">
        <v>5</v>
      </c>
      <c r="Y294" s="42">
        <f t="shared" si="51"/>
        <v>0</v>
      </c>
      <c r="Z294" s="42">
        <f t="shared" si="52"/>
        <v>0</v>
      </c>
      <c r="AA294" s="42">
        <f t="shared" si="46"/>
        <v>1478</v>
      </c>
      <c r="AB294" s="42">
        <f t="shared" si="47"/>
        <v>20481</v>
      </c>
      <c r="AC294" s="42">
        <f>ROUND(($F294-SUM($O294:$P294))*'Cust MB ComLg True Rate Spread'!$E$25,0)</f>
        <v>34</v>
      </c>
      <c r="AD294" s="42">
        <f t="shared" si="53"/>
        <v>75</v>
      </c>
      <c r="AE294" s="42">
        <f t="shared" si="48"/>
        <v>335</v>
      </c>
      <c r="AF294" s="42">
        <f>ROUND(($H294-SUM($R294:$S294))*'Cust MB ComLg True Rate Spread'!$H$25,0)</f>
        <v>16</v>
      </c>
      <c r="AG294" s="42">
        <f t="shared" si="54"/>
        <v>44</v>
      </c>
      <c r="AH294" s="42">
        <f>ROUND(($I294-SUM($T294:$U294))*'Cust MB ComLg True Rate Spread'!$J$25,0)</f>
        <v>0</v>
      </c>
      <c r="AI294" s="42">
        <f>'Cust MB ComLg True Rate Spread'!$K$15</f>
        <v>0</v>
      </c>
      <c r="AJ294" s="44">
        <f t="shared" si="55"/>
        <v>25</v>
      </c>
    </row>
    <row r="295" spans="1:36">
      <c r="A295" s="3">
        <f t="shared" si="56"/>
        <v>2036</v>
      </c>
      <c r="B295" s="3" t="s">
        <v>34</v>
      </c>
      <c r="C295" s="36">
        <v>0</v>
      </c>
      <c r="D295" s="36">
        <v>0</v>
      </c>
      <c r="E295" s="36">
        <f>'ComLg Class kWh'!E300</f>
        <v>1483</v>
      </c>
      <c r="F295" s="36">
        <f>'ComLg Class kWh'!C300</f>
        <v>20523</v>
      </c>
      <c r="G295" s="36">
        <f>'ComLg Class kWh'!D300</f>
        <v>75</v>
      </c>
      <c r="H295" s="36">
        <f>'ComLg Class kWh'!F300</f>
        <v>358</v>
      </c>
      <c r="I295" s="36">
        <f>'ComLg Class kWh'!G300</f>
        <v>75</v>
      </c>
      <c r="J295" s="36">
        <f>'ComLg Class kWh'!H300</f>
        <v>30</v>
      </c>
      <c r="L295" s="42">
        <v>0</v>
      </c>
      <c r="M295" s="42">
        <v>0</v>
      </c>
      <c r="N295" s="42">
        <f>'Cust MB ComLg True Rate Spread'!C$19</f>
        <v>0</v>
      </c>
      <c r="O295" s="42">
        <v>5</v>
      </c>
      <c r="P295" s="42">
        <v>0</v>
      </c>
      <c r="Q295" s="42">
        <v>1</v>
      </c>
      <c r="R295" s="42">
        <f t="shared" si="49"/>
        <v>5</v>
      </c>
      <c r="S295" s="142">
        <v>1</v>
      </c>
      <c r="T295" s="42">
        <f t="shared" si="50"/>
        <v>8</v>
      </c>
      <c r="U295" s="42">
        <v>4</v>
      </c>
      <c r="V295" s="42">
        <v>19</v>
      </c>
      <c r="W295" s="142">
        <v>5</v>
      </c>
      <c r="Y295" s="42">
        <f t="shared" si="51"/>
        <v>0</v>
      </c>
      <c r="Z295" s="42">
        <f t="shared" si="52"/>
        <v>0</v>
      </c>
      <c r="AA295" s="42">
        <f t="shared" si="46"/>
        <v>1483</v>
      </c>
      <c r="AB295" s="42">
        <f t="shared" si="47"/>
        <v>20484</v>
      </c>
      <c r="AC295" s="42">
        <f>ROUND(($F295-SUM($O295:$P295))*'Cust MB ComLg True Rate Spread'!$E$25,0)</f>
        <v>34</v>
      </c>
      <c r="AD295" s="42">
        <f t="shared" si="53"/>
        <v>74</v>
      </c>
      <c r="AE295" s="42">
        <f t="shared" si="48"/>
        <v>336</v>
      </c>
      <c r="AF295" s="42">
        <f>ROUND(($H295-SUM($R295:$S295))*'Cust MB ComLg True Rate Spread'!$H$25,0)</f>
        <v>16</v>
      </c>
      <c r="AG295" s="42">
        <f t="shared" si="54"/>
        <v>44</v>
      </c>
      <c r="AH295" s="42">
        <f>ROUND(($I295-SUM($T295:$U295))*'Cust MB ComLg True Rate Spread'!$J$25,0)</f>
        <v>0</v>
      </c>
      <c r="AI295" s="42">
        <f>'Cust MB ComLg True Rate Spread'!$K$15</f>
        <v>0</v>
      </c>
      <c r="AJ295" s="44">
        <f t="shared" si="55"/>
        <v>25</v>
      </c>
    </row>
    <row r="296" spans="1:36">
      <c r="A296" s="3">
        <f t="shared" si="56"/>
        <v>2036</v>
      </c>
      <c r="B296" s="3" t="s">
        <v>35</v>
      </c>
      <c r="C296" s="36">
        <v>0</v>
      </c>
      <c r="D296" s="36">
        <v>0</v>
      </c>
      <c r="E296" s="36">
        <f>'ComLg Class kWh'!E301</f>
        <v>1488</v>
      </c>
      <c r="F296" s="36">
        <f>'ComLg Class kWh'!C301</f>
        <v>20525</v>
      </c>
      <c r="G296" s="36">
        <f>'ComLg Class kWh'!D301</f>
        <v>75</v>
      </c>
      <c r="H296" s="36">
        <f>'ComLg Class kWh'!F301</f>
        <v>359</v>
      </c>
      <c r="I296" s="36">
        <f>'ComLg Class kWh'!G301</f>
        <v>75</v>
      </c>
      <c r="J296" s="36">
        <f>'ComLg Class kWh'!H301</f>
        <v>30</v>
      </c>
      <c r="L296" s="42">
        <v>0</v>
      </c>
      <c r="M296" s="42">
        <v>0</v>
      </c>
      <c r="N296" s="42">
        <f>'Cust MB ComLg True Rate Spread'!C$19</f>
        <v>0</v>
      </c>
      <c r="O296" s="42">
        <v>5</v>
      </c>
      <c r="P296" s="42">
        <v>0</v>
      </c>
      <c r="Q296" s="42">
        <v>1</v>
      </c>
      <c r="R296" s="42">
        <f t="shared" si="49"/>
        <v>5</v>
      </c>
      <c r="S296" s="142">
        <v>1</v>
      </c>
      <c r="T296" s="42">
        <f t="shared" si="50"/>
        <v>8</v>
      </c>
      <c r="U296" s="42">
        <v>4</v>
      </c>
      <c r="V296" s="42">
        <v>19</v>
      </c>
      <c r="W296" s="142">
        <v>5</v>
      </c>
      <c r="Y296" s="42">
        <f t="shared" si="51"/>
        <v>0</v>
      </c>
      <c r="Z296" s="42">
        <f t="shared" si="52"/>
        <v>0</v>
      </c>
      <c r="AA296" s="42">
        <f t="shared" si="46"/>
        <v>1488</v>
      </c>
      <c r="AB296" s="42">
        <f t="shared" si="47"/>
        <v>20486</v>
      </c>
      <c r="AC296" s="42">
        <f>ROUND(($F296-SUM($O296:$P296))*'Cust MB ComLg True Rate Spread'!$E$25,0)</f>
        <v>34</v>
      </c>
      <c r="AD296" s="42">
        <f t="shared" si="53"/>
        <v>74</v>
      </c>
      <c r="AE296" s="42">
        <f t="shared" si="48"/>
        <v>337</v>
      </c>
      <c r="AF296" s="42">
        <f>ROUND(($H296-SUM($R296:$S296))*'Cust MB ComLg True Rate Spread'!$H$25,0)</f>
        <v>16</v>
      </c>
      <c r="AG296" s="42">
        <f t="shared" si="54"/>
        <v>44</v>
      </c>
      <c r="AH296" s="42">
        <f>ROUND(($I296-SUM($T296:$U296))*'Cust MB ComLg True Rate Spread'!$J$25,0)</f>
        <v>0</v>
      </c>
      <c r="AI296" s="42">
        <f>'Cust MB ComLg True Rate Spread'!$K$15</f>
        <v>0</v>
      </c>
      <c r="AJ296" s="44">
        <f t="shared" si="55"/>
        <v>25</v>
      </c>
    </row>
    <row r="297" spans="1:36">
      <c r="A297" s="3">
        <f t="shared" si="56"/>
        <v>2036</v>
      </c>
      <c r="B297" s="3" t="s">
        <v>36</v>
      </c>
      <c r="C297" s="36">
        <v>0</v>
      </c>
      <c r="D297" s="36">
        <v>0</v>
      </c>
      <c r="E297" s="36">
        <f>'ComLg Class kWh'!E302</f>
        <v>1493</v>
      </c>
      <c r="F297" s="36">
        <f>'ComLg Class kWh'!C302</f>
        <v>20529</v>
      </c>
      <c r="G297" s="36">
        <f>'ComLg Class kWh'!D302</f>
        <v>75</v>
      </c>
      <c r="H297" s="36">
        <f>'ComLg Class kWh'!F302</f>
        <v>360</v>
      </c>
      <c r="I297" s="36">
        <f>'ComLg Class kWh'!G302</f>
        <v>75</v>
      </c>
      <c r="J297" s="36">
        <f>'ComLg Class kWh'!H302</f>
        <v>30</v>
      </c>
      <c r="L297" s="42">
        <v>0</v>
      </c>
      <c r="M297" s="42">
        <v>0</v>
      </c>
      <c r="N297" s="42">
        <f>'Cust MB ComLg True Rate Spread'!C$19</f>
        <v>0</v>
      </c>
      <c r="O297" s="42">
        <v>5</v>
      </c>
      <c r="P297" s="42">
        <v>0</v>
      </c>
      <c r="Q297" s="42">
        <v>1</v>
      </c>
      <c r="R297" s="42">
        <f t="shared" si="49"/>
        <v>5</v>
      </c>
      <c r="S297" s="142">
        <v>1</v>
      </c>
      <c r="T297" s="42">
        <f t="shared" si="50"/>
        <v>8</v>
      </c>
      <c r="U297" s="42">
        <v>4</v>
      </c>
      <c r="V297" s="42">
        <v>19</v>
      </c>
      <c r="W297" s="142">
        <v>5</v>
      </c>
      <c r="Y297" s="42">
        <f t="shared" si="51"/>
        <v>0</v>
      </c>
      <c r="Z297" s="42">
        <f t="shared" si="52"/>
        <v>0</v>
      </c>
      <c r="AA297" s="42">
        <f t="shared" si="46"/>
        <v>1493</v>
      </c>
      <c r="AB297" s="42">
        <f t="shared" si="47"/>
        <v>20490</v>
      </c>
      <c r="AC297" s="42">
        <f>ROUND(($F297-SUM($O297:$P297))*'Cust MB ComLg True Rate Spread'!$E$25,0)</f>
        <v>34</v>
      </c>
      <c r="AD297" s="42">
        <f t="shared" si="53"/>
        <v>74</v>
      </c>
      <c r="AE297" s="42">
        <f t="shared" si="48"/>
        <v>338</v>
      </c>
      <c r="AF297" s="42">
        <f>ROUND(($H297-SUM($R297:$S297))*'Cust MB ComLg True Rate Spread'!$H$25,0)</f>
        <v>16</v>
      </c>
      <c r="AG297" s="42">
        <f t="shared" si="54"/>
        <v>44</v>
      </c>
      <c r="AH297" s="42">
        <f>ROUND(($I297-SUM($T297:$U297))*'Cust MB ComLg True Rate Spread'!$J$25,0)</f>
        <v>0</v>
      </c>
      <c r="AI297" s="42">
        <f>'Cust MB ComLg True Rate Spread'!$K$15</f>
        <v>0</v>
      </c>
      <c r="AJ297" s="44">
        <f t="shared" si="55"/>
        <v>25</v>
      </c>
    </row>
    <row r="298" spans="1:36">
      <c r="A298" s="3">
        <f t="shared" si="56"/>
        <v>2036</v>
      </c>
      <c r="B298" s="3" t="s">
        <v>41</v>
      </c>
      <c r="C298" s="36">
        <v>0</v>
      </c>
      <c r="D298" s="36">
        <v>0</v>
      </c>
      <c r="E298" s="36">
        <f>'ComLg Class kWh'!E303</f>
        <v>1499</v>
      </c>
      <c r="F298" s="36">
        <f>'ComLg Class kWh'!C303</f>
        <v>20530</v>
      </c>
      <c r="G298" s="36">
        <f>'ComLg Class kWh'!D303</f>
        <v>75</v>
      </c>
      <c r="H298" s="36">
        <f>'ComLg Class kWh'!F303</f>
        <v>360</v>
      </c>
      <c r="I298" s="36">
        <f>'ComLg Class kWh'!G303</f>
        <v>75</v>
      </c>
      <c r="J298" s="36">
        <f>'ComLg Class kWh'!H303</f>
        <v>30</v>
      </c>
      <c r="L298" s="42">
        <v>0</v>
      </c>
      <c r="M298" s="42">
        <v>0</v>
      </c>
      <c r="N298" s="42">
        <f>'Cust MB ComLg True Rate Spread'!C$19</f>
        <v>0</v>
      </c>
      <c r="O298" s="42">
        <v>5</v>
      </c>
      <c r="P298" s="42">
        <v>0</v>
      </c>
      <c r="Q298" s="42">
        <v>1</v>
      </c>
      <c r="R298" s="42">
        <f t="shared" si="49"/>
        <v>5</v>
      </c>
      <c r="S298" s="142">
        <v>1</v>
      </c>
      <c r="T298" s="42">
        <f t="shared" si="50"/>
        <v>8</v>
      </c>
      <c r="U298" s="42">
        <v>4</v>
      </c>
      <c r="V298" s="42">
        <v>19</v>
      </c>
      <c r="W298" s="142">
        <v>5</v>
      </c>
      <c r="Y298" s="42">
        <f t="shared" si="51"/>
        <v>0</v>
      </c>
      <c r="Z298" s="42">
        <f t="shared" si="52"/>
        <v>0</v>
      </c>
      <c r="AA298" s="42">
        <f t="shared" si="46"/>
        <v>1499</v>
      </c>
      <c r="AB298" s="42">
        <f t="shared" si="47"/>
        <v>20491</v>
      </c>
      <c r="AC298" s="42">
        <f>ROUND(($F298-SUM($O298:$P298))*'Cust MB ComLg True Rate Spread'!$E$25,0)</f>
        <v>34</v>
      </c>
      <c r="AD298" s="42">
        <f t="shared" si="53"/>
        <v>74</v>
      </c>
      <c r="AE298" s="42">
        <f t="shared" si="48"/>
        <v>338</v>
      </c>
      <c r="AF298" s="42">
        <f>ROUND(($H298-SUM($R298:$S298))*'Cust MB ComLg True Rate Spread'!$H$25,0)</f>
        <v>16</v>
      </c>
      <c r="AG298" s="42">
        <f t="shared" si="54"/>
        <v>44</v>
      </c>
      <c r="AH298" s="42">
        <f>ROUND(($I298-SUM($T298:$U298))*'Cust MB ComLg True Rate Spread'!$J$25,0)</f>
        <v>0</v>
      </c>
      <c r="AI298" s="42">
        <f>'Cust MB ComLg True Rate Spread'!$K$15</f>
        <v>0</v>
      </c>
      <c r="AJ298" s="44">
        <f t="shared" si="55"/>
        <v>25</v>
      </c>
    </row>
    <row r="299" spans="1:36">
      <c r="A299" s="3">
        <f t="shared" si="56"/>
        <v>2036</v>
      </c>
      <c r="B299" s="3" t="s">
        <v>42</v>
      </c>
      <c r="C299" s="36">
        <v>0</v>
      </c>
      <c r="D299" s="36">
        <v>0</v>
      </c>
      <c r="E299" s="36">
        <f>'ComLg Class kWh'!E304</f>
        <v>1503</v>
      </c>
      <c r="F299" s="36">
        <f>'ComLg Class kWh'!C304</f>
        <v>20529</v>
      </c>
      <c r="G299" s="36">
        <f>'ComLg Class kWh'!D304</f>
        <v>75</v>
      </c>
      <c r="H299" s="36">
        <f>'ComLg Class kWh'!F304</f>
        <v>363</v>
      </c>
      <c r="I299" s="36">
        <f>'ComLg Class kWh'!G304</f>
        <v>75</v>
      </c>
      <c r="J299" s="36">
        <f>'ComLg Class kWh'!H304</f>
        <v>30</v>
      </c>
      <c r="L299" s="42">
        <v>0</v>
      </c>
      <c r="M299" s="42">
        <v>0</v>
      </c>
      <c r="N299" s="42">
        <f>'Cust MB ComLg True Rate Spread'!C$19</f>
        <v>0</v>
      </c>
      <c r="O299" s="42">
        <v>5</v>
      </c>
      <c r="P299" s="42">
        <v>0</v>
      </c>
      <c r="Q299" s="42">
        <v>1</v>
      </c>
      <c r="R299" s="42">
        <f t="shared" si="49"/>
        <v>5</v>
      </c>
      <c r="S299" s="142">
        <v>1</v>
      </c>
      <c r="T299" s="42">
        <f t="shared" si="50"/>
        <v>8</v>
      </c>
      <c r="U299" s="42">
        <v>4</v>
      </c>
      <c r="V299" s="42">
        <v>19</v>
      </c>
      <c r="W299" s="142">
        <v>5</v>
      </c>
      <c r="Y299" s="42">
        <f t="shared" si="51"/>
        <v>0</v>
      </c>
      <c r="Z299" s="42">
        <f t="shared" si="52"/>
        <v>0</v>
      </c>
      <c r="AA299" s="42">
        <f t="shared" si="46"/>
        <v>1503</v>
      </c>
      <c r="AB299" s="42">
        <f t="shared" si="47"/>
        <v>20490</v>
      </c>
      <c r="AC299" s="42">
        <f>ROUND(($F299-SUM($O299:$P299))*'Cust MB ComLg True Rate Spread'!$E$25,0)</f>
        <v>34</v>
      </c>
      <c r="AD299" s="42">
        <f t="shared" si="53"/>
        <v>74</v>
      </c>
      <c r="AE299" s="42">
        <f t="shared" si="48"/>
        <v>341</v>
      </c>
      <c r="AF299" s="42">
        <f>ROUND(($H299-SUM($R299:$S299))*'Cust MB ComLg True Rate Spread'!$H$25,0)</f>
        <v>16</v>
      </c>
      <c r="AG299" s="42">
        <f t="shared" si="54"/>
        <v>44</v>
      </c>
      <c r="AH299" s="42">
        <f>ROUND(($I299-SUM($T299:$U299))*'Cust MB ComLg True Rate Spread'!$J$25,0)</f>
        <v>0</v>
      </c>
      <c r="AI299" s="42">
        <f>'Cust MB ComLg True Rate Spread'!$K$15</f>
        <v>0</v>
      </c>
      <c r="AJ299" s="44">
        <f t="shared" si="55"/>
        <v>25</v>
      </c>
    </row>
    <row r="300" spans="1:36">
      <c r="A300" s="3">
        <f t="shared" si="56"/>
        <v>2036</v>
      </c>
      <c r="B300" s="3" t="s">
        <v>43</v>
      </c>
      <c r="C300" s="36">
        <v>0</v>
      </c>
      <c r="D300" s="36">
        <v>0</v>
      </c>
      <c r="E300" s="36">
        <f>'ComLg Class kWh'!E305</f>
        <v>1508</v>
      </c>
      <c r="F300" s="36">
        <f>'ComLg Class kWh'!C305</f>
        <v>20524</v>
      </c>
      <c r="G300" s="36">
        <f>'ComLg Class kWh'!D305</f>
        <v>75</v>
      </c>
      <c r="H300" s="36">
        <f>'ComLg Class kWh'!F305</f>
        <v>363</v>
      </c>
      <c r="I300" s="36">
        <f>'ComLg Class kWh'!G305</f>
        <v>75</v>
      </c>
      <c r="J300" s="36">
        <f>'ComLg Class kWh'!H305</f>
        <v>30</v>
      </c>
      <c r="L300" s="42">
        <v>0</v>
      </c>
      <c r="M300" s="42">
        <v>0</v>
      </c>
      <c r="N300" s="42">
        <f>'Cust MB ComLg True Rate Spread'!C$19</f>
        <v>0</v>
      </c>
      <c r="O300" s="42">
        <v>5</v>
      </c>
      <c r="P300" s="42">
        <v>0</v>
      </c>
      <c r="Q300" s="42">
        <v>1</v>
      </c>
      <c r="R300" s="42">
        <f t="shared" si="49"/>
        <v>5</v>
      </c>
      <c r="S300" s="142">
        <v>1</v>
      </c>
      <c r="T300" s="42">
        <f t="shared" si="50"/>
        <v>8</v>
      </c>
      <c r="U300" s="42">
        <v>4</v>
      </c>
      <c r="V300" s="42">
        <v>19</v>
      </c>
      <c r="W300" s="142">
        <v>5</v>
      </c>
      <c r="Y300" s="42">
        <f t="shared" si="51"/>
        <v>0</v>
      </c>
      <c r="Z300" s="42">
        <f t="shared" si="52"/>
        <v>0</v>
      </c>
      <c r="AA300" s="42">
        <f t="shared" si="46"/>
        <v>1508</v>
      </c>
      <c r="AB300" s="42">
        <f t="shared" si="47"/>
        <v>20485</v>
      </c>
      <c r="AC300" s="42">
        <f>ROUND(($F300-SUM($O300:$P300))*'Cust MB ComLg True Rate Spread'!$E$25,0)</f>
        <v>34</v>
      </c>
      <c r="AD300" s="42">
        <f t="shared" si="53"/>
        <v>74</v>
      </c>
      <c r="AE300" s="42">
        <f t="shared" si="48"/>
        <v>341</v>
      </c>
      <c r="AF300" s="42">
        <f>ROUND(($H300-SUM($R300:$S300))*'Cust MB ComLg True Rate Spread'!$H$25,0)</f>
        <v>16</v>
      </c>
      <c r="AG300" s="42">
        <f t="shared" si="54"/>
        <v>44</v>
      </c>
      <c r="AH300" s="42">
        <f>ROUND(($I300-SUM($T300:$U300))*'Cust MB ComLg True Rate Spread'!$J$25,0)</f>
        <v>0</v>
      </c>
      <c r="AI300" s="42">
        <f>'Cust MB ComLg True Rate Spread'!$K$15</f>
        <v>0</v>
      </c>
      <c r="AJ300" s="44">
        <f t="shared" si="55"/>
        <v>25</v>
      </c>
    </row>
    <row r="301" spans="1:36">
      <c r="A301" s="3">
        <f t="shared" si="56"/>
        <v>2036</v>
      </c>
      <c r="B301" s="3" t="s">
        <v>44</v>
      </c>
      <c r="C301" s="36">
        <v>0</v>
      </c>
      <c r="D301" s="36">
        <v>0</v>
      </c>
      <c r="E301" s="36">
        <f>'ComLg Class kWh'!E306</f>
        <v>1513</v>
      </c>
      <c r="F301" s="36">
        <f>'ComLg Class kWh'!C306</f>
        <v>20520</v>
      </c>
      <c r="G301" s="36">
        <f>'ComLg Class kWh'!D306</f>
        <v>75</v>
      </c>
      <c r="H301" s="36">
        <f>'ComLg Class kWh'!F306</f>
        <v>364</v>
      </c>
      <c r="I301" s="36">
        <f>'ComLg Class kWh'!G306</f>
        <v>75</v>
      </c>
      <c r="J301" s="36">
        <f>'ComLg Class kWh'!H306</f>
        <v>30</v>
      </c>
      <c r="L301" s="42">
        <v>0</v>
      </c>
      <c r="M301" s="42">
        <v>0</v>
      </c>
      <c r="N301" s="42">
        <f>'Cust MB ComLg True Rate Spread'!C$19</f>
        <v>0</v>
      </c>
      <c r="O301" s="42">
        <v>5</v>
      </c>
      <c r="P301" s="42">
        <v>0</v>
      </c>
      <c r="Q301" s="42">
        <v>1</v>
      </c>
      <c r="R301" s="42">
        <f t="shared" si="49"/>
        <v>5</v>
      </c>
      <c r="S301" s="142">
        <v>1</v>
      </c>
      <c r="T301" s="42">
        <f t="shared" si="50"/>
        <v>8</v>
      </c>
      <c r="U301" s="42">
        <v>4</v>
      </c>
      <c r="V301" s="42">
        <v>19</v>
      </c>
      <c r="W301" s="142">
        <v>5</v>
      </c>
      <c r="Y301" s="42">
        <f t="shared" si="51"/>
        <v>0</v>
      </c>
      <c r="Z301" s="42">
        <f t="shared" si="52"/>
        <v>0</v>
      </c>
      <c r="AA301" s="42">
        <f t="shared" si="46"/>
        <v>1513</v>
      </c>
      <c r="AB301" s="42">
        <f t="shared" si="47"/>
        <v>20481</v>
      </c>
      <c r="AC301" s="42">
        <f>ROUND(($F301-SUM($O301:$P301))*'Cust MB ComLg True Rate Spread'!$E$25,0)</f>
        <v>34</v>
      </c>
      <c r="AD301" s="42">
        <f t="shared" si="53"/>
        <v>74</v>
      </c>
      <c r="AE301" s="42">
        <f t="shared" si="48"/>
        <v>342</v>
      </c>
      <c r="AF301" s="42">
        <f>ROUND(($H301-SUM($R301:$S301))*'Cust MB ComLg True Rate Spread'!$H$25,0)</f>
        <v>16</v>
      </c>
      <c r="AG301" s="42">
        <f t="shared" si="54"/>
        <v>44</v>
      </c>
      <c r="AH301" s="42">
        <f>ROUND(($I301-SUM($T301:$U301))*'Cust MB ComLg True Rate Spread'!$J$25,0)</f>
        <v>0</v>
      </c>
      <c r="AI301" s="42">
        <f>'Cust MB ComLg True Rate Spread'!$K$15</f>
        <v>0</v>
      </c>
      <c r="AJ301" s="44">
        <f t="shared" si="55"/>
        <v>25</v>
      </c>
    </row>
    <row r="302" spans="1:36">
      <c r="A302" s="3">
        <f t="shared" si="56"/>
        <v>2036</v>
      </c>
      <c r="B302" s="3" t="s">
        <v>45</v>
      </c>
      <c r="C302" s="36">
        <v>0</v>
      </c>
      <c r="D302" s="36">
        <v>0</v>
      </c>
      <c r="E302" s="36">
        <f>'ComLg Class kWh'!E307</f>
        <v>1518</v>
      </c>
      <c r="F302" s="36">
        <f>'ComLg Class kWh'!C307</f>
        <v>20517</v>
      </c>
      <c r="G302" s="36">
        <f>'ComLg Class kWh'!D307</f>
        <v>75</v>
      </c>
      <c r="H302" s="36">
        <f>'ComLg Class kWh'!F307</f>
        <v>365</v>
      </c>
      <c r="I302" s="36">
        <f>'ComLg Class kWh'!G307</f>
        <v>75</v>
      </c>
      <c r="J302" s="36">
        <f>'ComLg Class kWh'!H307</f>
        <v>30</v>
      </c>
      <c r="L302" s="42">
        <v>0</v>
      </c>
      <c r="M302" s="42">
        <v>0</v>
      </c>
      <c r="N302" s="42">
        <f>'Cust MB ComLg True Rate Spread'!C$19</f>
        <v>0</v>
      </c>
      <c r="O302" s="42">
        <v>5</v>
      </c>
      <c r="P302" s="42">
        <v>0</v>
      </c>
      <c r="Q302" s="42">
        <v>1</v>
      </c>
      <c r="R302" s="42">
        <f t="shared" si="49"/>
        <v>5</v>
      </c>
      <c r="S302" s="142">
        <v>1</v>
      </c>
      <c r="T302" s="42">
        <f t="shared" si="50"/>
        <v>8</v>
      </c>
      <c r="U302" s="42">
        <v>4</v>
      </c>
      <c r="V302" s="42">
        <v>19</v>
      </c>
      <c r="W302" s="142">
        <v>5</v>
      </c>
      <c r="Y302" s="42">
        <f t="shared" si="51"/>
        <v>0</v>
      </c>
      <c r="Z302" s="42">
        <f t="shared" si="52"/>
        <v>0</v>
      </c>
      <c r="AA302" s="42">
        <f t="shared" si="46"/>
        <v>1518</v>
      </c>
      <c r="AB302" s="42">
        <f t="shared" si="47"/>
        <v>20478</v>
      </c>
      <c r="AC302" s="42">
        <f>ROUND(($F302-SUM($O302:$P302))*'Cust MB ComLg True Rate Spread'!$E$25,0)</f>
        <v>34</v>
      </c>
      <c r="AD302" s="42">
        <f t="shared" si="53"/>
        <v>74</v>
      </c>
      <c r="AE302" s="42">
        <f t="shared" si="48"/>
        <v>343</v>
      </c>
      <c r="AF302" s="42">
        <f>ROUND(($H302-SUM($R302:$S302))*'Cust MB ComLg True Rate Spread'!$H$25,0)</f>
        <v>16</v>
      </c>
      <c r="AG302" s="42">
        <f t="shared" si="54"/>
        <v>44</v>
      </c>
      <c r="AH302" s="42">
        <f>ROUND(($I302-SUM($T302:$U302))*'Cust MB ComLg True Rate Spread'!$J$25,0)</f>
        <v>0</v>
      </c>
      <c r="AI302" s="42">
        <f>'Cust MB ComLg True Rate Spread'!$K$15</f>
        <v>0</v>
      </c>
      <c r="AJ302" s="44">
        <f t="shared" si="55"/>
        <v>25</v>
      </c>
    </row>
    <row r="303" spans="1:36">
      <c r="A303" s="3">
        <f t="shared" si="56"/>
        <v>2036</v>
      </c>
      <c r="B303" s="3" t="s">
        <v>46</v>
      </c>
      <c r="C303" s="36">
        <v>0</v>
      </c>
      <c r="D303" s="36">
        <v>0</v>
      </c>
      <c r="E303" s="36">
        <f>'ComLg Class kWh'!E308</f>
        <v>1523</v>
      </c>
      <c r="F303" s="36">
        <f>'ComLg Class kWh'!C308</f>
        <v>20512</v>
      </c>
      <c r="G303" s="36">
        <f>'ComLg Class kWh'!D308</f>
        <v>75</v>
      </c>
      <c r="H303" s="36">
        <f>'ComLg Class kWh'!F308</f>
        <v>367</v>
      </c>
      <c r="I303" s="36">
        <f>'ComLg Class kWh'!G308</f>
        <v>75</v>
      </c>
      <c r="J303" s="36">
        <f>'ComLg Class kWh'!H308</f>
        <v>30</v>
      </c>
      <c r="L303" s="42">
        <v>0</v>
      </c>
      <c r="M303" s="42">
        <v>0</v>
      </c>
      <c r="N303" s="42">
        <f>'Cust MB ComLg True Rate Spread'!C$19</f>
        <v>0</v>
      </c>
      <c r="O303" s="42">
        <v>5</v>
      </c>
      <c r="P303" s="42">
        <v>0</v>
      </c>
      <c r="Q303" s="42">
        <v>1</v>
      </c>
      <c r="R303" s="42">
        <f t="shared" si="49"/>
        <v>5</v>
      </c>
      <c r="S303" s="142">
        <v>1</v>
      </c>
      <c r="T303" s="42">
        <f t="shared" si="50"/>
        <v>8</v>
      </c>
      <c r="U303" s="42">
        <v>4</v>
      </c>
      <c r="V303" s="42">
        <v>19</v>
      </c>
      <c r="W303" s="142">
        <v>5</v>
      </c>
      <c r="Y303" s="42">
        <f t="shared" si="51"/>
        <v>0</v>
      </c>
      <c r="Z303" s="42">
        <f t="shared" si="52"/>
        <v>0</v>
      </c>
      <c r="AA303" s="42">
        <f t="shared" si="46"/>
        <v>1523</v>
      </c>
      <c r="AB303" s="42">
        <f t="shared" si="47"/>
        <v>20473</v>
      </c>
      <c r="AC303" s="42">
        <f>ROUND(($F303-SUM($O303:$P303))*'Cust MB ComLg True Rate Spread'!$E$25,0)</f>
        <v>34</v>
      </c>
      <c r="AD303" s="42">
        <f t="shared" si="53"/>
        <v>74</v>
      </c>
      <c r="AE303" s="42">
        <f t="shared" si="48"/>
        <v>345</v>
      </c>
      <c r="AF303" s="42">
        <f>ROUND(($H303-SUM($R303:$S303))*'Cust MB ComLg True Rate Spread'!$H$25,0)</f>
        <v>16</v>
      </c>
      <c r="AG303" s="42">
        <f t="shared" si="54"/>
        <v>44</v>
      </c>
      <c r="AH303" s="42">
        <f>ROUND(($I303-SUM($T303:$U303))*'Cust MB ComLg True Rate Spread'!$J$25,0)</f>
        <v>0</v>
      </c>
      <c r="AI303" s="42">
        <f>'Cust MB ComLg True Rate Spread'!$K$15</f>
        <v>0</v>
      </c>
      <c r="AJ303" s="44">
        <f t="shared" si="55"/>
        <v>25</v>
      </c>
    </row>
    <row r="304" spans="1:36">
      <c r="A304" s="3">
        <f t="shared" si="56"/>
        <v>2037</v>
      </c>
      <c r="B304" s="3" t="s">
        <v>31</v>
      </c>
      <c r="C304" s="36">
        <v>0</v>
      </c>
      <c r="D304" s="36">
        <v>0</v>
      </c>
      <c r="E304" s="36">
        <f>'ComLg Class kWh'!E309</f>
        <v>1528</v>
      </c>
      <c r="F304" s="36">
        <f>'ComLg Class kWh'!C309</f>
        <v>20517</v>
      </c>
      <c r="G304" s="36">
        <f>'ComLg Class kWh'!D309</f>
        <v>75</v>
      </c>
      <c r="H304" s="36">
        <f>'ComLg Class kWh'!F309</f>
        <v>367</v>
      </c>
      <c r="I304" s="36">
        <f>'ComLg Class kWh'!G309</f>
        <v>75</v>
      </c>
      <c r="J304" s="36">
        <f>'ComLg Class kWh'!H309</f>
        <v>30</v>
      </c>
      <c r="L304" s="42">
        <v>0</v>
      </c>
      <c r="M304" s="42">
        <v>0</v>
      </c>
      <c r="N304" s="42">
        <f>'Cust MB ComLg True Rate Spread'!C$19</f>
        <v>0</v>
      </c>
      <c r="O304" s="42">
        <v>5</v>
      </c>
      <c r="P304" s="42">
        <v>0</v>
      </c>
      <c r="Q304" s="42">
        <v>1</v>
      </c>
      <c r="R304" s="42">
        <f t="shared" si="49"/>
        <v>5</v>
      </c>
      <c r="S304" s="142">
        <v>1</v>
      </c>
      <c r="T304" s="42">
        <f t="shared" si="50"/>
        <v>8</v>
      </c>
      <c r="U304" s="42">
        <v>4</v>
      </c>
      <c r="V304" s="42">
        <v>19</v>
      </c>
      <c r="W304" s="142">
        <v>5</v>
      </c>
      <c r="Y304" s="42">
        <f t="shared" si="51"/>
        <v>0</v>
      </c>
      <c r="Z304" s="42">
        <f t="shared" si="52"/>
        <v>0</v>
      </c>
      <c r="AA304" s="42">
        <f t="shared" si="46"/>
        <v>1528</v>
      </c>
      <c r="AB304" s="42">
        <f t="shared" si="47"/>
        <v>20478</v>
      </c>
      <c r="AC304" s="42">
        <f>ROUND(($F304-SUM($O304:$P304))*'Cust MB ComLg True Rate Spread'!$E$25,0)</f>
        <v>34</v>
      </c>
      <c r="AD304" s="42">
        <f t="shared" si="53"/>
        <v>74</v>
      </c>
      <c r="AE304" s="42">
        <f t="shared" si="48"/>
        <v>345</v>
      </c>
      <c r="AF304" s="42">
        <f>ROUND(($H304-SUM($R304:$S304))*'Cust MB ComLg True Rate Spread'!$H$25,0)</f>
        <v>16</v>
      </c>
      <c r="AG304" s="42">
        <f t="shared" si="54"/>
        <v>44</v>
      </c>
      <c r="AH304" s="42">
        <f>ROUND(($I304-SUM($T304:$U304))*'Cust MB ComLg True Rate Spread'!$J$25,0)</f>
        <v>0</v>
      </c>
      <c r="AI304" s="42">
        <f>'Cust MB ComLg True Rate Spread'!$K$15</f>
        <v>0</v>
      </c>
      <c r="AJ304" s="44">
        <f t="shared" si="55"/>
        <v>25</v>
      </c>
    </row>
    <row r="305" spans="1:36">
      <c r="A305" s="3">
        <f t="shared" si="56"/>
        <v>2037</v>
      </c>
      <c r="B305" s="3" t="s">
        <v>32</v>
      </c>
      <c r="C305" s="36">
        <v>0</v>
      </c>
      <c r="D305" s="36">
        <v>0</v>
      </c>
      <c r="E305" s="36">
        <f>'ComLg Class kWh'!E310</f>
        <v>1534</v>
      </c>
      <c r="F305" s="36">
        <f>'ComLg Class kWh'!C310</f>
        <v>20519</v>
      </c>
      <c r="G305" s="36">
        <f>'ComLg Class kWh'!D310</f>
        <v>75</v>
      </c>
      <c r="H305" s="36">
        <f>'ComLg Class kWh'!F310</f>
        <v>369</v>
      </c>
      <c r="I305" s="36">
        <f>'ComLg Class kWh'!G310</f>
        <v>75</v>
      </c>
      <c r="J305" s="36">
        <f>'ComLg Class kWh'!H310</f>
        <v>30</v>
      </c>
      <c r="L305" s="42">
        <v>0</v>
      </c>
      <c r="M305" s="42">
        <v>0</v>
      </c>
      <c r="N305" s="42">
        <f>'Cust MB ComLg True Rate Spread'!C$19</f>
        <v>0</v>
      </c>
      <c r="O305" s="42">
        <v>5</v>
      </c>
      <c r="P305" s="42">
        <v>0</v>
      </c>
      <c r="Q305" s="42">
        <v>1</v>
      </c>
      <c r="R305" s="42">
        <f t="shared" si="49"/>
        <v>5</v>
      </c>
      <c r="S305" s="142">
        <v>1</v>
      </c>
      <c r="T305" s="42">
        <f t="shared" si="50"/>
        <v>8</v>
      </c>
      <c r="U305" s="42">
        <v>4</v>
      </c>
      <c r="V305" s="42">
        <v>19</v>
      </c>
      <c r="W305" s="142">
        <v>5</v>
      </c>
      <c r="Y305" s="42">
        <f t="shared" si="51"/>
        <v>0</v>
      </c>
      <c r="Z305" s="42">
        <f t="shared" si="52"/>
        <v>0</v>
      </c>
      <c r="AA305" s="42">
        <f t="shared" si="46"/>
        <v>1534</v>
      </c>
      <c r="AB305" s="42">
        <f t="shared" si="47"/>
        <v>20480</v>
      </c>
      <c r="AC305" s="42">
        <f>ROUND(($F305-SUM($O305:$P305))*'Cust MB ComLg True Rate Spread'!$E$25,0)</f>
        <v>34</v>
      </c>
      <c r="AD305" s="42">
        <f t="shared" si="53"/>
        <v>74</v>
      </c>
      <c r="AE305" s="42">
        <f t="shared" si="48"/>
        <v>347</v>
      </c>
      <c r="AF305" s="42">
        <f>ROUND(($H305-SUM($R305:$S305))*'Cust MB ComLg True Rate Spread'!$H$25,0)</f>
        <v>16</v>
      </c>
      <c r="AG305" s="42">
        <f t="shared" si="54"/>
        <v>44</v>
      </c>
      <c r="AH305" s="42">
        <f>ROUND(($I305-SUM($T305:$U305))*'Cust MB ComLg True Rate Spread'!$J$25,0)</f>
        <v>0</v>
      </c>
      <c r="AI305" s="42">
        <f>'Cust MB ComLg True Rate Spread'!$K$15</f>
        <v>0</v>
      </c>
      <c r="AJ305" s="44">
        <f t="shared" si="55"/>
        <v>25</v>
      </c>
    </row>
    <row r="306" spans="1:36">
      <c r="A306" s="3">
        <f t="shared" si="56"/>
        <v>2037</v>
      </c>
      <c r="B306" s="3" t="s">
        <v>33</v>
      </c>
      <c r="C306" s="36">
        <v>0</v>
      </c>
      <c r="D306" s="36">
        <v>0</v>
      </c>
      <c r="E306" s="36">
        <f>'ComLg Class kWh'!E311</f>
        <v>1539</v>
      </c>
      <c r="F306" s="36">
        <f>'ComLg Class kWh'!C311</f>
        <v>20521</v>
      </c>
      <c r="G306" s="36">
        <f>'ComLg Class kWh'!D311</f>
        <v>75</v>
      </c>
      <c r="H306" s="36">
        <f>'ComLg Class kWh'!F311</f>
        <v>370</v>
      </c>
      <c r="I306" s="36">
        <f>'ComLg Class kWh'!G311</f>
        <v>75</v>
      </c>
      <c r="J306" s="36">
        <f>'ComLg Class kWh'!H311</f>
        <v>30</v>
      </c>
      <c r="L306" s="42">
        <v>0</v>
      </c>
      <c r="M306" s="42">
        <v>0</v>
      </c>
      <c r="N306" s="42">
        <f>'Cust MB ComLg True Rate Spread'!C$19</f>
        <v>0</v>
      </c>
      <c r="O306" s="42">
        <v>5</v>
      </c>
      <c r="P306" s="42">
        <v>0</v>
      </c>
      <c r="Q306" s="42">
        <v>1</v>
      </c>
      <c r="R306" s="42">
        <f t="shared" si="49"/>
        <v>5</v>
      </c>
      <c r="S306" s="142">
        <v>1</v>
      </c>
      <c r="T306" s="42">
        <f t="shared" si="50"/>
        <v>8</v>
      </c>
      <c r="U306" s="42">
        <v>4</v>
      </c>
      <c r="V306" s="42">
        <v>19</v>
      </c>
      <c r="W306" s="142">
        <v>5</v>
      </c>
      <c r="Y306" s="42">
        <f t="shared" si="51"/>
        <v>0</v>
      </c>
      <c r="Z306" s="42">
        <f t="shared" si="52"/>
        <v>0</v>
      </c>
      <c r="AA306" s="42">
        <f t="shared" si="46"/>
        <v>1539</v>
      </c>
      <c r="AB306" s="42">
        <f t="shared" si="47"/>
        <v>20482</v>
      </c>
      <c r="AC306" s="42">
        <f>ROUND(($F306-SUM($O306:$P306))*'Cust MB ComLg True Rate Spread'!$E$25,0)</f>
        <v>34</v>
      </c>
      <c r="AD306" s="42">
        <f t="shared" si="53"/>
        <v>74</v>
      </c>
      <c r="AE306" s="42">
        <f t="shared" si="48"/>
        <v>348</v>
      </c>
      <c r="AF306" s="42">
        <f>ROUND(($H306-SUM($R306:$S306))*'Cust MB ComLg True Rate Spread'!$H$25,0)</f>
        <v>16</v>
      </c>
      <c r="AG306" s="42">
        <f t="shared" si="54"/>
        <v>44</v>
      </c>
      <c r="AH306" s="42">
        <f>ROUND(($I306-SUM($T306:$U306))*'Cust MB ComLg True Rate Spread'!$J$25,0)</f>
        <v>0</v>
      </c>
      <c r="AI306" s="42">
        <f>'Cust MB ComLg True Rate Spread'!$K$15</f>
        <v>0</v>
      </c>
      <c r="AJ306" s="44">
        <f t="shared" si="55"/>
        <v>25</v>
      </c>
    </row>
    <row r="307" spans="1:36">
      <c r="A307" s="3">
        <f t="shared" si="56"/>
        <v>2037</v>
      </c>
      <c r="B307" s="3" t="s">
        <v>34</v>
      </c>
      <c r="C307" s="36">
        <v>0</v>
      </c>
      <c r="D307" s="36">
        <v>0</v>
      </c>
      <c r="E307" s="36">
        <f>'ComLg Class kWh'!E312</f>
        <v>1544</v>
      </c>
      <c r="F307" s="36">
        <f>'ComLg Class kWh'!C312</f>
        <v>20524</v>
      </c>
      <c r="G307" s="36">
        <f>'ComLg Class kWh'!D312</f>
        <v>75</v>
      </c>
      <c r="H307" s="36">
        <f>'ComLg Class kWh'!F312</f>
        <v>370</v>
      </c>
      <c r="I307" s="36">
        <f>'ComLg Class kWh'!G312</f>
        <v>75</v>
      </c>
      <c r="J307" s="36">
        <f>'ComLg Class kWh'!H312</f>
        <v>30</v>
      </c>
      <c r="L307" s="42">
        <v>0</v>
      </c>
      <c r="M307" s="42">
        <v>0</v>
      </c>
      <c r="N307" s="42">
        <f>'Cust MB ComLg True Rate Spread'!C$19</f>
        <v>0</v>
      </c>
      <c r="O307" s="42">
        <v>5</v>
      </c>
      <c r="P307" s="42">
        <v>0</v>
      </c>
      <c r="Q307" s="42">
        <v>1</v>
      </c>
      <c r="R307" s="42">
        <f t="shared" si="49"/>
        <v>5</v>
      </c>
      <c r="S307" s="142">
        <v>1</v>
      </c>
      <c r="T307" s="42">
        <f t="shared" si="50"/>
        <v>8</v>
      </c>
      <c r="U307" s="42">
        <v>4</v>
      </c>
      <c r="V307" s="42">
        <v>19</v>
      </c>
      <c r="W307" s="142">
        <v>5</v>
      </c>
      <c r="Y307" s="42">
        <f t="shared" si="51"/>
        <v>0</v>
      </c>
      <c r="Z307" s="42">
        <f t="shared" si="52"/>
        <v>0</v>
      </c>
      <c r="AA307" s="42">
        <f t="shared" si="46"/>
        <v>1544</v>
      </c>
      <c r="AB307" s="42">
        <f t="shared" si="47"/>
        <v>20485</v>
      </c>
      <c r="AC307" s="42">
        <f>ROUND(($F307-SUM($O307:$P307))*'Cust MB ComLg True Rate Spread'!$E$25,0)</f>
        <v>34</v>
      </c>
      <c r="AD307" s="42">
        <f t="shared" si="53"/>
        <v>74</v>
      </c>
      <c r="AE307" s="42">
        <f t="shared" si="48"/>
        <v>348</v>
      </c>
      <c r="AF307" s="42">
        <f>ROUND(($H307-SUM($R307:$S307))*'Cust MB ComLg True Rate Spread'!$H$25,0)</f>
        <v>16</v>
      </c>
      <c r="AG307" s="42">
        <f t="shared" si="54"/>
        <v>44</v>
      </c>
      <c r="AH307" s="42">
        <f>ROUND(($I307-SUM($T307:$U307))*'Cust MB ComLg True Rate Spread'!$J$25,0)</f>
        <v>0</v>
      </c>
      <c r="AI307" s="42">
        <f>'Cust MB ComLg True Rate Spread'!$K$15</f>
        <v>0</v>
      </c>
      <c r="AJ307" s="44">
        <f t="shared" si="55"/>
        <v>25</v>
      </c>
    </row>
    <row r="308" spans="1:36">
      <c r="A308" s="3">
        <f t="shared" si="56"/>
        <v>2037</v>
      </c>
      <c r="B308" s="3" t="s">
        <v>35</v>
      </c>
      <c r="C308" s="36">
        <v>0</v>
      </c>
      <c r="D308" s="36">
        <v>0</v>
      </c>
      <c r="E308" s="36">
        <f>'ComLg Class kWh'!E313</f>
        <v>1548</v>
      </c>
      <c r="F308" s="36">
        <f>'ComLg Class kWh'!C313</f>
        <v>20527</v>
      </c>
      <c r="G308" s="36">
        <f>'ComLg Class kWh'!D313</f>
        <v>75</v>
      </c>
      <c r="H308" s="36">
        <f>'ComLg Class kWh'!F313</f>
        <v>372</v>
      </c>
      <c r="I308" s="36">
        <f>'ComLg Class kWh'!G313</f>
        <v>75</v>
      </c>
      <c r="J308" s="36">
        <f>'ComLg Class kWh'!H313</f>
        <v>30</v>
      </c>
      <c r="L308" s="42">
        <v>0</v>
      </c>
      <c r="M308" s="42">
        <v>0</v>
      </c>
      <c r="N308" s="42">
        <f>'Cust MB ComLg True Rate Spread'!C$19</f>
        <v>0</v>
      </c>
      <c r="O308" s="42">
        <v>5</v>
      </c>
      <c r="P308" s="42">
        <v>0</v>
      </c>
      <c r="Q308" s="42">
        <v>1</v>
      </c>
      <c r="R308" s="42">
        <f t="shared" si="49"/>
        <v>5</v>
      </c>
      <c r="S308" s="142">
        <v>1</v>
      </c>
      <c r="T308" s="42">
        <f t="shared" si="50"/>
        <v>8</v>
      </c>
      <c r="U308" s="42">
        <v>4</v>
      </c>
      <c r="V308" s="42">
        <v>19</v>
      </c>
      <c r="W308" s="142">
        <v>5</v>
      </c>
      <c r="Y308" s="42">
        <f t="shared" si="51"/>
        <v>0</v>
      </c>
      <c r="Z308" s="42">
        <f t="shared" si="52"/>
        <v>0</v>
      </c>
      <c r="AA308" s="42">
        <f t="shared" si="46"/>
        <v>1548</v>
      </c>
      <c r="AB308" s="42">
        <f t="shared" si="47"/>
        <v>20488</v>
      </c>
      <c r="AC308" s="42">
        <f>ROUND(($F308-SUM($O308:$P308))*'Cust MB ComLg True Rate Spread'!$E$25,0)</f>
        <v>34</v>
      </c>
      <c r="AD308" s="42">
        <f t="shared" si="53"/>
        <v>74</v>
      </c>
      <c r="AE308" s="42">
        <f t="shared" si="48"/>
        <v>350</v>
      </c>
      <c r="AF308" s="42">
        <f>ROUND(($H308-SUM($R308:$S308))*'Cust MB ComLg True Rate Spread'!$H$25,0)</f>
        <v>16</v>
      </c>
      <c r="AG308" s="42">
        <f t="shared" si="54"/>
        <v>44</v>
      </c>
      <c r="AH308" s="42">
        <f>ROUND(($I308-SUM($T308:$U308))*'Cust MB ComLg True Rate Spread'!$J$25,0)</f>
        <v>0</v>
      </c>
      <c r="AI308" s="42">
        <f>'Cust MB ComLg True Rate Spread'!$K$15</f>
        <v>0</v>
      </c>
      <c r="AJ308" s="44">
        <f t="shared" si="55"/>
        <v>25</v>
      </c>
    </row>
    <row r="309" spans="1:36">
      <c r="A309" s="3">
        <f t="shared" si="56"/>
        <v>2037</v>
      </c>
      <c r="B309" s="3" t="s">
        <v>36</v>
      </c>
      <c r="C309" s="36">
        <v>0</v>
      </c>
      <c r="D309" s="36">
        <v>0</v>
      </c>
      <c r="E309" s="36">
        <f>'ComLg Class kWh'!E314</f>
        <v>1554</v>
      </c>
      <c r="F309" s="36">
        <f>'ComLg Class kWh'!C314</f>
        <v>20530</v>
      </c>
      <c r="G309" s="36">
        <f>'ComLg Class kWh'!D314</f>
        <v>75</v>
      </c>
      <c r="H309" s="36">
        <f>'ComLg Class kWh'!F314</f>
        <v>373</v>
      </c>
      <c r="I309" s="36">
        <f>'ComLg Class kWh'!G314</f>
        <v>75</v>
      </c>
      <c r="J309" s="36">
        <f>'ComLg Class kWh'!H314</f>
        <v>30</v>
      </c>
      <c r="L309" s="42">
        <v>0</v>
      </c>
      <c r="M309" s="42">
        <v>0</v>
      </c>
      <c r="N309" s="42">
        <f>'Cust MB ComLg True Rate Spread'!C$19</f>
        <v>0</v>
      </c>
      <c r="O309" s="42">
        <v>5</v>
      </c>
      <c r="P309" s="42">
        <v>0</v>
      </c>
      <c r="Q309" s="42">
        <v>1</v>
      </c>
      <c r="R309" s="42">
        <f t="shared" si="49"/>
        <v>5</v>
      </c>
      <c r="S309" s="142">
        <v>1</v>
      </c>
      <c r="T309" s="42">
        <f t="shared" si="50"/>
        <v>8</v>
      </c>
      <c r="U309" s="42">
        <v>4</v>
      </c>
      <c r="V309" s="42">
        <v>19</v>
      </c>
      <c r="W309" s="142">
        <v>5</v>
      </c>
      <c r="Y309" s="42">
        <f t="shared" si="51"/>
        <v>0</v>
      </c>
      <c r="Z309" s="42">
        <f t="shared" si="52"/>
        <v>0</v>
      </c>
      <c r="AA309" s="42">
        <f t="shared" si="46"/>
        <v>1554</v>
      </c>
      <c r="AB309" s="42">
        <f t="shared" si="47"/>
        <v>20491</v>
      </c>
      <c r="AC309" s="42">
        <f>ROUND(($F309-SUM($O309:$P309))*'Cust MB ComLg True Rate Spread'!$E$25,0)</f>
        <v>34</v>
      </c>
      <c r="AD309" s="42">
        <f t="shared" si="53"/>
        <v>74</v>
      </c>
      <c r="AE309" s="42">
        <f t="shared" si="48"/>
        <v>351</v>
      </c>
      <c r="AF309" s="42">
        <f>ROUND(($H309-SUM($R309:$S309))*'Cust MB ComLg True Rate Spread'!$H$25,0)</f>
        <v>16</v>
      </c>
      <c r="AG309" s="42">
        <f t="shared" si="54"/>
        <v>44</v>
      </c>
      <c r="AH309" s="42">
        <f>ROUND(($I309-SUM($T309:$U309))*'Cust MB ComLg True Rate Spread'!$J$25,0)</f>
        <v>0</v>
      </c>
      <c r="AI309" s="42">
        <f>'Cust MB ComLg True Rate Spread'!$K$15</f>
        <v>0</v>
      </c>
      <c r="AJ309" s="44">
        <f t="shared" si="55"/>
        <v>25</v>
      </c>
    </row>
    <row r="310" spans="1:36">
      <c r="A310" s="3">
        <f t="shared" si="56"/>
        <v>2037</v>
      </c>
      <c r="B310" s="3" t="s">
        <v>41</v>
      </c>
      <c r="C310" s="36">
        <v>0</v>
      </c>
      <c r="D310" s="36">
        <v>0</v>
      </c>
      <c r="E310" s="36">
        <f>'ComLg Class kWh'!E315</f>
        <v>1559</v>
      </c>
      <c r="F310" s="36">
        <f>'ComLg Class kWh'!C315</f>
        <v>20531</v>
      </c>
      <c r="G310" s="36">
        <f>'ComLg Class kWh'!D315</f>
        <v>75</v>
      </c>
      <c r="H310" s="36">
        <f>'ComLg Class kWh'!F315</f>
        <v>374</v>
      </c>
      <c r="I310" s="36">
        <f>'ComLg Class kWh'!G315</f>
        <v>75</v>
      </c>
      <c r="J310" s="36">
        <f>'ComLg Class kWh'!H315</f>
        <v>30</v>
      </c>
      <c r="L310" s="42">
        <v>0</v>
      </c>
      <c r="M310" s="42">
        <v>0</v>
      </c>
      <c r="N310" s="42">
        <f>'Cust MB ComLg True Rate Spread'!C$19</f>
        <v>0</v>
      </c>
      <c r="O310" s="42">
        <v>5</v>
      </c>
      <c r="P310" s="42">
        <v>0</v>
      </c>
      <c r="Q310" s="42">
        <v>1</v>
      </c>
      <c r="R310" s="42">
        <f t="shared" si="49"/>
        <v>5</v>
      </c>
      <c r="S310" s="142">
        <v>1</v>
      </c>
      <c r="T310" s="42">
        <f t="shared" si="50"/>
        <v>8</v>
      </c>
      <c r="U310" s="42">
        <v>4</v>
      </c>
      <c r="V310" s="42">
        <v>19</v>
      </c>
      <c r="W310" s="142">
        <v>5</v>
      </c>
      <c r="Y310" s="42">
        <f t="shared" si="51"/>
        <v>0</v>
      </c>
      <c r="Z310" s="42">
        <f t="shared" si="52"/>
        <v>0</v>
      </c>
      <c r="AA310" s="42">
        <f t="shared" si="46"/>
        <v>1559</v>
      </c>
      <c r="AB310" s="42">
        <f t="shared" si="47"/>
        <v>20492</v>
      </c>
      <c r="AC310" s="42">
        <f>ROUND(($F310-SUM($O310:$P310))*'Cust MB ComLg True Rate Spread'!$E$25,0)</f>
        <v>34</v>
      </c>
      <c r="AD310" s="42">
        <f t="shared" si="53"/>
        <v>74</v>
      </c>
      <c r="AE310" s="42">
        <f t="shared" si="48"/>
        <v>352</v>
      </c>
      <c r="AF310" s="42">
        <f>ROUND(($H310-SUM($R310:$S310))*'Cust MB ComLg True Rate Spread'!$H$25,0)</f>
        <v>16</v>
      </c>
      <c r="AG310" s="42">
        <f t="shared" si="54"/>
        <v>44</v>
      </c>
      <c r="AH310" s="42">
        <f>ROUND(($I310-SUM($T310:$U310))*'Cust MB ComLg True Rate Spread'!$J$25,0)</f>
        <v>0</v>
      </c>
      <c r="AI310" s="42">
        <f>'Cust MB ComLg True Rate Spread'!$K$15</f>
        <v>0</v>
      </c>
      <c r="AJ310" s="44">
        <f t="shared" si="55"/>
        <v>25</v>
      </c>
    </row>
    <row r="311" spans="1:36">
      <c r="A311" s="3">
        <f t="shared" si="56"/>
        <v>2037</v>
      </c>
      <c r="B311" s="3" t="s">
        <v>42</v>
      </c>
      <c r="C311" s="36">
        <v>0</v>
      </c>
      <c r="D311" s="36">
        <v>0</v>
      </c>
      <c r="E311" s="36">
        <f>'ComLg Class kWh'!E316</f>
        <v>1565</v>
      </c>
      <c r="F311" s="36">
        <f>'ComLg Class kWh'!C316</f>
        <v>20531</v>
      </c>
      <c r="G311" s="36">
        <f>'ComLg Class kWh'!D316</f>
        <v>75</v>
      </c>
      <c r="H311" s="36">
        <f>'ComLg Class kWh'!F316</f>
        <v>374</v>
      </c>
      <c r="I311" s="36">
        <f>'ComLg Class kWh'!G316</f>
        <v>75</v>
      </c>
      <c r="J311" s="36">
        <f>'ComLg Class kWh'!H316</f>
        <v>30</v>
      </c>
      <c r="L311" s="42">
        <v>0</v>
      </c>
      <c r="M311" s="42">
        <v>0</v>
      </c>
      <c r="N311" s="42">
        <f>'Cust MB ComLg True Rate Spread'!C$19</f>
        <v>0</v>
      </c>
      <c r="O311" s="42">
        <v>5</v>
      </c>
      <c r="P311" s="42">
        <v>0</v>
      </c>
      <c r="Q311" s="42">
        <v>1</v>
      </c>
      <c r="R311" s="42">
        <f t="shared" si="49"/>
        <v>5</v>
      </c>
      <c r="S311" s="142">
        <v>1</v>
      </c>
      <c r="T311" s="42">
        <f t="shared" si="50"/>
        <v>8</v>
      </c>
      <c r="U311" s="42">
        <v>4</v>
      </c>
      <c r="V311" s="42">
        <v>19</v>
      </c>
      <c r="W311" s="142">
        <v>5</v>
      </c>
      <c r="Y311" s="42">
        <f t="shared" si="51"/>
        <v>0</v>
      </c>
      <c r="Z311" s="42">
        <f t="shared" si="52"/>
        <v>0</v>
      </c>
      <c r="AA311" s="42">
        <f t="shared" si="46"/>
        <v>1565</v>
      </c>
      <c r="AB311" s="42">
        <f t="shared" si="47"/>
        <v>20492</v>
      </c>
      <c r="AC311" s="42">
        <f>ROUND(($F311-SUM($O311:$P311))*'Cust MB ComLg True Rate Spread'!$E$25,0)</f>
        <v>34</v>
      </c>
      <c r="AD311" s="42">
        <f t="shared" si="53"/>
        <v>74</v>
      </c>
      <c r="AE311" s="42">
        <f t="shared" si="48"/>
        <v>352</v>
      </c>
      <c r="AF311" s="42">
        <f>ROUND(($H311-SUM($R311:$S311))*'Cust MB ComLg True Rate Spread'!$H$25,0)</f>
        <v>16</v>
      </c>
      <c r="AG311" s="42">
        <f t="shared" si="54"/>
        <v>44</v>
      </c>
      <c r="AH311" s="42">
        <f>ROUND(($I311-SUM($T311:$U311))*'Cust MB ComLg True Rate Spread'!$J$25,0)</f>
        <v>0</v>
      </c>
      <c r="AI311" s="42">
        <f>'Cust MB ComLg True Rate Spread'!$K$15</f>
        <v>0</v>
      </c>
      <c r="AJ311" s="44">
        <f t="shared" si="55"/>
        <v>25</v>
      </c>
    </row>
    <row r="312" spans="1:36">
      <c r="A312" s="3">
        <f t="shared" si="56"/>
        <v>2037</v>
      </c>
      <c r="B312" s="3" t="s">
        <v>43</v>
      </c>
      <c r="C312" s="36">
        <v>0</v>
      </c>
      <c r="D312" s="36">
        <v>0</v>
      </c>
      <c r="E312" s="36">
        <f>'ComLg Class kWh'!E317</f>
        <v>1569</v>
      </c>
      <c r="F312" s="36">
        <f>'ComLg Class kWh'!C317</f>
        <v>20525</v>
      </c>
      <c r="G312" s="36">
        <f>'ComLg Class kWh'!D317</f>
        <v>75</v>
      </c>
      <c r="H312" s="36">
        <f>'ComLg Class kWh'!F317</f>
        <v>376</v>
      </c>
      <c r="I312" s="36">
        <f>'ComLg Class kWh'!G317</f>
        <v>75</v>
      </c>
      <c r="J312" s="36">
        <f>'ComLg Class kWh'!H317</f>
        <v>30</v>
      </c>
      <c r="L312" s="42">
        <v>0</v>
      </c>
      <c r="M312" s="42">
        <v>0</v>
      </c>
      <c r="N312" s="42">
        <f>'Cust MB ComLg True Rate Spread'!C$19</f>
        <v>0</v>
      </c>
      <c r="O312" s="42">
        <v>5</v>
      </c>
      <c r="P312" s="42">
        <v>0</v>
      </c>
      <c r="Q312" s="42">
        <v>1</v>
      </c>
      <c r="R312" s="42">
        <f t="shared" si="49"/>
        <v>5</v>
      </c>
      <c r="S312" s="142">
        <v>1</v>
      </c>
      <c r="T312" s="42">
        <f t="shared" si="50"/>
        <v>8</v>
      </c>
      <c r="U312" s="42">
        <v>4</v>
      </c>
      <c r="V312" s="42">
        <v>19</v>
      </c>
      <c r="W312" s="142">
        <v>5</v>
      </c>
      <c r="Y312" s="42">
        <f t="shared" si="51"/>
        <v>0</v>
      </c>
      <c r="Z312" s="42">
        <f t="shared" si="52"/>
        <v>0</v>
      </c>
      <c r="AA312" s="42">
        <f t="shared" si="46"/>
        <v>1569</v>
      </c>
      <c r="AB312" s="42">
        <f t="shared" si="47"/>
        <v>20486</v>
      </c>
      <c r="AC312" s="42">
        <f>ROUND(($F312-SUM($O312:$P312))*'Cust MB ComLg True Rate Spread'!$E$25,0)</f>
        <v>34</v>
      </c>
      <c r="AD312" s="42">
        <f t="shared" si="53"/>
        <v>74</v>
      </c>
      <c r="AE312" s="42">
        <f t="shared" si="48"/>
        <v>354</v>
      </c>
      <c r="AF312" s="42">
        <f>ROUND(($H312-SUM($R312:$S312))*'Cust MB ComLg True Rate Spread'!$H$25,0)</f>
        <v>16</v>
      </c>
      <c r="AG312" s="42">
        <f t="shared" si="54"/>
        <v>44</v>
      </c>
      <c r="AH312" s="42">
        <f>ROUND(($I312-SUM($T312:$U312))*'Cust MB ComLg True Rate Spread'!$J$25,0)</f>
        <v>0</v>
      </c>
      <c r="AI312" s="42">
        <f>'Cust MB ComLg True Rate Spread'!$K$15</f>
        <v>0</v>
      </c>
      <c r="AJ312" s="44">
        <f t="shared" si="55"/>
        <v>25</v>
      </c>
    </row>
    <row r="313" spans="1:36">
      <c r="A313" s="3">
        <f t="shared" si="56"/>
        <v>2037</v>
      </c>
      <c r="B313" s="3" t="s">
        <v>44</v>
      </c>
      <c r="C313" s="36">
        <v>0</v>
      </c>
      <c r="D313" s="36">
        <v>0</v>
      </c>
      <c r="E313" s="36">
        <f>'ComLg Class kWh'!E318</f>
        <v>1575</v>
      </c>
      <c r="F313" s="36">
        <f>'ComLg Class kWh'!C318</f>
        <v>20519</v>
      </c>
      <c r="G313" s="36">
        <f>'ComLg Class kWh'!D318</f>
        <v>75</v>
      </c>
      <c r="H313" s="36">
        <f>'ComLg Class kWh'!F318</f>
        <v>377</v>
      </c>
      <c r="I313" s="36">
        <f>'ComLg Class kWh'!G318</f>
        <v>75</v>
      </c>
      <c r="J313" s="36">
        <f>'ComLg Class kWh'!H318</f>
        <v>30</v>
      </c>
      <c r="L313" s="42">
        <v>0</v>
      </c>
      <c r="M313" s="42">
        <v>0</v>
      </c>
      <c r="N313" s="42">
        <f>'Cust MB ComLg True Rate Spread'!C$19</f>
        <v>0</v>
      </c>
      <c r="O313" s="42">
        <v>5</v>
      </c>
      <c r="P313" s="42">
        <v>0</v>
      </c>
      <c r="Q313" s="42">
        <v>1</v>
      </c>
      <c r="R313" s="42">
        <f t="shared" si="49"/>
        <v>5</v>
      </c>
      <c r="S313" s="142">
        <v>1</v>
      </c>
      <c r="T313" s="42">
        <f t="shared" si="50"/>
        <v>8</v>
      </c>
      <c r="U313" s="42">
        <v>4</v>
      </c>
      <c r="V313" s="42">
        <v>19</v>
      </c>
      <c r="W313" s="142">
        <v>5</v>
      </c>
      <c r="Y313" s="42">
        <f t="shared" si="51"/>
        <v>0</v>
      </c>
      <c r="Z313" s="42">
        <f t="shared" si="52"/>
        <v>0</v>
      </c>
      <c r="AA313" s="42">
        <f t="shared" si="46"/>
        <v>1575</v>
      </c>
      <c r="AB313" s="42">
        <f t="shared" si="47"/>
        <v>20480</v>
      </c>
      <c r="AC313" s="42">
        <f>ROUND(($F313-SUM($O313:$P313))*'Cust MB ComLg True Rate Spread'!$E$25,0)</f>
        <v>34</v>
      </c>
      <c r="AD313" s="42">
        <f t="shared" si="53"/>
        <v>74</v>
      </c>
      <c r="AE313" s="42">
        <f t="shared" si="48"/>
        <v>354</v>
      </c>
      <c r="AF313" s="42">
        <f>ROUND(($H313-SUM($R313:$S313))*'Cust MB ComLg True Rate Spread'!$H$25,0)</f>
        <v>17</v>
      </c>
      <c r="AG313" s="42">
        <f t="shared" si="54"/>
        <v>44</v>
      </c>
      <c r="AH313" s="42">
        <f>ROUND(($I313-SUM($T313:$U313))*'Cust MB ComLg True Rate Spread'!$J$25,0)</f>
        <v>0</v>
      </c>
      <c r="AI313" s="42">
        <f>'Cust MB ComLg True Rate Spread'!$K$15</f>
        <v>0</v>
      </c>
      <c r="AJ313" s="44">
        <f t="shared" si="55"/>
        <v>25</v>
      </c>
    </row>
    <row r="314" spans="1:36">
      <c r="A314" s="3">
        <f t="shared" si="56"/>
        <v>2037</v>
      </c>
      <c r="B314" s="3" t="s">
        <v>45</v>
      </c>
      <c r="C314" s="36">
        <v>0</v>
      </c>
      <c r="D314" s="36">
        <v>0</v>
      </c>
      <c r="E314" s="36">
        <f>'ComLg Class kWh'!E319</f>
        <v>1580</v>
      </c>
      <c r="F314" s="36">
        <f>'ComLg Class kWh'!C319</f>
        <v>20515</v>
      </c>
      <c r="G314" s="36">
        <f>'ComLg Class kWh'!D319</f>
        <v>75</v>
      </c>
      <c r="H314" s="36">
        <f>'ComLg Class kWh'!F319</f>
        <v>378</v>
      </c>
      <c r="I314" s="36">
        <f>'ComLg Class kWh'!G319</f>
        <v>75</v>
      </c>
      <c r="J314" s="36">
        <f>'ComLg Class kWh'!H319</f>
        <v>30</v>
      </c>
      <c r="L314" s="42">
        <v>0</v>
      </c>
      <c r="M314" s="42">
        <v>0</v>
      </c>
      <c r="N314" s="42">
        <f>'Cust MB ComLg True Rate Spread'!C$19</f>
        <v>0</v>
      </c>
      <c r="O314" s="42">
        <v>5</v>
      </c>
      <c r="P314" s="42">
        <v>0</v>
      </c>
      <c r="Q314" s="42">
        <v>1</v>
      </c>
      <c r="R314" s="42">
        <f t="shared" si="49"/>
        <v>5</v>
      </c>
      <c r="S314" s="142">
        <v>1</v>
      </c>
      <c r="T314" s="42">
        <f t="shared" si="50"/>
        <v>8</v>
      </c>
      <c r="U314" s="42">
        <v>4</v>
      </c>
      <c r="V314" s="42">
        <v>19</v>
      </c>
      <c r="W314" s="142">
        <v>5</v>
      </c>
      <c r="Y314" s="42">
        <f t="shared" si="51"/>
        <v>0</v>
      </c>
      <c r="Z314" s="42">
        <f t="shared" si="52"/>
        <v>0</v>
      </c>
      <c r="AA314" s="42">
        <f t="shared" si="46"/>
        <v>1580</v>
      </c>
      <c r="AB314" s="42">
        <f t="shared" si="47"/>
        <v>20476</v>
      </c>
      <c r="AC314" s="42">
        <f>ROUND(($F314-SUM($O314:$P314))*'Cust MB ComLg True Rate Spread'!$E$25,0)</f>
        <v>34</v>
      </c>
      <c r="AD314" s="42">
        <f t="shared" si="53"/>
        <v>74</v>
      </c>
      <c r="AE314" s="42">
        <f t="shared" si="48"/>
        <v>355</v>
      </c>
      <c r="AF314" s="42">
        <f>ROUND(($H314-SUM($R314:$S314))*'Cust MB ComLg True Rate Spread'!$H$25,0)</f>
        <v>17</v>
      </c>
      <c r="AG314" s="42">
        <f t="shared" si="54"/>
        <v>44</v>
      </c>
      <c r="AH314" s="42">
        <f>ROUND(($I314-SUM($T314:$U314))*'Cust MB ComLg True Rate Spread'!$J$25,0)</f>
        <v>0</v>
      </c>
      <c r="AI314" s="42">
        <f>'Cust MB ComLg True Rate Spread'!$K$15</f>
        <v>0</v>
      </c>
      <c r="AJ314" s="44">
        <f t="shared" si="55"/>
        <v>25</v>
      </c>
    </row>
    <row r="315" spans="1:36">
      <c r="A315" s="3">
        <f t="shared" si="56"/>
        <v>2037</v>
      </c>
      <c r="B315" s="3" t="s">
        <v>46</v>
      </c>
      <c r="C315" s="36">
        <v>0</v>
      </c>
      <c r="D315" s="36">
        <v>0</v>
      </c>
      <c r="E315" s="36">
        <f>'ComLg Class kWh'!E320</f>
        <v>1586</v>
      </c>
      <c r="F315" s="36">
        <f>'ComLg Class kWh'!C320</f>
        <v>20513</v>
      </c>
      <c r="G315" s="36">
        <f>'ComLg Class kWh'!D320</f>
        <v>74</v>
      </c>
      <c r="H315" s="36">
        <f>'ComLg Class kWh'!F320</f>
        <v>379</v>
      </c>
      <c r="I315" s="36">
        <f>'ComLg Class kWh'!G320</f>
        <v>75</v>
      </c>
      <c r="J315" s="36">
        <f>'ComLg Class kWh'!H320</f>
        <v>30</v>
      </c>
      <c r="L315" s="42">
        <v>0</v>
      </c>
      <c r="M315" s="42">
        <v>0</v>
      </c>
      <c r="N315" s="42">
        <f>'Cust MB ComLg True Rate Spread'!C$19</f>
        <v>0</v>
      </c>
      <c r="O315" s="42">
        <v>5</v>
      </c>
      <c r="P315" s="42">
        <v>0</v>
      </c>
      <c r="Q315" s="42">
        <v>1</v>
      </c>
      <c r="R315" s="42">
        <f t="shared" si="49"/>
        <v>5</v>
      </c>
      <c r="S315" s="142">
        <v>1</v>
      </c>
      <c r="T315" s="42">
        <f t="shared" si="50"/>
        <v>8</v>
      </c>
      <c r="U315" s="42">
        <v>4</v>
      </c>
      <c r="V315" s="42">
        <v>19</v>
      </c>
      <c r="W315" s="142">
        <v>5</v>
      </c>
      <c r="Y315" s="42">
        <f t="shared" si="51"/>
        <v>0</v>
      </c>
      <c r="Z315" s="42">
        <f t="shared" si="52"/>
        <v>0</v>
      </c>
      <c r="AA315" s="42">
        <f>E315-N315</f>
        <v>1586</v>
      </c>
      <c r="AB315" s="42">
        <f t="shared" si="47"/>
        <v>20474</v>
      </c>
      <c r="AC315" s="42">
        <f>ROUND(($F315-SUM($O315:$P315))*'Cust MB ComLg True Rate Spread'!$E$25,0)</f>
        <v>34</v>
      </c>
      <c r="AD315" s="42">
        <f t="shared" si="53"/>
        <v>73</v>
      </c>
      <c r="AE315" s="42">
        <f t="shared" si="48"/>
        <v>356</v>
      </c>
      <c r="AF315" s="42">
        <f>ROUND(($H315-SUM($R315:$S315))*'Cust MB ComLg True Rate Spread'!$H$25,0)</f>
        <v>17</v>
      </c>
      <c r="AG315" s="42">
        <f t="shared" si="54"/>
        <v>44</v>
      </c>
      <c r="AH315" s="42">
        <f>ROUND(($I315-SUM($T315:$U315))*'Cust MB ComLg True Rate Spread'!$J$25,0)</f>
        <v>0</v>
      </c>
      <c r="AI315" s="42">
        <f>'Cust MB ComLg True Rate Spread'!$K$15</f>
        <v>0</v>
      </c>
      <c r="AJ315" s="44">
        <f t="shared" si="55"/>
        <v>25</v>
      </c>
    </row>
  </sheetData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R26"/>
  <sheetViews>
    <sheetView zoomScaleNormal="100" workbookViewId="0">
      <selection activeCell="N2" sqref="N2:R4"/>
    </sheetView>
  </sheetViews>
  <sheetFormatPr defaultRowHeight="15"/>
  <cols>
    <col min="1" max="16384" width="9.140625" style="3"/>
  </cols>
  <sheetData>
    <row r="1" spans="1:18" s="18" customFormat="1">
      <c r="A1" s="18" t="s">
        <v>26</v>
      </c>
      <c r="B1" s="18" t="s">
        <v>152</v>
      </c>
      <c r="K1" s="172" t="s">
        <v>142</v>
      </c>
    </row>
    <row r="2" spans="1:18" s="18" customFormat="1">
      <c r="A2" s="18" t="s">
        <v>27</v>
      </c>
      <c r="B2" s="18" t="s">
        <v>153</v>
      </c>
      <c r="N2" s="206" t="s">
        <v>159</v>
      </c>
      <c r="O2" s="207"/>
      <c r="P2" s="207"/>
      <c r="Q2" s="207"/>
      <c r="R2" s="207"/>
    </row>
    <row r="3" spans="1:18" s="18" customFormat="1">
      <c r="A3" s="18" t="s">
        <v>28</v>
      </c>
      <c r="B3" s="18" t="s">
        <v>109</v>
      </c>
      <c r="N3" s="207"/>
      <c r="O3" s="207"/>
      <c r="P3" s="207"/>
      <c r="Q3" s="207"/>
      <c r="R3" s="207"/>
    </row>
    <row r="4" spans="1:18" s="18" customFormat="1" ht="15.75" thickBot="1">
      <c r="A4" s="18" t="s">
        <v>29</v>
      </c>
      <c r="B4" s="18" t="s">
        <v>154</v>
      </c>
      <c r="N4" s="207"/>
      <c r="O4" s="207"/>
      <c r="P4" s="207"/>
      <c r="Q4" s="207"/>
      <c r="R4" s="207"/>
    </row>
    <row r="5" spans="1:18" s="18" customFormat="1">
      <c r="A5" s="18" t="s">
        <v>30</v>
      </c>
      <c r="B5" s="18" t="s">
        <v>155</v>
      </c>
      <c r="D5" s="208" t="s">
        <v>60</v>
      </c>
      <c r="E5" s="209"/>
      <c r="F5" s="209"/>
      <c r="G5" s="209"/>
      <c r="H5" s="209"/>
      <c r="I5" s="209"/>
      <c r="J5" s="209"/>
      <c r="K5" s="210"/>
    </row>
    <row r="6" spans="1:18" s="18" customFormat="1">
      <c r="A6" s="18" t="s">
        <v>48</v>
      </c>
      <c r="B6" s="57">
        <f>'Inputs &amp; Notes'!B1-1</f>
        <v>2012</v>
      </c>
      <c r="D6" s="62" t="s">
        <v>7</v>
      </c>
      <c r="E6" s="63" t="s">
        <v>6</v>
      </c>
      <c r="F6" s="63" t="s">
        <v>5</v>
      </c>
      <c r="G6" s="63" t="s">
        <v>2</v>
      </c>
      <c r="H6" s="63" t="s">
        <v>3</v>
      </c>
      <c r="I6" s="63" t="s">
        <v>1</v>
      </c>
      <c r="J6" s="63" t="s">
        <v>11</v>
      </c>
      <c r="K6" s="64" t="s">
        <v>111</v>
      </c>
    </row>
    <row r="7" spans="1:18" s="18" customFormat="1" ht="15.75" thickBot="1">
      <c r="A7" s="18" t="s">
        <v>49</v>
      </c>
      <c r="B7" s="18" t="s">
        <v>44</v>
      </c>
      <c r="D7" s="65">
        <v>38</v>
      </c>
      <c r="E7" s="66">
        <v>37</v>
      </c>
      <c r="F7" s="66">
        <v>36</v>
      </c>
      <c r="G7" s="66">
        <v>7</v>
      </c>
      <c r="H7" s="66">
        <v>8</v>
      </c>
      <c r="I7" s="66">
        <v>1</v>
      </c>
      <c r="J7" s="66">
        <v>2</v>
      </c>
      <c r="K7" s="134" t="s">
        <v>112</v>
      </c>
    </row>
    <row r="8" spans="1:18" s="18" customFormat="1"/>
    <row r="9" spans="1:18" s="18" customFormat="1"/>
    <row r="10" spans="1:18">
      <c r="A10" s="19" t="s">
        <v>4</v>
      </c>
      <c r="B10" s="19" t="s">
        <v>9</v>
      </c>
      <c r="C10" s="19" t="s">
        <v>8</v>
      </c>
      <c r="D10" s="19" t="s">
        <v>7</v>
      </c>
      <c r="E10" s="19" t="s">
        <v>6</v>
      </c>
      <c r="F10" s="19" t="s">
        <v>5</v>
      </c>
      <c r="G10" s="19" t="s">
        <v>2</v>
      </c>
      <c r="H10" s="19" t="s">
        <v>3</v>
      </c>
      <c r="I10" s="19" t="s">
        <v>1</v>
      </c>
      <c r="J10" s="19" t="s">
        <v>11</v>
      </c>
      <c r="K10" s="19" t="s">
        <v>111</v>
      </c>
    </row>
    <row r="11" spans="1:18">
      <c r="A11" s="23"/>
      <c r="B11" s="23"/>
      <c r="C11" s="23"/>
      <c r="D11" s="202">
        <v>16310</v>
      </c>
      <c r="E11" s="202">
        <v>27</v>
      </c>
      <c r="F11" s="202">
        <v>102</v>
      </c>
      <c r="G11" s="202">
        <v>155</v>
      </c>
      <c r="H11" s="202">
        <v>8</v>
      </c>
      <c r="I11" s="202">
        <v>51</v>
      </c>
      <c r="J11" s="202">
        <v>4</v>
      </c>
      <c r="K11" s="202">
        <v>19</v>
      </c>
    </row>
    <row r="13" spans="1:18" s="18" customFormat="1" ht="15.75" thickBot="1"/>
    <row r="14" spans="1:18">
      <c r="A14" s="19" t="s">
        <v>4</v>
      </c>
      <c r="B14" s="19" t="s">
        <v>9</v>
      </c>
      <c r="C14" s="19" t="s">
        <v>8</v>
      </c>
      <c r="D14" s="111" t="s">
        <v>7</v>
      </c>
      <c r="E14" s="112" t="s">
        <v>6</v>
      </c>
      <c r="F14" s="113" t="s">
        <v>5</v>
      </c>
      <c r="G14" s="111" t="s">
        <v>2</v>
      </c>
      <c r="H14" s="112" t="s">
        <v>3</v>
      </c>
      <c r="I14" s="111" t="s">
        <v>1</v>
      </c>
      <c r="J14" s="112" t="s">
        <v>11</v>
      </c>
      <c r="K14" s="112" t="s">
        <v>111</v>
      </c>
    </row>
    <row r="15" spans="1:18" ht="15.75" thickBot="1">
      <c r="A15" s="23"/>
      <c r="B15" s="23"/>
      <c r="C15" s="23"/>
      <c r="D15" s="24">
        <f>D11-D19</f>
        <v>16305</v>
      </c>
      <c r="E15" s="114">
        <f t="shared" ref="E15:J15" si="0">E11-E19</f>
        <v>27</v>
      </c>
      <c r="F15" s="115">
        <f t="shared" si="0"/>
        <v>101</v>
      </c>
      <c r="G15" s="24">
        <f t="shared" si="0"/>
        <v>150</v>
      </c>
      <c r="H15" s="114">
        <f>H11-H19</f>
        <v>7</v>
      </c>
      <c r="I15" s="24">
        <f t="shared" si="0"/>
        <v>43</v>
      </c>
      <c r="J15" s="114">
        <f t="shared" si="0"/>
        <v>0</v>
      </c>
      <c r="K15" s="114">
        <f>K11-K19</f>
        <v>0</v>
      </c>
    </row>
    <row r="17" spans="1:11" s="18" customFormat="1">
      <c r="A17" s="18" t="s">
        <v>146</v>
      </c>
      <c r="B17" s="33"/>
      <c r="C17" s="33"/>
      <c r="D17" s="33"/>
      <c r="E17" s="33"/>
      <c r="F17" s="33"/>
      <c r="G17" s="33"/>
      <c r="H17" s="33"/>
      <c r="I17" s="33"/>
      <c r="J17" s="33"/>
    </row>
    <row r="18" spans="1:11">
      <c r="A18" s="19" t="s">
        <v>4</v>
      </c>
      <c r="B18" s="20" t="s">
        <v>9</v>
      </c>
      <c r="C18" s="20" t="s">
        <v>8</v>
      </c>
      <c r="D18" s="20" t="s">
        <v>7</v>
      </c>
      <c r="E18" s="20" t="s">
        <v>6</v>
      </c>
      <c r="F18" s="20" t="s">
        <v>5</v>
      </c>
      <c r="G18" s="20" t="s">
        <v>2</v>
      </c>
      <c r="H18" s="20" t="s">
        <v>3</v>
      </c>
      <c r="I18" s="20" t="s">
        <v>1</v>
      </c>
      <c r="J18" s="20" t="s">
        <v>11</v>
      </c>
      <c r="K18" s="20" t="s">
        <v>111</v>
      </c>
    </row>
    <row r="19" spans="1:11">
      <c r="A19" s="23"/>
      <c r="B19" s="25"/>
      <c r="C19" s="25"/>
      <c r="D19" s="20">
        <f>'Cust MB ComLg'!O13</f>
        <v>5</v>
      </c>
      <c r="E19" s="20">
        <f>'Cust MB ComLg'!P13</f>
        <v>0</v>
      </c>
      <c r="F19" s="20">
        <f>'Cust MB ComLg'!Q13</f>
        <v>1</v>
      </c>
      <c r="G19" s="20">
        <f>'Cust MB ComLg'!R13</f>
        <v>5</v>
      </c>
      <c r="H19" s="179">
        <f>'Cust MB ComLg'!S13</f>
        <v>1</v>
      </c>
      <c r="I19" s="20">
        <f>'Cust MB ComLg'!T13</f>
        <v>8</v>
      </c>
      <c r="J19" s="20">
        <f>'Cust MB ComLg'!U13</f>
        <v>4</v>
      </c>
      <c r="K19" s="20">
        <f>'Cust MB ComLg'!V13</f>
        <v>19</v>
      </c>
    </row>
    <row r="21" spans="1:11" s="18" customFormat="1">
      <c r="A21" s="18" t="s">
        <v>61</v>
      </c>
    </row>
    <row r="22" spans="1:11" s="18" customFormat="1" ht="15.75" thickBot="1"/>
    <row r="23" spans="1:11">
      <c r="A23" s="18"/>
      <c r="B23" s="18"/>
      <c r="C23" s="18"/>
      <c r="D23" s="26" t="s">
        <v>37</v>
      </c>
      <c r="E23" s="21"/>
      <c r="F23" s="113" t="s">
        <v>38</v>
      </c>
      <c r="G23" s="26" t="s">
        <v>39</v>
      </c>
      <c r="H23" s="21"/>
      <c r="I23" s="26" t="s">
        <v>40</v>
      </c>
      <c r="J23" s="21"/>
      <c r="K23" s="18"/>
    </row>
    <row r="24" spans="1:11">
      <c r="A24" s="18"/>
      <c r="B24" s="18"/>
      <c r="C24" s="18"/>
      <c r="D24" s="28" t="str">
        <f>D18</f>
        <v>GSD-Sec</v>
      </c>
      <c r="E24" s="29">
        <f>D15/SUM(D15:E15)</f>
        <v>0.99834680382072005</v>
      </c>
      <c r="F24" s="30">
        <v>1</v>
      </c>
      <c r="G24" s="28" t="str">
        <f>G18</f>
        <v>LP-SEC</v>
      </c>
      <c r="H24" s="29">
        <f>G15/SUM(G15:H15)</f>
        <v>0.95541401273885351</v>
      </c>
      <c r="I24" s="28" t="str">
        <f>I18</f>
        <v>LPT-SEC</v>
      </c>
      <c r="J24" s="29">
        <f>I15/SUM(I15:J15)</f>
        <v>1</v>
      </c>
      <c r="K24" s="18"/>
    </row>
    <row r="25" spans="1:11" ht="15.75" thickBot="1">
      <c r="A25" s="18"/>
      <c r="B25" s="18"/>
      <c r="C25" s="18"/>
      <c r="D25" s="24" t="str">
        <f>E18</f>
        <v>GSD-Pri</v>
      </c>
      <c r="E25" s="31">
        <f>1-E24</f>
        <v>1.6531961792799477E-3</v>
      </c>
      <c r="F25" s="32">
        <v>0</v>
      </c>
      <c r="G25" s="24" t="str">
        <f>H18</f>
        <v>LP-PRI</v>
      </c>
      <c r="H25" s="31">
        <f>1-H24</f>
        <v>4.4585987261146487E-2</v>
      </c>
      <c r="I25" s="24" t="str">
        <f>J18</f>
        <v>LPT-PRI</v>
      </c>
      <c r="J25" s="31">
        <f>1-J24</f>
        <v>0</v>
      </c>
      <c r="K25" s="18"/>
    </row>
    <row r="26" spans="1:11">
      <c r="K26" s="18"/>
    </row>
  </sheetData>
  <mergeCells count="2">
    <mergeCell ref="D5:K5"/>
    <mergeCell ref="N2:R4"/>
  </mergeCells>
  <phoneticPr fontId="4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AL319"/>
  <sheetViews>
    <sheetView zoomScale="90" zoomScaleNormal="90" workbookViewId="0">
      <pane ySplit="2" topLeftCell="A3" activePane="bottomLeft" state="frozen"/>
      <selection pane="bottomLeft" activeCell="J2" sqref="J2"/>
    </sheetView>
  </sheetViews>
  <sheetFormatPr defaultRowHeight="15"/>
  <cols>
    <col min="1" max="1" width="5.85546875" style="18" customWidth="1"/>
    <col min="2" max="2" width="5" style="18" customWidth="1"/>
    <col min="3" max="3" width="8.140625" style="3" customWidth="1"/>
    <col min="4" max="4" width="10.7109375" style="3" customWidth="1"/>
    <col min="5" max="5" width="9.28515625" style="3" customWidth="1"/>
    <col min="6" max="6" width="8.5703125" style="3" customWidth="1"/>
    <col min="7" max="8" width="10.7109375" style="3" customWidth="1"/>
    <col min="9" max="9" width="9.42578125" style="3" customWidth="1"/>
    <col min="10" max="10" width="9.140625" style="3" customWidth="1"/>
    <col min="11" max="12" width="2" style="3" customWidth="1"/>
    <col min="13" max="13" width="3.5703125" style="185" customWidth="1"/>
    <col min="14" max="14" width="3.5703125" style="3" customWidth="1"/>
    <col min="15" max="15" width="8.28515625" style="3" customWidth="1"/>
    <col min="16" max="17" width="2.140625" style="3" customWidth="1"/>
    <col min="18" max="18" width="10.7109375" style="3" customWidth="1"/>
    <col min="19" max="19" width="11.7109375" style="3" customWidth="1"/>
    <col min="20" max="20" width="12.42578125" style="3" customWidth="1"/>
    <col min="21" max="21" width="9" style="3" customWidth="1"/>
    <col min="22" max="22" width="9.85546875" style="3" customWidth="1"/>
    <col min="23" max="23" width="11.28515625" style="3" customWidth="1"/>
    <col min="24" max="24" width="3.5703125" style="185" customWidth="1"/>
    <col min="25" max="25" width="8.85546875" style="3" customWidth="1"/>
    <col min="26" max="26" width="11.42578125" style="3" customWidth="1"/>
    <col min="27" max="27" width="9.5703125" style="3" customWidth="1"/>
    <col min="28" max="28" width="8.7109375" style="3" customWidth="1"/>
    <col min="29" max="29" width="11.42578125" style="3" customWidth="1"/>
    <col min="30" max="30" width="12.42578125" style="3" customWidth="1"/>
    <col min="31" max="31" width="13.28515625" style="3" bestFit="1" customWidth="1"/>
    <col min="32" max="32" width="9.5703125" style="3" customWidth="1"/>
    <col min="33" max="33" width="11.28515625" style="3" customWidth="1"/>
    <col min="34" max="34" width="11.85546875" style="3" customWidth="1"/>
    <col min="35" max="35" width="17.140625" style="18" customWidth="1"/>
    <col min="36" max="36" width="13.28515625" style="3" bestFit="1" customWidth="1"/>
    <col min="37" max="37" width="1" style="3" customWidth="1"/>
    <col min="38" max="38" width="12.140625" style="3" bestFit="1" customWidth="1"/>
    <col min="39" max="16384" width="9.140625" style="3"/>
  </cols>
  <sheetData>
    <row r="1" spans="1:38">
      <c r="A1" s="171"/>
      <c r="D1" s="183"/>
      <c r="E1" s="211" t="s">
        <v>77</v>
      </c>
      <c r="F1" s="211"/>
      <c r="G1" s="211"/>
      <c r="H1" s="211"/>
      <c r="I1" s="183"/>
      <c r="J1" s="183"/>
      <c r="K1" s="45"/>
      <c r="L1" s="45"/>
      <c r="N1" s="45" t="s">
        <v>104</v>
      </c>
      <c r="O1" s="45"/>
      <c r="P1" s="45"/>
      <c r="Q1" s="45"/>
      <c r="R1" s="45"/>
      <c r="S1" s="45"/>
      <c r="T1" s="45"/>
      <c r="U1" s="45"/>
      <c r="V1" s="45"/>
      <c r="W1" s="45"/>
      <c r="Y1" s="46" t="s">
        <v>82</v>
      </c>
      <c r="Z1" s="47"/>
      <c r="AA1" s="47"/>
      <c r="AB1" s="47"/>
      <c r="AC1" s="47"/>
      <c r="AD1" s="47"/>
      <c r="AE1" s="47"/>
      <c r="AF1" s="47"/>
      <c r="AG1" s="47"/>
      <c r="AH1" s="47"/>
      <c r="AI1" s="80"/>
    </row>
    <row r="2" spans="1:38" s="37" customFormat="1">
      <c r="A2" s="53"/>
      <c r="B2" s="53"/>
      <c r="C2" s="41" t="s">
        <v>4</v>
      </c>
      <c r="D2" s="41" t="s">
        <v>37</v>
      </c>
      <c r="E2" s="41" t="s">
        <v>38</v>
      </c>
      <c r="F2" s="41" t="s">
        <v>8</v>
      </c>
      <c r="G2" s="41" t="s">
        <v>39</v>
      </c>
      <c r="H2" s="41" t="s">
        <v>40</v>
      </c>
      <c r="I2" s="41" t="s">
        <v>50</v>
      </c>
      <c r="J2" s="75" t="s">
        <v>78</v>
      </c>
      <c r="K2" s="182" t="s">
        <v>51</v>
      </c>
      <c r="L2" s="41" t="s">
        <v>76</v>
      </c>
      <c r="M2" s="39"/>
      <c r="N2" s="41" t="s">
        <v>4</v>
      </c>
      <c r="O2" s="41" t="s">
        <v>37</v>
      </c>
      <c r="P2" s="41" t="s">
        <v>38</v>
      </c>
      <c r="Q2" s="41" t="s">
        <v>8</v>
      </c>
      <c r="R2" s="41" t="s">
        <v>39</v>
      </c>
      <c r="S2" s="41" t="s">
        <v>40</v>
      </c>
      <c r="T2" s="41" t="s">
        <v>50</v>
      </c>
      <c r="U2" s="75" t="s">
        <v>78</v>
      </c>
      <c r="V2" s="41" t="s">
        <v>51</v>
      </c>
      <c r="W2" s="41" t="s">
        <v>76</v>
      </c>
      <c r="X2" s="39"/>
      <c r="Y2" s="41" t="s">
        <v>4</v>
      </c>
      <c r="Z2" s="41" t="s">
        <v>37</v>
      </c>
      <c r="AA2" s="41" t="s">
        <v>38</v>
      </c>
      <c r="AB2" s="41" t="s">
        <v>8</v>
      </c>
      <c r="AC2" s="41" t="s">
        <v>39</v>
      </c>
      <c r="AD2" s="41" t="s">
        <v>40</v>
      </c>
      <c r="AE2" s="41" t="s">
        <v>50</v>
      </c>
      <c r="AF2" s="41" t="s">
        <v>78</v>
      </c>
      <c r="AG2" s="41" t="s">
        <v>51</v>
      </c>
      <c r="AH2" s="41" t="s">
        <v>76</v>
      </c>
      <c r="AI2" s="75"/>
      <c r="AJ2" s="37" t="s">
        <v>106</v>
      </c>
      <c r="AL2" s="37" t="s">
        <v>108</v>
      </c>
    </row>
    <row r="3" spans="1:38">
      <c r="A3" s="18">
        <f>'Inputs &amp; Notes'!B1-1</f>
        <v>2012</v>
      </c>
      <c r="B3" s="18" t="s">
        <v>31</v>
      </c>
      <c r="C3" s="40"/>
      <c r="D3" s="40"/>
      <c r="E3" s="40"/>
      <c r="F3" s="40"/>
      <c r="G3" s="40"/>
      <c r="H3" s="40"/>
      <c r="I3" s="40"/>
      <c r="J3" s="40"/>
      <c r="K3" s="40"/>
      <c r="L3" s="40"/>
      <c r="N3" s="40"/>
      <c r="O3" s="40"/>
      <c r="P3" s="40"/>
      <c r="Q3" s="40"/>
      <c r="R3" s="40"/>
      <c r="S3" s="40"/>
      <c r="T3" s="40"/>
      <c r="U3" s="40"/>
      <c r="V3" s="40"/>
      <c r="W3" s="40"/>
      <c r="Y3" s="40"/>
      <c r="Z3" s="40"/>
      <c r="AA3" s="40"/>
      <c r="AB3" s="40"/>
      <c r="AC3" s="40"/>
      <c r="AD3" s="40"/>
      <c r="AE3" s="40"/>
      <c r="AF3" s="40"/>
      <c r="AG3" s="40"/>
      <c r="AH3" s="40"/>
    </row>
    <row r="4" spans="1:38">
      <c r="A4" s="18">
        <f t="shared" ref="A4:A14" si="0">A3</f>
        <v>2012</v>
      </c>
      <c r="B4" s="18" t="s">
        <v>32</v>
      </c>
      <c r="C4" s="40"/>
      <c r="D4" s="40"/>
      <c r="E4" s="40"/>
      <c r="F4" s="40"/>
      <c r="G4" s="40"/>
      <c r="H4" s="40"/>
      <c r="I4" s="40"/>
      <c r="J4" s="40"/>
      <c r="K4" s="40"/>
      <c r="L4" s="40"/>
      <c r="N4" s="40"/>
      <c r="O4" s="40"/>
      <c r="P4" s="40"/>
      <c r="Q4" s="40"/>
      <c r="R4" s="40"/>
      <c r="S4" s="40"/>
      <c r="T4" s="40"/>
      <c r="U4" s="40"/>
      <c r="V4" s="40"/>
      <c r="W4" s="40"/>
      <c r="Y4" s="40"/>
      <c r="Z4" s="40"/>
      <c r="AA4" s="40"/>
      <c r="AB4" s="40"/>
      <c r="AC4" s="40"/>
      <c r="AD4" s="40"/>
      <c r="AE4" s="40"/>
      <c r="AF4" s="40"/>
      <c r="AG4" s="40"/>
      <c r="AH4" s="40"/>
    </row>
    <row r="5" spans="1:38">
      <c r="A5" s="18">
        <f t="shared" si="0"/>
        <v>2012</v>
      </c>
      <c r="B5" s="18" t="s">
        <v>33</v>
      </c>
      <c r="C5" s="40"/>
      <c r="D5" s="40"/>
      <c r="E5" s="40"/>
      <c r="F5" s="40"/>
      <c r="G5" s="40"/>
      <c r="H5" s="40"/>
      <c r="I5" s="40"/>
      <c r="J5" s="40"/>
      <c r="K5" s="40"/>
      <c r="L5" s="40"/>
      <c r="N5" s="40"/>
      <c r="O5" s="40"/>
      <c r="P5" s="40"/>
      <c r="Q5" s="40"/>
      <c r="R5" s="40"/>
      <c r="S5" s="40"/>
      <c r="T5" s="40"/>
      <c r="U5" s="40"/>
      <c r="V5" s="40"/>
      <c r="W5" s="40"/>
      <c r="Y5" s="40"/>
      <c r="Z5" s="40"/>
      <c r="AA5" s="40"/>
      <c r="AB5" s="40"/>
      <c r="AC5" s="40"/>
      <c r="AD5" s="40"/>
      <c r="AE5" s="40"/>
      <c r="AF5" s="40"/>
      <c r="AG5" s="40"/>
      <c r="AH5" s="40"/>
    </row>
    <row r="6" spans="1:38">
      <c r="A6" s="18">
        <f t="shared" si="0"/>
        <v>2012</v>
      </c>
      <c r="B6" s="18" t="s">
        <v>34</v>
      </c>
      <c r="C6" s="40"/>
      <c r="D6" s="40"/>
      <c r="E6" s="40"/>
      <c r="F6" s="40"/>
      <c r="G6" s="40"/>
      <c r="H6" s="40"/>
      <c r="I6" s="40"/>
      <c r="J6" s="40"/>
      <c r="K6" s="40"/>
      <c r="L6" s="40"/>
      <c r="N6" s="40"/>
      <c r="O6" s="40"/>
      <c r="P6" s="40"/>
      <c r="Q6" s="40"/>
      <c r="R6" s="40"/>
      <c r="S6" s="40"/>
      <c r="T6" s="40"/>
      <c r="U6" s="40"/>
      <c r="V6" s="40"/>
      <c r="W6" s="40"/>
      <c r="Y6" s="40"/>
      <c r="Z6" s="40"/>
      <c r="AA6" s="40"/>
      <c r="AB6" s="40"/>
      <c r="AC6" s="40"/>
      <c r="AD6" s="40"/>
      <c r="AE6" s="40"/>
      <c r="AF6" s="40"/>
      <c r="AG6" s="40"/>
      <c r="AH6" s="40"/>
    </row>
    <row r="7" spans="1:38">
      <c r="A7" s="18">
        <f t="shared" si="0"/>
        <v>2012</v>
      </c>
      <c r="B7" s="18" t="s">
        <v>35</v>
      </c>
      <c r="C7" s="40"/>
      <c r="D7" s="40"/>
      <c r="E7" s="40"/>
      <c r="F7" s="40"/>
      <c r="G7" s="40"/>
      <c r="H7" s="40"/>
      <c r="I7" s="40"/>
      <c r="J7" s="40"/>
      <c r="K7" s="40"/>
      <c r="L7" s="40"/>
      <c r="N7" s="40"/>
      <c r="O7" s="40"/>
      <c r="P7" s="40"/>
      <c r="Q7" s="40"/>
      <c r="R7" s="40"/>
      <c r="S7" s="40"/>
      <c r="T7" s="40"/>
      <c r="U7" s="40"/>
      <c r="V7" s="40"/>
      <c r="W7" s="40"/>
      <c r="Y7" s="40"/>
      <c r="Z7" s="40"/>
      <c r="AA7" s="40"/>
      <c r="AB7" s="40"/>
      <c r="AC7" s="40"/>
      <c r="AD7" s="40"/>
      <c r="AE7" s="40"/>
      <c r="AF7" s="40"/>
      <c r="AG7" s="40"/>
      <c r="AH7" s="40"/>
    </row>
    <row r="8" spans="1:38">
      <c r="A8" s="18">
        <f t="shared" si="0"/>
        <v>2012</v>
      </c>
      <c r="B8" s="18" t="s">
        <v>36</v>
      </c>
      <c r="C8" s="40"/>
      <c r="D8" s="40"/>
      <c r="E8" s="40"/>
      <c r="F8" s="40"/>
      <c r="G8" s="40"/>
      <c r="H8" s="40"/>
      <c r="I8" s="40"/>
      <c r="J8" s="40"/>
      <c r="K8" s="40"/>
      <c r="L8" s="40"/>
      <c r="M8" s="186"/>
      <c r="N8" s="40"/>
      <c r="O8" s="40"/>
      <c r="P8" s="40"/>
      <c r="Q8" s="40"/>
      <c r="R8" s="40"/>
      <c r="S8" s="40"/>
      <c r="T8" s="40"/>
      <c r="U8" s="40"/>
      <c r="V8" s="40"/>
      <c r="W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2"/>
      <c r="AJ8" s="44">
        <f>SUM(Y8:AH8)</f>
        <v>0</v>
      </c>
      <c r="AL8" s="44">
        <f>SUM(C8:L8)</f>
        <v>0</v>
      </c>
    </row>
    <row r="9" spans="1:38">
      <c r="A9" s="18">
        <f t="shared" si="0"/>
        <v>2012</v>
      </c>
      <c r="B9" s="18" t="s">
        <v>41</v>
      </c>
      <c r="C9" s="40"/>
      <c r="D9" s="40"/>
      <c r="E9" s="40"/>
      <c r="F9" s="40"/>
      <c r="G9" s="40"/>
      <c r="H9" s="40"/>
      <c r="I9" s="40"/>
      <c r="J9" s="40"/>
      <c r="K9" s="40"/>
      <c r="L9" s="40"/>
      <c r="M9" s="186"/>
      <c r="N9" s="40"/>
      <c r="O9" s="40"/>
      <c r="P9" s="40"/>
      <c r="Q9" s="40"/>
      <c r="R9" s="40"/>
      <c r="S9" s="40"/>
      <c r="T9" s="40"/>
      <c r="U9" s="40"/>
      <c r="V9" s="40"/>
      <c r="W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2"/>
      <c r="AJ9" s="44">
        <f t="shared" ref="AJ9:AJ72" si="1">SUM(Y9:AH9)</f>
        <v>0</v>
      </c>
      <c r="AL9" s="44">
        <f t="shared" ref="AL9:AL62" si="2">SUM(C9:L9)</f>
        <v>0</v>
      </c>
    </row>
    <row r="10" spans="1:38">
      <c r="A10" s="18">
        <f t="shared" si="0"/>
        <v>2012</v>
      </c>
      <c r="B10" s="18" t="s">
        <v>42</v>
      </c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186"/>
      <c r="N10" s="40"/>
      <c r="O10" s="40"/>
      <c r="P10" s="40"/>
      <c r="Q10" s="40"/>
      <c r="R10" s="40"/>
      <c r="S10" s="40"/>
      <c r="T10" s="40"/>
      <c r="U10" s="40"/>
      <c r="V10" s="40"/>
      <c r="W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2"/>
      <c r="AJ10" s="44">
        <f t="shared" si="1"/>
        <v>0</v>
      </c>
      <c r="AL10" s="44">
        <f t="shared" si="2"/>
        <v>0</v>
      </c>
    </row>
    <row r="11" spans="1:38">
      <c r="A11" s="18">
        <f t="shared" si="0"/>
        <v>2012</v>
      </c>
      <c r="B11" s="18" t="s">
        <v>43</v>
      </c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186"/>
      <c r="N11" s="40"/>
      <c r="O11" s="40"/>
      <c r="P11" s="40"/>
      <c r="Q11" s="40"/>
      <c r="R11" s="40"/>
      <c r="S11" s="40"/>
      <c r="T11" s="40"/>
      <c r="U11" s="40"/>
      <c r="V11" s="40"/>
      <c r="W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2"/>
      <c r="AJ11" s="44">
        <f t="shared" si="1"/>
        <v>0</v>
      </c>
      <c r="AL11" s="44">
        <f t="shared" si="2"/>
        <v>0</v>
      </c>
    </row>
    <row r="12" spans="1:38">
      <c r="A12" s="18">
        <f t="shared" si="0"/>
        <v>2012</v>
      </c>
      <c r="B12" s="18" t="s">
        <v>44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186"/>
      <c r="N12" s="40"/>
      <c r="O12" s="40"/>
      <c r="P12" s="40"/>
      <c r="Q12" s="40"/>
      <c r="R12" s="40"/>
      <c r="S12" s="40"/>
      <c r="T12" s="40"/>
      <c r="U12" s="40"/>
      <c r="V12" s="40"/>
      <c r="W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2"/>
      <c r="AJ12" s="44">
        <f t="shared" si="1"/>
        <v>0</v>
      </c>
      <c r="AL12" s="44">
        <f t="shared" si="2"/>
        <v>0</v>
      </c>
    </row>
    <row r="13" spans="1:38">
      <c r="A13" s="18">
        <f t="shared" si="0"/>
        <v>2012</v>
      </c>
      <c r="B13" s="18" t="s">
        <v>45</v>
      </c>
      <c r="C13" s="36">
        <f>'IND GS'!R54</f>
        <v>19640</v>
      </c>
      <c r="D13" s="36">
        <f>'IND GSD-Sec'!R54+'IND GSD-Pri'!R54</f>
        <v>4195153</v>
      </c>
      <c r="E13" s="36">
        <f>'IND GSDTSec'!R54</f>
        <v>191056</v>
      </c>
      <c r="F13" s="36">
        <f>'IND GSTOU'!R54</f>
        <v>20394</v>
      </c>
      <c r="G13" s="36">
        <f>'IND LP-SEC'!R54+'IND LP-PRI'!R54</f>
        <v>3780569</v>
      </c>
      <c r="H13" s="42">
        <f>'IND LPT-SEC'!R54+'IND LPT-PRI'!R54</f>
        <v>2319230</v>
      </c>
      <c r="I13" s="42">
        <f>'IND RTP'!R54</f>
        <v>118222</v>
      </c>
      <c r="J13" s="42">
        <v>304250</v>
      </c>
      <c r="K13" s="52"/>
      <c r="L13" s="52"/>
      <c r="M13" s="186"/>
      <c r="N13" s="52"/>
      <c r="O13" s="59">
        <v>21000</v>
      </c>
      <c r="P13" s="52"/>
      <c r="Q13" s="52"/>
      <c r="R13" s="51">
        <v>3295000</v>
      </c>
      <c r="S13" s="51">
        <v>27332000</v>
      </c>
      <c r="T13" s="59">
        <v>90571000</v>
      </c>
      <c r="U13" s="51">
        <v>97000</v>
      </c>
      <c r="V13" s="59">
        <v>9257000</v>
      </c>
      <c r="W13" s="59">
        <v>2582000</v>
      </c>
      <c r="Y13" s="42">
        <f t="shared" ref="Y13:Y72" si="3">ROUND(SUM(C13,N13),0)</f>
        <v>19640</v>
      </c>
      <c r="Z13" s="42">
        <f t="shared" ref="Z13:Z72" si="4">ROUND(SUM(D13,O13),0)</f>
        <v>4216153</v>
      </c>
      <c r="AA13" s="42">
        <f t="shared" ref="AA13:AA72" si="5">ROUND(SUM(E13,P13),0)</f>
        <v>191056</v>
      </c>
      <c r="AB13" s="42">
        <f t="shared" ref="AB13:AB72" si="6">ROUND(SUM(F13,Q13),0)</f>
        <v>20394</v>
      </c>
      <c r="AC13" s="42">
        <f t="shared" ref="AC13:AC72" si="7">ROUND(SUM(G13,R13),0)</f>
        <v>7075569</v>
      </c>
      <c r="AD13" s="42">
        <f t="shared" ref="AD13:AD72" si="8">ROUND(SUM(H13,S13),0)</f>
        <v>29651230</v>
      </c>
      <c r="AE13" s="42">
        <f t="shared" ref="AE13:AE72" si="9">ROUND(SUM(I13,T13),0)</f>
        <v>90689222</v>
      </c>
      <c r="AF13" s="42">
        <f t="shared" ref="AF13:AF72" si="10">ROUND(SUM(J13,U13),0)</f>
        <v>401250</v>
      </c>
      <c r="AG13" s="42">
        <f t="shared" ref="AG13:AG72" si="11">ROUND(SUM(K13,V13),0)</f>
        <v>9257000</v>
      </c>
      <c r="AH13" s="42">
        <f t="shared" ref="AH13:AH72" si="12">ROUND(SUM(L13,W13),0)</f>
        <v>2582000</v>
      </c>
      <c r="AI13" s="42"/>
      <c r="AJ13" s="44">
        <f t="shared" si="1"/>
        <v>144103514</v>
      </c>
      <c r="AL13" s="44">
        <f t="shared" si="2"/>
        <v>10948514</v>
      </c>
    </row>
    <row r="14" spans="1:38">
      <c r="A14" s="18">
        <f t="shared" si="0"/>
        <v>2012</v>
      </c>
      <c r="B14" s="18" t="s">
        <v>46</v>
      </c>
      <c r="C14" s="36">
        <f>'IND GS'!R55</f>
        <v>22130</v>
      </c>
      <c r="D14" s="36">
        <f>'IND GSD-Sec'!R55+'IND GSD-Pri'!R55</f>
        <v>4366699</v>
      </c>
      <c r="E14" s="36">
        <f>'IND GSDTSec'!R55</f>
        <v>179668</v>
      </c>
      <c r="F14" s="36">
        <f>'IND GSTOU'!R55</f>
        <v>18781</v>
      </c>
      <c r="G14" s="36">
        <f>'IND LP-SEC'!R55+'IND LP-PRI'!R55</f>
        <v>3883776</v>
      </c>
      <c r="H14" s="42">
        <f>'IND LPT-SEC'!R55+'IND LPT-PRI'!R55</f>
        <v>2340078</v>
      </c>
      <c r="I14" s="42">
        <f>'IND RTP'!R55</f>
        <v>123538</v>
      </c>
      <c r="J14" s="42">
        <v>659</v>
      </c>
      <c r="K14" s="52"/>
      <c r="L14" s="52"/>
      <c r="M14" s="186"/>
      <c r="N14" s="52"/>
      <c r="O14" s="59">
        <v>23000</v>
      </c>
      <c r="P14" s="52"/>
      <c r="Q14" s="52"/>
      <c r="R14" s="51">
        <v>3463000</v>
      </c>
      <c r="S14" s="51">
        <v>29563000</v>
      </c>
      <c r="T14" s="59">
        <v>79604000</v>
      </c>
      <c r="U14" s="51">
        <v>86000</v>
      </c>
      <c r="V14" s="59">
        <v>0</v>
      </c>
      <c r="W14" s="59">
        <v>2637000</v>
      </c>
      <c r="Y14" s="42">
        <f t="shared" si="3"/>
        <v>22130</v>
      </c>
      <c r="Z14" s="42">
        <f t="shared" si="4"/>
        <v>4389699</v>
      </c>
      <c r="AA14" s="42">
        <f t="shared" si="5"/>
        <v>179668</v>
      </c>
      <c r="AB14" s="42">
        <f t="shared" si="6"/>
        <v>18781</v>
      </c>
      <c r="AC14" s="42">
        <f t="shared" si="7"/>
        <v>7346776</v>
      </c>
      <c r="AD14" s="42">
        <f t="shared" si="8"/>
        <v>31903078</v>
      </c>
      <c r="AE14" s="42">
        <f t="shared" si="9"/>
        <v>79727538</v>
      </c>
      <c r="AF14" s="42">
        <f t="shared" si="10"/>
        <v>86659</v>
      </c>
      <c r="AG14" s="42">
        <f t="shared" si="11"/>
        <v>0</v>
      </c>
      <c r="AH14" s="42">
        <f t="shared" si="12"/>
        <v>2637000</v>
      </c>
      <c r="AI14" s="42"/>
      <c r="AJ14" s="44">
        <f t="shared" si="1"/>
        <v>126311329</v>
      </c>
      <c r="AL14" s="44">
        <f t="shared" si="2"/>
        <v>10935329</v>
      </c>
    </row>
    <row r="15" spans="1:38">
      <c r="A15" s="18">
        <f t="shared" ref="A15:A78" si="13">A3+1</f>
        <v>2013</v>
      </c>
      <c r="B15" s="18" t="s">
        <v>31</v>
      </c>
      <c r="C15" s="36">
        <f>'IND GS'!R56</f>
        <v>28225</v>
      </c>
      <c r="D15" s="36">
        <f>'IND GSD-Sec'!R56+'IND GSD-Pri'!R56</f>
        <v>4534305</v>
      </c>
      <c r="E15" s="36">
        <f>'IND GSDTSec'!R56</f>
        <v>178888</v>
      </c>
      <c r="F15" s="36">
        <f>'IND GSTOU'!R56</f>
        <v>17568</v>
      </c>
      <c r="G15" s="36">
        <f>'IND LP-SEC'!R56+'IND LP-PRI'!R56</f>
        <v>3810841</v>
      </c>
      <c r="H15" s="42">
        <f>'IND LPT-SEC'!R56+'IND LPT-PRI'!R56</f>
        <v>2318533</v>
      </c>
      <c r="I15" s="42">
        <f>'IND RTP'!R56</f>
        <v>121203</v>
      </c>
      <c r="J15" s="42">
        <v>4072</v>
      </c>
      <c r="K15" s="52"/>
      <c r="L15" s="52"/>
      <c r="M15" s="186"/>
      <c r="N15" s="52"/>
      <c r="O15" s="59">
        <v>51000</v>
      </c>
      <c r="P15" s="52"/>
      <c r="Q15" s="52"/>
      <c r="R15" s="51">
        <v>3010000</v>
      </c>
      <c r="S15" s="51">
        <v>18105000</v>
      </c>
      <c r="T15" s="59">
        <v>93115000</v>
      </c>
      <c r="U15" s="51">
        <v>170000</v>
      </c>
      <c r="V15" s="59">
        <v>0</v>
      </c>
      <c r="W15" s="59">
        <v>3567000</v>
      </c>
      <c r="Y15" s="42">
        <f t="shared" si="3"/>
        <v>28225</v>
      </c>
      <c r="Z15" s="42">
        <f t="shared" si="4"/>
        <v>4585305</v>
      </c>
      <c r="AA15" s="42">
        <f t="shared" si="5"/>
        <v>178888</v>
      </c>
      <c r="AB15" s="42">
        <f t="shared" si="6"/>
        <v>17568</v>
      </c>
      <c r="AC15" s="42">
        <f t="shared" si="7"/>
        <v>6820841</v>
      </c>
      <c r="AD15" s="42">
        <f t="shared" si="8"/>
        <v>20423533</v>
      </c>
      <c r="AE15" s="42">
        <f t="shared" si="9"/>
        <v>93236203</v>
      </c>
      <c r="AF15" s="42">
        <f t="shared" si="10"/>
        <v>174072</v>
      </c>
      <c r="AG15" s="42">
        <f t="shared" si="11"/>
        <v>0</v>
      </c>
      <c r="AH15" s="42">
        <f t="shared" si="12"/>
        <v>3567000</v>
      </c>
      <c r="AI15" s="42"/>
      <c r="AJ15" s="44">
        <f t="shared" si="1"/>
        <v>129031635</v>
      </c>
      <c r="AL15" s="44">
        <f t="shared" si="2"/>
        <v>11013635</v>
      </c>
    </row>
    <row r="16" spans="1:38">
      <c r="A16" s="18">
        <f t="shared" si="13"/>
        <v>2013</v>
      </c>
      <c r="B16" s="18" t="s">
        <v>32</v>
      </c>
      <c r="C16" s="36">
        <f>'IND GS'!R57</f>
        <v>28059</v>
      </c>
      <c r="D16" s="36">
        <f>'IND GSD-Sec'!R57+'IND GSD-Pri'!R57</f>
        <v>4414396</v>
      </c>
      <c r="E16" s="36">
        <f>'IND GSDTSec'!R57</f>
        <v>168828</v>
      </c>
      <c r="F16" s="36">
        <f>'IND GSTOU'!R57</f>
        <v>22690</v>
      </c>
      <c r="G16" s="36">
        <f>'IND LP-SEC'!R57+'IND LP-PRI'!R57</f>
        <v>3580032</v>
      </c>
      <c r="H16" s="42">
        <f>'IND LPT-SEC'!R57+'IND LPT-PRI'!R57</f>
        <v>2287145</v>
      </c>
      <c r="I16" s="42">
        <f>'IND RTP'!R57</f>
        <v>115551</v>
      </c>
      <c r="J16" s="42">
        <v>1379</v>
      </c>
      <c r="K16" s="52"/>
      <c r="L16" s="52"/>
      <c r="M16" s="186"/>
      <c r="N16" s="52"/>
      <c r="O16" s="59">
        <v>46000</v>
      </c>
      <c r="P16" s="52"/>
      <c r="Q16" s="52"/>
      <c r="R16" s="51">
        <v>2718000</v>
      </c>
      <c r="S16" s="51">
        <v>19058000</v>
      </c>
      <c r="T16" s="59">
        <v>77263000</v>
      </c>
      <c r="U16" s="51">
        <v>153000</v>
      </c>
      <c r="V16" s="59">
        <v>0</v>
      </c>
      <c r="W16" s="59">
        <v>3222000</v>
      </c>
      <c r="Y16" s="42">
        <f t="shared" si="3"/>
        <v>28059</v>
      </c>
      <c r="Z16" s="42">
        <f t="shared" si="4"/>
        <v>4460396</v>
      </c>
      <c r="AA16" s="42">
        <f t="shared" si="5"/>
        <v>168828</v>
      </c>
      <c r="AB16" s="42">
        <f t="shared" si="6"/>
        <v>22690</v>
      </c>
      <c r="AC16" s="42">
        <f t="shared" si="7"/>
        <v>6298032</v>
      </c>
      <c r="AD16" s="42">
        <f t="shared" si="8"/>
        <v>21345145</v>
      </c>
      <c r="AE16" s="42">
        <f t="shared" si="9"/>
        <v>77378551</v>
      </c>
      <c r="AF16" s="42">
        <f t="shared" si="10"/>
        <v>154379</v>
      </c>
      <c r="AG16" s="42">
        <f t="shared" si="11"/>
        <v>0</v>
      </c>
      <c r="AH16" s="42">
        <f t="shared" si="12"/>
        <v>3222000</v>
      </c>
      <c r="AI16" s="42"/>
      <c r="AJ16" s="44">
        <f t="shared" si="1"/>
        <v>113078080</v>
      </c>
      <c r="AL16" s="44">
        <f t="shared" si="2"/>
        <v>10618080</v>
      </c>
    </row>
    <row r="17" spans="1:38">
      <c r="A17" s="18">
        <f t="shared" si="13"/>
        <v>2013</v>
      </c>
      <c r="B17" s="18" t="s">
        <v>33</v>
      </c>
      <c r="C17" s="36">
        <f>'IND GS'!R58</f>
        <v>29343</v>
      </c>
      <c r="D17" s="36">
        <f>'IND GSD-Sec'!R58+'IND GSD-Pri'!R58</f>
        <v>4418696</v>
      </c>
      <c r="E17" s="36">
        <f>'IND GSDTSec'!R58</f>
        <v>169325</v>
      </c>
      <c r="F17" s="36">
        <f>'IND GSTOU'!R58</f>
        <v>21547</v>
      </c>
      <c r="G17" s="36">
        <f>'IND LP-SEC'!R58+'IND LP-PRI'!R58</f>
        <v>3852942</v>
      </c>
      <c r="H17" s="42">
        <f>'IND LPT-SEC'!R58+'IND LPT-PRI'!R58</f>
        <v>2195915</v>
      </c>
      <c r="I17" s="42">
        <f>'IND RTP'!R58</f>
        <v>122638</v>
      </c>
      <c r="J17" s="42">
        <v>816</v>
      </c>
      <c r="K17" s="52"/>
      <c r="L17" s="52"/>
      <c r="M17" s="186"/>
      <c r="N17" s="52"/>
      <c r="O17" s="59">
        <v>51000</v>
      </c>
      <c r="P17" s="52"/>
      <c r="Q17" s="52"/>
      <c r="R17" s="51">
        <v>3010000</v>
      </c>
      <c r="S17" s="51">
        <v>18471000</v>
      </c>
      <c r="T17" s="59">
        <v>95294000</v>
      </c>
      <c r="U17" s="51">
        <v>170000</v>
      </c>
      <c r="V17" s="59">
        <v>0</v>
      </c>
      <c r="W17" s="59">
        <v>3567000</v>
      </c>
      <c r="Y17" s="42">
        <f t="shared" si="3"/>
        <v>29343</v>
      </c>
      <c r="Z17" s="42">
        <f t="shared" si="4"/>
        <v>4469696</v>
      </c>
      <c r="AA17" s="42">
        <f t="shared" si="5"/>
        <v>169325</v>
      </c>
      <c r="AB17" s="42">
        <f t="shared" si="6"/>
        <v>21547</v>
      </c>
      <c r="AC17" s="42">
        <f t="shared" si="7"/>
        <v>6862942</v>
      </c>
      <c r="AD17" s="42">
        <f t="shared" si="8"/>
        <v>20666915</v>
      </c>
      <c r="AE17" s="42">
        <f t="shared" si="9"/>
        <v>95416638</v>
      </c>
      <c r="AF17" s="42">
        <f t="shared" si="10"/>
        <v>170816</v>
      </c>
      <c r="AG17" s="42">
        <f t="shared" si="11"/>
        <v>0</v>
      </c>
      <c r="AH17" s="42">
        <f t="shared" si="12"/>
        <v>3567000</v>
      </c>
      <c r="AI17" s="42"/>
      <c r="AJ17" s="44">
        <f t="shared" si="1"/>
        <v>131374222</v>
      </c>
      <c r="AL17" s="44">
        <f t="shared" si="2"/>
        <v>10811222</v>
      </c>
    </row>
    <row r="18" spans="1:38">
      <c r="A18" s="18">
        <f t="shared" si="13"/>
        <v>2013</v>
      </c>
      <c r="B18" s="18" t="s">
        <v>34</v>
      </c>
      <c r="C18" s="36">
        <f>'IND GS'!R59</f>
        <v>28986</v>
      </c>
      <c r="D18" s="36">
        <f>'IND GSD-Sec'!R59+'IND GSD-Pri'!R59</f>
        <v>4704383</v>
      </c>
      <c r="E18" s="36">
        <f>'IND GSDTSec'!R59</f>
        <v>177198</v>
      </c>
      <c r="F18" s="36">
        <f>'IND GSTOU'!R59</f>
        <v>20458</v>
      </c>
      <c r="G18" s="36">
        <f>'IND LP-SEC'!R59+'IND LP-PRI'!R59</f>
        <v>4138705</v>
      </c>
      <c r="H18" s="42">
        <f>'IND LPT-SEC'!R59+'IND LPT-PRI'!R59</f>
        <v>2397180</v>
      </c>
      <c r="I18" s="42">
        <f>'IND RTP'!R59</f>
        <v>125036</v>
      </c>
      <c r="J18" s="42">
        <v>87077</v>
      </c>
      <c r="K18" s="52"/>
      <c r="L18" s="52"/>
      <c r="M18" s="186"/>
      <c r="N18" s="52"/>
      <c r="O18" s="59">
        <v>49000</v>
      </c>
      <c r="P18" s="52"/>
      <c r="Q18" s="52"/>
      <c r="R18" s="51">
        <v>2913000</v>
      </c>
      <c r="S18" s="51">
        <v>19640000</v>
      </c>
      <c r="T18" s="59">
        <v>96513000</v>
      </c>
      <c r="U18" s="59">
        <v>164000</v>
      </c>
      <c r="V18" s="59">
        <v>0</v>
      </c>
      <c r="W18" s="59">
        <v>3452000</v>
      </c>
      <c r="Y18" s="42">
        <f t="shared" si="3"/>
        <v>28986</v>
      </c>
      <c r="Z18" s="42">
        <f t="shared" si="4"/>
        <v>4753383</v>
      </c>
      <c r="AA18" s="42">
        <f t="shared" si="5"/>
        <v>177198</v>
      </c>
      <c r="AB18" s="42">
        <f t="shared" si="6"/>
        <v>20458</v>
      </c>
      <c r="AC18" s="42">
        <f t="shared" si="7"/>
        <v>7051705</v>
      </c>
      <c r="AD18" s="42">
        <f t="shared" si="8"/>
        <v>22037180</v>
      </c>
      <c r="AE18" s="42">
        <f t="shared" si="9"/>
        <v>96638036</v>
      </c>
      <c r="AF18" s="42">
        <f t="shared" si="10"/>
        <v>251077</v>
      </c>
      <c r="AG18" s="42">
        <f t="shared" si="11"/>
        <v>0</v>
      </c>
      <c r="AH18" s="42">
        <f t="shared" si="12"/>
        <v>3452000</v>
      </c>
      <c r="AI18" s="42"/>
      <c r="AJ18" s="44">
        <f t="shared" si="1"/>
        <v>134410023</v>
      </c>
      <c r="AL18" s="44">
        <f t="shared" si="2"/>
        <v>11679023</v>
      </c>
    </row>
    <row r="19" spans="1:38">
      <c r="A19" s="18">
        <f t="shared" si="13"/>
        <v>2013</v>
      </c>
      <c r="B19" s="18" t="s">
        <v>35</v>
      </c>
      <c r="C19" s="36">
        <f>'IND GS'!R60</f>
        <v>22800</v>
      </c>
      <c r="D19" s="36">
        <f>'IND GSD-Sec'!R60+'IND GSD-Pri'!R60</f>
        <v>4948547</v>
      </c>
      <c r="E19" s="36">
        <f>'IND GSDTSec'!R60</f>
        <v>196089</v>
      </c>
      <c r="F19" s="36">
        <f>'IND GSTOU'!R60</f>
        <v>30666</v>
      </c>
      <c r="G19" s="36">
        <f>'IND LP-SEC'!R60+'IND LP-PRI'!R60</f>
        <v>4190500</v>
      </c>
      <c r="H19" s="42">
        <f>'IND LPT-SEC'!R60+'IND LPT-PRI'!R60</f>
        <v>2424586</v>
      </c>
      <c r="I19" s="42">
        <f>'IND RTP'!R60</f>
        <v>124610</v>
      </c>
      <c r="J19" s="42">
        <v>8244</v>
      </c>
      <c r="K19" s="52"/>
      <c r="L19" s="52"/>
      <c r="M19" s="186"/>
      <c r="N19" s="52"/>
      <c r="O19" s="59">
        <v>51000</v>
      </c>
      <c r="P19" s="52"/>
      <c r="Q19" s="52"/>
      <c r="R19" s="51">
        <v>3010000</v>
      </c>
      <c r="S19" s="51">
        <v>23933000</v>
      </c>
      <c r="T19" s="59">
        <v>109788000</v>
      </c>
      <c r="U19" s="59">
        <v>170000</v>
      </c>
      <c r="V19" s="59">
        <v>0</v>
      </c>
      <c r="W19" s="59">
        <v>3567000</v>
      </c>
      <c r="Y19" s="42">
        <f t="shared" si="3"/>
        <v>22800</v>
      </c>
      <c r="Z19" s="42">
        <f t="shared" si="4"/>
        <v>4999547</v>
      </c>
      <c r="AA19" s="42">
        <f t="shared" si="5"/>
        <v>196089</v>
      </c>
      <c r="AB19" s="42">
        <f t="shared" si="6"/>
        <v>30666</v>
      </c>
      <c r="AC19" s="42">
        <f t="shared" si="7"/>
        <v>7200500</v>
      </c>
      <c r="AD19" s="42">
        <f t="shared" si="8"/>
        <v>26357586</v>
      </c>
      <c r="AE19" s="42">
        <f t="shared" si="9"/>
        <v>109912610</v>
      </c>
      <c r="AF19" s="42">
        <f t="shared" si="10"/>
        <v>178244</v>
      </c>
      <c r="AG19" s="42">
        <f t="shared" si="11"/>
        <v>0</v>
      </c>
      <c r="AH19" s="42">
        <f t="shared" si="12"/>
        <v>3567000</v>
      </c>
      <c r="AI19" s="42"/>
      <c r="AJ19" s="44">
        <f t="shared" si="1"/>
        <v>152465042</v>
      </c>
      <c r="AL19" s="44">
        <f t="shared" si="2"/>
        <v>11946042</v>
      </c>
    </row>
    <row r="20" spans="1:38">
      <c r="A20" s="18">
        <f t="shared" si="13"/>
        <v>2013</v>
      </c>
      <c r="B20" s="18" t="s">
        <v>36</v>
      </c>
      <c r="C20" s="36">
        <f>'IND GS'!R61</f>
        <v>26229</v>
      </c>
      <c r="D20" s="36">
        <f>'IND GSD-Sec'!R61+'IND GSD-Pri'!R61</f>
        <v>5572264</v>
      </c>
      <c r="E20" s="36">
        <f>'IND GSDTSec'!R61</f>
        <v>215037</v>
      </c>
      <c r="F20" s="36">
        <f>'IND GSTOU'!R61</f>
        <v>29180</v>
      </c>
      <c r="G20" s="36">
        <f>'IND LP-SEC'!R61+'IND LP-PRI'!R61</f>
        <v>4779385</v>
      </c>
      <c r="H20" s="42">
        <f>'IND LPT-SEC'!R61+'IND LPT-PRI'!R61</f>
        <v>2543877</v>
      </c>
      <c r="I20" s="42">
        <f>'IND RTP'!R61</f>
        <v>141532</v>
      </c>
      <c r="J20" s="42">
        <v>1353</v>
      </c>
      <c r="K20" s="52"/>
      <c r="L20" s="52"/>
      <c r="M20" s="186"/>
      <c r="N20" s="52"/>
      <c r="O20" s="59">
        <v>49000</v>
      </c>
      <c r="P20" s="52"/>
      <c r="Q20" s="52"/>
      <c r="R20" s="51">
        <v>2913000</v>
      </c>
      <c r="S20" s="51">
        <v>22276000</v>
      </c>
      <c r="T20" s="59">
        <v>111406000</v>
      </c>
      <c r="U20" s="59">
        <v>164000</v>
      </c>
      <c r="V20" s="59">
        <v>0</v>
      </c>
      <c r="W20" s="59">
        <v>3452000</v>
      </c>
      <c r="Y20" s="42">
        <f t="shared" si="3"/>
        <v>26229</v>
      </c>
      <c r="Z20" s="42">
        <f t="shared" si="4"/>
        <v>5621264</v>
      </c>
      <c r="AA20" s="42">
        <f t="shared" si="5"/>
        <v>215037</v>
      </c>
      <c r="AB20" s="42">
        <f t="shared" si="6"/>
        <v>29180</v>
      </c>
      <c r="AC20" s="42">
        <f t="shared" si="7"/>
        <v>7692385</v>
      </c>
      <c r="AD20" s="42">
        <f t="shared" si="8"/>
        <v>24819877</v>
      </c>
      <c r="AE20" s="42">
        <f t="shared" si="9"/>
        <v>111547532</v>
      </c>
      <c r="AF20" s="42">
        <f t="shared" si="10"/>
        <v>165353</v>
      </c>
      <c r="AG20" s="42">
        <f t="shared" si="11"/>
        <v>0</v>
      </c>
      <c r="AH20" s="42">
        <f t="shared" si="12"/>
        <v>3452000</v>
      </c>
      <c r="AI20" s="42"/>
      <c r="AJ20" s="44">
        <f t="shared" si="1"/>
        <v>153568857</v>
      </c>
      <c r="AL20" s="44">
        <f t="shared" si="2"/>
        <v>13308857</v>
      </c>
    </row>
    <row r="21" spans="1:38">
      <c r="A21" s="18">
        <f t="shared" si="13"/>
        <v>2013</v>
      </c>
      <c r="B21" s="18" t="s">
        <v>41</v>
      </c>
      <c r="C21" s="36">
        <f>'IND GS'!R62</f>
        <v>28263</v>
      </c>
      <c r="D21" s="36">
        <f>'IND GSD-Sec'!R62+'IND GSD-Pri'!R62</f>
        <v>5947787</v>
      </c>
      <c r="E21" s="36">
        <f>'IND GSDTSec'!R62</f>
        <v>227822</v>
      </c>
      <c r="F21" s="36">
        <f>'IND GSTOU'!R62</f>
        <v>27398</v>
      </c>
      <c r="G21" s="36">
        <f>'IND LP-SEC'!R62+'IND LP-PRI'!R62</f>
        <v>4739281</v>
      </c>
      <c r="H21" s="42">
        <f>'IND LPT-SEC'!R62+'IND LPT-PRI'!R62</f>
        <v>2558716</v>
      </c>
      <c r="I21" s="42">
        <f>'IND RTP'!R62</f>
        <v>145413</v>
      </c>
      <c r="J21" s="36">
        <v>3688</v>
      </c>
      <c r="K21" s="52"/>
      <c r="L21" s="52"/>
      <c r="M21" s="186"/>
      <c r="N21" s="52"/>
      <c r="O21" s="59">
        <v>51000</v>
      </c>
      <c r="P21" s="52"/>
      <c r="Q21" s="52"/>
      <c r="R21" s="51">
        <v>3010000</v>
      </c>
      <c r="S21" s="51">
        <v>25043000</v>
      </c>
      <c r="T21" s="59">
        <v>125974000</v>
      </c>
      <c r="U21" s="59">
        <v>170000</v>
      </c>
      <c r="V21" s="59">
        <v>0</v>
      </c>
      <c r="W21" s="59">
        <v>3567000</v>
      </c>
      <c r="Y21" s="42">
        <f t="shared" si="3"/>
        <v>28263</v>
      </c>
      <c r="Z21" s="42">
        <f t="shared" si="4"/>
        <v>5998787</v>
      </c>
      <c r="AA21" s="42">
        <f t="shared" si="5"/>
        <v>227822</v>
      </c>
      <c r="AB21" s="42">
        <f t="shared" si="6"/>
        <v>27398</v>
      </c>
      <c r="AC21" s="42">
        <f t="shared" si="7"/>
        <v>7749281</v>
      </c>
      <c r="AD21" s="42">
        <f t="shared" si="8"/>
        <v>27601716</v>
      </c>
      <c r="AE21" s="42">
        <f t="shared" si="9"/>
        <v>126119413</v>
      </c>
      <c r="AF21" s="42">
        <f t="shared" si="10"/>
        <v>173688</v>
      </c>
      <c r="AG21" s="42">
        <f t="shared" si="11"/>
        <v>0</v>
      </c>
      <c r="AH21" s="42">
        <f t="shared" si="12"/>
        <v>3567000</v>
      </c>
      <c r="AI21" s="42"/>
      <c r="AJ21" s="44">
        <f t="shared" si="1"/>
        <v>171493368</v>
      </c>
      <c r="AL21" s="44">
        <f t="shared" si="2"/>
        <v>13678368</v>
      </c>
    </row>
    <row r="22" spans="1:38">
      <c r="A22" s="18">
        <f t="shared" si="13"/>
        <v>2013</v>
      </c>
      <c r="B22" s="18" t="s">
        <v>42</v>
      </c>
      <c r="C22" s="36">
        <f>'IND GS'!R63</f>
        <v>29992</v>
      </c>
      <c r="D22" s="36">
        <f>'IND GSD-Sec'!R63+'IND GSD-Pri'!R63</f>
        <v>5941765</v>
      </c>
      <c r="E22" s="36">
        <f>'IND GSDTSec'!R63</f>
        <v>219993</v>
      </c>
      <c r="F22" s="36">
        <f>'IND GSTOU'!R63</f>
        <v>31219</v>
      </c>
      <c r="G22" s="36">
        <f>'IND LP-SEC'!R63+'IND LP-PRI'!R63</f>
        <v>4900736</v>
      </c>
      <c r="H22" s="42">
        <f>'IND LPT-SEC'!R63+'IND LPT-PRI'!R63</f>
        <v>2559272</v>
      </c>
      <c r="I22" s="42">
        <f>'IND RTP'!R63</f>
        <v>150335</v>
      </c>
      <c r="J22" s="36">
        <v>16777</v>
      </c>
      <c r="K22" s="52"/>
      <c r="L22" s="52"/>
      <c r="M22" s="186"/>
      <c r="N22" s="52"/>
      <c r="O22" s="59">
        <v>51000</v>
      </c>
      <c r="P22" s="52"/>
      <c r="Q22" s="52"/>
      <c r="R22" s="51">
        <v>3010000</v>
      </c>
      <c r="S22" s="51">
        <v>28880000</v>
      </c>
      <c r="T22" s="59">
        <v>124369000</v>
      </c>
      <c r="U22" s="59">
        <v>170000</v>
      </c>
      <c r="V22" s="59">
        <v>0</v>
      </c>
      <c r="W22" s="59">
        <v>3567000</v>
      </c>
      <c r="Y22" s="42">
        <f t="shared" si="3"/>
        <v>29992</v>
      </c>
      <c r="Z22" s="42">
        <f t="shared" si="4"/>
        <v>5992765</v>
      </c>
      <c r="AA22" s="42">
        <f t="shared" si="5"/>
        <v>219993</v>
      </c>
      <c r="AB22" s="42">
        <f t="shared" si="6"/>
        <v>31219</v>
      </c>
      <c r="AC22" s="42">
        <f t="shared" si="7"/>
        <v>7910736</v>
      </c>
      <c r="AD22" s="42">
        <f t="shared" si="8"/>
        <v>31439272</v>
      </c>
      <c r="AE22" s="42">
        <f t="shared" si="9"/>
        <v>124519335</v>
      </c>
      <c r="AF22" s="42">
        <f t="shared" si="10"/>
        <v>186777</v>
      </c>
      <c r="AG22" s="42">
        <f t="shared" si="11"/>
        <v>0</v>
      </c>
      <c r="AH22" s="42">
        <f t="shared" si="12"/>
        <v>3567000</v>
      </c>
      <c r="AI22" s="42"/>
      <c r="AJ22" s="44">
        <f t="shared" si="1"/>
        <v>173897089</v>
      </c>
      <c r="AL22" s="44">
        <f t="shared" si="2"/>
        <v>13850089</v>
      </c>
    </row>
    <row r="23" spans="1:38">
      <c r="A23" s="18">
        <f t="shared" si="13"/>
        <v>2013</v>
      </c>
      <c r="B23" s="18" t="s">
        <v>43</v>
      </c>
      <c r="C23" s="36">
        <f>'IND GS'!R64</f>
        <v>32094</v>
      </c>
      <c r="D23" s="36">
        <f>'IND GSD-Sec'!R64+'IND GSD-Pri'!R64</f>
        <v>5762811</v>
      </c>
      <c r="E23" s="36">
        <f>'IND GSDTSec'!R64</f>
        <v>218563</v>
      </c>
      <c r="F23" s="36">
        <f>'IND GSTOU'!R64</f>
        <v>29188</v>
      </c>
      <c r="G23" s="36">
        <f>'IND LP-SEC'!R64+'IND LP-PRI'!R64</f>
        <v>4947967</v>
      </c>
      <c r="H23" s="42">
        <f>'IND LPT-SEC'!R64+'IND LPT-PRI'!R64</f>
        <v>2646955</v>
      </c>
      <c r="I23" s="42">
        <f>'IND RTP'!R64</f>
        <v>149200</v>
      </c>
      <c r="J23" s="36">
        <v>5241</v>
      </c>
      <c r="K23" s="52"/>
      <c r="L23" s="52"/>
      <c r="M23" s="186"/>
      <c r="N23" s="52"/>
      <c r="O23" s="59">
        <v>49000</v>
      </c>
      <c r="P23" s="52"/>
      <c r="Q23" s="52"/>
      <c r="R23" s="51">
        <v>2913000</v>
      </c>
      <c r="S23" s="51">
        <v>23633000</v>
      </c>
      <c r="T23" s="59">
        <v>113288000</v>
      </c>
      <c r="U23" s="59">
        <v>164000</v>
      </c>
      <c r="V23" s="59">
        <v>0</v>
      </c>
      <c r="W23" s="59">
        <v>3452000</v>
      </c>
      <c r="Y23" s="42">
        <f t="shared" si="3"/>
        <v>32094</v>
      </c>
      <c r="Z23" s="42">
        <f t="shared" si="4"/>
        <v>5811811</v>
      </c>
      <c r="AA23" s="42">
        <f t="shared" si="5"/>
        <v>218563</v>
      </c>
      <c r="AB23" s="42">
        <f t="shared" si="6"/>
        <v>29188</v>
      </c>
      <c r="AC23" s="42">
        <f t="shared" si="7"/>
        <v>7860967</v>
      </c>
      <c r="AD23" s="42">
        <f t="shared" si="8"/>
        <v>26279955</v>
      </c>
      <c r="AE23" s="42">
        <f t="shared" si="9"/>
        <v>113437200</v>
      </c>
      <c r="AF23" s="42">
        <f t="shared" si="10"/>
        <v>169241</v>
      </c>
      <c r="AG23" s="42">
        <f t="shared" si="11"/>
        <v>0</v>
      </c>
      <c r="AH23" s="42">
        <f t="shared" si="12"/>
        <v>3452000</v>
      </c>
      <c r="AI23" s="42"/>
      <c r="AJ23" s="44">
        <f t="shared" si="1"/>
        <v>157291019</v>
      </c>
      <c r="AL23" s="44">
        <f t="shared" si="2"/>
        <v>13792019</v>
      </c>
    </row>
    <row r="24" spans="1:38">
      <c r="A24" s="18">
        <f t="shared" si="13"/>
        <v>2013</v>
      </c>
      <c r="B24" s="18" t="s">
        <v>44</v>
      </c>
      <c r="C24" s="36">
        <f>'IND GS'!R65</f>
        <v>26220</v>
      </c>
      <c r="D24" s="36">
        <f>'IND GSD-Sec'!R65+'IND GSD-Pri'!R65</f>
        <v>5263931</v>
      </c>
      <c r="E24" s="36">
        <f>'IND GSDTSec'!R65</f>
        <v>211957</v>
      </c>
      <c r="F24" s="36">
        <f>'IND GSTOU'!R65</f>
        <v>24802</v>
      </c>
      <c r="G24" s="36">
        <f>'IND LP-SEC'!R65+'IND LP-PRI'!R65</f>
        <v>4399856</v>
      </c>
      <c r="H24" s="42">
        <f>'IND LPT-SEC'!R65+'IND LPT-PRI'!R65</f>
        <v>2386011</v>
      </c>
      <c r="I24" s="42">
        <f>'IND RTP'!R65</f>
        <v>135877</v>
      </c>
      <c r="J24" s="36">
        <v>5149</v>
      </c>
      <c r="K24" s="52"/>
      <c r="L24" s="52"/>
      <c r="M24" s="186"/>
      <c r="N24" s="52"/>
      <c r="O24" s="59">
        <v>51000</v>
      </c>
      <c r="P24" s="52"/>
      <c r="Q24" s="52"/>
      <c r="R24" s="51">
        <v>3010000</v>
      </c>
      <c r="S24" s="51">
        <v>22075000</v>
      </c>
      <c r="T24" s="59">
        <v>103125000</v>
      </c>
      <c r="U24" s="59">
        <v>170000</v>
      </c>
      <c r="V24" s="59">
        <v>6962000</v>
      </c>
      <c r="W24" s="59">
        <v>3567000</v>
      </c>
      <c r="Y24" s="42">
        <f t="shared" si="3"/>
        <v>26220</v>
      </c>
      <c r="Z24" s="42">
        <f t="shared" si="4"/>
        <v>5314931</v>
      </c>
      <c r="AA24" s="42">
        <f t="shared" si="5"/>
        <v>211957</v>
      </c>
      <c r="AB24" s="42">
        <f t="shared" si="6"/>
        <v>24802</v>
      </c>
      <c r="AC24" s="42">
        <f t="shared" si="7"/>
        <v>7409856</v>
      </c>
      <c r="AD24" s="42">
        <f t="shared" si="8"/>
        <v>24461011</v>
      </c>
      <c r="AE24" s="42">
        <f t="shared" si="9"/>
        <v>103260877</v>
      </c>
      <c r="AF24" s="42">
        <f t="shared" si="10"/>
        <v>175149</v>
      </c>
      <c r="AG24" s="42">
        <f t="shared" si="11"/>
        <v>6962000</v>
      </c>
      <c r="AH24" s="42">
        <f t="shared" si="12"/>
        <v>3567000</v>
      </c>
      <c r="AI24" s="42"/>
      <c r="AJ24" s="44">
        <f t="shared" si="1"/>
        <v>151413803</v>
      </c>
      <c r="AL24" s="44">
        <f t="shared" si="2"/>
        <v>12453803</v>
      </c>
    </row>
    <row r="25" spans="1:38">
      <c r="A25" s="18">
        <f t="shared" si="13"/>
        <v>2013</v>
      </c>
      <c r="B25" s="18" t="s">
        <v>45</v>
      </c>
      <c r="C25" s="36">
        <f>'IND GS'!R66</f>
        <v>22628</v>
      </c>
      <c r="D25" s="36">
        <f>'IND GSD-Sec'!R66+'IND GSD-Pri'!R66</f>
        <v>4372022</v>
      </c>
      <c r="E25" s="36">
        <f>'IND GSDTSec'!R66</f>
        <v>190106</v>
      </c>
      <c r="F25" s="36">
        <f>'IND GSTOU'!R66</f>
        <v>20292</v>
      </c>
      <c r="G25" s="36">
        <f>'IND LP-SEC'!R66+'IND LP-PRI'!R66</f>
        <v>3761772</v>
      </c>
      <c r="H25" s="42">
        <f>'IND LPT-SEC'!R66+'IND LPT-PRI'!R66</f>
        <v>2307699</v>
      </c>
      <c r="I25" s="42">
        <f>'IND RTP'!R66</f>
        <v>117634</v>
      </c>
      <c r="J25" s="36">
        <v>2196</v>
      </c>
      <c r="K25" s="52"/>
      <c r="L25" s="52"/>
      <c r="M25" s="186"/>
      <c r="N25" s="52"/>
      <c r="O25" s="59">
        <v>49000</v>
      </c>
      <c r="P25" s="52"/>
      <c r="Q25" s="52"/>
      <c r="R25" s="51">
        <v>2913000</v>
      </c>
      <c r="S25" s="51">
        <v>19446000</v>
      </c>
      <c r="T25" s="59">
        <v>88598000</v>
      </c>
      <c r="U25" s="59">
        <v>164000</v>
      </c>
      <c r="V25" s="59">
        <v>6738000</v>
      </c>
      <c r="W25" s="59">
        <v>3452000</v>
      </c>
      <c r="Y25" s="42">
        <f t="shared" si="3"/>
        <v>22628</v>
      </c>
      <c r="Z25" s="42">
        <f t="shared" si="4"/>
        <v>4421022</v>
      </c>
      <c r="AA25" s="42">
        <f t="shared" si="5"/>
        <v>190106</v>
      </c>
      <c r="AB25" s="42">
        <f t="shared" si="6"/>
        <v>20292</v>
      </c>
      <c r="AC25" s="42">
        <f t="shared" si="7"/>
        <v>6674772</v>
      </c>
      <c r="AD25" s="42">
        <f t="shared" si="8"/>
        <v>21753699</v>
      </c>
      <c r="AE25" s="42">
        <f t="shared" si="9"/>
        <v>88715634</v>
      </c>
      <c r="AF25" s="42">
        <f t="shared" si="10"/>
        <v>166196</v>
      </c>
      <c r="AG25" s="42">
        <f t="shared" si="11"/>
        <v>6738000</v>
      </c>
      <c r="AH25" s="42">
        <f t="shared" si="12"/>
        <v>3452000</v>
      </c>
      <c r="AI25" s="42"/>
      <c r="AJ25" s="44">
        <f t="shared" si="1"/>
        <v>132154349</v>
      </c>
      <c r="AL25" s="44">
        <f t="shared" si="2"/>
        <v>10794349</v>
      </c>
    </row>
    <row r="26" spans="1:38">
      <c r="A26" s="18">
        <f t="shared" si="13"/>
        <v>2013</v>
      </c>
      <c r="B26" s="18" t="s">
        <v>46</v>
      </c>
      <c r="C26" s="36">
        <f>'IND GS'!R67</f>
        <v>25901</v>
      </c>
      <c r="D26" s="36">
        <f>'IND GSD-Sec'!R67+'IND GSD-Pri'!R67</f>
        <v>4712465</v>
      </c>
      <c r="E26" s="36">
        <f>'IND GSDTSec'!R67</f>
        <v>181604</v>
      </c>
      <c r="F26" s="36">
        <f>'IND GSTOU'!R67</f>
        <v>18983</v>
      </c>
      <c r="G26" s="36">
        <f>'IND LP-SEC'!R67+'IND LP-PRI'!R67</f>
        <v>3925623</v>
      </c>
      <c r="H26" s="42">
        <f>'IND LPT-SEC'!R67+'IND LPT-PRI'!R67</f>
        <v>2365293</v>
      </c>
      <c r="I26" s="42">
        <f>'IND RTP'!R67</f>
        <v>124869</v>
      </c>
      <c r="J26" s="36">
        <v>659</v>
      </c>
      <c r="K26" s="52"/>
      <c r="L26" s="52"/>
      <c r="M26" s="186"/>
      <c r="N26" s="52"/>
      <c r="O26" s="59">
        <v>52000</v>
      </c>
      <c r="P26" s="52"/>
      <c r="Q26" s="52"/>
      <c r="R26" s="51">
        <v>3010000</v>
      </c>
      <c r="S26" s="51">
        <v>21220000</v>
      </c>
      <c r="T26" s="59">
        <v>89000000</v>
      </c>
      <c r="U26" s="59">
        <v>171000</v>
      </c>
      <c r="V26" s="59">
        <v>0</v>
      </c>
      <c r="W26" s="59">
        <v>3568000</v>
      </c>
      <c r="Y26" s="42">
        <f t="shared" si="3"/>
        <v>25901</v>
      </c>
      <c r="Z26" s="42">
        <f t="shared" si="4"/>
        <v>4764465</v>
      </c>
      <c r="AA26" s="42">
        <f t="shared" si="5"/>
        <v>181604</v>
      </c>
      <c r="AB26" s="42">
        <f t="shared" si="6"/>
        <v>18983</v>
      </c>
      <c r="AC26" s="42">
        <f t="shared" si="7"/>
        <v>6935623</v>
      </c>
      <c r="AD26" s="42">
        <f t="shared" si="8"/>
        <v>23585293</v>
      </c>
      <c r="AE26" s="42">
        <f t="shared" si="9"/>
        <v>89124869</v>
      </c>
      <c r="AF26" s="42">
        <f t="shared" si="10"/>
        <v>171659</v>
      </c>
      <c r="AG26" s="42">
        <f t="shared" si="11"/>
        <v>0</v>
      </c>
      <c r="AH26" s="42">
        <f t="shared" si="12"/>
        <v>3568000</v>
      </c>
      <c r="AI26" s="42"/>
      <c r="AJ26" s="44">
        <f t="shared" si="1"/>
        <v>128376397</v>
      </c>
      <c r="AL26" s="44">
        <f t="shared" si="2"/>
        <v>11355397</v>
      </c>
    </row>
    <row r="27" spans="1:38">
      <c r="A27" s="18">
        <f t="shared" si="13"/>
        <v>2014</v>
      </c>
      <c r="B27" s="18" t="s">
        <v>31</v>
      </c>
      <c r="C27" s="36">
        <f>'IND GS'!R68</f>
        <v>31047</v>
      </c>
      <c r="D27" s="36">
        <f>'IND GSD-Sec'!R68+'IND GSD-Pri'!R68</f>
        <v>4840812</v>
      </c>
      <c r="E27" s="36">
        <f>'IND GSDTSec'!R68</f>
        <v>178888</v>
      </c>
      <c r="F27" s="36">
        <f>'IND GSTOU'!R68</f>
        <v>17568</v>
      </c>
      <c r="G27" s="36">
        <f>'IND LP-SEC'!R68+'IND LP-PRI'!R68</f>
        <v>3810841</v>
      </c>
      <c r="H27" s="42">
        <f>'IND LPT-SEC'!R68+'IND LPT-PRI'!R68</f>
        <v>2318533</v>
      </c>
      <c r="I27" s="42">
        <f>'IND RTP'!R68</f>
        <v>121203</v>
      </c>
      <c r="J27" s="36">
        <v>4072</v>
      </c>
      <c r="K27" s="52"/>
      <c r="L27" s="52"/>
      <c r="M27" s="186"/>
      <c r="N27" s="52"/>
      <c r="O27" s="59">
        <v>51000</v>
      </c>
      <c r="P27" s="52"/>
      <c r="Q27" s="52"/>
      <c r="R27" s="51">
        <v>3010000</v>
      </c>
      <c r="S27" s="51">
        <v>18113000</v>
      </c>
      <c r="T27" s="59">
        <v>93121000</v>
      </c>
      <c r="U27" s="59">
        <v>170000</v>
      </c>
      <c r="V27" s="59">
        <v>0</v>
      </c>
      <c r="W27" s="59">
        <v>3567000</v>
      </c>
      <c r="Y27" s="42">
        <f t="shared" si="3"/>
        <v>31047</v>
      </c>
      <c r="Z27" s="42">
        <f t="shared" si="4"/>
        <v>4891812</v>
      </c>
      <c r="AA27" s="42">
        <f t="shared" si="5"/>
        <v>178888</v>
      </c>
      <c r="AB27" s="42">
        <f t="shared" si="6"/>
        <v>17568</v>
      </c>
      <c r="AC27" s="42">
        <f t="shared" si="7"/>
        <v>6820841</v>
      </c>
      <c r="AD27" s="42">
        <f t="shared" si="8"/>
        <v>20431533</v>
      </c>
      <c r="AE27" s="42">
        <f t="shared" si="9"/>
        <v>93242203</v>
      </c>
      <c r="AF27" s="42">
        <f t="shared" si="10"/>
        <v>174072</v>
      </c>
      <c r="AG27" s="42">
        <f t="shared" si="11"/>
        <v>0</v>
      </c>
      <c r="AH27" s="42">
        <f t="shared" si="12"/>
        <v>3567000</v>
      </c>
      <c r="AI27" s="42"/>
      <c r="AJ27" s="44">
        <f t="shared" si="1"/>
        <v>129354964</v>
      </c>
      <c r="AL27" s="44">
        <f t="shared" si="2"/>
        <v>11322964</v>
      </c>
    </row>
    <row r="28" spans="1:38">
      <c r="A28" s="18">
        <f t="shared" si="13"/>
        <v>2014</v>
      </c>
      <c r="B28" s="18" t="s">
        <v>32</v>
      </c>
      <c r="C28" s="36">
        <f>'IND GS'!R69</f>
        <v>30865</v>
      </c>
      <c r="D28" s="36">
        <f>'IND GSD-Sec'!R69+'IND GSD-Pri'!R69</f>
        <v>4649932</v>
      </c>
      <c r="E28" s="36">
        <f>'IND GSDTSec'!R69</f>
        <v>168828</v>
      </c>
      <c r="F28" s="36">
        <f>'IND GSTOU'!R69</f>
        <v>22690</v>
      </c>
      <c r="G28" s="36">
        <f>'IND LP-SEC'!R69+'IND LP-PRI'!R69</f>
        <v>3580032</v>
      </c>
      <c r="H28" s="42">
        <f>'IND LPT-SEC'!R69+'IND LPT-PRI'!R69</f>
        <v>2287145</v>
      </c>
      <c r="I28" s="42">
        <f>'IND RTP'!R69</f>
        <v>115551</v>
      </c>
      <c r="J28" s="36">
        <v>1379</v>
      </c>
      <c r="K28" s="52"/>
      <c r="L28" s="52"/>
      <c r="M28" s="186"/>
      <c r="N28" s="52"/>
      <c r="O28" s="59">
        <v>46000</v>
      </c>
      <c r="P28" s="52"/>
      <c r="Q28" s="52"/>
      <c r="R28" s="51">
        <v>2718000</v>
      </c>
      <c r="S28" s="51">
        <v>19065000</v>
      </c>
      <c r="T28" s="59">
        <v>77269000</v>
      </c>
      <c r="U28" s="59">
        <v>153000</v>
      </c>
      <c r="V28" s="59">
        <v>0</v>
      </c>
      <c r="W28" s="59">
        <v>3222000</v>
      </c>
      <c r="Y28" s="42">
        <f t="shared" si="3"/>
        <v>30865</v>
      </c>
      <c r="Z28" s="42">
        <f t="shared" si="4"/>
        <v>4695932</v>
      </c>
      <c r="AA28" s="42">
        <f t="shared" si="5"/>
        <v>168828</v>
      </c>
      <c r="AB28" s="42">
        <f t="shared" si="6"/>
        <v>22690</v>
      </c>
      <c r="AC28" s="42">
        <f t="shared" si="7"/>
        <v>6298032</v>
      </c>
      <c r="AD28" s="42">
        <f t="shared" si="8"/>
        <v>21352145</v>
      </c>
      <c r="AE28" s="42">
        <f t="shared" si="9"/>
        <v>77384551</v>
      </c>
      <c r="AF28" s="42">
        <f t="shared" si="10"/>
        <v>154379</v>
      </c>
      <c r="AG28" s="42">
        <f t="shared" si="11"/>
        <v>0</v>
      </c>
      <c r="AH28" s="42">
        <f t="shared" si="12"/>
        <v>3222000</v>
      </c>
      <c r="AI28" s="42"/>
      <c r="AJ28" s="44">
        <f t="shared" si="1"/>
        <v>113329422</v>
      </c>
      <c r="AL28" s="44">
        <f t="shared" si="2"/>
        <v>10856422</v>
      </c>
    </row>
    <row r="29" spans="1:38">
      <c r="A29" s="18">
        <f t="shared" si="13"/>
        <v>2014</v>
      </c>
      <c r="B29" s="18" t="s">
        <v>33</v>
      </c>
      <c r="C29" s="36">
        <f>'IND GS'!R70</f>
        <v>30740</v>
      </c>
      <c r="D29" s="36">
        <f>'IND GSD-Sec'!R70+'IND GSD-Pri'!R70</f>
        <v>4654710</v>
      </c>
      <c r="E29" s="36">
        <f>'IND GSDTSec'!R70</f>
        <v>169325</v>
      </c>
      <c r="F29" s="36">
        <f>'IND GSTOU'!R70</f>
        <v>21547</v>
      </c>
      <c r="G29" s="36">
        <f>'IND LP-SEC'!R70+'IND LP-PRI'!R70</f>
        <v>3852942</v>
      </c>
      <c r="H29" s="42">
        <f>'IND LPT-SEC'!R70+'IND LPT-PRI'!R70</f>
        <v>2195915</v>
      </c>
      <c r="I29" s="42">
        <f>'IND RTP'!R70</f>
        <v>122638</v>
      </c>
      <c r="J29" s="36">
        <v>816</v>
      </c>
      <c r="K29" s="52"/>
      <c r="L29" s="52"/>
      <c r="M29" s="186"/>
      <c r="N29" s="52"/>
      <c r="O29" s="59">
        <v>51000</v>
      </c>
      <c r="P29" s="52"/>
      <c r="Q29" s="52"/>
      <c r="R29" s="51">
        <v>3010000</v>
      </c>
      <c r="S29" s="51">
        <v>18479000</v>
      </c>
      <c r="T29" s="59">
        <v>95301000</v>
      </c>
      <c r="U29" s="59">
        <v>170000</v>
      </c>
      <c r="V29" s="59">
        <v>0</v>
      </c>
      <c r="W29" s="59">
        <v>3567000</v>
      </c>
      <c r="Y29" s="42">
        <f t="shared" si="3"/>
        <v>30740</v>
      </c>
      <c r="Z29" s="42">
        <f t="shared" si="4"/>
        <v>4705710</v>
      </c>
      <c r="AA29" s="42">
        <f t="shared" si="5"/>
        <v>169325</v>
      </c>
      <c r="AB29" s="42">
        <f t="shared" si="6"/>
        <v>21547</v>
      </c>
      <c r="AC29" s="42">
        <f t="shared" si="7"/>
        <v>6862942</v>
      </c>
      <c r="AD29" s="42">
        <f t="shared" si="8"/>
        <v>20674915</v>
      </c>
      <c r="AE29" s="42">
        <f t="shared" si="9"/>
        <v>95423638</v>
      </c>
      <c r="AF29" s="42">
        <f t="shared" si="10"/>
        <v>170816</v>
      </c>
      <c r="AG29" s="42">
        <f t="shared" si="11"/>
        <v>0</v>
      </c>
      <c r="AH29" s="42">
        <f t="shared" si="12"/>
        <v>3567000</v>
      </c>
      <c r="AI29" s="42"/>
      <c r="AJ29" s="44">
        <f t="shared" si="1"/>
        <v>131626633</v>
      </c>
      <c r="AL29" s="44">
        <f t="shared" si="2"/>
        <v>11048633</v>
      </c>
    </row>
    <row r="30" spans="1:38">
      <c r="A30" s="18">
        <f t="shared" si="13"/>
        <v>2014</v>
      </c>
      <c r="B30" s="18" t="s">
        <v>34</v>
      </c>
      <c r="C30" s="36">
        <f>'IND GS'!R71</f>
        <v>30366</v>
      </c>
      <c r="D30" s="36">
        <f>'IND GSD-Sec'!R71+'IND GSD-Pri'!R71</f>
        <v>4922834</v>
      </c>
      <c r="E30" s="36">
        <f>'IND GSDTSec'!R71</f>
        <v>177198</v>
      </c>
      <c r="F30" s="36">
        <f>'IND GSTOU'!R71</f>
        <v>20458</v>
      </c>
      <c r="G30" s="36">
        <f>'IND LP-SEC'!R71+'IND LP-PRI'!R71</f>
        <v>4138705</v>
      </c>
      <c r="H30" s="42">
        <f>'IND LPT-SEC'!R71+'IND LPT-PRI'!R71</f>
        <v>2397180</v>
      </c>
      <c r="I30" s="42">
        <f>'IND RTP'!R71</f>
        <v>125036</v>
      </c>
      <c r="J30" s="36">
        <v>87077</v>
      </c>
      <c r="K30" s="52"/>
      <c r="L30" s="52"/>
      <c r="M30" s="186"/>
      <c r="N30" s="52"/>
      <c r="O30" s="59">
        <v>49000</v>
      </c>
      <c r="P30" s="52"/>
      <c r="Q30" s="52"/>
      <c r="R30" s="51">
        <v>2913000</v>
      </c>
      <c r="S30" s="51">
        <v>19648000</v>
      </c>
      <c r="T30" s="59">
        <v>96519000</v>
      </c>
      <c r="U30" s="59">
        <v>164000</v>
      </c>
      <c r="V30" s="59">
        <v>0</v>
      </c>
      <c r="W30" s="59">
        <v>3452000</v>
      </c>
      <c r="Y30" s="42">
        <f t="shared" si="3"/>
        <v>30366</v>
      </c>
      <c r="Z30" s="42">
        <f t="shared" si="4"/>
        <v>4971834</v>
      </c>
      <c r="AA30" s="42">
        <f t="shared" si="5"/>
        <v>177198</v>
      </c>
      <c r="AB30" s="42">
        <f t="shared" si="6"/>
        <v>20458</v>
      </c>
      <c r="AC30" s="42">
        <f t="shared" si="7"/>
        <v>7051705</v>
      </c>
      <c r="AD30" s="42">
        <f t="shared" si="8"/>
        <v>22045180</v>
      </c>
      <c r="AE30" s="42">
        <f t="shared" si="9"/>
        <v>96644036</v>
      </c>
      <c r="AF30" s="42">
        <f t="shared" si="10"/>
        <v>251077</v>
      </c>
      <c r="AG30" s="42">
        <f t="shared" si="11"/>
        <v>0</v>
      </c>
      <c r="AH30" s="42">
        <f t="shared" si="12"/>
        <v>3452000</v>
      </c>
      <c r="AI30" s="42"/>
      <c r="AJ30" s="44">
        <f t="shared" si="1"/>
        <v>134643854</v>
      </c>
      <c r="AL30" s="44">
        <f t="shared" si="2"/>
        <v>11898854</v>
      </c>
    </row>
    <row r="31" spans="1:38">
      <c r="A31" s="18">
        <f t="shared" si="13"/>
        <v>2014</v>
      </c>
      <c r="B31" s="18" t="s">
        <v>35</v>
      </c>
      <c r="C31" s="36">
        <f>'IND GS'!R72</f>
        <v>23886</v>
      </c>
      <c r="D31" s="36">
        <f>'IND GSD-Sec'!R72+'IND GSD-Pri'!R72</f>
        <v>5044470</v>
      </c>
      <c r="E31" s="36">
        <f>'IND GSDTSec'!R72</f>
        <v>196089</v>
      </c>
      <c r="F31" s="36">
        <f>'IND GSTOU'!R72</f>
        <v>30666</v>
      </c>
      <c r="G31" s="36">
        <f>'IND LP-SEC'!R72+'IND LP-PRI'!R72</f>
        <v>4190500</v>
      </c>
      <c r="H31" s="42">
        <f>'IND LPT-SEC'!R72+'IND LPT-PRI'!R72</f>
        <v>2424586</v>
      </c>
      <c r="I31" s="42">
        <f>'IND RTP'!R72</f>
        <v>124610</v>
      </c>
      <c r="J31" s="36">
        <v>8244</v>
      </c>
      <c r="K31" s="52"/>
      <c r="L31" s="52"/>
      <c r="M31" s="186"/>
      <c r="N31" s="52"/>
      <c r="O31" s="59">
        <v>51000</v>
      </c>
      <c r="P31" s="52"/>
      <c r="Q31" s="52"/>
      <c r="R31" s="51">
        <v>3010000</v>
      </c>
      <c r="S31" s="51">
        <v>23941000</v>
      </c>
      <c r="T31" s="59">
        <v>109795000</v>
      </c>
      <c r="U31" s="59">
        <v>170000</v>
      </c>
      <c r="V31" s="59">
        <v>0</v>
      </c>
      <c r="W31" s="59">
        <v>3567000</v>
      </c>
      <c r="Y31" s="42">
        <f t="shared" si="3"/>
        <v>23886</v>
      </c>
      <c r="Z31" s="42">
        <f t="shared" si="4"/>
        <v>5095470</v>
      </c>
      <c r="AA31" s="42">
        <f t="shared" si="5"/>
        <v>196089</v>
      </c>
      <c r="AB31" s="42">
        <f t="shared" si="6"/>
        <v>30666</v>
      </c>
      <c r="AC31" s="42">
        <f t="shared" si="7"/>
        <v>7200500</v>
      </c>
      <c r="AD31" s="42">
        <f t="shared" si="8"/>
        <v>26365586</v>
      </c>
      <c r="AE31" s="42">
        <f t="shared" si="9"/>
        <v>109919610</v>
      </c>
      <c r="AF31" s="42">
        <f t="shared" si="10"/>
        <v>178244</v>
      </c>
      <c r="AG31" s="42">
        <f t="shared" si="11"/>
        <v>0</v>
      </c>
      <c r="AH31" s="42">
        <f t="shared" si="12"/>
        <v>3567000</v>
      </c>
      <c r="AI31" s="42"/>
      <c r="AJ31" s="44">
        <f t="shared" si="1"/>
        <v>152577051</v>
      </c>
      <c r="AL31" s="44">
        <f t="shared" si="2"/>
        <v>12043051</v>
      </c>
    </row>
    <row r="32" spans="1:38">
      <c r="A32" s="18">
        <f t="shared" si="13"/>
        <v>2014</v>
      </c>
      <c r="B32" s="18" t="s">
        <v>36</v>
      </c>
      <c r="C32" s="36">
        <f>'IND GS'!R73</f>
        <v>27478</v>
      </c>
      <c r="D32" s="36">
        <f>'IND GSD-Sec'!R73+'IND GSD-Pri'!R73</f>
        <v>5680213</v>
      </c>
      <c r="E32" s="36">
        <f>'IND GSDTSec'!R73</f>
        <v>215037</v>
      </c>
      <c r="F32" s="36">
        <f>'IND GSTOU'!R73</f>
        <v>29180</v>
      </c>
      <c r="G32" s="36">
        <f>'IND LP-SEC'!R73+'IND LP-PRI'!R73</f>
        <v>4779385</v>
      </c>
      <c r="H32" s="42">
        <f>'IND LPT-SEC'!R73+'IND LPT-PRI'!R73</f>
        <v>2543877</v>
      </c>
      <c r="I32" s="42">
        <f>'IND RTP'!R73</f>
        <v>141532</v>
      </c>
      <c r="J32" s="36">
        <v>1353</v>
      </c>
      <c r="K32" s="52"/>
      <c r="L32" s="52"/>
      <c r="M32" s="186"/>
      <c r="N32" s="52"/>
      <c r="O32" s="59">
        <v>49000</v>
      </c>
      <c r="P32" s="52"/>
      <c r="Q32" s="52"/>
      <c r="R32" s="51">
        <v>2913000</v>
      </c>
      <c r="S32" s="51">
        <v>22284000</v>
      </c>
      <c r="T32" s="59">
        <v>111415000</v>
      </c>
      <c r="U32" s="59">
        <v>164000</v>
      </c>
      <c r="V32" s="59">
        <v>0</v>
      </c>
      <c r="W32" s="59">
        <v>3452000</v>
      </c>
      <c r="Y32" s="42">
        <f t="shared" si="3"/>
        <v>27478</v>
      </c>
      <c r="Z32" s="42">
        <f t="shared" si="4"/>
        <v>5729213</v>
      </c>
      <c r="AA32" s="42">
        <f t="shared" si="5"/>
        <v>215037</v>
      </c>
      <c r="AB32" s="42">
        <f t="shared" si="6"/>
        <v>29180</v>
      </c>
      <c r="AC32" s="42">
        <f t="shared" si="7"/>
        <v>7692385</v>
      </c>
      <c r="AD32" s="42">
        <f t="shared" si="8"/>
        <v>24827877</v>
      </c>
      <c r="AE32" s="42">
        <f t="shared" si="9"/>
        <v>111556532</v>
      </c>
      <c r="AF32" s="42">
        <f t="shared" si="10"/>
        <v>165353</v>
      </c>
      <c r="AG32" s="42">
        <f t="shared" si="11"/>
        <v>0</v>
      </c>
      <c r="AH32" s="42">
        <f t="shared" si="12"/>
        <v>3452000</v>
      </c>
      <c r="AI32" s="42"/>
      <c r="AJ32" s="44">
        <f t="shared" si="1"/>
        <v>153695055</v>
      </c>
      <c r="AL32" s="44">
        <f t="shared" si="2"/>
        <v>13418055</v>
      </c>
    </row>
    <row r="33" spans="1:38">
      <c r="A33" s="18">
        <f t="shared" si="13"/>
        <v>2014</v>
      </c>
      <c r="B33" s="18" t="s">
        <v>41</v>
      </c>
      <c r="C33" s="36">
        <f>'IND GS'!R74</f>
        <v>29609</v>
      </c>
      <c r="D33" s="36">
        <f>'IND GSD-Sec'!R74+'IND GSD-Pri'!R74</f>
        <v>6063114</v>
      </c>
      <c r="E33" s="36">
        <f>'IND GSDTSec'!R74</f>
        <v>227822</v>
      </c>
      <c r="F33" s="36">
        <f>'IND GSTOU'!R74</f>
        <v>27398</v>
      </c>
      <c r="G33" s="36">
        <f>'IND LP-SEC'!R74+'IND LP-PRI'!R74</f>
        <v>4739281</v>
      </c>
      <c r="H33" s="42">
        <f>'IND LPT-SEC'!R74+'IND LPT-PRI'!R74</f>
        <v>2558716</v>
      </c>
      <c r="I33" s="42">
        <f>'IND RTP'!R74</f>
        <v>145413</v>
      </c>
      <c r="J33" s="36">
        <v>3688</v>
      </c>
      <c r="K33" s="52"/>
      <c r="L33" s="52"/>
      <c r="M33" s="186"/>
      <c r="N33" s="52"/>
      <c r="O33" s="59">
        <v>51000</v>
      </c>
      <c r="P33" s="52"/>
      <c r="Q33" s="52"/>
      <c r="R33" s="51">
        <v>3010000</v>
      </c>
      <c r="S33" s="51">
        <v>25051000</v>
      </c>
      <c r="T33" s="59">
        <v>125984000</v>
      </c>
      <c r="U33" s="59">
        <v>170000</v>
      </c>
      <c r="V33" s="59">
        <v>0</v>
      </c>
      <c r="W33" s="59">
        <v>3567000</v>
      </c>
      <c r="Y33" s="42">
        <f t="shared" si="3"/>
        <v>29609</v>
      </c>
      <c r="Z33" s="42">
        <f t="shared" si="4"/>
        <v>6114114</v>
      </c>
      <c r="AA33" s="42">
        <f t="shared" si="5"/>
        <v>227822</v>
      </c>
      <c r="AB33" s="42">
        <f t="shared" si="6"/>
        <v>27398</v>
      </c>
      <c r="AC33" s="42">
        <f t="shared" si="7"/>
        <v>7749281</v>
      </c>
      <c r="AD33" s="42">
        <f t="shared" si="8"/>
        <v>27609716</v>
      </c>
      <c r="AE33" s="42">
        <f t="shared" si="9"/>
        <v>126129413</v>
      </c>
      <c r="AF33" s="42">
        <f t="shared" si="10"/>
        <v>173688</v>
      </c>
      <c r="AG33" s="42">
        <f t="shared" si="11"/>
        <v>0</v>
      </c>
      <c r="AH33" s="42">
        <f t="shared" si="12"/>
        <v>3567000</v>
      </c>
      <c r="AI33" s="42"/>
      <c r="AJ33" s="44">
        <f t="shared" si="1"/>
        <v>171628041</v>
      </c>
      <c r="AL33" s="44">
        <f t="shared" si="2"/>
        <v>13795041</v>
      </c>
    </row>
    <row r="34" spans="1:38">
      <c r="A34" s="18">
        <f t="shared" si="13"/>
        <v>2014</v>
      </c>
      <c r="B34" s="18" t="s">
        <v>42</v>
      </c>
      <c r="C34" s="36">
        <f>'IND GS'!R75</f>
        <v>31421</v>
      </c>
      <c r="D34" s="36">
        <f>'IND GSD-Sec'!R75+'IND GSD-Pri'!R75</f>
        <v>6056973</v>
      </c>
      <c r="E34" s="36">
        <f>'IND GSDTSec'!R75</f>
        <v>219993</v>
      </c>
      <c r="F34" s="36">
        <f>'IND GSTOU'!R75</f>
        <v>31219</v>
      </c>
      <c r="G34" s="36">
        <f>'IND LP-SEC'!R75+'IND LP-PRI'!R75</f>
        <v>4900736</v>
      </c>
      <c r="H34" s="42">
        <f>'IND LPT-SEC'!R75+'IND LPT-PRI'!R75</f>
        <v>2559272</v>
      </c>
      <c r="I34" s="42">
        <f>'IND RTP'!R75</f>
        <v>150335</v>
      </c>
      <c r="J34" s="36">
        <v>16777</v>
      </c>
      <c r="K34" s="52"/>
      <c r="L34" s="52"/>
      <c r="M34" s="186"/>
      <c r="N34" s="52"/>
      <c r="O34" s="59">
        <v>51000</v>
      </c>
      <c r="P34" s="52"/>
      <c r="Q34" s="52"/>
      <c r="R34" s="51">
        <v>3010000</v>
      </c>
      <c r="S34" s="51">
        <v>28888000</v>
      </c>
      <c r="T34" s="59">
        <v>124379000</v>
      </c>
      <c r="U34" s="59">
        <v>170000</v>
      </c>
      <c r="V34" s="59">
        <v>0</v>
      </c>
      <c r="W34" s="59">
        <v>3567000</v>
      </c>
      <c r="Y34" s="42">
        <f t="shared" si="3"/>
        <v>31421</v>
      </c>
      <c r="Z34" s="42">
        <f t="shared" si="4"/>
        <v>6107973</v>
      </c>
      <c r="AA34" s="42">
        <f t="shared" si="5"/>
        <v>219993</v>
      </c>
      <c r="AB34" s="42">
        <f t="shared" si="6"/>
        <v>31219</v>
      </c>
      <c r="AC34" s="42">
        <f t="shared" si="7"/>
        <v>7910736</v>
      </c>
      <c r="AD34" s="42">
        <f t="shared" si="8"/>
        <v>31447272</v>
      </c>
      <c r="AE34" s="42">
        <f t="shared" si="9"/>
        <v>124529335</v>
      </c>
      <c r="AF34" s="42">
        <f t="shared" si="10"/>
        <v>186777</v>
      </c>
      <c r="AG34" s="42">
        <f t="shared" si="11"/>
        <v>0</v>
      </c>
      <c r="AH34" s="42">
        <f t="shared" si="12"/>
        <v>3567000</v>
      </c>
      <c r="AI34" s="42"/>
      <c r="AJ34" s="44">
        <f t="shared" si="1"/>
        <v>174031726</v>
      </c>
      <c r="AL34" s="44">
        <f t="shared" si="2"/>
        <v>13966726</v>
      </c>
    </row>
    <row r="35" spans="1:38">
      <c r="A35" s="18">
        <f t="shared" si="13"/>
        <v>2014</v>
      </c>
      <c r="B35" s="18" t="s">
        <v>43</v>
      </c>
      <c r="C35" s="36">
        <f>'IND GS'!R76</f>
        <v>33622</v>
      </c>
      <c r="D35" s="36">
        <f>'IND GSD-Sec'!R76+'IND GSD-Pri'!R76</f>
        <v>5874531</v>
      </c>
      <c r="E35" s="36">
        <f>'IND GSDTSec'!R76</f>
        <v>218563</v>
      </c>
      <c r="F35" s="36">
        <f>'IND GSTOU'!R76</f>
        <v>29188</v>
      </c>
      <c r="G35" s="36">
        <f>'IND LP-SEC'!R76+'IND LP-PRI'!R76</f>
        <v>4947967</v>
      </c>
      <c r="H35" s="42">
        <f>'IND LPT-SEC'!R76+'IND LPT-PRI'!R76</f>
        <v>2646955</v>
      </c>
      <c r="I35" s="42">
        <f>'IND RTP'!R76</f>
        <v>149200</v>
      </c>
      <c r="J35" s="36">
        <v>5241</v>
      </c>
      <c r="K35" s="52"/>
      <c r="L35" s="52"/>
      <c r="M35" s="186"/>
      <c r="N35" s="52"/>
      <c r="O35" s="59">
        <v>49000</v>
      </c>
      <c r="P35" s="52"/>
      <c r="Q35" s="52"/>
      <c r="R35" s="51">
        <v>2913000</v>
      </c>
      <c r="S35" s="51">
        <v>23641000</v>
      </c>
      <c r="T35" s="59">
        <v>113296000</v>
      </c>
      <c r="U35" s="59">
        <v>164000</v>
      </c>
      <c r="V35" s="59">
        <v>0</v>
      </c>
      <c r="W35" s="59">
        <v>3452000</v>
      </c>
      <c r="Y35" s="42">
        <f t="shared" si="3"/>
        <v>33622</v>
      </c>
      <c r="Z35" s="42">
        <f t="shared" si="4"/>
        <v>5923531</v>
      </c>
      <c r="AA35" s="42">
        <f t="shared" si="5"/>
        <v>218563</v>
      </c>
      <c r="AB35" s="42">
        <f t="shared" si="6"/>
        <v>29188</v>
      </c>
      <c r="AC35" s="42">
        <f t="shared" si="7"/>
        <v>7860967</v>
      </c>
      <c r="AD35" s="42">
        <f t="shared" si="8"/>
        <v>26287955</v>
      </c>
      <c r="AE35" s="42">
        <f t="shared" si="9"/>
        <v>113445200</v>
      </c>
      <c r="AF35" s="42">
        <f t="shared" si="10"/>
        <v>169241</v>
      </c>
      <c r="AG35" s="42">
        <f t="shared" si="11"/>
        <v>0</v>
      </c>
      <c r="AH35" s="42">
        <f t="shared" si="12"/>
        <v>3452000</v>
      </c>
      <c r="AI35" s="42"/>
      <c r="AJ35" s="44">
        <f t="shared" si="1"/>
        <v>157420267</v>
      </c>
      <c r="AL35" s="44">
        <f t="shared" si="2"/>
        <v>13905267</v>
      </c>
    </row>
    <row r="36" spans="1:38">
      <c r="A36" s="18">
        <f t="shared" si="13"/>
        <v>2014</v>
      </c>
      <c r="B36" s="18" t="s">
        <v>44</v>
      </c>
      <c r="C36" s="36">
        <f>'IND GS'!R77</f>
        <v>27468</v>
      </c>
      <c r="D36" s="36">
        <f>'IND GSD-Sec'!R77+'IND GSD-Pri'!R77</f>
        <v>5366107</v>
      </c>
      <c r="E36" s="36">
        <f>'IND GSDTSec'!R77</f>
        <v>211957</v>
      </c>
      <c r="F36" s="36">
        <f>'IND GSTOU'!R77</f>
        <v>24802</v>
      </c>
      <c r="G36" s="36">
        <f>'IND LP-SEC'!R77+'IND LP-PRI'!R77</f>
        <v>4399856</v>
      </c>
      <c r="H36" s="42">
        <f>'IND LPT-SEC'!R77+'IND LPT-PRI'!R77</f>
        <v>2386011</v>
      </c>
      <c r="I36" s="42">
        <f>'IND RTP'!R77</f>
        <v>135877</v>
      </c>
      <c r="J36" s="36">
        <v>5149</v>
      </c>
      <c r="K36" s="52"/>
      <c r="L36" s="52"/>
      <c r="M36" s="186"/>
      <c r="N36" s="52"/>
      <c r="O36" s="59">
        <v>51000</v>
      </c>
      <c r="P36" s="52"/>
      <c r="Q36" s="52"/>
      <c r="R36" s="51">
        <v>3010000</v>
      </c>
      <c r="S36" s="51">
        <v>22083000</v>
      </c>
      <c r="T36" s="59">
        <v>103131000</v>
      </c>
      <c r="U36" s="59">
        <v>170000</v>
      </c>
      <c r="V36" s="59">
        <v>6962000</v>
      </c>
      <c r="W36" s="59">
        <v>3567000</v>
      </c>
      <c r="Y36" s="42">
        <f t="shared" si="3"/>
        <v>27468</v>
      </c>
      <c r="Z36" s="42">
        <f t="shared" si="4"/>
        <v>5417107</v>
      </c>
      <c r="AA36" s="42">
        <f t="shared" si="5"/>
        <v>211957</v>
      </c>
      <c r="AB36" s="42">
        <f t="shared" si="6"/>
        <v>24802</v>
      </c>
      <c r="AC36" s="42">
        <f t="shared" si="7"/>
        <v>7409856</v>
      </c>
      <c r="AD36" s="42">
        <f t="shared" si="8"/>
        <v>24469011</v>
      </c>
      <c r="AE36" s="42">
        <f t="shared" si="9"/>
        <v>103266877</v>
      </c>
      <c r="AF36" s="42">
        <f t="shared" si="10"/>
        <v>175149</v>
      </c>
      <c r="AG36" s="42">
        <f t="shared" si="11"/>
        <v>6962000</v>
      </c>
      <c r="AH36" s="42">
        <f t="shared" si="12"/>
        <v>3567000</v>
      </c>
      <c r="AI36" s="42"/>
      <c r="AJ36" s="44">
        <f t="shared" si="1"/>
        <v>151531227</v>
      </c>
      <c r="AL36" s="44">
        <f t="shared" si="2"/>
        <v>12557227</v>
      </c>
    </row>
    <row r="37" spans="1:38">
      <c r="A37" s="18">
        <f t="shared" si="13"/>
        <v>2014</v>
      </c>
      <c r="B37" s="18" t="s">
        <v>45</v>
      </c>
      <c r="C37" s="36">
        <f>'IND GS'!R78</f>
        <v>22628</v>
      </c>
      <c r="D37" s="36">
        <f>'IND GSD-Sec'!R78+'IND GSD-Pri'!R78</f>
        <v>4456763</v>
      </c>
      <c r="E37" s="36">
        <f>'IND GSDTSec'!R78</f>
        <v>190106</v>
      </c>
      <c r="F37" s="36">
        <f>'IND GSTOU'!R78</f>
        <v>20292</v>
      </c>
      <c r="G37" s="36">
        <f>'IND LP-SEC'!R78+'IND LP-PRI'!R78</f>
        <v>3761772</v>
      </c>
      <c r="H37" s="42">
        <f>'IND LPT-SEC'!R78+'IND LPT-PRI'!R78</f>
        <v>2307699</v>
      </c>
      <c r="I37" s="42">
        <f>'IND RTP'!R78</f>
        <v>117634</v>
      </c>
      <c r="J37" s="36">
        <v>2196</v>
      </c>
      <c r="K37" s="52"/>
      <c r="L37" s="52"/>
      <c r="M37" s="186"/>
      <c r="N37" s="52"/>
      <c r="O37" s="59">
        <v>49000</v>
      </c>
      <c r="P37" s="52"/>
      <c r="Q37" s="52"/>
      <c r="R37" s="51">
        <v>2913000</v>
      </c>
      <c r="S37" s="51">
        <v>19454000</v>
      </c>
      <c r="T37" s="59">
        <v>88605000</v>
      </c>
      <c r="U37" s="59">
        <v>164000</v>
      </c>
      <c r="V37" s="59">
        <v>6738000</v>
      </c>
      <c r="W37" s="59">
        <v>3452000</v>
      </c>
      <c r="Y37" s="42">
        <f t="shared" si="3"/>
        <v>22628</v>
      </c>
      <c r="Z37" s="42">
        <f t="shared" si="4"/>
        <v>4505763</v>
      </c>
      <c r="AA37" s="42">
        <f t="shared" si="5"/>
        <v>190106</v>
      </c>
      <c r="AB37" s="42">
        <f t="shared" si="6"/>
        <v>20292</v>
      </c>
      <c r="AC37" s="42">
        <f t="shared" si="7"/>
        <v>6674772</v>
      </c>
      <c r="AD37" s="42">
        <f t="shared" si="8"/>
        <v>21761699</v>
      </c>
      <c r="AE37" s="42">
        <f t="shared" si="9"/>
        <v>88722634</v>
      </c>
      <c r="AF37" s="42">
        <f t="shared" si="10"/>
        <v>166196</v>
      </c>
      <c r="AG37" s="42">
        <f t="shared" si="11"/>
        <v>6738000</v>
      </c>
      <c r="AH37" s="42">
        <f t="shared" si="12"/>
        <v>3452000</v>
      </c>
      <c r="AI37" s="42"/>
      <c r="AJ37" s="44">
        <f t="shared" si="1"/>
        <v>132254090</v>
      </c>
      <c r="AL37" s="44">
        <f t="shared" si="2"/>
        <v>10879090</v>
      </c>
    </row>
    <row r="38" spans="1:38">
      <c r="A38" s="18">
        <f t="shared" si="13"/>
        <v>2014</v>
      </c>
      <c r="B38" s="18" t="s">
        <v>46</v>
      </c>
      <c r="C38" s="36">
        <f>'IND GS'!R79</f>
        <v>25901</v>
      </c>
      <c r="D38" s="36">
        <f>'IND GSD-Sec'!R79+'IND GSD-Pri'!R79</f>
        <v>4712465</v>
      </c>
      <c r="E38" s="36">
        <f>'IND GSDTSec'!R79</f>
        <v>181604</v>
      </c>
      <c r="F38" s="36">
        <f>'IND GSTOU'!R79</f>
        <v>18983</v>
      </c>
      <c r="G38" s="36">
        <f>'IND LP-SEC'!R79+'IND LP-PRI'!R79</f>
        <v>3925623</v>
      </c>
      <c r="H38" s="42">
        <f>'IND LPT-SEC'!R79+'IND LPT-PRI'!R79</f>
        <v>2365293</v>
      </c>
      <c r="I38" s="42">
        <f>'IND RTP'!R79</f>
        <v>124869</v>
      </c>
      <c r="J38" s="36">
        <v>659</v>
      </c>
      <c r="K38" s="52"/>
      <c r="L38" s="52"/>
      <c r="M38" s="186"/>
      <c r="N38" s="52"/>
      <c r="O38" s="59">
        <v>52000</v>
      </c>
      <c r="P38" s="52"/>
      <c r="Q38" s="52"/>
      <c r="R38" s="51">
        <v>3010000</v>
      </c>
      <c r="S38" s="51">
        <v>21233000</v>
      </c>
      <c r="T38" s="59">
        <v>89008000</v>
      </c>
      <c r="U38" s="59">
        <v>171000</v>
      </c>
      <c r="V38" s="59">
        <v>0</v>
      </c>
      <c r="W38" s="59">
        <v>3568000</v>
      </c>
      <c r="Y38" s="42">
        <f t="shared" si="3"/>
        <v>25901</v>
      </c>
      <c r="Z38" s="42">
        <f t="shared" si="4"/>
        <v>4764465</v>
      </c>
      <c r="AA38" s="42">
        <f t="shared" si="5"/>
        <v>181604</v>
      </c>
      <c r="AB38" s="42">
        <f t="shared" si="6"/>
        <v>18983</v>
      </c>
      <c r="AC38" s="42">
        <f t="shared" si="7"/>
        <v>6935623</v>
      </c>
      <c r="AD38" s="42">
        <f t="shared" si="8"/>
        <v>23598293</v>
      </c>
      <c r="AE38" s="42">
        <f t="shared" si="9"/>
        <v>89132869</v>
      </c>
      <c r="AF38" s="42">
        <f t="shared" si="10"/>
        <v>171659</v>
      </c>
      <c r="AG38" s="42">
        <f t="shared" si="11"/>
        <v>0</v>
      </c>
      <c r="AH38" s="42">
        <f t="shared" si="12"/>
        <v>3568000</v>
      </c>
      <c r="AI38" s="42"/>
      <c r="AJ38" s="44">
        <f t="shared" si="1"/>
        <v>128397397</v>
      </c>
      <c r="AL38" s="44">
        <f t="shared" si="2"/>
        <v>11355397</v>
      </c>
    </row>
    <row r="39" spans="1:38">
      <c r="A39" s="18">
        <f t="shared" si="13"/>
        <v>2015</v>
      </c>
      <c r="B39" s="18" t="s">
        <v>31</v>
      </c>
      <c r="C39" s="36">
        <f>'IND GS'!R80</f>
        <v>31047</v>
      </c>
      <c r="D39" s="36">
        <f>'IND GSD-Sec'!R80+'IND GSD-Pri'!R80</f>
        <v>4840812</v>
      </c>
      <c r="E39" s="36">
        <f>'IND GSDTSec'!R80</f>
        <v>178888</v>
      </c>
      <c r="F39" s="36">
        <f>'IND GSTOU'!R80</f>
        <v>17568</v>
      </c>
      <c r="G39" s="36">
        <f>'IND LP-SEC'!R80+'IND LP-PRI'!R80</f>
        <v>3810841</v>
      </c>
      <c r="H39" s="42">
        <f>'IND LPT-SEC'!R80+'IND LPT-PRI'!R80</f>
        <v>2318533</v>
      </c>
      <c r="I39" s="42">
        <f>'IND RTP'!R80</f>
        <v>121203</v>
      </c>
      <c r="J39" s="36">
        <v>4072</v>
      </c>
      <c r="K39" s="52"/>
      <c r="L39" s="52"/>
      <c r="M39" s="186"/>
      <c r="N39" s="52"/>
      <c r="O39" s="59">
        <v>51000</v>
      </c>
      <c r="P39" s="52"/>
      <c r="Q39" s="52"/>
      <c r="R39" s="51">
        <v>3010000</v>
      </c>
      <c r="S39" s="51">
        <v>18113000</v>
      </c>
      <c r="T39" s="59">
        <v>93121000</v>
      </c>
      <c r="U39" s="59">
        <v>170000</v>
      </c>
      <c r="V39" s="59">
        <v>0</v>
      </c>
      <c r="W39" s="59">
        <v>3567000</v>
      </c>
      <c r="Y39" s="42">
        <f t="shared" si="3"/>
        <v>31047</v>
      </c>
      <c r="Z39" s="42">
        <f t="shared" si="4"/>
        <v>4891812</v>
      </c>
      <c r="AA39" s="42">
        <f t="shared" si="5"/>
        <v>178888</v>
      </c>
      <c r="AB39" s="42">
        <f t="shared" si="6"/>
        <v>17568</v>
      </c>
      <c r="AC39" s="42">
        <f t="shared" si="7"/>
        <v>6820841</v>
      </c>
      <c r="AD39" s="42">
        <f t="shared" si="8"/>
        <v>20431533</v>
      </c>
      <c r="AE39" s="42">
        <f t="shared" si="9"/>
        <v>93242203</v>
      </c>
      <c r="AF39" s="42">
        <f t="shared" si="10"/>
        <v>174072</v>
      </c>
      <c r="AG39" s="42">
        <f t="shared" si="11"/>
        <v>0</v>
      </c>
      <c r="AH39" s="42">
        <f t="shared" si="12"/>
        <v>3567000</v>
      </c>
      <c r="AI39" s="42"/>
      <c r="AJ39" s="44">
        <f t="shared" si="1"/>
        <v>129354964</v>
      </c>
      <c r="AL39" s="44">
        <f t="shared" si="2"/>
        <v>11322964</v>
      </c>
    </row>
    <row r="40" spans="1:38">
      <c r="A40" s="18">
        <f t="shared" si="13"/>
        <v>2015</v>
      </c>
      <c r="B40" s="18" t="s">
        <v>32</v>
      </c>
      <c r="C40" s="36">
        <f>'IND GS'!R81</f>
        <v>30865</v>
      </c>
      <c r="D40" s="36">
        <f>'IND GSD-Sec'!R81+'IND GSD-Pri'!R81</f>
        <v>4649932</v>
      </c>
      <c r="E40" s="36">
        <f>'IND GSDTSec'!R81</f>
        <v>168828</v>
      </c>
      <c r="F40" s="36">
        <f>'IND GSTOU'!R81</f>
        <v>22690</v>
      </c>
      <c r="G40" s="36">
        <f>'IND LP-SEC'!R81+'IND LP-PRI'!R81</f>
        <v>3580032</v>
      </c>
      <c r="H40" s="42">
        <f>'IND LPT-SEC'!R81+'IND LPT-PRI'!R81</f>
        <v>2287145</v>
      </c>
      <c r="I40" s="42">
        <f>'IND RTP'!R81</f>
        <v>115551</v>
      </c>
      <c r="J40" s="36">
        <v>1379</v>
      </c>
      <c r="K40" s="52"/>
      <c r="L40" s="52"/>
      <c r="M40" s="186"/>
      <c r="N40" s="52"/>
      <c r="O40" s="59">
        <v>46000</v>
      </c>
      <c r="P40" s="52"/>
      <c r="Q40" s="52"/>
      <c r="R40" s="51">
        <v>2718000</v>
      </c>
      <c r="S40" s="51">
        <v>19065000</v>
      </c>
      <c r="T40" s="59">
        <v>77269000</v>
      </c>
      <c r="U40" s="59">
        <v>153000</v>
      </c>
      <c r="V40" s="59">
        <v>0</v>
      </c>
      <c r="W40" s="59">
        <v>3222000</v>
      </c>
      <c r="Y40" s="42">
        <f t="shared" si="3"/>
        <v>30865</v>
      </c>
      <c r="Z40" s="42">
        <f t="shared" si="4"/>
        <v>4695932</v>
      </c>
      <c r="AA40" s="42">
        <f t="shared" si="5"/>
        <v>168828</v>
      </c>
      <c r="AB40" s="42">
        <f t="shared" si="6"/>
        <v>22690</v>
      </c>
      <c r="AC40" s="42">
        <f t="shared" si="7"/>
        <v>6298032</v>
      </c>
      <c r="AD40" s="42">
        <f t="shared" si="8"/>
        <v>21352145</v>
      </c>
      <c r="AE40" s="42">
        <f t="shared" si="9"/>
        <v>77384551</v>
      </c>
      <c r="AF40" s="42">
        <f t="shared" si="10"/>
        <v>154379</v>
      </c>
      <c r="AG40" s="42">
        <f t="shared" si="11"/>
        <v>0</v>
      </c>
      <c r="AH40" s="42">
        <f t="shared" si="12"/>
        <v>3222000</v>
      </c>
      <c r="AI40" s="42"/>
      <c r="AJ40" s="44">
        <f t="shared" si="1"/>
        <v>113329422</v>
      </c>
      <c r="AL40" s="44">
        <f t="shared" si="2"/>
        <v>10856422</v>
      </c>
    </row>
    <row r="41" spans="1:38">
      <c r="A41" s="18">
        <f t="shared" si="13"/>
        <v>2015</v>
      </c>
      <c r="B41" s="18" t="s">
        <v>33</v>
      </c>
      <c r="C41" s="36">
        <f>'IND GS'!R82</f>
        <v>30740</v>
      </c>
      <c r="D41" s="36">
        <f>'IND GSD-Sec'!R82+'IND GSD-Pri'!R82</f>
        <v>4654710</v>
      </c>
      <c r="E41" s="36">
        <f>'IND GSDTSec'!R82</f>
        <v>169325</v>
      </c>
      <c r="F41" s="36">
        <f>'IND GSTOU'!R82</f>
        <v>21547</v>
      </c>
      <c r="G41" s="36">
        <f>'IND LP-SEC'!R82+'IND LP-PRI'!R82</f>
        <v>3852942</v>
      </c>
      <c r="H41" s="42">
        <f>'IND LPT-SEC'!R82+'IND LPT-PRI'!R82</f>
        <v>2195915</v>
      </c>
      <c r="I41" s="42">
        <f>'IND RTP'!R82</f>
        <v>122638</v>
      </c>
      <c r="J41" s="36">
        <v>816</v>
      </c>
      <c r="K41" s="52"/>
      <c r="L41" s="52"/>
      <c r="M41" s="186"/>
      <c r="N41" s="52"/>
      <c r="O41" s="59">
        <v>51000</v>
      </c>
      <c r="P41" s="52"/>
      <c r="Q41" s="52"/>
      <c r="R41" s="51">
        <v>3010000</v>
      </c>
      <c r="S41" s="51">
        <v>18479000</v>
      </c>
      <c r="T41" s="59">
        <v>95301000</v>
      </c>
      <c r="U41" s="59">
        <v>170000</v>
      </c>
      <c r="V41" s="59">
        <v>0</v>
      </c>
      <c r="W41" s="59">
        <v>3567000</v>
      </c>
      <c r="Y41" s="42">
        <f t="shared" si="3"/>
        <v>30740</v>
      </c>
      <c r="Z41" s="42">
        <f t="shared" si="4"/>
        <v>4705710</v>
      </c>
      <c r="AA41" s="42">
        <f t="shared" si="5"/>
        <v>169325</v>
      </c>
      <c r="AB41" s="42">
        <f t="shared" si="6"/>
        <v>21547</v>
      </c>
      <c r="AC41" s="42">
        <f t="shared" si="7"/>
        <v>6862942</v>
      </c>
      <c r="AD41" s="42">
        <f t="shared" si="8"/>
        <v>20674915</v>
      </c>
      <c r="AE41" s="42">
        <f t="shared" si="9"/>
        <v>95423638</v>
      </c>
      <c r="AF41" s="42">
        <f t="shared" si="10"/>
        <v>170816</v>
      </c>
      <c r="AG41" s="42">
        <f t="shared" si="11"/>
        <v>0</v>
      </c>
      <c r="AH41" s="42">
        <f t="shared" si="12"/>
        <v>3567000</v>
      </c>
      <c r="AI41" s="42"/>
      <c r="AJ41" s="44">
        <f t="shared" si="1"/>
        <v>131626633</v>
      </c>
      <c r="AL41" s="44">
        <f t="shared" si="2"/>
        <v>11048633</v>
      </c>
    </row>
    <row r="42" spans="1:38">
      <c r="A42" s="18">
        <f t="shared" si="13"/>
        <v>2015</v>
      </c>
      <c r="B42" s="18" t="s">
        <v>34</v>
      </c>
      <c r="C42" s="36">
        <f>'IND GS'!R83</f>
        <v>30366</v>
      </c>
      <c r="D42" s="36">
        <f>'IND GSD-Sec'!R83+'IND GSD-Pri'!R83</f>
        <v>4922834</v>
      </c>
      <c r="E42" s="36">
        <f>'IND GSDTSec'!R83</f>
        <v>177198</v>
      </c>
      <c r="F42" s="36">
        <f>'IND GSTOU'!R83</f>
        <v>20458</v>
      </c>
      <c r="G42" s="36">
        <f>'IND LP-SEC'!R83+'IND LP-PRI'!R83</f>
        <v>4138705</v>
      </c>
      <c r="H42" s="42">
        <f>'IND LPT-SEC'!R83+'IND LPT-PRI'!R83</f>
        <v>2397180</v>
      </c>
      <c r="I42" s="42">
        <f>'IND RTP'!R83</f>
        <v>125036</v>
      </c>
      <c r="J42" s="36">
        <v>87077</v>
      </c>
      <c r="K42" s="52"/>
      <c r="L42" s="52"/>
      <c r="M42" s="186"/>
      <c r="N42" s="52"/>
      <c r="O42" s="59">
        <v>49000</v>
      </c>
      <c r="P42" s="52"/>
      <c r="Q42" s="52"/>
      <c r="R42" s="51">
        <v>2913000</v>
      </c>
      <c r="S42" s="51">
        <v>19648000</v>
      </c>
      <c r="T42" s="59">
        <v>96519000</v>
      </c>
      <c r="U42" s="59">
        <v>164000</v>
      </c>
      <c r="V42" s="59">
        <v>0</v>
      </c>
      <c r="W42" s="59">
        <v>3452000</v>
      </c>
      <c r="Y42" s="42">
        <f t="shared" si="3"/>
        <v>30366</v>
      </c>
      <c r="Z42" s="42">
        <f t="shared" si="4"/>
        <v>4971834</v>
      </c>
      <c r="AA42" s="42">
        <f t="shared" si="5"/>
        <v>177198</v>
      </c>
      <c r="AB42" s="42">
        <f t="shared" si="6"/>
        <v>20458</v>
      </c>
      <c r="AC42" s="42">
        <f t="shared" si="7"/>
        <v>7051705</v>
      </c>
      <c r="AD42" s="42">
        <f t="shared" si="8"/>
        <v>22045180</v>
      </c>
      <c r="AE42" s="42">
        <f t="shared" si="9"/>
        <v>96644036</v>
      </c>
      <c r="AF42" s="42">
        <f t="shared" si="10"/>
        <v>251077</v>
      </c>
      <c r="AG42" s="42">
        <f t="shared" si="11"/>
        <v>0</v>
      </c>
      <c r="AH42" s="42">
        <f t="shared" si="12"/>
        <v>3452000</v>
      </c>
      <c r="AI42" s="42"/>
      <c r="AJ42" s="44">
        <f t="shared" si="1"/>
        <v>134643854</v>
      </c>
      <c r="AL42" s="44">
        <f t="shared" si="2"/>
        <v>11898854</v>
      </c>
    </row>
    <row r="43" spans="1:38">
      <c r="A43" s="18">
        <f t="shared" si="13"/>
        <v>2015</v>
      </c>
      <c r="B43" s="18" t="s">
        <v>35</v>
      </c>
      <c r="C43" s="36">
        <f>'IND GS'!R84</f>
        <v>23886</v>
      </c>
      <c r="D43" s="36">
        <f>'IND GSD-Sec'!R84+'IND GSD-Pri'!R84</f>
        <v>5044470</v>
      </c>
      <c r="E43" s="36">
        <f>'IND GSDTSec'!R84</f>
        <v>196089</v>
      </c>
      <c r="F43" s="36">
        <f>'IND GSTOU'!R84</f>
        <v>30666</v>
      </c>
      <c r="G43" s="36">
        <f>'IND LP-SEC'!R84+'IND LP-PRI'!R84</f>
        <v>4190500</v>
      </c>
      <c r="H43" s="42">
        <f>'IND LPT-SEC'!R84+'IND LPT-PRI'!R84</f>
        <v>2424586</v>
      </c>
      <c r="I43" s="42">
        <f>'IND RTP'!R84</f>
        <v>124610</v>
      </c>
      <c r="J43" s="36">
        <v>8244</v>
      </c>
      <c r="K43" s="52"/>
      <c r="L43" s="52"/>
      <c r="M43" s="186"/>
      <c r="N43" s="52"/>
      <c r="O43" s="59">
        <v>51000</v>
      </c>
      <c r="P43" s="52"/>
      <c r="Q43" s="52"/>
      <c r="R43" s="51">
        <v>3010000</v>
      </c>
      <c r="S43" s="51">
        <v>23941000</v>
      </c>
      <c r="T43" s="59">
        <v>109795000</v>
      </c>
      <c r="U43" s="59">
        <v>170000</v>
      </c>
      <c r="V43" s="59">
        <v>0</v>
      </c>
      <c r="W43" s="59">
        <v>3567000</v>
      </c>
      <c r="Y43" s="42">
        <f t="shared" si="3"/>
        <v>23886</v>
      </c>
      <c r="Z43" s="42">
        <f t="shared" si="4"/>
        <v>5095470</v>
      </c>
      <c r="AA43" s="42">
        <f t="shared" si="5"/>
        <v>196089</v>
      </c>
      <c r="AB43" s="42">
        <f t="shared" si="6"/>
        <v>30666</v>
      </c>
      <c r="AC43" s="42">
        <f t="shared" si="7"/>
        <v>7200500</v>
      </c>
      <c r="AD43" s="42">
        <f t="shared" si="8"/>
        <v>26365586</v>
      </c>
      <c r="AE43" s="42">
        <f t="shared" si="9"/>
        <v>109919610</v>
      </c>
      <c r="AF43" s="42">
        <f t="shared" si="10"/>
        <v>178244</v>
      </c>
      <c r="AG43" s="42">
        <f t="shared" si="11"/>
        <v>0</v>
      </c>
      <c r="AH43" s="42">
        <f t="shared" si="12"/>
        <v>3567000</v>
      </c>
      <c r="AI43" s="42"/>
      <c r="AJ43" s="44">
        <f t="shared" si="1"/>
        <v>152577051</v>
      </c>
      <c r="AL43" s="44">
        <f t="shared" si="2"/>
        <v>12043051</v>
      </c>
    </row>
    <row r="44" spans="1:38">
      <c r="A44" s="18">
        <f t="shared" si="13"/>
        <v>2015</v>
      </c>
      <c r="B44" s="18" t="s">
        <v>36</v>
      </c>
      <c r="C44" s="36">
        <f>'IND GS'!R85</f>
        <v>27478</v>
      </c>
      <c r="D44" s="36">
        <f>'IND GSD-Sec'!R85+'IND GSD-Pri'!R85</f>
        <v>5680213</v>
      </c>
      <c r="E44" s="36">
        <f>'IND GSDTSec'!R85</f>
        <v>215037</v>
      </c>
      <c r="F44" s="36">
        <f>'IND GSTOU'!R85</f>
        <v>29180</v>
      </c>
      <c r="G44" s="36">
        <f>'IND LP-SEC'!R85+'IND LP-PRI'!R85</f>
        <v>4779385</v>
      </c>
      <c r="H44" s="42">
        <f>'IND LPT-SEC'!R85+'IND LPT-PRI'!R85</f>
        <v>2543877</v>
      </c>
      <c r="I44" s="42">
        <f>'IND RTP'!R85</f>
        <v>141532</v>
      </c>
      <c r="J44" s="36">
        <v>1353</v>
      </c>
      <c r="K44" s="52"/>
      <c r="L44" s="52"/>
      <c r="M44" s="186"/>
      <c r="N44" s="52"/>
      <c r="O44" s="59">
        <v>49000</v>
      </c>
      <c r="P44" s="52"/>
      <c r="Q44" s="52"/>
      <c r="R44" s="51">
        <v>2913000</v>
      </c>
      <c r="S44" s="51">
        <v>22284000</v>
      </c>
      <c r="T44" s="59">
        <v>111415000</v>
      </c>
      <c r="U44" s="59">
        <v>164000</v>
      </c>
      <c r="V44" s="59">
        <v>0</v>
      </c>
      <c r="W44" s="59">
        <v>3452000</v>
      </c>
      <c r="Y44" s="42">
        <f t="shared" si="3"/>
        <v>27478</v>
      </c>
      <c r="Z44" s="42">
        <f t="shared" si="4"/>
        <v>5729213</v>
      </c>
      <c r="AA44" s="42">
        <f t="shared" si="5"/>
        <v>215037</v>
      </c>
      <c r="AB44" s="42">
        <f t="shared" si="6"/>
        <v>29180</v>
      </c>
      <c r="AC44" s="42">
        <f t="shared" si="7"/>
        <v>7692385</v>
      </c>
      <c r="AD44" s="42">
        <f t="shared" si="8"/>
        <v>24827877</v>
      </c>
      <c r="AE44" s="42">
        <f t="shared" si="9"/>
        <v>111556532</v>
      </c>
      <c r="AF44" s="42">
        <f t="shared" si="10"/>
        <v>165353</v>
      </c>
      <c r="AG44" s="42">
        <f t="shared" si="11"/>
        <v>0</v>
      </c>
      <c r="AH44" s="42">
        <f t="shared" si="12"/>
        <v>3452000</v>
      </c>
      <c r="AI44" s="42"/>
      <c r="AJ44" s="44">
        <f t="shared" si="1"/>
        <v>153695055</v>
      </c>
      <c r="AL44" s="44">
        <f t="shared" si="2"/>
        <v>13418055</v>
      </c>
    </row>
    <row r="45" spans="1:38">
      <c r="A45" s="18">
        <f t="shared" si="13"/>
        <v>2015</v>
      </c>
      <c r="B45" s="18" t="s">
        <v>41</v>
      </c>
      <c r="C45" s="36">
        <f>'IND GS'!R86</f>
        <v>29609</v>
      </c>
      <c r="D45" s="36">
        <f>'IND GSD-Sec'!R86+'IND GSD-Pri'!R86</f>
        <v>6101557</v>
      </c>
      <c r="E45" s="36">
        <f>'IND GSDTSec'!R86</f>
        <v>227822</v>
      </c>
      <c r="F45" s="36">
        <f>'IND GSTOU'!R86</f>
        <v>27398</v>
      </c>
      <c r="G45" s="36">
        <f>'IND LP-SEC'!R86+'IND LP-PRI'!R86</f>
        <v>4739281</v>
      </c>
      <c r="H45" s="42">
        <f>'IND LPT-SEC'!R86+'IND LPT-PRI'!R86</f>
        <v>2558716</v>
      </c>
      <c r="I45" s="42">
        <f>'IND RTP'!R86</f>
        <v>145413</v>
      </c>
      <c r="J45" s="36">
        <v>3688</v>
      </c>
      <c r="K45" s="52"/>
      <c r="L45" s="52"/>
      <c r="M45" s="186"/>
      <c r="N45" s="52"/>
      <c r="O45" s="59">
        <v>51000</v>
      </c>
      <c r="P45" s="52"/>
      <c r="Q45" s="52"/>
      <c r="R45" s="51">
        <v>3010000</v>
      </c>
      <c r="S45" s="51">
        <v>25051000</v>
      </c>
      <c r="T45" s="59">
        <v>125984000</v>
      </c>
      <c r="U45" s="59">
        <v>170000</v>
      </c>
      <c r="V45" s="59">
        <v>0</v>
      </c>
      <c r="W45" s="59">
        <v>3567000</v>
      </c>
      <c r="Y45" s="42">
        <f t="shared" si="3"/>
        <v>29609</v>
      </c>
      <c r="Z45" s="42">
        <f t="shared" si="4"/>
        <v>6152557</v>
      </c>
      <c r="AA45" s="42">
        <f t="shared" si="5"/>
        <v>227822</v>
      </c>
      <c r="AB45" s="42">
        <f t="shared" si="6"/>
        <v>27398</v>
      </c>
      <c r="AC45" s="42">
        <f t="shared" si="7"/>
        <v>7749281</v>
      </c>
      <c r="AD45" s="42">
        <f t="shared" si="8"/>
        <v>27609716</v>
      </c>
      <c r="AE45" s="42">
        <f t="shared" si="9"/>
        <v>126129413</v>
      </c>
      <c r="AF45" s="42">
        <f t="shared" si="10"/>
        <v>173688</v>
      </c>
      <c r="AG45" s="42">
        <f t="shared" si="11"/>
        <v>0</v>
      </c>
      <c r="AH45" s="42">
        <f t="shared" si="12"/>
        <v>3567000</v>
      </c>
      <c r="AI45" s="42"/>
      <c r="AJ45" s="44">
        <f t="shared" si="1"/>
        <v>171666484</v>
      </c>
      <c r="AL45" s="44">
        <f t="shared" si="2"/>
        <v>13833484</v>
      </c>
    </row>
    <row r="46" spans="1:38">
      <c r="A46" s="18">
        <f t="shared" si="13"/>
        <v>2015</v>
      </c>
      <c r="B46" s="18" t="s">
        <v>42</v>
      </c>
      <c r="C46" s="36">
        <f>'IND GS'!R87</f>
        <v>31421</v>
      </c>
      <c r="D46" s="36">
        <f>'IND GSD-Sec'!R87+'IND GSD-Pri'!R87</f>
        <v>6133779</v>
      </c>
      <c r="E46" s="36">
        <f>'IND GSDTSec'!R87</f>
        <v>219993</v>
      </c>
      <c r="F46" s="36">
        <f>'IND GSTOU'!R87</f>
        <v>31219</v>
      </c>
      <c r="G46" s="36">
        <f>'IND LP-SEC'!R87+'IND LP-PRI'!R87</f>
        <v>4900736</v>
      </c>
      <c r="H46" s="42">
        <f>'IND LPT-SEC'!R87+'IND LPT-PRI'!R87</f>
        <v>2559272</v>
      </c>
      <c r="I46" s="42">
        <f>'IND RTP'!R87</f>
        <v>150335</v>
      </c>
      <c r="J46" s="36">
        <v>16777</v>
      </c>
      <c r="K46" s="52"/>
      <c r="L46" s="52"/>
      <c r="M46" s="186"/>
      <c r="N46" s="52"/>
      <c r="O46" s="59">
        <v>51000</v>
      </c>
      <c r="P46" s="52"/>
      <c r="Q46" s="52"/>
      <c r="R46" s="51">
        <v>3010000</v>
      </c>
      <c r="S46" s="51">
        <v>28888000</v>
      </c>
      <c r="T46" s="59">
        <v>124379000</v>
      </c>
      <c r="U46" s="59">
        <v>170000</v>
      </c>
      <c r="V46" s="59">
        <v>0</v>
      </c>
      <c r="W46" s="59">
        <v>3567000</v>
      </c>
      <c r="Y46" s="42">
        <f t="shared" si="3"/>
        <v>31421</v>
      </c>
      <c r="Z46" s="42">
        <f t="shared" si="4"/>
        <v>6184779</v>
      </c>
      <c r="AA46" s="42">
        <f t="shared" si="5"/>
        <v>219993</v>
      </c>
      <c r="AB46" s="42">
        <f t="shared" si="6"/>
        <v>31219</v>
      </c>
      <c r="AC46" s="42">
        <f t="shared" si="7"/>
        <v>7910736</v>
      </c>
      <c r="AD46" s="42">
        <f t="shared" si="8"/>
        <v>31447272</v>
      </c>
      <c r="AE46" s="42">
        <f t="shared" si="9"/>
        <v>124529335</v>
      </c>
      <c r="AF46" s="42">
        <f t="shared" si="10"/>
        <v>186777</v>
      </c>
      <c r="AG46" s="42">
        <f t="shared" si="11"/>
        <v>0</v>
      </c>
      <c r="AH46" s="42">
        <f t="shared" si="12"/>
        <v>3567000</v>
      </c>
      <c r="AI46" s="42"/>
      <c r="AJ46" s="44">
        <f t="shared" si="1"/>
        <v>174108532</v>
      </c>
      <c r="AL46" s="44">
        <f t="shared" si="2"/>
        <v>14043532</v>
      </c>
    </row>
    <row r="47" spans="1:38">
      <c r="A47" s="18">
        <f t="shared" si="13"/>
        <v>2015</v>
      </c>
      <c r="B47" s="18" t="s">
        <v>43</v>
      </c>
      <c r="C47" s="36">
        <f>'IND GS'!R88</f>
        <v>33622</v>
      </c>
      <c r="D47" s="36">
        <f>'IND GSD-Sec'!R88+'IND GSD-Pri'!R88</f>
        <v>5949011</v>
      </c>
      <c r="E47" s="36">
        <f>'IND GSDTSec'!R88</f>
        <v>218563</v>
      </c>
      <c r="F47" s="36">
        <f>'IND GSTOU'!R88</f>
        <v>29188</v>
      </c>
      <c r="G47" s="36">
        <f>'IND LP-SEC'!R88+'IND LP-PRI'!R88</f>
        <v>4947967</v>
      </c>
      <c r="H47" s="42">
        <f>'IND LPT-SEC'!R88+'IND LPT-PRI'!R88</f>
        <v>2646955</v>
      </c>
      <c r="I47" s="42">
        <f>'IND RTP'!R88</f>
        <v>149200</v>
      </c>
      <c r="J47" s="36">
        <v>5241</v>
      </c>
      <c r="K47" s="52"/>
      <c r="L47" s="52"/>
      <c r="M47" s="186"/>
      <c r="N47" s="52"/>
      <c r="O47" s="59">
        <v>49000</v>
      </c>
      <c r="P47" s="52"/>
      <c r="Q47" s="52"/>
      <c r="R47" s="51">
        <v>2913000</v>
      </c>
      <c r="S47" s="51">
        <v>23641000</v>
      </c>
      <c r="T47" s="59">
        <v>113296000</v>
      </c>
      <c r="U47" s="59">
        <v>164000</v>
      </c>
      <c r="V47" s="59">
        <v>0</v>
      </c>
      <c r="W47" s="59">
        <v>3452000</v>
      </c>
      <c r="Y47" s="42">
        <f t="shared" si="3"/>
        <v>33622</v>
      </c>
      <c r="Z47" s="42">
        <f t="shared" si="4"/>
        <v>5998011</v>
      </c>
      <c r="AA47" s="42">
        <f t="shared" si="5"/>
        <v>218563</v>
      </c>
      <c r="AB47" s="42">
        <f t="shared" si="6"/>
        <v>29188</v>
      </c>
      <c r="AC47" s="42">
        <f t="shared" si="7"/>
        <v>7860967</v>
      </c>
      <c r="AD47" s="42">
        <f t="shared" si="8"/>
        <v>26287955</v>
      </c>
      <c r="AE47" s="42">
        <f t="shared" si="9"/>
        <v>113445200</v>
      </c>
      <c r="AF47" s="42">
        <f t="shared" si="10"/>
        <v>169241</v>
      </c>
      <c r="AG47" s="42">
        <f t="shared" si="11"/>
        <v>0</v>
      </c>
      <c r="AH47" s="42">
        <f t="shared" si="12"/>
        <v>3452000</v>
      </c>
      <c r="AI47" s="42"/>
      <c r="AJ47" s="44">
        <f t="shared" si="1"/>
        <v>157494747</v>
      </c>
      <c r="AL47" s="44">
        <f t="shared" si="2"/>
        <v>13979747</v>
      </c>
    </row>
    <row r="48" spans="1:38">
      <c r="A48" s="18">
        <f t="shared" si="13"/>
        <v>2015</v>
      </c>
      <c r="B48" s="18" t="s">
        <v>44</v>
      </c>
      <c r="C48" s="36">
        <f>'IND GS'!R89</f>
        <v>27468</v>
      </c>
      <c r="D48" s="36">
        <f>'IND GSD-Sec'!R89+'IND GSD-Pri'!R89</f>
        <v>5434224</v>
      </c>
      <c r="E48" s="36">
        <f>'IND GSDTSec'!R89</f>
        <v>211957</v>
      </c>
      <c r="F48" s="36">
        <f>'IND GSTOU'!R89</f>
        <v>24802</v>
      </c>
      <c r="G48" s="36">
        <f>'IND LP-SEC'!R89+'IND LP-PRI'!R89</f>
        <v>4399856</v>
      </c>
      <c r="H48" s="42">
        <f>'IND LPT-SEC'!R89+'IND LPT-PRI'!R89</f>
        <v>2386011</v>
      </c>
      <c r="I48" s="42">
        <f>'IND RTP'!R89</f>
        <v>135877</v>
      </c>
      <c r="J48" s="36">
        <v>5149</v>
      </c>
      <c r="K48" s="52"/>
      <c r="L48" s="52"/>
      <c r="M48" s="186"/>
      <c r="N48" s="52"/>
      <c r="O48" s="59">
        <v>51000</v>
      </c>
      <c r="P48" s="52"/>
      <c r="Q48" s="52"/>
      <c r="R48" s="51">
        <v>3010000</v>
      </c>
      <c r="S48" s="51">
        <v>22083000</v>
      </c>
      <c r="T48" s="59">
        <v>103131000</v>
      </c>
      <c r="U48" s="59">
        <v>170000</v>
      </c>
      <c r="V48" s="59">
        <v>6962000</v>
      </c>
      <c r="W48" s="59">
        <v>3567000</v>
      </c>
      <c r="Y48" s="42">
        <f t="shared" si="3"/>
        <v>27468</v>
      </c>
      <c r="Z48" s="42">
        <f t="shared" si="4"/>
        <v>5485224</v>
      </c>
      <c r="AA48" s="42">
        <f t="shared" si="5"/>
        <v>211957</v>
      </c>
      <c r="AB48" s="42">
        <f t="shared" si="6"/>
        <v>24802</v>
      </c>
      <c r="AC48" s="42">
        <f t="shared" si="7"/>
        <v>7409856</v>
      </c>
      <c r="AD48" s="42">
        <f t="shared" si="8"/>
        <v>24469011</v>
      </c>
      <c r="AE48" s="42">
        <f t="shared" si="9"/>
        <v>103266877</v>
      </c>
      <c r="AF48" s="42">
        <f t="shared" si="10"/>
        <v>175149</v>
      </c>
      <c r="AG48" s="42">
        <f t="shared" si="11"/>
        <v>6962000</v>
      </c>
      <c r="AH48" s="42">
        <f t="shared" si="12"/>
        <v>3567000</v>
      </c>
      <c r="AI48" s="42"/>
      <c r="AJ48" s="44">
        <f t="shared" si="1"/>
        <v>151599344</v>
      </c>
      <c r="AL48" s="44">
        <f t="shared" si="2"/>
        <v>12625344</v>
      </c>
    </row>
    <row r="49" spans="1:38">
      <c r="A49" s="18">
        <f t="shared" si="13"/>
        <v>2015</v>
      </c>
      <c r="B49" s="18" t="s">
        <v>45</v>
      </c>
      <c r="C49" s="36">
        <f>'IND GS'!R90</f>
        <v>22628</v>
      </c>
      <c r="D49" s="36">
        <f>'IND GSD-Sec'!R90+'IND GSD-Pri'!R90</f>
        <v>4513257</v>
      </c>
      <c r="E49" s="36">
        <f>'IND GSDTSec'!R90</f>
        <v>190106</v>
      </c>
      <c r="F49" s="36">
        <f>'IND GSTOU'!R90</f>
        <v>20292</v>
      </c>
      <c r="G49" s="36">
        <f>'IND LP-SEC'!R90+'IND LP-PRI'!R90</f>
        <v>3761772</v>
      </c>
      <c r="H49" s="42">
        <f>'IND LPT-SEC'!R90+'IND LPT-PRI'!R90</f>
        <v>2307699</v>
      </c>
      <c r="I49" s="42">
        <f>'IND RTP'!R90</f>
        <v>117634</v>
      </c>
      <c r="J49" s="36">
        <v>2196</v>
      </c>
      <c r="K49" s="52"/>
      <c r="L49" s="52"/>
      <c r="M49" s="186"/>
      <c r="N49" s="52"/>
      <c r="O49" s="59">
        <v>49000</v>
      </c>
      <c r="P49" s="52"/>
      <c r="Q49" s="52"/>
      <c r="R49" s="51">
        <v>2913000</v>
      </c>
      <c r="S49" s="51">
        <v>19454000</v>
      </c>
      <c r="T49" s="59">
        <v>88605000</v>
      </c>
      <c r="U49" s="59">
        <v>164000</v>
      </c>
      <c r="V49" s="59">
        <v>6738000</v>
      </c>
      <c r="W49" s="59">
        <v>3452000</v>
      </c>
      <c r="Y49" s="42">
        <f t="shared" si="3"/>
        <v>22628</v>
      </c>
      <c r="Z49" s="42">
        <f t="shared" si="4"/>
        <v>4562257</v>
      </c>
      <c r="AA49" s="42">
        <f t="shared" si="5"/>
        <v>190106</v>
      </c>
      <c r="AB49" s="42">
        <f t="shared" si="6"/>
        <v>20292</v>
      </c>
      <c r="AC49" s="42">
        <f t="shared" si="7"/>
        <v>6674772</v>
      </c>
      <c r="AD49" s="42">
        <f t="shared" si="8"/>
        <v>21761699</v>
      </c>
      <c r="AE49" s="42">
        <f t="shared" si="9"/>
        <v>88722634</v>
      </c>
      <c r="AF49" s="42">
        <f t="shared" si="10"/>
        <v>166196</v>
      </c>
      <c r="AG49" s="42">
        <f t="shared" si="11"/>
        <v>6738000</v>
      </c>
      <c r="AH49" s="42">
        <f t="shared" si="12"/>
        <v>3452000</v>
      </c>
      <c r="AI49" s="42"/>
      <c r="AJ49" s="44">
        <f t="shared" si="1"/>
        <v>132310584</v>
      </c>
      <c r="AL49" s="44">
        <f t="shared" si="2"/>
        <v>10935584</v>
      </c>
    </row>
    <row r="50" spans="1:38">
      <c r="A50" s="18">
        <f t="shared" si="13"/>
        <v>2015</v>
      </c>
      <c r="B50" s="18" t="s">
        <v>46</v>
      </c>
      <c r="C50" s="36">
        <f>'IND GS'!R91</f>
        <v>25901</v>
      </c>
      <c r="D50" s="36">
        <f>'IND GSD-Sec'!R91+'IND GSD-Pri'!R91</f>
        <v>4772208</v>
      </c>
      <c r="E50" s="36">
        <f>'IND GSDTSec'!R91</f>
        <v>181604</v>
      </c>
      <c r="F50" s="36">
        <f>'IND GSTOU'!R91</f>
        <v>18983</v>
      </c>
      <c r="G50" s="36">
        <f>'IND LP-SEC'!R91+'IND LP-PRI'!R91</f>
        <v>3925623</v>
      </c>
      <c r="H50" s="42">
        <f>'IND LPT-SEC'!R91+'IND LPT-PRI'!R91</f>
        <v>2365293</v>
      </c>
      <c r="I50" s="42">
        <f>'IND RTP'!R91</f>
        <v>124869</v>
      </c>
      <c r="J50" s="36">
        <v>659</v>
      </c>
      <c r="K50" s="52"/>
      <c r="L50" s="52"/>
      <c r="M50" s="186"/>
      <c r="N50" s="52"/>
      <c r="O50" s="59">
        <v>52000</v>
      </c>
      <c r="P50" s="52"/>
      <c r="Q50" s="52"/>
      <c r="R50" s="51">
        <v>3010000</v>
      </c>
      <c r="S50" s="51">
        <v>21233000</v>
      </c>
      <c r="T50" s="59">
        <v>89008000</v>
      </c>
      <c r="U50" s="59">
        <v>171000</v>
      </c>
      <c r="V50" s="59">
        <v>0</v>
      </c>
      <c r="W50" s="59">
        <v>3568000</v>
      </c>
      <c r="Y50" s="42">
        <f t="shared" si="3"/>
        <v>25901</v>
      </c>
      <c r="Z50" s="42">
        <f t="shared" si="4"/>
        <v>4824208</v>
      </c>
      <c r="AA50" s="42">
        <f t="shared" si="5"/>
        <v>181604</v>
      </c>
      <c r="AB50" s="42">
        <f t="shared" si="6"/>
        <v>18983</v>
      </c>
      <c r="AC50" s="42">
        <f t="shared" si="7"/>
        <v>6935623</v>
      </c>
      <c r="AD50" s="42">
        <f t="shared" si="8"/>
        <v>23598293</v>
      </c>
      <c r="AE50" s="42">
        <f t="shared" si="9"/>
        <v>89132869</v>
      </c>
      <c r="AF50" s="42">
        <f t="shared" si="10"/>
        <v>171659</v>
      </c>
      <c r="AG50" s="42">
        <f t="shared" si="11"/>
        <v>0</v>
      </c>
      <c r="AH50" s="42">
        <f t="shared" si="12"/>
        <v>3568000</v>
      </c>
      <c r="AI50" s="42"/>
      <c r="AJ50" s="44">
        <f t="shared" si="1"/>
        <v>128457140</v>
      </c>
      <c r="AL50" s="44">
        <f t="shared" si="2"/>
        <v>11415140</v>
      </c>
    </row>
    <row r="51" spans="1:38">
      <c r="A51" s="18">
        <f t="shared" si="13"/>
        <v>2016</v>
      </c>
      <c r="B51" s="18" t="s">
        <v>31</v>
      </c>
      <c r="C51" s="36">
        <f>'IND GS'!R92</f>
        <v>31047</v>
      </c>
      <c r="D51" s="36">
        <f>'IND GSD-Sec'!R92+'IND GSD-Pri'!R92</f>
        <v>4902114</v>
      </c>
      <c r="E51" s="36">
        <f>'IND GSDTSec'!R92</f>
        <v>178888</v>
      </c>
      <c r="F51" s="36">
        <f>'IND GSTOU'!R92</f>
        <v>17568</v>
      </c>
      <c r="G51" s="36">
        <f>'IND LP-SEC'!R92+'IND LP-PRI'!R92</f>
        <v>3810841</v>
      </c>
      <c r="H51" s="42">
        <f>'IND LPT-SEC'!R92+'IND LPT-PRI'!R92</f>
        <v>2318533</v>
      </c>
      <c r="I51" s="42">
        <f>'IND RTP'!R92</f>
        <v>121203</v>
      </c>
      <c r="J51" s="36">
        <v>4072</v>
      </c>
      <c r="K51" s="52"/>
      <c r="L51" s="52"/>
      <c r="M51" s="186"/>
      <c r="N51" s="52"/>
      <c r="O51" s="59">
        <v>51000</v>
      </c>
      <c r="P51" s="52"/>
      <c r="Q51" s="52"/>
      <c r="R51" s="51">
        <v>3001000</v>
      </c>
      <c r="S51" s="51">
        <v>18106000</v>
      </c>
      <c r="T51" s="59">
        <v>92985000</v>
      </c>
      <c r="U51" s="59">
        <v>169000</v>
      </c>
      <c r="V51" s="59">
        <v>0</v>
      </c>
      <c r="W51" s="59">
        <v>3557000</v>
      </c>
      <c r="Y51" s="42">
        <f t="shared" si="3"/>
        <v>31047</v>
      </c>
      <c r="Z51" s="42">
        <f t="shared" si="4"/>
        <v>4953114</v>
      </c>
      <c r="AA51" s="42">
        <f t="shared" si="5"/>
        <v>178888</v>
      </c>
      <c r="AB51" s="42">
        <f t="shared" si="6"/>
        <v>17568</v>
      </c>
      <c r="AC51" s="42">
        <f t="shared" si="7"/>
        <v>6811841</v>
      </c>
      <c r="AD51" s="42">
        <f t="shared" si="8"/>
        <v>20424533</v>
      </c>
      <c r="AE51" s="42">
        <f t="shared" si="9"/>
        <v>93106203</v>
      </c>
      <c r="AF51" s="42">
        <f t="shared" si="10"/>
        <v>173072</v>
      </c>
      <c r="AG51" s="42">
        <f t="shared" si="11"/>
        <v>0</v>
      </c>
      <c r="AH51" s="42">
        <f t="shared" si="12"/>
        <v>3557000</v>
      </c>
      <c r="AI51" s="42"/>
      <c r="AJ51" s="44">
        <f t="shared" si="1"/>
        <v>129253266</v>
      </c>
      <c r="AL51" s="44">
        <f t="shared" si="2"/>
        <v>11384266</v>
      </c>
    </row>
    <row r="52" spans="1:38">
      <c r="A52" s="18">
        <f t="shared" si="13"/>
        <v>2016</v>
      </c>
      <c r="B52" s="18" t="s">
        <v>32</v>
      </c>
      <c r="C52" s="36">
        <f>'IND GS'!R93</f>
        <v>31383</v>
      </c>
      <c r="D52" s="36">
        <f>'IND GSD-Sec'!R93+'IND GSD-Pri'!R93</f>
        <v>4787797</v>
      </c>
      <c r="E52" s="36">
        <f>'IND GSDTSec'!R93</f>
        <v>171660</v>
      </c>
      <c r="F52" s="36">
        <f>'IND GSTOU'!R93</f>
        <v>23070</v>
      </c>
      <c r="G52" s="36">
        <f>'IND LP-SEC'!R93+'IND LP-PRI'!R93</f>
        <v>3640080</v>
      </c>
      <c r="H52" s="42">
        <f>'IND LPT-SEC'!R93+'IND LPT-PRI'!R93</f>
        <v>2325507</v>
      </c>
      <c r="I52" s="42">
        <f>'IND RTP'!R93</f>
        <v>117489</v>
      </c>
      <c r="J52" s="36">
        <v>1379</v>
      </c>
      <c r="K52" s="52"/>
      <c r="L52" s="52"/>
      <c r="M52" s="186"/>
      <c r="N52" s="52"/>
      <c r="O52" s="59">
        <v>48000</v>
      </c>
      <c r="P52" s="52"/>
      <c r="Q52" s="52"/>
      <c r="R52" s="51">
        <v>2809000</v>
      </c>
      <c r="S52" s="51">
        <v>19150000</v>
      </c>
      <c r="T52" s="59">
        <v>78798000</v>
      </c>
      <c r="U52" s="59">
        <v>158000</v>
      </c>
      <c r="V52" s="59">
        <v>0</v>
      </c>
      <c r="W52" s="59">
        <v>3328000</v>
      </c>
      <c r="Y52" s="42">
        <f t="shared" si="3"/>
        <v>31383</v>
      </c>
      <c r="Z52" s="42">
        <f t="shared" si="4"/>
        <v>4835797</v>
      </c>
      <c r="AA52" s="42">
        <f t="shared" si="5"/>
        <v>171660</v>
      </c>
      <c r="AB52" s="42">
        <f t="shared" si="6"/>
        <v>23070</v>
      </c>
      <c r="AC52" s="42">
        <f t="shared" si="7"/>
        <v>6449080</v>
      </c>
      <c r="AD52" s="42">
        <f t="shared" si="8"/>
        <v>21475507</v>
      </c>
      <c r="AE52" s="42">
        <f t="shared" si="9"/>
        <v>78915489</v>
      </c>
      <c r="AF52" s="42">
        <f t="shared" si="10"/>
        <v>159379</v>
      </c>
      <c r="AG52" s="42">
        <f t="shared" si="11"/>
        <v>0</v>
      </c>
      <c r="AH52" s="42">
        <f t="shared" si="12"/>
        <v>3328000</v>
      </c>
      <c r="AI52" s="42"/>
      <c r="AJ52" s="44">
        <f t="shared" si="1"/>
        <v>115389365</v>
      </c>
      <c r="AL52" s="44">
        <f t="shared" si="2"/>
        <v>11098365</v>
      </c>
    </row>
    <row r="53" spans="1:38">
      <c r="A53" s="18">
        <f t="shared" si="13"/>
        <v>2016</v>
      </c>
      <c r="B53" s="18" t="s">
        <v>33</v>
      </c>
      <c r="C53" s="36">
        <f>'IND GS'!R94</f>
        <v>31261</v>
      </c>
      <c r="D53" s="36">
        <f>'IND GSD-Sec'!R94+'IND GSD-Pri'!R94</f>
        <v>4793541</v>
      </c>
      <c r="E53" s="36">
        <f>'IND GSDTSec'!R94</f>
        <v>172193</v>
      </c>
      <c r="F53" s="36">
        <f>'IND GSTOU'!R94</f>
        <v>21912</v>
      </c>
      <c r="G53" s="36">
        <f>'IND LP-SEC'!R94+'IND LP-PRI'!R94</f>
        <v>3918192</v>
      </c>
      <c r="H53" s="42">
        <f>'IND LPT-SEC'!R94+'IND LPT-PRI'!R94</f>
        <v>2233104</v>
      </c>
      <c r="I53" s="42">
        <f>'IND RTP'!R94</f>
        <v>124715</v>
      </c>
      <c r="J53" s="36">
        <v>816</v>
      </c>
      <c r="K53" s="52"/>
      <c r="L53" s="52"/>
      <c r="M53" s="186"/>
      <c r="N53" s="52"/>
      <c r="O53" s="59">
        <v>51000</v>
      </c>
      <c r="P53" s="52"/>
      <c r="Q53" s="52"/>
      <c r="R53" s="51">
        <v>3001000</v>
      </c>
      <c r="S53" s="51">
        <v>18472000</v>
      </c>
      <c r="T53" s="59">
        <v>95165000</v>
      </c>
      <c r="U53" s="59">
        <v>169000</v>
      </c>
      <c r="V53" s="59">
        <v>0</v>
      </c>
      <c r="W53" s="59">
        <v>3557000</v>
      </c>
      <c r="Y53" s="42">
        <f t="shared" si="3"/>
        <v>31261</v>
      </c>
      <c r="Z53" s="42">
        <f t="shared" si="4"/>
        <v>4844541</v>
      </c>
      <c r="AA53" s="42">
        <f t="shared" si="5"/>
        <v>172193</v>
      </c>
      <c r="AB53" s="42">
        <f t="shared" si="6"/>
        <v>21912</v>
      </c>
      <c r="AC53" s="42">
        <f t="shared" si="7"/>
        <v>6919192</v>
      </c>
      <c r="AD53" s="42">
        <f t="shared" si="8"/>
        <v>20705104</v>
      </c>
      <c r="AE53" s="42">
        <f t="shared" si="9"/>
        <v>95289715</v>
      </c>
      <c r="AF53" s="42">
        <f t="shared" si="10"/>
        <v>169816</v>
      </c>
      <c r="AG53" s="42">
        <f t="shared" si="11"/>
        <v>0</v>
      </c>
      <c r="AH53" s="42">
        <f t="shared" si="12"/>
        <v>3557000</v>
      </c>
      <c r="AI53" s="42"/>
      <c r="AJ53" s="44">
        <f t="shared" si="1"/>
        <v>131710734</v>
      </c>
      <c r="AL53" s="44">
        <f t="shared" si="2"/>
        <v>11295734</v>
      </c>
    </row>
    <row r="54" spans="1:38">
      <c r="A54" s="18">
        <f t="shared" si="13"/>
        <v>2016</v>
      </c>
      <c r="B54" s="18" t="s">
        <v>34</v>
      </c>
      <c r="C54" s="36">
        <f>'IND GS'!R95</f>
        <v>30366</v>
      </c>
      <c r="D54" s="36">
        <f>'IND GSD-Sec'!R95+'IND GSD-Pri'!R95</f>
        <v>4985249</v>
      </c>
      <c r="E54" s="36">
        <f>'IND GSDTSec'!R95</f>
        <v>177198</v>
      </c>
      <c r="F54" s="36">
        <f>'IND GSTOU'!R95</f>
        <v>20458</v>
      </c>
      <c r="G54" s="36">
        <f>'IND LP-SEC'!R95+'IND LP-PRI'!R95</f>
        <v>4138705</v>
      </c>
      <c r="H54" s="42">
        <f>'IND LPT-SEC'!R95+'IND LPT-PRI'!R95</f>
        <v>2397180</v>
      </c>
      <c r="I54" s="42">
        <f>'IND RTP'!R95</f>
        <v>125036</v>
      </c>
      <c r="J54" s="36">
        <v>87077</v>
      </c>
      <c r="K54" s="52"/>
      <c r="L54" s="52"/>
      <c r="M54" s="186"/>
      <c r="N54" s="52"/>
      <c r="O54" s="59">
        <v>49000</v>
      </c>
      <c r="P54" s="52"/>
      <c r="Q54" s="52"/>
      <c r="R54" s="51">
        <v>2905000</v>
      </c>
      <c r="S54" s="51">
        <v>19643000</v>
      </c>
      <c r="T54" s="59">
        <v>96383000</v>
      </c>
      <c r="U54" s="59">
        <v>164000</v>
      </c>
      <c r="V54" s="59">
        <v>0</v>
      </c>
      <c r="W54" s="59">
        <v>3443000</v>
      </c>
      <c r="Y54" s="42">
        <f t="shared" si="3"/>
        <v>30366</v>
      </c>
      <c r="Z54" s="42">
        <f t="shared" si="4"/>
        <v>5034249</v>
      </c>
      <c r="AA54" s="42">
        <f t="shared" si="5"/>
        <v>177198</v>
      </c>
      <c r="AB54" s="42">
        <f t="shared" si="6"/>
        <v>20458</v>
      </c>
      <c r="AC54" s="42">
        <f t="shared" si="7"/>
        <v>7043705</v>
      </c>
      <c r="AD54" s="42">
        <f t="shared" si="8"/>
        <v>22040180</v>
      </c>
      <c r="AE54" s="42">
        <f t="shared" si="9"/>
        <v>96508036</v>
      </c>
      <c r="AF54" s="42">
        <f t="shared" si="10"/>
        <v>251077</v>
      </c>
      <c r="AG54" s="42">
        <f t="shared" si="11"/>
        <v>0</v>
      </c>
      <c r="AH54" s="42">
        <f t="shared" si="12"/>
        <v>3443000</v>
      </c>
      <c r="AI54" s="42"/>
      <c r="AJ54" s="44">
        <f t="shared" si="1"/>
        <v>134548269</v>
      </c>
      <c r="AL54" s="44">
        <f t="shared" si="2"/>
        <v>11961269</v>
      </c>
    </row>
    <row r="55" spans="1:38">
      <c r="A55" s="18">
        <f t="shared" si="13"/>
        <v>2016</v>
      </c>
      <c r="B55" s="18" t="s">
        <v>35</v>
      </c>
      <c r="C55" s="36">
        <f>'IND GS'!R96</f>
        <v>23886</v>
      </c>
      <c r="D55" s="36">
        <f>'IND GSD-Sec'!R96+'IND GSD-Pri'!R96</f>
        <v>5108419</v>
      </c>
      <c r="E55" s="36">
        <f>'IND GSDTSec'!R96</f>
        <v>196089</v>
      </c>
      <c r="F55" s="36">
        <f>'IND GSTOU'!R96</f>
        <v>30666</v>
      </c>
      <c r="G55" s="36">
        <f>'IND LP-SEC'!R96+'IND LP-PRI'!R96</f>
        <v>4190500</v>
      </c>
      <c r="H55" s="42">
        <f>'IND LPT-SEC'!R96+'IND LPT-PRI'!R96</f>
        <v>2424586</v>
      </c>
      <c r="I55" s="42">
        <f>'IND RTP'!R96</f>
        <v>124610</v>
      </c>
      <c r="J55" s="36">
        <v>8244</v>
      </c>
      <c r="K55" s="52"/>
      <c r="L55" s="52"/>
      <c r="M55" s="186"/>
      <c r="N55" s="52"/>
      <c r="O55" s="59">
        <v>51000</v>
      </c>
      <c r="P55" s="52"/>
      <c r="Q55" s="52"/>
      <c r="R55" s="51">
        <v>3001000</v>
      </c>
      <c r="S55" s="51">
        <v>23934000</v>
      </c>
      <c r="T55" s="59">
        <v>109659000</v>
      </c>
      <c r="U55" s="59">
        <v>169000</v>
      </c>
      <c r="V55" s="59">
        <v>0</v>
      </c>
      <c r="W55" s="59">
        <v>3557000</v>
      </c>
      <c r="Y55" s="42">
        <f t="shared" si="3"/>
        <v>23886</v>
      </c>
      <c r="Z55" s="42">
        <f t="shared" si="4"/>
        <v>5159419</v>
      </c>
      <c r="AA55" s="42">
        <f t="shared" si="5"/>
        <v>196089</v>
      </c>
      <c r="AB55" s="42">
        <f t="shared" si="6"/>
        <v>30666</v>
      </c>
      <c r="AC55" s="42">
        <f t="shared" si="7"/>
        <v>7191500</v>
      </c>
      <c r="AD55" s="42">
        <f t="shared" si="8"/>
        <v>26358586</v>
      </c>
      <c r="AE55" s="42">
        <f t="shared" si="9"/>
        <v>109783610</v>
      </c>
      <c r="AF55" s="42">
        <f t="shared" si="10"/>
        <v>177244</v>
      </c>
      <c r="AG55" s="42">
        <f t="shared" si="11"/>
        <v>0</v>
      </c>
      <c r="AH55" s="42">
        <f t="shared" si="12"/>
        <v>3557000</v>
      </c>
      <c r="AI55" s="42"/>
      <c r="AJ55" s="44">
        <f t="shared" si="1"/>
        <v>152478000</v>
      </c>
      <c r="AL55" s="44">
        <f t="shared" si="2"/>
        <v>12107000</v>
      </c>
    </row>
    <row r="56" spans="1:38">
      <c r="A56" s="18">
        <f t="shared" si="13"/>
        <v>2016</v>
      </c>
      <c r="B56" s="18" t="s">
        <v>36</v>
      </c>
      <c r="C56" s="36">
        <f>'IND GS'!R97</f>
        <v>27478</v>
      </c>
      <c r="D56" s="36">
        <f>'IND GSD-Sec'!R97+'IND GSD-Pri'!R97</f>
        <v>5752179</v>
      </c>
      <c r="E56" s="36">
        <f>'IND GSDTSec'!R97</f>
        <v>215037</v>
      </c>
      <c r="F56" s="36">
        <f>'IND GSTOU'!R97</f>
        <v>29180</v>
      </c>
      <c r="G56" s="36">
        <f>'IND LP-SEC'!R97+'IND LP-PRI'!R97</f>
        <v>4779385</v>
      </c>
      <c r="H56" s="42">
        <f>'IND LPT-SEC'!R97+'IND LPT-PRI'!R97</f>
        <v>2543877</v>
      </c>
      <c r="I56" s="42">
        <f>'IND RTP'!R97</f>
        <v>141532</v>
      </c>
      <c r="J56" s="36">
        <v>1353</v>
      </c>
      <c r="K56" s="52"/>
      <c r="L56" s="52"/>
      <c r="M56" s="186"/>
      <c r="N56" s="52"/>
      <c r="O56" s="59">
        <v>49000</v>
      </c>
      <c r="P56" s="52"/>
      <c r="Q56" s="52"/>
      <c r="R56" s="51">
        <v>2905000</v>
      </c>
      <c r="S56" s="51">
        <v>22279000</v>
      </c>
      <c r="T56" s="59">
        <v>111279000</v>
      </c>
      <c r="U56" s="59">
        <v>164000</v>
      </c>
      <c r="V56" s="59">
        <v>0</v>
      </c>
      <c r="W56" s="59">
        <v>3443000</v>
      </c>
      <c r="Y56" s="42">
        <f t="shared" si="3"/>
        <v>27478</v>
      </c>
      <c r="Z56" s="42">
        <f t="shared" si="4"/>
        <v>5801179</v>
      </c>
      <c r="AA56" s="42">
        <f t="shared" si="5"/>
        <v>215037</v>
      </c>
      <c r="AB56" s="42">
        <f t="shared" si="6"/>
        <v>29180</v>
      </c>
      <c r="AC56" s="42">
        <f t="shared" si="7"/>
        <v>7684385</v>
      </c>
      <c r="AD56" s="42">
        <f t="shared" si="8"/>
        <v>24822877</v>
      </c>
      <c r="AE56" s="42">
        <f t="shared" si="9"/>
        <v>111420532</v>
      </c>
      <c r="AF56" s="42">
        <f t="shared" si="10"/>
        <v>165353</v>
      </c>
      <c r="AG56" s="42">
        <f t="shared" si="11"/>
        <v>0</v>
      </c>
      <c r="AH56" s="42">
        <f t="shared" si="12"/>
        <v>3443000</v>
      </c>
      <c r="AI56" s="42"/>
      <c r="AJ56" s="44">
        <f t="shared" si="1"/>
        <v>153609021</v>
      </c>
      <c r="AL56" s="44">
        <f t="shared" si="2"/>
        <v>13490021</v>
      </c>
    </row>
    <row r="57" spans="1:38">
      <c r="A57" s="18">
        <f t="shared" si="13"/>
        <v>2016</v>
      </c>
      <c r="B57" s="18" t="s">
        <v>41</v>
      </c>
      <c r="C57" s="36">
        <f>'IND GS'!R98</f>
        <v>29609</v>
      </c>
      <c r="D57" s="36">
        <f>'IND GSD-Sec'!R98+'IND GSD-Pri'!R98</f>
        <v>6139999</v>
      </c>
      <c r="E57" s="36">
        <f>'IND GSDTSec'!R98</f>
        <v>227822</v>
      </c>
      <c r="F57" s="36">
        <f>'IND GSTOU'!R98</f>
        <v>27398</v>
      </c>
      <c r="G57" s="36">
        <f>'IND LP-SEC'!R98+'IND LP-PRI'!R98</f>
        <v>4739281</v>
      </c>
      <c r="H57" s="42">
        <f>'IND LPT-SEC'!R98+'IND LPT-PRI'!R98</f>
        <v>2558716</v>
      </c>
      <c r="I57" s="42">
        <f>'IND RTP'!R98</f>
        <v>145413</v>
      </c>
      <c r="J57" s="36">
        <v>3688</v>
      </c>
      <c r="K57" s="52"/>
      <c r="L57" s="52"/>
      <c r="M57" s="186"/>
      <c r="N57" s="52"/>
      <c r="O57" s="59">
        <v>51000</v>
      </c>
      <c r="P57" s="52"/>
      <c r="Q57" s="52"/>
      <c r="R57" s="51">
        <v>3001000</v>
      </c>
      <c r="S57" s="51">
        <v>25044000</v>
      </c>
      <c r="T57" s="59">
        <v>125848000</v>
      </c>
      <c r="U57" s="59">
        <v>169000</v>
      </c>
      <c r="V57" s="59">
        <v>0</v>
      </c>
      <c r="W57" s="59">
        <v>3557000</v>
      </c>
      <c r="Y57" s="42">
        <f t="shared" si="3"/>
        <v>29609</v>
      </c>
      <c r="Z57" s="42">
        <f t="shared" si="4"/>
        <v>6190999</v>
      </c>
      <c r="AA57" s="42">
        <f t="shared" si="5"/>
        <v>227822</v>
      </c>
      <c r="AB57" s="42">
        <f t="shared" si="6"/>
        <v>27398</v>
      </c>
      <c r="AC57" s="42">
        <f t="shared" si="7"/>
        <v>7740281</v>
      </c>
      <c r="AD57" s="42">
        <f t="shared" si="8"/>
        <v>27602716</v>
      </c>
      <c r="AE57" s="42">
        <f t="shared" si="9"/>
        <v>125993413</v>
      </c>
      <c r="AF57" s="42">
        <f t="shared" si="10"/>
        <v>172688</v>
      </c>
      <c r="AG57" s="42">
        <f t="shared" si="11"/>
        <v>0</v>
      </c>
      <c r="AH57" s="42">
        <f t="shared" si="12"/>
        <v>3557000</v>
      </c>
      <c r="AI57" s="42"/>
      <c r="AJ57" s="44">
        <f t="shared" si="1"/>
        <v>171541926</v>
      </c>
      <c r="AL57" s="44">
        <f t="shared" si="2"/>
        <v>13871926</v>
      </c>
    </row>
    <row r="58" spans="1:38">
      <c r="A58" s="18">
        <f t="shared" si="13"/>
        <v>2016</v>
      </c>
      <c r="B58" s="18" t="s">
        <v>42</v>
      </c>
      <c r="C58" s="36">
        <f>'IND GS'!R99</f>
        <v>31421</v>
      </c>
      <c r="D58" s="36">
        <f>'IND GSD-Sec'!R99+'IND GSD-Pri'!R99</f>
        <v>6133779</v>
      </c>
      <c r="E58" s="36">
        <f>'IND GSDTSec'!R99</f>
        <v>219993</v>
      </c>
      <c r="F58" s="36">
        <f>'IND GSTOU'!R99</f>
        <v>31219</v>
      </c>
      <c r="G58" s="36">
        <f>'IND LP-SEC'!R99+'IND LP-PRI'!R99</f>
        <v>4900736</v>
      </c>
      <c r="H58" s="42">
        <f>'IND LPT-SEC'!R99+'IND LPT-PRI'!R99</f>
        <v>2559272</v>
      </c>
      <c r="I58" s="42">
        <f>'IND RTP'!R99</f>
        <v>150335</v>
      </c>
      <c r="J58" s="36">
        <v>16777</v>
      </c>
      <c r="K58" s="52"/>
      <c r="L58" s="52"/>
      <c r="M58" s="186"/>
      <c r="N58" s="52"/>
      <c r="O58" s="59">
        <v>51000</v>
      </c>
      <c r="P58" s="52"/>
      <c r="Q58" s="52"/>
      <c r="R58" s="51">
        <v>3001000</v>
      </c>
      <c r="S58" s="51">
        <v>28881000</v>
      </c>
      <c r="T58" s="59">
        <v>124243000</v>
      </c>
      <c r="U58" s="59">
        <v>169000</v>
      </c>
      <c r="V58" s="59">
        <v>0</v>
      </c>
      <c r="W58" s="59">
        <v>3557000</v>
      </c>
      <c r="Y58" s="42">
        <f t="shared" si="3"/>
        <v>31421</v>
      </c>
      <c r="Z58" s="42">
        <f t="shared" si="4"/>
        <v>6184779</v>
      </c>
      <c r="AA58" s="42">
        <f t="shared" si="5"/>
        <v>219993</v>
      </c>
      <c r="AB58" s="42">
        <f t="shared" si="6"/>
        <v>31219</v>
      </c>
      <c r="AC58" s="42">
        <f t="shared" si="7"/>
        <v>7901736</v>
      </c>
      <c r="AD58" s="42">
        <f t="shared" si="8"/>
        <v>31440272</v>
      </c>
      <c r="AE58" s="42">
        <f t="shared" si="9"/>
        <v>124393335</v>
      </c>
      <c r="AF58" s="42">
        <f t="shared" si="10"/>
        <v>185777</v>
      </c>
      <c r="AG58" s="42">
        <f t="shared" si="11"/>
        <v>0</v>
      </c>
      <c r="AH58" s="42">
        <f t="shared" si="12"/>
        <v>3557000</v>
      </c>
      <c r="AI58" s="42"/>
      <c r="AJ58" s="44">
        <f t="shared" si="1"/>
        <v>173945532</v>
      </c>
      <c r="AL58" s="44">
        <f t="shared" si="2"/>
        <v>14043532</v>
      </c>
    </row>
    <row r="59" spans="1:38">
      <c r="A59" s="18">
        <f t="shared" si="13"/>
        <v>2016</v>
      </c>
      <c r="B59" s="18" t="s">
        <v>43</v>
      </c>
      <c r="C59" s="36">
        <f>'IND GS'!R100</f>
        <v>33622</v>
      </c>
      <c r="D59" s="36">
        <f>'IND GSD-Sec'!R100+'IND GSD-Pri'!R100</f>
        <v>5949011</v>
      </c>
      <c r="E59" s="36">
        <f>'IND GSDTSec'!R100</f>
        <v>218563</v>
      </c>
      <c r="F59" s="36">
        <f>'IND GSTOU'!R100</f>
        <v>29188</v>
      </c>
      <c r="G59" s="36">
        <f>'IND LP-SEC'!R100+'IND LP-PRI'!R100</f>
        <v>4947967</v>
      </c>
      <c r="H59" s="42">
        <f>'IND LPT-SEC'!R100+'IND LPT-PRI'!R100</f>
        <v>2646955</v>
      </c>
      <c r="I59" s="42">
        <f>'IND RTP'!R100</f>
        <v>149200</v>
      </c>
      <c r="J59" s="36">
        <v>5241</v>
      </c>
      <c r="K59" s="52"/>
      <c r="L59" s="52"/>
      <c r="M59" s="186"/>
      <c r="N59" s="52"/>
      <c r="O59" s="59">
        <v>49000</v>
      </c>
      <c r="P59" s="52"/>
      <c r="Q59" s="52"/>
      <c r="R59" s="51">
        <v>2905000</v>
      </c>
      <c r="S59" s="51">
        <v>23636000</v>
      </c>
      <c r="T59" s="59">
        <v>113160000</v>
      </c>
      <c r="U59" s="59">
        <v>164000</v>
      </c>
      <c r="V59" s="59">
        <v>0</v>
      </c>
      <c r="W59" s="59">
        <v>3443000</v>
      </c>
      <c r="Y59" s="42">
        <f t="shared" si="3"/>
        <v>33622</v>
      </c>
      <c r="Z59" s="42">
        <f t="shared" si="4"/>
        <v>5998011</v>
      </c>
      <c r="AA59" s="42">
        <f t="shared" si="5"/>
        <v>218563</v>
      </c>
      <c r="AB59" s="42">
        <f t="shared" si="6"/>
        <v>29188</v>
      </c>
      <c r="AC59" s="42">
        <f t="shared" si="7"/>
        <v>7852967</v>
      </c>
      <c r="AD59" s="42">
        <f t="shared" si="8"/>
        <v>26282955</v>
      </c>
      <c r="AE59" s="42">
        <f t="shared" si="9"/>
        <v>113309200</v>
      </c>
      <c r="AF59" s="42">
        <f t="shared" si="10"/>
        <v>169241</v>
      </c>
      <c r="AG59" s="42">
        <f t="shared" si="11"/>
        <v>0</v>
      </c>
      <c r="AH59" s="42">
        <f t="shared" si="12"/>
        <v>3443000</v>
      </c>
      <c r="AI59" s="42"/>
      <c r="AJ59" s="44">
        <f t="shared" si="1"/>
        <v>157336747</v>
      </c>
      <c r="AL59" s="44">
        <f t="shared" si="2"/>
        <v>13979747</v>
      </c>
    </row>
    <row r="60" spans="1:38">
      <c r="A60" s="18">
        <f t="shared" si="13"/>
        <v>2016</v>
      </c>
      <c r="B60" s="18" t="s">
        <v>44</v>
      </c>
      <c r="C60" s="36">
        <f>'IND GS'!R101</f>
        <v>27468</v>
      </c>
      <c r="D60" s="36">
        <f>'IND GSD-Sec'!R101+'IND GSD-Pri'!R101</f>
        <v>5434224</v>
      </c>
      <c r="E60" s="36">
        <f>'IND GSDTSec'!R101</f>
        <v>211957</v>
      </c>
      <c r="F60" s="36">
        <f>'IND GSTOU'!R101</f>
        <v>24802</v>
      </c>
      <c r="G60" s="36">
        <f>'IND LP-SEC'!R101+'IND LP-PRI'!R101</f>
        <v>4399856</v>
      </c>
      <c r="H60" s="42">
        <f>'IND LPT-SEC'!R101+'IND LPT-PRI'!R101</f>
        <v>2386011</v>
      </c>
      <c r="I60" s="42">
        <f>'IND RTP'!R101</f>
        <v>135877</v>
      </c>
      <c r="J60" s="36">
        <v>5149</v>
      </c>
      <c r="K60" s="52"/>
      <c r="L60" s="52"/>
      <c r="M60" s="186"/>
      <c r="N60" s="52"/>
      <c r="O60" s="59">
        <v>51000</v>
      </c>
      <c r="P60" s="52"/>
      <c r="Q60" s="52"/>
      <c r="R60" s="51">
        <v>3001000</v>
      </c>
      <c r="S60" s="51">
        <v>22076000</v>
      </c>
      <c r="T60" s="59">
        <v>102995000</v>
      </c>
      <c r="U60" s="59">
        <v>169000</v>
      </c>
      <c r="V60" s="59">
        <v>6962000</v>
      </c>
      <c r="W60" s="59">
        <v>3557000</v>
      </c>
      <c r="Y60" s="42">
        <f t="shared" si="3"/>
        <v>27468</v>
      </c>
      <c r="Z60" s="42">
        <f t="shared" si="4"/>
        <v>5485224</v>
      </c>
      <c r="AA60" s="42">
        <f t="shared" si="5"/>
        <v>211957</v>
      </c>
      <c r="AB60" s="42">
        <f t="shared" si="6"/>
        <v>24802</v>
      </c>
      <c r="AC60" s="42">
        <f t="shared" si="7"/>
        <v>7400856</v>
      </c>
      <c r="AD60" s="42">
        <f t="shared" si="8"/>
        <v>24462011</v>
      </c>
      <c r="AE60" s="42">
        <f t="shared" si="9"/>
        <v>103130877</v>
      </c>
      <c r="AF60" s="42">
        <f t="shared" si="10"/>
        <v>174149</v>
      </c>
      <c r="AG60" s="42">
        <f t="shared" si="11"/>
        <v>6962000</v>
      </c>
      <c r="AH60" s="42">
        <f t="shared" si="12"/>
        <v>3557000</v>
      </c>
      <c r="AI60" s="42"/>
      <c r="AJ60" s="44">
        <f t="shared" si="1"/>
        <v>151436344</v>
      </c>
      <c r="AL60" s="44">
        <f t="shared" si="2"/>
        <v>12625344</v>
      </c>
    </row>
    <row r="61" spans="1:38">
      <c r="A61" s="18">
        <f t="shared" si="13"/>
        <v>2016</v>
      </c>
      <c r="B61" s="18" t="s">
        <v>45</v>
      </c>
      <c r="C61" s="36">
        <f>'IND GS'!R102</f>
        <v>22628</v>
      </c>
      <c r="D61" s="36">
        <f>'IND GSD-Sec'!R102+'IND GSD-Pri'!R102</f>
        <v>4513257</v>
      </c>
      <c r="E61" s="36">
        <f>'IND GSDTSec'!R102</f>
        <v>190106</v>
      </c>
      <c r="F61" s="36">
        <f>'IND GSTOU'!R102</f>
        <v>20292</v>
      </c>
      <c r="G61" s="36">
        <f>'IND LP-SEC'!R102+'IND LP-PRI'!R102</f>
        <v>3761772</v>
      </c>
      <c r="H61" s="42">
        <f>'IND LPT-SEC'!R102+'IND LPT-PRI'!R102</f>
        <v>2307699</v>
      </c>
      <c r="I61" s="42">
        <f>'IND RTP'!R102</f>
        <v>117634</v>
      </c>
      <c r="J61" s="36">
        <v>2196</v>
      </c>
      <c r="K61" s="52"/>
      <c r="L61" s="52"/>
      <c r="M61" s="186"/>
      <c r="N61" s="52"/>
      <c r="O61" s="59">
        <v>49000</v>
      </c>
      <c r="P61" s="52"/>
      <c r="Q61" s="52"/>
      <c r="R61" s="51">
        <v>2905000</v>
      </c>
      <c r="S61" s="51">
        <v>19449000</v>
      </c>
      <c r="T61" s="59">
        <v>88469000</v>
      </c>
      <c r="U61" s="59">
        <v>164000</v>
      </c>
      <c r="V61" s="59">
        <v>6738000</v>
      </c>
      <c r="W61" s="59">
        <v>3443000</v>
      </c>
      <c r="Y61" s="42">
        <f t="shared" si="3"/>
        <v>22628</v>
      </c>
      <c r="Z61" s="42">
        <f t="shared" si="4"/>
        <v>4562257</v>
      </c>
      <c r="AA61" s="42">
        <f t="shared" si="5"/>
        <v>190106</v>
      </c>
      <c r="AB61" s="42">
        <f t="shared" si="6"/>
        <v>20292</v>
      </c>
      <c r="AC61" s="42">
        <f t="shared" si="7"/>
        <v>6666772</v>
      </c>
      <c r="AD61" s="42">
        <f t="shared" si="8"/>
        <v>21756699</v>
      </c>
      <c r="AE61" s="42">
        <f t="shared" si="9"/>
        <v>88586634</v>
      </c>
      <c r="AF61" s="42">
        <f t="shared" si="10"/>
        <v>166196</v>
      </c>
      <c r="AG61" s="42">
        <f t="shared" si="11"/>
        <v>6738000</v>
      </c>
      <c r="AH61" s="42">
        <f t="shared" si="12"/>
        <v>3443000</v>
      </c>
      <c r="AI61" s="42"/>
      <c r="AJ61" s="44">
        <f t="shared" si="1"/>
        <v>132152584</v>
      </c>
      <c r="AL61" s="44">
        <f t="shared" si="2"/>
        <v>10935584</v>
      </c>
    </row>
    <row r="62" spans="1:38">
      <c r="A62" s="18">
        <f t="shared" si="13"/>
        <v>2016</v>
      </c>
      <c r="B62" s="18" t="s">
        <v>46</v>
      </c>
      <c r="C62" s="36">
        <f>'IND GS'!R103</f>
        <v>25901</v>
      </c>
      <c r="D62" s="36">
        <f>'IND GSD-Sec'!R103+'IND GSD-Pri'!R103</f>
        <v>4802080</v>
      </c>
      <c r="E62" s="36">
        <f>'IND GSDTSec'!R103</f>
        <v>181604</v>
      </c>
      <c r="F62" s="36">
        <f>'IND GSTOU'!R103</f>
        <v>18983</v>
      </c>
      <c r="G62" s="36">
        <f>'IND LP-SEC'!R103+'IND LP-PRI'!R103</f>
        <v>3925623</v>
      </c>
      <c r="H62" s="42">
        <f>'IND LPT-SEC'!R103+'IND LPT-PRI'!R103</f>
        <v>2365293</v>
      </c>
      <c r="I62" s="42">
        <f>'IND RTP'!R103</f>
        <v>124869</v>
      </c>
      <c r="J62" s="36">
        <v>659</v>
      </c>
      <c r="K62" s="52"/>
      <c r="L62" s="52"/>
      <c r="M62" s="186"/>
      <c r="N62" s="52"/>
      <c r="O62" s="59">
        <v>50000</v>
      </c>
      <c r="P62" s="52"/>
      <c r="Q62" s="52"/>
      <c r="R62" s="51">
        <v>3005000</v>
      </c>
      <c r="S62" s="51">
        <v>21210000</v>
      </c>
      <c r="T62" s="59">
        <v>88839000</v>
      </c>
      <c r="U62" s="59">
        <v>172000</v>
      </c>
      <c r="V62" s="59">
        <v>0</v>
      </c>
      <c r="W62" s="59">
        <v>3558000</v>
      </c>
      <c r="Y62" s="42">
        <f t="shared" si="3"/>
        <v>25901</v>
      </c>
      <c r="Z62" s="42">
        <f t="shared" si="4"/>
        <v>4852080</v>
      </c>
      <c r="AA62" s="42">
        <f t="shared" si="5"/>
        <v>181604</v>
      </c>
      <c r="AB62" s="42">
        <f t="shared" si="6"/>
        <v>18983</v>
      </c>
      <c r="AC62" s="42">
        <f t="shared" si="7"/>
        <v>6930623</v>
      </c>
      <c r="AD62" s="42">
        <f t="shared" si="8"/>
        <v>23575293</v>
      </c>
      <c r="AE62" s="42">
        <f t="shared" si="9"/>
        <v>88963869</v>
      </c>
      <c r="AF62" s="42">
        <f t="shared" si="10"/>
        <v>172659</v>
      </c>
      <c r="AG62" s="42">
        <f t="shared" si="11"/>
        <v>0</v>
      </c>
      <c r="AH62" s="42">
        <f t="shared" si="12"/>
        <v>3558000</v>
      </c>
      <c r="AI62" s="42"/>
      <c r="AJ62" s="44">
        <f t="shared" si="1"/>
        <v>128279012</v>
      </c>
      <c r="AL62" s="44">
        <f t="shared" si="2"/>
        <v>11445012</v>
      </c>
    </row>
    <row r="63" spans="1:38">
      <c r="A63" s="18">
        <f t="shared" si="13"/>
        <v>2017</v>
      </c>
      <c r="B63" s="18" t="s">
        <v>31</v>
      </c>
      <c r="C63" s="36">
        <f>'IND GS'!R104</f>
        <v>31047</v>
      </c>
      <c r="D63" s="36">
        <f>'IND GSD-Sec'!R104+'IND GSD-Pri'!R104</f>
        <v>4932765</v>
      </c>
      <c r="E63" s="36">
        <f>'IND GSDTSec'!R104</f>
        <v>178888</v>
      </c>
      <c r="F63" s="36">
        <f>'IND GSTOU'!R104</f>
        <v>17568</v>
      </c>
      <c r="G63" s="36">
        <f>'IND LP-SEC'!R104+'IND LP-PRI'!R104</f>
        <v>3810841</v>
      </c>
      <c r="H63" s="42">
        <f>'IND LPT-SEC'!R104+'IND LPT-PRI'!R104</f>
        <v>2318533</v>
      </c>
      <c r="I63" s="42">
        <f>'IND RTP'!R104</f>
        <v>121203</v>
      </c>
      <c r="J63" s="36">
        <v>4072</v>
      </c>
      <c r="K63" s="52"/>
      <c r="L63" s="52"/>
      <c r="M63" s="186"/>
      <c r="N63" s="52"/>
      <c r="O63" s="59">
        <v>51000</v>
      </c>
      <c r="P63" s="52"/>
      <c r="Q63" s="52"/>
      <c r="R63" s="51">
        <v>3257000</v>
      </c>
      <c r="S63" s="51">
        <v>21321000</v>
      </c>
      <c r="T63" s="59">
        <v>93121000</v>
      </c>
      <c r="U63" s="59">
        <v>170000</v>
      </c>
      <c r="V63" s="59">
        <v>0</v>
      </c>
      <c r="W63" s="59">
        <v>3567000</v>
      </c>
      <c r="Y63" s="42">
        <f t="shared" si="3"/>
        <v>31047</v>
      </c>
      <c r="Z63" s="42">
        <f t="shared" si="4"/>
        <v>4983765</v>
      </c>
      <c r="AA63" s="42">
        <f t="shared" si="5"/>
        <v>178888</v>
      </c>
      <c r="AB63" s="42">
        <f t="shared" si="6"/>
        <v>17568</v>
      </c>
      <c r="AC63" s="42">
        <f t="shared" si="7"/>
        <v>7067841</v>
      </c>
      <c r="AD63" s="42">
        <f t="shared" si="8"/>
        <v>23639533</v>
      </c>
      <c r="AE63" s="42">
        <f t="shared" si="9"/>
        <v>93242203</v>
      </c>
      <c r="AF63" s="42">
        <f t="shared" si="10"/>
        <v>174072</v>
      </c>
      <c r="AG63" s="42">
        <f t="shared" si="11"/>
        <v>0</v>
      </c>
      <c r="AH63" s="42">
        <f t="shared" si="12"/>
        <v>3567000</v>
      </c>
      <c r="AI63" s="42"/>
      <c r="AJ63" s="44">
        <f t="shared" si="1"/>
        <v>132901917</v>
      </c>
    </row>
    <row r="64" spans="1:38">
      <c r="A64" s="18">
        <f t="shared" si="13"/>
        <v>2017</v>
      </c>
      <c r="B64" s="18" t="s">
        <v>32</v>
      </c>
      <c r="C64" s="36">
        <f>'IND GS'!R105</f>
        <v>30865</v>
      </c>
      <c r="D64" s="36">
        <f>'IND GSD-Sec'!R105+'IND GSD-Pri'!R105</f>
        <v>4738258</v>
      </c>
      <c r="E64" s="36">
        <f>'IND GSDTSec'!R105</f>
        <v>168828</v>
      </c>
      <c r="F64" s="36">
        <f>'IND GSTOU'!R105</f>
        <v>22690</v>
      </c>
      <c r="G64" s="36">
        <f>'IND LP-SEC'!R105+'IND LP-PRI'!R105</f>
        <v>3580032</v>
      </c>
      <c r="H64" s="42">
        <f>'IND LPT-SEC'!R105+'IND LPT-PRI'!R105</f>
        <v>2287145</v>
      </c>
      <c r="I64" s="42">
        <f>'IND RTP'!R105</f>
        <v>115551</v>
      </c>
      <c r="J64" s="36">
        <v>1379</v>
      </c>
      <c r="K64" s="52"/>
      <c r="L64" s="52"/>
      <c r="M64" s="186"/>
      <c r="N64" s="52"/>
      <c r="O64" s="59">
        <v>46000</v>
      </c>
      <c r="P64" s="52"/>
      <c r="Q64" s="52"/>
      <c r="R64" s="51">
        <v>2900000</v>
      </c>
      <c r="S64" s="51">
        <v>22292000</v>
      </c>
      <c r="T64" s="59">
        <v>77269000</v>
      </c>
      <c r="U64" s="59">
        <v>153000</v>
      </c>
      <c r="V64" s="59">
        <v>0</v>
      </c>
      <c r="W64" s="59">
        <v>3222000</v>
      </c>
      <c r="Y64" s="42">
        <f t="shared" si="3"/>
        <v>30865</v>
      </c>
      <c r="Z64" s="42">
        <f t="shared" si="4"/>
        <v>4784258</v>
      </c>
      <c r="AA64" s="42">
        <f t="shared" si="5"/>
        <v>168828</v>
      </c>
      <c r="AB64" s="42">
        <f t="shared" si="6"/>
        <v>22690</v>
      </c>
      <c r="AC64" s="42">
        <f t="shared" si="7"/>
        <v>6480032</v>
      </c>
      <c r="AD64" s="42">
        <f t="shared" si="8"/>
        <v>24579145</v>
      </c>
      <c r="AE64" s="42">
        <f t="shared" si="9"/>
        <v>77384551</v>
      </c>
      <c r="AF64" s="42">
        <f t="shared" si="10"/>
        <v>154379</v>
      </c>
      <c r="AG64" s="42">
        <f t="shared" si="11"/>
        <v>0</v>
      </c>
      <c r="AH64" s="42">
        <f t="shared" si="12"/>
        <v>3222000</v>
      </c>
      <c r="AI64" s="42"/>
      <c r="AJ64" s="44">
        <f t="shared" si="1"/>
        <v>116826748</v>
      </c>
    </row>
    <row r="65" spans="1:36">
      <c r="A65" s="18">
        <f t="shared" si="13"/>
        <v>2017</v>
      </c>
      <c r="B65" s="18" t="s">
        <v>33</v>
      </c>
      <c r="C65" s="36">
        <f>'IND GS'!R106</f>
        <v>30740</v>
      </c>
      <c r="D65" s="36">
        <f>'IND GSD-Sec'!R106+'IND GSD-Pri'!R106</f>
        <v>4743215</v>
      </c>
      <c r="E65" s="36">
        <f>'IND GSDTSec'!R106</f>
        <v>169325</v>
      </c>
      <c r="F65" s="36">
        <f>'IND GSTOU'!R106</f>
        <v>21547</v>
      </c>
      <c r="G65" s="36">
        <f>'IND LP-SEC'!R106+'IND LP-PRI'!R106</f>
        <v>3852942</v>
      </c>
      <c r="H65" s="42">
        <f>'IND LPT-SEC'!R106+'IND LPT-PRI'!R106</f>
        <v>2195915</v>
      </c>
      <c r="I65" s="42">
        <f>'IND RTP'!R106</f>
        <v>122638</v>
      </c>
      <c r="J65" s="36">
        <v>816</v>
      </c>
      <c r="K65" s="52"/>
      <c r="L65" s="52"/>
      <c r="M65" s="186"/>
      <c r="N65" s="52"/>
      <c r="O65" s="59">
        <v>51000</v>
      </c>
      <c r="P65" s="52"/>
      <c r="Q65" s="52"/>
      <c r="R65" s="51">
        <v>3184000</v>
      </c>
      <c r="S65" s="51">
        <v>21964000</v>
      </c>
      <c r="T65" s="59">
        <v>95301000</v>
      </c>
      <c r="U65" s="59">
        <v>170000</v>
      </c>
      <c r="V65" s="59">
        <v>0</v>
      </c>
      <c r="W65" s="59">
        <v>3567000</v>
      </c>
      <c r="Y65" s="42">
        <f t="shared" si="3"/>
        <v>30740</v>
      </c>
      <c r="Z65" s="42">
        <f t="shared" si="4"/>
        <v>4794215</v>
      </c>
      <c r="AA65" s="42">
        <f t="shared" si="5"/>
        <v>169325</v>
      </c>
      <c r="AB65" s="42">
        <f t="shared" si="6"/>
        <v>21547</v>
      </c>
      <c r="AC65" s="42">
        <f t="shared" si="7"/>
        <v>7036942</v>
      </c>
      <c r="AD65" s="42">
        <f t="shared" si="8"/>
        <v>24159915</v>
      </c>
      <c r="AE65" s="42">
        <f t="shared" si="9"/>
        <v>95423638</v>
      </c>
      <c r="AF65" s="42">
        <f t="shared" si="10"/>
        <v>170816</v>
      </c>
      <c r="AG65" s="42">
        <f t="shared" si="11"/>
        <v>0</v>
      </c>
      <c r="AH65" s="42">
        <f t="shared" si="12"/>
        <v>3567000</v>
      </c>
      <c r="AI65" s="42"/>
      <c r="AJ65" s="44">
        <f t="shared" si="1"/>
        <v>135374138</v>
      </c>
    </row>
    <row r="66" spans="1:36">
      <c r="A66" s="18">
        <f t="shared" si="13"/>
        <v>2017</v>
      </c>
      <c r="B66" s="18" t="s">
        <v>34</v>
      </c>
      <c r="C66" s="36">
        <f>'IND GS'!R107</f>
        <v>30366</v>
      </c>
      <c r="D66" s="36">
        <f>'IND GSD-Sec'!R107+'IND GSD-Pri'!R107</f>
        <v>5016456</v>
      </c>
      <c r="E66" s="36">
        <f>'IND GSDTSec'!R107</f>
        <v>177198</v>
      </c>
      <c r="F66" s="36">
        <f>'IND GSTOU'!R107</f>
        <v>20458</v>
      </c>
      <c r="G66" s="36">
        <f>'IND LP-SEC'!R107+'IND LP-PRI'!R107</f>
        <v>4138705</v>
      </c>
      <c r="H66" s="42">
        <f>'IND LPT-SEC'!R107+'IND LPT-PRI'!R107</f>
        <v>2397180</v>
      </c>
      <c r="I66" s="42">
        <f>'IND RTP'!R107</f>
        <v>125036</v>
      </c>
      <c r="J66" s="36">
        <v>87077</v>
      </c>
      <c r="K66" s="52"/>
      <c r="L66" s="52"/>
      <c r="M66" s="186"/>
      <c r="N66" s="52"/>
      <c r="O66" s="59">
        <v>49000</v>
      </c>
      <c r="P66" s="52"/>
      <c r="Q66" s="52"/>
      <c r="R66" s="51">
        <v>3123000</v>
      </c>
      <c r="S66" s="51">
        <v>23027000</v>
      </c>
      <c r="T66" s="59">
        <v>96519000</v>
      </c>
      <c r="U66" s="59">
        <v>164000</v>
      </c>
      <c r="V66" s="59">
        <v>0</v>
      </c>
      <c r="W66" s="59">
        <v>3452000</v>
      </c>
      <c r="Y66" s="42">
        <f t="shared" si="3"/>
        <v>30366</v>
      </c>
      <c r="Z66" s="42">
        <f t="shared" si="4"/>
        <v>5065456</v>
      </c>
      <c r="AA66" s="42">
        <f t="shared" si="5"/>
        <v>177198</v>
      </c>
      <c r="AB66" s="42">
        <f t="shared" si="6"/>
        <v>20458</v>
      </c>
      <c r="AC66" s="42">
        <f t="shared" si="7"/>
        <v>7261705</v>
      </c>
      <c r="AD66" s="42">
        <f t="shared" si="8"/>
        <v>25424180</v>
      </c>
      <c r="AE66" s="42">
        <f t="shared" si="9"/>
        <v>96644036</v>
      </c>
      <c r="AF66" s="42">
        <f t="shared" si="10"/>
        <v>251077</v>
      </c>
      <c r="AG66" s="42">
        <f t="shared" si="11"/>
        <v>0</v>
      </c>
      <c r="AH66" s="42">
        <f t="shared" si="12"/>
        <v>3452000</v>
      </c>
      <c r="AI66" s="42"/>
      <c r="AJ66" s="44">
        <f t="shared" si="1"/>
        <v>138326476</v>
      </c>
    </row>
    <row r="67" spans="1:36">
      <c r="A67" s="18">
        <f t="shared" si="13"/>
        <v>2017</v>
      </c>
      <c r="B67" s="18" t="s">
        <v>35</v>
      </c>
      <c r="C67" s="36">
        <f>'IND GS'!R108</f>
        <v>23886</v>
      </c>
      <c r="D67" s="36">
        <f>'IND GSD-Sec'!R108+'IND GSD-Pri'!R108</f>
        <v>5140393</v>
      </c>
      <c r="E67" s="36">
        <f>'IND GSDTSec'!R108</f>
        <v>196089</v>
      </c>
      <c r="F67" s="36">
        <f>'IND GSTOU'!R108</f>
        <v>30666</v>
      </c>
      <c r="G67" s="36">
        <f>'IND LP-SEC'!R108+'IND LP-PRI'!R108</f>
        <v>4190500</v>
      </c>
      <c r="H67" s="42">
        <f>'IND LPT-SEC'!R108+'IND LPT-PRI'!R108</f>
        <v>2424586</v>
      </c>
      <c r="I67" s="42">
        <f>'IND RTP'!R108</f>
        <v>124610</v>
      </c>
      <c r="J67" s="36">
        <v>8244</v>
      </c>
      <c r="K67" s="52"/>
      <c r="L67" s="52"/>
      <c r="M67" s="186"/>
      <c r="N67" s="52"/>
      <c r="O67" s="59">
        <v>51000</v>
      </c>
      <c r="P67" s="52"/>
      <c r="Q67" s="52"/>
      <c r="R67" s="51">
        <v>3330000</v>
      </c>
      <c r="S67" s="51">
        <v>26958000</v>
      </c>
      <c r="T67" s="59">
        <v>109795000</v>
      </c>
      <c r="U67" s="59">
        <v>170000</v>
      </c>
      <c r="V67" s="59">
        <v>0</v>
      </c>
      <c r="W67" s="59">
        <v>3567000</v>
      </c>
      <c r="Y67" s="42">
        <f t="shared" si="3"/>
        <v>23886</v>
      </c>
      <c r="Z67" s="42">
        <f t="shared" si="4"/>
        <v>5191393</v>
      </c>
      <c r="AA67" s="42">
        <f t="shared" si="5"/>
        <v>196089</v>
      </c>
      <c r="AB67" s="42">
        <f t="shared" si="6"/>
        <v>30666</v>
      </c>
      <c r="AC67" s="42">
        <f t="shared" si="7"/>
        <v>7520500</v>
      </c>
      <c r="AD67" s="42">
        <f t="shared" si="8"/>
        <v>29382586</v>
      </c>
      <c r="AE67" s="42">
        <f t="shared" si="9"/>
        <v>109919610</v>
      </c>
      <c r="AF67" s="42">
        <f t="shared" si="10"/>
        <v>178244</v>
      </c>
      <c r="AG67" s="42">
        <f t="shared" si="11"/>
        <v>0</v>
      </c>
      <c r="AH67" s="42">
        <f t="shared" si="12"/>
        <v>3567000</v>
      </c>
      <c r="AI67" s="42"/>
      <c r="AJ67" s="44">
        <f t="shared" si="1"/>
        <v>156009974</v>
      </c>
    </row>
    <row r="68" spans="1:36">
      <c r="A68" s="18">
        <f t="shared" si="13"/>
        <v>2017</v>
      </c>
      <c r="B68" s="18" t="s">
        <v>36</v>
      </c>
      <c r="C68" s="36">
        <f>'IND GS'!R109</f>
        <v>27478</v>
      </c>
      <c r="D68" s="36">
        <f>'IND GSD-Sec'!R109+'IND GSD-Pri'!R109</f>
        <v>5788162</v>
      </c>
      <c r="E68" s="36">
        <f>'IND GSDTSec'!R109</f>
        <v>215037</v>
      </c>
      <c r="F68" s="36">
        <f>'IND GSTOU'!R109</f>
        <v>29180</v>
      </c>
      <c r="G68" s="36">
        <f>'IND LP-SEC'!R109+'IND LP-PRI'!R109</f>
        <v>4779385</v>
      </c>
      <c r="H68" s="42">
        <f>'IND LPT-SEC'!R109+'IND LPT-PRI'!R109</f>
        <v>2543877</v>
      </c>
      <c r="I68" s="42">
        <f>'IND RTP'!R109</f>
        <v>141532</v>
      </c>
      <c r="J68" s="36">
        <v>1353</v>
      </c>
      <c r="K68" s="52"/>
      <c r="L68" s="52"/>
      <c r="M68" s="186"/>
      <c r="N68" s="52"/>
      <c r="O68" s="59">
        <v>49000</v>
      </c>
      <c r="P68" s="52"/>
      <c r="Q68" s="52"/>
      <c r="R68" s="51">
        <v>3313000</v>
      </c>
      <c r="S68" s="51">
        <v>25604000</v>
      </c>
      <c r="T68" s="59">
        <v>111415000</v>
      </c>
      <c r="U68" s="59">
        <v>164000</v>
      </c>
      <c r="V68" s="59">
        <v>0</v>
      </c>
      <c r="W68" s="59">
        <v>3452000</v>
      </c>
      <c r="Y68" s="42">
        <f t="shared" si="3"/>
        <v>27478</v>
      </c>
      <c r="Z68" s="42">
        <f t="shared" si="4"/>
        <v>5837162</v>
      </c>
      <c r="AA68" s="42">
        <f t="shared" si="5"/>
        <v>215037</v>
      </c>
      <c r="AB68" s="42">
        <f t="shared" si="6"/>
        <v>29180</v>
      </c>
      <c r="AC68" s="42">
        <f t="shared" si="7"/>
        <v>8092385</v>
      </c>
      <c r="AD68" s="42">
        <f t="shared" si="8"/>
        <v>28147877</v>
      </c>
      <c r="AE68" s="42">
        <f t="shared" si="9"/>
        <v>111556532</v>
      </c>
      <c r="AF68" s="42">
        <f t="shared" si="10"/>
        <v>165353</v>
      </c>
      <c r="AG68" s="42">
        <f t="shared" si="11"/>
        <v>0</v>
      </c>
      <c r="AH68" s="42">
        <f t="shared" si="12"/>
        <v>3452000</v>
      </c>
      <c r="AI68" s="42"/>
      <c r="AJ68" s="44">
        <f t="shared" si="1"/>
        <v>157523004</v>
      </c>
    </row>
    <row r="69" spans="1:36">
      <c r="A69" s="18">
        <f t="shared" si="13"/>
        <v>2017</v>
      </c>
      <c r="B69" s="18" t="s">
        <v>41</v>
      </c>
      <c r="C69" s="36">
        <f>'IND GS'!R110</f>
        <v>29609</v>
      </c>
      <c r="D69" s="36">
        <f>'IND GSD-Sec'!R110+'IND GSD-Pri'!R110</f>
        <v>6178441</v>
      </c>
      <c r="E69" s="36">
        <f>'IND GSDTSec'!R110</f>
        <v>227822</v>
      </c>
      <c r="F69" s="36">
        <f>'IND GSTOU'!R110</f>
        <v>27398</v>
      </c>
      <c r="G69" s="36">
        <f>'IND LP-SEC'!R110+'IND LP-PRI'!R110</f>
        <v>4739281</v>
      </c>
      <c r="H69" s="42">
        <f>'IND LPT-SEC'!R110+'IND LPT-PRI'!R110</f>
        <v>2558716</v>
      </c>
      <c r="I69" s="42">
        <f>'IND RTP'!R110</f>
        <v>145413</v>
      </c>
      <c r="J69" s="36">
        <v>3688</v>
      </c>
      <c r="K69" s="52"/>
      <c r="L69" s="52"/>
      <c r="M69" s="186"/>
      <c r="N69" s="52"/>
      <c r="O69" s="59">
        <v>51000</v>
      </c>
      <c r="P69" s="52"/>
      <c r="Q69" s="52"/>
      <c r="R69" s="51">
        <v>3473000</v>
      </c>
      <c r="S69" s="51">
        <v>28600000</v>
      </c>
      <c r="T69" s="59">
        <v>125984000</v>
      </c>
      <c r="U69" s="59">
        <v>170000</v>
      </c>
      <c r="V69" s="59">
        <v>0</v>
      </c>
      <c r="W69" s="59">
        <v>3567000</v>
      </c>
      <c r="Y69" s="42">
        <f t="shared" si="3"/>
        <v>29609</v>
      </c>
      <c r="Z69" s="42">
        <f t="shared" si="4"/>
        <v>6229441</v>
      </c>
      <c r="AA69" s="42">
        <f t="shared" si="5"/>
        <v>227822</v>
      </c>
      <c r="AB69" s="42">
        <f t="shared" si="6"/>
        <v>27398</v>
      </c>
      <c r="AC69" s="42">
        <f t="shared" si="7"/>
        <v>8212281</v>
      </c>
      <c r="AD69" s="42">
        <f t="shared" si="8"/>
        <v>31158716</v>
      </c>
      <c r="AE69" s="42">
        <f t="shared" si="9"/>
        <v>126129413</v>
      </c>
      <c r="AF69" s="42">
        <f t="shared" si="10"/>
        <v>173688</v>
      </c>
      <c r="AG69" s="42">
        <f t="shared" si="11"/>
        <v>0</v>
      </c>
      <c r="AH69" s="42">
        <f t="shared" si="12"/>
        <v>3567000</v>
      </c>
      <c r="AI69" s="42"/>
      <c r="AJ69" s="44">
        <f t="shared" si="1"/>
        <v>175755368</v>
      </c>
    </row>
    <row r="70" spans="1:36">
      <c r="A70" s="18">
        <f t="shared" si="13"/>
        <v>2017</v>
      </c>
      <c r="B70" s="18" t="s">
        <v>42</v>
      </c>
      <c r="C70" s="36">
        <f>'IND GS'!R111</f>
        <v>31421</v>
      </c>
      <c r="D70" s="36">
        <f>'IND GSD-Sec'!R111+'IND GSD-Pri'!R111</f>
        <v>6172182</v>
      </c>
      <c r="E70" s="36">
        <f>'IND GSDTSec'!R111</f>
        <v>219993</v>
      </c>
      <c r="F70" s="36">
        <f>'IND GSTOU'!R111</f>
        <v>31219</v>
      </c>
      <c r="G70" s="36">
        <f>'IND LP-SEC'!R111+'IND LP-PRI'!R111</f>
        <v>4900736</v>
      </c>
      <c r="H70" s="42">
        <f>'IND LPT-SEC'!R111+'IND LPT-PRI'!R111</f>
        <v>2559272</v>
      </c>
      <c r="I70" s="42">
        <f>'IND RTP'!R111</f>
        <v>150335</v>
      </c>
      <c r="J70" s="36">
        <v>16777</v>
      </c>
      <c r="K70" s="52"/>
      <c r="L70" s="52"/>
      <c r="M70" s="186"/>
      <c r="N70" s="52"/>
      <c r="O70" s="59">
        <v>51000</v>
      </c>
      <c r="P70" s="52"/>
      <c r="Q70" s="52"/>
      <c r="R70" s="51">
        <v>3457000</v>
      </c>
      <c r="S70" s="51">
        <v>32443000</v>
      </c>
      <c r="T70" s="59">
        <v>124379000</v>
      </c>
      <c r="U70" s="59">
        <v>170000</v>
      </c>
      <c r="V70" s="59">
        <v>0</v>
      </c>
      <c r="W70" s="59">
        <v>3567000</v>
      </c>
      <c r="Y70" s="42">
        <f t="shared" si="3"/>
        <v>31421</v>
      </c>
      <c r="Z70" s="42">
        <f t="shared" si="4"/>
        <v>6223182</v>
      </c>
      <c r="AA70" s="42">
        <f t="shared" si="5"/>
        <v>219993</v>
      </c>
      <c r="AB70" s="42">
        <f t="shared" si="6"/>
        <v>31219</v>
      </c>
      <c r="AC70" s="42">
        <f t="shared" si="7"/>
        <v>8357736</v>
      </c>
      <c r="AD70" s="42">
        <f t="shared" si="8"/>
        <v>35002272</v>
      </c>
      <c r="AE70" s="42">
        <f t="shared" si="9"/>
        <v>124529335</v>
      </c>
      <c r="AF70" s="42">
        <f t="shared" si="10"/>
        <v>186777</v>
      </c>
      <c r="AG70" s="42">
        <f t="shared" si="11"/>
        <v>0</v>
      </c>
      <c r="AH70" s="42">
        <f t="shared" si="12"/>
        <v>3567000</v>
      </c>
      <c r="AI70" s="42"/>
      <c r="AJ70" s="44">
        <f t="shared" si="1"/>
        <v>178148935</v>
      </c>
    </row>
    <row r="71" spans="1:36">
      <c r="A71" s="18">
        <f t="shared" si="13"/>
        <v>2017</v>
      </c>
      <c r="B71" s="18" t="s">
        <v>43</v>
      </c>
      <c r="C71" s="36">
        <f>'IND GS'!R112</f>
        <v>33622</v>
      </c>
      <c r="D71" s="36">
        <f>'IND GSD-Sec'!R112+'IND GSD-Pri'!R112</f>
        <v>5986251</v>
      </c>
      <c r="E71" s="36">
        <f>'IND GSDTSec'!R112</f>
        <v>218563</v>
      </c>
      <c r="F71" s="36">
        <f>'IND GSTOU'!R112</f>
        <v>29188</v>
      </c>
      <c r="G71" s="36">
        <f>'IND LP-SEC'!R112+'IND LP-PRI'!R112</f>
        <v>4947967</v>
      </c>
      <c r="H71" s="42">
        <f>'IND LPT-SEC'!R112+'IND LPT-PRI'!R112</f>
        <v>2646955</v>
      </c>
      <c r="I71" s="42">
        <f>'IND RTP'!R112</f>
        <v>149200</v>
      </c>
      <c r="J71" s="36">
        <v>5241</v>
      </c>
      <c r="K71" s="52"/>
      <c r="L71" s="52"/>
      <c r="M71" s="186"/>
      <c r="N71" s="52"/>
      <c r="O71" s="59">
        <v>49000</v>
      </c>
      <c r="P71" s="52"/>
      <c r="Q71" s="52"/>
      <c r="R71" s="51">
        <v>3426000</v>
      </c>
      <c r="S71" s="51">
        <v>27035000</v>
      </c>
      <c r="T71" s="59">
        <v>113296000</v>
      </c>
      <c r="U71" s="59">
        <v>164000</v>
      </c>
      <c r="V71" s="59">
        <v>0</v>
      </c>
      <c r="W71" s="59">
        <v>3452000</v>
      </c>
      <c r="Y71" s="42">
        <f t="shared" si="3"/>
        <v>33622</v>
      </c>
      <c r="Z71" s="42">
        <f t="shared" si="4"/>
        <v>6035251</v>
      </c>
      <c r="AA71" s="42">
        <f t="shared" si="5"/>
        <v>218563</v>
      </c>
      <c r="AB71" s="42">
        <f t="shared" si="6"/>
        <v>29188</v>
      </c>
      <c r="AC71" s="42">
        <f t="shared" si="7"/>
        <v>8373967</v>
      </c>
      <c r="AD71" s="42">
        <f t="shared" si="8"/>
        <v>29681955</v>
      </c>
      <c r="AE71" s="42">
        <f t="shared" si="9"/>
        <v>113445200</v>
      </c>
      <c r="AF71" s="42">
        <f t="shared" si="10"/>
        <v>169241</v>
      </c>
      <c r="AG71" s="42">
        <f t="shared" si="11"/>
        <v>0</v>
      </c>
      <c r="AH71" s="42">
        <f t="shared" si="12"/>
        <v>3452000</v>
      </c>
      <c r="AI71" s="42"/>
      <c r="AJ71" s="44">
        <f t="shared" si="1"/>
        <v>161438987</v>
      </c>
    </row>
    <row r="72" spans="1:36">
      <c r="A72" s="18">
        <f t="shared" si="13"/>
        <v>2017</v>
      </c>
      <c r="B72" s="18" t="s">
        <v>44</v>
      </c>
      <c r="C72" s="36">
        <f>'IND GS'!R113</f>
        <v>27468</v>
      </c>
      <c r="D72" s="36">
        <f>'IND GSD-Sec'!R113+'IND GSD-Pri'!R113</f>
        <v>5468283</v>
      </c>
      <c r="E72" s="36">
        <f>'IND GSDTSec'!R113</f>
        <v>211957</v>
      </c>
      <c r="F72" s="36">
        <f>'IND GSTOU'!R113</f>
        <v>24802</v>
      </c>
      <c r="G72" s="36">
        <f>'IND LP-SEC'!R113+'IND LP-PRI'!R113</f>
        <v>4399856</v>
      </c>
      <c r="H72" s="42">
        <f>'IND LPT-SEC'!R113+'IND LPT-PRI'!R113</f>
        <v>2386011</v>
      </c>
      <c r="I72" s="42">
        <f>'IND RTP'!R113</f>
        <v>135877</v>
      </c>
      <c r="J72" s="36">
        <v>5149</v>
      </c>
      <c r="K72" s="52"/>
      <c r="L72" s="52"/>
      <c r="M72" s="186"/>
      <c r="N72" s="52"/>
      <c r="O72" s="59">
        <v>51000</v>
      </c>
      <c r="P72" s="52"/>
      <c r="Q72" s="52"/>
      <c r="R72" s="51">
        <v>3363000</v>
      </c>
      <c r="S72" s="51">
        <v>25025000</v>
      </c>
      <c r="T72" s="59">
        <v>103131000</v>
      </c>
      <c r="U72" s="59">
        <v>170000</v>
      </c>
      <c r="V72" s="59">
        <v>6962000</v>
      </c>
      <c r="W72" s="59">
        <v>3567000</v>
      </c>
      <c r="Y72" s="42">
        <f t="shared" si="3"/>
        <v>27468</v>
      </c>
      <c r="Z72" s="42">
        <f t="shared" si="4"/>
        <v>5519283</v>
      </c>
      <c r="AA72" s="42">
        <f t="shared" si="5"/>
        <v>211957</v>
      </c>
      <c r="AB72" s="42">
        <f t="shared" si="6"/>
        <v>24802</v>
      </c>
      <c r="AC72" s="42">
        <f t="shared" si="7"/>
        <v>7762856</v>
      </c>
      <c r="AD72" s="42">
        <f t="shared" si="8"/>
        <v>27411011</v>
      </c>
      <c r="AE72" s="42">
        <f t="shared" si="9"/>
        <v>103266877</v>
      </c>
      <c r="AF72" s="42">
        <f t="shared" si="10"/>
        <v>175149</v>
      </c>
      <c r="AG72" s="42">
        <f t="shared" si="11"/>
        <v>6962000</v>
      </c>
      <c r="AH72" s="42">
        <f t="shared" si="12"/>
        <v>3567000</v>
      </c>
      <c r="AI72" s="42"/>
      <c r="AJ72" s="44">
        <f t="shared" si="1"/>
        <v>154928403</v>
      </c>
    </row>
    <row r="73" spans="1:36">
      <c r="A73" s="18">
        <f t="shared" si="13"/>
        <v>2017</v>
      </c>
      <c r="B73" s="18" t="s">
        <v>45</v>
      </c>
      <c r="C73" s="36">
        <f>'IND GS'!R114</f>
        <v>22628</v>
      </c>
      <c r="D73" s="36">
        <f>'IND GSD-Sec'!R114+'IND GSD-Pri'!R114</f>
        <v>4541504</v>
      </c>
      <c r="E73" s="36">
        <f>'IND GSDTSec'!R114</f>
        <v>190106</v>
      </c>
      <c r="F73" s="36">
        <f>'IND GSTOU'!R114</f>
        <v>20292</v>
      </c>
      <c r="G73" s="36">
        <f>'IND LP-SEC'!R114+'IND LP-PRI'!R114</f>
        <v>3761772</v>
      </c>
      <c r="H73" s="42">
        <f>'IND LPT-SEC'!R114+'IND LPT-PRI'!R114</f>
        <v>2307699</v>
      </c>
      <c r="I73" s="42">
        <f>'IND RTP'!R114</f>
        <v>117634</v>
      </c>
      <c r="J73" s="36">
        <v>2196</v>
      </c>
      <c r="K73" s="52"/>
      <c r="L73" s="52"/>
      <c r="M73" s="186"/>
      <c r="N73" s="52"/>
      <c r="O73" s="59">
        <v>49000</v>
      </c>
      <c r="P73" s="52"/>
      <c r="Q73" s="52"/>
      <c r="R73" s="51">
        <v>3172000</v>
      </c>
      <c r="S73" s="51">
        <v>22276000</v>
      </c>
      <c r="T73" s="59">
        <v>88605000</v>
      </c>
      <c r="U73" s="59">
        <v>164000</v>
      </c>
      <c r="V73" s="59">
        <v>6738000</v>
      </c>
      <c r="W73" s="59">
        <v>3452000</v>
      </c>
      <c r="Y73" s="42">
        <f t="shared" ref="Y73:Y136" si="14">ROUND(SUM(C73,N73),0)</f>
        <v>22628</v>
      </c>
      <c r="Z73" s="42">
        <f t="shared" ref="Z73:Z136" si="15">ROUND(SUM(D73,O73),0)</f>
        <v>4590504</v>
      </c>
      <c r="AA73" s="42">
        <f t="shared" ref="AA73:AA136" si="16">ROUND(SUM(E73,P73),0)</f>
        <v>190106</v>
      </c>
      <c r="AB73" s="42">
        <f t="shared" ref="AB73:AB136" si="17">ROUND(SUM(F73,Q73),0)</f>
        <v>20292</v>
      </c>
      <c r="AC73" s="42">
        <f t="shared" ref="AC73:AC136" si="18">ROUND(SUM(G73,R73),0)</f>
        <v>6933772</v>
      </c>
      <c r="AD73" s="42">
        <f t="shared" ref="AD73:AD136" si="19">ROUND(SUM(H73,S73),0)</f>
        <v>24583699</v>
      </c>
      <c r="AE73" s="42">
        <f t="shared" ref="AE73:AE136" si="20">ROUND(SUM(I73,T73),0)</f>
        <v>88722634</v>
      </c>
      <c r="AF73" s="42">
        <f t="shared" ref="AF73:AF136" si="21">ROUND(SUM(J73,U73),0)</f>
        <v>166196</v>
      </c>
      <c r="AG73" s="42">
        <f t="shared" ref="AG73:AG136" si="22">ROUND(SUM(K73,V73),0)</f>
        <v>6738000</v>
      </c>
      <c r="AH73" s="42">
        <f t="shared" ref="AH73:AH136" si="23">ROUND(SUM(L73,W73),0)</f>
        <v>3452000</v>
      </c>
      <c r="AI73" s="42"/>
      <c r="AJ73" s="44">
        <f t="shared" ref="AJ73:AJ136" si="24">SUM(Y73:AH73)</f>
        <v>135419831</v>
      </c>
    </row>
    <row r="74" spans="1:36">
      <c r="A74" s="18">
        <f t="shared" si="13"/>
        <v>2017</v>
      </c>
      <c r="B74" s="18" t="s">
        <v>46</v>
      </c>
      <c r="C74" s="36">
        <f>'IND GS'!R115</f>
        <v>25901</v>
      </c>
      <c r="D74" s="36">
        <f>'IND GSD-Sec'!R115+'IND GSD-Pri'!R115</f>
        <v>4802080</v>
      </c>
      <c r="E74" s="36">
        <f>'IND GSDTSec'!R115</f>
        <v>181604</v>
      </c>
      <c r="F74" s="36">
        <f>'IND GSTOU'!R115</f>
        <v>18983</v>
      </c>
      <c r="G74" s="36">
        <f>'IND LP-SEC'!R115+'IND LP-PRI'!R115</f>
        <v>3925623</v>
      </c>
      <c r="H74" s="42">
        <f>'IND LPT-SEC'!R115+'IND LPT-PRI'!R115</f>
        <v>2365293</v>
      </c>
      <c r="I74" s="42">
        <f>'IND RTP'!R115</f>
        <v>124869</v>
      </c>
      <c r="J74" s="36">
        <v>659</v>
      </c>
      <c r="K74" s="52"/>
      <c r="L74" s="52"/>
      <c r="M74" s="186"/>
      <c r="N74" s="52"/>
      <c r="O74" s="59">
        <v>52000</v>
      </c>
      <c r="P74" s="52"/>
      <c r="Q74" s="52"/>
      <c r="R74" s="51">
        <v>3242000</v>
      </c>
      <c r="S74" s="51">
        <v>24135000</v>
      </c>
      <c r="T74" s="59">
        <v>89008000</v>
      </c>
      <c r="U74" s="59">
        <v>171000</v>
      </c>
      <c r="V74" s="59">
        <v>0</v>
      </c>
      <c r="W74" s="59">
        <v>3568000</v>
      </c>
      <c r="Y74" s="42">
        <f t="shared" si="14"/>
        <v>25901</v>
      </c>
      <c r="Z74" s="42">
        <f t="shared" si="15"/>
        <v>4854080</v>
      </c>
      <c r="AA74" s="42">
        <f t="shared" si="16"/>
        <v>181604</v>
      </c>
      <c r="AB74" s="42">
        <f t="shared" si="17"/>
        <v>18983</v>
      </c>
      <c r="AC74" s="42">
        <f t="shared" si="18"/>
        <v>7167623</v>
      </c>
      <c r="AD74" s="42">
        <f t="shared" si="19"/>
        <v>26500293</v>
      </c>
      <c r="AE74" s="42">
        <f t="shared" si="20"/>
        <v>89132869</v>
      </c>
      <c r="AF74" s="42">
        <f t="shared" si="21"/>
        <v>171659</v>
      </c>
      <c r="AG74" s="42">
        <f t="shared" si="22"/>
        <v>0</v>
      </c>
      <c r="AH74" s="42">
        <f t="shared" si="23"/>
        <v>3568000</v>
      </c>
      <c r="AI74" s="42"/>
      <c r="AJ74" s="44">
        <f t="shared" si="24"/>
        <v>131621012</v>
      </c>
    </row>
    <row r="75" spans="1:36">
      <c r="A75" s="18">
        <f t="shared" si="13"/>
        <v>2018</v>
      </c>
      <c r="B75" s="18" t="s">
        <v>31</v>
      </c>
      <c r="C75" s="36">
        <f>'IND GS'!R116</f>
        <v>31047</v>
      </c>
      <c r="D75" s="36">
        <f>'IND GSD-Sec'!R116+'IND GSD-Pri'!R116</f>
        <v>4932765</v>
      </c>
      <c r="E75" s="36">
        <f>'IND GSDTSec'!R116</f>
        <v>178888</v>
      </c>
      <c r="F75" s="36">
        <f>'IND GSTOU'!R116</f>
        <v>17568</v>
      </c>
      <c r="G75" s="36">
        <f>'IND LP-SEC'!R116+'IND LP-PRI'!R116</f>
        <v>3810841</v>
      </c>
      <c r="H75" s="42">
        <f>'IND LPT-SEC'!R116+'IND LPT-PRI'!R116</f>
        <v>2318533</v>
      </c>
      <c r="I75" s="42">
        <f>'IND RTP'!R116</f>
        <v>121203</v>
      </c>
      <c r="J75" s="36">
        <v>4072</v>
      </c>
      <c r="K75" s="52"/>
      <c r="L75" s="52"/>
      <c r="M75" s="186"/>
      <c r="N75" s="52"/>
      <c r="O75" s="59">
        <v>51000</v>
      </c>
      <c r="P75" s="52"/>
      <c r="Q75" s="52"/>
      <c r="R75" s="51">
        <v>3257000</v>
      </c>
      <c r="S75" s="51">
        <v>21321000</v>
      </c>
      <c r="T75" s="59">
        <v>93121000</v>
      </c>
      <c r="U75" s="59">
        <v>170000</v>
      </c>
      <c r="V75" s="59">
        <v>0</v>
      </c>
      <c r="W75" s="59">
        <v>3567000</v>
      </c>
      <c r="Y75" s="42">
        <f t="shared" si="14"/>
        <v>31047</v>
      </c>
      <c r="Z75" s="42">
        <f t="shared" si="15"/>
        <v>4983765</v>
      </c>
      <c r="AA75" s="42">
        <f t="shared" si="16"/>
        <v>178888</v>
      </c>
      <c r="AB75" s="42">
        <f t="shared" si="17"/>
        <v>17568</v>
      </c>
      <c r="AC75" s="42">
        <f t="shared" si="18"/>
        <v>7067841</v>
      </c>
      <c r="AD75" s="42">
        <f t="shared" si="19"/>
        <v>23639533</v>
      </c>
      <c r="AE75" s="42">
        <f t="shared" si="20"/>
        <v>93242203</v>
      </c>
      <c r="AF75" s="42">
        <f t="shared" si="21"/>
        <v>174072</v>
      </c>
      <c r="AG75" s="42">
        <f t="shared" si="22"/>
        <v>0</v>
      </c>
      <c r="AH75" s="42">
        <f t="shared" si="23"/>
        <v>3567000</v>
      </c>
      <c r="AI75" s="42"/>
      <c r="AJ75" s="44">
        <f t="shared" si="24"/>
        <v>132901917</v>
      </c>
    </row>
    <row r="76" spans="1:36">
      <c r="A76" s="18">
        <f t="shared" si="13"/>
        <v>2018</v>
      </c>
      <c r="B76" s="18" t="s">
        <v>32</v>
      </c>
      <c r="C76" s="36">
        <f>'IND GS'!R117</f>
        <v>30865</v>
      </c>
      <c r="D76" s="36">
        <f>'IND GSD-Sec'!R117+'IND GSD-Pri'!R117</f>
        <v>4738258</v>
      </c>
      <c r="E76" s="36">
        <f>'IND GSDTSec'!R117</f>
        <v>168828</v>
      </c>
      <c r="F76" s="36">
        <f>'IND GSTOU'!R117</f>
        <v>22690</v>
      </c>
      <c r="G76" s="36">
        <f>'IND LP-SEC'!R117+'IND LP-PRI'!R117</f>
        <v>3580032</v>
      </c>
      <c r="H76" s="42">
        <f>'IND LPT-SEC'!R117+'IND LPT-PRI'!R117</f>
        <v>2287145</v>
      </c>
      <c r="I76" s="42">
        <f>'IND RTP'!R117</f>
        <v>115551</v>
      </c>
      <c r="J76" s="36">
        <v>1379</v>
      </c>
      <c r="K76" s="52"/>
      <c r="L76" s="52"/>
      <c r="M76" s="186"/>
      <c r="N76" s="52"/>
      <c r="O76" s="59">
        <v>46000</v>
      </c>
      <c r="P76" s="52"/>
      <c r="Q76" s="52"/>
      <c r="R76" s="51">
        <v>2900000</v>
      </c>
      <c r="S76" s="51">
        <v>22292000</v>
      </c>
      <c r="T76" s="59">
        <v>77269000</v>
      </c>
      <c r="U76" s="59">
        <v>153000</v>
      </c>
      <c r="V76" s="59">
        <v>0</v>
      </c>
      <c r="W76" s="59">
        <v>3222000</v>
      </c>
      <c r="Y76" s="42">
        <f t="shared" si="14"/>
        <v>30865</v>
      </c>
      <c r="Z76" s="42">
        <f t="shared" si="15"/>
        <v>4784258</v>
      </c>
      <c r="AA76" s="42">
        <f t="shared" si="16"/>
        <v>168828</v>
      </c>
      <c r="AB76" s="42">
        <f t="shared" si="17"/>
        <v>22690</v>
      </c>
      <c r="AC76" s="42">
        <f t="shared" si="18"/>
        <v>6480032</v>
      </c>
      <c r="AD76" s="42">
        <f t="shared" si="19"/>
        <v>24579145</v>
      </c>
      <c r="AE76" s="42">
        <f t="shared" si="20"/>
        <v>77384551</v>
      </c>
      <c r="AF76" s="42">
        <f t="shared" si="21"/>
        <v>154379</v>
      </c>
      <c r="AG76" s="42">
        <f t="shared" si="22"/>
        <v>0</v>
      </c>
      <c r="AH76" s="42">
        <f t="shared" si="23"/>
        <v>3222000</v>
      </c>
      <c r="AI76" s="42"/>
      <c r="AJ76" s="44">
        <f t="shared" si="24"/>
        <v>116826748</v>
      </c>
    </row>
    <row r="77" spans="1:36">
      <c r="A77" s="18">
        <f t="shared" si="13"/>
        <v>2018</v>
      </c>
      <c r="B77" s="18" t="s">
        <v>33</v>
      </c>
      <c r="C77" s="36">
        <f>'IND GS'!R118</f>
        <v>30740</v>
      </c>
      <c r="D77" s="36">
        <f>'IND GSD-Sec'!R118+'IND GSD-Pri'!R118</f>
        <v>4743215</v>
      </c>
      <c r="E77" s="36">
        <f>'IND GSDTSec'!R118</f>
        <v>169325</v>
      </c>
      <c r="F77" s="36">
        <f>'IND GSTOU'!R118</f>
        <v>21547</v>
      </c>
      <c r="G77" s="36">
        <f>'IND LP-SEC'!R118+'IND LP-PRI'!R118</f>
        <v>3852942</v>
      </c>
      <c r="H77" s="42">
        <f>'IND LPT-SEC'!R118+'IND LPT-PRI'!R118</f>
        <v>2195915</v>
      </c>
      <c r="I77" s="42">
        <f>'IND RTP'!R118</f>
        <v>122638</v>
      </c>
      <c r="J77" s="36">
        <v>816</v>
      </c>
      <c r="K77" s="52"/>
      <c r="L77" s="52"/>
      <c r="M77" s="186"/>
      <c r="N77" s="52"/>
      <c r="O77" s="59">
        <v>51000</v>
      </c>
      <c r="P77" s="52"/>
      <c r="Q77" s="52"/>
      <c r="R77" s="51">
        <v>3184000</v>
      </c>
      <c r="S77" s="51">
        <v>21964000</v>
      </c>
      <c r="T77" s="59">
        <v>95301000</v>
      </c>
      <c r="U77" s="59">
        <v>170000</v>
      </c>
      <c r="V77" s="59">
        <v>0</v>
      </c>
      <c r="W77" s="59">
        <v>3567000</v>
      </c>
      <c r="Y77" s="42">
        <f t="shared" si="14"/>
        <v>30740</v>
      </c>
      <c r="Z77" s="42">
        <f t="shared" si="15"/>
        <v>4794215</v>
      </c>
      <c r="AA77" s="42">
        <f t="shared" si="16"/>
        <v>169325</v>
      </c>
      <c r="AB77" s="42">
        <f t="shared" si="17"/>
        <v>21547</v>
      </c>
      <c r="AC77" s="42">
        <f t="shared" si="18"/>
        <v>7036942</v>
      </c>
      <c r="AD77" s="42">
        <f t="shared" si="19"/>
        <v>24159915</v>
      </c>
      <c r="AE77" s="42">
        <f t="shared" si="20"/>
        <v>95423638</v>
      </c>
      <c r="AF77" s="42">
        <f t="shared" si="21"/>
        <v>170816</v>
      </c>
      <c r="AG77" s="42">
        <f t="shared" si="22"/>
        <v>0</v>
      </c>
      <c r="AH77" s="42">
        <f t="shared" si="23"/>
        <v>3567000</v>
      </c>
      <c r="AI77" s="42"/>
      <c r="AJ77" s="44">
        <f t="shared" si="24"/>
        <v>135374138</v>
      </c>
    </row>
    <row r="78" spans="1:36">
      <c r="A78" s="18">
        <f t="shared" si="13"/>
        <v>2018</v>
      </c>
      <c r="B78" s="18" t="s">
        <v>34</v>
      </c>
      <c r="C78" s="36">
        <f>'IND GS'!R119</f>
        <v>30366</v>
      </c>
      <c r="D78" s="36">
        <f>'IND GSD-Sec'!R119+'IND GSD-Pri'!R119</f>
        <v>5016456</v>
      </c>
      <c r="E78" s="36">
        <f>'IND GSDTSec'!R119</f>
        <v>177198</v>
      </c>
      <c r="F78" s="36">
        <f>'IND GSTOU'!R119</f>
        <v>20458</v>
      </c>
      <c r="G78" s="36">
        <f>'IND LP-SEC'!R119+'IND LP-PRI'!R119</f>
        <v>4138705</v>
      </c>
      <c r="H78" s="42">
        <f>'IND LPT-SEC'!R119+'IND LPT-PRI'!R119</f>
        <v>2397180</v>
      </c>
      <c r="I78" s="42">
        <f>'IND RTP'!R119</f>
        <v>125036</v>
      </c>
      <c r="J78" s="36">
        <v>87077</v>
      </c>
      <c r="K78" s="52"/>
      <c r="L78" s="52"/>
      <c r="M78" s="186"/>
      <c r="N78" s="52"/>
      <c r="O78" s="59">
        <v>49000</v>
      </c>
      <c r="P78" s="52"/>
      <c r="Q78" s="52"/>
      <c r="R78" s="51">
        <v>3123000</v>
      </c>
      <c r="S78" s="51">
        <v>23027000</v>
      </c>
      <c r="T78" s="59">
        <v>96519000</v>
      </c>
      <c r="U78" s="59">
        <v>164000</v>
      </c>
      <c r="V78" s="59">
        <v>0</v>
      </c>
      <c r="W78" s="59">
        <v>3452000</v>
      </c>
      <c r="Y78" s="42">
        <f t="shared" si="14"/>
        <v>30366</v>
      </c>
      <c r="Z78" s="42">
        <f t="shared" si="15"/>
        <v>5065456</v>
      </c>
      <c r="AA78" s="42">
        <f t="shared" si="16"/>
        <v>177198</v>
      </c>
      <c r="AB78" s="42">
        <f t="shared" si="17"/>
        <v>20458</v>
      </c>
      <c r="AC78" s="42">
        <f t="shared" si="18"/>
        <v>7261705</v>
      </c>
      <c r="AD78" s="42">
        <f t="shared" si="19"/>
        <v>25424180</v>
      </c>
      <c r="AE78" s="42">
        <f t="shared" si="20"/>
        <v>96644036</v>
      </c>
      <c r="AF78" s="42">
        <f t="shared" si="21"/>
        <v>251077</v>
      </c>
      <c r="AG78" s="42">
        <f t="shared" si="22"/>
        <v>0</v>
      </c>
      <c r="AH78" s="42">
        <f t="shared" si="23"/>
        <v>3452000</v>
      </c>
      <c r="AI78" s="42"/>
      <c r="AJ78" s="44">
        <f t="shared" si="24"/>
        <v>138326476</v>
      </c>
    </row>
    <row r="79" spans="1:36">
      <c r="A79" s="18">
        <f t="shared" ref="A79:A142" si="25">A67+1</f>
        <v>2018</v>
      </c>
      <c r="B79" s="18" t="s">
        <v>35</v>
      </c>
      <c r="C79" s="36">
        <f>'IND GS'!R120</f>
        <v>23886</v>
      </c>
      <c r="D79" s="36">
        <f>'IND GSD-Sec'!R120+'IND GSD-Pri'!R120</f>
        <v>5140393</v>
      </c>
      <c r="E79" s="36">
        <f>'IND GSDTSec'!R120</f>
        <v>196089</v>
      </c>
      <c r="F79" s="36">
        <f>'IND GSTOU'!R120</f>
        <v>30666</v>
      </c>
      <c r="G79" s="36">
        <f>'IND LP-SEC'!R120+'IND LP-PRI'!R120</f>
        <v>4190500</v>
      </c>
      <c r="H79" s="42">
        <f>'IND LPT-SEC'!R120+'IND LPT-PRI'!R120</f>
        <v>2424586</v>
      </c>
      <c r="I79" s="42">
        <f>'IND RTP'!R120</f>
        <v>124610</v>
      </c>
      <c r="J79" s="36">
        <v>8244</v>
      </c>
      <c r="K79" s="52"/>
      <c r="L79" s="52"/>
      <c r="M79" s="186"/>
      <c r="N79" s="52"/>
      <c r="O79" s="59">
        <v>51000</v>
      </c>
      <c r="P79" s="52"/>
      <c r="Q79" s="52"/>
      <c r="R79" s="51">
        <v>3330000</v>
      </c>
      <c r="S79" s="51">
        <v>26958000</v>
      </c>
      <c r="T79" s="59">
        <v>109795000</v>
      </c>
      <c r="U79" s="59">
        <v>170000</v>
      </c>
      <c r="V79" s="59">
        <v>0</v>
      </c>
      <c r="W79" s="59">
        <v>3567000</v>
      </c>
      <c r="Y79" s="42">
        <f t="shared" si="14"/>
        <v>23886</v>
      </c>
      <c r="Z79" s="42">
        <f t="shared" si="15"/>
        <v>5191393</v>
      </c>
      <c r="AA79" s="42">
        <f t="shared" si="16"/>
        <v>196089</v>
      </c>
      <c r="AB79" s="42">
        <f t="shared" si="17"/>
        <v>30666</v>
      </c>
      <c r="AC79" s="42">
        <f t="shared" si="18"/>
        <v>7520500</v>
      </c>
      <c r="AD79" s="42">
        <f t="shared" si="19"/>
        <v>29382586</v>
      </c>
      <c r="AE79" s="42">
        <f t="shared" si="20"/>
        <v>109919610</v>
      </c>
      <c r="AF79" s="42">
        <f t="shared" si="21"/>
        <v>178244</v>
      </c>
      <c r="AG79" s="42">
        <f t="shared" si="22"/>
        <v>0</v>
      </c>
      <c r="AH79" s="42">
        <f t="shared" si="23"/>
        <v>3567000</v>
      </c>
      <c r="AI79" s="42"/>
      <c r="AJ79" s="44">
        <f t="shared" si="24"/>
        <v>156009974</v>
      </c>
    </row>
    <row r="80" spans="1:36">
      <c r="A80" s="18">
        <f t="shared" si="25"/>
        <v>2018</v>
      </c>
      <c r="B80" s="18" t="s">
        <v>36</v>
      </c>
      <c r="C80" s="36">
        <f>'IND GS'!R121</f>
        <v>27478</v>
      </c>
      <c r="D80" s="36">
        <f>'IND GSD-Sec'!R121+'IND GSD-Pri'!R121</f>
        <v>5824146</v>
      </c>
      <c r="E80" s="36">
        <f>'IND GSDTSec'!R121</f>
        <v>215037</v>
      </c>
      <c r="F80" s="36">
        <f>'IND GSTOU'!R121</f>
        <v>29180</v>
      </c>
      <c r="G80" s="36">
        <f>'IND LP-SEC'!R121+'IND LP-PRI'!R121</f>
        <v>4779385</v>
      </c>
      <c r="H80" s="42">
        <f>'IND LPT-SEC'!R121+'IND LPT-PRI'!R121</f>
        <v>2543877</v>
      </c>
      <c r="I80" s="42">
        <f>'IND RTP'!R121</f>
        <v>141532</v>
      </c>
      <c r="J80" s="36">
        <v>1353</v>
      </c>
      <c r="K80" s="52"/>
      <c r="L80" s="52"/>
      <c r="M80" s="186"/>
      <c r="N80" s="52"/>
      <c r="O80" s="59">
        <v>49000</v>
      </c>
      <c r="P80" s="52"/>
      <c r="Q80" s="52"/>
      <c r="R80" s="51">
        <v>3313000</v>
      </c>
      <c r="S80" s="51">
        <v>25604000</v>
      </c>
      <c r="T80" s="59">
        <v>111415000</v>
      </c>
      <c r="U80" s="59">
        <v>164000</v>
      </c>
      <c r="V80" s="59">
        <v>0</v>
      </c>
      <c r="W80" s="59">
        <v>3452000</v>
      </c>
      <c r="Y80" s="42">
        <f t="shared" si="14"/>
        <v>27478</v>
      </c>
      <c r="Z80" s="42">
        <f t="shared" si="15"/>
        <v>5873146</v>
      </c>
      <c r="AA80" s="42">
        <f t="shared" si="16"/>
        <v>215037</v>
      </c>
      <c r="AB80" s="42">
        <f t="shared" si="17"/>
        <v>29180</v>
      </c>
      <c r="AC80" s="42">
        <f t="shared" si="18"/>
        <v>8092385</v>
      </c>
      <c r="AD80" s="42">
        <f t="shared" si="19"/>
        <v>28147877</v>
      </c>
      <c r="AE80" s="42">
        <f t="shared" si="20"/>
        <v>111556532</v>
      </c>
      <c r="AF80" s="42">
        <f t="shared" si="21"/>
        <v>165353</v>
      </c>
      <c r="AG80" s="42">
        <f t="shared" si="22"/>
        <v>0</v>
      </c>
      <c r="AH80" s="42">
        <f t="shared" si="23"/>
        <v>3452000</v>
      </c>
      <c r="AI80" s="42"/>
      <c r="AJ80" s="44">
        <f t="shared" si="24"/>
        <v>157558988</v>
      </c>
    </row>
    <row r="81" spans="1:36">
      <c r="A81" s="18">
        <f t="shared" si="25"/>
        <v>2018</v>
      </c>
      <c r="B81" s="18" t="s">
        <v>41</v>
      </c>
      <c r="C81" s="36">
        <f>'IND GS'!R122</f>
        <v>29609</v>
      </c>
      <c r="D81" s="36">
        <f>'IND GSD-Sec'!R122+'IND GSD-Pri'!R122</f>
        <v>6216884</v>
      </c>
      <c r="E81" s="36">
        <f>'IND GSDTSec'!R122</f>
        <v>227822</v>
      </c>
      <c r="F81" s="36">
        <f>'IND GSTOU'!R122</f>
        <v>27398</v>
      </c>
      <c r="G81" s="36">
        <f>'IND LP-SEC'!R122+'IND LP-PRI'!R122</f>
        <v>4739281</v>
      </c>
      <c r="H81" s="42">
        <f>'IND LPT-SEC'!R122+'IND LPT-PRI'!R122</f>
        <v>2558716</v>
      </c>
      <c r="I81" s="42">
        <f>'IND RTP'!R122</f>
        <v>145413</v>
      </c>
      <c r="J81" s="36">
        <v>3688</v>
      </c>
      <c r="K81" s="52"/>
      <c r="L81" s="52"/>
      <c r="M81" s="186"/>
      <c r="N81" s="52"/>
      <c r="O81" s="59">
        <v>51000</v>
      </c>
      <c r="P81" s="52"/>
      <c r="Q81" s="52"/>
      <c r="R81" s="51">
        <v>3473000</v>
      </c>
      <c r="S81" s="51">
        <v>28600000</v>
      </c>
      <c r="T81" s="59">
        <v>125984000</v>
      </c>
      <c r="U81" s="59">
        <v>170000</v>
      </c>
      <c r="V81" s="59">
        <v>0</v>
      </c>
      <c r="W81" s="59">
        <v>3567000</v>
      </c>
      <c r="Y81" s="42">
        <f t="shared" si="14"/>
        <v>29609</v>
      </c>
      <c r="Z81" s="42">
        <f t="shared" si="15"/>
        <v>6267884</v>
      </c>
      <c r="AA81" s="42">
        <f t="shared" si="16"/>
        <v>227822</v>
      </c>
      <c r="AB81" s="42">
        <f t="shared" si="17"/>
        <v>27398</v>
      </c>
      <c r="AC81" s="42">
        <f t="shared" si="18"/>
        <v>8212281</v>
      </c>
      <c r="AD81" s="42">
        <f t="shared" si="19"/>
        <v>31158716</v>
      </c>
      <c r="AE81" s="42">
        <f t="shared" si="20"/>
        <v>126129413</v>
      </c>
      <c r="AF81" s="42">
        <f t="shared" si="21"/>
        <v>173688</v>
      </c>
      <c r="AG81" s="42">
        <f t="shared" si="22"/>
        <v>0</v>
      </c>
      <c r="AH81" s="42">
        <f t="shared" si="23"/>
        <v>3567000</v>
      </c>
      <c r="AI81" s="42"/>
      <c r="AJ81" s="44">
        <f t="shared" si="24"/>
        <v>175793811</v>
      </c>
    </row>
    <row r="82" spans="1:36">
      <c r="A82" s="18">
        <f t="shared" si="25"/>
        <v>2018</v>
      </c>
      <c r="B82" s="18" t="s">
        <v>42</v>
      </c>
      <c r="C82" s="36">
        <f>'IND GS'!R123</f>
        <v>31421</v>
      </c>
      <c r="D82" s="36">
        <f>'IND GSD-Sec'!R123+'IND GSD-Pri'!R123</f>
        <v>6210585</v>
      </c>
      <c r="E82" s="36">
        <f>'IND GSDTSec'!R123</f>
        <v>219993</v>
      </c>
      <c r="F82" s="36">
        <f>'IND GSTOU'!R123</f>
        <v>31219</v>
      </c>
      <c r="G82" s="36">
        <f>'IND LP-SEC'!R123+'IND LP-PRI'!R123</f>
        <v>4900736</v>
      </c>
      <c r="H82" s="42">
        <f>'IND LPT-SEC'!R123+'IND LPT-PRI'!R123</f>
        <v>2559272</v>
      </c>
      <c r="I82" s="42">
        <f>'IND RTP'!R123</f>
        <v>150335</v>
      </c>
      <c r="J82" s="36">
        <v>16777</v>
      </c>
      <c r="K82" s="52"/>
      <c r="L82" s="52"/>
      <c r="M82" s="186"/>
      <c r="N82" s="52"/>
      <c r="O82" s="59">
        <v>51000</v>
      </c>
      <c r="P82" s="52"/>
      <c r="Q82" s="52"/>
      <c r="R82" s="51">
        <v>3457000</v>
      </c>
      <c r="S82" s="51">
        <v>32443000</v>
      </c>
      <c r="T82" s="59">
        <v>124379000</v>
      </c>
      <c r="U82" s="59">
        <v>170000</v>
      </c>
      <c r="V82" s="59">
        <v>0</v>
      </c>
      <c r="W82" s="59">
        <v>3567000</v>
      </c>
      <c r="Y82" s="42">
        <f t="shared" si="14"/>
        <v>31421</v>
      </c>
      <c r="Z82" s="42">
        <f t="shared" si="15"/>
        <v>6261585</v>
      </c>
      <c r="AA82" s="42">
        <f t="shared" si="16"/>
        <v>219993</v>
      </c>
      <c r="AB82" s="42">
        <f t="shared" si="17"/>
        <v>31219</v>
      </c>
      <c r="AC82" s="42">
        <f t="shared" si="18"/>
        <v>8357736</v>
      </c>
      <c r="AD82" s="42">
        <f t="shared" si="19"/>
        <v>35002272</v>
      </c>
      <c r="AE82" s="42">
        <f t="shared" si="20"/>
        <v>124529335</v>
      </c>
      <c r="AF82" s="42">
        <f t="shared" si="21"/>
        <v>186777</v>
      </c>
      <c r="AG82" s="42">
        <f t="shared" si="22"/>
        <v>0</v>
      </c>
      <c r="AH82" s="42">
        <f t="shared" si="23"/>
        <v>3567000</v>
      </c>
      <c r="AI82" s="42"/>
      <c r="AJ82" s="44">
        <f t="shared" si="24"/>
        <v>178187338</v>
      </c>
    </row>
    <row r="83" spans="1:36">
      <c r="A83" s="18">
        <f t="shared" si="25"/>
        <v>2018</v>
      </c>
      <c r="B83" s="18" t="s">
        <v>43</v>
      </c>
      <c r="C83" s="36">
        <f>'IND GS'!R124</f>
        <v>33622</v>
      </c>
      <c r="D83" s="36">
        <f>'IND GSD-Sec'!R124+'IND GSD-Pri'!R124</f>
        <v>6023490</v>
      </c>
      <c r="E83" s="36">
        <f>'IND GSDTSec'!R124</f>
        <v>218563</v>
      </c>
      <c r="F83" s="36">
        <f>'IND GSTOU'!R124</f>
        <v>29188</v>
      </c>
      <c r="G83" s="36">
        <f>'IND LP-SEC'!R124+'IND LP-PRI'!R124</f>
        <v>4947967</v>
      </c>
      <c r="H83" s="42">
        <f>'IND LPT-SEC'!R124+'IND LPT-PRI'!R124</f>
        <v>2646955</v>
      </c>
      <c r="I83" s="42">
        <f>'IND RTP'!R124</f>
        <v>149200</v>
      </c>
      <c r="J83" s="36">
        <v>5241</v>
      </c>
      <c r="K83" s="52"/>
      <c r="L83" s="52"/>
      <c r="M83" s="186"/>
      <c r="N83" s="52"/>
      <c r="O83" s="59">
        <v>49000</v>
      </c>
      <c r="P83" s="52"/>
      <c r="Q83" s="52"/>
      <c r="R83" s="51">
        <v>3426000</v>
      </c>
      <c r="S83" s="51">
        <v>27035000</v>
      </c>
      <c r="T83" s="59">
        <v>113296000</v>
      </c>
      <c r="U83" s="59">
        <v>164000</v>
      </c>
      <c r="V83" s="59">
        <v>0</v>
      </c>
      <c r="W83" s="59">
        <v>3452000</v>
      </c>
      <c r="Y83" s="42">
        <f t="shared" si="14"/>
        <v>33622</v>
      </c>
      <c r="Z83" s="42">
        <f t="shared" si="15"/>
        <v>6072490</v>
      </c>
      <c r="AA83" s="42">
        <f t="shared" si="16"/>
        <v>218563</v>
      </c>
      <c r="AB83" s="42">
        <f t="shared" si="17"/>
        <v>29188</v>
      </c>
      <c r="AC83" s="42">
        <f t="shared" si="18"/>
        <v>8373967</v>
      </c>
      <c r="AD83" s="42">
        <f t="shared" si="19"/>
        <v>29681955</v>
      </c>
      <c r="AE83" s="42">
        <f t="shared" si="20"/>
        <v>113445200</v>
      </c>
      <c r="AF83" s="42">
        <f t="shared" si="21"/>
        <v>169241</v>
      </c>
      <c r="AG83" s="42">
        <f t="shared" si="22"/>
        <v>0</v>
      </c>
      <c r="AH83" s="42">
        <f t="shared" si="23"/>
        <v>3452000</v>
      </c>
      <c r="AI83" s="42"/>
      <c r="AJ83" s="44">
        <f t="shared" si="24"/>
        <v>161476226</v>
      </c>
    </row>
    <row r="84" spans="1:36">
      <c r="A84" s="18">
        <f t="shared" si="25"/>
        <v>2018</v>
      </c>
      <c r="B84" s="18" t="s">
        <v>44</v>
      </c>
      <c r="C84" s="36">
        <f>'IND GS'!R125</f>
        <v>27468</v>
      </c>
      <c r="D84" s="36">
        <f>'IND GSD-Sec'!R125+'IND GSD-Pri'!R125</f>
        <v>5502342</v>
      </c>
      <c r="E84" s="36">
        <f>'IND GSDTSec'!R125</f>
        <v>211957</v>
      </c>
      <c r="F84" s="36">
        <f>'IND GSTOU'!R125</f>
        <v>24802</v>
      </c>
      <c r="G84" s="36">
        <f>'IND LP-SEC'!R125+'IND LP-PRI'!R125</f>
        <v>4399856</v>
      </c>
      <c r="H84" s="42">
        <f>'IND LPT-SEC'!R125+'IND LPT-PRI'!R125</f>
        <v>2386011</v>
      </c>
      <c r="I84" s="42">
        <f>'IND RTP'!R125</f>
        <v>135877</v>
      </c>
      <c r="J84" s="36">
        <v>5149</v>
      </c>
      <c r="K84" s="52"/>
      <c r="L84" s="52"/>
      <c r="M84" s="186"/>
      <c r="N84" s="52"/>
      <c r="O84" s="59">
        <v>51000</v>
      </c>
      <c r="P84" s="52"/>
      <c r="Q84" s="52"/>
      <c r="R84" s="51">
        <v>3363000</v>
      </c>
      <c r="S84" s="51">
        <v>25025000</v>
      </c>
      <c r="T84" s="59">
        <v>103131000</v>
      </c>
      <c r="U84" s="59">
        <v>170000</v>
      </c>
      <c r="V84" s="59">
        <v>6962000</v>
      </c>
      <c r="W84" s="59">
        <v>3567000</v>
      </c>
      <c r="Y84" s="42">
        <f t="shared" si="14"/>
        <v>27468</v>
      </c>
      <c r="Z84" s="42">
        <f t="shared" si="15"/>
        <v>5553342</v>
      </c>
      <c r="AA84" s="42">
        <f t="shared" si="16"/>
        <v>211957</v>
      </c>
      <c r="AB84" s="42">
        <f t="shared" si="17"/>
        <v>24802</v>
      </c>
      <c r="AC84" s="42">
        <f t="shared" si="18"/>
        <v>7762856</v>
      </c>
      <c r="AD84" s="42">
        <f t="shared" si="19"/>
        <v>27411011</v>
      </c>
      <c r="AE84" s="42">
        <f t="shared" si="20"/>
        <v>103266877</v>
      </c>
      <c r="AF84" s="42">
        <f t="shared" si="21"/>
        <v>175149</v>
      </c>
      <c r="AG84" s="42">
        <f t="shared" si="22"/>
        <v>6962000</v>
      </c>
      <c r="AH84" s="42">
        <f t="shared" si="23"/>
        <v>3567000</v>
      </c>
      <c r="AI84" s="42"/>
      <c r="AJ84" s="44">
        <f t="shared" si="24"/>
        <v>154962462</v>
      </c>
    </row>
    <row r="85" spans="1:36">
      <c r="A85" s="18">
        <f t="shared" si="25"/>
        <v>2018</v>
      </c>
      <c r="B85" s="18" t="s">
        <v>45</v>
      </c>
      <c r="C85" s="36">
        <f>'IND GS'!R126</f>
        <v>22628</v>
      </c>
      <c r="D85" s="36">
        <f>'IND GSD-Sec'!R126+'IND GSD-Pri'!R126</f>
        <v>4597998</v>
      </c>
      <c r="E85" s="36">
        <f>'IND GSDTSec'!R126</f>
        <v>190106</v>
      </c>
      <c r="F85" s="36">
        <f>'IND GSTOU'!R126</f>
        <v>20292</v>
      </c>
      <c r="G85" s="36">
        <f>'IND LP-SEC'!R126+'IND LP-PRI'!R126</f>
        <v>3761772</v>
      </c>
      <c r="H85" s="42">
        <f>'IND LPT-SEC'!R126+'IND LPT-PRI'!R126</f>
        <v>2307699</v>
      </c>
      <c r="I85" s="42">
        <f>'IND RTP'!R126</f>
        <v>117634</v>
      </c>
      <c r="J85" s="36">
        <v>2196</v>
      </c>
      <c r="K85" s="52"/>
      <c r="L85" s="52"/>
      <c r="M85" s="186"/>
      <c r="N85" s="52"/>
      <c r="O85" s="59">
        <v>49000</v>
      </c>
      <c r="P85" s="52"/>
      <c r="Q85" s="52"/>
      <c r="R85" s="51">
        <v>3172000</v>
      </c>
      <c r="S85" s="51">
        <v>22276000</v>
      </c>
      <c r="T85" s="59">
        <v>88605000</v>
      </c>
      <c r="U85" s="59">
        <v>164000</v>
      </c>
      <c r="V85" s="59">
        <v>6738000</v>
      </c>
      <c r="W85" s="59">
        <v>3452000</v>
      </c>
      <c r="Y85" s="42">
        <f t="shared" si="14"/>
        <v>22628</v>
      </c>
      <c r="Z85" s="42">
        <f t="shared" si="15"/>
        <v>4646998</v>
      </c>
      <c r="AA85" s="42">
        <f t="shared" si="16"/>
        <v>190106</v>
      </c>
      <c r="AB85" s="42">
        <f t="shared" si="17"/>
        <v>20292</v>
      </c>
      <c r="AC85" s="42">
        <f t="shared" si="18"/>
        <v>6933772</v>
      </c>
      <c r="AD85" s="42">
        <f t="shared" si="19"/>
        <v>24583699</v>
      </c>
      <c r="AE85" s="42">
        <f t="shared" si="20"/>
        <v>88722634</v>
      </c>
      <c r="AF85" s="42">
        <f t="shared" si="21"/>
        <v>166196</v>
      </c>
      <c r="AG85" s="42">
        <f t="shared" si="22"/>
        <v>6738000</v>
      </c>
      <c r="AH85" s="42">
        <f t="shared" si="23"/>
        <v>3452000</v>
      </c>
      <c r="AI85" s="42"/>
      <c r="AJ85" s="44">
        <f t="shared" si="24"/>
        <v>135476325</v>
      </c>
    </row>
    <row r="86" spans="1:36">
      <c r="A86" s="18">
        <f t="shared" si="25"/>
        <v>2018</v>
      </c>
      <c r="B86" s="18" t="s">
        <v>46</v>
      </c>
      <c r="C86" s="36">
        <f>'IND GS'!R127</f>
        <v>25901</v>
      </c>
      <c r="D86" s="36">
        <f>'IND GSD-Sec'!R127+'IND GSD-Pri'!R127</f>
        <v>4861823</v>
      </c>
      <c r="E86" s="36">
        <f>'IND GSDTSec'!R127</f>
        <v>181604</v>
      </c>
      <c r="F86" s="36">
        <f>'IND GSTOU'!R127</f>
        <v>18983</v>
      </c>
      <c r="G86" s="36">
        <f>'IND LP-SEC'!R127+'IND LP-PRI'!R127</f>
        <v>3925623</v>
      </c>
      <c r="H86" s="42">
        <f>'IND LPT-SEC'!R127+'IND LPT-PRI'!R127</f>
        <v>2365293</v>
      </c>
      <c r="I86" s="42">
        <f>'IND RTP'!R127</f>
        <v>124869</v>
      </c>
      <c r="J86" s="36">
        <v>659</v>
      </c>
      <c r="K86" s="52"/>
      <c r="L86" s="52"/>
      <c r="M86" s="186"/>
      <c r="N86" s="52"/>
      <c r="O86" s="59">
        <v>52000</v>
      </c>
      <c r="P86" s="52"/>
      <c r="Q86" s="52"/>
      <c r="R86" s="51">
        <v>3242000</v>
      </c>
      <c r="S86" s="51">
        <v>24135000</v>
      </c>
      <c r="T86" s="59">
        <v>89008000</v>
      </c>
      <c r="U86" s="59">
        <v>171000</v>
      </c>
      <c r="V86" s="59">
        <v>0</v>
      </c>
      <c r="W86" s="59">
        <v>3568000</v>
      </c>
      <c r="Y86" s="42">
        <f t="shared" si="14"/>
        <v>25901</v>
      </c>
      <c r="Z86" s="42">
        <f t="shared" si="15"/>
        <v>4913823</v>
      </c>
      <c r="AA86" s="42">
        <f t="shared" si="16"/>
        <v>181604</v>
      </c>
      <c r="AB86" s="42">
        <f t="shared" si="17"/>
        <v>18983</v>
      </c>
      <c r="AC86" s="42">
        <f t="shared" si="18"/>
        <v>7167623</v>
      </c>
      <c r="AD86" s="42">
        <f t="shared" si="19"/>
        <v>26500293</v>
      </c>
      <c r="AE86" s="42">
        <f t="shared" si="20"/>
        <v>89132869</v>
      </c>
      <c r="AF86" s="42">
        <f t="shared" si="21"/>
        <v>171659</v>
      </c>
      <c r="AG86" s="42">
        <f t="shared" si="22"/>
        <v>0</v>
      </c>
      <c r="AH86" s="42">
        <f t="shared" si="23"/>
        <v>3568000</v>
      </c>
      <c r="AI86" s="42"/>
      <c r="AJ86" s="44">
        <f t="shared" si="24"/>
        <v>131680755</v>
      </c>
    </row>
    <row r="87" spans="1:36">
      <c r="A87" s="18">
        <f t="shared" si="25"/>
        <v>2019</v>
      </c>
      <c r="B87" s="18" t="s">
        <v>31</v>
      </c>
      <c r="C87" s="36">
        <f>'IND GS'!R128</f>
        <v>31047</v>
      </c>
      <c r="D87" s="36">
        <f>'IND GSD-Sec'!R128+'IND GSD-Pri'!R128</f>
        <v>4994066</v>
      </c>
      <c r="E87" s="36">
        <f>'IND GSDTSec'!R128</f>
        <v>178888</v>
      </c>
      <c r="F87" s="36">
        <f>'IND GSTOU'!R128</f>
        <v>17568</v>
      </c>
      <c r="G87" s="36">
        <f>'IND LP-SEC'!R128+'IND LP-PRI'!R128</f>
        <v>3810841</v>
      </c>
      <c r="H87" s="42">
        <f>'IND LPT-SEC'!R128+'IND LPT-PRI'!R128</f>
        <v>2318533</v>
      </c>
      <c r="I87" s="42">
        <f>'IND RTP'!R128</f>
        <v>121203</v>
      </c>
      <c r="J87" s="36">
        <v>4072</v>
      </c>
      <c r="K87" s="52"/>
      <c r="L87" s="52"/>
      <c r="M87" s="186"/>
      <c r="N87" s="52"/>
      <c r="O87" s="59">
        <v>51000</v>
      </c>
      <c r="P87" s="52"/>
      <c r="Q87" s="52"/>
      <c r="R87" s="51">
        <v>3257000</v>
      </c>
      <c r="S87" s="51">
        <v>21321000</v>
      </c>
      <c r="T87" s="59">
        <v>93121000</v>
      </c>
      <c r="U87" s="59">
        <v>170000</v>
      </c>
      <c r="V87" s="59">
        <v>0</v>
      </c>
      <c r="W87" s="59">
        <v>3567000</v>
      </c>
      <c r="Y87" s="42">
        <f t="shared" si="14"/>
        <v>31047</v>
      </c>
      <c r="Z87" s="42">
        <f t="shared" si="15"/>
        <v>5045066</v>
      </c>
      <c r="AA87" s="42">
        <f t="shared" si="16"/>
        <v>178888</v>
      </c>
      <c r="AB87" s="42">
        <f t="shared" si="17"/>
        <v>17568</v>
      </c>
      <c r="AC87" s="42">
        <f t="shared" si="18"/>
        <v>7067841</v>
      </c>
      <c r="AD87" s="42">
        <f t="shared" si="19"/>
        <v>23639533</v>
      </c>
      <c r="AE87" s="42">
        <f t="shared" si="20"/>
        <v>93242203</v>
      </c>
      <c r="AF87" s="42">
        <f t="shared" si="21"/>
        <v>174072</v>
      </c>
      <c r="AG87" s="42">
        <f t="shared" si="22"/>
        <v>0</v>
      </c>
      <c r="AH87" s="42">
        <f t="shared" si="23"/>
        <v>3567000</v>
      </c>
      <c r="AI87" s="42"/>
      <c r="AJ87" s="44">
        <f t="shared" si="24"/>
        <v>132963218</v>
      </c>
    </row>
    <row r="88" spans="1:36">
      <c r="A88" s="18">
        <f t="shared" si="25"/>
        <v>2019</v>
      </c>
      <c r="B88" s="18" t="s">
        <v>32</v>
      </c>
      <c r="C88" s="36">
        <f>'IND GS'!R129</f>
        <v>30865</v>
      </c>
      <c r="D88" s="36">
        <f>'IND GSD-Sec'!R129+'IND GSD-Pri'!R129</f>
        <v>4797142</v>
      </c>
      <c r="E88" s="36">
        <f>'IND GSDTSec'!R129</f>
        <v>168828</v>
      </c>
      <c r="F88" s="36">
        <f>'IND GSTOU'!R129</f>
        <v>22690</v>
      </c>
      <c r="G88" s="36">
        <f>'IND LP-SEC'!R129+'IND LP-PRI'!R129</f>
        <v>3580032</v>
      </c>
      <c r="H88" s="42">
        <f>'IND LPT-SEC'!R129+'IND LPT-PRI'!R129</f>
        <v>2287145</v>
      </c>
      <c r="I88" s="42">
        <f>'IND RTP'!R129</f>
        <v>115551</v>
      </c>
      <c r="J88" s="36">
        <v>1379</v>
      </c>
      <c r="K88" s="52"/>
      <c r="L88" s="52"/>
      <c r="M88" s="186"/>
      <c r="N88" s="52"/>
      <c r="O88" s="59">
        <v>46000</v>
      </c>
      <c r="P88" s="52"/>
      <c r="Q88" s="52"/>
      <c r="R88" s="51">
        <v>2900000</v>
      </c>
      <c r="S88" s="51">
        <v>22292000</v>
      </c>
      <c r="T88" s="59">
        <v>77269000</v>
      </c>
      <c r="U88" s="59">
        <v>153000</v>
      </c>
      <c r="V88" s="59">
        <v>0</v>
      </c>
      <c r="W88" s="59">
        <v>3222000</v>
      </c>
      <c r="Y88" s="42">
        <f t="shared" si="14"/>
        <v>30865</v>
      </c>
      <c r="Z88" s="42">
        <f t="shared" si="15"/>
        <v>4843142</v>
      </c>
      <c r="AA88" s="42">
        <f t="shared" si="16"/>
        <v>168828</v>
      </c>
      <c r="AB88" s="42">
        <f t="shared" si="17"/>
        <v>22690</v>
      </c>
      <c r="AC88" s="42">
        <f t="shared" si="18"/>
        <v>6480032</v>
      </c>
      <c r="AD88" s="42">
        <f t="shared" si="19"/>
        <v>24579145</v>
      </c>
      <c r="AE88" s="42">
        <f t="shared" si="20"/>
        <v>77384551</v>
      </c>
      <c r="AF88" s="42">
        <f t="shared" si="21"/>
        <v>154379</v>
      </c>
      <c r="AG88" s="42">
        <f t="shared" si="22"/>
        <v>0</v>
      </c>
      <c r="AH88" s="42">
        <f t="shared" si="23"/>
        <v>3222000</v>
      </c>
      <c r="AI88" s="42"/>
      <c r="AJ88" s="44">
        <f t="shared" si="24"/>
        <v>116885632</v>
      </c>
    </row>
    <row r="89" spans="1:36">
      <c r="A89" s="18">
        <f t="shared" si="25"/>
        <v>2019</v>
      </c>
      <c r="B89" s="18" t="s">
        <v>33</v>
      </c>
      <c r="C89" s="36">
        <f>'IND GS'!R130</f>
        <v>30740</v>
      </c>
      <c r="D89" s="36">
        <f>'IND GSD-Sec'!R130+'IND GSD-Pri'!R130</f>
        <v>4802219</v>
      </c>
      <c r="E89" s="36">
        <f>'IND GSDTSec'!R130</f>
        <v>169325</v>
      </c>
      <c r="F89" s="36">
        <f>'IND GSTOU'!R130</f>
        <v>21547</v>
      </c>
      <c r="G89" s="36">
        <f>'IND LP-SEC'!R130+'IND LP-PRI'!R130</f>
        <v>3852942</v>
      </c>
      <c r="H89" s="42">
        <f>'IND LPT-SEC'!R130+'IND LPT-PRI'!R130</f>
        <v>2195915</v>
      </c>
      <c r="I89" s="42">
        <f>'IND RTP'!R130</f>
        <v>122638</v>
      </c>
      <c r="J89" s="36">
        <v>816</v>
      </c>
      <c r="K89" s="52"/>
      <c r="L89" s="52"/>
      <c r="M89" s="186"/>
      <c r="N89" s="52"/>
      <c r="O89" s="59">
        <v>51000</v>
      </c>
      <c r="P89" s="52"/>
      <c r="Q89" s="52"/>
      <c r="R89" s="51">
        <v>3184000</v>
      </c>
      <c r="S89" s="51">
        <v>21964000</v>
      </c>
      <c r="T89" s="59">
        <v>95301000</v>
      </c>
      <c r="U89" s="59">
        <v>170000</v>
      </c>
      <c r="V89" s="59">
        <v>0</v>
      </c>
      <c r="W89" s="59">
        <v>3567000</v>
      </c>
      <c r="Y89" s="42">
        <f t="shared" si="14"/>
        <v>30740</v>
      </c>
      <c r="Z89" s="42">
        <f t="shared" si="15"/>
        <v>4853219</v>
      </c>
      <c r="AA89" s="42">
        <f t="shared" si="16"/>
        <v>169325</v>
      </c>
      <c r="AB89" s="42">
        <f t="shared" si="17"/>
        <v>21547</v>
      </c>
      <c r="AC89" s="42">
        <f t="shared" si="18"/>
        <v>7036942</v>
      </c>
      <c r="AD89" s="42">
        <f t="shared" si="19"/>
        <v>24159915</v>
      </c>
      <c r="AE89" s="42">
        <f t="shared" si="20"/>
        <v>95423638</v>
      </c>
      <c r="AF89" s="42">
        <f t="shared" si="21"/>
        <v>170816</v>
      </c>
      <c r="AG89" s="42">
        <f t="shared" si="22"/>
        <v>0</v>
      </c>
      <c r="AH89" s="42">
        <f t="shared" si="23"/>
        <v>3567000</v>
      </c>
      <c r="AI89" s="42"/>
      <c r="AJ89" s="44">
        <f t="shared" si="24"/>
        <v>135433142</v>
      </c>
    </row>
    <row r="90" spans="1:36">
      <c r="A90" s="18">
        <f t="shared" si="25"/>
        <v>2019</v>
      </c>
      <c r="B90" s="18" t="s">
        <v>34</v>
      </c>
      <c r="C90" s="36">
        <f>'IND GS'!R131</f>
        <v>30366</v>
      </c>
      <c r="D90" s="36">
        <f>'IND GSD-Sec'!R131+'IND GSD-Pri'!R131</f>
        <v>5078870</v>
      </c>
      <c r="E90" s="36">
        <f>'IND GSDTSec'!R131</f>
        <v>177198</v>
      </c>
      <c r="F90" s="36">
        <f>'IND GSTOU'!R131</f>
        <v>20458</v>
      </c>
      <c r="G90" s="36">
        <f>'IND LP-SEC'!R131+'IND LP-PRI'!R131</f>
        <v>4138705</v>
      </c>
      <c r="H90" s="42">
        <f>'IND LPT-SEC'!R131+'IND LPT-PRI'!R131</f>
        <v>2397180</v>
      </c>
      <c r="I90" s="42">
        <f>'IND RTP'!R131</f>
        <v>125036</v>
      </c>
      <c r="J90" s="36">
        <v>87077</v>
      </c>
      <c r="K90" s="52"/>
      <c r="L90" s="52"/>
      <c r="M90" s="186"/>
      <c r="N90" s="52"/>
      <c r="O90" s="59">
        <v>49000</v>
      </c>
      <c r="P90" s="52"/>
      <c r="Q90" s="52"/>
      <c r="R90" s="51">
        <v>3123000</v>
      </c>
      <c r="S90" s="51">
        <v>23027000</v>
      </c>
      <c r="T90" s="59">
        <v>96519000</v>
      </c>
      <c r="U90" s="59">
        <v>164000</v>
      </c>
      <c r="V90" s="59">
        <v>0</v>
      </c>
      <c r="W90" s="59">
        <v>3452000</v>
      </c>
      <c r="Y90" s="42">
        <f t="shared" si="14"/>
        <v>30366</v>
      </c>
      <c r="Z90" s="42">
        <f t="shared" si="15"/>
        <v>5127870</v>
      </c>
      <c r="AA90" s="42">
        <f t="shared" si="16"/>
        <v>177198</v>
      </c>
      <c r="AB90" s="42">
        <f t="shared" si="17"/>
        <v>20458</v>
      </c>
      <c r="AC90" s="42">
        <f t="shared" si="18"/>
        <v>7261705</v>
      </c>
      <c r="AD90" s="42">
        <f t="shared" si="19"/>
        <v>25424180</v>
      </c>
      <c r="AE90" s="42">
        <f t="shared" si="20"/>
        <v>96644036</v>
      </c>
      <c r="AF90" s="42">
        <f t="shared" si="21"/>
        <v>251077</v>
      </c>
      <c r="AG90" s="42">
        <f t="shared" si="22"/>
        <v>0</v>
      </c>
      <c r="AH90" s="42">
        <f t="shared" si="23"/>
        <v>3452000</v>
      </c>
      <c r="AI90" s="42"/>
      <c r="AJ90" s="44">
        <f t="shared" si="24"/>
        <v>138388890</v>
      </c>
    </row>
    <row r="91" spans="1:36">
      <c r="A91" s="18">
        <f t="shared" si="25"/>
        <v>2019</v>
      </c>
      <c r="B91" s="18" t="s">
        <v>35</v>
      </c>
      <c r="C91" s="36">
        <f>'IND GS'!R132</f>
        <v>23886</v>
      </c>
      <c r="D91" s="36">
        <f>'IND GSD-Sec'!R132+'IND GSD-Pri'!R132</f>
        <v>5204342</v>
      </c>
      <c r="E91" s="36">
        <f>'IND GSDTSec'!R132</f>
        <v>196089</v>
      </c>
      <c r="F91" s="36">
        <f>'IND GSTOU'!R132</f>
        <v>30666</v>
      </c>
      <c r="G91" s="36">
        <f>'IND LP-SEC'!R132+'IND LP-PRI'!R132</f>
        <v>4190500</v>
      </c>
      <c r="H91" s="42">
        <f>'IND LPT-SEC'!R132+'IND LPT-PRI'!R132</f>
        <v>2424586</v>
      </c>
      <c r="I91" s="42">
        <f>'IND RTP'!R132</f>
        <v>124610</v>
      </c>
      <c r="J91" s="36">
        <v>8244</v>
      </c>
      <c r="K91" s="52"/>
      <c r="L91" s="52"/>
      <c r="M91" s="186"/>
      <c r="N91" s="52"/>
      <c r="O91" s="59">
        <v>51000</v>
      </c>
      <c r="P91" s="52"/>
      <c r="Q91" s="52"/>
      <c r="R91" s="51">
        <v>3330000</v>
      </c>
      <c r="S91" s="51">
        <v>26958000</v>
      </c>
      <c r="T91" s="59">
        <v>109795000</v>
      </c>
      <c r="U91" s="59">
        <v>170000</v>
      </c>
      <c r="V91" s="59">
        <v>0</v>
      </c>
      <c r="W91" s="59">
        <v>3567000</v>
      </c>
      <c r="Y91" s="42">
        <f t="shared" si="14"/>
        <v>23886</v>
      </c>
      <c r="Z91" s="42">
        <f t="shared" si="15"/>
        <v>5255342</v>
      </c>
      <c r="AA91" s="42">
        <f t="shared" si="16"/>
        <v>196089</v>
      </c>
      <c r="AB91" s="42">
        <f t="shared" si="17"/>
        <v>30666</v>
      </c>
      <c r="AC91" s="42">
        <f t="shared" si="18"/>
        <v>7520500</v>
      </c>
      <c r="AD91" s="42">
        <f t="shared" si="19"/>
        <v>29382586</v>
      </c>
      <c r="AE91" s="42">
        <f t="shared" si="20"/>
        <v>109919610</v>
      </c>
      <c r="AF91" s="42">
        <f t="shared" si="21"/>
        <v>178244</v>
      </c>
      <c r="AG91" s="42">
        <f t="shared" si="22"/>
        <v>0</v>
      </c>
      <c r="AH91" s="42">
        <f t="shared" si="23"/>
        <v>3567000</v>
      </c>
      <c r="AI91" s="42"/>
      <c r="AJ91" s="44">
        <f t="shared" si="24"/>
        <v>156073923</v>
      </c>
    </row>
    <row r="92" spans="1:36">
      <c r="A92" s="18">
        <f t="shared" si="25"/>
        <v>2019</v>
      </c>
      <c r="B92" s="18" t="s">
        <v>36</v>
      </c>
      <c r="C92" s="36">
        <f>'IND GS'!R133</f>
        <v>27478</v>
      </c>
      <c r="D92" s="36">
        <f>'IND GSD-Sec'!R133+'IND GSD-Pri'!R133</f>
        <v>5860129</v>
      </c>
      <c r="E92" s="36">
        <f>'IND GSDTSec'!R133</f>
        <v>215037</v>
      </c>
      <c r="F92" s="36">
        <f>'IND GSTOU'!R133</f>
        <v>29180</v>
      </c>
      <c r="G92" s="36">
        <f>'IND LP-SEC'!R133+'IND LP-PRI'!R133</f>
        <v>4779385</v>
      </c>
      <c r="H92" s="42">
        <f>'IND LPT-SEC'!R133+'IND LPT-PRI'!R133</f>
        <v>2543877</v>
      </c>
      <c r="I92" s="42">
        <f>'IND RTP'!R133</f>
        <v>141532</v>
      </c>
      <c r="J92" s="36">
        <v>1353</v>
      </c>
      <c r="K92" s="52"/>
      <c r="L92" s="52"/>
      <c r="M92" s="186"/>
      <c r="N92" s="52"/>
      <c r="O92" s="59">
        <v>49000</v>
      </c>
      <c r="P92" s="52"/>
      <c r="Q92" s="52"/>
      <c r="R92" s="51">
        <v>3313000</v>
      </c>
      <c r="S92" s="51">
        <v>25604000</v>
      </c>
      <c r="T92" s="59">
        <v>111415000</v>
      </c>
      <c r="U92" s="59">
        <v>164000</v>
      </c>
      <c r="V92" s="59">
        <v>0</v>
      </c>
      <c r="W92" s="59">
        <v>3452000</v>
      </c>
      <c r="Y92" s="42">
        <f t="shared" si="14"/>
        <v>27478</v>
      </c>
      <c r="Z92" s="42">
        <f t="shared" si="15"/>
        <v>5909129</v>
      </c>
      <c r="AA92" s="42">
        <f t="shared" si="16"/>
        <v>215037</v>
      </c>
      <c r="AB92" s="42">
        <f t="shared" si="17"/>
        <v>29180</v>
      </c>
      <c r="AC92" s="42">
        <f t="shared" si="18"/>
        <v>8092385</v>
      </c>
      <c r="AD92" s="42">
        <f t="shared" si="19"/>
        <v>28147877</v>
      </c>
      <c r="AE92" s="42">
        <f t="shared" si="20"/>
        <v>111556532</v>
      </c>
      <c r="AF92" s="42">
        <f t="shared" si="21"/>
        <v>165353</v>
      </c>
      <c r="AG92" s="42">
        <f t="shared" si="22"/>
        <v>0</v>
      </c>
      <c r="AH92" s="42">
        <f t="shared" si="23"/>
        <v>3452000</v>
      </c>
      <c r="AI92" s="42"/>
      <c r="AJ92" s="44">
        <f t="shared" si="24"/>
        <v>157594971</v>
      </c>
    </row>
    <row r="93" spans="1:36">
      <c r="A93" s="18">
        <f t="shared" si="25"/>
        <v>2019</v>
      </c>
      <c r="B93" s="18" t="s">
        <v>41</v>
      </c>
      <c r="C93" s="36">
        <f>'IND GS'!R134</f>
        <v>29609</v>
      </c>
      <c r="D93" s="36">
        <f>'IND GSD-Sec'!R134+'IND GSD-Pri'!R134</f>
        <v>6255326</v>
      </c>
      <c r="E93" s="36">
        <f>'IND GSDTSec'!R134</f>
        <v>227822</v>
      </c>
      <c r="F93" s="36">
        <f>'IND GSTOU'!R134</f>
        <v>27398</v>
      </c>
      <c r="G93" s="36">
        <f>'IND LP-SEC'!R134+'IND LP-PRI'!R134</f>
        <v>4739281</v>
      </c>
      <c r="H93" s="42">
        <f>'IND LPT-SEC'!R134+'IND LPT-PRI'!R134</f>
        <v>2558716</v>
      </c>
      <c r="I93" s="42">
        <f>'IND RTP'!R134</f>
        <v>145413</v>
      </c>
      <c r="J93" s="36">
        <v>3688</v>
      </c>
      <c r="K93" s="52"/>
      <c r="L93" s="52"/>
      <c r="M93" s="186"/>
      <c r="N93" s="52"/>
      <c r="O93" s="59">
        <v>51000</v>
      </c>
      <c r="P93" s="52"/>
      <c r="Q93" s="52"/>
      <c r="R93" s="51">
        <v>3473000</v>
      </c>
      <c r="S93" s="51">
        <v>28600000</v>
      </c>
      <c r="T93" s="59">
        <v>125984000</v>
      </c>
      <c r="U93" s="59">
        <v>170000</v>
      </c>
      <c r="V93" s="59">
        <v>0</v>
      </c>
      <c r="W93" s="59">
        <v>3567000</v>
      </c>
      <c r="Y93" s="42">
        <f t="shared" si="14"/>
        <v>29609</v>
      </c>
      <c r="Z93" s="42">
        <f t="shared" si="15"/>
        <v>6306326</v>
      </c>
      <c r="AA93" s="42">
        <f t="shared" si="16"/>
        <v>227822</v>
      </c>
      <c r="AB93" s="42">
        <f t="shared" si="17"/>
        <v>27398</v>
      </c>
      <c r="AC93" s="42">
        <f t="shared" si="18"/>
        <v>8212281</v>
      </c>
      <c r="AD93" s="42">
        <f t="shared" si="19"/>
        <v>31158716</v>
      </c>
      <c r="AE93" s="42">
        <f t="shared" si="20"/>
        <v>126129413</v>
      </c>
      <c r="AF93" s="42">
        <f t="shared" si="21"/>
        <v>173688</v>
      </c>
      <c r="AG93" s="42">
        <f t="shared" si="22"/>
        <v>0</v>
      </c>
      <c r="AH93" s="42">
        <f t="shared" si="23"/>
        <v>3567000</v>
      </c>
      <c r="AI93" s="42"/>
      <c r="AJ93" s="44">
        <f t="shared" si="24"/>
        <v>175832253</v>
      </c>
    </row>
    <row r="94" spans="1:36">
      <c r="A94" s="18">
        <f t="shared" si="25"/>
        <v>2019</v>
      </c>
      <c r="B94" s="18" t="s">
        <v>42</v>
      </c>
      <c r="C94" s="36">
        <f>'IND GS'!R135</f>
        <v>31421</v>
      </c>
      <c r="D94" s="36">
        <f>'IND GSD-Sec'!R135+'IND GSD-Pri'!R135</f>
        <v>6248988</v>
      </c>
      <c r="E94" s="36">
        <f>'IND GSDTSec'!R135</f>
        <v>219993</v>
      </c>
      <c r="F94" s="36">
        <f>'IND GSTOU'!R135</f>
        <v>31219</v>
      </c>
      <c r="G94" s="36">
        <f>'IND LP-SEC'!R135+'IND LP-PRI'!R135</f>
        <v>4900736</v>
      </c>
      <c r="H94" s="42">
        <f>'IND LPT-SEC'!R135+'IND LPT-PRI'!R135</f>
        <v>2559272</v>
      </c>
      <c r="I94" s="42">
        <f>'IND RTP'!R135</f>
        <v>150335</v>
      </c>
      <c r="J94" s="36">
        <v>16777</v>
      </c>
      <c r="K94" s="52"/>
      <c r="L94" s="52"/>
      <c r="M94" s="186"/>
      <c r="N94" s="52"/>
      <c r="O94" s="59">
        <v>51000</v>
      </c>
      <c r="P94" s="52"/>
      <c r="Q94" s="52"/>
      <c r="R94" s="51">
        <v>3457000</v>
      </c>
      <c r="S94" s="51">
        <v>32443000</v>
      </c>
      <c r="T94" s="59">
        <v>124379000</v>
      </c>
      <c r="U94" s="59">
        <v>170000</v>
      </c>
      <c r="V94" s="59">
        <v>0</v>
      </c>
      <c r="W94" s="59">
        <v>3567000</v>
      </c>
      <c r="Y94" s="42">
        <f t="shared" si="14"/>
        <v>31421</v>
      </c>
      <c r="Z94" s="42">
        <f t="shared" si="15"/>
        <v>6299988</v>
      </c>
      <c r="AA94" s="42">
        <f t="shared" si="16"/>
        <v>219993</v>
      </c>
      <c r="AB94" s="42">
        <f t="shared" si="17"/>
        <v>31219</v>
      </c>
      <c r="AC94" s="42">
        <f t="shared" si="18"/>
        <v>8357736</v>
      </c>
      <c r="AD94" s="42">
        <f t="shared" si="19"/>
        <v>35002272</v>
      </c>
      <c r="AE94" s="42">
        <f t="shared" si="20"/>
        <v>124529335</v>
      </c>
      <c r="AF94" s="42">
        <f t="shared" si="21"/>
        <v>186777</v>
      </c>
      <c r="AG94" s="42">
        <f t="shared" si="22"/>
        <v>0</v>
      </c>
      <c r="AH94" s="42">
        <f t="shared" si="23"/>
        <v>3567000</v>
      </c>
      <c r="AI94" s="42"/>
      <c r="AJ94" s="44">
        <f t="shared" si="24"/>
        <v>178225741</v>
      </c>
    </row>
    <row r="95" spans="1:36">
      <c r="A95" s="18">
        <f t="shared" si="25"/>
        <v>2019</v>
      </c>
      <c r="B95" s="18" t="s">
        <v>43</v>
      </c>
      <c r="C95" s="36">
        <f>'IND GS'!R136</f>
        <v>33622</v>
      </c>
      <c r="D95" s="36">
        <f>'IND GSD-Sec'!R136+'IND GSD-Pri'!R136</f>
        <v>6060730</v>
      </c>
      <c r="E95" s="36">
        <f>'IND GSDTSec'!R136</f>
        <v>218563</v>
      </c>
      <c r="F95" s="36">
        <f>'IND GSTOU'!R136</f>
        <v>29188</v>
      </c>
      <c r="G95" s="36">
        <f>'IND LP-SEC'!R136+'IND LP-PRI'!R136</f>
        <v>4947967</v>
      </c>
      <c r="H95" s="42">
        <f>'IND LPT-SEC'!R136+'IND LPT-PRI'!R136</f>
        <v>2646955</v>
      </c>
      <c r="I95" s="42">
        <f>'IND RTP'!R136</f>
        <v>149200</v>
      </c>
      <c r="J95" s="36">
        <v>5241</v>
      </c>
      <c r="K95" s="52"/>
      <c r="L95" s="52"/>
      <c r="M95" s="186"/>
      <c r="N95" s="52"/>
      <c r="O95" s="59">
        <v>49000</v>
      </c>
      <c r="P95" s="52"/>
      <c r="Q95" s="52"/>
      <c r="R95" s="51">
        <v>3426000</v>
      </c>
      <c r="S95" s="51">
        <v>27035000</v>
      </c>
      <c r="T95" s="59">
        <v>113296000</v>
      </c>
      <c r="U95" s="59">
        <v>164000</v>
      </c>
      <c r="V95" s="59">
        <v>0</v>
      </c>
      <c r="W95" s="59">
        <v>3452000</v>
      </c>
      <c r="Y95" s="42">
        <f t="shared" si="14"/>
        <v>33622</v>
      </c>
      <c r="Z95" s="42">
        <f t="shared" si="15"/>
        <v>6109730</v>
      </c>
      <c r="AA95" s="42">
        <f t="shared" si="16"/>
        <v>218563</v>
      </c>
      <c r="AB95" s="42">
        <f t="shared" si="17"/>
        <v>29188</v>
      </c>
      <c r="AC95" s="42">
        <f t="shared" si="18"/>
        <v>8373967</v>
      </c>
      <c r="AD95" s="42">
        <f t="shared" si="19"/>
        <v>29681955</v>
      </c>
      <c r="AE95" s="42">
        <f t="shared" si="20"/>
        <v>113445200</v>
      </c>
      <c r="AF95" s="42">
        <f t="shared" si="21"/>
        <v>169241</v>
      </c>
      <c r="AG95" s="42">
        <f t="shared" si="22"/>
        <v>0</v>
      </c>
      <c r="AH95" s="42">
        <f t="shared" si="23"/>
        <v>3452000</v>
      </c>
      <c r="AI95" s="42"/>
      <c r="AJ95" s="44">
        <f t="shared" si="24"/>
        <v>161513466</v>
      </c>
    </row>
    <row r="96" spans="1:36">
      <c r="A96" s="18">
        <f t="shared" si="25"/>
        <v>2019</v>
      </c>
      <c r="B96" s="18" t="s">
        <v>44</v>
      </c>
      <c r="C96" s="36">
        <f>'IND GS'!R137</f>
        <v>27468</v>
      </c>
      <c r="D96" s="36">
        <f>'IND GSD-Sec'!R137+'IND GSD-Pri'!R137</f>
        <v>5536400</v>
      </c>
      <c r="E96" s="36">
        <f>'IND GSDTSec'!R137</f>
        <v>211957</v>
      </c>
      <c r="F96" s="36">
        <f>'IND GSTOU'!R137</f>
        <v>24802</v>
      </c>
      <c r="G96" s="36">
        <f>'IND LP-SEC'!R137+'IND LP-PRI'!R137</f>
        <v>4399856</v>
      </c>
      <c r="H96" s="42">
        <f>'IND LPT-SEC'!R137+'IND LPT-PRI'!R137</f>
        <v>2386011</v>
      </c>
      <c r="I96" s="42">
        <f>'IND RTP'!R137</f>
        <v>135877</v>
      </c>
      <c r="J96" s="36">
        <v>5149</v>
      </c>
      <c r="K96" s="52"/>
      <c r="L96" s="52"/>
      <c r="M96" s="186"/>
      <c r="N96" s="52"/>
      <c r="O96" s="59">
        <v>51000</v>
      </c>
      <c r="P96" s="52"/>
      <c r="Q96" s="52"/>
      <c r="R96" s="51">
        <v>3363000</v>
      </c>
      <c r="S96" s="51">
        <v>25025000</v>
      </c>
      <c r="T96" s="59">
        <v>103131000</v>
      </c>
      <c r="U96" s="59">
        <v>170000</v>
      </c>
      <c r="V96" s="59">
        <v>6962000</v>
      </c>
      <c r="W96" s="59">
        <v>3567000</v>
      </c>
      <c r="Y96" s="42">
        <f t="shared" si="14"/>
        <v>27468</v>
      </c>
      <c r="Z96" s="42">
        <f t="shared" si="15"/>
        <v>5587400</v>
      </c>
      <c r="AA96" s="42">
        <f t="shared" si="16"/>
        <v>211957</v>
      </c>
      <c r="AB96" s="42">
        <f t="shared" si="17"/>
        <v>24802</v>
      </c>
      <c r="AC96" s="42">
        <f t="shared" si="18"/>
        <v>7762856</v>
      </c>
      <c r="AD96" s="42">
        <f t="shared" si="19"/>
        <v>27411011</v>
      </c>
      <c r="AE96" s="42">
        <f t="shared" si="20"/>
        <v>103266877</v>
      </c>
      <c r="AF96" s="42">
        <f t="shared" si="21"/>
        <v>175149</v>
      </c>
      <c r="AG96" s="42">
        <f t="shared" si="22"/>
        <v>6962000</v>
      </c>
      <c r="AH96" s="42">
        <f t="shared" si="23"/>
        <v>3567000</v>
      </c>
      <c r="AI96" s="42"/>
      <c r="AJ96" s="44">
        <f t="shared" si="24"/>
        <v>154996520</v>
      </c>
    </row>
    <row r="97" spans="1:36">
      <c r="A97" s="18">
        <f t="shared" si="25"/>
        <v>2019</v>
      </c>
      <c r="B97" s="18" t="s">
        <v>45</v>
      </c>
      <c r="C97" s="36">
        <f>'IND GS'!R138</f>
        <v>22628</v>
      </c>
      <c r="D97" s="36">
        <f>'IND GSD-Sec'!R138+'IND GSD-Pri'!R138</f>
        <v>4597998</v>
      </c>
      <c r="E97" s="36">
        <f>'IND GSDTSec'!R138</f>
        <v>190106</v>
      </c>
      <c r="F97" s="36">
        <f>'IND GSTOU'!R138</f>
        <v>20292</v>
      </c>
      <c r="G97" s="36">
        <f>'IND LP-SEC'!R138+'IND LP-PRI'!R138</f>
        <v>3761772</v>
      </c>
      <c r="H97" s="42">
        <f>'IND LPT-SEC'!R138+'IND LPT-PRI'!R138</f>
        <v>2307699</v>
      </c>
      <c r="I97" s="42">
        <f>'IND RTP'!R138</f>
        <v>117634</v>
      </c>
      <c r="J97" s="36">
        <v>2196</v>
      </c>
      <c r="K97" s="52"/>
      <c r="L97" s="52"/>
      <c r="M97" s="186"/>
      <c r="N97" s="52"/>
      <c r="O97" s="59">
        <v>49000</v>
      </c>
      <c r="P97" s="52"/>
      <c r="Q97" s="52"/>
      <c r="R97" s="51">
        <v>3172000</v>
      </c>
      <c r="S97" s="51">
        <v>22276000</v>
      </c>
      <c r="T97" s="59">
        <v>88605000</v>
      </c>
      <c r="U97" s="59">
        <v>164000</v>
      </c>
      <c r="V97" s="59">
        <v>6738000</v>
      </c>
      <c r="W97" s="59">
        <v>3452000</v>
      </c>
      <c r="Y97" s="42">
        <f t="shared" si="14"/>
        <v>22628</v>
      </c>
      <c r="Z97" s="42">
        <f t="shared" si="15"/>
        <v>4646998</v>
      </c>
      <c r="AA97" s="42">
        <f t="shared" si="16"/>
        <v>190106</v>
      </c>
      <c r="AB97" s="42">
        <f t="shared" si="17"/>
        <v>20292</v>
      </c>
      <c r="AC97" s="42">
        <f t="shared" si="18"/>
        <v>6933772</v>
      </c>
      <c r="AD97" s="42">
        <f t="shared" si="19"/>
        <v>24583699</v>
      </c>
      <c r="AE97" s="42">
        <f t="shared" si="20"/>
        <v>88722634</v>
      </c>
      <c r="AF97" s="42">
        <f t="shared" si="21"/>
        <v>166196</v>
      </c>
      <c r="AG97" s="42">
        <f t="shared" si="22"/>
        <v>6738000</v>
      </c>
      <c r="AH97" s="42">
        <f t="shared" si="23"/>
        <v>3452000</v>
      </c>
      <c r="AI97" s="42"/>
      <c r="AJ97" s="44">
        <f t="shared" si="24"/>
        <v>135476325</v>
      </c>
    </row>
    <row r="98" spans="1:36">
      <c r="A98" s="18">
        <f t="shared" si="25"/>
        <v>2019</v>
      </c>
      <c r="B98" s="18" t="s">
        <v>46</v>
      </c>
      <c r="C98" s="36">
        <f>'IND GS'!R139</f>
        <v>25901</v>
      </c>
      <c r="D98" s="36">
        <f>'IND GSD-Sec'!R139+'IND GSD-Pri'!R139</f>
        <v>4861823</v>
      </c>
      <c r="E98" s="36">
        <f>'IND GSDTSec'!R139</f>
        <v>181604</v>
      </c>
      <c r="F98" s="36">
        <f>'IND GSTOU'!R139</f>
        <v>18983</v>
      </c>
      <c r="G98" s="36">
        <f>'IND LP-SEC'!R139+'IND LP-PRI'!R139</f>
        <v>3925623</v>
      </c>
      <c r="H98" s="42">
        <f>'IND LPT-SEC'!R139+'IND LPT-PRI'!R139</f>
        <v>2365293</v>
      </c>
      <c r="I98" s="42">
        <f>'IND RTP'!R139</f>
        <v>124869</v>
      </c>
      <c r="J98" s="36">
        <v>659</v>
      </c>
      <c r="K98" s="52"/>
      <c r="L98" s="52"/>
      <c r="M98" s="186"/>
      <c r="N98" s="52"/>
      <c r="O98" s="59">
        <v>52000</v>
      </c>
      <c r="P98" s="52"/>
      <c r="Q98" s="52"/>
      <c r="R98" s="51">
        <v>3242000</v>
      </c>
      <c r="S98" s="51">
        <v>24135000</v>
      </c>
      <c r="T98" s="59">
        <v>89008000</v>
      </c>
      <c r="U98" s="59">
        <v>171000</v>
      </c>
      <c r="V98" s="59">
        <v>0</v>
      </c>
      <c r="W98" s="59">
        <v>3568000</v>
      </c>
      <c r="Y98" s="42">
        <f t="shared" si="14"/>
        <v>25901</v>
      </c>
      <c r="Z98" s="42">
        <f t="shared" si="15"/>
        <v>4913823</v>
      </c>
      <c r="AA98" s="42">
        <f t="shared" si="16"/>
        <v>181604</v>
      </c>
      <c r="AB98" s="42">
        <f t="shared" si="17"/>
        <v>18983</v>
      </c>
      <c r="AC98" s="42">
        <f t="shared" si="18"/>
        <v>7167623</v>
      </c>
      <c r="AD98" s="42">
        <f t="shared" si="19"/>
        <v>26500293</v>
      </c>
      <c r="AE98" s="42">
        <f t="shared" si="20"/>
        <v>89132869</v>
      </c>
      <c r="AF98" s="42">
        <f t="shared" si="21"/>
        <v>171659</v>
      </c>
      <c r="AG98" s="42">
        <f t="shared" si="22"/>
        <v>0</v>
      </c>
      <c r="AH98" s="42">
        <f t="shared" si="23"/>
        <v>3568000</v>
      </c>
      <c r="AI98" s="42"/>
      <c r="AJ98" s="44">
        <f t="shared" si="24"/>
        <v>131680755</v>
      </c>
    </row>
    <row r="99" spans="1:36">
      <c r="A99" s="18">
        <f t="shared" si="25"/>
        <v>2020</v>
      </c>
      <c r="B99" s="18" t="s">
        <v>31</v>
      </c>
      <c r="C99" s="36">
        <f>'IND GS'!R140</f>
        <v>31047</v>
      </c>
      <c r="D99" s="36">
        <f>'IND GSD-Sec'!R140+'IND GSD-Pri'!R140</f>
        <v>4994066</v>
      </c>
      <c r="E99" s="36">
        <f>'IND GSDTSec'!R140</f>
        <v>178888</v>
      </c>
      <c r="F99" s="36">
        <f>'IND GSTOU'!R140</f>
        <v>17568</v>
      </c>
      <c r="G99" s="36">
        <f>'IND LP-SEC'!R140+'IND LP-PRI'!R140</f>
        <v>3810841</v>
      </c>
      <c r="H99" s="42">
        <f>'IND LPT-SEC'!R140+'IND LPT-PRI'!R140</f>
        <v>2318533</v>
      </c>
      <c r="I99" s="42">
        <f>'IND RTP'!R140</f>
        <v>121203</v>
      </c>
      <c r="J99" s="36">
        <v>4072</v>
      </c>
      <c r="K99" s="52"/>
      <c r="L99" s="52"/>
      <c r="M99" s="186"/>
      <c r="N99" s="52"/>
      <c r="O99" s="59">
        <v>51000</v>
      </c>
      <c r="P99" s="52"/>
      <c r="Q99" s="52"/>
      <c r="R99" s="51">
        <v>3248000</v>
      </c>
      <c r="S99" s="51">
        <v>21314000</v>
      </c>
      <c r="T99" s="59">
        <v>92985000</v>
      </c>
      <c r="U99" s="59">
        <v>169000</v>
      </c>
      <c r="V99" s="59">
        <v>0</v>
      </c>
      <c r="W99" s="59">
        <v>3557000</v>
      </c>
      <c r="Y99" s="42">
        <f t="shared" si="14"/>
        <v>31047</v>
      </c>
      <c r="Z99" s="42">
        <f t="shared" si="15"/>
        <v>5045066</v>
      </c>
      <c r="AA99" s="42">
        <f t="shared" si="16"/>
        <v>178888</v>
      </c>
      <c r="AB99" s="42">
        <f t="shared" si="17"/>
        <v>17568</v>
      </c>
      <c r="AC99" s="42">
        <f t="shared" si="18"/>
        <v>7058841</v>
      </c>
      <c r="AD99" s="42">
        <f t="shared" si="19"/>
        <v>23632533</v>
      </c>
      <c r="AE99" s="42">
        <f t="shared" si="20"/>
        <v>93106203</v>
      </c>
      <c r="AF99" s="42">
        <f t="shared" si="21"/>
        <v>173072</v>
      </c>
      <c r="AG99" s="42">
        <f t="shared" si="22"/>
        <v>0</v>
      </c>
      <c r="AH99" s="42">
        <f t="shared" si="23"/>
        <v>3557000</v>
      </c>
      <c r="AI99" s="42"/>
      <c r="AJ99" s="44">
        <f t="shared" si="24"/>
        <v>132800218</v>
      </c>
    </row>
    <row r="100" spans="1:36">
      <c r="A100" s="18">
        <f t="shared" si="25"/>
        <v>2020</v>
      </c>
      <c r="B100" s="18" t="s">
        <v>32</v>
      </c>
      <c r="C100" s="36">
        <f>'IND GS'!R141</f>
        <v>31383</v>
      </c>
      <c r="D100" s="36">
        <f>'IND GSD-Sec'!R141+'IND GSD-Pri'!R141</f>
        <v>4877604</v>
      </c>
      <c r="E100" s="36">
        <f>'IND GSDTSec'!R141</f>
        <v>171660</v>
      </c>
      <c r="F100" s="36">
        <f>'IND GSTOU'!R141</f>
        <v>23070</v>
      </c>
      <c r="G100" s="36">
        <f>'IND LP-SEC'!R141+'IND LP-PRI'!R141</f>
        <v>3640080</v>
      </c>
      <c r="H100" s="42">
        <f>'IND LPT-SEC'!R141+'IND LPT-PRI'!R141</f>
        <v>2325507</v>
      </c>
      <c r="I100" s="42">
        <f>'IND RTP'!R141</f>
        <v>117489</v>
      </c>
      <c r="J100" s="36">
        <v>1379</v>
      </c>
      <c r="K100" s="52"/>
      <c r="L100" s="52"/>
      <c r="M100" s="186"/>
      <c r="N100" s="52"/>
      <c r="O100" s="59">
        <v>48000</v>
      </c>
      <c r="P100" s="52"/>
      <c r="Q100" s="52"/>
      <c r="R100" s="51">
        <v>2991000</v>
      </c>
      <c r="S100" s="51">
        <v>22377000</v>
      </c>
      <c r="T100" s="59">
        <v>78798000</v>
      </c>
      <c r="U100" s="59">
        <v>158000</v>
      </c>
      <c r="V100" s="59">
        <v>0</v>
      </c>
      <c r="W100" s="59">
        <v>3328000</v>
      </c>
      <c r="Y100" s="42">
        <f t="shared" si="14"/>
        <v>31383</v>
      </c>
      <c r="Z100" s="42">
        <f t="shared" si="15"/>
        <v>4925604</v>
      </c>
      <c r="AA100" s="42">
        <f t="shared" si="16"/>
        <v>171660</v>
      </c>
      <c r="AB100" s="42">
        <f t="shared" si="17"/>
        <v>23070</v>
      </c>
      <c r="AC100" s="42">
        <f t="shared" si="18"/>
        <v>6631080</v>
      </c>
      <c r="AD100" s="42">
        <f t="shared" si="19"/>
        <v>24702507</v>
      </c>
      <c r="AE100" s="42">
        <f t="shared" si="20"/>
        <v>78915489</v>
      </c>
      <c r="AF100" s="42">
        <f t="shared" si="21"/>
        <v>159379</v>
      </c>
      <c r="AG100" s="42">
        <f t="shared" si="22"/>
        <v>0</v>
      </c>
      <c r="AH100" s="42">
        <f t="shared" si="23"/>
        <v>3328000</v>
      </c>
      <c r="AI100" s="42"/>
      <c r="AJ100" s="44">
        <f t="shared" si="24"/>
        <v>118888172</v>
      </c>
    </row>
    <row r="101" spans="1:36">
      <c r="A101" s="18">
        <f t="shared" si="25"/>
        <v>2020</v>
      </c>
      <c r="B101" s="18" t="s">
        <v>33</v>
      </c>
      <c r="C101" s="36">
        <f>'IND GS'!R142</f>
        <v>31261</v>
      </c>
      <c r="D101" s="36">
        <f>'IND GSD-Sec'!R142+'IND GSD-Pri'!R142</f>
        <v>4883545</v>
      </c>
      <c r="E101" s="36">
        <f>'IND GSDTSec'!R142</f>
        <v>172193</v>
      </c>
      <c r="F101" s="36">
        <f>'IND GSTOU'!R142</f>
        <v>21912</v>
      </c>
      <c r="G101" s="36">
        <f>'IND LP-SEC'!R142+'IND LP-PRI'!R142</f>
        <v>3918192</v>
      </c>
      <c r="H101" s="42">
        <f>'IND LPT-SEC'!R142+'IND LPT-PRI'!R142</f>
        <v>2233104</v>
      </c>
      <c r="I101" s="42">
        <f>'IND RTP'!R142</f>
        <v>124715</v>
      </c>
      <c r="J101" s="36">
        <v>816</v>
      </c>
      <c r="K101" s="52"/>
      <c r="L101" s="52"/>
      <c r="M101" s="186"/>
      <c r="N101" s="52"/>
      <c r="O101" s="59">
        <v>51000</v>
      </c>
      <c r="P101" s="52"/>
      <c r="Q101" s="52"/>
      <c r="R101" s="51">
        <v>3175000</v>
      </c>
      <c r="S101" s="51">
        <v>21957000</v>
      </c>
      <c r="T101" s="59">
        <v>95165000</v>
      </c>
      <c r="U101" s="59">
        <v>169000</v>
      </c>
      <c r="V101" s="59">
        <v>0</v>
      </c>
      <c r="W101" s="59">
        <v>3557000</v>
      </c>
      <c r="Y101" s="42">
        <f t="shared" si="14"/>
        <v>31261</v>
      </c>
      <c r="Z101" s="42">
        <f t="shared" si="15"/>
        <v>4934545</v>
      </c>
      <c r="AA101" s="42">
        <f t="shared" si="16"/>
        <v>172193</v>
      </c>
      <c r="AB101" s="42">
        <f t="shared" si="17"/>
        <v>21912</v>
      </c>
      <c r="AC101" s="42">
        <f t="shared" si="18"/>
        <v>7093192</v>
      </c>
      <c r="AD101" s="42">
        <f t="shared" si="19"/>
        <v>24190104</v>
      </c>
      <c r="AE101" s="42">
        <f t="shared" si="20"/>
        <v>95289715</v>
      </c>
      <c r="AF101" s="42">
        <f t="shared" si="21"/>
        <v>169816</v>
      </c>
      <c r="AG101" s="42">
        <f t="shared" si="22"/>
        <v>0</v>
      </c>
      <c r="AH101" s="42">
        <f t="shared" si="23"/>
        <v>3557000</v>
      </c>
      <c r="AI101" s="42"/>
      <c r="AJ101" s="44">
        <f t="shared" si="24"/>
        <v>135459738</v>
      </c>
    </row>
    <row r="102" spans="1:36">
      <c r="A102" s="18">
        <f t="shared" si="25"/>
        <v>2020</v>
      </c>
      <c r="B102" s="18" t="s">
        <v>34</v>
      </c>
      <c r="C102" s="36">
        <f>'IND GS'!R143</f>
        <v>30366</v>
      </c>
      <c r="D102" s="36">
        <f>'IND GSD-Sec'!R143+'IND GSD-Pri'!R143</f>
        <v>5078870</v>
      </c>
      <c r="E102" s="36">
        <f>'IND GSDTSec'!R143</f>
        <v>177198</v>
      </c>
      <c r="F102" s="36">
        <f>'IND GSTOU'!R143</f>
        <v>20458</v>
      </c>
      <c r="G102" s="36">
        <f>'IND LP-SEC'!R143+'IND LP-PRI'!R143</f>
        <v>4138705</v>
      </c>
      <c r="H102" s="42">
        <f>'IND LPT-SEC'!R143+'IND LPT-PRI'!R143</f>
        <v>2397180</v>
      </c>
      <c r="I102" s="42">
        <f>'IND RTP'!R143</f>
        <v>125036</v>
      </c>
      <c r="J102" s="36">
        <v>87077</v>
      </c>
      <c r="K102" s="52"/>
      <c r="L102" s="52"/>
      <c r="M102" s="186"/>
      <c r="N102" s="52"/>
      <c r="O102" s="59">
        <v>49000</v>
      </c>
      <c r="P102" s="52"/>
      <c r="Q102" s="52"/>
      <c r="R102" s="51">
        <v>3115000</v>
      </c>
      <c r="S102" s="51">
        <v>23022000</v>
      </c>
      <c r="T102" s="59">
        <v>96383000</v>
      </c>
      <c r="U102" s="59">
        <v>164000</v>
      </c>
      <c r="V102" s="59">
        <v>0</v>
      </c>
      <c r="W102" s="59">
        <v>3443000</v>
      </c>
      <c r="Y102" s="42">
        <f t="shared" si="14"/>
        <v>30366</v>
      </c>
      <c r="Z102" s="42">
        <f t="shared" si="15"/>
        <v>5127870</v>
      </c>
      <c r="AA102" s="42">
        <f t="shared" si="16"/>
        <v>177198</v>
      </c>
      <c r="AB102" s="42">
        <f t="shared" si="17"/>
        <v>20458</v>
      </c>
      <c r="AC102" s="42">
        <f t="shared" si="18"/>
        <v>7253705</v>
      </c>
      <c r="AD102" s="42">
        <f t="shared" si="19"/>
        <v>25419180</v>
      </c>
      <c r="AE102" s="42">
        <f t="shared" si="20"/>
        <v>96508036</v>
      </c>
      <c r="AF102" s="42">
        <f t="shared" si="21"/>
        <v>251077</v>
      </c>
      <c r="AG102" s="42">
        <f t="shared" si="22"/>
        <v>0</v>
      </c>
      <c r="AH102" s="42">
        <f t="shared" si="23"/>
        <v>3443000</v>
      </c>
      <c r="AI102" s="42"/>
      <c r="AJ102" s="44">
        <f t="shared" si="24"/>
        <v>138230890</v>
      </c>
    </row>
    <row r="103" spans="1:36">
      <c r="A103" s="18">
        <f t="shared" si="25"/>
        <v>2020</v>
      </c>
      <c r="B103" s="18" t="s">
        <v>35</v>
      </c>
      <c r="C103" s="36">
        <f>'IND GS'!R144</f>
        <v>23886</v>
      </c>
      <c r="D103" s="36">
        <f>'IND GSD-Sec'!R144+'IND GSD-Pri'!R144</f>
        <v>5204342</v>
      </c>
      <c r="E103" s="36">
        <f>'IND GSDTSec'!R144</f>
        <v>196089</v>
      </c>
      <c r="F103" s="36">
        <f>'IND GSTOU'!R144</f>
        <v>30666</v>
      </c>
      <c r="G103" s="36">
        <f>'IND LP-SEC'!R144+'IND LP-PRI'!R144</f>
        <v>4190500</v>
      </c>
      <c r="H103" s="42">
        <f>'IND LPT-SEC'!R144+'IND LPT-PRI'!R144</f>
        <v>2424586</v>
      </c>
      <c r="I103" s="42">
        <f>'IND RTP'!R144</f>
        <v>124610</v>
      </c>
      <c r="J103" s="36">
        <v>8244</v>
      </c>
      <c r="K103" s="52"/>
      <c r="L103" s="52"/>
      <c r="M103" s="186"/>
      <c r="N103" s="52"/>
      <c r="O103" s="59">
        <v>51000</v>
      </c>
      <c r="P103" s="52"/>
      <c r="Q103" s="52"/>
      <c r="R103" s="51">
        <v>3321000</v>
      </c>
      <c r="S103" s="51">
        <v>26951000</v>
      </c>
      <c r="T103" s="59">
        <v>109659000</v>
      </c>
      <c r="U103" s="59">
        <v>169000</v>
      </c>
      <c r="V103" s="59">
        <v>0</v>
      </c>
      <c r="W103" s="59">
        <v>3557000</v>
      </c>
      <c r="Y103" s="42">
        <f t="shared" si="14"/>
        <v>23886</v>
      </c>
      <c r="Z103" s="42">
        <f t="shared" si="15"/>
        <v>5255342</v>
      </c>
      <c r="AA103" s="42">
        <f t="shared" si="16"/>
        <v>196089</v>
      </c>
      <c r="AB103" s="42">
        <f t="shared" si="17"/>
        <v>30666</v>
      </c>
      <c r="AC103" s="42">
        <f t="shared" si="18"/>
        <v>7511500</v>
      </c>
      <c r="AD103" s="42">
        <f t="shared" si="19"/>
        <v>29375586</v>
      </c>
      <c r="AE103" s="42">
        <f t="shared" si="20"/>
        <v>109783610</v>
      </c>
      <c r="AF103" s="42">
        <f t="shared" si="21"/>
        <v>177244</v>
      </c>
      <c r="AG103" s="42">
        <f t="shared" si="22"/>
        <v>0</v>
      </c>
      <c r="AH103" s="42">
        <f t="shared" si="23"/>
        <v>3557000</v>
      </c>
      <c r="AI103" s="42"/>
      <c r="AJ103" s="44">
        <f t="shared" si="24"/>
        <v>155910923</v>
      </c>
    </row>
    <row r="104" spans="1:36">
      <c r="A104" s="18">
        <f t="shared" si="25"/>
        <v>2020</v>
      </c>
      <c r="B104" s="18" t="s">
        <v>36</v>
      </c>
      <c r="C104" s="36">
        <f>'IND GS'!R145</f>
        <v>27478</v>
      </c>
      <c r="D104" s="36">
        <f>'IND GSD-Sec'!R145+'IND GSD-Pri'!R145</f>
        <v>5860129</v>
      </c>
      <c r="E104" s="36">
        <f>'IND GSDTSec'!R145</f>
        <v>215037</v>
      </c>
      <c r="F104" s="36">
        <f>'IND GSTOU'!R145</f>
        <v>29180</v>
      </c>
      <c r="G104" s="36">
        <f>'IND LP-SEC'!R145+'IND LP-PRI'!R145</f>
        <v>4779385</v>
      </c>
      <c r="H104" s="42">
        <f>'IND LPT-SEC'!R145+'IND LPT-PRI'!R145</f>
        <v>2543877</v>
      </c>
      <c r="I104" s="42">
        <f>'IND RTP'!R145</f>
        <v>141532</v>
      </c>
      <c r="J104" s="36">
        <v>1353</v>
      </c>
      <c r="K104" s="52"/>
      <c r="L104" s="52"/>
      <c r="M104" s="186"/>
      <c r="N104" s="52"/>
      <c r="O104" s="59">
        <v>49000</v>
      </c>
      <c r="P104" s="52"/>
      <c r="Q104" s="52"/>
      <c r="R104" s="51">
        <v>3305000</v>
      </c>
      <c r="S104" s="51">
        <v>25599000</v>
      </c>
      <c r="T104" s="59">
        <v>111279000</v>
      </c>
      <c r="U104" s="59">
        <v>164000</v>
      </c>
      <c r="V104" s="59">
        <v>0</v>
      </c>
      <c r="W104" s="59">
        <v>3443000</v>
      </c>
      <c r="Y104" s="42">
        <f t="shared" si="14"/>
        <v>27478</v>
      </c>
      <c r="Z104" s="42">
        <f t="shared" si="15"/>
        <v>5909129</v>
      </c>
      <c r="AA104" s="42">
        <f t="shared" si="16"/>
        <v>215037</v>
      </c>
      <c r="AB104" s="42">
        <f t="shared" si="17"/>
        <v>29180</v>
      </c>
      <c r="AC104" s="42">
        <f t="shared" si="18"/>
        <v>8084385</v>
      </c>
      <c r="AD104" s="42">
        <f t="shared" si="19"/>
        <v>28142877</v>
      </c>
      <c r="AE104" s="42">
        <f t="shared" si="20"/>
        <v>111420532</v>
      </c>
      <c r="AF104" s="42">
        <f t="shared" si="21"/>
        <v>165353</v>
      </c>
      <c r="AG104" s="42">
        <f t="shared" si="22"/>
        <v>0</v>
      </c>
      <c r="AH104" s="42">
        <f t="shared" si="23"/>
        <v>3443000</v>
      </c>
      <c r="AI104" s="42"/>
      <c r="AJ104" s="44">
        <f t="shared" si="24"/>
        <v>157436971</v>
      </c>
    </row>
    <row r="105" spans="1:36">
      <c r="A105" s="18">
        <f t="shared" si="25"/>
        <v>2020</v>
      </c>
      <c r="B105" s="18" t="s">
        <v>41</v>
      </c>
      <c r="C105" s="36">
        <f>'IND GS'!R146</f>
        <v>29609</v>
      </c>
      <c r="D105" s="36">
        <f>'IND GSD-Sec'!R146+'IND GSD-Pri'!R146</f>
        <v>6255326</v>
      </c>
      <c r="E105" s="36">
        <f>'IND GSDTSec'!R146</f>
        <v>227822</v>
      </c>
      <c r="F105" s="36">
        <f>'IND GSTOU'!R146</f>
        <v>27398</v>
      </c>
      <c r="G105" s="36">
        <f>'IND LP-SEC'!R146+'IND LP-PRI'!R146</f>
        <v>4739281</v>
      </c>
      <c r="H105" s="42">
        <f>'IND LPT-SEC'!R146+'IND LPT-PRI'!R146</f>
        <v>2558716</v>
      </c>
      <c r="I105" s="42">
        <f>'IND RTP'!R146</f>
        <v>145413</v>
      </c>
      <c r="J105" s="36">
        <v>3688</v>
      </c>
      <c r="K105" s="52"/>
      <c r="L105" s="52"/>
      <c r="M105" s="186"/>
      <c r="N105" s="52"/>
      <c r="O105" s="59">
        <v>51000</v>
      </c>
      <c r="P105" s="52"/>
      <c r="Q105" s="52"/>
      <c r="R105" s="51">
        <v>3464000</v>
      </c>
      <c r="S105" s="51">
        <v>28593000</v>
      </c>
      <c r="T105" s="59">
        <v>125848000</v>
      </c>
      <c r="U105" s="59">
        <v>169000</v>
      </c>
      <c r="V105" s="59">
        <v>0</v>
      </c>
      <c r="W105" s="59">
        <v>3557000</v>
      </c>
      <c r="Y105" s="42">
        <f t="shared" si="14"/>
        <v>29609</v>
      </c>
      <c r="Z105" s="42">
        <f t="shared" si="15"/>
        <v>6306326</v>
      </c>
      <c r="AA105" s="42">
        <f t="shared" si="16"/>
        <v>227822</v>
      </c>
      <c r="AB105" s="42">
        <f t="shared" si="17"/>
        <v>27398</v>
      </c>
      <c r="AC105" s="42">
        <f t="shared" si="18"/>
        <v>8203281</v>
      </c>
      <c r="AD105" s="42">
        <f t="shared" si="19"/>
        <v>31151716</v>
      </c>
      <c r="AE105" s="42">
        <f t="shared" si="20"/>
        <v>125993413</v>
      </c>
      <c r="AF105" s="42">
        <f t="shared" si="21"/>
        <v>172688</v>
      </c>
      <c r="AG105" s="42">
        <f t="shared" si="22"/>
        <v>0</v>
      </c>
      <c r="AH105" s="42">
        <f t="shared" si="23"/>
        <v>3557000</v>
      </c>
      <c r="AI105" s="42"/>
      <c r="AJ105" s="44">
        <f t="shared" si="24"/>
        <v>175669253</v>
      </c>
    </row>
    <row r="106" spans="1:36">
      <c r="A106" s="18">
        <f t="shared" si="25"/>
        <v>2020</v>
      </c>
      <c r="B106" s="18" t="s">
        <v>42</v>
      </c>
      <c r="C106" s="36">
        <f>'IND GS'!R147</f>
        <v>31421</v>
      </c>
      <c r="D106" s="36">
        <f>'IND GSD-Sec'!R147+'IND GSD-Pri'!R147</f>
        <v>6248988</v>
      </c>
      <c r="E106" s="36">
        <f>'IND GSDTSec'!R147</f>
        <v>219993</v>
      </c>
      <c r="F106" s="36">
        <f>'IND GSTOU'!R147</f>
        <v>31219</v>
      </c>
      <c r="G106" s="36">
        <f>'IND LP-SEC'!R147+'IND LP-PRI'!R147</f>
        <v>4900736</v>
      </c>
      <c r="H106" s="42">
        <f>'IND LPT-SEC'!R147+'IND LPT-PRI'!R147</f>
        <v>2559272</v>
      </c>
      <c r="I106" s="42">
        <f>'IND RTP'!R147</f>
        <v>150335</v>
      </c>
      <c r="J106" s="36">
        <v>16777</v>
      </c>
      <c r="K106" s="52"/>
      <c r="L106" s="52"/>
      <c r="M106" s="186"/>
      <c r="N106" s="52"/>
      <c r="O106" s="59">
        <v>51000</v>
      </c>
      <c r="P106" s="52"/>
      <c r="Q106" s="52"/>
      <c r="R106" s="51">
        <v>3448000</v>
      </c>
      <c r="S106" s="51">
        <v>32436000</v>
      </c>
      <c r="T106" s="59">
        <v>124243000</v>
      </c>
      <c r="U106" s="59">
        <v>169000</v>
      </c>
      <c r="V106" s="59">
        <v>0</v>
      </c>
      <c r="W106" s="59">
        <v>3557000</v>
      </c>
      <c r="Y106" s="42">
        <f t="shared" si="14"/>
        <v>31421</v>
      </c>
      <c r="Z106" s="42">
        <f t="shared" si="15"/>
        <v>6299988</v>
      </c>
      <c r="AA106" s="42">
        <f t="shared" si="16"/>
        <v>219993</v>
      </c>
      <c r="AB106" s="42">
        <f t="shared" si="17"/>
        <v>31219</v>
      </c>
      <c r="AC106" s="42">
        <f t="shared" si="18"/>
        <v>8348736</v>
      </c>
      <c r="AD106" s="42">
        <f t="shared" si="19"/>
        <v>34995272</v>
      </c>
      <c r="AE106" s="42">
        <f t="shared" si="20"/>
        <v>124393335</v>
      </c>
      <c r="AF106" s="42">
        <f t="shared" si="21"/>
        <v>185777</v>
      </c>
      <c r="AG106" s="42">
        <f t="shared" si="22"/>
        <v>0</v>
      </c>
      <c r="AH106" s="42">
        <f t="shared" si="23"/>
        <v>3557000</v>
      </c>
      <c r="AI106" s="42"/>
      <c r="AJ106" s="44">
        <f t="shared" si="24"/>
        <v>178062741</v>
      </c>
    </row>
    <row r="107" spans="1:36">
      <c r="A107" s="18">
        <f t="shared" si="25"/>
        <v>2020</v>
      </c>
      <c r="B107" s="18" t="s">
        <v>43</v>
      </c>
      <c r="C107" s="36">
        <f>'IND GS'!R148</f>
        <v>33622</v>
      </c>
      <c r="D107" s="36">
        <f>'IND GSD-Sec'!R148+'IND GSD-Pri'!R148</f>
        <v>6060730</v>
      </c>
      <c r="E107" s="36">
        <f>'IND GSDTSec'!R148</f>
        <v>218563</v>
      </c>
      <c r="F107" s="36">
        <f>'IND GSTOU'!R148</f>
        <v>29188</v>
      </c>
      <c r="G107" s="36">
        <f>'IND LP-SEC'!R148+'IND LP-PRI'!R148</f>
        <v>4947967</v>
      </c>
      <c r="H107" s="42">
        <f>'IND LPT-SEC'!R148+'IND LPT-PRI'!R148</f>
        <v>2646955</v>
      </c>
      <c r="I107" s="42">
        <f>'IND RTP'!R148</f>
        <v>149200</v>
      </c>
      <c r="J107" s="36">
        <v>5241</v>
      </c>
      <c r="K107" s="52"/>
      <c r="L107" s="52"/>
      <c r="M107" s="186"/>
      <c r="N107" s="52"/>
      <c r="O107" s="59">
        <v>49000</v>
      </c>
      <c r="P107" s="52"/>
      <c r="Q107" s="52"/>
      <c r="R107" s="51">
        <v>3418000</v>
      </c>
      <c r="S107" s="51">
        <v>27030000</v>
      </c>
      <c r="T107" s="59">
        <v>113160000</v>
      </c>
      <c r="U107" s="59">
        <v>164000</v>
      </c>
      <c r="V107" s="59">
        <v>0</v>
      </c>
      <c r="W107" s="59">
        <v>3443000</v>
      </c>
      <c r="Y107" s="42">
        <f t="shared" si="14"/>
        <v>33622</v>
      </c>
      <c r="Z107" s="42">
        <f t="shared" si="15"/>
        <v>6109730</v>
      </c>
      <c r="AA107" s="42">
        <f t="shared" si="16"/>
        <v>218563</v>
      </c>
      <c r="AB107" s="42">
        <f t="shared" si="17"/>
        <v>29188</v>
      </c>
      <c r="AC107" s="42">
        <f t="shared" si="18"/>
        <v>8365967</v>
      </c>
      <c r="AD107" s="42">
        <f t="shared" si="19"/>
        <v>29676955</v>
      </c>
      <c r="AE107" s="42">
        <f t="shared" si="20"/>
        <v>113309200</v>
      </c>
      <c r="AF107" s="42">
        <f t="shared" si="21"/>
        <v>169241</v>
      </c>
      <c r="AG107" s="42">
        <f t="shared" si="22"/>
        <v>0</v>
      </c>
      <c r="AH107" s="42">
        <f t="shared" si="23"/>
        <v>3443000</v>
      </c>
      <c r="AI107" s="42"/>
      <c r="AJ107" s="44">
        <f t="shared" si="24"/>
        <v>161355466</v>
      </c>
    </row>
    <row r="108" spans="1:36">
      <c r="A108" s="18">
        <f t="shared" si="25"/>
        <v>2020</v>
      </c>
      <c r="B108" s="18" t="s">
        <v>44</v>
      </c>
      <c r="C108" s="36">
        <f>'IND GS'!R149</f>
        <v>27468</v>
      </c>
      <c r="D108" s="36">
        <f>'IND GSD-Sec'!R149+'IND GSD-Pri'!R149</f>
        <v>5536400</v>
      </c>
      <c r="E108" s="36">
        <f>'IND GSDTSec'!R149</f>
        <v>211957</v>
      </c>
      <c r="F108" s="36">
        <f>'IND GSTOU'!R149</f>
        <v>24802</v>
      </c>
      <c r="G108" s="36">
        <f>'IND LP-SEC'!R149+'IND LP-PRI'!R149</f>
        <v>4399856</v>
      </c>
      <c r="H108" s="42">
        <f>'IND LPT-SEC'!R149+'IND LPT-PRI'!R149</f>
        <v>2386011</v>
      </c>
      <c r="I108" s="42">
        <f>'IND RTP'!R149</f>
        <v>135877</v>
      </c>
      <c r="J108" s="36">
        <v>5149</v>
      </c>
      <c r="K108" s="52"/>
      <c r="L108" s="52"/>
      <c r="M108" s="186"/>
      <c r="N108" s="52"/>
      <c r="O108" s="59">
        <v>51000</v>
      </c>
      <c r="P108" s="52"/>
      <c r="Q108" s="52"/>
      <c r="R108" s="51">
        <v>3354000</v>
      </c>
      <c r="S108" s="51">
        <v>25018000</v>
      </c>
      <c r="T108" s="59">
        <v>102995000</v>
      </c>
      <c r="U108" s="59">
        <v>169000</v>
      </c>
      <c r="V108" s="59">
        <v>6962000</v>
      </c>
      <c r="W108" s="59">
        <v>3557000</v>
      </c>
      <c r="Y108" s="42">
        <f t="shared" si="14"/>
        <v>27468</v>
      </c>
      <c r="Z108" s="42">
        <f t="shared" si="15"/>
        <v>5587400</v>
      </c>
      <c r="AA108" s="42">
        <f t="shared" si="16"/>
        <v>211957</v>
      </c>
      <c r="AB108" s="42">
        <f t="shared" si="17"/>
        <v>24802</v>
      </c>
      <c r="AC108" s="42">
        <f t="shared" si="18"/>
        <v>7753856</v>
      </c>
      <c r="AD108" s="42">
        <f t="shared" si="19"/>
        <v>27404011</v>
      </c>
      <c r="AE108" s="42">
        <f t="shared" si="20"/>
        <v>103130877</v>
      </c>
      <c r="AF108" s="42">
        <f t="shared" si="21"/>
        <v>174149</v>
      </c>
      <c r="AG108" s="42">
        <f t="shared" si="22"/>
        <v>6962000</v>
      </c>
      <c r="AH108" s="42">
        <f t="shared" si="23"/>
        <v>3557000</v>
      </c>
      <c r="AI108" s="42"/>
      <c r="AJ108" s="44">
        <f t="shared" si="24"/>
        <v>154833520</v>
      </c>
    </row>
    <row r="109" spans="1:36">
      <c r="A109" s="18">
        <f t="shared" si="25"/>
        <v>2020</v>
      </c>
      <c r="B109" s="18" t="s">
        <v>45</v>
      </c>
      <c r="C109" s="36">
        <f>'IND GS'!R150</f>
        <v>22628</v>
      </c>
      <c r="D109" s="36">
        <f>'IND GSD-Sec'!R150+'IND GSD-Pri'!R150</f>
        <v>4597998</v>
      </c>
      <c r="E109" s="36">
        <f>'IND GSDTSec'!R150</f>
        <v>190106</v>
      </c>
      <c r="F109" s="36">
        <f>'IND GSTOU'!R150</f>
        <v>20292</v>
      </c>
      <c r="G109" s="36">
        <f>'IND LP-SEC'!R150+'IND LP-PRI'!R150</f>
        <v>3761772</v>
      </c>
      <c r="H109" s="42">
        <f>'IND LPT-SEC'!R150+'IND LPT-PRI'!R150</f>
        <v>2307699</v>
      </c>
      <c r="I109" s="42">
        <f>'IND RTP'!R150</f>
        <v>117634</v>
      </c>
      <c r="J109" s="36">
        <v>2196</v>
      </c>
      <c r="K109" s="52"/>
      <c r="L109" s="52"/>
      <c r="M109" s="186"/>
      <c r="N109" s="52"/>
      <c r="O109" s="59">
        <v>49000</v>
      </c>
      <c r="P109" s="52"/>
      <c r="Q109" s="52"/>
      <c r="R109" s="51">
        <v>3164000</v>
      </c>
      <c r="S109" s="51">
        <v>22271000</v>
      </c>
      <c r="T109" s="59">
        <v>88469000</v>
      </c>
      <c r="U109" s="59">
        <v>164000</v>
      </c>
      <c r="V109" s="59">
        <v>6738000</v>
      </c>
      <c r="W109" s="59">
        <v>3443000</v>
      </c>
      <c r="Y109" s="42">
        <f t="shared" si="14"/>
        <v>22628</v>
      </c>
      <c r="Z109" s="42">
        <f t="shared" si="15"/>
        <v>4646998</v>
      </c>
      <c r="AA109" s="42">
        <f t="shared" si="16"/>
        <v>190106</v>
      </c>
      <c r="AB109" s="42">
        <f t="shared" si="17"/>
        <v>20292</v>
      </c>
      <c r="AC109" s="42">
        <f t="shared" si="18"/>
        <v>6925772</v>
      </c>
      <c r="AD109" s="42">
        <f t="shared" si="19"/>
        <v>24578699</v>
      </c>
      <c r="AE109" s="42">
        <f t="shared" si="20"/>
        <v>88586634</v>
      </c>
      <c r="AF109" s="42">
        <f t="shared" si="21"/>
        <v>166196</v>
      </c>
      <c r="AG109" s="42">
        <f t="shared" si="22"/>
        <v>6738000</v>
      </c>
      <c r="AH109" s="42">
        <f t="shared" si="23"/>
        <v>3443000</v>
      </c>
      <c r="AI109" s="42"/>
      <c r="AJ109" s="44">
        <f t="shared" si="24"/>
        <v>135318325</v>
      </c>
    </row>
    <row r="110" spans="1:36">
      <c r="A110" s="18">
        <f t="shared" si="25"/>
        <v>2020</v>
      </c>
      <c r="B110" s="18" t="s">
        <v>46</v>
      </c>
      <c r="C110" s="36">
        <f>'IND GS'!R151</f>
        <v>25901</v>
      </c>
      <c r="D110" s="36">
        <f>'IND GSD-Sec'!R151+'IND GSD-Pri'!R151</f>
        <v>4861823</v>
      </c>
      <c r="E110" s="36">
        <f>'IND GSDTSec'!R151</f>
        <v>181604</v>
      </c>
      <c r="F110" s="36">
        <f>'IND GSTOU'!R151</f>
        <v>18983</v>
      </c>
      <c r="G110" s="36">
        <f>'IND LP-SEC'!R151+'IND LP-PRI'!R151</f>
        <v>3925623</v>
      </c>
      <c r="H110" s="42">
        <f>'IND LPT-SEC'!R151+'IND LPT-PRI'!R151</f>
        <v>2365293</v>
      </c>
      <c r="I110" s="42">
        <f>'IND RTP'!R151</f>
        <v>124869</v>
      </c>
      <c r="J110" s="36">
        <v>659</v>
      </c>
      <c r="K110" s="52"/>
      <c r="L110" s="52"/>
      <c r="M110" s="186"/>
      <c r="N110" s="52"/>
      <c r="O110" s="59">
        <v>50000</v>
      </c>
      <c r="P110" s="52"/>
      <c r="Q110" s="52"/>
      <c r="R110" s="51">
        <v>3237000</v>
      </c>
      <c r="S110" s="51">
        <v>24112000</v>
      </c>
      <c r="T110" s="59">
        <v>88839000</v>
      </c>
      <c r="U110" s="59">
        <v>172000</v>
      </c>
      <c r="V110" s="59">
        <v>0</v>
      </c>
      <c r="W110" s="59">
        <v>3558000</v>
      </c>
      <c r="Y110" s="42">
        <f t="shared" si="14"/>
        <v>25901</v>
      </c>
      <c r="Z110" s="42">
        <f t="shared" si="15"/>
        <v>4911823</v>
      </c>
      <c r="AA110" s="42">
        <f t="shared" si="16"/>
        <v>181604</v>
      </c>
      <c r="AB110" s="42">
        <f t="shared" si="17"/>
        <v>18983</v>
      </c>
      <c r="AC110" s="42">
        <f t="shared" si="18"/>
        <v>7162623</v>
      </c>
      <c r="AD110" s="42">
        <f t="shared" si="19"/>
        <v>26477293</v>
      </c>
      <c r="AE110" s="42">
        <f t="shared" si="20"/>
        <v>88963869</v>
      </c>
      <c r="AF110" s="42">
        <f t="shared" si="21"/>
        <v>172659</v>
      </c>
      <c r="AG110" s="42">
        <f t="shared" si="22"/>
        <v>0</v>
      </c>
      <c r="AH110" s="42">
        <f t="shared" si="23"/>
        <v>3558000</v>
      </c>
      <c r="AI110" s="42"/>
      <c r="AJ110" s="44">
        <f t="shared" si="24"/>
        <v>131472755</v>
      </c>
    </row>
    <row r="111" spans="1:36">
      <c r="A111" s="18">
        <f t="shared" si="25"/>
        <v>2021</v>
      </c>
      <c r="B111" s="18" t="s">
        <v>31</v>
      </c>
      <c r="C111" s="36">
        <f>'IND GS'!R152</f>
        <v>31047</v>
      </c>
      <c r="D111" s="36">
        <f>'IND GSD-Sec'!R152+'IND GSD-Pri'!R152</f>
        <v>4994066</v>
      </c>
      <c r="E111" s="36">
        <f>'IND GSDTSec'!R152</f>
        <v>178888</v>
      </c>
      <c r="F111" s="36">
        <f>'IND GSTOU'!R152</f>
        <v>17568</v>
      </c>
      <c r="G111" s="36">
        <f>'IND LP-SEC'!R152+'IND LP-PRI'!R152</f>
        <v>3810841</v>
      </c>
      <c r="H111" s="42">
        <f>'IND LPT-SEC'!R152+'IND LPT-PRI'!R152</f>
        <v>2318533</v>
      </c>
      <c r="I111" s="42">
        <f>'IND RTP'!R152</f>
        <v>121203</v>
      </c>
      <c r="J111" s="36">
        <v>4072</v>
      </c>
      <c r="K111" s="52"/>
      <c r="L111" s="52"/>
      <c r="M111" s="186"/>
      <c r="N111" s="52"/>
      <c r="O111" s="59">
        <v>51000</v>
      </c>
      <c r="P111" s="52"/>
      <c r="Q111" s="52"/>
      <c r="R111" s="51">
        <v>3257000</v>
      </c>
      <c r="S111" s="51">
        <v>21321000</v>
      </c>
      <c r="T111" s="59">
        <v>93121000</v>
      </c>
      <c r="U111" s="59">
        <v>170000</v>
      </c>
      <c r="V111" s="59">
        <v>0</v>
      </c>
      <c r="W111" s="59">
        <v>3567000</v>
      </c>
      <c r="Y111" s="42">
        <f t="shared" si="14"/>
        <v>31047</v>
      </c>
      <c r="Z111" s="42">
        <f t="shared" si="15"/>
        <v>5045066</v>
      </c>
      <c r="AA111" s="42">
        <f t="shared" si="16"/>
        <v>178888</v>
      </c>
      <c r="AB111" s="42">
        <f t="shared" si="17"/>
        <v>17568</v>
      </c>
      <c r="AC111" s="42">
        <f t="shared" si="18"/>
        <v>7067841</v>
      </c>
      <c r="AD111" s="42">
        <f t="shared" si="19"/>
        <v>23639533</v>
      </c>
      <c r="AE111" s="42">
        <f t="shared" si="20"/>
        <v>93242203</v>
      </c>
      <c r="AF111" s="42">
        <f t="shared" si="21"/>
        <v>174072</v>
      </c>
      <c r="AG111" s="42">
        <f t="shared" si="22"/>
        <v>0</v>
      </c>
      <c r="AH111" s="42">
        <f t="shared" si="23"/>
        <v>3567000</v>
      </c>
      <c r="AI111" s="42"/>
      <c r="AJ111" s="44">
        <f t="shared" si="24"/>
        <v>132963218</v>
      </c>
    </row>
    <row r="112" spans="1:36">
      <c r="A112" s="18">
        <f t="shared" si="25"/>
        <v>2021</v>
      </c>
      <c r="B112" s="18" t="s">
        <v>32</v>
      </c>
      <c r="C112" s="36">
        <f>'IND GS'!R153</f>
        <v>30865</v>
      </c>
      <c r="D112" s="36">
        <f>'IND GSD-Sec'!R153+'IND GSD-Pri'!R153</f>
        <v>4797142</v>
      </c>
      <c r="E112" s="36">
        <f>'IND GSDTSec'!R153</f>
        <v>168828</v>
      </c>
      <c r="F112" s="36">
        <f>'IND GSTOU'!R153</f>
        <v>22690</v>
      </c>
      <c r="G112" s="36">
        <f>'IND LP-SEC'!R153+'IND LP-PRI'!R153</f>
        <v>3580032</v>
      </c>
      <c r="H112" s="42">
        <f>'IND LPT-SEC'!R153+'IND LPT-PRI'!R153</f>
        <v>2287145</v>
      </c>
      <c r="I112" s="42">
        <f>'IND RTP'!R153</f>
        <v>115551</v>
      </c>
      <c r="J112" s="36">
        <v>1379</v>
      </c>
      <c r="K112" s="52"/>
      <c r="L112" s="52"/>
      <c r="M112" s="186"/>
      <c r="N112" s="52"/>
      <c r="O112" s="59">
        <v>46000</v>
      </c>
      <c r="P112" s="52"/>
      <c r="Q112" s="52"/>
      <c r="R112" s="51">
        <v>2900000</v>
      </c>
      <c r="S112" s="51">
        <v>22292000</v>
      </c>
      <c r="T112" s="59">
        <v>77269000</v>
      </c>
      <c r="U112" s="59">
        <v>153000</v>
      </c>
      <c r="V112" s="59">
        <v>0</v>
      </c>
      <c r="W112" s="59">
        <v>3222000</v>
      </c>
      <c r="Y112" s="42">
        <f t="shared" si="14"/>
        <v>30865</v>
      </c>
      <c r="Z112" s="42">
        <f t="shared" si="15"/>
        <v>4843142</v>
      </c>
      <c r="AA112" s="42">
        <f t="shared" si="16"/>
        <v>168828</v>
      </c>
      <c r="AB112" s="42">
        <f t="shared" si="17"/>
        <v>22690</v>
      </c>
      <c r="AC112" s="42">
        <f t="shared" si="18"/>
        <v>6480032</v>
      </c>
      <c r="AD112" s="42">
        <f t="shared" si="19"/>
        <v>24579145</v>
      </c>
      <c r="AE112" s="42">
        <f t="shared" si="20"/>
        <v>77384551</v>
      </c>
      <c r="AF112" s="42">
        <f t="shared" si="21"/>
        <v>154379</v>
      </c>
      <c r="AG112" s="42">
        <f t="shared" si="22"/>
        <v>0</v>
      </c>
      <c r="AH112" s="42">
        <f t="shared" si="23"/>
        <v>3222000</v>
      </c>
      <c r="AI112" s="42"/>
      <c r="AJ112" s="44">
        <f t="shared" si="24"/>
        <v>116885632</v>
      </c>
    </row>
    <row r="113" spans="1:36">
      <c r="A113" s="18">
        <f t="shared" si="25"/>
        <v>2021</v>
      </c>
      <c r="B113" s="18" t="s">
        <v>33</v>
      </c>
      <c r="C113" s="36">
        <f>'IND GS'!R154</f>
        <v>30740</v>
      </c>
      <c r="D113" s="36">
        <f>'IND GSD-Sec'!R154+'IND GSD-Pri'!R154</f>
        <v>4802219</v>
      </c>
      <c r="E113" s="36">
        <f>'IND GSDTSec'!R154</f>
        <v>169325</v>
      </c>
      <c r="F113" s="36">
        <f>'IND GSTOU'!R154</f>
        <v>21547</v>
      </c>
      <c r="G113" s="36">
        <f>'IND LP-SEC'!R154+'IND LP-PRI'!R154</f>
        <v>3852942</v>
      </c>
      <c r="H113" s="42">
        <f>'IND LPT-SEC'!R154+'IND LPT-PRI'!R154</f>
        <v>2195915</v>
      </c>
      <c r="I113" s="42">
        <f>'IND RTP'!R154</f>
        <v>122638</v>
      </c>
      <c r="J113" s="36">
        <v>816</v>
      </c>
      <c r="K113" s="52"/>
      <c r="L113" s="52"/>
      <c r="M113" s="186"/>
      <c r="N113" s="52"/>
      <c r="O113" s="59">
        <v>51000</v>
      </c>
      <c r="P113" s="52"/>
      <c r="Q113" s="52"/>
      <c r="R113" s="51">
        <v>3184000</v>
      </c>
      <c r="S113" s="51">
        <v>21964000</v>
      </c>
      <c r="T113" s="59">
        <v>95301000</v>
      </c>
      <c r="U113" s="59">
        <v>170000</v>
      </c>
      <c r="V113" s="59">
        <v>0</v>
      </c>
      <c r="W113" s="59">
        <v>3567000</v>
      </c>
      <c r="Y113" s="42">
        <f t="shared" si="14"/>
        <v>30740</v>
      </c>
      <c r="Z113" s="42">
        <f t="shared" si="15"/>
        <v>4853219</v>
      </c>
      <c r="AA113" s="42">
        <f t="shared" si="16"/>
        <v>169325</v>
      </c>
      <c r="AB113" s="42">
        <f t="shared" si="17"/>
        <v>21547</v>
      </c>
      <c r="AC113" s="42">
        <f t="shared" si="18"/>
        <v>7036942</v>
      </c>
      <c r="AD113" s="42">
        <f t="shared" si="19"/>
        <v>24159915</v>
      </c>
      <c r="AE113" s="42">
        <f t="shared" si="20"/>
        <v>95423638</v>
      </c>
      <c r="AF113" s="42">
        <f t="shared" si="21"/>
        <v>170816</v>
      </c>
      <c r="AG113" s="42">
        <f t="shared" si="22"/>
        <v>0</v>
      </c>
      <c r="AH113" s="42">
        <f t="shared" si="23"/>
        <v>3567000</v>
      </c>
      <c r="AI113" s="42"/>
      <c r="AJ113" s="44">
        <f t="shared" si="24"/>
        <v>135433142</v>
      </c>
    </row>
    <row r="114" spans="1:36">
      <c r="A114" s="18">
        <f t="shared" si="25"/>
        <v>2021</v>
      </c>
      <c r="B114" s="18" t="s">
        <v>34</v>
      </c>
      <c r="C114" s="36">
        <f>'IND GS'!R155</f>
        <v>30366</v>
      </c>
      <c r="D114" s="36">
        <f>'IND GSD-Sec'!R155+'IND GSD-Pri'!R155</f>
        <v>5078870</v>
      </c>
      <c r="E114" s="36">
        <f>'IND GSDTSec'!R155</f>
        <v>177198</v>
      </c>
      <c r="F114" s="36">
        <f>'IND GSTOU'!R155</f>
        <v>20458</v>
      </c>
      <c r="G114" s="36">
        <f>'IND LP-SEC'!R155+'IND LP-PRI'!R155</f>
        <v>4138705</v>
      </c>
      <c r="H114" s="42">
        <f>'IND LPT-SEC'!R155+'IND LPT-PRI'!R155</f>
        <v>2397180</v>
      </c>
      <c r="I114" s="42">
        <f>'IND RTP'!R155</f>
        <v>125036</v>
      </c>
      <c r="J114" s="36">
        <v>87077</v>
      </c>
      <c r="K114" s="52"/>
      <c r="L114" s="52"/>
      <c r="M114" s="186"/>
      <c r="N114" s="52"/>
      <c r="O114" s="59">
        <v>49000</v>
      </c>
      <c r="P114" s="52"/>
      <c r="Q114" s="52"/>
      <c r="R114" s="51">
        <v>3123000</v>
      </c>
      <c r="S114" s="51">
        <v>23027000</v>
      </c>
      <c r="T114" s="59">
        <v>96519000</v>
      </c>
      <c r="U114" s="59">
        <v>164000</v>
      </c>
      <c r="V114" s="59">
        <v>0</v>
      </c>
      <c r="W114" s="59">
        <v>3452000</v>
      </c>
      <c r="Y114" s="42">
        <f t="shared" si="14"/>
        <v>30366</v>
      </c>
      <c r="Z114" s="42">
        <f t="shared" si="15"/>
        <v>5127870</v>
      </c>
      <c r="AA114" s="42">
        <f t="shared" si="16"/>
        <v>177198</v>
      </c>
      <c r="AB114" s="42">
        <f t="shared" si="17"/>
        <v>20458</v>
      </c>
      <c r="AC114" s="42">
        <f t="shared" si="18"/>
        <v>7261705</v>
      </c>
      <c r="AD114" s="42">
        <f t="shared" si="19"/>
        <v>25424180</v>
      </c>
      <c r="AE114" s="42">
        <f t="shared" si="20"/>
        <v>96644036</v>
      </c>
      <c r="AF114" s="42">
        <f t="shared" si="21"/>
        <v>251077</v>
      </c>
      <c r="AG114" s="42">
        <f t="shared" si="22"/>
        <v>0</v>
      </c>
      <c r="AH114" s="42">
        <f t="shared" si="23"/>
        <v>3452000</v>
      </c>
      <c r="AI114" s="42"/>
      <c r="AJ114" s="44">
        <f t="shared" si="24"/>
        <v>138388890</v>
      </c>
    </row>
    <row r="115" spans="1:36">
      <c r="A115" s="18">
        <f t="shared" si="25"/>
        <v>2021</v>
      </c>
      <c r="B115" s="18" t="s">
        <v>35</v>
      </c>
      <c r="C115" s="36">
        <f>'IND GS'!R156</f>
        <v>23886</v>
      </c>
      <c r="D115" s="36">
        <f>'IND GSD-Sec'!R156+'IND GSD-Pri'!R156</f>
        <v>5204342</v>
      </c>
      <c r="E115" s="36">
        <f>'IND GSDTSec'!R156</f>
        <v>196089</v>
      </c>
      <c r="F115" s="36">
        <f>'IND GSTOU'!R156</f>
        <v>30666</v>
      </c>
      <c r="G115" s="36">
        <f>'IND LP-SEC'!R156+'IND LP-PRI'!R156</f>
        <v>4190500</v>
      </c>
      <c r="H115" s="42">
        <f>'IND LPT-SEC'!R156+'IND LPT-PRI'!R156</f>
        <v>2424586</v>
      </c>
      <c r="I115" s="42">
        <f>'IND RTP'!R156</f>
        <v>124610</v>
      </c>
      <c r="J115" s="36">
        <v>8244</v>
      </c>
      <c r="K115" s="52"/>
      <c r="L115" s="52"/>
      <c r="M115" s="186"/>
      <c r="N115" s="52"/>
      <c r="O115" s="59">
        <v>51000</v>
      </c>
      <c r="P115" s="52"/>
      <c r="Q115" s="52"/>
      <c r="R115" s="51">
        <v>3330000</v>
      </c>
      <c r="S115" s="51">
        <v>26958000</v>
      </c>
      <c r="T115" s="59">
        <v>109795000</v>
      </c>
      <c r="U115" s="59">
        <v>170000</v>
      </c>
      <c r="V115" s="59">
        <v>0</v>
      </c>
      <c r="W115" s="59">
        <v>3567000</v>
      </c>
      <c r="Y115" s="42">
        <f t="shared" si="14"/>
        <v>23886</v>
      </c>
      <c r="Z115" s="42">
        <f t="shared" si="15"/>
        <v>5255342</v>
      </c>
      <c r="AA115" s="42">
        <f t="shared" si="16"/>
        <v>196089</v>
      </c>
      <c r="AB115" s="42">
        <f t="shared" si="17"/>
        <v>30666</v>
      </c>
      <c r="AC115" s="42">
        <f t="shared" si="18"/>
        <v>7520500</v>
      </c>
      <c r="AD115" s="42">
        <f t="shared" si="19"/>
        <v>29382586</v>
      </c>
      <c r="AE115" s="42">
        <f t="shared" si="20"/>
        <v>109919610</v>
      </c>
      <c r="AF115" s="42">
        <f t="shared" si="21"/>
        <v>178244</v>
      </c>
      <c r="AG115" s="42">
        <f t="shared" si="22"/>
        <v>0</v>
      </c>
      <c r="AH115" s="42">
        <f t="shared" si="23"/>
        <v>3567000</v>
      </c>
      <c r="AI115" s="42"/>
      <c r="AJ115" s="44">
        <f t="shared" si="24"/>
        <v>156073923</v>
      </c>
    </row>
    <row r="116" spans="1:36">
      <c r="A116" s="18">
        <f t="shared" si="25"/>
        <v>2021</v>
      </c>
      <c r="B116" s="18" t="s">
        <v>36</v>
      </c>
      <c r="C116" s="36">
        <f>'IND GS'!R157</f>
        <v>27478</v>
      </c>
      <c r="D116" s="36">
        <f>'IND GSD-Sec'!R157+'IND GSD-Pri'!R157</f>
        <v>5896112</v>
      </c>
      <c r="E116" s="36">
        <f>'IND GSDTSec'!R157</f>
        <v>215037</v>
      </c>
      <c r="F116" s="36">
        <f>'IND GSTOU'!R157</f>
        <v>29180</v>
      </c>
      <c r="G116" s="36">
        <f>'IND LP-SEC'!R157+'IND LP-PRI'!R157</f>
        <v>4779385</v>
      </c>
      <c r="H116" s="42">
        <f>'IND LPT-SEC'!R157+'IND LPT-PRI'!R157</f>
        <v>2543877</v>
      </c>
      <c r="I116" s="42">
        <f>'IND RTP'!R157</f>
        <v>141532</v>
      </c>
      <c r="J116" s="36">
        <v>1353</v>
      </c>
      <c r="K116" s="52"/>
      <c r="L116" s="52"/>
      <c r="M116" s="186"/>
      <c r="N116" s="52"/>
      <c r="O116" s="59">
        <v>49000</v>
      </c>
      <c r="P116" s="52"/>
      <c r="Q116" s="52"/>
      <c r="R116" s="51">
        <v>3313000</v>
      </c>
      <c r="S116" s="51">
        <v>25604000</v>
      </c>
      <c r="T116" s="59">
        <v>111415000</v>
      </c>
      <c r="U116" s="59">
        <v>164000</v>
      </c>
      <c r="V116" s="59">
        <v>0</v>
      </c>
      <c r="W116" s="59">
        <v>3452000</v>
      </c>
      <c r="Y116" s="42">
        <f t="shared" si="14"/>
        <v>27478</v>
      </c>
      <c r="Z116" s="42">
        <f t="shared" si="15"/>
        <v>5945112</v>
      </c>
      <c r="AA116" s="42">
        <f t="shared" si="16"/>
        <v>215037</v>
      </c>
      <c r="AB116" s="42">
        <f t="shared" si="17"/>
        <v>29180</v>
      </c>
      <c r="AC116" s="42">
        <f t="shared" si="18"/>
        <v>8092385</v>
      </c>
      <c r="AD116" s="42">
        <f t="shared" si="19"/>
        <v>28147877</v>
      </c>
      <c r="AE116" s="42">
        <f t="shared" si="20"/>
        <v>111556532</v>
      </c>
      <c r="AF116" s="42">
        <f t="shared" si="21"/>
        <v>165353</v>
      </c>
      <c r="AG116" s="42">
        <f t="shared" si="22"/>
        <v>0</v>
      </c>
      <c r="AH116" s="42">
        <f t="shared" si="23"/>
        <v>3452000</v>
      </c>
      <c r="AI116" s="42"/>
      <c r="AJ116" s="44">
        <f t="shared" si="24"/>
        <v>157630954</v>
      </c>
    </row>
    <row r="117" spans="1:36">
      <c r="A117" s="18">
        <f t="shared" si="25"/>
        <v>2021</v>
      </c>
      <c r="B117" s="18" t="s">
        <v>41</v>
      </c>
      <c r="C117" s="36">
        <f>'IND GS'!R158</f>
        <v>29609</v>
      </c>
      <c r="D117" s="36">
        <f>'IND GSD-Sec'!R158+'IND GSD-Pri'!R158</f>
        <v>6293769</v>
      </c>
      <c r="E117" s="36">
        <f>'IND GSDTSec'!R158</f>
        <v>227822</v>
      </c>
      <c r="F117" s="36">
        <f>'IND GSTOU'!R158</f>
        <v>27398</v>
      </c>
      <c r="G117" s="36">
        <f>'IND LP-SEC'!R158+'IND LP-PRI'!R158</f>
        <v>4739281</v>
      </c>
      <c r="H117" s="42">
        <f>'IND LPT-SEC'!R158+'IND LPT-PRI'!R158</f>
        <v>2558716</v>
      </c>
      <c r="I117" s="42">
        <f>'IND RTP'!R158</f>
        <v>145413</v>
      </c>
      <c r="J117" s="36">
        <v>3688</v>
      </c>
      <c r="K117" s="52"/>
      <c r="L117" s="52"/>
      <c r="M117" s="186"/>
      <c r="N117" s="52"/>
      <c r="O117" s="59">
        <v>51000</v>
      </c>
      <c r="P117" s="52"/>
      <c r="Q117" s="52"/>
      <c r="R117" s="51">
        <v>3473000</v>
      </c>
      <c r="S117" s="51">
        <v>28600000</v>
      </c>
      <c r="T117" s="59">
        <v>125984000</v>
      </c>
      <c r="U117" s="59">
        <v>170000</v>
      </c>
      <c r="V117" s="59">
        <v>0</v>
      </c>
      <c r="W117" s="59">
        <v>3567000</v>
      </c>
      <c r="Y117" s="42">
        <f t="shared" si="14"/>
        <v>29609</v>
      </c>
      <c r="Z117" s="42">
        <f t="shared" si="15"/>
        <v>6344769</v>
      </c>
      <c r="AA117" s="42">
        <f t="shared" si="16"/>
        <v>227822</v>
      </c>
      <c r="AB117" s="42">
        <f t="shared" si="17"/>
        <v>27398</v>
      </c>
      <c r="AC117" s="42">
        <f t="shared" si="18"/>
        <v>8212281</v>
      </c>
      <c r="AD117" s="42">
        <f t="shared" si="19"/>
        <v>31158716</v>
      </c>
      <c r="AE117" s="42">
        <f t="shared" si="20"/>
        <v>126129413</v>
      </c>
      <c r="AF117" s="42">
        <f t="shared" si="21"/>
        <v>173688</v>
      </c>
      <c r="AG117" s="42">
        <f t="shared" si="22"/>
        <v>0</v>
      </c>
      <c r="AH117" s="42">
        <f t="shared" si="23"/>
        <v>3567000</v>
      </c>
      <c r="AI117" s="42"/>
      <c r="AJ117" s="44">
        <f t="shared" si="24"/>
        <v>175870696</v>
      </c>
    </row>
    <row r="118" spans="1:36">
      <c r="A118" s="18">
        <f t="shared" si="25"/>
        <v>2021</v>
      </c>
      <c r="B118" s="18" t="s">
        <v>42</v>
      </c>
      <c r="C118" s="36">
        <f>'IND GS'!R159</f>
        <v>31421</v>
      </c>
      <c r="D118" s="36">
        <f>'IND GSD-Sec'!R159+'IND GSD-Pri'!R159</f>
        <v>6287391</v>
      </c>
      <c r="E118" s="36">
        <f>'IND GSDTSec'!R159</f>
        <v>219993</v>
      </c>
      <c r="F118" s="36">
        <f>'IND GSTOU'!R159</f>
        <v>31219</v>
      </c>
      <c r="G118" s="36">
        <f>'IND LP-SEC'!R159+'IND LP-PRI'!R159</f>
        <v>4900736</v>
      </c>
      <c r="H118" s="42">
        <f>'IND LPT-SEC'!R159+'IND LPT-PRI'!R159</f>
        <v>2559272</v>
      </c>
      <c r="I118" s="42">
        <f>'IND RTP'!R159</f>
        <v>150335</v>
      </c>
      <c r="J118" s="36">
        <v>16777</v>
      </c>
      <c r="K118" s="52"/>
      <c r="L118" s="52"/>
      <c r="M118" s="186"/>
      <c r="N118" s="52"/>
      <c r="O118" s="59">
        <v>51000</v>
      </c>
      <c r="P118" s="52"/>
      <c r="Q118" s="52"/>
      <c r="R118" s="51">
        <v>3457000</v>
      </c>
      <c r="S118" s="51">
        <v>32443000</v>
      </c>
      <c r="T118" s="59">
        <v>124379000</v>
      </c>
      <c r="U118" s="59">
        <v>170000</v>
      </c>
      <c r="V118" s="59">
        <v>0</v>
      </c>
      <c r="W118" s="59">
        <v>3567000</v>
      </c>
      <c r="Y118" s="42">
        <f t="shared" si="14"/>
        <v>31421</v>
      </c>
      <c r="Z118" s="42">
        <f t="shared" si="15"/>
        <v>6338391</v>
      </c>
      <c r="AA118" s="42">
        <f t="shared" si="16"/>
        <v>219993</v>
      </c>
      <c r="AB118" s="42">
        <f t="shared" si="17"/>
        <v>31219</v>
      </c>
      <c r="AC118" s="42">
        <f t="shared" si="18"/>
        <v>8357736</v>
      </c>
      <c r="AD118" s="42">
        <f t="shared" si="19"/>
        <v>35002272</v>
      </c>
      <c r="AE118" s="42">
        <f t="shared" si="20"/>
        <v>124529335</v>
      </c>
      <c r="AF118" s="42">
        <f t="shared" si="21"/>
        <v>186777</v>
      </c>
      <c r="AG118" s="42">
        <f t="shared" si="22"/>
        <v>0</v>
      </c>
      <c r="AH118" s="42">
        <f t="shared" si="23"/>
        <v>3567000</v>
      </c>
      <c r="AI118" s="42"/>
      <c r="AJ118" s="44">
        <f t="shared" si="24"/>
        <v>178264144</v>
      </c>
    </row>
    <row r="119" spans="1:36">
      <c r="A119" s="18">
        <f t="shared" si="25"/>
        <v>2021</v>
      </c>
      <c r="B119" s="18" t="s">
        <v>43</v>
      </c>
      <c r="C119" s="36">
        <f>'IND GS'!R160</f>
        <v>33622</v>
      </c>
      <c r="D119" s="36">
        <f>'IND GSD-Sec'!R160+'IND GSD-Pri'!R160</f>
        <v>6097970</v>
      </c>
      <c r="E119" s="36">
        <f>'IND GSDTSec'!R160</f>
        <v>218563</v>
      </c>
      <c r="F119" s="36">
        <f>'IND GSTOU'!R160</f>
        <v>29188</v>
      </c>
      <c r="G119" s="36">
        <f>'IND LP-SEC'!R160+'IND LP-PRI'!R160</f>
        <v>4947967</v>
      </c>
      <c r="H119" s="42">
        <f>'IND LPT-SEC'!R160+'IND LPT-PRI'!R160</f>
        <v>2646955</v>
      </c>
      <c r="I119" s="42">
        <f>'IND RTP'!R160</f>
        <v>149200</v>
      </c>
      <c r="J119" s="36">
        <v>5241</v>
      </c>
      <c r="K119" s="52"/>
      <c r="L119" s="52"/>
      <c r="M119" s="186"/>
      <c r="N119" s="52"/>
      <c r="O119" s="59">
        <v>49000</v>
      </c>
      <c r="P119" s="52"/>
      <c r="Q119" s="52"/>
      <c r="R119" s="51">
        <v>3426000</v>
      </c>
      <c r="S119" s="51">
        <v>27035000</v>
      </c>
      <c r="T119" s="59">
        <v>113296000</v>
      </c>
      <c r="U119" s="59">
        <v>164000</v>
      </c>
      <c r="V119" s="59">
        <v>0</v>
      </c>
      <c r="W119" s="59">
        <v>3452000</v>
      </c>
      <c r="Y119" s="42">
        <f t="shared" si="14"/>
        <v>33622</v>
      </c>
      <c r="Z119" s="42">
        <f t="shared" si="15"/>
        <v>6146970</v>
      </c>
      <c r="AA119" s="42">
        <f t="shared" si="16"/>
        <v>218563</v>
      </c>
      <c r="AB119" s="42">
        <f t="shared" si="17"/>
        <v>29188</v>
      </c>
      <c r="AC119" s="42">
        <f t="shared" si="18"/>
        <v>8373967</v>
      </c>
      <c r="AD119" s="42">
        <f t="shared" si="19"/>
        <v>29681955</v>
      </c>
      <c r="AE119" s="42">
        <f t="shared" si="20"/>
        <v>113445200</v>
      </c>
      <c r="AF119" s="42">
        <f t="shared" si="21"/>
        <v>169241</v>
      </c>
      <c r="AG119" s="42">
        <f t="shared" si="22"/>
        <v>0</v>
      </c>
      <c r="AH119" s="42">
        <f t="shared" si="23"/>
        <v>3452000</v>
      </c>
      <c r="AI119" s="42"/>
      <c r="AJ119" s="44">
        <f t="shared" si="24"/>
        <v>161550706</v>
      </c>
    </row>
    <row r="120" spans="1:36">
      <c r="A120" s="18">
        <f t="shared" si="25"/>
        <v>2021</v>
      </c>
      <c r="B120" s="18" t="s">
        <v>44</v>
      </c>
      <c r="C120" s="36">
        <f>'IND GS'!R161</f>
        <v>27468</v>
      </c>
      <c r="D120" s="36">
        <f>'IND GSD-Sec'!R161+'IND GSD-Pri'!R161</f>
        <v>5570459</v>
      </c>
      <c r="E120" s="36">
        <f>'IND GSDTSec'!R161</f>
        <v>211957</v>
      </c>
      <c r="F120" s="36">
        <f>'IND GSTOU'!R161</f>
        <v>24802</v>
      </c>
      <c r="G120" s="36">
        <f>'IND LP-SEC'!R161+'IND LP-PRI'!R161</f>
        <v>4399856</v>
      </c>
      <c r="H120" s="42">
        <f>'IND LPT-SEC'!R161+'IND LPT-PRI'!R161</f>
        <v>2386011</v>
      </c>
      <c r="I120" s="42">
        <f>'IND RTP'!R161</f>
        <v>135877</v>
      </c>
      <c r="J120" s="36">
        <v>5149</v>
      </c>
      <c r="K120" s="52"/>
      <c r="L120" s="52"/>
      <c r="M120" s="186"/>
      <c r="N120" s="52"/>
      <c r="O120" s="59">
        <v>51000</v>
      </c>
      <c r="P120" s="52"/>
      <c r="Q120" s="52"/>
      <c r="R120" s="51">
        <v>3363000</v>
      </c>
      <c r="S120" s="51">
        <v>25025000</v>
      </c>
      <c r="T120" s="59">
        <v>103131000</v>
      </c>
      <c r="U120" s="59">
        <v>170000</v>
      </c>
      <c r="V120" s="59">
        <v>6962000</v>
      </c>
      <c r="W120" s="59">
        <v>3567000</v>
      </c>
      <c r="Y120" s="42">
        <f t="shared" si="14"/>
        <v>27468</v>
      </c>
      <c r="Z120" s="42">
        <f t="shared" si="15"/>
        <v>5621459</v>
      </c>
      <c r="AA120" s="42">
        <f t="shared" si="16"/>
        <v>211957</v>
      </c>
      <c r="AB120" s="42">
        <f t="shared" si="17"/>
        <v>24802</v>
      </c>
      <c r="AC120" s="42">
        <f t="shared" si="18"/>
        <v>7762856</v>
      </c>
      <c r="AD120" s="42">
        <f t="shared" si="19"/>
        <v>27411011</v>
      </c>
      <c r="AE120" s="42">
        <f t="shared" si="20"/>
        <v>103266877</v>
      </c>
      <c r="AF120" s="42">
        <f t="shared" si="21"/>
        <v>175149</v>
      </c>
      <c r="AG120" s="42">
        <f t="shared" si="22"/>
        <v>6962000</v>
      </c>
      <c r="AH120" s="42">
        <f t="shared" si="23"/>
        <v>3567000</v>
      </c>
      <c r="AI120" s="42"/>
      <c r="AJ120" s="44">
        <f t="shared" si="24"/>
        <v>155030579</v>
      </c>
    </row>
    <row r="121" spans="1:36">
      <c r="A121" s="18">
        <f t="shared" si="25"/>
        <v>2021</v>
      </c>
      <c r="B121" s="18" t="s">
        <v>45</v>
      </c>
      <c r="C121" s="36">
        <f>'IND GS'!R162</f>
        <v>22628</v>
      </c>
      <c r="D121" s="36">
        <f>'IND GSD-Sec'!R162+'IND GSD-Pri'!R162</f>
        <v>4626244</v>
      </c>
      <c r="E121" s="36">
        <f>'IND GSDTSec'!R162</f>
        <v>190106</v>
      </c>
      <c r="F121" s="36">
        <f>'IND GSTOU'!R162</f>
        <v>20292</v>
      </c>
      <c r="G121" s="36">
        <f>'IND LP-SEC'!R162+'IND LP-PRI'!R162</f>
        <v>3761772</v>
      </c>
      <c r="H121" s="42">
        <f>'IND LPT-SEC'!R162+'IND LPT-PRI'!R162</f>
        <v>2307699</v>
      </c>
      <c r="I121" s="42">
        <f>'IND RTP'!R162</f>
        <v>117634</v>
      </c>
      <c r="J121" s="36">
        <v>2196</v>
      </c>
      <c r="K121" s="52"/>
      <c r="L121" s="52"/>
      <c r="M121" s="186"/>
      <c r="N121" s="52"/>
      <c r="O121" s="59">
        <v>49000</v>
      </c>
      <c r="P121" s="52"/>
      <c r="Q121" s="52"/>
      <c r="R121" s="51">
        <v>3172000</v>
      </c>
      <c r="S121" s="51">
        <v>22276000</v>
      </c>
      <c r="T121" s="59">
        <v>88605000</v>
      </c>
      <c r="U121" s="59">
        <v>164000</v>
      </c>
      <c r="V121" s="59">
        <v>6738000</v>
      </c>
      <c r="W121" s="59">
        <v>3452000</v>
      </c>
      <c r="Y121" s="42">
        <f t="shared" si="14"/>
        <v>22628</v>
      </c>
      <c r="Z121" s="42">
        <f t="shared" si="15"/>
        <v>4675244</v>
      </c>
      <c r="AA121" s="42">
        <f t="shared" si="16"/>
        <v>190106</v>
      </c>
      <c r="AB121" s="42">
        <f t="shared" si="17"/>
        <v>20292</v>
      </c>
      <c r="AC121" s="42">
        <f t="shared" si="18"/>
        <v>6933772</v>
      </c>
      <c r="AD121" s="42">
        <f t="shared" si="19"/>
        <v>24583699</v>
      </c>
      <c r="AE121" s="42">
        <f t="shared" si="20"/>
        <v>88722634</v>
      </c>
      <c r="AF121" s="42">
        <f t="shared" si="21"/>
        <v>166196</v>
      </c>
      <c r="AG121" s="42">
        <f t="shared" si="22"/>
        <v>6738000</v>
      </c>
      <c r="AH121" s="42">
        <f t="shared" si="23"/>
        <v>3452000</v>
      </c>
      <c r="AI121" s="42"/>
      <c r="AJ121" s="44">
        <f t="shared" si="24"/>
        <v>135504571</v>
      </c>
    </row>
    <row r="122" spans="1:36">
      <c r="A122" s="18">
        <f t="shared" si="25"/>
        <v>2021</v>
      </c>
      <c r="B122" s="18" t="s">
        <v>46</v>
      </c>
      <c r="C122" s="36">
        <f>'IND GS'!R163</f>
        <v>25901</v>
      </c>
      <c r="D122" s="36">
        <f>'IND GSD-Sec'!R163+'IND GSD-Pri'!R163</f>
        <v>4891694</v>
      </c>
      <c r="E122" s="36">
        <f>'IND GSDTSec'!R163</f>
        <v>181604</v>
      </c>
      <c r="F122" s="36">
        <f>'IND GSTOU'!R163</f>
        <v>18983</v>
      </c>
      <c r="G122" s="36">
        <f>'IND LP-SEC'!R163+'IND LP-PRI'!R163</f>
        <v>3925623</v>
      </c>
      <c r="H122" s="42">
        <f>'IND LPT-SEC'!R163+'IND LPT-PRI'!R163</f>
        <v>2365293</v>
      </c>
      <c r="I122" s="42">
        <f>'IND RTP'!R163</f>
        <v>124869</v>
      </c>
      <c r="J122" s="36">
        <v>659</v>
      </c>
      <c r="K122" s="52"/>
      <c r="L122" s="52"/>
      <c r="M122" s="186"/>
      <c r="N122" s="52"/>
      <c r="O122" s="59">
        <v>52000</v>
      </c>
      <c r="P122" s="52"/>
      <c r="Q122" s="52"/>
      <c r="R122" s="51">
        <v>3242000</v>
      </c>
      <c r="S122" s="51">
        <v>24135000</v>
      </c>
      <c r="T122" s="59">
        <v>89008000</v>
      </c>
      <c r="U122" s="59">
        <v>171000</v>
      </c>
      <c r="V122" s="59">
        <v>0</v>
      </c>
      <c r="W122" s="59">
        <v>3568000</v>
      </c>
      <c r="Y122" s="42">
        <f t="shared" si="14"/>
        <v>25901</v>
      </c>
      <c r="Z122" s="42">
        <f t="shared" si="15"/>
        <v>4943694</v>
      </c>
      <c r="AA122" s="42">
        <f t="shared" si="16"/>
        <v>181604</v>
      </c>
      <c r="AB122" s="42">
        <f t="shared" si="17"/>
        <v>18983</v>
      </c>
      <c r="AC122" s="42">
        <f t="shared" si="18"/>
        <v>7167623</v>
      </c>
      <c r="AD122" s="42">
        <f t="shared" si="19"/>
        <v>26500293</v>
      </c>
      <c r="AE122" s="42">
        <f t="shared" si="20"/>
        <v>89132869</v>
      </c>
      <c r="AF122" s="42">
        <f t="shared" si="21"/>
        <v>171659</v>
      </c>
      <c r="AG122" s="42">
        <f t="shared" si="22"/>
        <v>0</v>
      </c>
      <c r="AH122" s="42">
        <f t="shared" si="23"/>
        <v>3568000</v>
      </c>
      <c r="AI122" s="42"/>
      <c r="AJ122" s="44">
        <f t="shared" si="24"/>
        <v>131710626</v>
      </c>
    </row>
    <row r="123" spans="1:36">
      <c r="A123" s="18">
        <f t="shared" si="25"/>
        <v>2022</v>
      </c>
      <c r="B123" s="18" t="s">
        <v>31</v>
      </c>
      <c r="C123" s="36">
        <f>'IND GS'!R164</f>
        <v>31047</v>
      </c>
      <c r="D123" s="36">
        <f>'IND GSD-Sec'!R164+'IND GSD-Pri'!R164</f>
        <v>5055367</v>
      </c>
      <c r="E123" s="36">
        <f>'IND GSDTSec'!R164</f>
        <v>178888</v>
      </c>
      <c r="F123" s="36">
        <f>'IND GSTOU'!R164</f>
        <v>17568</v>
      </c>
      <c r="G123" s="36">
        <f>'IND LP-SEC'!R164+'IND LP-PRI'!R164</f>
        <v>3810841</v>
      </c>
      <c r="H123" s="42">
        <f>'IND LPT-SEC'!R164+'IND LPT-PRI'!R164</f>
        <v>2318533</v>
      </c>
      <c r="I123" s="42">
        <f>'IND RTP'!R164</f>
        <v>121203</v>
      </c>
      <c r="J123" s="36">
        <v>4072</v>
      </c>
      <c r="K123" s="52"/>
      <c r="L123" s="52"/>
      <c r="M123" s="186"/>
      <c r="N123" s="52"/>
      <c r="O123" s="59">
        <v>51000</v>
      </c>
      <c r="P123" s="52"/>
      <c r="Q123" s="52"/>
      <c r="R123" s="51">
        <v>3257000</v>
      </c>
      <c r="S123" s="51">
        <v>21321000</v>
      </c>
      <c r="T123" s="59">
        <v>93121000</v>
      </c>
      <c r="U123" s="59">
        <v>170000</v>
      </c>
      <c r="V123" s="59">
        <v>0</v>
      </c>
      <c r="W123" s="59">
        <v>3567000</v>
      </c>
      <c r="Y123" s="42">
        <f t="shared" si="14"/>
        <v>31047</v>
      </c>
      <c r="Z123" s="42">
        <f t="shared" si="15"/>
        <v>5106367</v>
      </c>
      <c r="AA123" s="42">
        <f t="shared" si="16"/>
        <v>178888</v>
      </c>
      <c r="AB123" s="42">
        <f t="shared" si="17"/>
        <v>17568</v>
      </c>
      <c r="AC123" s="42">
        <f t="shared" si="18"/>
        <v>7067841</v>
      </c>
      <c r="AD123" s="42">
        <f t="shared" si="19"/>
        <v>23639533</v>
      </c>
      <c r="AE123" s="42">
        <f t="shared" si="20"/>
        <v>93242203</v>
      </c>
      <c r="AF123" s="42">
        <f t="shared" si="21"/>
        <v>174072</v>
      </c>
      <c r="AG123" s="42">
        <f t="shared" si="22"/>
        <v>0</v>
      </c>
      <c r="AH123" s="42">
        <f t="shared" si="23"/>
        <v>3567000</v>
      </c>
      <c r="AI123" s="42"/>
      <c r="AJ123" s="44">
        <f t="shared" si="24"/>
        <v>133024519</v>
      </c>
    </row>
    <row r="124" spans="1:36">
      <c r="A124" s="18">
        <f t="shared" si="25"/>
        <v>2022</v>
      </c>
      <c r="B124" s="18" t="s">
        <v>32</v>
      </c>
      <c r="C124" s="36">
        <f>'IND GS'!R165</f>
        <v>30865</v>
      </c>
      <c r="D124" s="36">
        <f>'IND GSD-Sec'!R165+'IND GSD-Pri'!R165</f>
        <v>4856026</v>
      </c>
      <c r="E124" s="36">
        <f>'IND GSDTSec'!R165</f>
        <v>168828</v>
      </c>
      <c r="F124" s="36">
        <f>'IND GSTOU'!R165</f>
        <v>22690</v>
      </c>
      <c r="G124" s="36">
        <f>'IND LP-SEC'!R165+'IND LP-PRI'!R165</f>
        <v>3580032</v>
      </c>
      <c r="H124" s="42">
        <f>'IND LPT-SEC'!R165+'IND LPT-PRI'!R165</f>
        <v>2287145</v>
      </c>
      <c r="I124" s="42">
        <f>'IND RTP'!R165</f>
        <v>115551</v>
      </c>
      <c r="J124" s="36">
        <v>1379</v>
      </c>
      <c r="K124" s="52"/>
      <c r="L124" s="52"/>
      <c r="M124" s="186"/>
      <c r="N124" s="52"/>
      <c r="O124" s="59">
        <v>46000</v>
      </c>
      <c r="P124" s="52"/>
      <c r="Q124" s="52"/>
      <c r="R124" s="51">
        <v>2900000</v>
      </c>
      <c r="S124" s="51">
        <v>22292000</v>
      </c>
      <c r="T124" s="59">
        <v>77269000</v>
      </c>
      <c r="U124" s="59">
        <v>153000</v>
      </c>
      <c r="V124" s="59">
        <v>0</v>
      </c>
      <c r="W124" s="59">
        <v>3222000</v>
      </c>
      <c r="Y124" s="42">
        <f t="shared" si="14"/>
        <v>30865</v>
      </c>
      <c r="Z124" s="42">
        <f t="shared" si="15"/>
        <v>4902026</v>
      </c>
      <c r="AA124" s="42">
        <f t="shared" si="16"/>
        <v>168828</v>
      </c>
      <c r="AB124" s="42">
        <f t="shared" si="17"/>
        <v>22690</v>
      </c>
      <c r="AC124" s="42">
        <f t="shared" si="18"/>
        <v>6480032</v>
      </c>
      <c r="AD124" s="42">
        <f t="shared" si="19"/>
        <v>24579145</v>
      </c>
      <c r="AE124" s="42">
        <f t="shared" si="20"/>
        <v>77384551</v>
      </c>
      <c r="AF124" s="42">
        <f t="shared" si="21"/>
        <v>154379</v>
      </c>
      <c r="AG124" s="42">
        <f t="shared" si="22"/>
        <v>0</v>
      </c>
      <c r="AH124" s="42">
        <f t="shared" si="23"/>
        <v>3222000</v>
      </c>
      <c r="AI124" s="42"/>
      <c r="AJ124" s="44">
        <f t="shared" si="24"/>
        <v>116944516</v>
      </c>
    </row>
    <row r="125" spans="1:36">
      <c r="A125" s="18">
        <f t="shared" si="25"/>
        <v>2022</v>
      </c>
      <c r="B125" s="18" t="s">
        <v>33</v>
      </c>
      <c r="C125" s="36">
        <f>'IND GS'!R166</f>
        <v>30740</v>
      </c>
      <c r="D125" s="36">
        <f>'IND GSD-Sec'!R166+'IND GSD-Pri'!R166</f>
        <v>4861222</v>
      </c>
      <c r="E125" s="36">
        <f>'IND GSDTSec'!R166</f>
        <v>169325</v>
      </c>
      <c r="F125" s="36">
        <f>'IND GSTOU'!R166</f>
        <v>21547</v>
      </c>
      <c r="G125" s="36">
        <f>'IND LP-SEC'!R166+'IND LP-PRI'!R166</f>
        <v>3852942</v>
      </c>
      <c r="H125" s="42">
        <f>'IND LPT-SEC'!R166+'IND LPT-PRI'!R166</f>
        <v>2195915</v>
      </c>
      <c r="I125" s="42">
        <f>'IND RTP'!R166</f>
        <v>122638</v>
      </c>
      <c r="J125" s="36">
        <v>816</v>
      </c>
      <c r="K125" s="52"/>
      <c r="L125" s="52"/>
      <c r="M125" s="186"/>
      <c r="N125" s="52"/>
      <c r="O125" s="59">
        <v>51000</v>
      </c>
      <c r="P125" s="52"/>
      <c r="Q125" s="52"/>
      <c r="R125" s="51">
        <v>3184000</v>
      </c>
      <c r="S125" s="51">
        <v>21964000</v>
      </c>
      <c r="T125" s="59">
        <v>95301000</v>
      </c>
      <c r="U125" s="59">
        <v>170000</v>
      </c>
      <c r="V125" s="59">
        <v>0</v>
      </c>
      <c r="W125" s="59">
        <v>3567000</v>
      </c>
      <c r="Y125" s="42">
        <f t="shared" si="14"/>
        <v>30740</v>
      </c>
      <c r="Z125" s="42">
        <f t="shared" si="15"/>
        <v>4912222</v>
      </c>
      <c r="AA125" s="42">
        <f t="shared" si="16"/>
        <v>169325</v>
      </c>
      <c r="AB125" s="42">
        <f t="shared" si="17"/>
        <v>21547</v>
      </c>
      <c r="AC125" s="42">
        <f t="shared" si="18"/>
        <v>7036942</v>
      </c>
      <c r="AD125" s="42">
        <f t="shared" si="19"/>
        <v>24159915</v>
      </c>
      <c r="AE125" s="42">
        <f t="shared" si="20"/>
        <v>95423638</v>
      </c>
      <c r="AF125" s="42">
        <f t="shared" si="21"/>
        <v>170816</v>
      </c>
      <c r="AG125" s="42">
        <f t="shared" si="22"/>
        <v>0</v>
      </c>
      <c r="AH125" s="42">
        <f t="shared" si="23"/>
        <v>3567000</v>
      </c>
      <c r="AI125" s="42"/>
      <c r="AJ125" s="44">
        <f t="shared" si="24"/>
        <v>135492145</v>
      </c>
    </row>
    <row r="126" spans="1:36">
      <c r="A126" s="18">
        <f t="shared" si="25"/>
        <v>2022</v>
      </c>
      <c r="B126" s="18" t="s">
        <v>34</v>
      </c>
      <c r="C126" s="36">
        <f>'IND GS'!R167</f>
        <v>30366</v>
      </c>
      <c r="D126" s="36">
        <f>'IND GSD-Sec'!R167+'IND GSD-Pri'!R167</f>
        <v>5141285</v>
      </c>
      <c r="E126" s="36">
        <f>'IND GSDTSec'!R167</f>
        <v>177198</v>
      </c>
      <c r="F126" s="36">
        <f>'IND GSTOU'!R167</f>
        <v>20458</v>
      </c>
      <c r="G126" s="36">
        <f>'IND LP-SEC'!R167+'IND LP-PRI'!R167</f>
        <v>4138705</v>
      </c>
      <c r="H126" s="42">
        <f>'IND LPT-SEC'!R167+'IND LPT-PRI'!R167</f>
        <v>2397180</v>
      </c>
      <c r="I126" s="42">
        <f>'IND RTP'!R167</f>
        <v>125036</v>
      </c>
      <c r="J126" s="36">
        <v>87077</v>
      </c>
      <c r="K126" s="52"/>
      <c r="L126" s="52"/>
      <c r="M126" s="186"/>
      <c r="N126" s="52"/>
      <c r="O126" s="59">
        <v>49000</v>
      </c>
      <c r="P126" s="52"/>
      <c r="Q126" s="52"/>
      <c r="R126" s="51">
        <v>3123000</v>
      </c>
      <c r="S126" s="51">
        <v>23027000</v>
      </c>
      <c r="T126" s="59">
        <v>96519000</v>
      </c>
      <c r="U126" s="59">
        <v>164000</v>
      </c>
      <c r="V126" s="59">
        <v>0</v>
      </c>
      <c r="W126" s="59">
        <v>3452000</v>
      </c>
      <c r="Y126" s="42">
        <f t="shared" si="14"/>
        <v>30366</v>
      </c>
      <c r="Z126" s="42">
        <f t="shared" si="15"/>
        <v>5190285</v>
      </c>
      <c r="AA126" s="42">
        <f t="shared" si="16"/>
        <v>177198</v>
      </c>
      <c r="AB126" s="42">
        <f t="shared" si="17"/>
        <v>20458</v>
      </c>
      <c r="AC126" s="42">
        <f t="shared" si="18"/>
        <v>7261705</v>
      </c>
      <c r="AD126" s="42">
        <f t="shared" si="19"/>
        <v>25424180</v>
      </c>
      <c r="AE126" s="42">
        <f t="shared" si="20"/>
        <v>96644036</v>
      </c>
      <c r="AF126" s="42">
        <f t="shared" si="21"/>
        <v>251077</v>
      </c>
      <c r="AG126" s="42">
        <f t="shared" si="22"/>
        <v>0</v>
      </c>
      <c r="AH126" s="42">
        <f t="shared" si="23"/>
        <v>3452000</v>
      </c>
      <c r="AI126" s="42"/>
      <c r="AJ126" s="44">
        <f t="shared" si="24"/>
        <v>138451305</v>
      </c>
    </row>
    <row r="127" spans="1:36">
      <c r="A127" s="18">
        <f t="shared" si="25"/>
        <v>2022</v>
      </c>
      <c r="B127" s="18" t="s">
        <v>35</v>
      </c>
      <c r="C127" s="36">
        <f>'IND GS'!R168</f>
        <v>23886</v>
      </c>
      <c r="D127" s="36">
        <f>'IND GSD-Sec'!R168+'IND GSD-Pri'!R168</f>
        <v>5268290</v>
      </c>
      <c r="E127" s="36">
        <f>'IND GSDTSec'!R168</f>
        <v>196089</v>
      </c>
      <c r="F127" s="36">
        <f>'IND GSTOU'!R168</f>
        <v>30666</v>
      </c>
      <c r="G127" s="36">
        <f>'IND LP-SEC'!R168+'IND LP-PRI'!R168</f>
        <v>4190500</v>
      </c>
      <c r="H127" s="42">
        <f>'IND LPT-SEC'!R168+'IND LPT-PRI'!R168</f>
        <v>2424586</v>
      </c>
      <c r="I127" s="42">
        <f>'IND RTP'!R168</f>
        <v>124610</v>
      </c>
      <c r="J127" s="36">
        <v>8244</v>
      </c>
      <c r="K127" s="52"/>
      <c r="L127" s="52"/>
      <c r="M127" s="186"/>
      <c r="N127" s="52"/>
      <c r="O127" s="59">
        <v>51000</v>
      </c>
      <c r="P127" s="52"/>
      <c r="Q127" s="52"/>
      <c r="R127" s="51">
        <v>3330000</v>
      </c>
      <c r="S127" s="51">
        <v>26958000</v>
      </c>
      <c r="T127" s="59">
        <v>109795000</v>
      </c>
      <c r="U127" s="59">
        <v>170000</v>
      </c>
      <c r="V127" s="59">
        <v>0</v>
      </c>
      <c r="W127" s="59">
        <v>3567000</v>
      </c>
      <c r="Y127" s="42">
        <f t="shared" si="14"/>
        <v>23886</v>
      </c>
      <c r="Z127" s="42">
        <f t="shared" si="15"/>
        <v>5319290</v>
      </c>
      <c r="AA127" s="42">
        <f t="shared" si="16"/>
        <v>196089</v>
      </c>
      <c r="AB127" s="42">
        <f t="shared" si="17"/>
        <v>30666</v>
      </c>
      <c r="AC127" s="42">
        <f t="shared" si="18"/>
        <v>7520500</v>
      </c>
      <c r="AD127" s="42">
        <f t="shared" si="19"/>
        <v>29382586</v>
      </c>
      <c r="AE127" s="42">
        <f t="shared" si="20"/>
        <v>109919610</v>
      </c>
      <c r="AF127" s="42">
        <f t="shared" si="21"/>
        <v>178244</v>
      </c>
      <c r="AG127" s="42">
        <f t="shared" si="22"/>
        <v>0</v>
      </c>
      <c r="AH127" s="42">
        <f t="shared" si="23"/>
        <v>3567000</v>
      </c>
      <c r="AI127" s="42"/>
      <c r="AJ127" s="44">
        <f t="shared" si="24"/>
        <v>156137871</v>
      </c>
    </row>
    <row r="128" spans="1:36">
      <c r="A128" s="18">
        <f t="shared" si="25"/>
        <v>2022</v>
      </c>
      <c r="B128" s="18" t="s">
        <v>36</v>
      </c>
      <c r="C128" s="36">
        <f>'IND GS'!R169</f>
        <v>27478</v>
      </c>
      <c r="D128" s="36">
        <f>'IND GSD-Sec'!R169+'IND GSD-Pri'!R169</f>
        <v>5932095</v>
      </c>
      <c r="E128" s="36">
        <f>'IND GSDTSec'!R169</f>
        <v>215037</v>
      </c>
      <c r="F128" s="36">
        <f>'IND GSTOU'!R169</f>
        <v>29180</v>
      </c>
      <c r="G128" s="36">
        <f>'IND LP-SEC'!R169+'IND LP-PRI'!R169</f>
        <v>4779385</v>
      </c>
      <c r="H128" s="42">
        <f>'IND LPT-SEC'!R169+'IND LPT-PRI'!R169</f>
        <v>2543877</v>
      </c>
      <c r="I128" s="42">
        <f>'IND RTP'!R169</f>
        <v>141532</v>
      </c>
      <c r="J128" s="36">
        <v>1353</v>
      </c>
      <c r="K128" s="52"/>
      <c r="L128" s="52"/>
      <c r="M128" s="186"/>
      <c r="N128" s="52"/>
      <c r="O128" s="59">
        <v>49000</v>
      </c>
      <c r="P128" s="52"/>
      <c r="Q128" s="52"/>
      <c r="R128" s="51">
        <v>3313000</v>
      </c>
      <c r="S128" s="51">
        <v>25604000</v>
      </c>
      <c r="T128" s="59">
        <v>111415000</v>
      </c>
      <c r="U128" s="59">
        <v>164000</v>
      </c>
      <c r="V128" s="59">
        <v>0</v>
      </c>
      <c r="W128" s="59">
        <v>3452000</v>
      </c>
      <c r="Y128" s="42">
        <f t="shared" si="14"/>
        <v>27478</v>
      </c>
      <c r="Z128" s="42">
        <f t="shared" si="15"/>
        <v>5981095</v>
      </c>
      <c r="AA128" s="42">
        <f t="shared" si="16"/>
        <v>215037</v>
      </c>
      <c r="AB128" s="42">
        <f t="shared" si="17"/>
        <v>29180</v>
      </c>
      <c r="AC128" s="42">
        <f t="shared" si="18"/>
        <v>8092385</v>
      </c>
      <c r="AD128" s="42">
        <f t="shared" si="19"/>
        <v>28147877</v>
      </c>
      <c r="AE128" s="42">
        <f t="shared" si="20"/>
        <v>111556532</v>
      </c>
      <c r="AF128" s="42">
        <f t="shared" si="21"/>
        <v>165353</v>
      </c>
      <c r="AG128" s="42">
        <f t="shared" si="22"/>
        <v>0</v>
      </c>
      <c r="AH128" s="42">
        <f t="shared" si="23"/>
        <v>3452000</v>
      </c>
      <c r="AI128" s="42"/>
      <c r="AJ128" s="44">
        <f t="shared" si="24"/>
        <v>157666937</v>
      </c>
    </row>
    <row r="129" spans="1:36">
      <c r="A129" s="18">
        <f t="shared" si="25"/>
        <v>2022</v>
      </c>
      <c r="B129" s="18" t="s">
        <v>41</v>
      </c>
      <c r="C129" s="36">
        <f>'IND GS'!R170</f>
        <v>29609</v>
      </c>
      <c r="D129" s="36">
        <f>'IND GSD-Sec'!R170+'IND GSD-Pri'!R170</f>
        <v>6332211</v>
      </c>
      <c r="E129" s="36">
        <f>'IND GSDTSec'!R170</f>
        <v>227822</v>
      </c>
      <c r="F129" s="36">
        <f>'IND GSTOU'!R170</f>
        <v>27398</v>
      </c>
      <c r="G129" s="36">
        <f>'IND LP-SEC'!R170+'IND LP-PRI'!R170</f>
        <v>4739281</v>
      </c>
      <c r="H129" s="42">
        <f>'IND LPT-SEC'!R170+'IND LPT-PRI'!R170</f>
        <v>2558716</v>
      </c>
      <c r="I129" s="42">
        <f>'IND RTP'!R170</f>
        <v>145413</v>
      </c>
      <c r="J129" s="36">
        <v>3688</v>
      </c>
      <c r="K129" s="52"/>
      <c r="L129" s="52"/>
      <c r="M129" s="186"/>
      <c r="N129" s="52"/>
      <c r="O129" s="59">
        <v>51000</v>
      </c>
      <c r="P129" s="52"/>
      <c r="Q129" s="52"/>
      <c r="R129" s="51">
        <v>3473000</v>
      </c>
      <c r="S129" s="51">
        <v>28600000</v>
      </c>
      <c r="T129" s="59">
        <v>125984000</v>
      </c>
      <c r="U129" s="59">
        <v>170000</v>
      </c>
      <c r="V129" s="59">
        <v>0</v>
      </c>
      <c r="W129" s="59">
        <v>3567000</v>
      </c>
      <c r="Y129" s="42">
        <f t="shared" si="14"/>
        <v>29609</v>
      </c>
      <c r="Z129" s="42">
        <f t="shared" si="15"/>
        <v>6383211</v>
      </c>
      <c r="AA129" s="42">
        <f t="shared" si="16"/>
        <v>227822</v>
      </c>
      <c r="AB129" s="42">
        <f t="shared" si="17"/>
        <v>27398</v>
      </c>
      <c r="AC129" s="42">
        <f t="shared" si="18"/>
        <v>8212281</v>
      </c>
      <c r="AD129" s="42">
        <f t="shared" si="19"/>
        <v>31158716</v>
      </c>
      <c r="AE129" s="42">
        <f t="shared" si="20"/>
        <v>126129413</v>
      </c>
      <c r="AF129" s="42">
        <f t="shared" si="21"/>
        <v>173688</v>
      </c>
      <c r="AG129" s="42">
        <f t="shared" si="22"/>
        <v>0</v>
      </c>
      <c r="AH129" s="42">
        <f t="shared" si="23"/>
        <v>3567000</v>
      </c>
      <c r="AI129" s="42"/>
      <c r="AJ129" s="44">
        <f t="shared" si="24"/>
        <v>175909138</v>
      </c>
    </row>
    <row r="130" spans="1:36">
      <c r="A130" s="18">
        <f t="shared" si="25"/>
        <v>2022</v>
      </c>
      <c r="B130" s="18" t="s">
        <v>42</v>
      </c>
      <c r="C130" s="36">
        <f>'IND GS'!R171</f>
        <v>31421</v>
      </c>
      <c r="D130" s="36">
        <f>'IND GSD-Sec'!R171+'IND GSD-Pri'!R171</f>
        <v>6342325</v>
      </c>
      <c r="E130" s="36">
        <f>'IND GSDTSec'!R171</f>
        <v>219993</v>
      </c>
      <c r="F130" s="36">
        <f>'IND GSTOU'!R171</f>
        <v>31219</v>
      </c>
      <c r="G130" s="36">
        <f>'IND LP-SEC'!R171+'IND LP-PRI'!R171</f>
        <v>4900736</v>
      </c>
      <c r="H130" s="42">
        <f>'IND LPT-SEC'!R171+'IND LPT-PRI'!R171</f>
        <v>2559272</v>
      </c>
      <c r="I130" s="42">
        <f>'IND RTP'!R171</f>
        <v>150335</v>
      </c>
      <c r="J130" s="36">
        <v>16777</v>
      </c>
      <c r="K130" s="52"/>
      <c r="L130" s="52"/>
      <c r="M130" s="186"/>
      <c r="N130" s="52"/>
      <c r="O130" s="59">
        <v>51000</v>
      </c>
      <c r="P130" s="52"/>
      <c r="Q130" s="52"/>
      <c r="R130" s="51">
        <v>3457000</v>
      </c>
      <c r="S130" s="51">
        <v>32443000</v>
      </c>
      <c r="T130" s="59">
        <v>124379000</v>
      </c>
      <c r="U130" s="59">
        <v>170000</v>
      </c>
      <c r="V130" s="59">
        <v>0</v>
      </c>
      <c r="W130" s="59">
        <v>3567000</v>
      </c>
      <c r="Y130" s="42">
        <f t="shared" si="14"/>
        <v>31421</v>
      </c>
      <c r="Z130" s="42">
        <f t="shared" si="15"/>
        <v>6393325</v>
      </c>
      <c r="AA130" s="42">
        <f t="shared" si="16"/>
        <v>219993</v>
      </c>
      <c r="AB130" s="42">
        <f t="shared" si="17"/>
        <v>31219</v>
      </c>
      <c r="AC130" s="42">
        <f t="shared" si="18"/>
        <v>8357736</v>
      </c>
      <c r="AD130" s="42">
        <f t="shared" si="19"/>
        <v>35002272</v>
      </c>
      <c r="AE130" s="42">
        <f t="shared" si="20"/>
        <v>124529335</v>
      </c>
      <c r="AF130" s="42">
        <f t="shared" si="21"/>
        <v>186777</v>
      </c>
      <c r="AG130" s="42">
        <f t="shared" si="22"/>
        <v>0</v>
      </c>
      <c r="AH130" s="42">
        <f t="shared" si="23"/>
        <v>3567000</v>
      </c>
      <c r="AI130" s="42"/>
      <c r="AJ130" s="44">
        <f t="shared" si="24"/>
        <v>178319078</v>
      </c>
    </row>
    <row r="131" spans="1:36">
      <c r="A131" s="18">
        <f t="shared" si="25"/>
        <v>2022</v>
      </c>
      <c r="B131" s="18" t="s">
        <v>43</v>
      </c>
      <c r="C131" s="36">
        <f>'IND GS'!R172</f>
        <v>33622</v>
      </c>
      <c r="D131" s="36">
        <f>'IND GSD-Sec'!R172+'IND GSD-Pri'!R172</f>
        <v>6151487</v>
      </c>
      <c r="E131" s="36">
        <f>'IND GSDTSec'!R172</f>
        <v>218563</v>
      </c>
      <c r="F131" s="36">
        <f>'IND GSTOU'!R172</f>
        <v>29188</v>
      </c>
      <c r="G131" s="36">
        <f>'IND LP-SEC'!R172+'IND LP-PRI'!R172</f>
        <v>4947967</v>
      </c>
      <c r="H131" s="42">
        <f>'IND LPT-SEC'!R172+'IND LPT-PRI'!R172</f>
        <v>2646955</v>
      </c>
      <c r="I131" s="42">
        <f>'IND RTP'!R172</f>
        <v>149200</v>
      </c>
      <c r="J131" s="36">
        <v>5241</v>
      </c>
      <c r="K131" s="52"/>
      <c r="L131" s="52"/>
      <c r="M131" s="186"/>
      <c r="N131" s="52"/>
      <c r="O131" s="59">
        <v>49000</v>
      </c>
      <c r="P131" s="52"/>
      <c r="Q131" s="52"/>
      <c r="R131" s="51">
        <v>3426000</v>
      </c>
      <c r="S131" s="51">
        <v>27035000</v>
      </c>
      <c r="T131" s="59">
        <v>113296000</v>
      </c>
      <c r="U131" s="59">
        <v>164000</v>
      </c>
      <c r="V131" s="59">
        <v>0</v>
      </c>
      <c r="W131" s="59">
        <v>3452000</v>
      </c>
      <c r="Y131" s="42">
        <f t="shared" si="14"/>
        <v>33622</v>
      </c>
      <c r="Z131" s="42">
        <f t="shared" si="15"/>
        <v>6200487</v>
      </c>
      <c r="AA131" s="42">
        <f t="shared" si="16"/>
        <v>218563</v>
      </c>
      <c r="AB131" s="42">
        <f t="shared" si="17"/>
        <v>29188</v>
      </c>
      <c r="AC131" s="42">
        <f t="shared" si="18"/>
        <v>8373967</v>
      </c>
      <c r="AD131" s="42">
        <f t="shared" si="19"/>
        <v>29681955</v>
      </c>
      <c r="AE131" s="42">
        <f t="shared" si="20"/>
        <v>113445200</v>
      </c>
      <c r="AF131" s="42">
        <f t="shared" si="21"/>
        <v>169241</v>
      </c>
      <c r="AG131" s="42">
        <f t="shared" si="22"/>
        <v>0</v>
      </c>
      <c r="AH131" s="42">
        <f t="shared" si="23"/>
        <v>3452000</v>
      </c>
      <c r="AI131" s="42"/>
      <c r="AJ131" s="44">
        <f t="shared" si="24"/>
        <v>161604223</v>
      </c>
    </row>
    <row r="132" spans="1:36">
      <c r="A132" s="18">
        <f t="shared" si="25"/>
        <v>2022</v>
      </c>
      <c r="B132" s="18" t="s">
        <v>44</v>
      </c>
      <c r="C132" s="36">
        <f>'IND GS'!R173</f>
        <v>27468</v>
      </c>
      <c r="D132" s="36">
        <f>'IND GSD-Sec'!R173+'IND GSD-Pri'!R173</f>
        <v>5617756</v>
      </c>
      <c r="E132" s="36">
        <f>'IND GSDTSec'!R173</f>
        <v>211957</v>
      </c>
      <c r="F132" s="36">
        <f>'IND GSTOU'!R173</f>
        <v>24802</v>
      </c>
      <c r="G132" s="36">
        <f>'IND LP-SEC'!R173+'IND LP-PRI'!R173</f>
        <v>4399856</v>
      </c>
      <c r="H132" s="42">
        <f>'IND LPT-SEC'!R173+'IND LPT-PRI'!R173</f>
        <v>2386011</v>
      </c>
      <c r="I132" s="42">
        <f>'IND RTP'!R173</f>
        <v>135877</v>
      </c>
      <c r="J132" s="36">
        <v>5149</v>
      </c>
      <c r="K132" s="52"/>
      <c r="L132" s="52"/>
      <c r="M132" s="186"/>
      <c r="N132" s="52"/>
      <c r="O132" s="59">
        <v>51000</v>
      </c>
      <c r="P132" s="52"/>
      <c r="Q132" s="52"/>
      <c r="R132" s="51">
        <v>3363000</v>
      </c>
      <c r="S132" s="51">
        <v>25025000</v>
      </c>
      <c r="T132" s="59">
        <v>103131000</v>
      </c>
      <c r="U132" s="59">
        <v>170000</v>
      </c>
      <c r="V132" s="59">
        <v>6962000</v>
      </c>
      <c r="W132" s="59">
        <v>3567000</v>
      </c>
      <c r="Y132" s="42">
        <f t="shared" si="14"/>
        <v>27468</v>
      </c>
      <c r="Z132" s="42">
        <f t="shared" si="15"/>
        <v>5668756</v>
      </c>
      <c r="AA132" s="42">
        <f t="shared" si="16"/>
        <v>211957</v>
      </c>
      <c r="AB132" s="42">
        <f t="shared" si="17"/>
        <v>24802</v>
      </c>
      <c r="AC132" s="42">
        <f t="shared" si="18"/>
        <v>7762856</v>
      </c>
      <c r="AD132" s="42">
        <f t="shared" si="19"/>
        <v>27411011</v>
      </c>
      <c r="AE132" s="42">
        <f t="shared" si="20"/>
        <v>103266877</v>
      </c>
      <c r="AF132" s="42">
        <f t="shared" si="21"/>
        <v>175149</v>
      </c>
      <c r="AG132" s="42">
        <f t="shared" si="22"/>
        <v>6962000</v>
      </c>
      <c r="AH132" s="42">
        <f t="shared" si="23"/>
        <v>3567000</v>
      </c>
      <c r="AI132" s="42"/>
      <c r="AJ132" s="44">
        <f t="shared" si="24"/>
        <v>155077876</v>
      </c>
    </row>
    <row r="133" spans="1:36">
      <c r="A133" s="18">
        <f t="shared" si="25"/>
        <v>2022</v>
      </c>
      <c r="B133" s="18" t="s">
        <v>45</v>
      </c>
      <c r="C133" s="36">
        <f>'IND GS'!R174</f>
        <v>22628</v>
      </c>
      <c r="D133" s="36">
        <f>'IND GSD-Sec'!R174+'IND GSD-Pri'!R174</f>
        <v>4667053</v>
      </c>
      <c r="E133" s="36">
        <f>'IND GSDTSec'!R174</f>
        <v>190106</v>
      </c>
      <c r="F133" s="36">
        <f>'IND GSTOU'!R174</f>
        <v>20292</v>
      </c>
      <c r="G133" s="36">
        <f>'IND LP-SEC'!R174+'IND LP-PRI'!R174</f>
        <v>3761772</v>
      </c>
      <c r="H133" s="42">
        <f>'IND LPT-SEC'!R174+'IND LPT-PRI'!R174</f>
        <v>2307699</v>
      </c>
      <c r="I133" s="42">
        <f>'IND RTP'!R174</f>
        <v>117634</v>
      </c>
      <c r="J133" s="36">
        <v>2196</v>
      </c>
      <c r="K133" s="52"/>
      <c r="L133" s="52"/>
      <c r="M133" s="186"/>
      <c r="N133" s="52"/>
      <c r="O133" s="59">
        <v>49000</v>
      </c>
      <c r="P133" s="52"/>
      <c r="Q133" s="52"/>
      <c r="R133" s="51">
        <v>3172000</v>
      </c>
      <c r="S133" s="51">
        <v>22276000</v>
      </c>
      <c r="T133" s="59">
        <v>88605000</v>
      </c>
      <c r="U133" s="59">
        <v>164000</v>
      </c>
      <c r="V133" s="59">
        <v>6738000</v>
      </c>
      <c r="W133" s="59">
        <v>3452000</v>
      </c>
      <c r="Y133" s="42">
        <f t="shared" si="14"/>
        <v>22628</v>
      </c>
      <c r="Z133" s="42">
        <f t="shared" si="15"/>
        <v>4716053</v>
      </c>
      <c r="AA133" s="42">
        <f t="shared" si="16"/>
        <v>190106</v>
      </c>
      <c r="AB133" s="42">
        <f t="shared" si="17"/>
        <v>20292</v>
      </c>
      <c r="AC133" s="42">
        <f t="shared" si="18"/>
        <v>6933772</v>
      </c>
      <c r="AD133" s="42">
        <f t="shared" si="19"/>
        <v>24583699</v>
      </c>
      <c r="AE133" s="42">
        <f t="shared" si="20"/>
        <v>88722634</v>
      </c>
      <c r="AF133" s="42">
        <f t="shared" si="21"/>
        <v>166196</v>
      </c>
      <c r="AG133" s="42">
        <f t="shared" si="22"/>
        <v>6738000</v>
      </c>
      <c r="AH133" s="42">
        <f t="shared" si="23"/>
        <v>3452000</v>
      </c>
      <c r="AI133" s="42"/>
      <c r="AJ133" s="44">
        <f t="shared" si="24"/>
        <v>135545380</v>
      </c>
    </row>
    <row r="134" spans="1:36">
      <c r="A134" s="18">
        <f t="shared" si="25"/>
        <v>2022</v>
      </c>
      <c r="B134" s="18" t="s">
        <v>46</v>
      </c>
      <c r="C134" s="36">
        <f>'IND GS'!R175</f>
        <v>25901</v>
      </c>
      <c r="D134" s="36">
        <f>'IND GSD-Sec'!R175+'IND GSD-Pri'!R175</f>
        <v>4934691</v>
      </c>
      <c r="E134" s="36">
        <f>'IND GSDTSec'!R175</f>
        <v>181604</v>
      </c>
      <c r="F134" s="36">
        <f>'IND GSTOU'!R175</f>
        <v>18983</v>
      </c>
      <c r="G134" s="36">
        <f>'IND LP-SEC'!R175+'IND LP-PRI'!R175</f>
        <v>3925623</v>
      </c>
      <c r="H134" s="42">
        <f>'IND LPT-SEC'!R175+'IND LPT-PRI'!R175</f>
        <v>2365293</v>
      </c>
      <c r="I134" s="42">
        <f>'IND RTP'!R175</f>
        <v>124869</v>
      </c>
      <c r="J134" s="36">
        <v>659</v>
      </c>
      <c r="K134" s="52"/>
      <c r="L134" s="52"/>
      <c r="M134" s="186"/>
      <c r="N134" s="52"/>
      <c r="O134" s="59">
        <v>52000</v>
      </c>
      <c r="P134" s="52"/>
      <c r="Q134" s="52"/>
      <c r="R134" s="51">
        <v>3242000</v>
      </c>
      <c r="S134" s="51">
        <v>24135000</v>
      </c>
      <c r="T134" s="59">
        <v>89008000</v>
      </c>
      <c r="U134" s="59">
        <v>171000</v>
      </c>
      <c r="V134" s="59">
        <v>0</v>
      </c>
      <c r="W134" s="59">
        <v>3568000</v>
      </c>
      <c r="Y134" s="42">
        <f t="shared" si="14"/>
        <v>25901</v>
      </c>
      <c r="Z134" s="42">
        <f t="shared" si="15"/>
        <v>4986691</v>
      </c>
      <c r="AA134" s="42">
        <f t="shared" si="16"/>
        <v>181604</v>
      </c>
      <c r="AB134" s="42">
        <f t="shared" si="17"/>
        <v>18983</v>
      </c>
      <c r="AC134" s="42">
        <f t="shared" si="18"/>
        <v>7167623</v>
      </c>
      <c r="AD134" s="42">
        <f t="shared" si="19"/>
        <v>26500293</v>
      </c>
      <c r="AE134" s="42">
        <f t="shared" si="20"/>
        <v>89132869</v>
      </c>
      <c r="AF134" s="42">
        <f t="shared" si="21"/>
        <v>171659</v>
      </c>
      <c r="AG134" s="42">
        <f t="shared" si="22"/>
        <v>0</v>
      </c>
      <c r="AH134" s="42">
        <f t="shared" si="23"/>
        <v>3568000</v>
      </c>
      <c r="AI134" s="42"/>
      <c r="AJ134" s="44">
        <f t="shared" si="24"/>
        <v>131753623</v>
      </c>
    </row>
    <row r="135" spans="1:36">
      <c r="A135" s="18">
        <f t="shared" si="25"/>
        <v>2023</v>
      </c>
      <c r="B135" s="18" t="s">
        <v>31</v>
      </c>
      <c r="C135" s="36">
        <f>'IND GS'!R176</f>
        <v>31047</v>
      </c>
      <c r="D135" s="36">
        <f>'IND GSD-Sec'!R176+'IND GSD-Pri'!R176</f>
        <v>5070193</v>
      </c>
      <c r="E135" s="36">
        <f>'IND GSDTSec'!R176</f>
        <v>178888</v>
      </c>
      <c r="F135" s="36">
        <f>'IND GSTOU'!R176</f>
        <v>17568</v>
      </c>
      <c r="G135" s="36">
        <f>'IND LP-SEC'!R176+'IND LP-PRI'!R176</f>
        <v>3810841</v>
      </c>
      <c r="H135" s="42">
        <f>'IND LPT-SEC'!R176+'IND LPT-PRI'!R176</f>
        <v>2318533</v>
      </c>
      <c r="I135" s="42">
        <f>'IND RTP'!R176</f>
        <v>121203</v>
      </c>
      <c r="J135" s="36">
        <v>4072</v>
      </c>
      <c r="K135" s="52"/>
      <c r="L135" s="52"/>
      <c r="M135" s="186"/>
      <c r="N135" s="52"/>
      <c r="O135" s="59">
        <v>51000</v>
      </c>
      <c r="P135" s="52"/>
      <c r="Q135" s="52"/>
      <c r="R135" s="51">
        <v>3257000</v>
      </c>
      <c r="S135" s="51">
        <v>21321000</v>
      </c>
      <c r="T135" s="59">
        <v>93121000</v>
      </c>
      <c r="U135" s="59">
        <v>170000</v>
      </c>
      <c r="V135" s="59">
        <v>0</v>
      </c>
      <c r="W135" s="59">
        <v>3567000</v>
      </c>
      <c r="Y135" s="42">
        <f t="shared" si="14"/>
        <v>31047</v>
      </c>
      <c r="Z135" s="42">
        <f t="shared" si="15"/>
        <v>5121193</v>
      </c>
      <c r="AA135" s="42">
        <f t="shared" si="16"/>
        <v>178888</v>
      </c>
      <c r="AB135" s="42">
        <f t="shared" si="17"/>
        <v>17568</v>
      </c>
      <c r="AC135" s="42">
        <f t="shared" si="18"/>
        <v>7067841</v>
      </c>
      <c r="AD135" s="42">
        <f t="shared" si="19"/>
        <v>23639533</v>
      </c>
      <c r="AE135" s="42">
        <f t="shared" si="20"/>
        <v>93242203</v>
      </c>
      <c r="AF135" s="42">
        <f t="shared" si="21"/>
        <v>174072</v>
      </c>
      <c r="AG135" s="42">
        <f t="shared" si="22"/>
        <v>0</v>
      </c>
      <c r="AH135" s="42">
        <f t="shared" si="23"/>
        <v>3567000</v>
      </c>
      <c r="AI135" s="42"/>
      <c r="AJ135" s="44">
        <f t="shared" si="24"/>
        <v>133039345</v>
      </c>
    </row>
    <row r="136" spans="1:36">
      <c r="A136" s="18">
        <f t="shared" si="25"/>
        <v>2023</v>
      </c>
      <c r="B136" s="18" t="s">
        <v>32</v>
      </c>
      <c r="C136" s="36">
        <f>'IND GS'!R177</f>
        <v>30865</v>
      </c>
      <c r="D136" s="36">
        <f>'IND GSD-Sec'!R177+'IND GSD-Pri'!R177</f>
        <v>4870272</v>
      </c>
      <c r="E136" s="36">
        <f>'IND GSDTSec'!R177</f>
        <v>168828</v>
      </c>
      <c r="F136" s="36">
        <f>'IND GSTOU'!R177</f>
        <v>22690</v>
      </c>
      <c r="G136" s="36">
        <f>'IND LP-SEC'!R177+'IND LP-PRI'!R177</f>
        <v>3580032</v>
      </c>
      <c r="H136" s="42">
        <f>'IND LPT-SEC'!R177+'IND LPT-PRI'!R177</f>
        <v>2287145</v>
      </c>
      <c r="I136" s="42">
        <f>'IND RTP'!R177</f>
        <v>115551</v>
      </c>
      <c r="J136" s="36">
        <v>1379</v>
      </c>
      <c r="K136" s="52"/>
      <c r="L136" s="52"/>
      <c r="M136" s="186"/>
      <c r="N136" s="52"/>
      <c r="O136" s="59">
        <v>46000</v>
      </c>
      <c r="P136" s="52"/>
      <c r="Q136" s="52"/>
      <c r="R136" s="51">
        <v>2900000</v>
      </c>
      <c r="S136" s="51">
        <v>22292000</v>
      </c>
      <c r="T136" s="59">
        <v>77269000</v>
      </c>
      <c r="U136" s="59">
        <v>153000</v>
      </c>
      <c r="V136" s="59">
        <v>0</v>
      </c>
      <c r="W136" s="59">
        <v>3222000</v>
      </c>
      <c r="Y136" s="42">
        <f t="shared" si="14"/>
        <v>30865</v>
      </c>
      <c r="Z136" s="42">
        <f t="shared" si="15"/>
        <v>4916272</v>
      </c>
      <c r="AA136" s="42">
        <f t="shared" si="16"/>
        <v>168828</v>
      </c>
      <c r="AB136" s="42">
        <f t="shared" si="17"/>
        <v>22690</v>
      </c>
      <c r="AC136" s="42">
        <f t="shared" si="18"/>
        <v>6480032</v>
      </c>
      <c r="AD136" s="42">
        <f t="shared" si="19"/>
        <v>24579145</v>
      </c>
      <c r="AE136" s="42">
        <f t="shared" si="20"/>
        <v>77384551</v>
      </c>
      <c r="AF136" s="42">
        <f t="shared" si="21"/>
        <v>154379</v>
      </c>
      <c r="AG136" s="42">
        <f t="shared" si="22"/>
        <v>0</v>
      </c>
      <c r="AH136" s="42">
        <f t="shared" si="23"/>
        <v>3222000</v>
      </c>
      <c r="AI136" s="42"/>
      <c r="AJ136" s="44">
        <f t="shared" si="24"/>
        <v>116958762</v>
      </c>
    </row>
    <row r="137" spans="1:36">
      <c r="A137" s="18">
        <f t="shared" si="25"/>
        <v>2023</v>
      </c>
      <c r="B137" s="18" t="s">
        <v>33</v>
      </c>
      <c r="C137" s="36">
        <f>'IND GS'!R178</f>
        <v>30740</v>
      </c>
      <c r="D137" s="36">
        <f>'IND GSD-Sec'!R178+'IND GSD-Pri'!R178</f>
        <v>4874330</v>
      </c>
      <c r="E137" s="36">
        <f>'IND GSDTSec'!R178</f>
        <v>169325</v>
      </c>
      <c r="F137" s="36">
        <f>'IND GSTOU'!R178</f>
        <v>21547</v>
      </c>
      <c r="G137" s="36">
        <f>'IND LP-SEC'!R178+'IND LP-PRI'!R178</f>
        <v>3852942</v>
      </c>
      <c r="H137" s="42">
        <f>'IND LPT-SEC'!R178+'IND LPT-PRI'!R178</f>
        <v>2195915</v>
      </c>
      <c r="I137" s="42">
        <f>'IND RTP'!R178</f>
        <v>122638</v>
      </c>
      <c r="J137" s="36">
        <v>816</v>
      </c>
      <c r="K137" s="52"/>
      <c r="L137" s="52"/>
      <c r="M137" s="186"/>
      <c r="N137" s="52"/>
      <c r="O137" s="59">
        <v>51000</v>
      </c>
      <c r="P137" s="52"/>
      <c r="Q137" s="52"/>
      <c r="R137" s="51">
        <v>3184000</v>
      </c>
      <c r="S137" s="51">
        <v>21964000</v>
      </c>
      <c r="T137" s="59">
        <v>95301000</v>
      </c>
      <c r="U137" s="59">
        <v>170000</v>
      </c>
      <c r="V137" s="59">
        <v>0</v>
      </c>
      <c r="W137" s="59">
        <v>3567000</v>
      </c>
      <c r="Y137" s="42">
        <f t="shared" ref="Y137:Y200" si="26">ROUND(SUM(C137,N137),0)</f>
        <v>30740</v>
      </c>
      <c r="Z137" s="42">
        <f t="shared" ref="Z137:Z200" si="27">ROUND(SUM(D137,O137),0)</f>
        <v>4925330</v>
      </c>
      <c r="AA137" s="42">
        <f t="shared" ref="AA137:AA200" si="28">ROUND(SUM(E137,P137),0)</f>
        <v>169325</v>
      </c>
      <c r="AB137" s="42">
        <f t="shared" ref="AB137:AB200" si="29">ROUND(SUM(F137,Q137),0)</f>
        <v>21547</v>
      </c>
      <c r="AC137" s="42">
        <f t="shared" ref="AC137:AC200" si="30">ROUND(SUM(G137,R137),0)</f>
        <v>7036942</v>
      </c>
      <c r="AD137" s="42">
        <f t="shared" ref="AD137:AD200" si="31">ROUND(SUM(H137,S137),0)</f>
        <v>24159915</v>
      </c>
      <c r="AE137" s="42">
        <f t="shared" ref="AE137:AE200" si="32">ROUND(SUM(I137,T137),0)</f>
        <v>95423638</v>
      </c>
      <c r="AF137" s="42">
        <f t="shared" ref="AF137:AF200" si="33">ROUND(SUM(J137,U137),0)</f>
        <v>170816</v>
      </c>
      <c r="AG137" s="42">
        <f t="shared" ref="AG137:AG200" si="34">ROUND(SUM(K137,V137),0)</f>
        <v>0</v>
      </c>
      <c r="AH137" s="42">
        <f t="shared" ref="AH137:AH200" si="35">ROUND(SUM(L137,W137),0)</f>
        <v>3567000</v>
      </c>
      <c r="AI137" s="42"/>
      <c r="AJ137" s="44">
        <f t="shared" ref="AJ137:AJ200" si="36">SUM(Y137:AH137)</f>
        <v>135505253</v>
      </c>
    </row>
    <row r="138" spans="1:36">
      <c r="A138" s="18">
        <f t="shared" si="25"/>
        <v>2023</v>
      </c>
      <c r="B138" s="18" t="s">
        <v>34</v>
      </c>
      <c r="C138" s="36">
        <f>'IND GS'!R179</f>
        <v>30366</v>
      </c>
      <c r="D138" s="36">
        <f>'IND GSD-Sec'!R179+'IND GSD-Pri'!R179</f>
        <v>5154910</v>
      </c>
      <c r="E138" s="36">
        <f>'IND GSDTSec'!R179</f>
        <v>177198</v>
      </c>
      <c r="F138" s="36">
        <f>'IND GSTOU'!R179</f>
        <v>20458</v>
      </c>
      <c r="G138" s="36">
        <f>'IND LP-SEC'!R179+'IND LP-PRI'!R179</f>
        <v>4138705</v>
      </c>
      <c r="H138" s="42">
        <f>'IND LPT-SEC'!R179+'IND LPT-PRI'!R179</f>
        <v>2397180</v>
      </c>
      <c r="I138" s="42">
        <f>'IND RTP'!R179</f>
        <v>125036</v>
      </c>
      <c r="J138" s="36">
        <v>87077</v>
      </c>
      <c r="K138" s="52"/>
      <c r="L138" s="52"/>
      <c r="M138" s="186"/>
      <c r="N138" s="52"/>
      <c r="O138" s="59">
        <v>49000</v>
      </c>
      <c r="P138" s="52"/>
      <c r="Q138" s="52"/>
      <c r="R138" s="51">
        <v>3123000</v>
      </c>
      <c r="S138" s="51">
        <v>23027000</v>
      </c>
      <c r="T138" s="59">
        <v>96519000</v>
      </c>
      <c r="U138" s="59">
        <v>164000</v>
      </c>
      <c r="V138" s="59">
        <v>0</v>
      </c>
      <c r="W138" s="59">
        <v>3452000</v>
      </c>
      <c r="Y138" s="42">
        <f t="shared" si="26"/>
        <v>30366</v>
      </c>
      <c r="Z138" s="42">
        <f t="shared" si="27"/>
        <v>5203910</v>
      </c>
      <c r="AA138" s="42">
        <f t="shared" si="28"/>
        <v>177198</v>
      </c>
      <c r="AB138" s="42">
        <f t="shared" si="29"/>
        <v>20458</v>
      </c>
      <c r="AC138" s="42">
        <f t="shared" si="30"/>
        <v>7261705</v>
      </c>
      <c r="AD138" s="42">
        <f t="shared" si="31"/>
        <v>25424180</v>
      </c>
      <c r="AE138" s="42">
        <f t="shared" si="32"/>
        <v>96644036</v>
      </c>
      <c r="AF138" s="42">
        <f t="shared" si="33"/>
        <v>251077</v>
      </c>
      <c r="AG138" s="42">
        <f t="shared" si="34"/>
        <v>0</v>
      </c>
      <c r="AH138" s="42">
        <f t="shared" si="35"/>
        <v>3452000</v>
      </c>
      <c r="AI138" s="42"/>
      <c r="AJ138" s="44">
        <f t="shared" si="36"/>
        <v>138464930</v>
      </c>
    </row>
    <row r="139" spans="1:36">
      <c r="A139" s="18">
        <f t="shared" si="25"/>
        <v>2023</v>
      </c>
      <c r="B139" s="18" t="s">
        <v>35</v>
      </c>
      <c r="C139" s="36">
        <f>'IND GS'!R180</f>
        <v>23886</v>
      </c>
      <c r="D139" s="36">
        <f>'IND GSD-Sec'!R180+'IND GSD-Pri'!R180</f>
        <v>5282410</v>
      </c>
      <c r="E139" s="36">
        <f>'IND GSDTSec'!R180</f>
        <v>196089</v>
      </c>
      <c r="F139" s="36">
        <f>'IND GSTOU'!R180</f>
        <v>30666</v>
      </c>
      <c r="G139" s="36">
        <f>'IND LP-SEC'!R180+'IND LP-PRI'!R180</f>
        <v>4190500</v>
      </c>
      <c r="H139" s="42">
        <f>'IND LPT-SEC'!R180+'IND LPT-PRI'!R180</f>
        <v>2424586</v>
      </c>
      <c r="I139" s="42">
        <f>'IND RTP'!R180</f>
        <v>124610</v>
      </c>
      <c r="J139" s="36">
        <v>8244</v>
      </c>
      <c r="K139" s="52"/>
      <c r="L139" s="52"/>
      <c r="M139" s="186"/>
      <c r="N139" s="52"/>
      <c r="O139" s="59">
        <v>51000</v>
      </c>
      <c r="P139" s="52"/>
      <c r="Q139" s="52"/>
      <c r="R139" s="51">
        <v>3330000</v>
      </c>
      <c r="S139" s="51">
        <v>26958000</v>
      </c>
      <c r="T139" s="59">
        <v>109795000</v>
      </c>
      <c r="U139" s="59">
        <v>170000</v>
      </c>
      <c r="V139" s="59">
        <v>0</v>
      </c>
      <c r="W139" s="59">
        <v>3567000</v>
      </c>
      <c r="Y139" s="42">
        <f t="shared" si="26"/>
        <v>23886</v>
      </c>
      <c r="Z139" s="42">
        <f t="shared" si="27"/>
        <v>5333410</v>
      </c>
      <c r="AA139" s="42">
        <f t="shared" si="28"/>
        <v>196089</v>
      </c>
      <c r="AB139" s="42">
        <f t="shared" si="29"/>
        <v>30666</v>
      </c>
      <c r="AC139" s="42">
        <f t="shared" si="30"/>
        <v>7520500</v>
      </c>
      <c r="AD139" s="42">
        <f t="shared" si="31"/>
        <v>29382586</v>
      </c>
      <c r="AE139" s="42">
        <f t="shared" si="32"/>
        <v>109919610</v>
      </c>
      <c r="AF139" s="42">
        <f t="shared" si="33"/>
        <v>178244</v>
      </c>
      <c r="AG139" s="42">
        <f t="shared" si="34"/>
        <v>0</v>
      </c>
      <c r="AH139" s="42">
        <f t="shared" si="35"/>
        <v>3567000</v>
      </c>
      <c r="AI139" s="42"/>
      <c r="AJ139" s="44">
        <f t="shared" si="36"/>
        <v>156151991</v>
      </c>
    </row>
    <row r="140" spans="1:36">
      <c r="A140" s="18">
        <f t="shared" si="25"/>
        <v>2023</v>
      </c>
      <c r="B140" s="18" t="s">
        <v>36</v>
      </c>
      <c r="C140" s="36">
        <f>'IND GS'!R181</f>
        <v>27478</v>
      </c>
      <c r="D140" s="36">
        <f>'IND GSD-Sec'!R181+'IND GSD-Pri'!R181</f>
        <v>5948808</v>
      </c>
      <c r="E140" s="36">
        <f>'IND GSDTSec'!R181</f>
        <v>215037</v>
      </c>
      <c r="F140" s="36">
        <f>'IND GSTOU'!R181</f>
        <v>29180</v>
      </c>
      <c r="G140" s="36">
        <f>'IND LP-SEC'!R181+'IND LP-PRI'!R181</f>
        <v>4779385</v>
      </c>
      <c r="H140" s="42">
        <f>'IND LPT-SEC'!R181+'IND LPT-PRI'!R181</f>
        <v>2543877</v>
      </c>
      <c r="I140" s="42">
        <f>'IND RTP'!R181</f>
        <v>141532</v>
      </c>
      <c r="J140" s="36">
        <v>1353</v>
      </c>
      <c r="K140" s="52"/>
      <c r="L140" s="52"/>
      <c r="M140" s="186"/>
      <c r="N140" s="52"/>
      <c r="O140" s="59">
        <v>49000</v>
      </c>
      <c r="P140" s="52"/>
      <c r="Q140" s="52"/>
      <c r="R140" s="51">
        <v>3313000</v>
      </c>
      <c r="S140" s="51">
        <v>25604000</v>
      </c>
      <c r="T140" s="59">
        <v>111415000</v>
      </c>
      <c r="U140" s="59">
        <v>164000</v>
      </c>
      <c r="V140" s="59">
        <v>0</v>
      </c>
      <c r="W140" s="59">
        <v>3452000</v>
      </c>
      <c r="Y140" s="42">
        <f t="shared" si="26"/>
        <v>27478</v>
      </c>
      <c r="Z140" s="42">
        <f t="shared" si="27"/>
        <v>5997808</v>
      </c>
      <c r="AA140" s="42">
        <f t="shared" si="28"/>
        <v>215037</v>
      </c>
      <c r="AB140" s="42">
        <f t="shared" si="29"/>
        <v>29180</v>
      </c>
      <c r="AC140" s="42">
        <f t="shared" si="30"/>
        <v>8092385</v>
      </c>
      <c r="AD140" s="42">
        <f t="shared" si="31"/>
        <v>28147877</v>
      </c>
      <c r="AE140" s="42">
        <f t="shared" si="32"/>
        <v>111556532</v>
      </c>
      <c r="AF140" s="42">
        <f t="shared" si="33"/>
        <v>165353</v>
      </c>
      <c r="AG140" s="42">
        <f t="shared" si="34"/>
        <v>0</v>
      </c>
      <c r="AH140" s="42">
        <f t="shared" si="35"/>
        <v>3452000</v>
      </c>
      <c r="AI140" s="42"/>
      <c r="AJ140" s="44">
        <f t="shared" si="36"/>
        <v>157683650</v>
      </c>
    </row>
    <row r="141" spans="1:36">
      <c r="A141" s="18">
        <f t="shared" si="25"/>
        <v>2023</v>
      </c>
      <c r="B141" s="18" t="s">
        <v>41</v>
      </c>
      <c r="C141" s="36">
        <f>'IND GS'!R182</f>
        <v>29609</v>
      </c>
      <c r="D141" s="36">
        <f>'IND GSD-Sec'!R182+'IND GSD-Pri'!R182</f>
        <v>6348735</v>
      </c>
      <c r="E141" s="36">
        <f>'IND GSDTSec'!R182</f>
        <v>227822</v>
      </c>
      <c r="F141" s="36">
        <f>'IND GSTOU'!R182</f>
        <v>27398</v>
      </c>
      <c r="G141" s="36">
        <f>'IND LP-SEC'!R182+'IND LP-PRI'!R182</f>
        <v>4739281</v>
      </c>
      <c r="H141" s="42">
        <f>'IND LPT-SEC'!R182+'IND LPT-PRI'!R182</f>
        <v>2558716</v>
      </c>
      <c r="I141" s="42">
        <f>'IND RTP'!R182</f>
        <v>145413</v>
      </c>
      <c r="J141" s="36">
        <v>3688</v>
      </c>
      <c r="K141" s="52"/>
      <c r="L141" s="52"/>
      <c r="M141" s="186"/>
      <c r="N141" s="52"/>
      <c r="O141" s="59">
        <v>51000</v>
      </c>
      <c r="P141" s="52"/>
      <c r="Q141" s="52"/>
      <c r="R141" s="51">
        <v>3473000</v>
      </c>
      <c r="S141" s="51">
        <v>28600000</v>
      </c>
      <c r="T141" s="59">
        <v>125984000</v>
      </c>
      <c r="U141" s="59">
        <v>170000</v>
      </c>
      <c r="V141" s="59">
        <v>0</v>
      </c>
      <c r="W141" s="59">
        <v>3567000</v>
      </c>
      <c r="Y141" s="42">
        <f t="shared" si="26"/>
        <v>29609</v>
      </c>
      <c r="Z141" s="42">
        <f t="shared" si="27"/>
        <v>6399735</v>
      </c>
      <c r="AA141" s="42">
        <f t="shared" si="28"/>
        <v>227822</v>
      </c>
      <c r="AB141" s="42">
        <f t="shared" si="29"/>
        <v>27398</v>
      </c>
      <c r="AC141" s="42">
        <f t="shared" si="30"/>
        <v>8212281</v>
      </c>
      <c r="AD141" s="42">
        <f t="shared" si="31"/>
        <v>31158716</v>
      </c>
      <c r="AE141" s="42">
        <f t="shared" si="32"/>
        <v>126129413</v>
      </c>
      <c r="AF141" s="42">
        <f t="shared" si="33"/>
        <v>173688</v>
      </c>
      <c r="AG141" s="42">
        <f t="shared" si="34"/>
        <v>0</v>
      </c>
      <c r="AH141" s="42">
        <f t="shared" si="35"/>
        <v>3567000</v>
      </c>
      <c r="AI141" s="42"/>
      <c r="AJ141" s="44">
        <f t="shared" si="36"/>
        <v>175925662</v>
      </c>
    </row>
    <row r="142" spans="1:36">
      <c r="A142" s="18">
        <f t="shared" si="25"/>
        <v>2023</v>
      </c>
      <c r="B142" s="18" t="s">
        <v>42</v>
      </c>
      <c r="C142" s="36">
        <f>'IND GS'!R183</f>
        <v>31421</v>
      </c>
      <c r="D142" s="36">
        <f>'IND GSD-Sec'!R183+'IND GSD-Pri'!R183</f>
        <v>6342325</v>
      </c>
      <c r="E142" s="36">
        <f>'IND GSDTSec'!R183</f>
        <v>219993</v>
      </c>
      <c r="F142" s="36">
        <f>'IND GSTOU'!R183</f>
        <v>31219</v>
      </c>
      <c r="G142" s="36">
        <f>'IND LP-SEC'!R183+'IND LP-PRI'!R183</f>
        <v>4900736</v>
      </c>
      <c r="H142" s="42">
        <f>'IND LPT-SEC'!R183+'IND LPT-PRI'!R183</f>
        <v>2559272</v>
      </c>
      <c r="I142" s="42">
        <f>'IND RTP'!R183</f>
        <v>150335</v>
      </c>
      <c r="J142" s="36">
        <v>16777</v>
      </c>
      <c r="K142" s="52"/>
      <c r="L142" s="52"/>
      <c r="M142" s="186"/>
      <c r="N142" s="52"/>
      <c r="O142" s="59">
        <v>51000</v>
      </c>
      <c r="P142" s="52"/>
      <c r="Q142" s="52"/>
      <c r="R142" s="51">
        <v>3457000</v>
      </c>
      <c r="S142" s="51">
        <v>32443000</v>
      </c>
      <c r="T142" s="59">
        <v>124379000</v>
      </c>
      <c r="U142" s="59">
        <v>170000</v>
      </c>
      <c r="V142" s="59">
        <v>0</v>
      </c>
      <c r="W142" s="59">
        <v>3567000</v>
      </c>
      <c r="Y142" s="42">
        <f t="shared" si="26"/>
        <v>31421</v>
      </c>
      <c r="Z142" s="42">
        <f t="shared" si="27"/>
        <v>6393325</v>
      </c>
      <c r="AA142" s="42">
        <f t="shared" si="28"/>
        <v>219993</v>
      </c>
      <c r="AB142" s="42">
        <f t="shared" si="29"/>
        <v>31219</v>
      </c>
      <c r="AC142" s="42">
        <f t="shared" si="30"/>
        <v>8357736</v>
      </c>
      <c r="AD142" s="42">
        <f t="shared" si="31"/>
        <v>35002272</v>
      </c>
      <c r="AE142" s="42">
        <f t="shared" si="32"/>
        <v>124529335</v>
      </c>
      <c r="AF142" s="42">
        <f t="shared" si="33"/>
        <v>186777</v>
      </c>
      <c r="AG142" s="42">
        <f t="shared" si="34"/>
        <v>0</v>
      </c>
      <c r="AH142" s="42">
        <f t="shared" si="35"/>
        <v>3567000</v>
      </c>
      <c r="AI142" s="42"/>
      <c r="AJ142" s="44">
        <f t="shared" si="36"/>
        <v>178319078</v>
      </c>
    </row>
    <row r="143" spans="1:36">
      <c r="A143" s="18">
        <f t="shared" ref="A143:A206" si="37">A131+1</f>
        <v>2023</v>
      </c>
      <c r="B143" s="18" t="s">
        <v>43</v>
      </c>
      <c r="C143" s="36">
        <f>'IND GS'!R184</f>
        <v>33622</v>
      </c>
      <c r="D143" s="36">
        <f>'IND GSD-Sec'!R184+'IND GSD-Pri'!R184</f>
        <v>6151487</v>
      </c>
      <c r="E143" s="36">
        <f>'IND GSDTSec'!R184</f>
        <v>218563</v>
      </c>
      <c r="F143" s="36">
        <f>'IND GSTOU'!R184</f>
        <v>29188</v>
      </c>
      <c r="G143" s="36">
        <f>'IND LP-SEC'!R184+'IND LP-PRI'!R184</f>
        <v>4947967</v>
      </c>
      <c r="H143" s="42">
        <f>'IND LPT-SEC'!R184+'IND LPT-PRI'!R184</f>
        <v>2646955</v>
      </c>
      <c r="I143" s="42">
        <f>'IND RTP'!R184</f>
        <v>149200</v>
      </c>
      <c r="J143" s="36">
        <v>5241</v>
      </c>
      <c r="K143" s="52"/>
      <c r="L143" s="52"/>
      <c r="M143" s="186"/>
      <c r="N143" s="52"/>
      <c r="O143" s="59">
        <v>49000</v>
      </c>
      <c r="P143" s="52"/>
      <c r="Q143" s="52"/>
      <c r="R143" s="51">
        <v>3426000</v>
      </c>
      <c r="S143" s="51">
        <v>27035000</v>
      </c>
      <c r="T143" s="59">
        <v>113296000</v>
      </c>
      <c r="U143" s="59">
        <v>164000</v>
      </c>
      <c r="V143" s="59">
        <v>0</v>
      </c>
      <c r="W143" s="59">
        <v>3452000</v>
      </c>
      <c r="Y143" s="42">
        <f t="shared" si="26"/>
        <v>33622</v>
      </c>
      <c r="Z143" s="42">
        <f t="shared" si="27"/>
        <v>6200487</v>
      </c>
      <c r="AA143" s="42">
        <f t="shared" si="28"/>
        <v>218563</v>
      </c>
      <c r="AB143" s="42">
        <f t="shared" si="29"/>
        <v>29188</v>
      </c>
      <c r="AC143" s="42">
        <f t="shared" si="30"/>
        <v>8373967</v>
      </c>
      <c r="AD143" s="42">
        <f t="shared" si="31"/>
        <v>29681955</v>
      </c>
      <c r="AE143" s="42">
        <f t="shared" si="32"/>
        <v>113445200</v>
      </c>
      <c r="AF143" s="42">
        <f t="shared" si="33"/>
        <v>169241</v>
      </c>
      <c r="AG143" s="42">
        <f t="shared" si="34"/>
        <v>0</v>
      </c>
      <c r="AH143" s="42">
        <f t="shared" si="35"/>
        <v>3452000</v>
      </c>
      <c r="AI143" s="42"/>
      <c r="AJ143" s="44">
        <f t="shared" si="36"/>
        <v>161604223</v>
      </c>
    </row>
    <row r="144" spans="1:36">
      <c r="A144" s="18">
        <f t="shared" si="37"/>
        <v>2023</v>
      </c>
      <c r="B144" s="18" t="s">
        <v>44</v>
      </c>
      <c r="C144" s="36">
        <f>'IND GS'!R185</f>
        <v>27468</v>
      </c>
      <c r="D144" s="36">
        <f>'IND GSD-Sec'!R185+'IND GSD-Pri'!R185</f>
        <v>5617756</v>
      </c>
      <c r="E144" s="36">
        <f>'IND GSDTSec'!R185</f>
        <v>211957</v>
      </c>
      <c r="F144" s="36">
        <f>'IND GSTOU'!R185</f>
        <v>24802</v>
      </c>
      <c r="G144" s="36">
        <f>'IND LP-SEC'!R185+'IND LP-PRI'!R185</f>
        <v>4399856</v>
      </c>
      <c r="H144" s="42">
        <f>'IND LPT-SEC'!R185+'IND LPT-PRI'!R185</f>
        <v>2386011</v>
      </c>
      <c r="I144" s="42">
        <f>'IND RTP'!R185</f>
        <v>135877</v>
      </c>
      <c r="J144" s="36">
        <v>5149</v>
      </c>
      <c r="K144" s="52"/>
      <c r="L144" s="52"/>
      <c r="M144" s="186"/>
      <c r="N144" s="52"/>
      <c r="O144" s="59">
        <v>51000</v>
      </c>
      <c r="P144" s="52"/>
      <c r="Q144" s="52"/>
      <c r="R144" s="51">
        <v>3363000</v>
      </c>
      <c r="S144" s="51">
        <v>25025000</v>
      </c>
      <c r="T144" s="59">
        <v>103131000</v>
      </c>
      <c r="U144" s="59">
        <v>170000</v>
      </c>
      <c r="V144" s="59">
        <v>6962000</v>
      </c>
      <c r="W144" s="59">
        <v>3567000</v>
      </c>
      <c r="Y144" s="42">
        <f t="shared" si="26"/>
        <v>27468</v>
      </c>
      <c r="Z144" s="42">
        <f t="shared" si="27"/>
        <v>5668756</v>
      </c>
      <c r="AA144" s="42">
        <f t="shared" si="28"/>
        <v>211957</v>
      </c>
      <c r="AB144" s="42">
        <f t="shared" si="29"/>
        <v>24802</v>
      </c>
      <c r="AC144" s="42">
        <f t="shared" si="30"/>
        <v>7762856</v>
      </c>
      <c r="AD144" s="42">
        <f t="shared" si="31"/>
        <v>27411011</v>
      </c>
      <c r="AE144" s="42">
        <f t="shared" si="32"/>
        <v>103266877</v>
      </c>
      <c r="AF144" s="42">
        <f t="shared" si="33"/>
        <v>175149</v>
      </c>
      <c r="AG144" s="42">
        <f t="shared" si="34"/>
        <v>6962000</v>
      </c>
      <c r="AH144" s="42">
        <f t="shared" si="35"/>
        <v>3567000</v>
      </c>
      <c r="AI144" s="42"/>
      <c r="AJ144" s="44">
        <f t="shared" si="36"/>
        <v>155077876</v>
      </c>
    </row>
    <row r="145" spans="1:36">
      <c r="A145" s="18">
        <f t="shared" si="37"/>
        <v>2023</v>
      </c>
      <c r="B145" s="18" t="s">
        <v>45</v>
      </c>
      <c r="C145" s="36">
        <f>'IND GS'!R186</f>
        <v>22628</v>
      </c>
      <c r="D145" s="36">
        <f>'IND GSD-Sec'!R186+'IND GSD-Pri'!R186</f>
        <v>4667053</v>
      </c>
      <c r="E145" s="36">
        <f>'IND GSDTSec'!R186</f>
        <v>190106</v>
      </c>
      <c r="F145" s="36">
        <f>'IND GSTOU'!R186</f>
        <v>20292</v>
      </c>
      <c r="G145" s="36">
        <f>'IND LP-SEC'!R186+'IND LP-PRI'!R186</f>
        <v>3761772</v>
      </c>
      <c r="H145" s="42">
        <f>'IND LPT-SEC'!R186+'IND LPT-PRI'!R186</f>
        <v>2307699</v>
      </c>
      <c r="I145" s="42">
        <f>'IND RTP'!R186</f>
        <v>117634</v>
      </c>
      <c r="J145" s="36">
        <v>2196</v>
      </c>
      <c r="K145" s="52"/>
      <c r="L145" s="52"/>
      <c r="M145" s="186"/>
      <c r="N145" s="52"/>
      <c r="O145" s="59">
        <v>49000</v>
      </c>
      <c r="P145" s="52"/>
      <c r="Q145" s="52"/>
      <c r="R145" s="51">
        <v>3172000</v>
      </c>
      <c r="S145" s="51">
        <v>22276000</v>
      </c>
      <c r="T145" s="59">
        <v>88605000</v>
      </c>
      <c r="U145" s="59">
        <v>164000</v>
      </c>
      <c r="V145" s="59">
        <v>6738000</v>
      </c>
      <c r="W145" s="59">
        <v>3452000</v>
      </c>
      <c r="Y145" s="42">
        <f t="shared" si="26"/>
        <v>22628</v>
      </c>
      <c r="Z145" s="42">
        <f t="shared" si="27"/>
        <v>4716053</v>
      </c>
      <c r="AA145" s="42">
        <f t="shared" si="28"/>
        <v>190106</v>
      </c>
      <c r="AB145" s="42">
        <f t="shared" si="29"/>
        <v>20292</v>
      </c>
      <c r="AC145" s="42">
        <f t="shared" si="30"/>
        <v>6933772</v>
      </c>
      <c r="AD145" s="42">
        <f t="shared" si="31"/>
        <v>24583699</v>
      </c>
      <c r="AE145" s="42">
        <f t="shared" si="32"/>
        <v>88722634</v>
      </c>
      <c r="AF145" s="42">
        <f t="shared" si="33"/>
        <v>166196</v>
      </c>
      <c r="AG145" s="42">
        <f t="shared" si="34"/>
        <v>6738000</v>
      </c>
      <c r="AH145" s="42">
        <f t="shared" si="35"/>
        <v>3452000</v>
      </c>
      <c r="AI145" s="42"/>
      <c r="AJ145" s="44">
        <f t="shared" si="36"/>
        <v>135545380</v>
      </c>
    </row>
    <row r="146" spans="1:36">
      <c r="A146" s="18">
        <f t="shared" si="37"/>
        <v>2023</v>
      </c>
      <c r="B146" s="18" t="s">
        <v>46</v>
      </c>
      <c r="C146" s="36">
        <f>'IND GS'!R187</f>
        <v>25901</v>
      </c>
      <c r="D146" s="36">
        <f>'IND GSD-Sec'!R187+'IND GSD-Pri'!R187</f>
        <v>4934691</v>
      </c>
      <c r="E146" s="36">
        <f>'IND GSDTSec'!R187</f>
        <v>181604</v>
      </c>
      <c r="F146" s="36">
        <f>'IND GSTOU'!R187</f>
        <v>18983</v>
      </c>
      <c r="G146" s="36">
        <f>'IND LP-SEC'!R187+'IND LP-PRI'!R187</f>
        <v>3925623</v>
      </c>
      <c r="H146" s="42">
        <f>'IND LPT-SEC'!R187+'IND LPT-PRI'!R187</f>
        <v>2365293</v>
      </c>
      <c r="I146" s="42">
        <f>'IND RTP'!R187</f>
        <v>124869</v>
      </c>
      <c r="J146" s="36">
        <v>659</v>
      </c>
      <c r="K146" s="52"/>
      <c r="L146" s="52"/>
      <c r="M146" s="186"/>
      <c r="N146" s="52"/>
      <c r="O146" s="59">
        <v>52000</v>
      </c>
      <c r="P146" s="52"/>
      <c r="Q146" s="52"/>
      <c r="R146" s="51">
        <v>3242000</v>
      </c>
      <c r="S146" s="51">
        <v>24135000</v>
      </c>
      <c r="T146" s="59">
        <v>89008000</v>
      </c>
      <c r="U146" s="59">
        <v>171000</v>
      </c>
      <c r="V146" s="59">
        <v>0</v>
      </c>
      <c r="W146" s="59">
        <v>3568000</v>
      </c>
      <c r="Y146" s="42">
        <f t="shared" si="26"/>
        <v>25901</v>
      </c>
      <c r="Z146" s="42">
        <f t="shared" si="27"/>
        <v>4986691</v>
      </c>
      <c r="AA146" s="42">
        <f t="shared" si="28"/>
        <v>181604</v>
      </c>
      <c r="AB146" s="42">
        <f t="shared" si="29"/>
        <v>18983</v>
      </c>
      <c r="AC146" s="42">
        <f t="shared" si="30"/>
        <v>7167623</v>
      </c>
      <c r="AD146" s="42">
        <f t="shared" si="31"/>
        <v>26500293</v>
      </c>
      <c r="AE146" s="42">
        <f t="shared" si="32"/>
        <v>89132869</v>
      </c>
      <c r="AF146" s="42">
        <f t="shared" si="33"/>
        <v>171659</v>
      </c>
      <c r="AG146" s="42">
        <f t="shared" si="34"/>
        <v>0</v>
      </c>
      <c r="AH146" s="42">
        <f t="shared" si="35"/>
        <v>3568000</v>
      </c>
      <c r="AI146" s="42"/>
      <c r="AJ146" s="44">
        <f t="shared" si="36"/>
        <v>131753623</v>
      </c>
    </row>
    <row r="147" spans="1:36">
      <c r="A147" s="18">
        <f t="shared" si="37"/>
        <v>2024</v>
      </c>
      <c r="B147" s="18" t="s">
        <v>31</v>
      </c>
      <c r="C147" s="36">
        <f>'IND GS'!R188</f>
        <v>31047</v>
      </c>
      <c r="D147" s="36">
        <f>'IND GSD-Sec'!R188+'IND GSD-Pri'!R188</f>
        <v>5070193</v>
      </c>
      <c r="E147" s="36">
        <f>'IND GSDTSec'!R188</f>
        <v>178888</v>
      </c>
      <c r="F147" s="36">
        <f>'IND GSTOU'!R188</f>
        <v>17568</v>
      </c>
      <c r="G147" s="36">
        <f>'IND LP-SEC'!R188+'IND LP-PRI'!R188</f>
        <v>3810841</v>
      </c>
      <c r="H147" s="42">
        <f>'IND LPT-SEC'!R188+'IND LPT-PRI'!R188</f>
        <v>2318533</v>
      </c>
      <c r="I147" s="42">
        <f>'IND RTP'!R188</f>
        <v>121203</v>
      </c>
      <c r="J147" s="36">
        <v>4072</v>
      </c>
      <c r="K147" s="52"/>
      <c r="L147" s="52"/>
      <c r="M147" s="186"/>
      <c r="N147" s="52"/>
      <c r="O147" s="59">
        <v>51000</v>
      </c>
      <c r="P147" s="52"/>
      <c r="Q147" s="52"/>
      <c r="R147" s="51">
        <v>3248000</v>
      </c>
      <c r="S147" s="51">
        <v>21314000</v>
      </c>
      <c r="T147" s="59">
        <v>92985000</v>
      </c>
      <c r="U147" s="59">
        <v>169000</v>
      </c>
      <c r="V147" s="59">
        <v>0</v>
      </c>
      <c r="W147" s="59">
        <v>3557000</v>
      </c>
      <c r="Y147" s="42">
        <f t="shared" si="26"/>
        <v>31047</v>
      </c>
      <c r="Z147" s="42">
        <f t="shared" si="27"/>
        <v>5121193</v>
      </c>
      <c r="AA147" s="42">
        <f t="shared" si="28"/>
        <v>178888</v>
      </c>
      <c r="AB147" s="42">
        <f t="shared" si="29"/>
        <v>17568</v>
      </c>
      <c r="AC147" s="42">
        <f t="shared" si="30"/>
        <v>7058841</v>
      </c>
      <c r="AD147" s="42">
        <f t="shared" si="31"/>
        <v>23632533</v>
      </c>
      <c r="AE147" s="42">
        <f t="shared" si="32"/>
        <v>93106203</v>
      </c>
      <c r="AF147" s="42">
        <f t="shared" si="33"/>
        <v>173072</v>
      </c>
      <c r="AG147" s="42">
        <f t="shared" si="34"/>
        <v>0</v>
      </c>
      <c r="AH147" s="42">
        <f t="shared" si="35"/>
        <v>3557000</v>
      </c>
      <c r="AI147" s="42"/>
      <c r="AJ147" s="44">
        <f t="shared" si="36"/>
        <v>132876345</v>
      </c>
    </row>
    <row r="148" spans="1:36">
      <c r="A148" s="18">
        <f t="shared" si="37"/>
        <v>2024</v>
      </c>
      <c r="B148" s="18" t="s">
        <v>32</v>
      </c>
      <c r="C148" s="36">
        <f>'IND GS'!R189</f>
        <v>31383</v>
      </c>
      <c r="D148" s="36">
        <f>'IND GSD-Sec'!R189+'IND GSD-Pri'!R189</f>
        <v>4951961</v>
      </c>
      <c r="E148" s="36">
        <f>'IND GSDTSec'!R189</f>
        <v>171660</v>
      </c>
      <c r="F148" s="36">
        <f>'IND GSTOU'!R189</f>
        <v>23070</v>
      </c>
      <c r="G148" s="36">
        <f>'IND LP-SEC'!R189+'IND LP-PRI'!R189</f>
        <v>3640080</v>
      </c>
      <c r="H148" s="42">
        <f>'IND LPT-SEC'!R189+'IND LPT-PRI'!R189</f>
        <v>2325507</v>
      </c>
      <c r="I148" s="42">
        <f>'IND RTP'!R189</f>
        <v>117489</v>
      </c>
      <c r="J148" s="36">
        <v>1379</v>
      </c>
      <c r="K148" s="52"/>
      <c r="L148" s="52"/>
      <c r="M148" s="186"/>
      <c r="N148" s="52"/>
      <c r="O148" s="59">
        <v>48000</v>
      </c>
      <c r="P148" s="52"/>
      <c r="Q148" s="52"/>
      <c r="R148" s="51">
        <v>2991000</v>
      </c>
      <c r="S148" s="51">
        <v>22377000</v>
      </c>
      <c r="T148" s="59">
        <v>78798000</v>
      </c>
      <c r="U148" s="59">
        <v>158000</v>
      </c>
      <c r="V148" s="59">
        <v>0</v>
      </c>
      <c r="W148" s="59">
        <v>3328000</v>
      </c>
      <c r="Y148" s="42">
        <f t="shared" si="26"/>
        <v>31383</v>
      </c>
      <c r="Z148" s="42">
        <f t="shared" si="27"/>
        <v>4999961</v>
      </c>
      <c r="AA148" s="42">
        <f t="shared" si="28"/>
        <v>171660</v>
      </c>
      <c r="AB148" s="42">
        <f t="shared" si="29"/>
        <v>23070</v>
      </c>
      <c r="AC148" s="42">
        <f t="shared" si="30"/>
        <v>6631080</v>
      </c>
      <c r="AD148" s="42">
        <f t="shared" si="31"/>
        <v>24702507</v>
      </c>
      <c r="AE148" s="42">
        <f t="shared" si="32"/>
        <v>78915489</v>
      </c>
      <c r="AF148" s="42">
        <f t="shared" si="33"/>
        <v>159379</v>
      </c>
      <c r="AG148" s="42">
        <f t="shared" si="34"/>
        <v>0</v>
      </c>
      <c r="AH148" s="42">
        <f t="shared" si="35"/>
        <v>3328000</v>
      </c>
      <c r="AI148" s="42"/>
      <c r="AJ148" s="44">
        <f t="shared" si="36"/>
        <v>118962529</v>
      </c>
    </row>
    <row r="149" spans="1:36">
      <c r="A149" s="18">
        <f t="shared" si="37"/>
        <v>2024</v>
      </c>
      <c r="B149" s="18" t="s">
        <v>33</v>
      </c>
      <c r="C149" s="36">
        <f>'IND GS'!R190</f>
        <v>31261</v>
      </c>
      <c r="D149" s="36">
        <f>'IND GSD-Sec'!R190+'IND GSD-Pri'!R190</f>
        <v>4956879</v>
      </c>
      <c r="E149" s="36">
        <f>'IND GSDTSec'!R190</f>
        <v>172193</v>
      </c>
      <c r="F149" s="36">
        <f>'IND GSTOU'!R190</f>
        <v>21912</v>
      </c>
      <c r="G149" s="36">
        <f>'IND LP-SEC'!R190+'IND LP-PRI'!R190</f>
        <v>3918192</v>
      </c>
      <c r="H149" s="42">
        <f>'IND LPT-SEC'!R190+'IND LPT-PRI'!R190</f>
        <v>2233104</v>
      </c>
      <c r="I149" s="42">
        <f>'IND RTP'!R190</f>
        <v>124715</v>
      </c>
      <c r="J149" s="36">
        <v>816</v>
      </c>
      <c r="K149" s="52"/>
      <c r="L149" s="52"/>
      <c r="M149" s="186"/>
      <c r="N149" s="52"/>
      <c r="O149" s="59">
        <v>51000</v>
      </c>
      <c r="P149" s="52"/>
      <c r="Q149" s="52"/>
      <c r="R149" s="51">
        <v>3175000</v>
      </c>
      <c r="S149" s="51">
        <v>21957000</v>
      </c>
      <c r="T149" s="59">
        <v>95165000</v>
      </c>
      <c r="U149" s="59">
        <v>169000</v>
      </c>
      <c r="V149" s="59">
        <v>0</v>
      </c>
      <c r="W149" s="59">
        <v>3557000</v>
      </c>
      <c r="Y149" s="42">
        <f t="shared" si="26"/>
        <v>31261</v>
      </c>
      <c r="Z149" s="42">
        <f t="shared" si="27"/>
        <v>5007879</v>
      </c>
      <c r="AA149" s="42">
        <f t="shared" si="28"/>
        <v>172193</v>
      </c>
      <c r="AB149" s="42">
        <f t="shared" si="29"/>
        <v>21912</v>
      </c>
      <c r="AC149" s="42">
        <f t="shared" si="30"/>
        <v>7093192</v>
      </c>
      <c r="AD149" s="42">
        <f t="shared" si="31"/>
        <v>24190104</v>
      </c>
      <c r="AE149" s="42">
        <f t="shared" si="32"/>
        <v>95289715</v>
      </c>
      <c r="AF149" s="42">
        <f t="shared" si="33"/>
        <v>169816</v>
      </c>
      <c r="AG149" s="42">
        <f t="shared" si="34"/>
        <v>0</v>
      </c>
      <c r="AH149" s="42">
        <f t="shared" si="35"/>
        <v>3557000</v>
      </c>
      <c r="AI149" s="42"/>
      <c r="AJ149" s="44">
        <f t="shared" si="36"/>
        <v>135533072</v>
      </c>
    </row>
    <row r="150" spans="1:36">
      <c r="A150" s="18">
        <f t="shared" si="37"/>
        <v>2024</v>
      </c>
      <c r="B150" s="18" t="s">
        <v>34</v>
      </c>
      <c r="C150" s="36">
        <f>'IND GS'!R191</f>
        <v>30366</v>
      </c>
      <c r="D150" s="36">
        <f>'IND GSD-Sec'!R191+'IND GSD-Pri'!R191</f>
        <v>5154910</v>
      </c>
      <c r="E150" s="36">
        <f>'IND GSDTSec'!R191</f>
        <v>177198</v>
      </c>
      <c r="F150" s="36">
        <f>'IND GSTOU'!R191</f>
        <v>20458</v>
      </c>
      <c r="G150" s="36">
        <f>'IND LP-SEC'!R191+'IND LP-PRI'!R191</f>
        <v>4138705</v>
      </c>
      <c r="H150" s="42">
        <f>'IND LPT-SEC'!R191+'IND LPT-PRI'!R191</f>
        <v>2397180</v>
      </c>
      <c r="I150" s="42">
        <f>'IND RTP'!R191</f>
        <v>125036</v>
      </c>
      <c r="J150" s="36">
        <v>87077</v>
      </c>
      <c r="K150" s="52"/>
      <c r="L150" s="52"/>
      <c r="M150" s="186"/>
      <c r="N150" s="52"/>
      <c r="O150" s="59">
        <v>49000</v>
      </c>
      <c r="P150" s="52"/>
      <c r="Q150" s="52"/>
      <c r="R150" s="51">
        <v>3115000</v>
      </c>
      <c r="S150" s="51">
        <v>23022000</v>
      </c>
      <c r="T150" s="59">
        <v>96383000</v>
      </c>
      <c r="U150" s="59">
        <v>164000</v>
      </c>
      <c r="V150" s="59">
        <v>0</v>
      </c>
      <c r="W150" s="59">
        <v>3443000</v>
      </c>
      <c r="Y150" s="42">
        <f t="shared" si="26"/>
        <v>30366</v>
      </c>
      <c r="Z150" s="42">
        <f t="shared" si="27"/>
        <v>5203910</v>
      </c>
      <c r="AA150" s="42">
        <f t="shared" si="28"/>
        <v>177198</v>
      </c>
      <c r="AB150" s="42">
        <f t="shared" si="29"/>
        <v>20458</v>
      </c>
      <c r="AC150" s="42">
        <f t="shared" si="30"/>
        <v>7253705</v>
      </c>
      <c r="AD150" s="42">
        <f t="shared" si="31"/>
        <v>25419180</v>
      </c>
      <c r="AE150" s="42">
        <f t="shared" si="32"/>
        <v>96508036</v>
      </c>
      <c r="AF150" s="42">
        <f t="shared" si="33"/>
        <v>251077</v>
      </c>
      <c r="AG150" s="42">
        <f t="shared" si="34"/>
        <v>0</v>
      </c>
      <c r="AH150" s="42">
        <f t="shared" si="35"/>
        <v>3443000</v>
      </c>
      <c r="AI150" s="42"/>
      <c r="AJ150" s="44">
        <f t="shared" si="36"/>
        <v>138306930</v>
      </c>
    </row>
    <row r="151" spans="1:36">
      <c r="A151" s="18">
        <f t="shared" si="37"/>
        <v>2024</v>
      </c>
      <c r="B151" s="18" t="s">
        <v>35</v>
      </c>
      <c r="C151" s="36">
        <f>'IND GS'!R192</f>
        <v>23886</v>
      </c>
      <c r="D151" s="36">
        <f>'IND GSD-Sec'!R192+'IND GSD-Pri'!R192</f>
        <v>5314384</v>
      </c>
      <c r="E151" s="36">
        <f>'IND GSDTSec'!R192</f>
        <v>196089</v>
      </c>
      <c r="F151" s="36">
        <f>'IND GSTOU'!R192</f>
        <v>30666</v>
      </c>
      <c r="G151" s="36">
        <f>'IND LP-SEC'!R192+'IND LP-PRI'!R192</f>
        <v>4190500</v>
      </c>
      <c r="H151" s="42">
        <f>'IND LPT-SEC'!R192+'IND LPT-PRI'!R192</f>
        <v>2424586</v>
      </c>
      <c r="I151" s="42">
        <f>'IND RTP'!R192</f>
        <v>124610</v>
      </c>
      <c r="J151" s="36">
        <v>8244</v>
      </c>
      <c r="K151" s="52"/>
      <c r="L151" s="52"/>
      <c r="M151" s="186"/>
      <c r="N151" s="52"/>
      <c r="O151" s="59">
        <v>51000</v>
      </c>
      <c r="P151" s="52"/>
      <c r="Q151" s="52"/>
      <c r="R151" s="51">
        <v>3321000</v>
      </c>
      <c r="S151" s="51">
        <v>26951000</v>
      </c>
      <c r="T151" s="59">
        <v>109659000</v>
      </c>
      <c r="U151" s="59">
        <v>169000</v>
      </c>
      <c r="V151" s="59">
        <v>0</v>
      </c>
      <c r="W151" s="59">
        <v>3557000</v>
      </c>
      <c r="Y151" s="42">
        <f t="shared" si="26"/>
        <v>23886</v>
      </c>
      <c r="Z151" s="42">
        <f t="shared" si="27"/>
        <v>5365384</v>
      </c>
      <c r="AA151" s="42">
        <f t="shared" si="28"/>
        <v>196089</v>
      </c>
      <c r="AB151" s="42">
        <f t="shared" si="29"/>
        <v>30666</v>
      </c>
      <c r="AC151" s="42">
        <f t="shared" si="30"/>
        <v>7511500</v>
      </c>
      <c r="AD151" s="42">
        <f t="shared" si="31"/>
        <v>29375586</v>
      </c>
      <c r="AE151" s="42">
        <f t="shared" si="32"/>
        <v>109783610</v>
      </c>
      <c r="AF151" s="42">
        <f t="shared" si="33"/>
        <v>177244</v>
      </c>
      <c r="AG151" s="42">
        <f t="shared" si="34"/>
        <v>0</v>
      </c>
      <c r="AH151" s="42">
        <f t="shared" si="35"/>
        <v>3557000</v>
      </c>
      <c r="AI151" s="42"/>
      <c r="AJ151" s="44">
        <f t="shared" si="36"/>
        <v>156020965</v>
      </c>
    </row>
    <row r="152" spans="1:36">
      <c r="A152" s="18">
        <f t="shared" si="37"/>
        <v>2024</v>
      </c>
      <c r="B152" s="18" t="s">
        <v>36</v>
      </c>
      <c r="C152" s="36">
        <f>'IND GS'!R193</f>
        <v>27478</v>
      </c>
      <c r="D152" s="36">
        <f>'IND GSD-Sec'!R193+'IND GSD-Pri'!R193</f>
        <v>5984791</v>
      </c>
      <c r="E152" s="36">
        <f>'IND GSDTSec'!R193</f>
        <v>215037</v>
      </c>
      <c r="F152" s="36">
        <f>'IND GSTOU'!R193</f>
        <v>29180</v>
      </c>
      <c r="G152" s="36">
        <f>'IND LP-SEC'!R193+'IND LP-PRI'!R193</f>
        <v>4779385</v>
      </c>
      <c r="H152" s="42">
        <f>'IND LPT-SEC'!R193+'IND LPT-PRI'!R193</f>
        <v>2543877</v>
      </c>
      <c r="I152" s="42">
        <f>'IND RTP'!R193</f>
        <v>141532</v>
      </c>
      <c r="J152" s="36">
        <v>1353</v>
      </c>
      <c r="K152" s="52"/>
      <c r="L152" s="52"/>
      <c r="M152" s="186"/>
      <c r="N152" s="52"/>
      <c r="O152" s="59">
        <v>49000</v>
      </c>
      <c r="P152" s="52"/>
      <c r="Q152" s="52"/>
      <c r="R152" s="51">
        <v>3305000</v>
      </c>
      <c r="S152" s="51">
        <v>25599000</v>
      </c>
      <c r="T152" s="59">
        <v>111279000</v>
      </c>
      <c r="U152" s="59">
        <v>164000</v>
      </c>
      <c r="V152" s="59">
        <v>0</v>
      </c>
      <c r="W152" s="59">
        <v>3443000</v>
      </c>
      <c r="Y152" s="42">
        <f t="shared" si="26"/>
        <v>27478</v>
      </c>
      <c r="Z152" s="42">
        <f t="shared" si="27"/>
        <v>6033791</v>
      </c>
      <c r="AA152" s="42">
        <f t="shared" si="28"/>
        <v>215037</v>
      </c>
      <c r="AB152" s="42">
        <f t="shared" si="29"/>
        <v>29180</v>
      </c>
      <c r="AC152" s="42">
        <f t="shared" si="30"/>
        <v>8084385</v>
      </c>
      <c r="AD152" s="42">
        <f t="shared" si="31"/>
        <v>28142877</v>
      </c>
      <c r="AE152" s="42">
        <f t="shared" si="32"/>
        <v>111420532</v>
      </c>
      <c r="AF152" s="42">
        <f t="shared" si="33"/>
        <v>165353</v>
      </c>
      <c r="AG152" s="42">
        <f t="shared" si="34"/>
        <v>0</v>
      </c>
      <c r="AH152" s="42">
        <f t="shared" si="35"/>
        <v>3443000</v>
      </c>
      <c r="AI152" s="42"/>
      <c r="AJ152" s="44">
        <f t="shared" si="36"/>
        <v>157561633</v>
      </c>
    </row>
    <row r="153" spans="1:36">
      <c r="A153" s="18">
        <f t="shared" si="37"/>
        <v>2024</v>
      </c>
      <c r="B153" s="18" t="s">
        <v>41</v>
      </c>
      <c r="C153" s="36">
        <f>'IND GS'!R194</f>
        <v>29609</v>
      </c>
      <c r="D153" s="36">
        <f>'IND GSD-Sec'!R194+'IND GSD-Pri'!R194</f>
        <v>6387178</v>
      </c>
      <c r="E153" s="36">
        <f>'IND GSDTSec'!R194</f>
        <v>227822</v>
      </c>
      <c r="F153" s="36">
        <f>'IND GSTOU'!R194</f>
        <v>27398</v>
      </c>
      <c r="G153" s="36">
        <f>'IND LP-SEC'!R194+'IND LP-PRI'!R194</f>
        <v>4739281</v>
      </c>
      <c r="H153" s="42">
        <f>'IND LPT-SEC'!R194+'IND LPT-PRI'!R194</f>
        <v>2558716</v>
      </c>
      <c r="I153" s="42">
        <f>'IND RTP'!R194</f>
        <v>145413</v>
      </c>
      <c r="J153" s="36">
        <v>3688</v>
      </c>
      <c r="K153" s="52"/>
      <c r="L153" s="52"/>
      <c r="M153" s="186"/>
      <c r="N153" s="52"/>
      <c r="O153" s="59">
        <v>51000</v>
      </c>
      <c r="P153" s="52"/>
      <c r="Q153" s="52"/>
      <c r="R153" s="51">
        <v>3464000</v>
      </c>
      <c r="S153" s="51">
        <v>28593000</v>
      </c>
      <c r="T153" s="59">
        <v>125848000</v>
      </c>
      <c r="U153" s="59">
        <v>169000</v>
      </c>
      <c r="V153" s="59">
        <v>0</v>
      </c>
      <c r="W153" s="59">
        <v>3557000</v>
      </c>
      <c r="Y153" s="42">
        <f t="shared" si="26"/>
        <v>29609</v>
      </c>
      <c r="Z153" s="42">
        <f t="shared" si="27"/>
        <v>6438178</v>
      </c>
      <c r="AA153" s="42">
        <f t="shared" si="28"/>
        <v>227822</v>
      </c>
      <c r="AB153" s="42">
        <f t="shared" si="29"/>
        <v>27398</v>
      </c>
      <c r="AC153" s="42">
        <f t="shared" si="30"/>
        <v>8203281</v>
      </c>
      <c r="AD153" s="42">
        <f t="shared" si="31"/>
        <v>31151716</v>
      </c>
      <c r="AE153" s="42">
        <f t="shared" si="32"/>
        <v>125993413</v>
      </c>
      <c r="AF153" s="42">
        <f t="shared" si="33"/>
        <v>172688</v>
      </c>
      <c r="AG153" s="42">
        <f t="shared" si="34"/>
        <v>0</v>
      </c>
      <c r="AH153" s="42">
        <f t="shared" si="35"/>
        <v>3557000</v>
      </c>
      <c r="AI153" s="42"/>
      <c r="AJ153" s="44">
        <f t="shared" si="36"/>
        <v>175801105</v>
      </c>
    </row>
    <row r="154" spans="1:36">
      <c r="A154" s="18">
        <f t="shared" si="37"/>
        <v>2024</v>
      </c>
      <c r="B154" s="18" t="s">
        <v>42</v>
      </c>
      <c r="C154" s="36">
        <f>'IND GS'!R195</f>
        <v>31421</v>
      </c>
      <c r="D154" s="36">
        <f>'IND GSD-Sec'!R195+'IND GSD-Pri'!R195</f>
        <v>6380727</v>
      </c>
      <c r="E154" s="36">
        <f>'IND GSDTSec'!R195</f>
        <v>219993</v>
      </c>
      <c r="F154" s="36">
        <f>'IND GSTOU'!R195</f>
        <v>31219</v>
      </c>
      <c r="G154" s="36">
        <f>'IND LP-SEC'!R195+'IND LP-PRI'!R195</f>
        <v>4900736</v>
      </c>
      <c r="H154" s="42">
        <f>'IND LPT-SEC'!R195+'IND LPT-PRI'!R195</f>
        <v>2559272</v>
      </c>
      <c r="I154" s="42">
        <f>'IND RTP'!R195</f>
        <v>150335</v>
      </c>
      <c r="J154" s="36">
        <v>16777</v>
      </c>
      <c r="K154" s="52"/>
      <c r="L154" s="52"/>
      <c r="M154" s="186"/>
      <c r="N154" s="52"/>
      <c r="O154" s="59">
        <v>51000</v>
      </c>
      <c r="P154" s="52"/>
      <c r="Q154" s="52"/>
      <c r="R154" s="51">
        <v>3448000</v>
      </c>
      <c r="S154" s="51">
        <v>32436000</v>
      </c>
      <c r="T154" s="59">
        <v>124243000</v>
      </c>
      <c r="U154" s="59">
        <v>169000</v>
      </c>
      <c r="V154" s="59">
        <v>0</v>
      </c>
      <c r="W154" s="59">
        <v>3557000</v>
      </c>
      <c r="Y154" s="42">
        <f t="shared" si="26"/>
        <v>31421</v>
      </c>
      <c r="Z154" s="42">
        <f t="shared" si="27"/>
        <v>6431727</v>
      </c>
      <c r="AA154" s="42">
        <f t="shared" si="28"/>
        <v>219993</v>
      </c>
      <c r="AB154" s="42">
        <f t="shared" si="29"/>
        <v>31219</v>
      </c>
      <c r="AC154" s="42">
        <f t="shared" si="30"/>
        <v>8348736</v>
      </c>
      <c r="AD154" s="42">
        <f t="shared" si="31"/>
        <v>34995272</v>
      </c>
      <c r="AE154" s="42">
        <f t="shared" si="32"/>
        <v>124393335</v>
      </c>
      <c r="AF154" s="42">
        <f t="shared" si="33"/>
        <v>185777</v>
      </c>
      <c r="AG154" s="42">
        <f t="shared" si="34"/>
        <v>0</v>
      </c>
      <c r="AH154" s="42">
        <f t="shared" si="35"/>
        <v>3557000</v>
      </c>
      <c r="AI154" s="42"/>
      <c r="AJ154" s="44">
        <f t="shared" si="36"/>
        <v>178194480</v>
      </c>
    </row>
    <row r="155" spans="1:36">
      <c r="A155" s="18">
        <f t="shared" si="37"/>
        <v>2024</v>
      </c>
      <c r="B155" s="18" t="s">
        <v>43</v>
      </c>
      <c r="C155" s="36">
        <f>'IND GS'!R196</f>
        <v>33622</v>
      </c>
      <c r="D155" s="36">
        <f>'IND GSD-Sec'!R196+'IND GSD-Pri'!R196</f>
        <v>6188727</v>
      </c>
      <c r="E155" s="36">
        <f>'IND GSDTSec'!R196</f>
        <v>218563</v>
      </c>
      <c r="F155" s="36">
        <f>'IND GSTOU'!R196</f>
        <v>29188</v>
      </c>
      <c r="G155" s="36">
        <f>'IND LP-SEC'!R196+'IND LP-PRI'!R196</f>
        <v>4947967</v>
      </c>
      <c r="H155" s="42">
        <f>'IND LPT-SEC'!R196+'IND LPT-PRI'!R196</f>
        <v>2646955</v>
      </c>
      <c r="I155" s="42">
        <f>'IND RTP'!R196</f>
        <v>149200</v>
      </c>
      <c r="J155" s="36">
        <v>5241</v>
      </c>
      <c r="K155" s="52"/>
      <c r="L155" s="52"/>
      <c r="M155" s="186"/>
      <c r="N155" s="52"/>
      <c r="O155" s="59">
        <v>49000</v>
      </c>
      <c r="P155" s="52"/>
      <c r="Q155" s="52"/>
      <c r="R155" s="51">
        <v>3418000</v>
      </c>
      <c r="S155" s="51">
        <v>27030000</v>
      </c>
      <c r="T155" s="59">
        <v>113160000</v>
      </c>
      <c r="U155" s="59">
        <v>164000</v>
      </c>
      <c r="V155" s="59">
        <v>0</v>
      </c>
      <c r="W155" s="59">
        <v>3443000</v>
      </c>
      <c r="Y155" s="42">
        <f t="shared" si="26"/>
        <v>33622</v>
      </c>
      <c r="Z155" s="42">
        <f t="shared" si="27"/>
        <v>6237727</v>
      </c>
      <c r="AA155" s="42">
        <f t="shared" si="28"/>
        <v>218563</v>
      </c>
      <c r="AB155" s="42">
        <f t="shared" si="29"/>
        <v>29188</v>
      </c>
      <c r="AC155" s="42">
        <f t="shared" si="30"/>
        <v>8365967</v>
      </c>
      <c r="AD155" s="42">
        <f t="shared" si="31"/>
        <v>29676955</v>
      </c>
      <c r="AE155" s="42">
        <f t="shared" si="32"/>
        <v>113309200</v>
      </c>
      <c r="AF155" s="42">
        <f t="shared" si="33"/>
        <v>169241</v>
      </c>
      <c r="AG155" s="42">
        <f t="shared" si="34"/>
        <v>0</v>
      </c>
      <c r="AH155" s="42">
        <f t="shared" si="35"/>
        <v>3443000</v>
      </c>
      <c r="AI155" s="42"/>
      <c r="AJ155" s="44">
        <f t="shared" si="36"/>
        <v>161483463</v>
      </c>
    </row>
    <row r="156" spans="1:36">
      <c r="A156" s="18">
        <f t="shared" si="37"/>
        <v>2024</v>
      </c>
      <c r="B156" s="18" t="s">
        <v>44</v>
      </c>
      <c r="C156" s="36">
        <f>'IND GS'!R197</f>
        <v>27468</v>
      </c>
      <c r="D156" s="36">
        <f>'IND GSD-Sec'!R197+'IND GSD-Pri'!R197</f>
        <v>5651815</v>
      </c>
      <c r="E156" s="36">
        <f>'IND GSDTSec'!R197</f>
        <v>211957</v>
      </c>
      <c r="F156" s="36">
        <f>'IND GSTOU'!R197</f>
        <v>24802</v>
      </c>
      <c r="G156" s="36">
        <f>'IND LP-SEC'!R197+'IND LP-PRI'!R197</f>
        <v>4399856</v>
      </c>
      <c r="H156" s="42">
        <f>'IND LPT-SEC'!R197+'IND LPT-PRI'!R197</f>
        <v>2386011</v>
      </c>
      <c r="I156" s="42">
        <f>'IND RTP'!R197</f>
        <v>135877</v>
      </c>
      <c r="J156" s="36">
        <v>5149</v>
      </c>
      <c r="K156" s="52"/>
      <c r="L156" s="52"/>
      <c r="M156" s="186"/>
      <c r="N156" s="52"/>
      <c r="O156" s="59">
        <v>51000</v>
      </c>
      <c r="P156" s="52"/>
      <c r="Q156" s="52"/>
      <c r="R156" s="51">
        <v>3354000</v>
      </c>
      <c r="S156" s="51">
        <v>25018000</v>
      </c>
      <c r="T156" s="59">
        <v>102995000</v>
      </c>
      <c r="U156" s="59">
        <v>169000</v>
      </c>
      <c r="V156" s="59">
        <v>6962000</v>
      </c>
      <c r="W156" s="59">
        <v>3557000</v>
      </c>
      <c r="Y156" s="42">
        <f t="shared" si="26"/>
        <v>27468</v>
      </c>
      <c r="Z156" s="42">
        <f t="shared" si="27"/>
        <v>5702815</v>
      </c>
      <c r="AA156" s="42">
        <f t="shared" si="28"/>
        <v>211957</v>
      </c>
      <c r="AB156" s="42">
        <f t="shared" si="29"/>
        <v>24802</v>
      </c>
      <c r="AC156" s="42">
        <f t="shared" si="30"/>
        <v>7753856</v>
      </c>
      <c r="AD156" s="42">
        <f t="shared" si="31"/>
        <v>27404011</v>
      </c>
      <c r="AE156" s="42">
        <f t="shared" si="32"/>
        <v>103130877</v>
      </c>
      <c r="AF156" s="42">
        <f t="shared" si="33"/>
        <v>174149</v>
      </c>
      <c r="AG156" s="42">
        <f t="shared" si="34"/>
        <v>6962000</v>
      </c>
      <c r="AH156" s="42">
        <f t="shared" si="35"/>
        <v>3557000</v>
      </c>
      <c r="AI156" s="42"/>
      <c r="AJ156" s="44">
        <f t="shared" si="36"/>
        <v>154948935</v>
      </c>
    </row>
    <row r="157" spans="1:36">
      <c r="A157" s="18">
        <f t="shared" si="37"/>
        <v>2024</v>
      </c>
      <c r="B157" s="18" t="s">
        <v>45</v>
      </c>
      <c r="C157" s="36">
        <f>'IND GS'!R198</f>
        <v>22628</v>
      </c>
      <c r="D157" s="36">
        <f>'IND GSD-Sec'!R198+'IND GSD-Pri'!R198</f>
        <v>4695300</v>
      </c>
      <c r="E157" s="36">
        <f>'IND GSDTSec'!R198</f>
        <v>190106</v>
      </c>
      <c r="F157" s="36">
        <f>'IND GSTOU'!R198</f>
        <v>20292</v>
      </c>
      <c r="G157" s="36">
        <f>'IND LP-SEC'!R198+'IND LP-PRI'!R198</f>
        <v>3761772</v>
      </c>
      <c r="H157" s="42">
        <f>'IND LPT-SEC'!R198+'IND LPT-PRI'!R198</f>
        <v>2307699</v>
      </c>
      <c r="I157" s="42">
        <f>'IND RTP'!R198</f>
        <v>117634</v>
      </c>
      <c r="J157" s="36">
        <v>2196</v>
      </c>
      <c r="K157" s="52"/>
      <c r="L157" s="52"/>
      <c r="M157" s="186"/>
      <c r="N157" s="52"/>
      <c r="O157" s="59">
        <v>49000</v>
      </c>
      <c r="P157" s="52"/>
      <c r="Q157" s="52"/>
      <c r="R157" s="51">
        <v>3164000</v>
      </c>
      <c r="S157" s="51">
        <v>22271000</v>
      </c>
      <c r="T157" s="59">
        <v>88469000</v>
      </c>
      <c r="U157" s="59">
        <v>164000</v>
      </c>
      <c r="V157" s="59">
        <v>6738000</v>
      </c>
      <c r="W157" s="59">
        <v>3443000</v>
      </c>
      <c r="Y157" s="42">
        <f t="shared" si="26"/>
        <v>22628</v>
      </c>
      <c r="Z157" s="42">
        <f t="shared" si="27"/>
        <v>4744300</v>
      </c>
      <c r="AA157" s="42">
        <f t="shared" si="28"/>
        <v>190106</v>
      </c>
      <c r="AB157" s="42">
        <f t="shared" si="29"/>
        <v>20292</v>
      </c>
      <c r="AC157" s="42">
        <f t="shared" si="30"/>
        <v>6925772</v>
      </c>
      <c r="AD157" s="42">
        <f t="shared" si="31"/>
        <v>24578699</v>
      </c>
      <c r="AE157" s="42">
        <f t="shared" si="32"/>
        <v>88586634</v>
      </c>
      <c r="AF157" s="42">
        <f t="shared" si="33"/>
        <v>166196</v>
      </c>
      <c r="AG157" s="42">
        <f t="shared" si="34"/>
        <v>6738000</v>
      </c>
      <c r="AH157" s="42">
        <f t="shared" si="35"/>
        <v>3443000</v>
      </c>
      <c r="AI157" s="42"/>
      <c r="AJ157" s="44">
        <f t="shared" si="36"/>
        <v>135415627</v>
      </c>
    </row>
    <row r="158" spans="1:36">
      <c r="A158" s="18">
        <f t="shared" si="37"/>
        <v>2024</v>
      </c>
      <c r="B158" s="18" t="s">
        <v>46</v>
      </c>
      <c r="C158" s="36">
        <f>'IND GS'!R199</f>
        <v>25901</v>
      </c>
      <c r="D158" s="36">
        <f>'IND GSD-Sec'!R199+'IND GSD-Pri'!R199</f>
        <v>4964563</v>
      </c>
      <c r="E158" s="36">
        <f>'IND GSDTSec'!R199</f>
        <v>181604</v>
      </c>
      <c r="F158" s="36">
        <f>'IND GSTOU'!R199</f>
        <v>18983</v>
      </c>
      <c r="G158" s="36">
        <f>'IND LP-SEC'!R199+'IND LP-PRI'!R199</f>
        <v>3925623</v>
      </c>
      <c r="H158" s="42">
        <f>'IND LPT-SEC'!R199+'IND LPT-PRI'!R199</f>
        <v>2365293</v>
      </c>
      <c r="I158" s="42">
        <f>'IND RTP'!R199</f>
        <v>124869</v>
      </c>
      <c r="J158" s="36">
        <v>659</v>
      </c>
      <c r="K158" s="52"/>
      <c r="L158" s="52"/>
      <c r="M158" s="186"/>
      <c r="N158" s="52"/>
      <c r="O158" s="59">
        <v>50000</v>
      </c>
      <c r="P158" s="52"/>
      <c r="Q158" s="52"/>
      <c r="R158" s="51">
        <v>3237000</v>
      </c>
      <c r="S158" s="51">
        <v>24112000</v>
      </c>
      <c r="T158" s="59">
        <v>88839000</v>
      </c>
      <c r="U158" s="59">
        <v>172000</v>
      </c>
      <c r="V158" s="59">
        <v>0</v>
      </c>
      <c r="W158" s="59">
        <v>3558000</v>
      </c>
      <c r="Y158" s="42">
        <f t="shared" si="26"/>
        <v>25901</v>
      </c>
      <c r="Z158" s="42">
        <f t="shared" si="27"/>
        <v>5014563</v>
      </c>
      <c r="AA158" s="42">
        <f t="shared" si="28"/>
        <v>181604</v>
      </c>
      <c r="AB158" s="42">
        <f t="shared" si="29"/>
        <v>18983</v>
      </c>
      <c r="AC158" s="42">
        <f t="shared" si="30"/>
        <v>7162623</v>
      </c>
      <c r="AD158" s="42">
        <f t="shared" si="31"/>
        <v>26477293</v>
      </c>
      <c r="AE158" s="42">
        <f t="shared" si="32"/>
        <v>88963869</v>
      </c>
      <c r="AF158" s="42">
        <f t="shared" si="33"/>
        <v>172659</v>
      </c>
      <c r="AG158" s="42">
        <f t="shared" si="34"/>
        <v>0</v>
      </c>
      <c r="AH158" s="42">
        <f t="shared" si="35"/>
        <v>3558000</v>
      </c>
      <c r="AI158" s="42"/>
      <c r="AJ158" s="44">
        <f t="shared" si="36"/>
        <v>131575495</v>
      </c>
    </row>
    <row r="159" spans="1:36">
      <c r="A159" s="18">
        <f t="shared" si="37"/>
        <v>2025</v>
      </c>
      <c r="B159" s="18" t="s">
        <v>31</v>
      </c>
      <c r="C159" s="36">
        <f>'IND GS'!R200</f>
        <v>31047</v>
      </c>
      <c r="D159" s="36">
        <f>'IND GSD-Sec'!R200+'IND GSD-Pri'!R200</f>
        <v>5100844</v>
      </c>
      <c r="E159" s="36">
        <f>'IND GSDTSec'!R200</f>
        <v>178888</v>
      </c>
      <c r="F159" s="36">
        <f>'IND GSTOU'!R200</f>
        <v>17568</v>
      </c>
      <c r="G159" s="36">
        <f>'IND LP-SEC'!R200+'IND LP-PRI'!R200</f>
        <v>3810841</v>
      </c>
      <c r="H159" s="42">
        <f>'IND LPT-SEC'!R200+'IND LPT-PRI'!R200</f>
        <v>2318533</v>
      </c>
      <c r="I159" s="42">
        <f>'IND RTP'!R200</f>
        <v>121203</v>
      </c>
      <c r="J159" s="36">
        <v>4072</v>
      </c>
      <c r="K159" s="52"/>
      <c r="L159" s="52"/>
      <c r="M159" s="186"/>
      <c r="N159" s="52"/>
      <c r="O159" s="59">
        <v>51000</v>
      </c>
      <c r="P159" s="52"/>
      <c r="Q159" s="52"/>
      <c r="R159" s="51">
        <v>3257000</v>
      </c>
      <c r="S159" s="51">
        <v>21321000</v>
      </c>
      <c r="T159" s="59">
        <v>93121000</v>
      </c>
      <c r="U159" s="59">
        <v>170000</v>
      </c>
      <c r="V159" s="59">
        <v>0</v>
      </c>
      <c r="W159" s="59">
        <v>3567000</v>
      </c>
      <c r="Y159" s="42">
        <f t="shared" si="26"/>
        <v>31047</v>
      </c>
      <c r="Z159" s="42">
        <f t="shared" si="27"/>
        <v>5151844</v>
      </c>
      <c r="AA159" s="42">
        <f t="shared" si="28"/>
        <v>178888</v>
      </c>
      <c r="AB159" s="42">
        <f t="shared" si="29"/>
        <v>17568</v>
      </c>
      <c r="AC159" s="42">
        <f t="shared" si="30"/>
        <v>7067841</v>
      </c>
      <c r="AD159" s="42">
        <f t="shared" si="31"/>
        <v>23639533</v>
      </c>
      <c r="AE159" s="42">
        <f t="shared" si="32"/>
        <v>93242203</v>
      </c>
      <c r="AF159" s="42">
        <f t="shared" si="33"/>
        <v>174072</v>
      </c>
      <c r="AG159" s="42">
        <f t="shared" si="34"/>
        <v>0</v>
      </c>
      <c r="AH159" s="42">
        <f t="shared" si="35"/>
        <v>3567000</v>
      </c>
      <c r="AI159" s="42"/>
      <c r="AJ159" s="44">
        <f t="shared" si="36"/>
        <v>133069996</v>
      </c>
    </row>
    <row r="160" spans="1:36">
      <c r="A160" s="18">
        <f t="shared" si="37"/>
        <v>2025</v>
      </c>
      <c r="B160" s="18" t="s">
        <v>32</v>
      </c>
      <c r="C160" s="36">
        <f>'IND GS'!R201</f>
        <v>30865</v>
      </c>
      <c r="D160" s="36">
        <f>'IND GSD-Sec'!R201+'IND GSD-Pri'!R201</f>
        <v>4929156</v>
      </c>
      <c r="E160" s="36">
        <f>'IND GSDTSec'!R201</f>
        <v>168828</v>
      </c>
      <c r="F160" s="36">
        <f>'IND GSTOU'!R201</f>
        <v>22690</v>
      </c>
      <c r="G160" s="36">
        <f>'IND LP-SEC'!R201+'IND LP-PRI'!R201</f>
        <v>3580032</v>
      </c>
      <c r="H160" s="42">
        <f>'IND LPT-SEC'!R201+'IND LPT-PRI'!R201</f>
        <v>2287145</v>
      </c>
      <c r="I160" s="42">
        <f>'IND RTP'!R201</f>
        <v>115551</v>
      </c>
      <c r="J160" s="36">
        <v>1379</v>
      </c>
      <c r="K160" s="52"/>
      <c r="L160" s="52"/>
      <c r="M160" s="186"/>
      <c r="N160" s="52"/>
      <c r="O160" s="59">
        <v>46000</v>
      </c>
      <c r="P160" s="52"/>
      <c r="Q160" s="52"/>
      <c r="R160" s="51">
        <v>2900000</v>
      </c>
      <c r="S160" s="51">
        <v>22292000</v>
      </c>
      <c r="T160" s="59">
        <v>77269000</v>
      </c>
      <c r="U160" s="59">
        <v>153000</v>
      </c>
      <c r="V160" s="59">
        <v>0</v>
      </c>
      <c r="W160" s="59">
        <v>3222000</v>
      </c>
      <c r="Y160" s="42">
        <f t="shared" si="26"/>
        <v>30865</v>
      </c>
      <c r="Z160" s="42">
        <f t="shared" si="27"/>
        <v>4975156</v>
      </c>
      <c r="AA160" s="42">
        <f t="shared" si="28"/>
        <v>168828</v>
      </c>
      <c r="AB160" s="42">
        <f t="shared" si="29"/>
        <v>22690</v>
      </c>
      <c r="AC160" s="42">
        <f t="shared" si="30"/>
        <v>6480032</v>
      </c>
      <c r="AD160" s="42">
        <f t="shared" si="31"/>
        <v>24579145</v>
      </c>
      <c r="AE160" s="42">
        <f t="shared" si="32"/>
        <v>77384551</v>
      </c>
      <c r="AF160" s="42">
        <f t="shared" si="33"/>
        <v>154379</v>
      </c>
      <c r="AG160" s="42">
        <f t="shared" si="34"/>
        <v>0</v>
      </c>
      <c r="AH160" s="42">
        <f t="shared" si="35"/>
        <v>3222000</v>
      </c>
      <c r="AI160" s="42"/>
      <c r="AJ160" s="44">
        <f t="shared" si="36"/>
        <v>117017646</v>
      </c>
    </row>
    <row r="161" spans="1:36">
      <c r="A161" s="18">
        <f t="shared" si="37"/>
        <v>2025</v>
      </c>
      <c r="B161" s="18" t="s">
        <v>33</v>
      </c>
      <c r="C161" s="36">
        <f>'IND GS'!R202</f>
        <v>30740</v>
      </c>
      <c r="D161" s="36">
        <f>'IND GSD-Sec'!R202+'IND GSD-Pri'!R202</f>
        <v>4933334</v>
      </c>
      <c r="E161" s="36">
        <f>'IND GSDTSec'!R202</f>
        <v>169325</v>
      </c>
      <c r="F161" s="36">
        <f>'IND GSTOU'!R202</f>
        <v>21547</v>
      </c>
      <c r="G161" s="36">
        <f>'IND LP-SEC'!R202+'IND LP-PRI'!R202</f>
        <v>3852942</v>
      </c>
      <c r="H161" s="42">
        <f>'IND LPT-SEC'!R202+'IND LPT-PRI'!R202</f>
        <v>2195915</v>
      </c>
      <c r="I161" s="42">
        <f>'IND RTP'!R202</f>
        <v>122638</v>
      </c>
      <c r="J161" s="36">
        <v>816</v>
      </c>
      <c r="K161" s="52"/>
      <c r="L161" s="52"/>
      <c r="M161" s="186"/>
      <c r="N161" s="52"/>
      <c r="O161" s="59">
        <v>51000</v>
      </c>
      <c r="P161" s="52"/>
      <c r="Q161" s="52"/>
      <c r="R161" s="51">
        <v>3184000</v>
      </c>
      <c r="S161" s="51">
        <v>21964000</v>
      </c>
      <c r="T161" s="59">
        <v>95301000</v>
      </c>
      <c r="U161" s="59">
        <v>170000</v>
      </c>
      <c r="V161" s="59">
        <v>0</v>
      </c>
      <c r="W161" s="59">
        <v>3567000</v>
      </c>
      <c r="Y161" s="42">
        <f t="shared" si="26"/>
        <v>30740</v>
      </c>
      <c r="Z161" s="42">
        <f t="shared" si="27"/>
        <v>4984334</v>
      </c>
      <c r="AA161" s="42">
        <f t="shared" si="28"/>
        <v>169325</v>
      </c>
      <c r="AB161" s="42">
        <f t="shared" si="29"/>
        <v>21547</v>
      </c>
      <c r="AC161" s="42">
        <f t="shared" si="30"/>
        <v>7036942</v>
      </c>
      <c r="AD161" s="42">
        <f t="shared" si="31"/>
        <v>24159915</v>
      </c>
      <c r="AE161" s="42">
        <f t="shared" si="32"/>
        <v>95423638</v>
      </c>
      <c r="AF161" s="42">
        <f t="shared" si="33"/>
        <v>170816</v>
      </c>
      <c r="AG161" s="42">
        <f t="shared" si="34"/>
        <v>0</v>
      </c>
      <c r="AH161" s="42">
        <f t="shared" si="35"/>
        <v>3567000</v>
      </c>
      <c r="AI161" s="42"/>
      <c r="AJ161" s="44">
        <f t="shared" si="36"/>
        <v>135564257</v>
      </c>
    </row>
    <row r="162" spans="1:36">
      <c r="A162" s="18">
        <f t="shared" si="37"/>
        <v>2025</v>
      </c>
      <c r="B162" s="18" t="s">
        <v>34</v>
      </c>
      <c r="C162" s="36">
        <f>'IND GS'!R203</f>
        <v>30366</v>
      </c>
      <c r="D162" s="36">
        <f>'IND GSD-Sec'!R203+'IND GSD-Pri'!R203</f>
        <v>5217324</v>
      </c>
      <c r="E162" s="36">
        <f>'IND GSDTSec'!R203</f>
        <v>177198</v>
      </c>
      <c r="F162" s="36">
        <f>'IND GSTOU'!R203</f>
        <v>20458</v>
      </c>
      <c r="G162" s="36">
        <f>'IND LP-SEC'!R203+'IND LP-PRI'!R203</f>
        <v>4138705</v>
      </c>
      <c r="H162" s="42">
        <f>'IND LPT-SEC'!R203+'IND LPT-PRI'!R203</f>
        <v>2397180</v>
      </c>
      <c r="I162" s="42">
        <f>'IND RTP'!R203</f>
        <v>125036</v>
      </c>
      <c r="J162" s="36">
        <v>87077</v>
      </c>
      <c r="K162" s="52"/>
      <c r="L162" s="52"/>
      <c r="M162" s="186"/>
      <c r="N162" s="52"/>
      <c r="O162" s="59">
        <v>49000</v>
      </c>
      <c r="P162" s="52"/>
      <c r="Q162" s="52"/>
      <c r="R162" s="51">
        <v>3123000</v>
      </c>
      <c r="S162" s="51">
        <v>23027000</v>
      </c>
      <c r="T162" s="59">
        <v>96519000</v>
      </c>
      <c r="U162" s="59">
        <v>164000</v>
      </c>
      <c r="V162" s="59">
        <v>0</v>
      </c>
      <c r="W162" s="59">
        <v>3452000</v>
      </c>
      <c r="Y162" s="42">
        <f t="shared" si="26"/>
        <v>30366</v>
      </c>
      <c r="Z162" s="42">
        <f t="shared" si="27"/>
        <v>5266324</v>
      </c>
      <c r="AA162" s="42">
        <f t="shared" si="28"/>
        <v>177198</v>
      </c>
      <c r="AB162" s="42">
        <f t="shared" si="29"/>
        <v>20458</v>
      </c>
      <c r="AC162" s="42">
        <f t="shared" si="30"/>
        <v>7261705</v>
      </c>
      <c r="AD162" s="42">
        <f t="shared" si="31"/>
        <v>25424180</v>
      </c>
      <c r="AE162" s="42">
        <f t="shared" si="32"/>
        <v>96644036</v>
      </c>
      <c r="AF162" s="42">
        <f t="shared" si="33"/>
        <v>251077</v>
      </c>
      <c r="AG162" s="42">
        <f t="shared" si="34"/>
        <v>0</v>
      </c>
      <c r="AH162" s="42">
        <f t="shared" si="35"/>
        <v>3452000</v>
      </c>
      <c r="AI162" s="42"/>
      <c r="AJ162" s="44">
        <f t="shared" si="36"/>
        <v>138527344</v>
      </c>
    </row>
    <row r="163" spans="1:36">
      <c r="A163" s="18">
        <f t="shared" si="37"/>
        <v>2025</v>
      </c>
      <c r="B163" s="18" t="s">
        <v>35</v>
      </c>
      <c r="C163" s="36">
        <f>'IND GS'!R204</f>
        <v>23886</v>
      </c>
      <c r="D163" s="36">
        <f>'IND GSD-Sec'!R204+'IND GSD-Pri'!R204</f>
        <v>5346359</v>
      </c>
      <c r="E163" s="36">
        <f>'IND GSDTSec'!R204</f>
        <v>196089</v>
      </c>
      <c r="F163" s="36">
        <f>'IND GSTOU'!R204</f>
        <v>30666</v>
      </c>
      <c r="G163" s="36">
        <f>'IND LP-SEC'!R204+'IND LP-PRI'!R204</f>
        <v>4190500</v>
      </c>
      <c r="H163" s="42">
        <f>'IND LPT-SEC'!R204+'IND LPT-PRI'!R204</f>
        <v>2424586</v>
      </c>
      <c r="I163" s="42">
        <f>'IND RTP'!R204</f>
        <v>124610</v>
      </c>
      <c r="J163" s="36">
        <v>8244</v>
      </c>
      <c r="K163" s="52"/>
      <c r="L163" s="52"/>
      <c r="M163" s="186"/>
      <c r="N163" s="52"/>
      <c r="O163" s="59">
        <v>51000</v>
      </c>
      <c r="P163" s="52"/>
      <c r="Q163" s="52"/>
      <c r="R163" s="51">
        <v>3330000</v>
      </c>
      <c r="S163" s="51">
        <v>26958000</v>
      </c>
      <c r="T163" s="59">
        <v>109795000</v>
      </c>
      <c r="U163" s="59">
        <v>170000</v>
      </c>
      <c r="V163" s="59">
        <v>0</v>
      </c>
      <c r="W163" s="59">
        <v>3567000</v>
      </c>
      <c r="Y163" s="42">
        <f t="shared" si="26"/>
        <v>23886</v>
      </c>
      <c r="Z163" s="42">
        <f t="shared" si="27"/>
        <v>5397359</v>
      </c>
      <c r="AA163" s="42">
        <f t="shared" si="28"/>
        <v>196089</v>
      </c>
      <c r="AB163" s="42">
        <f t="shared" si="29"/>
        <v>30666</v>
      </c>
      <c r="AC163" s="42">
        <f t="shared" si="30"/>
        <v>7520500</v>
      </c>
      <c r="AD163" s="42">
        <f t="shared" si="31"/>
        <v>29382586</v>
      </c>
      <c r="AE163" s="42">
        <f t="shared" si="32"/>
        <v>109919610</v>
      </c>
      <c r="AF163" s="42">
        <f t="shared" si="33"/>
        <v>178244</v>
      </c>
      <c r="AG163" s="42">
        <f t="shared" si="34"/>
        <v>0</v>
      </c>
      <c r="AH163" s="42">
        <f t="shared" si="35"/>
        <v>3567000</v>
      </c>
      <c r="AI163" s="42"/>
      <c r="AJ163" s="44">
        <f t="shared" si="36"/>
        <v>156215940</v>
      </c>
    </row>
    <row r="164" spans="1:36">
      <c r="A164" s="18">
        <f t="shared" si="37"/>
        <v>2025</v>
      </c>
      <c r="B164" s="18" t="s">
        <v>36</v>
      </c>
      <c r="C164" s="36">
        <f>'IND GS'!R205</f>
        <v>27478</v>
      </c>
      <c r="D164" s="36">
        <f>'IND GSD-Sec'!R205+'IND GSD-Pri'!R205</f>
        <v>6020774</v>
      </c>
      <c r="E164" s="36">
        <f>'IND GSDTSec'!R205</f>
        <v>215037</v>
      </c>
      <c r="F164" s="36">
        <f>'IND GSTOU'!R205</f>
        <v>29180</v>
      </c>
      <c r="G164" s="36">
        <f>'IND LP-SEC'!R205+'IND LP-PRI'!R205</f>
        <v>4779385</v>
      </c>
      <c r="H164" s="42">
        <f>'IND LPT-SEC'!R205+'IND LPT-PRI'!R205</f>
        <v>2543877</v>
      </c>
      <c r="I164" s="42">
        <f>'IND RTP'!R205</f>
        <v>141532</v>
      </c>
      <c r="J164" s="36">
        <v>1353</v>
      </c>
      <c r="K164" s="52"/>
      <c r="L164" s="52"/>
      <c r="M164" s="186"/>
      <c r="N164" s="52"/>
      <c r="O164" s="59">
        <v>49000</v>
      </c>
      <c r="P164" s="52"/>
      <c r="Q164" s="52"/>
      <c r="R164" s="51">
        <v>3313000</v>
      </c>
      <c r="S164" s="51">
        <v>25604000</v>
      </c>
      <c r="T164" s="59">
        <v>111415000</v>
      </c>
      <c r="U164" s="59">
        <v>164000</v>
      </c>
      <c r="V164" s="59">
        <v>0</v>
      </c>
      <c r="W164" s="59">
        <v>3452000</v>
      </c>
      <c r="Y164" s="42">
        <f t="shared" si="26"/>
        <v>27478</v>
      </c>
      <c r="Z164" s="42">
        <f t="shared" si="27"/>
        <v>6069774</v>
      </c>
      <c r="AA164" s="42">
        <f t="shared" si="28"/>
        <v>215037</v>
      </c>
      <c r="AB164" s="42">
        <f t="shared" si="29"/>
        <v>29180</v>
      </c>
      <c r="AC164" s="42">
        <f t="shared" si="30"/>
        <v>8092385</v>
      </c>
      <c r="AD164" s="42">
        <f t="shared" si="31"/>
        <v>28147877</v>
      </c>
      <c r="AE164" s="42">
        <f t="shared" si="32"/>
        <v>111556532</v>
      </c>
      <c r="AF164" s="42">
        <f t="shared" si="33"/>
        <v>165353</v>
      </c>
      <c r="AG164" s="42">
        <f t="shared" si="34"/>
        <v>0</v>
      </c>
      <c r="AH164" s="42">
        <f t="shared" si="35"/>
        <v>3452000</v>
      </c>
      <c r="AI164" s="42"/>
      <c r="AJ164" s="44">
        <f t="shared" si="36"/>
        <v>157755616</v>
      </c>
    </row>
    <row r="165" spans="1:36">
      <c r="A165" s="18">
        <f t="shared" si="37"/>
        <v>2025</v>
      </c>
      <c r="B165" s="18" t="s">
        <v>41</v>
      </c>
      <c r="C165" s="36">
        <f>'IND GS'!R206</f>
        <v>29609</v>
      </c>
      <c r="D165" s="36">
        <f>'IND GSD-Sec'!R206+'IND GSD-Pri'!R206</f>
        <v>6425620</v>
      </c>
      <c r="E165" s="36">
        <f>'IND GSDTSec'!R206</f>
        <v>227822</v>
      </c>
      <c r="F165" s="36">
        <f>'IND GSTOU'!R206</f>
        <v>27398</v>
      </c>
      <c r="G165" s="36">
        <f>'IND LP-SEC'!R206+'IND LP-PRI'!R206</f>
        <v>4739281</v>
      </c>
      <c r="H165" s="42">
        <f>'IND LPT-SEC'!R206+'IND LPT-PRI'!R206</f>
        <v>2558716</v>
      </c>
      <c r="I165" s="42">
        <f>'IND RTP'!R206</f>
        <v>145413</v>
      </c>
      <c r="J165" s="36">
        <v>3688</v>
      </c>
      <c r="K165" s="52"/>
      <c r="L165" s="52"/>
      <c r="M165" s="186"/>
      <c r="N165" s="52"/>
      <c r="O165" s="59">
        <v>51000</v>
      </c>
      <c r="P165" s="52"/>
      <c r="Q165" s="52"/>
      <c r="R165" s="51">
        <v>3473000</v>
      </c>
      <c r="S165" s="51">
        <v>28600000</v>
      </c>
      <c r="T165" s="59">
        <v>125984000</v>
      </c>
      <c r="U165" s="59">
        <v>170000</v>
      </c>
      <c r="V165" s="59">
        <v>0</v>
      </c>
      <c r="W165" s="59">
        <v>3567000</v>
      </c>
      <c r="Y165" s="42">
        <f t="shared" si="26"/>
        <v>29609</v>
      </c>
      <c r="Z165" s="42">
        <f t="shared" si="27"/>
        <v>6476620</v>
      </c>
      <c r="AA165" s="42">
        <f t="shared" si="28"/>
        <v>227822</v>
      </c>
      <c r="AB165" s="42">
        <f t="shared" si="29"/>
        <v>27398</v>
      </c>
      <c r="AC165" s="42">
        <f t="shared" si="30"/>
        <v>8212281</v>
      </c>
      <c r="AD165" s="42">
        <f t="shared" si="31"/>
        <v>31158716</v>
      </c>
      <c r="AE165" s="42">
        <f t="shared" si="32"/>
        <v>126129413</v>
      </c>
      <c r="AF165" s="42">
        <f t="shared" si="33"/>
        <v>173688</v>
      </c>
      <c r="AG165" s="42">
        <f t="shared" si="34"/>
        <v>0</v>
      </c>
      <c r="AH165" s="42">
        <f t="shared" si="35"/>
        <v>3567000</v>
      </c>
      <c r="AI165" s="42"/>
      <c r="AJ165" s="44">
        <f t="shared" si="36"/>
        <v>176002547</v>
      </c>
    </row>
    <row r="166" spans="1:36">
      <c r="A166" s="18">
        <f t="shared" si="37"/>
        <v>2025</v>
      </c>
      <c r="B166" s="18" t="s">
        <v>42</v>
      </c>
      <c r="C166" s="36">
        <f>'IND GS'!R207</f>
        <v>31421</v>
      </c>
      <c r="D166" s="36">
        <f>'IND GSD-Sec'!R207+'IND GSD-Pri'!R207</f>
        <v>6419130</v>
      </c>
      <c r="E166" s="36">
        <f>'IND GSDTSec'!R207</f>
        <v>219993</v>
      </c>
      <c r="F166" s="36">
        <f>'IND GSTOU'!R207</f>
        <v>31219</v>
      </c>
      <c r="G166" s="36">
        <f>'IND LP-SEC'!R207+'IND LP-PRI'!R207</f>
        <v>4900736</v>
      </c>
      <c r="H166" s="42">
        <f>'IND LPT-SEC'!R207+'IND LPT-PRI'!R207</f>
        <v>2559272</v>
      </c>
      <c r="I166" s="42">
        <f>'IND RTP'!R207</f>
        <v>150335</v>
      </c>
      <c r="J166" s="36">
        <v>16777</v>
      </c>
      <c r="K166" s="52"/>
      <c r="L166" s="52"/>
      <c r="M166" s="186"/>
      <c r="N166" s="52"/>
      <c r="O166" s="59">
        <v>51000</v>
      </c>
      <c r="P166" s="52"/>
      <c r="Q166" s="52"/>
      <c r="R166" s="51">
        <v>3457000</v>
      </c>
      <c r="S166" s="51">
        <v>32443000</v>
      </c>
      <c r="T166" s="59">
        <v>124379000</v>
      </c>
      <c r="U166" s="59">
        <v>170000</v>
      </c>
      <c r="V166" s="59">
        <v>0</v>
      </c>
      <c r="W166" s="59">
        <v>3567000</v>
      </c>
      <c r="Y166" s="42">
        <f t="shared" si="26"/>
        <v>31421</v>
      </c>
      <c r="Z166" s="42">
        <f t="shared" si="27"/>
        <v>6470130</v>
      </c>
      <c r="AA166" s="42">
        <f t="shared" si="28"/>
        <v>219993</v>
      </c>
      <c r="AB166" s="42">
        <f t="shared" si="29"/>
        <v>31219</v>
      </c>
      <c r="AC166" s="42">
        <f t="shared" si="30"/>
        <v>8357736</v>
      </c>
      <c r="AD166" s="42">
        <f t="shared" si="31"/>
        <v>35002272</v>
      </c>
      <c r="AE166" s="42">
        <f t="shared" si="32"/>
        <v>124529335</v>
      </c>
      <c r="AF166" s="42">
        <f t="shared" si="33"/>
        <v>186777</v>
      </c>
      <c r="AG166" s="42">
        <f t="shared" si="34"/>
        <v>0</v>
      </c>
      <c r="AH166" s="42">
        <f t="shared" si="35"/>
        <v>3567000</v>
      </c>
      <c r="AI166" s="42"/>
      <c r="AJ166" s="44">
        <f t="shared" si="36"/>
        <v>178395883</v>
      </c>
    </row>
    <row r="167" spans="1:36">
      <c r="A167" s="18">
        <f t="shared" si="37"/>
        <v>2025</v>
      </c>
      <c r="B167" s="18" t="s">
        <v>43</v>
      </c>
      <c r="C167" s="36">
        <f>'IND GS'!R208</f>
        <v>33622</v>
      </c>
      <c r="D167" s="36">
        <f>'IND GSD-Sec'!R208+'IND GSD-Pri'!R208</f>
        <v>6225967</v>
      </c>
      <c r="E167" s="36">
        <f>'IND GSDTSec'!R208</f>
        <v>218563</v>
      </c>
      <c r="F167" s="36">
        <f>'IND GSTOU'!R208</f>
        <v>29188</v>
      </c>
      <c r="G167" s="36">
        <f>'IND LP-SEC'!R208+'IND LP-PRI'!R208</f>
        <v>4947967</v>
      </c>
      <c r="H167" s="42">
        <f>'IND LPT-SEC'!R208+'IND LPT-PRI'!R208</f>
        <v>2646955</v>
      </c>
      <c r="I167" s="42">
        <f>'IND RTP'!R208</f>
        <v>149200</v>
      </c>
      <c r="J167" s="36">
        <v>5241</v>
      </c>
      <c r="K167" s="52"/>
      <c r="L167" s="52"/>
      <c r="M167" s="186"/>
      <c r="N167" s="52"/>
      <c r="O167" s="59">
        <v>49000</v>
      </c>
      <c r="P167" s="52"/>
      <c r="Q167" s="52"/>
      <c r="R167" s="51">
        <v>3426000</v>
      </c>
      <c r="S167" s="51">
        <v>27035000</v>
      </c>
      <c r="T167" s="59">
        <v>113296000</v>
      </c>
      <c r="U167" s="59">
        <v>164000</v>
      </c>
      <c r="V167" s="59">
        <v>0</v>
      </c>
      <c r="W167" s="59">
        <v>3452000</v>
      </c>
      <c r="Y167" s="42">
        <f t="shared" si="26"/>
        <v>33622</v>
      </c>
      <c r="Z167" s="42">
        <f t="shared" si="27"/>
        <v>6274967</v>
      </c>
      <c r="AA167" s="42">
        <f t="shared" si="28"/>
        <v>218563</v>
      </c>
      <c r="AB167" s="42">
        <f t="shared" si="29"/>
        <v>29188</v>
      </c>
      <c r="AC167" s="42">
        <f t="shared" si="30"/>
        <v>8373967</v>
      </c>
      <c r="AD167" s="42">
        <f t="shared" si="31"/>
        <v>29681955</v>
      </c>
      <c r="AE167" s="42">
        <f t="shared" si="32"/>
        <v>113445200</v>
      </c>
      <c r="AF167" s="42">
        <f t="shared" si="33"/>
        <v>169241</v>
      </c>
      <c r="AG167" s="42">
        <f t="shared" si="34"/>
        <v>0</v>
      </c>
      <c r="AH167" s="42">
        <f t="shared" si="35"/>
        <v>3452000</v>
      </c>
      <c r="AI167" s="42"/>
      <c r="AJ167" s="44">
        <f t="shared" si="36"/>
        <v>161678703</v>
      </c>
    </row>
    <row r="168" spans="1:36">
      <c r="A168" s="18">
        <f t="shared" si="37"/>
        <v>2025</v>
      </c>
      <c r="B168" s="18" t="s">
        <v>44</v>
      </c>
      <c r="C168" s="36">
        <f>'IND GS'!R209</f>
        <v>27468</v>
      </c>
      <c r="D168" s="36">
        <f>'IND GSD-Sec'!R209+'IND GSD-Pri'!R209</f>
        <v>5685873</v>
      </c>
      <c r="E168" s="36">
        <f>'IND GSDTSec'!R209</f>
        <v>211957</v>
      </c>
      <c r="F168" s="36">
        <f>'IND GSTOU'!R209</f>
        <v>24802</v>
      </c>
      <c r="G168" s="36">
        <f>'IND LP-SEC'!R209+'IND LP-PRI'!R209</f>
        <v>4399856</v>
      </c>
      <c r="H168" s="42">
        <f>'IND LPT-SEC'!R209+'IND LPT-PRI'!R209</f>
        <v>2386011</v>
      </c>
      <c r="I168" s="42">
        <f>'IND RTP'!R209</f>
        <v>135877</v>
      </c>
      <c r="J168" s="36">
        <v>5149</v>
      </c>
      <c r="K168" s="52"/>
      <c r="L168" s="52"/>
      <c r="M168" s="186"/>
      <c r="N168" s="52"/>
      <c r="O168" s="59">
        <v>51000</v>
      </c>
      <c r="P168" s="52"/>
      <c r="Q168" s="52"/>
      <c r="R168" s="51">
        <v>3363000</v>
      </c>
      <c r="S168" s="51">
        <v>25025000</v>
      </c>
      <c r="T168" s="59">
        <v>103131000</v>
      </c>
      <c r="U168" s="59">
        <v>170000</v>
      </c>
      <c r="V168" s="59">
        <v>6962000</v>
      </c>
      <c r="W168" s="59">
        <v>3567000</v>
      </c>
      <c r="Y168" s="42">
        <f t="shared" si="26"/>
        <v>27468</v>
      </c>
      <c r="Z168" s="42">
        <f t="shared" si="27"/>
        <v>5736873</v>
      </c>
      <c r="AA168" s="42">
        <f t="shared" si="28"/>
        <v>211957</v>
      </c>
      <c r="AB168" s="42">
        <f t="shared" si="29"/>
        <v>24802</v>
      </c>
      <c r="AC168" s="42">
        <f t="shared" si="30"/>
        <v>7762856</v>
      </c>
      <c r="AD168" s="42">
        <f t="shared" si="31"/>
        <v>27411011</v>
      </c>
      <c r="AE168" s="42">
        <f t="shared" si="32"/>
        <v>103266877</v>
      </c>
      <c r="AF168" s="42">
        <f t="shared" si="33"/>
        <v>175149</v>
      </c>
      <c r="AG168" s="42">
        <f t="shared" si="34"/>
        <v>6962000</v>
      </c>
      <c r="AH168" s="42">
        <f t="shared" si="35"/>
        <v>3567000</v>
      </c>
      <c r="AI168" s="42"/>
      <c r="AJ168" s="44">
        <f t="shared" si="36"/>
        <v>155145993</v>
      </c>
    </row>
    <row r="169" spans="1:36">
      <c r="A169" s="18">
        <f t="shared" si="37"/>
        <v>2025</v>
      </c>
      <c r="B169" s="18" t="s">
        <v>45</v>
      </c>
      <c r="C169" s="36">
        <f>'IND GS'!R210</f>
        <v>22628</v>
      </c>
      <c r="D169" s="36">
        <f>'IND GSD-Sec'!R210+'IND GSD-Pri'!R210</f>
        <v>4723547</v>
      </c>
      <c r="E169" s="36">
        <f>'IND GSDTSec'!R210</f>
        <v>190106</v>
      </c>
      <c r="F169" s="36">
        <f>'IND GSTOU'!R210</f>
        <v>20292</v>
      </c>
      <c r="G169" s="36">
        <f>'IND LP-SEC'!R210+'IND LP-PRI'!R210</f>
        <v>3761772</v>
      </c>
      <c r="H169" s="42">
        <f>'IND LPT-SEC'!R210+'IND LPT-PRI'!R210</f>
        <v>2307699</v>
      </c>
      <c r="I169" s="42">
        <f>'IND RTP'!R210</f>
        <v>117634</v>
      </c>
      <c r="J169" s="36">
        <v>2196</v>
      </c>
      <c r="K169" s="52"/>
      <c r="L169" s="52"/>
      <c r="M169" s="186"/>
      <c r="N169" s="52"/>
      <c r="O169" s="59">
        <v>49000</v>
      </c>
      <c r="P169" s="52"/>
      <c r="Q169" s="52"/>
      <c r="R169" s="51">
        <v>3172000</v>
      </c>
      <c r="S169" s="51">
        <v>22276000</v>
      </c>
      <c r="T169" s="59">
        <v>88605000</v>
      </c>
      <c r="U169" s="59">
        <v>164000</v>
      </c>
      <c r="V169" s="59">
        <v>6738000</v>
      </c>
      <c r="W169" s="59">
        <v>3452000</v>
      </c>
      <c r="Y169" s="42">
        <f t="shared" si="26"/>
        <v>22628</v>
      </c>
      <c r="Z169" s="42">
        <f t="shared" si="27"/>
        <v>4772547</v>
      </c>
      <c r="AA169" s="42">
        <f t="shared" si="28"/>
        <v>190106</v>
      </c>
      <c r="AB169" s="42">
        <f t="shared" si="29"/>
        <v>20292</v>
      </c>
      <c r="AC169" s="42">
        <f t="shared" si="30"/>
        <v>6933772</v>
      </c>
      <c r="AD169" s="42">
        <f t="shared" si="31"/>
        <v>24583699</v>
      </c>
      <c r="AE169" s="42">
        <f t="shared" si="32"/>
        <v>88722634</v>
      </c>
      <c r="AF169" s="42">
        <f t="shared" si="33"/>
        <v>166196</v>
      </c>
      <c r="AG169" s="42">
        <f t="shared" si="34"/>
        <v>6738000</v>
      </c>
      <c r="AH169" s="42">
        <f t="shared" si="35"/>
        <v>3452000</v>
      </c>
      <c r="AI169" s="42"/>
      <c r="AJ169" s="44">
        <f t="shared" si="36"/>
        <v>135601874</v>
      </c>
    </row>
    <row r="170" spans="1:36">
      <c r="A170" s="18">
        <f t="shared" si="37"/>
        <v>2025</v>
      </c>
      <c r="B170" s="18" t="s">
        <v>46</v>
      </c>
      <c r="C170" s="36">
        <f>'IND GS'!R211</f>
        <v>25901</v>
      </c>
      <c r="D170" s="36">
        <f>'IND GSD-Sec'!R211+'IND GSD-Pri'!R211</f>
        <v>4994434</v>
      </c>
      <c r="E170" s="36">
        <f>'IND GSDTSec'!R211</f>
        <v>181604</v>
      </c>
      <c r="F170" s="36">
        <f>'IND GSTOU'!R211</f>
        <v>18983</v>
      </c>
      <c r="G170" s="36">
        <f>'IND LP-SEC'!R211+'IND LP-PRI'!R211</f>
        <v>3925623</v>
      </c>
      <c r="H170" s="42">
        <f>'IND LPT-SEC'!R211+'IND LPT-PRI'!R211</f>
        <v>2365293</v>
      </c>
      <c r="I170" s="42">
        <f>'IND RTP'!R211</f>
        <v>124869</v>
      </c>
      <c r="J170" s="36">
        <v>659</v>
      </c>
      <c r="K170" s="52"/>
      <c r="L170" s="52"/>
      <c r="M170" s="186"/>
      <c r="N170" s="52"/>
      <c r="O170" s="59">
        <v>52000</v>
      </c>
      <c r="P170" s="52"/>
      <c r="Q170" s="52"/>
      <c r="R170" s="51">
        <v>3242000</v>
      </c>
      <c r="S170" s="51">
        <v>24135000</v>
      </c>
      <c r="T170" s="59">
        <v>89008000</v>
      </c>
      <c r="U170" s="59">
        <v>171000</v>
      </c>
      <c r="V170" s="59">
        <v>0</v>
      </c>
      <c r="W170" s="59">
        <v>3568000</v>
      </c>
      <c r="Y170" s="42">
        <f t="shared" si="26"/>
        <v>25901</v>
      </c>
      <c r="Z170" s="42">
        <f t="shared" si="27"/>
        <v>5046434</v>
      </c>
      <c r="AA170" s="42">
        <f t="shared" si="28"/>
        <v>181604</v>
      </c>
      <c r="AB170" s="42">
        <f t="shared" si="29"/>
        <v>18983</v>
      </c>
      <c r="AC170" s="42">
        <f t="shared" si="30"/>
        <v>7167623</v>
      </c>
      <c r="AD170" s="42">
        <f t="shared" si="31"/>
        <v>26500293</v>
      </c>
      <c r="AE170" s="42">
        <f t="shared" si="32"/>
        <v>89132869</v>
      </c>
      <c r="AF170" s="42">
        <f t="shared" si="33"/>
        <v>171659</v>
      </c>
      <c r="AG170" s="42">
        <f t="shared" si="34"/>
        <v>0</v>
      </c>
      <c r="AH170" s="42">
        <f t="shared" si="35"/>
        <v>3568000</v>
      </c>
      <c r="AI170" s="42"/>
      <c r="AJ170" s="44">
        <f t="shared" si="36"/>
        <v>131813366</v>
      </c>
    </row>
    <row r="171" spans="1:36">
      <c r="A171" s="18">
        <f t="shared" si="37"/>
        <v>2026</v>
      </c>
      <c r="B171" s="18" t="s">
        <v>31</v>
      </c>
      <c r="C171" s="36">
        <f>'IND GS'!R212</f>
        <v>31047</v>
      </c>
      <c r="D171" s="36">
        <f>'IND GSD-Sec'!R212+'IND GSD-Pri'!R212</f>
        <v>5131495</v>
      </c>
      <c r="E171" s="36">
        <f>'IND GSDTSec'!R212</f>
        <v>178888</v>
      </c>
      <c r="F171" s="36">
        <f>'IND GSTOU'!R212</f>
        <v>17568</v>
      </c>
      <c r="G171" s="36">
        <f>'IND LP-SEC'!R212+'IND LP-PRI'!R212</f>
        <v>3810841</v>
      </c>
      <c r="H171" s="42">
        <f>'IND LPT-SEC'!R212+'IND LPT-PRI'!R212</f>
        <v>2318533</v>
      </c>
      <c r="I171" s="42">
        <f>'IND RTP'!R212</f>
        <v>121203</v>
      </c>
      <c r="J171" s="36">
        <v>4072</v>
      </c>
      <c r="K171" s="52"/>
      <c r="L171" s="52"/>
      <c r="M171" s="186"/>
      <c r="N171" s="52"/>
      <c r="O171" s="59">
        <v>51000</v>
      </c>
      <c r="P171" s="52"/>
      <c r="Q171" s="52"/>
      <c r="R171" s="51">
        <v>3257000</v>
      </c>
      <c r="S171" s="51">
        <v>21321000</v>
      </c>
      <c r="T171" s="59">
        <v>93121000</v>
      </c>
      <c r="U171" s="59">
        <v>170000</v>
      </c>
      <c r="V171" s="59">
        <v>0</v>
      </c>
      <c r="W171" s="59">
        <v>3567000</v>
      </c>
      <c r="Y171" s="42">
        <f t="shared" si="26"/>
        <v>31047</v>
      </c>
      <c r="Z171" s="42">
        <f t="shared" si="27"/>
        <v>5182495</v>
      </c>
      <c r="AA171" s="42">
        <f t="shared" si="28"/>
        <v>178888</v>
      </c>
      <c r="AB171" s="42">
        <f t="shared" si="29"/>
        <v>17568</v>
      </c>
      <c r="AC171" s="42">
        <f t="shared" si="30"/>
        <v>7067841</v>
      </c>
      <c r="AD171" s="42">
        <f t="shared" si="31"/>
        <v>23639533</v>
      </c>
      <c r="AE171" s="42">
        <f t="shared" si="32"/>
        <v>93242203</v>
      </c>
      <c r="AF171" s="42">
        <f t="shared" si="33"/>
        <v>174072</v>
      </c>
      <c r="AG171" s="42">
        <f t="shared" si="34"/>
        <v>0</v>
      </c>
      <c r="AH171" s="42">
        <f t="shared" si="35"/>
        <v>3567000</v>
      </c>
      <c r="AI171" s="42"/>
      <c r="AJ171" s="44">
        <f t="shared" si="36"/>
        <v>133100647</v>
      </c>
    </row>
    <row r="172" spans="1:36">
      <c r="A172" s="18">
        <f t="shared" si="37"/>
        <v>2026</v>
      </c>
      <c r="B172" s="18" t="s">
        <v>32</v>
      </c>
      <c r="C172" s="36">
        <f>'IND GS'!R213</f>
        <v>30865</v>
      </c>
      <c r="D172" s="36">
        <f>'IND GSD-Sec'!R213+'IND GSD-Pri'!R213</f>
        <v>4929156</v>
      </c>
      <c r="E172" s="36">
        <f>'IND GSDTSec'!R213</f>
        <v>168828</v>
      </c>
      <c r="F172" s="36">
        <f>'IND GSTOU'!R213</f>
        <v>22690</v>
      </c>
      <c r="G172" s="36">
        <f>'IND LP-SEC'!R213+'IND LP-PRI'!R213</f>
        <v>3580032</v>
      </c>
      <c r="H172" s="42">
        <f>'IND LPT-SEC'!R213+'IND LPT-PRI'!R213</f>
        <v>2287145</v>
      </c>
      <c r="I172" s="42">
        <f>'IND RTP'!R213</f>
        <v>115551</v>
      </c>
      <c r="J172" s="36">
        <v>1379</v>
      </c>
      <c r="K172" s="52"/>
      <c r="L172" s="52"/>
      <c r="M172" s="186"/>
      <c r="N172" s="52"/>
      <c r="O172" s="59">
        <v>46000</v>
      </c>
      <c r="P172" s="52"/>
      <c r="Q172" s="52"/>
      <c r="R172" s="51">
        <v>2900000</v>
      </c>
      <c r="S172" s="51">
        <v>22292000</v>
      </c>
      <c r="T172" s="59">
        <v>77269000</v>
      </c>
      <c r="U172" s="59">
        <v>153000</v>
      </c>
      <c r="V172" s="59">
        <v>0</v>
      </c>
      <c r="W172" s="59">
        <v>3222000</v>
      </c>
      <c r="Y172" s="42">
        <f t="shared" si="26"/>
        <v>30865</v>
      </c>
      <c r="Z172" s="42">
        <f t="shared" si="27"/>
        <v>4975156</v>
      </c>
      <c r="AA172" s="42">
        <f t="shared" si="28"/>
        <v>168828</v>
      </c>
      <c r="AB172" s="42">
        <f t="shared" si="29"/>
        <v>22690</v>
      </c>
      <c r="AC172" s="42">
        <f t="shared" si="30"/>
        <v>6480032</v>
      </c>
      <c r="AD172" s="42">
        <f t="shared" si="31"/>
        <v>24579145</v>
      </c>
      <c r="AE172" s="42">
        <f t="shared" si="32"/>
        <v>77384551</v>
      </c>
      <c r="AF172" s="42">
        <f t="shared" si="33"/>
        <v>154379</v>
      </c>
      <c r="AG172" s="42">
        <f t="shared" si="34"/>
        <v>0</v>
      </c>
      <c r="AH172" s="42">
        <f t="shared" si="35"/>
        <v>3222000</v>
      </c>
      <c r="AI172" s="42"/>
      <c r="AJ172" s="44">
        <f t="shared" si="36"/>
        <v>117017646</v>
      </c>
    </row>
    <row r="173" spans="1:36">
      <c r="A173" s="18">
        <f t="shared" si="37"/>
        <v>2026</v>
      </c>
      <c r="B173" s="18" t="s">
        <v>33</v>
      </c>
      <c r="C173" s="36">
        <f>'IND GS'!R214</f>
        <v>30740</v>
      </c>
      <c r="D173" s="36">
        <f>'IND GSD-Sec'!R214+'IND GSD-Pri'!R214</f>
        <v>4933334</v>
      </c>
      <c r="E173" s="36">
        <f>'IND GSDTSec'!R214</f>
        <v>169325</v>
      </c>
      <c r="F173" s="36">
        <f>'IND GSTOU'!R214</f>
        <v>21547</v>
      </c>
      <c r="G173" s="36">
        <f>'IND LP-SEC'!R214+'IND LP-PRI'!R214</f>
        <v>3852942</v>
      </c>
      <c r="H173" s="42">
        <f>'IND LPT-SEC'!R214+'IND LPT-PRI'!R214</f>
        <v>2195915</v>
      </c>
      <c r="I173" s="42">
        <f>'IND RTP'!R214</f>
        <v>122638</v>
      </c>
      <c r="J173" s="36">
        <v>816</v>
      </c>
      <c r="K173" s="52"/>
      <c r="L173" s="52"/>
      <c r="M173" s="186"/>
      <c r="N173" s="52"/>
      <c r="O173" s="59">
        <v>51000</v>
      </c>
      <c r="P173" s="52"/>
      <c r="Q173" s="52"/>
      <c r="R173" s="51">
        <v>3184000</v>
      </c>
      <c r="S173" s="51">
        <v>21964000</v>
      </c>
      <c r="T173" s="59">
        <v>95301000</v>
      </c>
      <c r="U173" s="59">
        <v>170000</v>
      </c>
      <c r="V173" s="59">
        <v>0</v>
      </c>
      <c r="W173" s="59">
        <v>3567000</v>
      </c>
      <c r="Y173" s="42">
        <f t="shared" si="26"/>
        <v>30740</v>
      </c>
      <c r="Z173" s="42">
        <f t="shared" si="27"/>
        <v>4984334</v>
      </c>
      <c r="AA173" s="42">
        <f t="shared" si="28"/>
        <v>169325</v>
      </c>
      <c r="AB173" s="42">
        <f t="shared" si="29"/>
        <v>21547</v>
      </c>
      <c r="AC173" s="42">
        <f t="shared" si="30"/>
        <v>7036942</v>
      </c>
      <c r="AD173" s="42">
        <f t="shared" si="31"/>
        <v>24159915</v>
      </c>
      <c r="AE173" s="42">
        <f t="shared" si="32"/>
        <v>95423638</v>
      </c>
      <c r="AF173" s="42">
        <f t="shared" si="33"/>
        <v>170816</v>
      </c>
      <c r="AG173" s="42">
        <f t="shared" si="34"/>
        <v>0</v>
      </c>
      <c r="AH173" s="42">
        <f t="shared" si="35"/>
        <v>3567000</v>
      </c>
      <c r="AI173" s="42"/>
      <c r="AJ173" s="44">
        <f t="shared" si="36"/>
        <v>135564257</v>
      </c>
    </row>
    <row r="174" spans="1:36">
      <c r="A174" s="18">
        <f t="shared" si="37"/>
        <v>2026</v>
      </c>
      <c r="B174" s="18" t="s">
        <v>34</v>
      </c>
      <c r="C174" s="36">
        <f>'IND GS'!R215</f>
        <v>30366</v>
      </c>
      <c r="D174" s="36">
        <f>'IND GSD-Sec'!R215+'IND GSD-Pri'!R215</f>
        <v>5217324</v>
      </c>
      <c r="E174" s="36">
        <f>'IND GSDTSec'!R215</f>
        <v>177198</v>
      </c>
      <c r="F174" s="36">
        <f>'IND GSTOU'!R215</f>
        <v>20458</v>
      </c>
      <c r="G174" s="36">
        <f>'IND LP-SEC'!R215+'IND LP-PRI'!R215</f>
        <v>4138705</v>
      </c>
      <c r="H174" s="42">
        <f>'IND LPT-SEC'!R215+'IND LPT-PRI'!R215</f>
        <v>2397180</v>
      </c>
      <c r="I174" s="42">
        <f>'IND RTP'!R215</f>
        <v>125036</v>
      </c>
      <c r="J174" s="36">
        <v>87077</v>
      </c>
      <c r="K174" s="52"/>
      <c r="L174" s="52"/>
      <c r="M174" s="186"/>
      <c r="N174" s="52"/>
      <c r="O174" s="59">
        <v>49000</v>
      </c>
      <c r="P174" s="52"/>
      <c r="Q174" s="52"/>
      <c r="R174" s="51">
        <v>3123000</v>
      </c>
      <c r="S174" s="51">
        <v>23027000</v>
      </c>
      <c r="T174" s="59">
        <v>96519000</v>
      </c>
      <c r="U174" s="59">
        <v>164000</v>
      </c>
      <c r="V174" s="59">
        <v>0</v>
      </c>
      <c r="W174" s="59">
        <v>3452000</v>
      </c>
      <c r="Y174" s="42">
        <f t="shared" si="26"/>
        <v>30366</v>
      </c>
      <c r="Z174" s="42">
        <f t="shared" si="27"/>
        <v>5266324</v>
      </c>
      <c r="AA174" s="42">
        <f t="shared" si="28"/>
        <v>177198</v>
      </c>
      <c r="AB174" s="42">
        <f t="shared" si="29"/>
        <v>20458</v>
      </c>
      <c r="AC174" s="42">
        <f t="shared" si="30"/>
        <v>7261705</v>
      </c>
      <c r="AD174" s="42">
        <f t="shared" si="31"/>
        <v>25424180</v>
      </c>
      <c r="AE174" s="42">
        <f t="shared" si="32"/>
        <v>96644036</v>
      </c>
      <c r="AF174" s="42">
        <f t="shared" si="33"/>
        <v>251077</v>
      </c>
      <c r="AG174" s="42">
        <f t="shared" si="34"/>
        <v>0</v>
      </c>
      <c r="AH174" s="42">
        <f t="shared" si="35"/>
        <v>3452000</v>
      </c>
      <c r="AI174" s="42"/>
      <c r="AJ174" s="44">
        <f t="shared" si="36"/>
        <v>138527344</v>
      </c>
    </row>
    <row r="175" spans="1:36">
      <c r="A175" s="18">
        <f t="shared" si="37"/>
        <v>2026</v>
      </c>
      <c r="B175" s="18" t="s">
        <v>35</v>
      </c>
      <c r="C175" s="36">
        <f>'IND GS'!R216</f>
        <v>23886</v>
      </c>
      <c r="D175" s="36">
        <f>'IND GSD-Sec'!R216+'IND GSD-Pri'!R216</f>
        <v>5346359</v>
      </c>
      <c r="E175" s="36">
        <f>'IND GSDTSec'!R216</f>
        <v>196089</v>
      </c>
      <c r="F175" s="36">
        <f>'IND GSTOU'!R216</f>
        <v>30666</v>
      </c>
      <c r="G175" s="36">
        <f>'IND LP-SEC'!R216+'IND LP-PRI'!R216</f>
        <v>4190500</v>
      </c>
      <c r="H175" s="42">
        <f>'IND LPT-SEC'!R216+'IND LPT-PRI'!R216</f>
        <v>2424586</v>
      </c>
      <c r="I175" s="42">
        <f>'IND RTP'!R216</f>
        <v>124610</v>
      </c>
      <c r="J175" s="36">
        <v>8244</v>
      </c>
      <c r="K175" s="52"/>
      <c r="L175" s="52"/>
      <c r="M175" s="186"/>
      <c r="N175" s="52"/>
      <c r="O175" s="59">
        <v>51000</v>
      </c>
      <c r="P175" s="52"/>
      <c r="Q175" s="52"/>
      <c r="R175" s="51">
        <v>3330000</v>
      </c>
      <c r="S175" s="51">
        <v>26958000</v>
      </c>
      <c r="T175" s="59">
        <v>109795000</v>
      </c>
      <c r="U175" s="59">
        <v>170000</v>
      </c>
      <c r="V175" s="59">
        <v>0</v>
      </c>
      <c r="W175" s="59">
        <v>3567000</v>
      </c>
      <c r="Y175" s="42">
        <f t="shared" si="26"/>
        <v>23886</v>
      </c>
      <c r="Z175" s="42">
        <f t="shared" si="27"/>
        <v>5397359</v>
      </c>
      <c r="AA175" s="42">
        <f t="shared" si="28"/>
        <v>196089</v>
      </c>
      <c r="AB175" s="42">
        <f t="shared" si="29"/>
        <v>30666</v>
      </c>
      <c r="AC175" s="42">
        <f t="shared" si="30"/>
        <v>7520500</v>
      </c>
      <c r="AD175" s="42">
        <f t="shared" si="31"/>
        <v>29382586</v>
      </c>
      <c r="AE175" s="42">
        <f t="shared" si="32"/>
        <v>109919610</v>
      </c>
      <c r="AF175" s="42">
        <f t="shared" si="33"/>
        <v>178244</v>
      </c>
      <c r="AG175" s="42">
        <f t="shared" si="34"/>
        <v>0</v>
      </c>
      <c r="AH175" s="42">
        <f t="shared" si="35"/>
        <v>3567000</v>
      </c>
      <c r="AI175" s="42"/>
      <c r="AJ175" s="44">
        <f t="shared" si="36"/>
        <v>156215940</v>
      </c>
    </row>
    <row r="176" spans="1:36">
      <c r="A176" s="18">
        <f t="shared" si="37"/>
        <v>2026</v>
      </c>
      <c r="B176" s="18" t="s">
        <v>36</v>
      </c>
      <c r="C176" s="36">
        <f>'IND GS'!R217</f>
        <v>27478</v>
      </c>
      <c r="D176" s="36">
        <f>'IND GSD-Sec'!R217+'IND GSD-Pri'!R217</f>
        <v>6020774</v>
      </c>
      <c r="E176" s="36">
        <f>'IND GSDTSec'!R217</f>
        <v>215037</v>
      </c>
      <c r="F176" s="36">
        <f>'IND GSTOU'!R217</f>
        <v>29180</v>
      </c>
      <c r="G176" s="36">
        <f>'IND LP-SEC'!R217+'IND LP-PRI'!R217</f>
        <v>4779385</v>
      </c>
      <c r="H176" s="42">
        <f>'IND LPT-SEC'!R217+'IND LPT-PRI'!R217</f>
        <v>2543877</v>
      </c>
      <c r="I176" s="42">
        <f>'IND RTP'!R217</f>
        <v>141532</v>
      </c>
      <c r="J176" s="36">
        <v>1353</v>
      </c>
      <c r="K176" s="52"/>
      <c r="L176" s="52"/>
      <c r="M176" s="186"/>
      <c r="N176" s="52"/>
      <c r="O176" s="59">
        <v>49000</v>
      </c>
      <c r="P176" s="52"/>
      <c r="Q176" s="52"/>
      <c r="R176" s="51">
        <v>3313000</v>
      </c>
      <c r="S176" s="51">
        <v>25604000</v>
      </c>
      <c r="T176" s="59">
        <v>111415000</v>
      </c>
      <c r="U176" s="59">
        <v>164000</v>
      </c>
      <c r="V176" s="59">
        <v>0</v>
      </c>
      <c r="W176" s="59">
        <v>3452000</v>
      </c>
      <c r="Y176" s="42">
        <f t="shared" si="26"/>
        <v>27478</v>
      </c>
      <c r="Z176" s="42">
        <f t="shared" si="27"/>
        <v>6069774</v>
      </c>
      <c r="AA176" s="42">
        <f t="shared" si="28"/>
        <v>215037</v>
      </c>
      <c r="AB176" s="42">
        <f t="shared" si="29"/>
        <v>29180</v>
      </c>
      <c r="AC176" s="42">
        <f t="shared" si="30"/>
        <v>8092385</v>
      </c>
      <c r="AD176" s="42">
        <f t="shared" si="31"/>
        <v>28147877</v>
      </c>
      <c r="AE176" s="42">
        <f t="shared" si="32"/>
        <v>111556532</v>
      </c>
      <c r="AF176" s="42">
        <f t="shared" si="33"/>
        <v>165353</v>
      </c>
      <c r="AG176" s="42">
        <f t="shared" si="34"/>
        <v>0</v>
      </c>
      <c r="AH176" s="42">
        <f t="shared" si="35"/>
        <v>3452000</v>
      </c>
      <c r="AI176" s="42"/>
      <c r="AJ176" s="44">
        <f t="shared" si="36"/>
        <v>157755616</v>
      </c>
    </row>
    <row r="177" spans="1:36">
      <c r="A177" s="18">
        <f t="shared" si="37"/>
        <v>2026</v>
      </c>
      <c r="B177" s="18" t="s">
        <v>41</v>
      </c>
      <c r="C177" s="36">
        <f>'IND GS'!R218</f>
        <v>29609</v>
      </c>
      <c r="D177" s="36">
        <f>'IND GSD-Sec'!R218+'IND GSD-Pri'!R218</f>
        <v>6425620</v>
      </c>
      <c r="E177" s="36">
        <f>'IND GSDTSec'!R218</f>
        <v>227822</v>
      </c>
      <c r="F177" s="36">
        <f>'IND GSTOU'!R218</f>
        <v>27398</v>
      </c>
      <c r="G177" s="36">
        <f>'IND LP-SEC'!R218+'IND LP-PRI'!R218</f>
        <v>4739281</v>
      </c>
      <c r="H177" s="42">
        <f>'IND LPT-SEC'!R218+'IND LPT-PRI'!R218</f>
        <v>2558716</v>
      </c>
      <c r="I177" s="42">
        <f>'IND RTP'!R218</f>
        <v>145413</v>
      </c>
      <c r="J177" s="36">
        <v>3688</v>
      </c>
      <c r="K177" s="52"/>
      <c r="L177" s="52"/>
      <c r="M177" s="186"/>
      <c r="N177" s="52"/>
      <c r="O177" s="59">
        <v>51000</v>
      </c>
      <c r="P177" s="52"/>
      <c r="Q177" s="52"/>
      <c r="R177" s="51">
        <v>3473000</v>
      </c>
      <c r="S177" s="51">
        <v>28600000</v>
      </c>
      <c r="T177" s="59">
        <v>125984000</v>
      </c>
      <c r="U177" s="59">
        <v>170000</v>
      </c>
      <c r="V177" s="59">
        <v>0</v>
      </c>
      <c r="W177" s="59">
        <v>3567000</v>
      </c>
      <c r="Y177" s="42">
        <f t="shared" si="26"/>
        <v>29609</v>
      </c>
      <c r="Z177" s="42">
        <f t="shared" si="27"/>
        <v>6476620</v>
      </c>
      <c r="AA177" s="42">
        <f t="shared" si="28"/>
        <v>227822</v>
      </c>
      <c r="AB177" s="42">
        <f t="shared" si="29"/>
        <v>27398</v>
      </c>
      <c r="AC177" s="42">
        <f t="shared" si="30"/>
        <v>8212281</v>
      </c>
      <c r="AD177" s="42">
        <f t="shared" si="31"/>
        <v>31158716</v>
      </c>
      <c r="AE177" s="42">
        <f t="shared" si="32"/>
        <v>126129413</v>
      </c>
      <c r="AF177" s="42">
        <f t="shared" si="33"/>
        <v>173688</v>
      </c>
      <c r="AG177" s="42">
        <f t="shared" si="34"/>
        <v>0</v>
      </c>
      <c r="AH177" s="42">
        <f t="shared" si="35"/>
        <v>3567000</v>
      </c>
      <c r="AI177" s="42"/>
      <c r="AJ177" s="44">
        <f t="shared" si="36"/>
        <v>176002547</v>
      </c>
    </row>
    <row r="178" spans="1:36">
      <c r="A178" s="18">
        <f t="shared" si="37"/>
        <v>2026</v>
      </c>
      <c r="B178" s="18" t="s">
        <v>42</v>
      </c>
      <c r="C178" s="36">
        <f>'IND GS'!R219</f>
        <v>31421</v>
      </c>
      <c r="D178" s="36">
        <f>'IND GSD-Sec'!R219+'IND GSD-Pri'!R219</f>
        <v>6419130</v>
      </c>
      <c r="E178" s="36">
        <f>'IND GSDTSec'!R219</f>
        <v>219993</v>
      </c>
      <c r="F178" s="36">
        <f>'IND GSTOU'!R219</f>
        <v>31219</v>
      </c>
      <c r="G178" s="36">
        <f>'IND LP-SEC'!R219+'IND LP-PRI'!R219</f>
        <v>4900736</v>
      </c>
      <c r="H178" s="42">
        <f>'IND LPT-SEC'!R219+'IND LPT-PRI'!R219</f>
        <v>2559272</v>
      </c>
      <c r="I178" s="42">
        <f>'IND RTP'!R219</f>
        <v>150335</v>
      </c>
      <c r="J178" s="36">
        <v>16777</v>
      </c>
      <c r="K178" s="52"/>
      <c r="L178" s="52"/>
      <c r="M178" s="186"/>
      <c r="N178" s="52"/>
      <c r="O178" s="59">
        <v>51000</v>
      </c>
      <c r="P178" s="52"/>
      <c r="Q178" s="52"/>
      <c r="R178" s="51">
        <v>3457000</v>
      </c>
      <c r="S178" s="51">
        <v>32443000</v>
      </c>
      <c r="T178" s="59">
        <v>124379000</v>
      </c>
      <c r="U178" s="59">
        <v>170000</v>
      </c>
      <c r="V178" s="59">
        <v>0</v>
      </c>
      <c r="W178" s="59">
        <v>3567000</v>
      </c>
      <c r="Y178" s="42">
        <f t="shared" si="26"/>
        <v>31421</v>
      </c>
      <c r="Z178" s="42">
        <f t="shared" si="27"/>
        <v>6470130</v>
      </c>
      <c r="AA178" s="42">
        <f t="shared" si="28"/>
        <v>219993</v>
      </c>
      <c r="AB178" s="42">
        <f t="shared" si="29"/>
        <v>31219</v>
      </c>
      <c r="AC178" s="42">
        <f t="shared" si="30"/>
        <v>8357736</v>
      </c>
      <c r="AD178" s="42">
        <f t="shared" si="31"/>
        <v>35002272</v>
      </c>
      <c r="AE178" s="42">
        <f t="shared" si="32"/>
        <v>124529335</v>
      </c>
      <c r="AF178" s="42">
        <f t="shared" si="33"/>
        <v>186777</v>
      </c>
      <c r="AG178" s="42">
        <f t="shared" si="34"/>
        <v>0</v>
      </c>
      <c r="AH178" s="42">
        <f t="shared" si="35"/>
        <v>3567000</v>
      </c>
      <c r="AI178" s="42"/>
      <c r="AJ178" s="44">
        <f t="shared" si="36"/>
        <v>178395883</v>
      </c>
    </row>
    <row r="179" spans="1:36">
      <c r="A179" s="18">
        <f t="shared" si="37"/>
        <v>2026</v>
      </c>
      <c r="B179" s="18" t="s">
        <v>43</v>
      </c>
      <c r="C179" s="36">
        <f>'IND GS'!R220</f>
        <v>33622</v>
      </c>
      <c r="D179" s="36">
        <f>'IND GSD-Sec'!R220+'IND GSD-Pri'!R220</f>
        <v>6225967</v>
      </c>
      <c r="E179" s="36">
        <f>'IND GSDTSec'!R220</f>
        <v>218563</v>
      </c>
      <c r="F179" s="36">
        <f>'IND GSTOU'!R220</f>
        <v>29188</v>
      </c>
      <c r="G179" s="36">
        <f>'IND LP-SEC'!R220+'IND LP-PRI'!R220</f>
        <v>4947967</v>
      </c>
      <c r="H179" s="42">
        <f>'IND LPT-SEC'!R220+'IND LPT-PRI'!R220</f>
        <v>2646955</v>
      </c>
      <c r="I179" s="42">
        <f>'IND RTP'!R220</f>
        <v>149200</v>
      </c>
      <c r="J179" s="36">
        <v>5241</v>
      </c>
      <c r="K179" s="52"/>
      <c r="L179" s="52"/>
      <c r="M179" s="186"/>
      <c r="N179" s="52"/>
      <c r="O179" s="59">
        <v>49000</v>
      </c>
      <c r="P179" s="52"/>
      <c r="Q179" s="52"/>
      <c r="R179" s="51">
        <v>3426000</v>
      </c>
      <c r="S179" s="51">
        <v>27035000</v>
      </c>
      <c r="T179" s="59">
        <v>113296000</v>
      </c>
      <c r="U179" s="59">
        <v>164000</v>
      </c>
      <c r="V179" s="59">
        <v>0</v>
      </c>
      <c r="W179" s="59">
        <v>3452000</v>
      </c>
      <c r="Y179" s="42">
        <f t="shared" si="26"/>
        <v>33622</v>
      </c>
      <c r="Z179" s="42">
        <f t="shared" si="27"/>
        <v>6274967</v>
      </c>
      <c r="AA179" s="42">
        <f t="shared" si="28"/>
        <v>218563</v>
      </c>
      <c r="AB179" s="42">
        <f t="shared" si="29"/>
        <v>29188</v>
      </c>
      <c r="AC179" s="42">
        <f t="shared" si="30"/>
        <v>8373967</v>
      </c>
      <c r="AD179" s="42">
        <f t="shared" si="31"/>
        <v>29681955</v>
      </c>
      <c r="AE179" s="42">
        <f t="shared" si="32"/>
        <v>113445200</v>
      </c>
      <c r="AF179" s="42">
        <f t="shared" si="33"/>
        <v>169241</v>
      </c>
      <c r="AG179" s="42">
        <f t="shared" si="34"/>
        <v>0</v>
      </c>
      <c r="AH179" s="42">
        <f t="shared" si="35"/>
        <v>3452000</v>
      </c>
      <c r="AI179" s="42"/>
      <c r="AJ179" s="44">
        <f t="shared" si="36"/>
        <v>161678703</v>
      </c>
    </row>
    <row r="180" spans="1:36">
      <c r="A180" s="18">
        <f t="shared" si="37"/>
        <v>2026</v>
      </c>
      <c r="B180" s="18" t="s">
        <v>44</v>
      </c>
      <c r="C180" s="36">
        <f>'IND GS'!R221</f>
        <v>27468</v>
      </c>
      <c r="D180" s="36">
        <f>'IND GSD-Sec'!R221+'IND GSD-Pri'!R221</f>
        <v>5685873</v>
      </c>
      <c r="E180" s="36">
        <f>'IND GSDTSec'!R221</f>
        <v>211957</v>
      </c>
      <c r="F180" s="36">
        <f>'IND GSTOU'!R221</f>
        <v>24802</v>
      </c>
      <c r="G180" s="36">
        <f>'IND LP-SEC'!R221+'IND LP-PRI'!R221</f>
        <v>4399856</v>
      </c>
      <c r="H180" s="42">
        <f>'IND LPT-SEC'!R221+'IND LPT-PRI'!R221</f>
        <v>2386011</v>
      </c>
      <c r="I180" s="42">
        <f>'IND RTP'!R221</f>
        <v>135877</v>
      </c>
      <c r="J180" s="36">
        <v>5149</v>
      </c>
      <c r="K180" s="52"/>
      <c r="L180" s="52"/>
      <c r="M180" s="186"/>
      <c r="N180" s="52"/>
      <c r="O180" s="59">
        <v>51000</v>
      </c>
      <c r="P180" s="52"/>
      <c r="Q180" s="52"/>
      <c r="R180" s="51">
        <v>3363000</v>
      </c>
      <c r="S180" s="51">
        <v>25025000</v>
      </c>
      <c r="T180" s="59">
        <v>103131000</v>
      </c>
      <c r="U180" s="59">
        <v>170000</v>
      </c>
      <c r="V180" s="59">
        <v>6962000</v>
      </c>
      <c r="W180" s="59">
        <v>3567000</v>
      </c>
      <c r="Y180" s="42">
        <f t="shared" si="26"/>
        <v>27468</v>
      </c>
      <c r="Z180" s="42">
        <f t="shared" si="27"/>
        <v>5736873</v>
      </c>
      <c r="AA180" s="42">
        <f t="shared" si="28"/>
        <v>211957</v>
      </c>
      <c r="AB180" s="42">
        <f t="shared" si="29"/>
        <v>24802</v>
      </c>
      <c r="AC180" s="42">
        <f t="shared" si="30"/>
        <v>7762856</v>
      </c>
      <c r="AD180" s="42">
        <f t="shared" si="31"/>
        <v>27411011</v>
      </c>
      <c r="AE180" s="42">
        <f t="shared" si="32"/>
        <v>103266877</v>
      </c>
      <c r="AF180" s="42">
        <f t="shared" si="33"/>
        <v>175149</v>
      </c>
      <c r="AG180" s="42">
        <f t="shared" si="34"/>
        <v>6962000</v>
      </c>
      <c r="AH180" s="42">
        <f t="shared" si="35"/>
        <v>3567000</v>
      </c>
      <c r="AI180" s="42"/>
      <c r="AJ180" s="44">
        <f t="shared" si="36"/>
        <v>155145993</v>
      </c>
    </row>
    <row r="181" spans="1:36">
      <c r="A181" s="18">
        <f t="shared" si="37"/>
        <v>2026</v>
      </c>
      <c r="B181" s="18" t="s">
        <v>45</v>
      </c>
      <c r="C181" s="36">
        <f>'IND GS'!R222</f>
        <v>22628</v>
      </c>
      <c r="D181" s="36">
        <f>'IND GSD-Sec'!R222+'IND GSD-Pri'!R222</f>
        <v>4723547</v>
      </c>
      <c r="E181" s="36">
        <f>'IND GSDTSec'!R222</f>
        <v>190106</v>
      </c>
      <c r="F181" s="36">
        <f>'IND GSTOU'!R222</f>
        <v>20292</v>
      </c>
      <c r="G181" s="36">
        <f>'IND LP-SEC'!R222+'IND LP-PRI'!R222</f>
        <v>3761772</v>
      </c>
      <c r="H181" s="42">
        <f>'IND LPT-SEC'!R222+'IND LPT-PRI'!R222</f>
        <v>2307699</v>
      </c>
      <c r="I181" s="42">
        <f>'IND RTP'!R222</f>
        <v>117634</v>
      </c>
      <c r="J181" s="36">
        <v>2196</v>
      </c>
      <c r="K181" s="52"/>
      <c r="L181" s="52"/>
      <c r="M181" s="186"/>
      <c r="N181" s="52"/>
      <c r="O181" s="59">
        <v>49000</v>
      </c>
      <c r="P181" s="52"/>
      <c r="Q181" s="52"/>
      <c r="R181" s="51">
        <v>3172000</v>
      </c>
      <c r="S181" s="51">
        <v>22276000</v>
      </c>
      <c r="T181" s="59">
        <v>88605000</v>
      </c>
      <c r="U181" s="59">
        <v>164000</v>
      </c>
      <c r="V181" s="59">
        <v>6738000</v>
      </c>
      <c r="W181" s="59">
        <v>3452000</v>
      </c>
      <c r="Y181" s="42">
        <f t="shared" si="26"/>
        <v>22628</v>
      </c>
      <c r="Z181" s="42">
        <f t="shared" si="27"/>
        <v>4772547</v>
      </c>
      <c r="AA181" s="42">
        <f t="shared" si="28"/>
        <v>190106</v>
      </c>
      <c r="AB181" s="42">
        <f t="shared" si="29"/>
        <v>20292</v>
      </c>
      <c r="AC181" s="42">
        <f t="shared" si="30"/>
        <v>6933772</v>
      </c>
      <c r="AD181" s="42">
        <f t="shared" si="31"/>
        <v>24583699</v>
      </c>
      <c r="AE181" s="42">
        <f t="shared" si="32"/>
        <v>88722634</v>
      </c>
      <c r="AF181" s="42">
        <f t="shared" si="33"/>
        <v>166196</v>
      </c>
      <c r="AG181" s="42">
        <f t="shared" si="34"/>
        <v>6738000</v>
      </c>
      <c r="AH181" s="42">
        <f t="shared" si="35"/>
        <v>3452000</v>
      </c>
      <c r="AI181" s="42"/>
      <c r="AJ181" s="44">
        <f t="shared" si="36"/>
        <v>135601874</v>
      </c>
    </row>
    <row r="182" spans="1:36">
      <c r="A182" s="18">
        <f t="shared" si="37"/>
        <v>2026</v>
      </c>
      <c r="B182" s="18" t="s">
        <v>46</v>
      </c>
      <c r="C182" s="36">
        <f>'IND GS'!R223</f>
        <v>25901</v>
      </c>
      <c r="D182" s="36">
        <f>'IND GSD-Sec'!R223+'IND GSD-Pri'!R223</f>
        <v>4994434</v>
      </c>
      <c r="E182" s="36">
        <f>'IND GSDTSec'!R223</f>
        <v>181604</v>
      </c>
      <c r="F182" s="36">
        <f>'IND GSTOU'!R223</f>
        <v>18983</v>
      </c>
      <c r="G182" s="36">
        <f>'IND LP-SEC'!R223+'IND LP-PRI'!R223</f>
        <v>3925623</v>
      </c>
      <c r="H182" s="42">
        <f>'IND LPT-SEC'!R223+'IND LPT-PRI'!R223</f>
        <v>2365293</v>
      </c>
      <c r="I182" s="42">
        <f>'IND RTP'!R223</f>
        <v>124869</v>
      </c>
      <c r="J182" s="36">
        <v>659</v>
      </c>
      <c r="K182" s="52"/>
      <c r="L182" s="52"/>
      <c r="M182" s="186"/>
      <c r="N182" s="52"/>
      <c r="O182" s="59">
        <v>52000</v>
      </c>
      <c r="P182" s="52"/>
      <c r="Q182" s="52"/>
      <c r="R182" s="51">
        <v>3242000</v>
      </c>
      <c r="S182" s="51">
        <v>24135000</v>
      </c>
      <c r="T182" s="59">
        <v>89008000</v>
      </c>
      <c r="U182" s="59">
        <v>171000</v>
      </c>
      <c r="V182" s="59">
        <v>0</v>
      </c>
      <c r="W182" s="59">
        <v>3568000</v>
      </c>
      <c r="Y182" s="42">
        <f t="shared" si="26"/>
        <v>25901</v>
      </c>
      <c r="Z182" s="42">
        <f t="shared" si="27"/>
        <v>5046434</v>
      </c>
      <c r="AA182" s="42">
        <f t="shared" si="28"/>
        <v>181604</v>
      </c>
      <c r="AB182" s="42">
        <f t="shared" si="29"/>
        <v>18983</v>
      </c>
      <c r="AC182" s="42">
        <f t="shared" si="30"/>
        <v>7167623</v>
      </c>
      <c r="AD182" s="42">
        <f t="shared" si="31"/>
        <v>26500293</v>
      </c>
      <c r="AE182" s="42">
        <f t="shared" si="32"/>
        <v>89132869</v>
      </c>
      <c r="AF182" s="42">
        <f t="shared" si="33"/>
        <v>171659</v>
      </c>
      <c r="AG182" s="42">
        <f t="shared" si="34"/>
        <v>0</v>
      </c>
      <c r="AH182" s="42">
        <f t="shared" si="35"/>
        <v>3568000</v>
      </c>
      <c r="AI182" s="42"/>
      <c r="AJ182" s="44">
        <f t="shared" si="36"/>
        <v>131813366</v>
      </c>
    </row>
    <row r="183" spans="1:36">
      <c r="A183" s="18">
        <f t="shared" si="37"/>
        <v>2027</v>
      </c>
      <c r="B183" s="18" t="s">
        <v>31</v>
      </c>
      <c r="C183" s="36">
        <f>'IND GS'!R224</f>
        <v>31047</v>
      </c>
      <c r="D183" s="36">
        <f>'IND GSD-Sec'!R224+'IND GSD-Pri'!R224</f>
        <v>5131495</v>
      </c>
      <c r="E183" s="36">
        <f>'IND GSDTSec'!R224</f>
        <v>178888</v>
      </c>
      <c r="F183" s="36">
        <f>'IND GSTOU'!R224</f>
        <v>17568</v>
      </c>
      <c r="G183" s="36">
        <f>'IND LP-SEC'!R224+'IND LP-PRI'!R224</f>
        <v>3810841</v>
      </c>
      <c r="H183" s="42">
        <f>'IND LPT-SEC'!R224+'IND LPT-PRI'!R224</f>
        <v>2318533</v>
      </c>
      <c r="I183" s="42">
        <f>'IND RTP'!R224</f>
        <v>121203</v>
      </c>
      <c r="J183" s="36">
        <v>4072</v>
      </c>
      <c r="K183" s="52"/>
      <c r="L183" s="52"/>
      <c r="M183" s="186"/>
      <c r="N183" s="52"/>
      <c r="O183" s="59">
        <v>51000</v>
      </c>
      <c r="P183" s="52"/>
      <c r="Q183" s="52"/>
      <c r="R183" s="51">
        <v>3257000</v>
      </c>
      <c r="S183" s="51">
        <v>21321000</v>
      </c>
      <c r="T183" s="59">
        <v>93121000</v>
      </c>
      <c r="U183" s="59">
        <v>170000</v>
      </c>
      <c r="V183" s="59">
        <v>0</v>
      </c>
      <c r="W183" s="59">
        <v>3567000</v>
      </c>
      <c r="Y183" s="42">
        <f t="shared" si="26"/>
        <v>31047</v>
      </c>
      <c r="Z183" s="42">
        <f t="shared" si="27"/>
        <v>5182495</v>
      </c>
      <c r="AA183" s="42">
        <f t="shared" si="28"/>
        <v>178888</v>
      </c>
      <c r="AB183" s="42">
        <f t="shared" si="29"/>
        <v>17568</v>
      </c>
      <c r="AC183" s="42">
        <f t="shared" si="30"/>
        <v>7067841</v>
      </c>
      <c r="AD183" s="42">
        <f t="shared" si="31"/>
        <v>23639533</v>
      </c>
      <c r="AE183" s="42">
        <f t="shared" si="32"/>
        <v>93242203</v>
      </c>
      <c r="AF183" s="42">
        <f t="shared" si="33"/>
        <v>174072</v>
      </c>
      <c r="AG183" s="42">
        <f t="shared" si="34"/>
        <v>0</v>
      </c>
      <c r="AH183" s="42">
        <f t="shared" si="35"/>
        <v>3567000</v>
      </c>
      <c r="AI183" s="42"/>
      <c r="AJ183" s="44">
        <f t="shared" si="36"/>
        <v>133100647</v>
      </c>
    </row>
    <row r="184" spans="1:36">
      <c r="A184" s="18">
        <f t="shared" si="37"/>
        <v>2027</v>
      </c>
      <c r="B184" s="18" t="s">
        <v>32</v>
      </c>
      <c r="C184" s="36">
        <f>'IND GS'!R225</f>
        <v>30865</v>
      </c>
      <c r="D184" s="36">
        <f>'IND GSD-Sec'!R225+'IND GSD-Pri'!R225</f>
        <v>4929156</v>
      </c>
      <c r="E184" s="36">
        <f>'IND GSDTSec'!R225</f>
        <v>168828</v>
      </c>
      <c r="F184" s="36">
        <f>'IND GSTOU'!R225</f>
        <v>22690</v>
      </c>
      <c r="G184" s="36">
        <f>'IND LP-SEC'!R225+'IND LP-PRI'!R225</f>
        <v>3580032</v>
      </c>
      <c r="H184" s="42">
        <f>'IND LPT-SEC'!R225+'IND LPT-PRI'!R225</f>
        <v>2287145</v>
      </c>
      <c r="I184" s="42">
        <f>'IND RTP'!R225</f>
        <v>115551</v>
      </c>
      <c r="J184" s="36">
        <v>1379</v>
      </c>
      <c r="K184" s="52"/>
      <c r="L184" s="52"/>
      <c r="M184" s="186"/>
      <c r="N184" s="52"/>
      <c r="O184" s="59">
        <v>46000</v>
      </c>
      <c r="P184" s="52"/>
      <c r="Q184" s="52"/>
      <c r="R184" s="51">
        <v>2900000</v>
      </c>
      <c r="S184" s="51">
        <v>22292000</v>
      </c>
      <c r="T184" s="59">
        <v>77269000</v>
      </c>
      <c r="U184" s="59">
        <v>153000</v>
      </c>
      <c r="V184" s="59">
        <v>0</v>
      </c>
      <c r="W184" s="59">
        <v>3222000</v>
      </c>
      <c r="Y184" s="42">
        <f t="shared" si="26"/>
        <v>30865</v>
      </c>
      <c r="Z184" s="42">
        <f t="shared" si="27"/>
        <v>4975156</v>
      </c>
      <c r="AA184" s="42">
        <f t="shared" si="28"/>
        <v>168828</v>
      </c>
      <c r="AB184" s="42">
        <f t="shared" si="29"/>
        <v>22690</v>
      </c>
      <c r="AC184" s="42">
        <f t="shared" si="30"/>
        <v>6480032</v>
      </c>
      <c r="AD184" s="42">
        <f t="shared" si="31"/>
        <v>24579145</v>
      </c>
      <c r="AE184" s="42">
        <f t="shared" si="32"/>
        <v>77384551</v>
      </c>
      <c r="AF184" s="42">
        <f t="shared" si="33"/>
        <v>154379</v>
      </c>
      <c r="AG184" s="42">
        <f t="shared" si="34"/>
        <v>0</v>
      </c>
      <c r="AH184" s="42">
        <f t="shared" si="35"/>
        <v>3222000</v>
      </c>
      <c r="AI184" s="42"/>
      <c r="AJ184" s="44">
        <f t="shared" si="36"/>
        <v>117017646</v>
      </c>
    </row>
    <row r="185" spans="1:36">
      <c r="A185" s="18">
        <f t="shared" si="37"/>
        <v>2027</v>
      </c>
      <c r="B185" s="18" t="s">
        <v>33</v>
      </c>
      <c r="C185" s="36">
        <f>'IND GS'!R226</f>
        <v>30740</v>
      </c>
      <c r="D185" s="36">
        <f>'IND GSD-Sec'!R226+'IND GSD-Pri'!R226</f>
        <v>4962836</v>
      </c>
      <c r="E185" s="36">
        <f>'IND GSDTSec'!R226</f>
        <v>169325</v>
      </c>
      <c r="F185" s="36">
        <f>'IND GSTOU'!R226</f>
        <v>21547</v>
      </c>
      <c r="G185" s="36">
        <f>'IND LP-SEC'!R226+'IND LP-PRI'!R226</f>
        <v>3852942</v>
      </c>
      <c r="H185" s="42">
        <f>'IND LPT-SEC'!R226+'IND LPT-PRI'!R226</f>
        <v>2195915</v>
      </c>
      <c r="I185" s="42">
        <f>'IND RTP'!R226</f>
        <v>122638</v>
      </c>
      <c r="J185" s="36">
        <v>816</v>
      </c>
      <c r="K185" s="52"/>
      <c r="L185" s="52"/>
      <c r="M185" s="186"/>
      <c r="N185" s="52"/>
      <c r="O185" s="59">
        <v>51000</v>
      </c>
      <c r="P185" s="52"/>
      <c r="Q185" s="52"/>
      <c r="R185" s="51">
        <v>3184000</v>
      </c>
      <c r="S185" s="51">
        <v>21964000</v>
      </c>
      <c r="T185" s="59">
        <v>95301000</v>
      </c>
      <c r="U185" s="59">
        <v>170000</v>
      </c>
      <c r="V185" s="59">
        <v>0</v>
      </c>
      <c r="W185" s="59">
        <v>3567000</v>
      </c>
      <c r="Y185" s="42">
        <f t="shared" si="26"/>
        <v>30740</v>
      </c>
      <c r="Z185" s="42">
        <f t="shared" si="27"/>
        <v>5013836</v>
      </c>
      <c r="AA185" s="42">
        <f t="shared" si="28"/>
        <v>169325</v>
      </c>
      <c r="AB185" s="42">
        <f t="shared" si="29"/>
        <v>21547</v>
      </c>
      <c r="AC185" s="42">
        <f t="shared" si="30"/>
        <v>7036942</v>
      </c>
      <c r="AD185" s="42">
        <f t="shared" si="31"/>
        <v>24159915</v>
      </c>
      <c r="AE185" s="42">
        <f t="shared" si="32"/>
        <v>95423638</v>
      </c>
      <c r="AF185" s="42">
        <f t="shared" si="33"/>
        <v>170816</v>
      </c>
      <c r="AG185" s="42">
        <f t="shared" si="34"/>
        <v>0</v>
      </c>
      <c r="AH185" s="42">
        <f t="shared" si="35"/>
        <v>3567000</v>
      </c>
      <c r="AI185" s="42"/>
      <c r="AJ185" s="44">
        <f t="shared" si="36"/>
        <v>135593759</v>
      </c>
    </row>
    <row r="186" spans="1:36">
      <c r="A186" s="18">
        <f t="shared" si="37"/>
        <v>2027</v>
      </c>
      <c r="B186" s="18" t="s">
        <v>34</v>
      </c>
      <c r="C186" s="36">
        <f>'IND GS'!R227</f>
        <v>30366</v>
      </c>
      <c r="D186" s="36">
        <f>'IND GSD-Sec'!R227+'IND GSD-Pri'!R227</f>
        <v>5248532</v>
      </c>
      <c r="E186" s="36">
        <f>'IND GSDTSec'!R227</f>
        <v>177198</v>
      </c>
      <c r="F186" s="36">
        <f>'IND GSTOU'!R227</f>
        <v>20458</v>
      </c>
      <c r="G186" s="36">
        <f>'IND LP-SEC'!R227+'IND LP-PRI'!R227</f>
        <v>4138705</v>
      </c>
      <c r="H186" s="42">
        <f>'IND LPT-SEC'!R227+'IND LPT-PRI'!R227</f>
        <v>2397180</v>
      </c>
      <c r="I186" s="42">
        <f>'IND RTP'!R227</f>
        <v>125036</v>
      </c>
      <c r="J186" s="36">
        <v>87077</v>
      </c>
      <c r="K186" s="52"/>
      <c r="L186" s="52"/>
      <c r="M186" s="186"/>
      <c r="N186" s="52"/>
      <c r="O186" s="59">
        <v>49000</v>
      </c>
      <c r="P186" s="52"/>
      <c r="Q186" s="52"/>
      <c r="R186" s="51">
        <v>3123000</v>
      </c>
      <c r="S186" s="51">
        <v>23027000</v>
      </c>
      <c r="T186" s="59">
        <v>96519000</v>
      </c>
      <c r="U186" s="59">
        <v>164000</v>
      </c>
      <c r="V186" s="59">
        <v>0</v>
      </c>
      <c r="W186" s="59">
        <v>3452000</v>
      </c>
      <c r="Y186" s="42">
        <f t="shared" si="26"/>
        <v>30366</v>
      </c>
      <c r="Z186" s="42">
        <f t="shared" si="27"/>
        <v>5297532</v>
      </c>
      <c r="AA186" s="42">
        <f t="shared" si="28"/>
        <v>177198</v>
      </c>
      <c r="AB186" s="42">
        <f t="shared" si="29"/>
        <v>20458</v>
      </c>
      <c r="AC186" s="42">
        <f t="shared" si="30"/>
        <v>7261705</v>
      </c>
      <c r="AD186" s="42">
        <f t="shared" si="31"/>
        <v>25424180</v>
      </c>
      <c r="AE186" s="42">
        <f t="shared" si="32"/>
        <v>96644036</v>
      </c>
      <c r="AF186" s="42">
        <f t="shared" si="33"/>
        <v>251077</v>
      </c>
      <c r="AG186" s="42">
        <f t="shared" si="34"/>
        <v>0</v>
      </c>
      <c r="AH186" s="42">
        <f t="shared" si="35"/>
        <v>3452000</v>
      </c>
      <c r="AI186" s="42"/>
      <c r="AJ186" s="44">
        <f t="shared" si="36"/>
        <v>138558552</v>
      </c>
    </row>
    <row r="187" spans="1:36">
      <c r="A187" s="18">
        <f t="shared" si="37"/>
        <v>2027</v>
      </c>
      <c r="B187" s="18" t="s">
        <v>35</v>
      </c>
      <c r="C187" s="36">
        <f>'IND GS'!R228</f>
        <v>23886</v>
      </c>
      <c r="D187" s="36">
        <f>'IND GSD-Sec'!R228+'IND GSD-Pri'!R228</f>
        <v>5378333</v>
      </c>
      <c r="E187" s="36">
        <f>'IND GSDTSec'!R228</f>
        <v>196089</v>
      </c>
      <c r="F187" s="36">
        <f>'IND GSTOU'!R228</f>
        <v>30666</v>
      </c>
      <c r="G187" s="36">
        <f>'IND LP-SEC'!R228+'IND LP-PRI'!R228</f>
        <v>4190500</v>
      </c>
      <c r="H187" s="42">
        <f>'IND LPT-SEC'!R228+'IND LPT-PRI'!R228</f>
        <v>2424586</v>
      </c>
      <c r="I187" s="42">
        <f>'IND RTP'!R228</f>
        <v>124610</v>
      </c>
      <c r="J187" s="36">
        <v>8244</v>
      </c>
      <c r="K187" s="52"/>
      <c r="L187" s="52"/>
      <c r="M187" s="186"/>
      <c r="N187" s="52"/>
      <c r="O187" s="59">
        <v>51000</v>
      </c>
      <c r="P187" s="52"/>
      <c r="Q187" s="52"/>
      <c r="R187" s="51">
        <v>3330000</v>
      </c>
      <c r="S187" s="51">
        <v>26958000</v>
      </c>
      <c r="T187" s="59">
        <v>109795000</v>
      </c>
      <c r="U187" s="59">
        <v>170000</v>
      </c>
      <c r="V187" s="59">
        <v>0</v>
      </c>
      <c r="W187" s="59">
        <v>3567000</v>
      </c>
      <c r="Y187" s="42">
        <f t="shared" si="26"/>
        <v>23886</v>
      </c>
      <c r="Z187" s="42">
        <f t="shared" si="27"/>
        <v>5429333</v>
      </c>
      <c r="AA187" s="42">
        <f t="shared" si="28"/>
        <v>196089</v>
      </c>
      <c r="AB187" s="42">
        <f t="shared" si="29"/>
        <v>30666</v>
      </c>
      <c r="AC187" s="42">
        <f t="shared" si="30"/>
        <v>7520500</v>
      </c>
      <c r="AD187" s="42">
        <f t="shared" si="31"/>
        <v>29382586</v>
      </c>
      <c r="AE187" s="42">
        <f t="shared" si="32"/>
        <v>109919610</v>
      </c>
      <c r="AF187" s="42">
        <f t="shared" si="33"/>
        <v>178244</v>
      </c>
      <c r="AG187" s="42">
        <f t="shared" si="34"/>
        <v>0</v>
      </c>
      <c r="AH187" s="42">
        <f t="shared" si="35"/>
        <v>3567000</v>
      </c>
      <c r="AI187" s="42"/>
      <c r="AJ187" s="44">
        <f t="shared" si="36"/>
        <v>156247914</v>
      </c>
    </row>
    <row r="188" spans="1:36">
      <c r="A188" s="18">
        <f t="shared" si="37"/>
        <v>2027</v>
      </c>
      <c r="B188" s="18" t="s">
        <v>36</v>
      </c>
      <c r="C188" s="36">
        <f>'IND GS'!R229</f>
        <v>27478</v>
      </c>
      <c r="D188" s="36">
        <f>'IND GSD-Sec'!R229+'IND GSD-Pri'!R229</f>
        <v>6056757</v>
      </c>
      <c r="E188" s="36">
        <f>'IND GSDTSec'!R229</f>
        <v>215037</v>
      </c>
      <c r="F188" s="36">
        <f>'IND GSTOU'!R229</f>
        <v>29180</v>
      </c>
      <c r="G188" s="36">
        <f>'IND LP-SEC'!R229+'IND LP-PRI'!R229</f>
        <v>4779385</v>
      </c>
      <c r="H188" s="42">
        <f>'IND LPT-SEC'!R229+'IND LPT-PRI'!R229</f>
        <v>2543877</v>
      </c>
      <c r="I188" s="42">
        <f>'IND RTP'!R229</f>
        <v>141532</v>
      </c>
      <c r="J188" s="36">
        <v>1353</v>
      </c>
      <c r="K188" s="52"/>
      <c r="L188" s="52"/>
      <c r="M188" s="186"/>
      <c r="N188" s="52"/>
      <c r="O188" s="59">
        <v>49000</v>
      </c>
      <c r="P188" s="52"/>
      <c r="Q188" s="52"/>
      <c r="R188" s="51">
        <v>3313000</v>
      </c>
      <c r="S188" s="51">
        <v>25604000</v>
      </c>
      <c r="T188" s="59">
        <v>111415000</v>
      </c>
      <c r="U188" s="59">
        <v>164000</v>
      </c>
      <c r="V188" s="59">
        <v>0</v>
      </c>
      <c r="W188" s="59">
        <v>3452000</v>
      </c>
      <c r="Y188" s="42">
        <f t="shared" si="26"/>
        <v>27478</v>
      </c>
      <c r="Z188" s="42">
        <f t="shared" si="27"/>
        <v>6105757</v>
      </c>
      <c r="AA188" s="42">
        <f t="shared" si="28"/>
        <v>215037</v>
      </c>
      <c r="AB188" s="42">
        <f t="shared" si="29"/>
        <v>29180</v>
      </c>
      <c r="AC188" s="42">
        <f t="shared" si="30"/>
        <v>8092385</v>
      </c>
      <c r="AD188" s="42">
        <f t="shared" si="31"/>
        <v>28147877</v>
      </c>
      <c r="AE188" s="42">
        <f t="shared" si="32"/>
        <v>111556532</v>
      </c>
      <c r="AF188" s="42">
        <f t="shared" si="33"/>
        <v>165353</v>
      </c>
      <c r="AG188" s="42">
        <f t="shared" si="34"/>
        <v>0</v>
      </c>
      <c r="AH188" s="42">
        <f t="shared" si="35"/>
        <v>3452000</v>
      </c>
      <c r="AI188" s="42"/>
      <c r="AJ188" s="44">
        <f t="shared" si="36"/>
        <v>157791599</v>
      </c>
    </row>
    <row r="189" spans="1:36">
      <c r="A189" s="18">
        <f t="shared" si="37"/>
        <v>2027</v>
      </c>
      <c r="B189" s="18" t="s">
        <v>41</v>
      </c>
      <c r="C189" s="36">
        <f>'IND GS'!R230</f>
        <v>29609</v>
      </c>
      <c r="D189" s="36">
        <f>'IND GSD-Sec'!R230+'IND GSD-Pri'!R230</f>
        <v>6464062</v>
      </c>
      <c r="E189" s="36">
        <f>'IND GSDTSec'!R230</f>
        <v>227822</v>
      </c>
      <c r="F189" s="36">
        <f>'IND GSTOU'!R230</f>
        <v>27398</v>
      </c>
      <c r="G189" s="36">
        <f>'IND LP-SEC'!R230+'IND LP-PRI'!R230</f>
        <v>4739281</v>
      </c>
      <c r="H189" s="42">
        <f>'IND LPT-SEC'!R230+'IND LPT-PRI'!R230</f>
        <v>2558716</v>
      </c>
      <c r="I189" s="42">
        <f>'IND RTP'!R230</f>
        <v>145413</v>
      </c>
      <c r="J189" s="36">
        <v>3688</v>
      </c>
      <c r="K189" s="52"/>
      <c r="L189" s="52"/>
      <c r="M189" s="186"/>
      <c r="N189" s="52"/>
      <c r="O189" s="59">
        <v>51000</v>
      </c>
      <c r="P189" s="52"/>
      <c r="Q189" s="52"/>
      <c r="R189" s="51">
        <v>3473000</v>
      </c>
      <c r="S189" s="51">
        <v>28600000</v>
      </c>
      <c r="T189" s="59">
        <v>125984000</v>
      </c>
      <c r="U189" s="59">
        <v>170000</v>
      </c>
      <c r="V189" s="59">
        <v>0</v>
      </c>
      <c r="W189" s="59">
        <v>3567000</v>
      </c>
      <c r="Y189" s="42">
        <f t="shared" si="26"/>
        <v>29609</v>
      </c>
      <c r="Z189" s="42">
        <f t="shared" si="27"/>
        <v>6515062</v>
      </c>
      <c r="AA189" s="42">
        <f t="shared" si="28"/>
        <v>227822</v>
      </c>
      <c r="AB189" s="42">
        <f t="shared" si="29"/>
        <v>27398</v>
      </c>
      <c r="AC189" s="42">
        <f t="shared" si="30"/>
        <v>8212281</v>
      </c>
      <c r="AD189" s="42">
        <f t="shared" si="31"/>
        <v>31158716</v>
      </c>
      <c r="AE189" s="42">
        <f t="shared" si="32"/>
        <v>126129413</v>
      </c>
      <c r="AF189" s="42">
        <f t="shared" si="33"/>
        <v>173688</v>
      </c>
      <c r="AG189" s="42">
        <f t="shared" si="34"/>
        <v>0</v>
      </c>
      <c r="AH189" s="42">
        <f t="shared" si="35"/>
        <v>3567000</v>
      </c>
      <c r="AI189" s="42"/>
      <c r="AJ189" s="44">
        <f t="shared" si="36"/>
        <v>176040989</v>
      </c>
    </row>
    <row r="190" spans="1:36">
      <c r="A190" s="18">
        <f t="shared" si="37"/>
        <v>2027</v>
      </c>
      <c r="B190" s="18" t="s">
        <v>42</v>
      </c>
      <c r="C190" s="36">
        <f>'IND GS'!R231</f>
        <v>31421</v>
      </c>
      <c r="D190" s="36">
        <f>'IND GSD-Sec'!R231+'IND GSD-Pri'!R231</f>
        <v>6457533</v>
      </c>
      <c r="E190" s="36">
        <f>'IND GSDTSec'!R231</f>
        <v>219993</v>
      </c>
      <c r="F190" s="36">
        <f>'IND GSTOU'!R231</f>
        <v>31219</v>
      </c>
      <c r="G190" s="36">
        <f>'IND LP-SEC'!R231+'IND LP-PRI'!R231</f>
        <v>4900736</v>
      </c>
      <c r="H190" s="42">
        <f>'IND LPT-SEC'!R231+'IND LPT-PRI'!R231</f>
        <v>2559272</v>
      </c>
      <c r="I190" s="42">
        <f>'IND RTP'!R231</f>
        <v>150335</v>
      </c>
      <c r="J190" s="36">
        <v>16777</v>
      </c>
      <c r="K190" s="52"/>
      <c r="L190" s="52"/>
      <c r="M190" s="186"/>
      <c r="N190" s="52"/>
      <c r="O190" s="59">
        <v>51000</v>
      </c>
      <c r="P190" s="52"/>
      <c r="Q190" s="52"/>
      <c r="R190" s="51">
        <v>3457000</v>
      </c>
      <c r="S190" s="51">
        <v>32443000</v>
      </c>
      <c r="T190" s="59">
        <v>124379000</v>
      </c>
      <c r="U190" s="59">
        <v>170000</v>
      </c>
      <c r="V190" s="59">
        <v>0</v>
      </c>
      <c r="W190" s="59">
        <v>3567000</v>
      </c>
      <c r="Y190" s="42">
        <f t="shared" si="26"/>
        <v>31421</v>
      </c>
      <c r="Z190" s="42">
        <f t="shared" si="27"/>
        <v>6508533</v>
      </c>
      <c r="AA190" s="42">
        <f t="shared" si="28"/>
        <v>219993</v>
      </c>
      <c r="AB190" s="42">
        <f t="shared" si="29"/>
        <v>31219</v>
      </c>
      <c r="AC190" s="42">
        <f t="shared" si="30"/>
        <v>8357736</v>
      </c>
      <c r="AD190" s="42">
        <f t="shared" si="31"/>
        <v>35002272</v>
      </c>
      <c r="AE190" s="42">
        <f t="shared" si="32"/>
        <v>124529335</v>
      </c>
      <c r="AF190" s="42">
        <f t="shared" si="33"/>
        <v>186777</v>
      </c>
      <c r="AG190" s="42">
        <f t="shared" si="34"/>
        <v>0</v>
      </c>
      <c r="AH190" s="42">
        <f t="shared" si="35"/>
        <v>3567000</v>
      </c>
      <c r="AI190" s="42"/>
      <c r="AJ190" s="44">
        <f t="shared" si="36"/>
        <v>178434286</v>
      </c>
    </row>
    <row r="191" spans="1:36">
      <c r="A191" s="18">
        <f t="shared" si="37"/>
        <v>2027</v>
      </c>
      <c r="B191" s="18" t="s">
        <v>43</v>
      </c>
      <c r="C191" s="36">
        <f>'IND GS'!R232</f>
        <v>33622</v>
      </c>
      <c r="D191" s="36">
        <f>'IND GSD-Sec'!R232+'IND GSD-Pri'!R232</f>
        <v>6263207</v>
      </c>
      <c r="E191" s="36">
        <f>'IND GSDTSec'!R232</f>
        <v>218563</v>
      </c>
      <c r="F191" s="36">
        <f>'IND GSTOU'!R232</f>
        <v>29188</v>
      </c>
      <c r="G191" s="36">
        <f>'IND LP-SEC'!R232+'IND LP-PRI'!R232</f>
        <v>4947967</v>
      </c>
      <c r="H191" s="42">
        <f>'IND LPT-SEC'!R232+'IND LPT-PRI'!R232</f>
        <v>2646955</v>
      </c>
      <c r="I191" s="42">
        <f>'IND RTP'!R232</f>
        <v>149200</v>
      </c>
      <c r="J191" s="36">
        <v>5241</v>
      </c>
      <c r="K191" s="52"/>
      <c r="L191" s="52"/>
      <c r="M191" s="186"/>
      <c r="N191" s="52"/>
      <c r="O191" s="59">
        <v>49000</v>
      </c>
      <c r="P191" s="52"/>
      <c r="Q191" s="52"/>
      <c r="R191" s="51">
        <v>3426000</v>
      </c>
      <c r="S191" s="51">
        <v>27035000</v>
      </c>
      <c r="T191" s="59">
        <v>113296000</v>
      </c>
      <c r="U191" s="59">
        <v>164000</v>
      </c>
      <c r="V191" s="59">
        <v>0</v>
      </c>
      <c r="W191" s="59">
        <v>3452000</v>
      </c>
      <c r="Y191" s="42">
        <f t="shared" si="26"/>
        <v>33622</v>
      </c>
      <c r="Z191" s="42">
        <f t="shared" si="27"/>
        <v>6312207</v>
      </c>
      <c r="AA191" s="42">
        <f t="shared" si="28"/>
        <v>218563</v>
      </c>
      <c r="AB191" s="42">
        <f t="shared" si="29"/>
        <v>29188</v>
      </c>
      <c r="AC191" s="42">
        <f t="shared" si="30"/>
        <v>8373967</v>
      </c>
      <c r="AD191" s="42">
        <f t="shared" si="31"/>
        <v>29681955</v>
      </c>
      <c r="AE191" s="42">
        <f t="shared" si="32"/>
        <v>113445200</v>
      </c>
      <c r="AF191" s="42">
        <f t="shared" si="33"/>
        <v>169241</v>
      </c>
      <c r="AG191" s="42">
        <f t="shared" si="34"/>
        <v>0</v>
      </c>
      <c r="AH191" s="42">
        <f t="shared" si="35"/>
        <v>3452000</v>
      </c>
      <c r="AI191" s="42"/>
      <c r="AJ191" s="44">
        <f t="shared" si="36"/>
        <v>161715943</v>
      </c>
    </row>
    <row r="192" spans="1:36">
      <c r="A192" s="18">
        <f t="shared" si="37"/>
        <v>2027</v>
      </c>
      <c r="B192" s="18" t="s">
        <v>44</v>
      </c>
      <c r="C192" s="36">
        <f>'IND GS'!R233</f>
        <v>27468</v>
      </c>
      <c r="D192" s="36">
        <f>'IND GSD-Sec'!R233+'IND GSD-Pri'!R233</f>
        <v>5719932</v>
      </c>
      <c r="E192" s="36">
        <f>'IND GSDTSec'!R233</f>
        <v>211957</v>
      </c>
      <c r="F192" s="36">
        <f>'IND GSTOU'!R233</f>
        <v>24802</v>
      </c>
      <c r="G192" s="36">
        <f>'IND LP-SEC'!R233+'IND LP-PRI'!R233</f>
        <v>4399856</v>
      </c>
      <c r="H192" s="42">
        <f>'IND LPT-SEC'!R233+'IND LPT-PRI'!R233</f>
        <v>2386011</v>
      </c>
      <c r="I192" s="42">
        <f>'IND RTP'!R233</f>
        <v>135877</v>
      </c>
      <c r="J192" s="36">
        <v>5149</v>
      </c>
      <c r="K192" s="52"/>
      <c r="L192" s="52"/>
      <c r="M192" s="186"/>
      <c r="N192" s="52"/>
      <c r="O192" s="59">
        <v>51000</v>
      </c>
      <c r="P192" s="52"/>
      <c r="Q192" s="52"/>
      <c r="R192" s="51">
        <v>3363000</v>
      </c>
      <c r="S192" s="51">
        <v>25025000</v>
      </c>
      <c r="T192" s="59">
        <v>103131000</v>
      </c>
      <c r="U192" s="59">
        <v>170000</v>
      </c>
      <c r="V192" s="59">
        <v>6962000</v>
      </c>
      <c r="W192" s="59">
        <v>3567000</v>
      </c>
      <c r="Y192" s="42">
        <f t="shared" si="26"/>
        <v>27468</v>
      </c>
      <c r="Z192" s="42">
        <f t="shared" si="27"/>
        <v>5770932</v>
      </c>
      <c r="AA192" s="42">
        <f t="shared" si="28"/>
        <v>211957</v>
      </c>
      <c r="AB192" s="42">
        <f t="shared" si="29"/>
        <v>24802</v>
      </c>
      <c r="AC192" s="42">
        <f t="shared" si="30"/>
        <v>7762856</v>
      </c>
      <c r="AD192" s="42">
        <f t="shared" si="31"/>
        <v>27411011</v>
      </c>
      <c r="AE192" s="42">
        <f t="shared" si="32"/>
        <v>103266877</v>
      </c>
      <c r="AF192" s="42">
        <f t="shared" si="33"/>
        <v>175149</v>
      </c>
      <c r="AG192" s="42">
        <f t="shared" si="34"/>
        <v>6962000</v>
      </c>
      <c r="AH192" s="42">
        <f t="shared" si="35"/>
        <v>3567000</v>
      </c>
      <c r="AI192" s="42"/>
      <c r="AJ192" s="44">
        <f t="shared" si="36"/>
        <v>155180052</v>
      </c>
    </row>
    <row r="193" spans="1:36">
      <c r="A193" s="18">
        <f t="shared" si="37"/>
        <v>2027</v>
      </c>
      <c r="B193" s="18" t="s">
        <v>45</v>
      </c>
      <c r="C193" s="36">
        <f>'IND GS'!R234</f>
        <v>22628</v>
      </c>
      <c r="D193" s="36">
        <f>'IND GSD-Sec'!R234+'IND GSD-Pri'!R234</f>
        <v>4751794</v>
      </c>
      <c r="E193" s="36">
        <f>'IND GSDTSec'!R234</f>
        <v>190106</v>
      </c>
      <c r="F193" s="36">
        <f>'IND GSTOU'!R234</f>
        <v>20292</v>
      </c>
      <c r="G193" s="36">
        <f>'IND LP-SEC'!R234+'IND LP-PRI'!R234</f>
        <v>3761772</v>
      </c>
      <c r="H193" s="42">
        <f>'IND LPT-SEC'!R234+'IND LPT-PRI'!R234</f>
        <v>2307699</v>
      </c>
      <c r="I193" s="42">
        <f>'IND RTP'!R234</f>
        <v>117634</v>
      </c>
      <c r="J193" s="36">
        <v>2196</v>
      </c>
      <c r="K193" s="52"/>
      <c r="L193" s="52"/>
      <c r="M193" s="186"/>
      <c r="N193" s="52"/>
      <c r="O193" s="59">
        <v>49000</v>
      </c>
      <c r="P193" s="52"/>
      <c r="Q193" s="52"/>
      <c r="R193" s="51">
        <v>3172000</v>
      </c>
      <c r="S193" s="51">
        <v>22276000</v>
      </c>
      <c r="T193" s="59">
        <v>88605000</v>
      </c>
      <c r="U193" s="59">
        <v>164000</v>
      </c>
      <c r="V193" s="59">
        <v>6738000</v>
      </c>
      <c r="W193" s="59">
        <v>3452000</v>
      </c>
      <c r="Y193" s="42">
        <f t="shared" si="26"/>
        <v>22628</v>
      </c>
      <c r="Z193" s="42">
        <f t="shared" si="27"/>
        <v>4800794</v>
      </c>
      <c r="AA193" s="42">
        <f t="shared" si="28"/>
        <v>190106</v>
      </c>
      <c r="AB193" s="42">
        <f t="shared" si="29"/>
        <v>20292</v>
      </c>
      <c r="AC193" s="42">
        <f t="shared" si="30"/>
        <v>6933772</v>
      </c>
      <c r="AD193" s="42">
        <f t="shared" si="31"/>
        <v>24583699</v>
      </c>
      <c r="AE193" s="42">
        <f t="shared" si="32"/>
        <v>88722634</v>
      </c>
      <c r="AF193" s="42">
        <f t="shared" si="33"/>
        <v>166196</v>
      </c>
      <c r="AG193" s="42">
        <f t="shared" si="34"/>
        <v>6738000</v>
      </c>
      <c r="AH193" s="42">
        <f t="shared" si="35"/>
        <v>3452000</v>
      </c>
      <c r="AI193" s="42"/>
      <c r="AJ193" s="44">
        <f t="shared" si="36"/>
        <v>135630121</v>
      </c>
    </row>
    <row r="194" spans="1:36">
      <c r="A194" s="18">
        <f t="shared" si="37"/>
        <v>2027</v>
      </c>
      <c r="B194" s="18" t="s">
        <v>46</v>
      </c>
      <c r="C194" s="36">
        <f>'IND GS'!R235</f>
        <v>25901</v>
      </c>
      <c r="D194" s="36">
        <f>'IND GSD-Sec'!R235+'IND GSD-Pri'!R235</f>
        <v>5024306</v>
      </c>
      <c r="E194" s="36">
        <f>'IND GSDTSec'!R235</f>
        <v>181604</v>
      </c>
      <c r="F194" s="36">
        <f>'IND GSTOU'!R235</f>
        <v>18983</v>
      </c>
      <c r="G194" s="36">
        <f>'IND LP-SEC'!R235+'IND LP-PRI'!R235</f>
        <v>3925623</v>
      </c>
      <c r="H194" s="42">
        <f>'IND LPT-SEC'!R235+'IND LPT-PRI'!R235</f>
        <v>2365293</v>
      </c>
      <c r="I194" s="42">
        <f>'IND RTP'!R235</f>
        <v>124869</v>
      </c>
      <c r="J194" s="36">
        <v>659</v>
      </c>
      <c r="K194" s="52"/>
      <c r="L194" s="52"/>
      <c r="M194" s="186"/>
      <c r="N194" s="52"/>
      <c r="O194" s="59">
        <v>52000</v>
      </c>
      <c r="P194" s="52"/>
      <c r="Q194" s="52"/>
      <c r="R194" s="51">
        <v>3242000</v>
      </c>
      <c r="S194" s="51">
        <v>24135000</v>
      </c>
      <c r="T194" s="59">
        <v>89008000</v>
      </c>
      <c r="U194" s="59">
        <v>171000</v>
      </c>
      <c r="V194" s="59">
        <v>0</v>
      </c>
      <c r="W194" s="59">
        <v>3568000</v>
      </c>
      <c r="Y194" s="42">
        <f t="shared" si="26"/>
        <v>25901</v>
      </c>
      <c r="Z194" s="42">
        <f t="shared" si="27"/>
        <v>5076306</v>
      </c>
      <c r="AA194" s="42">
        <f t="shared" si="28"/>
        <v>181604</v>
      </c>
      <c r="AB194" s="42">
        <f t="shared" si="29"/>
        <v>18983</v>
      </c>
      <c r="AC194" s="42">
        <f t="shared" si="30"/>
        <v>7167623</v>
      </c>
      <c r="AD194" s="42">
        <f t="shared" si="31"/>
        <v>26500293</v>
      </c>
      <c r="AE194" s="42">
        <f t="shared" si="32"/>
        <v>89132869</v>
      </c>
      <c r="AF194" s="42">
        <f t="shared" si="33"/>
        <v>171659</v>
      </c>
      <c r="AG194" s="42">
        <f t="shared" si="34"/>
        <v>0</v>
      </c>
      <c r="AH194" s="42">
        <f t="shared" si="35"/>
        <v>3568000</v>
      </c>
      <c r="AI194" s="42"/>
      <c r="AJ194" s="44">
        <f t="shared" si="36"/>
        <v>131843238</v>
      </c>
    </row>
    <row r="195" spans="1:36">
      <c r="A195" s="18">
        <f t="shared" si="37"/>
        <v>2028</v>
      </c>
      <c r="B195" s="18" t="s">
        <v>31</v>
      </c>
      <c r="C195" s="36">
        <f>'IND GS'!R236</f>
        <v>31047</v>
      </c>
      <c r="D195" s="36">
        <f>'IND GSD-Sec'!R236+'IND GSD-Pri'!R236</f>
        <v>5162145</v>
      </c>
      <c r="E195" s="36">
        <f>'IND GSDTSec'!R236</f>
        <v>178888</v>
      </c>
      <c r="F195" s="36">
        <f>'IND GSTOU'!R236</f>
        <v>17568</v>
      </c>
      <c r="G195" s="36">
        <f>'IND LP-SEC'!R236+'IND LP-PRI'!R236</f>
        <v>3810841</v>
      </c>
      <c r="H195" s="42">
        <f>'IND LPT-SEC'!R236+'IND LPT-PRI'!R236</f>
        <v>2318533</v>
      </c>
      <c r="I195" s="42">
        <f>'IND RTP'!R236</f>
        <v>121203</v>
      </c>
      <c r="J195" s="36">
        <v>4072</v>
      </c>
      <c r="K195" s="52"/>
      <c r="L195" s="52"/>
      <c r="M195" s="186"/>
      <c r="N195" s="52"/>
      <c r="O195" s="59">
        <v>51000</v>
      </c>
      <c r="P195" s="52"/>
      <c r="Q195" s="52"/>
      <c r="R195" s="51">
        <v>3248000</v>
      </c>
      <c r="S195" s="51">
        <v>21314000</v>
      </c>
      <c r="T195" s="59">
        <v>92985000</v>
      </c>
      <c r="U195" s="59">
        <v>169000</v>
      </c>
      <c r="V195" s="59">
        <v>0</v>
      </c>
      <c r="W195" s="59">
        <v>3557000</v>
      </c>
      <c r="Y195" s="42">
        <f t="shared" si="26"/>
        <v>31047</v>
      </c>
      <c r="Z195" s="42">
        <f t="shared" si="27"/>
        <v>5213145</v>
      </c>
      <c r="AA195" s="42">
        <f t="shared" si="28"/>
        <v>178888</v>
      </c>
      <c r="AB195" s="42">
        <f t="shared" si="29"/>
        <v>17568</v>
      </c>
      <c r="AC195" s="42">
        <f t="shared" si="30"/>
        <v>7058841</v>
      </c>
      <c r="AD195" s="42">
        <f t="shared" si="31"/>
        <v>23632533</v>
      </c>
      <c r="AE195" s="42">
        <f t="shared" si="32"/>
        <v>93106203</v>
      </c>
      <c r="AF195" s="42">
        <f t="shared" si="33"/>
        <v>173072</v>
      </c>
      <c r="AG195" s="42">
        <f t="shared" si="34"/>
        <v>0</v>
      </c>
      <c r="AH195" s="42">
        <f t="shared" si="35"/>
        <v>3557000</v>
      </c>
      <c r="AI195" s="42"/>
      <c r="AJ195" s="44">
        <f t="shared" si="36"/>
        <v>132968297</v>
      </c>
    </row>
    <row r="196" spans="1:36">
      <c r="A196" s="18">
        <f t="shared" si="37"/>
        <v>2028</v>
      </c>
      <c r="B196" s="18" t="s">
        <v>32</v>
      </c>
      <c r="C196" s="36">
        <f>'IND GS'!R237</f>
        <v>31383</v>
      </c>
      <c r="D196" s="36">
        <f>'IND GSD-Sec'!R237+'IND GSD-Pri'!R237</f>
        <v>5041768</v>
      </c>
      <c r="E196" s="36">
        <f>'IND GSDTSec'!R237</f>
        <v>171660</v>
      </c>
      <c r="F196" s="36">
        <f>'IND GSTOU'!R237</f>
        <v>23070</v>
      </c>
      <c r="G196" s="36">
        <f>'IND LP-SEC'!R237+'IND LP-PRI'!R237</f>
        <v>3640080</v>
      </c>
      <c r="H196" s="42">
        <f>'IND LPT-SEC'!R237+'IND LPT-PRI'!R237</f>
        <v>2325507</v>
      </c>
      <c r="I196" s="42">
        <f>'IND RTP'!R237</f>
        <v>117489</v>
      </c>
      <c r="J196" s="36">
        <v>1379</v>
      </c>
      <c r="K196" s="52"/>
      <c r="L196" s="52"/>
      <c r="M196" s="186"/>
      <c r="N196" s="52"/>
      <c r="O196" s="59">
        <v>48000</v>
      </c>
      <c r="P196" s="52"/>
      <c r="Q196" s="52"/>
      <c r="R196" s="51">
        <v>2991000</v>
      </c>
      <c r="S196" s="51">
        <v>22377000</v>
      </c>
      <c r="T196" s="59">
        <v>78798000</v>
      </c>
      <c r="U196" s="59">
        <v>158000</v>
      </c>
      <c r="V196" s="59">
        <v>0</v>
      </c>
      <c r="W196" s="59">
        <v>3328000</v>
      </c>
      <c r="Y196" s="42">
        <f t="shared" si="26"/>
        <v>31383</v>
      </c>
      <c r="Z196" s="42">
        <f t="shared" si="27"/>
        <v>5089768</v>
      </c>
      <c r="AA196" s="42">
        <f t="shared" si="28"/>
        <v>171660</v>
      </c>
      <c r="AB196" s="42">
        <f t="shared" si="29"/>
        <v>23070</v>
      </c>
      <c r="AC196" s="42">
        <f t="shared" si="30"/>
        <v>6631080</v>
      </c>
      <c r="AD196" s="42">
        <f t="shared" si="31"/>
        <v>24702507</v>
      </c>
      <c r="AE196" s="42">
        <f t="shared" si="32"/>
        <v>78915489</v>
      </c>
      <c r="AF196" s="42">
        <f t="shared" si="33"/>
        <v>159379</v>
      </c>
      <c r="AG196" s="42">
        <f t="shared" si="34"/>
        <v>0</v>
      </c>
      <c r="AH196" s="42">
        <f t="shared" si="35"/>
        <v>3328000</v>
      </c>
      <c r="AI196" s="42"/>
      <c r="AJ196" s="44">
        <f t="shared" si="36"/>
        <v>119052336</v>
      </c>
    </row>
    <row r="197" spans="1:36">
      <c r="A197" s="18">
        <f t="shared" si="37"/>
        <v>2028</v>
      </c>
      <c r="B197" s="18" t="s">
        <v>33</v>
      </c>
      <c r="C197" s="36">
        <f>'IND GS'!R238</f>
        <v>31261</v>
      </c>
      <c r="D197" s="36">
        <f>'IND GSD-Sec'!R238+'IND GSD-Pri'!R238</f>
        <v>5106886</v>
      </c>
      <c r="E197" s="36">
        <f>'IND GSDTSec'!R238</f>
        <v>172193</v>
      </c>
      <c r="F197" s="36">
        <f>'IND GSTOU'!R238</f>
        <v>21912</v>
      </c>
      <c r="G197" s="36">
        <f>'IND LP-SEC'!R238+'IND LP-PRI'!R238</f>
        <v>3918192</v>
      </c>
      <c r="H197" s="42">
        <f>'IND LPT-SEC'!R238+'IND LPT-PRI'!R238</f>
        <v>2233104</v>
      </c>
      <c r="I197" s="42">
        <f>'IND RTP'!R238</f>
        <v>124715</v>
      </c>
      <c r="J197" s="36">
        <v>816</v>
      </c>
      <c r="K197" s="52"/>
      <c r="L197" s="52"/>
      <c r="M197" s="186"/>
      <c r="N197" s="52"/>
      <c r="O197" s="59">
        <v>51000</v>
      </c>
      <c r="P197" s="52"/>
      <c r="Q197" s="52"/>
      <c r="R197" s="51">
        <v>3175000</v>
      </c>
      <c r="S197" s="51">
        <v>21957000</v>
      </c>
      <c r="T197" s="59">
        <v>95165000</v>
      </c>
      <c r="U197" s="59">
        <v>169000</v>
      </c>
      <c r="V197" s="59">
        <v>0</v>
      </c>
      <c r="W197" s="59">
        <v>3557000</v>
      </c>
      <c r="Y197" s="42">
        <f t="shared" si="26"/>
        <v>31261</v>
      </c>
      <c r="Z197" s="42">
        <f t="shared" si="27"/>
        <v>5157886</v>
      </c>
      <c r="AA197" s="42">
        <f t="shared" si="28"/>
        <v>172193</v>
      </c>
      <c r="AB197" s="42">
        <f t="shared" si="29"/>
        <v>21912</v>
      </c>
      <c r="AC197" s="42">
        <f t="shared" si="30"/>
        <v>7093192</v>
      </c>
      <c r="AD197" s="42">
        <f t="shared" si="31"/>
        <v>24190104</v>
      </c>
      <c r="AE197" s="42">
        <f t="shared" si="32"/>
        <v>95289715</v>
      </c>
      <c r="AF197" s="42">
        <f t="shared" si="33"/>
        <v>169816</v>
      </c>
      <c r="AG197" s="42">
        <f t="shared" si="34"/>
        <v>0</v>
      </c>
      <c r="AH197" s="42">
        <f t="shared" si="35"/>
        <v>3557000</v>
      </c>
      <c r="AI197" s="42"/>
      <c r="AJ197" s="44">
        <f t="shared" si="36"/>
        <v>135683079</v>
      </c>
    </row>
    <row r="198" spans="1:36">
      <c r="A198" s="18">
        <f t="shared" si="37"/>
        <v>2028</v>
      </c>
      <c r="B198" s="18" t="s">
        <v>34</v>
      </c>
      <c r="C198" s="36">
        <f>'IND GS'!R239</f>
        <v>30366</v>
      </c>
      <c r="D198" s="36">
        <f>'IND GSD-Sec'!R239+'IND GSD-Pri'!R239</f>
        <v>5310946</v>
      </c>
      <c r="E198" s="36">
        <f>'IND GSDTSec'!R239</f>
        <v>177198</v>
      </c>
      <c r="F198" s="36">
        <f>'IND GSTOU'!R239</f>
        <v>20458</v>
      </c>
      <c r="G198" s="36">
        <f>'IND LP-SEC'!R239+'IND LP-PRI'!R239</f>
        <v>4138705</v>
      </c>
      <c r="H198" s="42">
        <f>'IND LPT-SEC'!R239+'IND LPT-PRI'!R239</f>
        <v>2397180</v>
      </c>
      <c r="I198" s="42">
        <f>'IND RTP'!R239</f>
        <v>125036</v>
      </c>
      <c r="J198" s="36">
        <v>87077</v>
      </c>
      <c r="K198" s="52"/>
      <c r="L198" s="52"/>
      <c r="M198" s="186"/>
      <c r="N198" s="52"/>
      <c r="O198" s="59">
        <v>49000</v>
      </c>
      <c r="P198" s="52"/>
      <c r="Q198" s="52"/>
      <c r="R198" s="51">
        <v>3115000</v>
      </c>
      <c r="S198" s="51">
        <v>23022000</v>
      </c>
      <c r="T198" s="59">
        <v>96383000</v>
      </c>
      <c r="U198" s="59">
        <v>164000</v>
      </c>
      <c r="V198" s="59">
        <v>0</v>
      </c>
      <c r="W198" s="59">
        <v>3443000</v>
      </c>
      <c r="Y198" s="42">
        <f t="shared" si="26"/>
        <v>30366</v>
      </c>
      <c r="Z198" s="42">
        <f t="shared" si="27"/>
        <v>5359946</v>
      </c>
      <c r="AA198" s="42">
        <f t="shared" si="28"/>
        <v>177198</v>
      </c>
      <c r="AB198" s="42">
        <f t="shared" si="29"/>
        <v>20458</v>
      </c>
      <c r="AC198" s="42">
        <f t="shared" si="30"/>
        <v>7253705</v>
      </c>
      <c r="AD198" s="42">
        <f t="shared" si="31"/>
        <v>25419180</v>
      </c>
      <c r="AE198" s="42">
        <f t="shared" si="32"/>
        <v>96508036</v>
      </c>
      <c r="AF198" s="42">
        <f t="shared" si="33"/>
        <v>251077</v>
      </c>
      <c r="AG198" s="42">
        <f t="shared" si="34"/>
        <v>0</v>
      </c>
      <c r="AH198" s="42">
        <f t="shared" si="35"/>
        <v>3443000</v>
      </c>
      <c r="AI198" s="42"/>
      <c r="AJ198" s="44">
        <f t="shared" si="36"/>
        <v>138462966</v>
      </c>
    </row>
    <row r="199" spans="1:36">
      <c r="A199" s="18">
        <f t="shared" si="37"/>
        <v>2028</v>
      </c>
      <c r="B199" s="18" t="s">
        <v>35</v>
      </c>
      <c r="C199" s="36">
        <f>'IND GS'!R240</f>
        <v>23886</v>
      </c>
      <c r="D199" s="36">
        <f>'IND GSD-Sec'!R240+'IND GSD-Pri'!R240</f>
        <v>5442282</v>
      </c>
      <c r="E199" s="36">
        <f>'IND GSDTSec'!R240</f>
        <v>196089</v>
      </c>
      <c r="F199" s="36">
        <f>'IND GSTOU'!R240</f>
        <v>30666</v>
      </c>
      <c r="G199" s="36">
        <f>'IND LP-SEC'!R240+'IND LP-PRI'!R240</f>
        <v>4190500</v>
      </c>
      <c r="H199" s="42">
        <f>'IND LPT-SEC'!R240+'IND LPT-PRI'!R240</f>
        <v>2424586</v>
      </c>
      <c r="I199" s="42">
        <f>'IND RTP'!R240</f>
        <v>124610</v>
      </c>
      <c r="J199" s="36">
        <v>8244</v>
      </c>
      <c r="K199" s="52"/>
      <c r="L199" s="52"/>
      <c r="M199" s="186"/>
      <c r="N199" s="52"/>
      <c r="O199" s="59">
        <v>51000</v>
      </c>
      <c r="P199" s="52"/>
      <c r="Q199" s="52"/>
      <c r="R199" s="51">
        <v>3321000</v>
      </c>
      <c r="S199" s="51">
        <v>26951000</v>
      </c>
      <c r="T199" s="59">
        <v>109659000</v>
      </c>
      <c r="U199" s="59">
        <v>169000</v>
      </c>
      <c r="V199" s="59">
        <v>0</v>
      </c>
      <c r="W199" s="59">
        <v>3557000</v>
      </c>
      <c r="Y199" s="42">
        <f t="shared" si="26"/>
        <v>23886</v>
      </c>
      <c r="Z199" s="42">
        <f t="shared" si="27"/>
        <v>5493282</v>
      </c>
      <c r="AA199" s="42">
        <f t="shared" si="28"/>
        <v>196089</v>
      </c>
      <c r="AB199" s="42">
        <f t="shared" si="29"/>
        <v>30666</v>
      </c>
      <c r="AC199" s="42">
        <f t="shared" si="30"/>
        <v>7511500</v>
      </c>
      <c r="AD199" s="42">
        <f t="shared" si="31"/>
        <v>29375586</v>
      </c>
      <c r="AE199" s="42">
        <f t="shared" si="32"/>
        <v>109783610</v>
      </c>
      <c r="AF199" s="42">
        <f t="shared" si="33"/>
        <v>177244</v>
      </c>
      <c r="AG199" s="42">
        <f t="shared" si="34"/>
        <v>0</v>
      </c>
      <c r="AH199" s="42">
        <f t="shared" si="35"/>
        <v>3557000</v>
      </c>
      <c r="AI199" s="42"/>
      <c r="AJ199" s="44">
        <f t="shared" si="36"/>
        <v>156148863</v>
      </c>
    </row>
    <row r="200" spans="1:36">
      <c r="A200" s="18">
        <f t="shared" si="37"/>
        <v>2028</v>
      </c>
      <c r="B200" s="18" t="s">
        <v>36</v>
      </c>
      <c r="C200" s="36">
        <f>'IND GS'!R241</f>
        <v>27478</v>
      </c>
      <c r="D200" s="36">
        <f>'IND GSD-Sec'!R241+'IND GSD-Pri'!R241</f>
        <v>6128723</v>
      </c>
      <c r="E200" s="36">
        <f>'IND GSDTSec'!R241</f>
        <v>215037</v>
      </c>
      <c r="F200" s="36">
        <f>'IND GSTOU'!R241</f>
        <v>29180</v>
      </c>
      <c r="G200" s="36">
        <f>'IND LP-SEC'!R241+'IND LP-PRI'!R241</f>
        <v>4779385</v>
      </c>
      <c r="H200" s="42">
        <f>'IND LPT-SEC'!R241+'IND LPT-PRI'!R241</f>
        <v>2543877</v>
      </c>
      <c r="I200" s="42">
        <f>'IND RTP'!R241</f>
        <v>141532</v>
      </c>
      <c r="J200" s="36">
        <v>1353</v>
      </c>
      <c r="K200" s="52"/>
      <c r="L200" s="52"/>
      <c r="M200" s="186"/>
      <c r="N200" s="52"/>
      <c r="O200" s="59">
        <v>49000</v>
      </c>
      <c r="P200" s="52"/>
      <c r="Q200" s="52"/>
      <c r="R200" s="51">
        <v>3305000</v>
      </c>
      <c r="S200" s="51">
        <v>25599000</v>
      </c>
      <c r="T200" s="59">
        <v>111279000</v>
      </c>
      <c r="U200" s="59">
        <v>164000</v>
      </c>
      <c r="V200" s="59">
        <v>0</v>
      </c>
      <c r="W200" s="59">
        <v>3443000</v>
      </c>
      <c r="Y200" s="42">
        <f t="shared" si="26"/>
        <v>27478</v>
      </c>
      <c r="Z200" s="42">
        <f t="shared" si="27"/>
        <v>6177723</v>
      </c>
      <c r="AA200" s="42">
        <f t="shared" si="28"/>
        <v>215037</v>
      </c>
      <c r="AB200" s="42">
        <f t="shared" si="29"/>
        <v>29180</v>
      </c>
      <c r="AC200" s="42">
        <f t="shared" si="30"/>
        <v>8084385</v>
      </c>
      <c r="AD200" s="42">
        <f t="shared" si="31"/>
        <v>28142877</v>
      </c>
      <c r="AE200" s="42">
        <f t="shared" si="32"/>
        <v>111420532</v>
      </c>
      <c r="AF200" s="42">
        <f t="shared" si="33"/>
        <v>165353</v>
      </c>
      <c r="AG200" s="42">
        <f t="shared" si="34"/>
        <v>0</v>
      </c>
      <c r="AH200" s="42">
        <f t="shared" si="35"/>
        <v>3443000</v>
      </c>
      <c r="AI200" s="42"/>
      <c r="AJ200" s="44">
        <f t="shared" si="36"/>
        <v>157705565</v>
      </c>
    </row>
    <row r="201" spans="1:36">
      <c r="A201" s="18">
        <f t="shared" si="37"/>
        <v>2028</v>
      </c>
      <c r="B201" s="18" t="s">
        <v>41</v>
      </c>
      <c r="C201" s="36">
        <f>'IND GS'!R242</f>
        <v>29609</v>
      </c>
      <c r="D201" s="36">
        <f>'IND GSD-Sec'!R242+'IND GSD-Pri'!R242</f>
        <v>6540947</v>
      </c>
      <c r="E201" s="36">
        <f>'IND GSDTSec'!R242</f>
        <v>227822</v>
      </c>
      <c r="F201" s="36">
        <f>'IND GSTOU'!R242</f>
        <v>27398</v>
      </c>
      <c r="G201" s="36">
        <f>'IND LP-SEC'!R242+'IND LP-PRI'!R242</f>
        <v>4739281</v>
      </c>
      <c r="H201" s="42">
        <f>'IND LPT-SEC'!R242+'IND LPT-PRI'!R242</f>
        <v>2558716</v>
      </c>
      <c r="I201" s="42">
        <f>'IND RTP'!R242</f>
        <v>145413</v>
      </c>
      <c r="J201" s="36">
        <v>3688</v>
      </c>
      <c r="K201" s="52"/>
      <c r="L201" s="52"/>
      <c r="M201" s="186"/>
      <c r="N201" s="52"/>
      <c r="O201" s="59">
        <v>51000</v>
      </c>
      <c r="P201" s="52"/>
      <c r="Q201" s="52"/>
      <c r="R201" s="51">
        <v>3464000</v>
      </c>
      <c r="S201" s="51">
        <v>28593000</v>
      </c>
      <c r="T201" s="59">
        <v>125848000</v>
      </c>
      <c r="U201" s="59">
        <v>169000</v>
      </c>
      <c r="V201" s="59">
        <v>0</v>
      </c>
      <c r="W201" s="59">
        <v>3557000</v>
      </c>
      <c r="Y201" s="42">
        <f t="shared" ref="Y201:Y264" si="38">ROUND(SUM(C201,N201),0)</f>
        <v>29609</v>
      </c>
      <c r="Z201" s="42">
        <f t="shared" ref="Z201:Z264" si="39">ROUND(SUM(D201,O201),0)</f>
        <v>6591947</v>
      </c>
      <c r="AA201" s="42">
        <f t="shared" ref="AA201:AA264" si="40">ROUND(SUM(E201,P201),0)</f>
        <v>227822</v>
      </c>
      <c r="AB201" s="42">
        <f t="shared" ref="AB201:AB264" si="41">ROUND(SUM(F201,Q201),0)</f>
        <v>27398</v>
      </c>
      <c r="AC201" s="42">
        <f t="shared" ref="AC201:AC264" si="42">ROUND(SUM(G201,R201),0)</f>
        <v>8203281</v>
      </c>
      <c r="AD201" s="42">
        <f t="shared" ref="AD201:AD264" si="43">ROUND(SUM(H201,S201),0)</f>
        <v>31151716</v>
      </c>
      <c r="AE201" s="42">
        <f t="shared" ref="AE201:AE264" si="44">ROUND(SUM(I201,T201),0)</f>
        <v>125993413</v>
      </c>
      <c r="AF201" s="42">
        <f t="shared" ref="AF201:AF264" si="45">ROUND(SUM(J201,U201),0)</f>
        <v>172688</v>
      </c>
      <c r="AG201" s="42">
        <f t="shared" ref="AG201:AG264" si="46">ROUND(SUM(K201,V201),0)</f>
        <v>0</v>
      </c>
      <c r="AH201" s="42">
        <f t="shared" ref="AH201:AH264" si="47">ROUND(SUM(L201,W201),0)</f>
        <v>3557000</v>
      </c>
      <c r="AI201" s="42"/>
      <c r="AJ201" s="44">
        <f t="shared" ref="AJ201:AJ264" si="48">SUM(Y201:AH201)</f>
        <v>175954874</v>
      </c>
    </row>
    <row r="202" spans="1:36">
      <c r="A202" s="18">
        <f t="shared" si="37"/>
        <v>2028</v>
      </c>
      <c r="B202" s="18" t="s">
        <v>42</v>
      </c>
      <c r="C202" s="36">
        <f>'IND GS'!R243</f>
        <v>31421</v>
      </c>
      <c r="D202" s="36">
        <f>'IND GSD-Sec'!R243+'IND GSD-Pri'!R243</f>
        <v>6534339</v>
      </c>
      <c r="E202" s="36">
        <f>'IND GSDTSec'!R243</f>
        <v>219993</v>
      </c>
      <c r="F202" s="36">
        <f>'IND GSTOU'!R243</f>
        <v>31219</v>
      </c>
      <c r="G202" s="36">
        <f>'IND LP-SEC'!R243+'IND LP-PRI'!R243</f>
        <v>4900736</v>
      </c>
      <c r="H202" s="42">
        <f>'IND LPT-SEC'!R243+'IND LPT-PRI'!R243</f>
        <v>2559272</v>
      </c>
      <c r="I202" s="42">
        <f>'IND RTP'!R243</f>
        <v>150335</v>
      </c>
      <c r="J202" s="36">
        <v>16777</v>
      </c>
      <c r="K202" s="52"/>
      <c r="L202" s="52"/>
      <c r="M202" s="186"/>
      <c r="N202" s="52"/>
      <c r="O202" s="59">
        <v>51000</v>
      </c>
      <c r="P202" s="52"/>
      <c r="Q202" s="52"/>
      <c r="R202" s="51">
        <v>3448000</v>
      </c>
      <c r="S202" s="51">
        <v>32436000</v>
      </c>
      <c r="T202" s="59">
        <v>124243000</v>
      </c>
      <c r="U202" s="59">
        <v>169000</v>
      </c>
      <c r="V202" s="59">
        <v>0</v>
      </c>
      <c r="W202" s="59">
        <v>3557000</v>
      </c>
      <c r="Y202" s="42">
        <f t="shared" si="38"/>
        <v>31421</v>
      </c>
      <c r="Z202" s="42">
        <f t="shared" si="39"/>
        <v>6585339</v>
      </c>
      <c r="AA202" s="42">
        <f t="shared" si="40"/>
        <v>219993</v>
      </c>
      <c r="AB202" s="42">
        <f t="shared" si="41"/>
        <v>31219</v>
      </c>
      <c r="AC202" s="42">
        <f t="shared" si="42"/>
        <v>8348736</v>
      </c>
      <c r="AD202" s="42">
        <f t="shared" si="43"/>
        <v>34995272</v>
      </c>
      <c r="AE202" s="42">
        <f t="shared" si="44"/>
        <v>124393335</v>
      </c>
      <c r="AF202" s="42">
        <f t="shared" si="45"/>
        <v>185777</v>
      </c>
      <c r="AG202" s="42">
        <f t="shared" si="46"/>
        <v>0</v>
      </c>
      <c r="AH202" s="42">
        <f t="shared" si="47"/>
        <v>3557000</v>
      </c>
      <c r="AI202" s="42"/>
      <c r="AJ202" s="44">
        <f t="shared" si="48"/>
        <v>178348092</v>
      </c>
    </row>
    <row r="203" spans="1:36">
      <c r="A203" s="18">
        <f t="shared" si="37"/>
        <v>2028</v>
      </c>
      <c r="B203" s="18" t="s">
        <v>43</v>
      </c>
      <c r="C203" s="36">
        <f>'IND GS'!R244</f>
        <v>33622</v>
      </c>
      <c r="D203" s="36">
        <f>'IND GSD-Sec'!R244+'IND GSD-Pri'!R244</f>
        <v>6337687</v>
      </c>
      <c r="E203" s="36">
        <f>'IND GSDTSec'!R244</f>
        <v>218563</v>
      </c>
      <c r="F203" s="36">
        <f>'IND GSTOU'!R244</f>
        <v>29188</v>
      </c>
      <c r="G203" s="36">
        <f>'IND LP-SEC'!R244+'IND LP-PRI'!R244</f>
        <v>4947967</v>
      </c>
      <c r="H203" s="42">
        <f>'IND LPT-SEC'!R244+'IND LPT-PRI'!R244</f>
        <v>2646955</v>
      </c>
      <c r="I203" s="42">
        <f>'IND RTP'!R244</f>
        <v>149200</v>
      </c>
      <c r="J203" s="36">
        <v>5241</v>
      </c>
      <c r="K203" s="52"/>
      <c r="L203" s="52"/>
      <c r="M203" s="186"/>
      <c r="N203" s="52"/>
      <c r="O203" s="59">
        <v>49000</v>
      </c>
      <c r="P203" s="52"/>
      <c r="Q203" s="52"/>
      <c r="R203" s="51">
        <v>3418000</v>
      </c>
      <c r="S203" s="51">
        <v>27030000</v>
      </c>
      <c r="T203" s="59">
        <v>113160000</v>
      </c>
      <c r="U203" s="59">
        <v>164000</v>
      </c>
      <c r="V203" s="59">
        <v>0</v>
      </c>
      <c r="W203" s="59">
        <v>3443000</v>
      </c>
      <c r="Y203" s="42">
        <f t="shared" si="38"/>
        <v>33622</v>
      </c>
      <c r="Z203" s="42">
        <f t="shared" si="39"/>
        <v>6386687</v>
      </c>
      <c r="AA203" s="42">
        <f t="shared" si="40"/>
        <v>218563</v>
      </c>
      <c r="AB203" s="42">
        <f t="shared" si="41"/>
        <v>29188</v>
      </c>
      <c r="AC203" s="42">
        <f t="shared" si="42"/>
        <v>8365967</v>
      </c>
      <c r="AD203" s="42">
        <f t="shared" si="43"/>
        <v>29676955</v>
      </c>
      <c r="AE203" s="42">
        <f t="shared" si="44"/>
        <v>113309200</v>
      </c>
      <c r="AF203" s="42">
        <f t="shared" si="45"/>
        <v>169241</v>
      </c>
      <c r="AG203" s="42">
        <f t="shared" si="46"/>
        <v>0</v>
      </c>
      <c r="AH203" s="42">
        <f t="shared" si="47"/>
        <v>3443000</v>
      </c>
      <c r="AI203" s="42"/>
      <c r="AJ203" s="44">
        <f t="shared" si="48"/>
        <v>161632423</v>
      </c>
    </row>
    <row r="204" spans="1:36">
      <c r="A204" s="18">
        <f t="shared" si="37"/>
        <v>2028</v>
      </c>
      <c r="B204" s="18" t="s">
        <v>44</v>
      </c>
      <c r="C204" s="36">
        <f>'IND GS'!R245</f>
        <v>27468</v>
      </c>
      <c r="D204" s="36">
        <f>'IND GSD-Sec'!R245+'IND GSD-Pri'!R245</f>
        <v>5788049</v>
      </c>
      <c r="E204" s="36">
        <f>'IND GSDTSec'!R245</f>
        <v>211957</v>
      </c>
      <c r="F204" s="36">
        <f>'IND GSTOU'!R245</f>
        <v>24802</v>
      </c>
      <c r="G204" s="36">
        <f>'IND LP-SEC'!R245+'IND LP-PRI'!R245</f>
        <v>4399856</v>
      </c>
      <c r="H204" s="42">
        <f>'IND LPT-SEC'!R245+'IND LPT-PRI'!R245</f>
        <v>2386011</v>
      </c>
      <c r="I204" s="42">
        <f>'IND RTP'!R245</f>
        <v>135877</v>
      </c>
      <c r="J204" s="36">
        <v>5149</v>
      </c>
      <c r="K204" s="52"/>
      <c r="L204" s="52"/>
      <c r="M204" s="186"/>
      <c r="N204" s="52"/>
      <c r="O204" s="59">
        <v>51000</v>
      </c>
      <c r="P204" s="52"/>
      <c r="Q204" s="52"/>
      <c r="R204" s="51">
        <v>3354000</v>
      </c>
      <c r="S204" s="51">
        <v>25018000</v>
      </c>
      <c r="T204" s="59">
        <v>102995000</v>
      </c>
      <c r="U204" s="59">
        <v>169000</v>
      </c>
      <c r="V204" s="59">
        <v>6962000</v>
      </c>
      <c r="W204" s="59">
        <v>3557000</v>
      </c>
      <c r="Y204" s="42">
        <f t="shared" si="38"/>
        <v>27468</v>
      </c>
      <c r="Z204" s="42">
        <f t="shared" si="39"/>
        <v>5839049</v>
      </c>
      <c r="AA204" s="42">
        <f t="shared" si="40"/>
        <v>211957</v>
      </c>
      <c r="AB204" s="42">
        <f t="shared" si="41"/>
        <v>24802</v>
      </c>
      <c r="AC204" s="42">
        <f t="shared" si="42"/>
        <v>7753856</v>
      </c>
      <c r="AD204" s="42">
        <f t="shared" si="43"/>
        <v>27404011</v>
      </c>
      <c r="AE204" s="42">
        <f t="shared" si="44"/>
        <v>103130877</v>
      </c>
      <c r="AF204" s="42">
        <f t="shared" si="45"/>
        <v>174149</v>
      </c>
      <c r="AG204" s="42">
        <f t="shared" si="46"/>
        <v>6962000</v>
      </c>
      <c r="AH204" s="42">
        <f t="shared" si="47"/>
        <v>3557000</v>
      </c>
      <c r="AI204" s="42"/>
      <c r="AJ204" s="44">
        <f t="shared" si="48"/>
        <v>155085169</v>
      </c>
    </row>
    <row r="205" spans="1:36">
      <c r="A205" s="18">
        <f t="shared" si="37"/>
        <v>2028</v>
      </c>
      <c r="B205" s="18" t="s">
        <v>45</v>
      </c>
      <c r="C205" s="36">
        <f>'IND GS'!R246</f>
        <v>22628</v>
      </c>
      <c r="D205" s="36">
        <f>'IND GSD-Sec'!R246+'IND GSD-Pri'!R246</f>
        <v>4808288</v>
      </c>
      <c r="E205" s="36">
        <f>'IND GSDTSec'!R246</f>
        <v>190106</v>
      </c>
      <c r="F205" s="36">
        <f>'IND GSTOU'!R246</f>
        <v>20292</v>
      </c>
      <c r="G205" s="36">
        <f>'IND LP-SEC'!R246+'IND LP-PRI'!R246</f>
        <v>3761772</v>
      </c>
      <c r="H205" s="42">
        <f>'IND LPT-SEC'!R246+'IND LPT-PRI'!R246</f>
        <v>2307699</v>
      </c>
      <c r="I205" s="42">
        <f>'IND RTP'!R246</f>
        <v>117634</v>
      </c>
      <c r="J205" s="36">
        <v>2196</v>
      </c>
      <c r="K205" s="52"/>
      <c r="L205" s="52"/>
      <c r="M205" s="186"/>
      <c r="N205" s="52"/>
      <c r="O205" s="59">
        <v>49000</v>
      </c>
      <c r="P205" s="52"/>
      <c r="Q205" s="52"/>
      <c r="R205" s="51">
        <v>3164000</v>
      </c>
      <c r="S205" s="51">
        <v>22271000</v>
      </c>
      <c r="T205" s="59">
        <v>88469000</v>
      </c>
      <c r="U205" s="59">
        <v>164000</v>
      </c>
      <c r="V205" s="59">
        <v>6738000</v>
      </c>
      <c r="W205" s="59">
        <v>3443000</v>
      </c>
      <c r="Y205" s="42">
        <f t="shared" si="38"/>
        <v>22628</v>
      </c>
      <c r="Z205" s="42">
        <f t="shared" si="39"/>
        <v>4857288</v>
      </c>
      <c r="AA205" s="42">
        <f t="shared" si="40"/>
        <v>190106</v>
      </c>
      <c r="AB205" s="42">
        <f t="shared" si="41"/>
        <v>20292</v>
      </c>
      <c r="AC205" s="42">
        <f t="shared" si="42"/>
        <v>6925772</v>
      </c>
      <c r="AD205" s="42">
        <f t="shared" si="43"/>
        <v>24578699</v>
      </c>
      <c r="AE205" s="42">
        <f t="shared" si="44"/>
        <v>88586634</v>
      </c>
      <c r="AF205" s="42">
        <f t="shared" si="45"/>
        <v>166196</v>
      </c>
      <c r="AG205" s="42">
        <f t="shared" si="46"/>
        <v>6738000</v>
      </c>
      <c r="AH205" s="42">
        <f t="shared" si="47"/>
        <v>3443000</v>
      </c>
      <c r="AI205" s="42"/>
      <c r="AJ205" s="44">
        <f t="shared" si="48"/>
        <v>135528615</v>
      </c>
    </row>
    <row r="206" spans="1:36">
      <c r="A206" s="18">
        <f t="shared" si="37"/>
        <v>2028</v>
      </c>
      <c r="B206" s="18" t="s">
        <v>46</v>
      </c>
      <c r="C206" s="36">
        <f>'IND GS'!R247</f>
        <v>25901</v>
      </c>
      <c r="D206" s="36">
        <f>'IND GSD-Sec'!R247+'IND GSD-Pri'!R247</f>
        <v>5084049</v>
      </c>
      <c r="E206" s="36">
        <f>'IND GSDTSec'!R247</f>
        <v>181604</v>
      </c>
      <c r="F206" s="36">
        <f>'IND GSTOU'!R247</f>
        <v>18983</v>
      </c>
      <c r="G206" s="36">
        <f>'IND LP-SEC'!R247+'IND LP-PRI'!R247</f>
        <v>3925623</v>
      </c>
      <c r="H206" s="42">
        <f>'IND LPT-SEC'!R247+'IND LPT-PRI'!R247</f>
        <v>2365293</v>
      </c>
      <c r="I206" s="42">
        <f>'IND RTP'!R247</f>
        <v>124869</v>
      </c>
      <c r="J206" s="36">
        <v>659</v>
      </c>
      <c r="K206" s="52"/>
      <c r="L206" s="52"/>
      <c r="M206" s="186"/>
      <c r="N206" s="52"/>
      <c r="O206" s="59">
        <v>50000</v>
      </c>
      <c r="P206" s="52"/>
      <c r="Q206" s="52"/>
      <c r="R206" s="51">
        <v>3237000</v>
      </c>
      <c r="S206" s="51">
        <v>24112000</v>
      </c>
      <c r="T206" s="59">
        <v>88839000</v>
      </c>
      <c r="U206" s="59">
        <v>172000</v>
      </c>
      <c r="V206" s="59">
        <v>0</v>
      </c>
      <c r="W206" s="59">
        <v>3558000</v>
      </c>
      <c r="Y206" s="42">
        <f t="shared" si="38"/>
        <v>25901</v>
      </c>
      <c r="Z206" s="42">
        <f t="shared" si="39"/>
        <v>5134049</v>
      </c>
      <c r="AA206" s="42">
        <f t="shared" si="40"/>
        <v>181604</v>
      </c>
      <c r="AB206" s="42">
        <f t="shared" si="41"/>
        <v>18983</v>
      </c>
      <c r="AC206" s="42">
        <f t="shared" si="42"/>
        <v>7162623</v>
      </c>
      <c r="AD206" s="42">
        <f t="shared" si="43"/>
        <v>26477293</v>
      </c>
      <c r="AE206" s="42">
        <f t="shared" si="44"/>
        <v>88963869</v>
      </c>
      <c r="AF206" s="42">
        <f t="shared" si="45"/>
        <v>172659</v>
      </c>
      <c r="AG206" s="42">
        <f t="shared" si="46"/>
        <v>0</v>
      </c>
      <c r="AH206" s="42">
        <f t="shared" si="47"/>
        <v>3558000</v>
      </c>
      <c r="AI206" s="42"/>
      <c r="AJ206" s="44">
        <f t="shared" si="48"/>
        <v>131694981</v>
      </c>
    </row>
    <row r="207" spans="1:36">
      <c r="A207" s="18">
        <f t="shared" ref="A207:A270" si="49">A195+1</f>
        <v>2029</v>
      </c>
      <c r="B207" s="18" t="s">
        <v>31</v>
      </c>
      <c r="C207" s="36">
        <f>'IND GS'!R248</f>
        <v>31047</v>
      </c>
      <c r="D207" s="36">
        <f>'IND GSD-Sec'!R248+'IND GSD-Pri'!R248</f>
        <v>5223447</v>
      </c>
      <c r="E207" s="36">
        <f>'IND GSDTSec'!R248</f>
        <v>178888</v>
      </c>
      <c r="F207" s="36">
        <f>'IND GSTOU'!R248</f>
        <v>17568</v>
      </c>
      <c r="G207" s="36">
        <f>'IND LP-SEC'!R248+'IND LP-PRI'!R248</f>
        <v>3810841</v>
      </c>
      <c r="H207" s="42">
        <f>'IND LPT-SEC'!R248+'IND LPT-PRI'!R248</f>
        <v>2318533</v>
      </c>
      <c r="I207" s="42">
        <f>'IND RTP'!R248</f>
        <v>121203</v>
      </c>
      <c r="J207" s="36">
        <v>4072</v>
      </c>
      <c r="K207" s="52"/>
      <c r="L207" s="52"/>
      <c r="M207" s="186"/>
      <c r="N207" s="52"/>
      <c r="O207" s="59">
        <v>51000</v>
      </c>
      <c r="P207" s="52"/>
      <c r="Q207" s="52"/>
      <c r="R207" s="51">
        <v>3257000</v>
      </c>
      <c r="S207" s="51">
        <v>21321000</v>
      </c>
      <c r="T207" s="59">
        <v>93121000</v>
      </c>
      <c r="U207" s="59">
        <v>170000</v>
      </c>
      <c r="V207" s="59">
        <v>0</v>
      </c>
      <c r="W207" s="59">
        <v>3567000</v>
      </c>
      <c r="Y207" s="42">
        <f t="shared" si="38"/>
        <v>31047</v>
      </c>
      <c r="Z207" s="42">
        <f t="shared" si="39"/>
        <v>5274447</v>
      </c>
      <c r="AA207" s="42">
        <f t="shared" si="40"/>
        <v>178888</v>
      </c>
      <c r="AB207" s="42">
        <f t="shared" si="41"/>
        <v>17568</v>
      </c>
      <c r="AC207" s="42">
        <f t="shared" si="42"/>
        <v>7067841</v>
      </c>
      <c r="AD207" s="42">
        <f t="shared" si="43"/>
        <v>23639533</v>
      </c>
      <c r="AE207" s="42">
        <f t="shared" si="44"/>
        <v>93242203</v>
      </c>
      <c r="AF207" s="42">
        <f t="shared" si="45"/>
        <v>174072</v>
      </c>
      <c r="AG207" s="42">
        <f t="shared" si="46"/>
        <v>0</v>
      </c>
      <c r="AH207" s="42">
        <f t="shared" si="47"/>
        <v>3567000</v>
      </c>
      <c r="AI207" s="42"/>
      <c r="AJ207" s="44">
        <f t="shared" si="48"/>
        <v>133192599</v>
      </c>
    </row>
    <row r="208" spans="1:36">
      <c r="A208" s="18">
        <f t="shared" si="49"/>
        <v>2029</v>
      </c>
      <c r="B208" s="18" t="s">
        <v>32</v>
      </c>
      <c r="C208" s="36">
        <f>'IND GS'!R249</f>
        <v>30865</v>
      </c>
      <c r="D208" s="36">
        <f>'IND GSD-Sec'!R249+'IND GSD-Pri'!R249</f>
        <v>5017482</v>
      </c>
      <c r="E208" s="36">
        <f>'IND GSDTSec'!R249</f>
        <v>168828</v>
      </c>
      <c r="F208" s="36">
        <f>'IND GSTOU'!R249</f>
        <v>22690</v>
      </c>
      <c r="G208" s="36">
        <f>'IND LP-SEC'!R249+'IND LP-PRI'!R249</f>
        <v>3580032</v>
      </c>
      <c r="H208" s="42">
        <f>'IND LPT-SEC'!R249+'IND LPT-PRI'!R249</f>
        <v>2287145</v>
      </c>
      <c r="I208" s="42">
        <f>'IND RTP'!R249</f>
        <v>115551</v>
      </c>
      <c r="J208" s="36">
        <v>1379</v>
      </c>
      <c r="K208" s="52"/>
      <c r="L208" s="52"/>
      <c r="M208" s="186"/>
      <c r="N208" s="52"/>
      <c r="O208" s="59">
        <v>46000</v>
      </c>
      <c r="P208" s="52"/>
      <c r="Q208" s="52"/>
      <c r="R208" s="51">
        <v>2900000</v>
      </c>
      <c r="S208" s="51">
        <v>22292000</v>
      </c>
      <c r="T208" s="59">
        <v>77269000</v>
      </c>
      <c r="U208" s="59">
        <v>153000</v>
      </c>
      <c r="V208" s="59">
        <v>0</v>
      </c>
      <c r="W208" s="59">
        <v>3222000</v>
      </c>
      <c r="Y208" s="42">
        <f t="shared" si="38"/>
        <v>30865</v>
      </c>
      <c r="Z208" s="42">
        <f t="shared" si="39"/>
        <v>5063482</v>
      </c>
      <c r="AA208" s="42">
        <f t="shared" si="40"/>
        <v>168828</v>
      </c>
      <c r="AB208" s="42">
        <f t="shared" si="41"/>
        <v>22690</v>
      </c>
      <c r="AC208" s="42">
        <f t="shared" si="42"/>
        <v>6480032</v>
      </c>
      <c r="AD208" s="42">
        <f t="shared" si="43"/>
        <v>24579145</v>
      </c>
      <c r="AE208" s="42">
        <f t="shared" si="44"/>
        <v>77384551</v>
      </c>
      <c r="AF208" s="42">
        <f t="shared" si="45"/>
        <v>154379</v>
      </c>
      <c r="AG208" s="42">
        <f t="shared" si="46"/>
        <v>0</v>
      </c>
      <c r="AH208" s="42">
        <f t="shared" si="47"/>
        <v>3222000</v>
      </c>
      <c r="AI208" s="42"/>
      <c r="AJ208" s="44">
        <f t="shared" si="48"/>
        <v>117105972</v>
      </c>
    </row>
    <row r="209" spans="1:36">
      <c r="A209" s="18">
        <f t="shared" si="49"/>
        <v>2029</v>
      </c>
      <c r="B209" s="18" t="s">
        <v>33</v>
      </c>
      <c r="C209" s="36">
        <f>'IND GS'!R250</f>
        <v>30740</v>
      </c>
      <c r="D209" s="36">
        <f>'IND GSD-Sec'!R250+'IND GSD-Pri'!R250</f>
        <v>5021839</v>
      </c>
      <c r="E209" s="36">
        <f>'IND GSDTSec'!R250</f>
        <v>169325</v>
      </c>
      <c r="F209" s="36">
        <f>'IND GSTOU'!R250</f>
        <v>21547</v>
      </c>
      <c r="G209" s="36">
        <f>'IND LP-SEC'!R250+'IND LP-PRI'!R250</f>
        <v>3852942</v>
      </c>
      <c r="H209" s="42">
        <f>'IND LPT-SEC'!R250+'IND LPT-PRI'!R250</f>
        <v>2195915</v>
      </c>
      <c r="I209" s="42">
        <f>'IND RTP'!R250</f>
        <v>122638</v>
      </c>
      <c r="J209" s="36">
        <v>816</v>
      </c>
      <c r="K209" s="52"/>
      <c r="L209" s="52"/>
      <c r="M209" s="186"/>
      <c r="N209" s="52"/>
      <c r="O209" s="59">
        <v>51000</v>
      </c>
      <c r="P209" s="52"/>
      <c r="Q209" s="52"/>
      <c r="R209" s="51">
        <v>3184000</v>
      </c>
      <c r="S209" s="51">
        <v>21964000</v>
      </c>
      <c r="T209" s="59">
        <v>95301000</v>
      </c>
      <c r="U209" s="59">
        <v>170000</v>
      </c>
      <c r="V209" s="59">
        <v>0</v>
      </c>
      <c r="W209" s="59">
        <v>3567000</v>
      </c>
      <c r="Y209" s="42">
        <f t="shared" si="38"/>
        <v>30740</v>
      </c>
      <c r="Z209" s="42">
        <f t="shared" si="39"/>
        <v>5072839</v>
      </c>
      <c r="AA209" s="42">
        <f t="shared" si="40"/>
        <v>169325</v>
      </c>
      <c r="AB209" s="42">
        <f t="shared" si="41"/>
        <v>21547</v>
      </c>
      <c r="AC209" s="42">
        <f t="shared" si="42"/>
        <v>7036942</v>
      </c>
      <c r="AD209" s="42">
        <f t="shared" si="43"/>
        <v>24159915</v>
      </c>
      <c r="AE209" s="42">
        <f t="shared" si="44"/>
        <v>95423638</v>
      </c>
      <c r="AF209" s="42">
        <f t="shared" si="45"/>
        <v>170816</v>
      </c>
      <c r="AG209" s="42">
        <f t="shared" si="46"/>
        <v>0</v>
      </c>
      <c r="AH209" s="42">
        <f t="shared" si="47"/>
        <v>3567000</v>
      </c>
      <c r="AI209" s="42"/>
      <c r="AJ209" s="44">
        <f t="shared" si="48"/>
        <v>135652762</v>
      </c>
    </row>
    <row r="210" spans="1:36">
      <c r="A210" s="18">
        <f t="shared" si="49"/>
        <v>2029</v>
      </c>
      <c r="B210" s="18" t="s">
        <v>34</v>
      </c>
      <c r="C210" s="36">
        <f>'IND GS'!R251</f>
        <v>30366</v>
      </c>
      <c r="D210" s="36">
        <f>'IND GSD-Sec'!R251+'IND GSD-Pri'!R251</f>
        <v>5310946</v>
      </c>
      <c r="E210" s="36">
        <f>'IND GSDTSec'!R251</f>
        <v>177198</v>
      </c>
      <c r="F210" s="36">
        <f>'IND GSTOU'!R251</f>
        <v>20458</v>
      </c>
      <c r="G210" s="36">
        <f>'IND LP-SEC'!R251+'IND LP-PRI'!R251</f>
        <v>4138705</v>
      </c>
      <c r="H210" s="42">
        <f>'IND LPT-SEC'!R251+'IND LPT-PRI'!R251</f>
        <v>2397180</v>
      </c>
      <c r="I210" s="42">
        <f>'IND RTP'!R251</f>
        <v>125036</v>
      </c>
      <c r="J210" s="36">
        <v>87077</v>
      </c>
      <c r="K210" s="52"/>
      <c r="L210" s="52"/>
      <c r="M210" s="186"/>
      <c r="N210" s="52"/>
      <c r="O210" s="59">
        <v>49000</v>
      </c>
      <c r="P210" s="52"/>
      <c r="Q210" s="52"/>
      <c r="R210" s="51">
        <v>3123000</v>
      </c>
      <c r="S210" s="51">
        <v>23027000</v>
      </c>
      <c r="T210" s="59">
        <v>96519000</v>
      </c>
      <c r="U210" s="59">
        <v>164000</v>
      </c>
      <c r="V210" s="59">
        <v>0</v>
      </c>
      <c r="W210" s="59">
        <v>3452000</v>
      </c>
      <c r="Y210" s="42">
        <f t="shared" si="38"/>
        <v>30366</v>
      </c>
      <c r="Z210" s="42">
        <f t="shared" si="39"/>
        <v>5359946</v>
      </c>
      <c r="AA210" s="42">
        <f t="shared" si="40"/>
        <v>177198</v>
      </c>
      <c r="AB210" s="42">
        <f t="shared" si="41"/>
        <v>20458</v>
      </c>
      <c r="AC210" s="42">
        <f t="shared" si="42"/>
        <v>7261705</v>
      </c>
      <c r="AD210" s="42">
        <f t="shared" si="43"/>
        <v>25424180</v>
      </c>
      <c r="AE210" s="42">
        <f t="shared" si="44"/>
        <v>96644036</v>
      </c>
      <c r="AF210" s="42">
        <f t="shared" si="45"/>
        <v>251077</v>
      </c>
      <c r="AG210" s="42">
        <f t="shared" si="46"/>
        <v>0</v>
      </c>
      <c r="AH210" s="42">
        <f t="shared" si="47"/>
        <v>3452000</v>
      </c>
      <c r="AI210" s="42"/>
      <c r="AJ210" s="44">
        <f t="shared" si="48"/>
        <v>138620966</v>
      </c>
    </row>
    <row r="211" spans="1:36">
      <c r="A211" s="18">
        <f t="shared" si="49"/>
        <v>2029</v>
      </c>
      <c r="B211" s="18" t="s">
        <v>35</v>
      </c>
      <c r="C211" s="36">
        <f>'IND GS'!R252</f>
        <v>23886</v>
      </c>
      <c r="D211" s="36">
        <f>'IND GSD-Sec'!R252+'IND GSD-Pri'!R252</f>
        <v>5442282</v>
      </c>
      <c r="E211" s="36">
        <f>'IND GSDTSec'!R252</f>
        <v>196089</v>
      </c>
      <c r="F211" s="36">
        <f>'IND GSTOU'!R252</f>
        <v>30666</v>
      </c>
      <c r="G211" s="36">
        <f>'IND LP-SEC'!R252+'IND LP-PRI'!R252</f>
        <v>4190500</v>
      </c>
      <c r="H211" s="42">
        <f>'IND LPT-SEC'!R252+'IND LPT-PRI'!R252</f>
        <v>2424586</v>
      </c>
      <c r="I211" s="42">
        <f>'IND RTP'!R252</f>
        <v>124610</v>
      </c>
      <c r="J211" s="36">
        <v>8244</v>
      </c>
      <c r="K211" s="52"/>
      <c r="L211" s="52"/>
      <c r="M211" s="186"/>
      <c r="N211" s="52"/>
      <c r="O211" s="59">
        <v>51000</v>
      </c>
      <c r="P211" s="52"/>
      <c r="Q211" s="52"/>
      <c r="R211" s="51">
        <v>3330000</v>
      </c>
      <c r="S211" s="51">
        <v>26958000</v>
      </c>
      <c r="T211" s="59">
        <v>109795000</v>
      </c>
      <c r="U211" s="59">
        <v>170000</v>
      </c>
      <c r="V211" s="59">
        <v>0</v>
      </c>
      <c r="W211" s="59">
        <v>3567000</v>
      </c>
      <c r="Y211" s="42">
        <f t="shared" si="38"/>
        <v>23886</v>
      </c>
      <c r="Z211" s="42">
        <f t="shared" si="39"/>
        <v>5493282</v>
      </c>
      <c r="AA211" s="42">
        <f t="shared" si="40"/>
        <v>196089</v>
      </c>
      <c r="AB211" s="42">
        <f t="shared" si="41"/>
        <v>30666</v>
      </c>
      <c r="AC211" s="42">
        <f t="shared" si="42"/>
        <v>7520500</v>
      </c>
      <c r="AD211" s="42">
        <f t="shared" si="43"/>
        <v>29382586</v>
      </c>
      <c r="AE211" s="42">
        <f t="shared" si="44"/>
        <v>109919610</v>
      </c>
      <c r="AF211" s="42">
        <f t="shared" si="45"/>
        <v>178244</v>
      </c>
      <c r="AG211" s="42">
        <f t="shared" si="46"/>
        <v>0</v>
      </c>
      <c r="AH211" s="42">
        <f t="shared" si="47"/>
        <v>3567000</v>
      </c>
      <c r="AI211" s="42"/>
      <c r="AJ211" s="44">
        <f t="shared" si="48"/>
        <v>156311863</v>
      </c>
    </row>
    <row r="212" spans="1:36">
      <c r="A212" s="18">
        <f t="shared" si="49"/>
        <v>2029</v>
      </c>
      <c r="B212" s="18" t="s">
        <v>36</v>
      </c>
      <c r="C212" s="36">
        <f>'IND GS'!R253</f>
        <v>27478</v>
      </c>
      <c r="D212" s="36">
        <f>'IND GSD-Sec'!R253+'IND GSD-Pri'!R253</f>
        <v>6128723</v>
      </c>
      <c r="E212" s="36">
        <f>'IND GSDTSec'!R253</f>
        <v>215037</v>
      </c>
      <c r="F212" s="36">
        <f>'IND GSTOU'!R253</f>
        <v>29180</v>
      </c>
      <c r="G212" s="36">
        <f>'IND LP-SEC'!R253+'IND LP-PRI'!R253</f>
        <v>4779385</v>
      </c>
      <c r="H212" s="42">
        <f>'IND LPT-SEC'!R253+'IND LPT-PRI'!R253</f>
        <v>2543877</v>
      </c>
      <c r="I212" s="42">
        <f>'IND RTP'!R253</f>
        <v>141532</v>
      </c>
      <c r="J212" s="36">
        <v>1353</v>
      </c>
      <c r="K212" s="52"/>
      <c r="L212" s="52"/>
      <c r="M212" s="186"/>
      <c r="N212" s="52"/>
      <c r="O212" s="59">
        <v>49000</v>
      </c>
      <c r="P212" s="52"/>
      <c r="Q212" s="52"/>
      <c r="R212" s="51">
        <v>3313000</v>
      </c>
      <c r="S212" s="51">
        <v>25604000</v>
      </c>
      <c r="T212" s="59">
        <v>111415000</v>
      </c>
      <c r="U212" s="59">
        <v>164000</v>
      </c>
      <c r="V212" s="59">
        <v>0</v>
      </c>
      <c r="W212" s="59">
        <v>3452000</v>
      </c>
      <c r="Y212" s="42">
        <f t="shared" si="38"/>
        <v>27478</v>
      </c>
      <c r="Z212" s="42">
        <f t="shared" si="39"/>
        <v>6177723</v>
      </c>
      <c r="AA212" s="42">
        <f t="shared" si="40"/>
        <v>215037</v>
      </c>
      <c r="AB212" s="42">
        <f t="shared" si="41"/>
        <v>29180</v>
      </c>
      <c r="AC212" s="42">
        <f t="shared" si="42"/>
        <v>8092385</v>
      </c>
      <c r="AD212" s="42">
        <f t="shared" si="43"/>
        <v>28147877</v>
      </c>
      <c r="AE212" s="42">
        <f t="shared" si="44"/>
        <v>111556532</v>
      </c>
      <c r="AF212" s="42">
        <f t="shared" si="45"/>
        <v>165353</v>
      </c>
      <c r="AG212" s="42">
        <f t="shared" si="46"/>
        <v>0</v>
      </c>
      <c r="AH212" s="42">
        <f t="shared" si="47"/>
        <v>3452000</v>
      </c>
      <c r="AI212" s="42"/>
      <c r="AJ212" s="44">
        <f t="shared" si="48"/>
        <v>157863565</v>
      </c>
    </row>
    <row r="213" spans="1:36">
      <c r="A213" s="18">
        <f t="shared" si="49"/>
        <v>2029</v>
      </c>
      <c r="B213" s="18" t="s">
        <v>41</v>
      </c>
      <c r="C213" s="36">
        <f>'IND GS'!R254</f>
        <v>29609</v>
      </c>
      <c r="D213" s="36">
        <f>'IND GSD-Sec'!R254+'IND GSD-Pri'!R254</f>
        <v>6540947</v>
      </c>
      <c r="E213" s="36">
        <f>'IND GSDTSec'!R254</f>
        <v>227822</v>
      </c>
      <c r="F213" s="36">
        <f>'IND GSTOU'!R254</f>
        <v>27398</v>
      </c>
      <c r="G213" s="36">
        <f>'IND LP-SEC'!R254+'IND LP-PRI'!R254</f>
        <v>4739281</v>
      </c>
      <c r="H213" s="42">
        <f>'IND LPT-SEC'!R254+'IND LPT-PRI'!R254</f>
        <v>2558716</v>
      </c>
      <c r="I213" s="42">
        <f>'IND RTP'!R254</f>
        <v>145413</v>
      </c>
      <c r="J213" s="36">
        <v>3688</v>
      </c>
      <c r="K213" s="52"/>
      <c r="L213" s="52"/>
      <c r="M213" s="186"/>
      <c r="N213" s="52"/>
      <c r="O213" s="59">
        <v>51000</v>
      </c>
      <c r="P213" s="52"/>
      <c r="Q213" s="52"/>
      <c r="R213" s="51">
        <v>3473000</v>
      </c>
      <c r="S213" s="51">
        <v>28600000</v>
      </c>
      <c r="T213" s="59">
        <v>125984000</v>
      </c>
      <c r="U213" s="59">
        <v>170000</v>
      </c>
      <c r="V213" s="59">
        <v>0</v>
      </c>
      <c r="W213" s="59">
        <v>3567000</v>
      </c>
      <c r="Y213" s="42">
        <f t="shared" si="38"/>
        <v>29609</v>
      </c>
      <c r="Z213" s="42">
        <f t="shared" si="39"/>
        <v>6591947</v>
      </c>
      <c r="AA213" s="42">
        <f t="shared" si="40"/>
        <v>227822</v>
      </c>
      <c r="AB213" s="42">
        <f t="shared" si="41"/>
        <v>27398</v>
      </c>
      <c r="AC213" s="42">
        <f t="shared" si="42"/>
        <v>8212281</v>
      </c>
      <c r="AD213" s="42">
        <f t="shared" si="43"/>
        <v>31158716</v>
      </c>
      <c r="AE213" s="42">
        <f t="shared" si="44"/>
        <v>126129413</v>
      </c>
      <c r="AF213" s="42">
        <f t="shared" si="45"/>
        <v>173688</v>
      </c>
      <c r="AG213" s="42">
        <f t="shared" si="46"/>
        <v>0</v>
      </c>
      <c r="AH213" s="42">
        <f t="shared" si="47"/>
        <v>3567000</v>
      </c>
      <c r="AI213" s="42"/>
      <c r="AJ213" s="44">
        <f t="shared" si="48"/>
        <v>176117874</v>
      </c>
    </row>
    <row r="214" spans="1:36">
      <c r="A214" s="18">
        <f t="shared" si="49"/>
        <v>2029</v>
      </c>
      <c r="B214" s="18" t="s">
        <v>42</v>
      </c>
      <c r="C214" s="36">
        <f>'IND GS'!R255</f>
        <v>31421</v>
      </c>
      <c r="D214" s="36">
        <f>'IND GSD-Sec'!R255+'IND GSD-Pri'!R255</f>
        <v>6534339</v>
      </c>
      <c r="E214" s="36">
        <f>'IND GSDTSec'!R255</f>
        <v>219993</v>
      </c>
      <c r="F214" s="36">
        <f>'IND GSTOU'!R255</f>
        <v>31219</v>
      </c>
      <c r="G214" s="36">
        <f>'IND LP-SEC'!R255+'IND LP-PRI'!R255</f>
        <v>4900736</v>
      </c>
      <c r="H214" s="42">
        <f>'IND LPT-SEC'!R255+'IND LPT-PRI'!R255</f>
        <v>2559272</v>
      </c>
      <c r="I214" s="42">
        <f>'IND RTP'!R255</f>
        <v>150335</v>
      </c>
      <c r="J214" s="36">
        <v>16777</v>
      </c>
      <c r="K214" s="52"/>
      <c r="L214" s="52"/>
      <c r="M214" s="186"/>
      <c r="N214" s="52"/>
      <c r="O214" s="59">
        <v>51000</v>
      </c>
      <c r="P214" s="52"/>
      <c r="Q214" s="52"/>
      <c r="R214" s="51">
        <v>3457000</v>
      </c>
      <c r="S214" s="51">
        <v>32443000</v>
      </c>
      <c r="T214" s="59">
        <v>124379000</v>
      </c>
      <c r="U214" s="59">
        <v>170000</v>
      </c>
      <c r="V214" s="59">
        <v>0</v>
      </c>
      <c r="W214" s="59">
        <v>3567000</v>
      </c>
      <c r="Y214" s="42">
        <f t="shared" si="38"/>
        <v>31421</v>
      </c>
      <c r="Z214" s="42">
        <f t="shared" si="39"/>
        <v>6585339</v>
      </c>
      <c r="AA214" s="42">
        <f t="shared" si="40"/>
        <v>219993</v>
      </c>
      <c r="AB214" s="42">
        <f t="shared" si="41"/>
        <v>31219</v>
      </c>
      <c r="AC214" s="42">
        <f t="shared" si="42"/>
        <v>8357736</v>
      </c>
      <c r="AD214" s="42">
        <f t="shared" si="43"/>
        <v>35002272</v>
      </c>
      <c r="AE214" s="42">
        <f t="shared" si="44"/>
        <v>124529335</v>
      </c>
      <c r="AF214" s="42">
        <f t="shared" si="45"/>
        <v>186777</v>
      </c>
      <c r="AG214" s="42">
        <f t="shared" si="46"/>
        <v>0</v>
      </c>
      <c r="AH214" s="42">
        <f t="shared" si="47"/>
        <v>3567000</v>
      </c>
      <c r="AI214" s="42"/>
      <c r="AJ214" s="44">
        <f t="shared" si="48"/>
        <v>178511092</v>
      </c>
    </row>
    <row r="215" spans="1:36">
      <c r="A215" s="18">
        <f t="shared" si="49"/>
        <v>2029</v>
      </c>
      <c r="B215" s="18" t="s">
        <v>43</v>
      </c>
      <c r="C215" s="36">
        <f>'IND GS'!R256</f>
        <v>33622</v>
      </c>
      <c r="D215" s="36">
        <f>'IND GSD-Sec'!R256+'IND GSD-Pri'!R256</f>
        <v>6337687</v>
      </c>
      <c r="E215" s="36">
        <f>'IND GSDTSec'!R256</f>
        <v>218563</v>
      </c>
      <c r="F215" s="36">
        <f>'IND GSTOU'!R256</f>
        <v>29188</v>
      </c>
      <c r="G215" s="36">
        <f>'IND LP-SEC'!R256+'IND LP-PRI'!R256</f>
        <v>4947967</v>
      </c>
      <c r="H215" s="42">
        <f>'IND LPT-SEC'!R256+'IND LPT-PRI'!R256</f>
        <v>2646955</v>
      </c>
      <c r="I215" s="42">
        <f>'IND RTP'!R256</f>
        <v>149200</v>
      </c>
      <c r="J215" s="36">
        <v>5241</v>
      </c>
      <c r="K215" s="52"/>
      <c r="L215" s="52"/>
      <c r="M215" s="186"/>
      <c r="N215" s="52"/>
      <c r="O215" s="59">
        <v>49000</v>
      </c>
      <c r="P215" s="52"/>
      <c r="Q215" s="52"/>
      <c r="R215" s="51">
        <v>3426000</v>
      </c>
      <c r="S215" s="51">
        <v>27035000</v>
      </c>
      <c r="T215" s="59">
        <v>113296000</v>
      </c>
      <c r="U215" s="59">
        <v>164000</v>
      </c>
      <c r="V215" s="59">
        <v>0</v>
      </c>
      <c r="W215" s="59">
        <v>3452000</v>
      </c>
      <c r="Y215" s="42">
        <f t="shared" si="38"/>
        <v>33622</v>
      </c>
      <c r="Z215" s="42">
        <f t="shared" si="39"/>
        <v>6386687</v>
      </c>
      <c r="AA215" s="42">
        <f t="shared" si="40"/>
        <v>218563</v>
      </c>
      <c r="AB215" s="42">
        <f t="shared" si="41"/>
        <v>29188</v>
      </c>
      <c r="AC215" s="42">
        <f t="shared" si="42"/>
        <v>8373967</v>
      </c>
      <c r="AD215" s="42">
        <f t="shared" si="43"/>
        <v>29681955</v>
      </c>
      <c r="AE215" s="42">
        <f t="shared" si="44"/>
        <v>113445200</v>
      </c>
      <c r="AF215" s="42">
        <f t="shared" si="45"/>
        <v>169241</v>
      </c>
      <c r="AG215" s="42">
        <f t="shared" si="46"/>
        <v>0</v>
      </c>
      <c r="AH215" s="42">
        <f t="shared" si="47"/>
        <v>3452000</v>
      </c>
      <c r="AI215" s="42"/>
      <c r="AJ215" s="44">
        <f t="shared" si="48"/>
        <v>161790423</v>
      </c>
    </row>
    <row r="216" spans="1:36">
      <c r="A216" s="18">
        <f t="shared" si="49"/>
        <v>2029</v>
      </c>
      <c r="B216" s="18" t="s">
        <v>44</v>
      </c>
      <c r="C216" s="36">
        <f>'IND GS'!R257</f>
        <v>27468</v>
      </c>
      <c r="D216" s="36">
        <f>'IND GSD-Sec'!R257+'IND GSD-Pri'!R257</f>
        <v>5788049</v>
      </c>
      <c r="E216" s="36">
        <f>'IND GSDTSec'!R257</f>
        <v>211957</v>
      </c>
      <c r="F216" s="36">
        <f>'IND GSTOU'!R257</f>
        <v>24802</v>
      </c>
      <c r="G216" s="36">
        <f>'IND LP-SEC'!R257+'IND LP-PRI'!R257</f>
        <v>4399856</v>
      </c>
      <c r="H216" s="42">
        <f>'IND LPT-SEC'!R257+'IND LPT-PRI'!R257</f>
        <v>2386011</v>
      </c>
      <c r="I216" s="42">
        <f>'IND RTP'!R257</f>
        <v>135877</v>
      </c>
      <c r="J216" s="36">
        <v>5149</v>
      </c>
      <c r="K216" s="52"/>
      <c r="L216" s="52"/>
      <c r="M216" s="186"/>
      <c r="N216" s="52"/>
      <c r="O216" s="59">
        <v>51000</v>
      </c>
      <c r="P216" s="52"/>
      <c r="Q216" s="52"/>
      <c r="R216" s="51">
        <v>3363000</v>
      </c>
      <c r="S216" s="51">
        <v>25025000</v>
      </c>
      <c r="T216" s="59">
        <v>103131000</v>
      </c>
      <c r="U216" s="59">
        <v>170000</v>
      </c>
      <c r="V216" s="59">
        <v>6962000</v>
      </c>
      <c r="W216" s="59">
        <v>3567000</v>
      </c>
      <c r="Y216" s="42">
        <f t="shared" si="38"/>
        <v>27468</v>
      </c>
      <c r="Z216" s="42">
        <f t="shared" si="39"/>
        <v>5839049</v>
      </c>
      <c r="AA216" s="42">
        <f t="shared" si="40"/>
        <v>211957</v>
      </c>
      <c r="AB216" s="42">
        <f t="shared" si="41"/>
        <v>24802</v>
      </c>
      <c r="AC216" s="42">
        <f t="shared" si="42"/>
        <v>7762856</v>
      </c>
      <c r="AD216" s="42">
        <f t="shared" si="43"/>
        <v>27411011</v>
      </c>
      <c r="AE216" s="42">
        <f t="shared" si="44"/>
        <v>103266877</v>
      </c>
      <c r="AF216" s="42">
        <f t="shared" si="45"/>
        <v>175149</v>
      </c>
      <c r="AG216" s="42">
        <f t="shared" si="46"/>
        <v>6962000</v>
      </c>
      <c r="AH216" s="42">
        <f t="shared" si="47"/>
        <v>3567000</v>
      </c>
      <c r="AI216" s="42"/>
      <c r="AJ216" s="44">
        <f t="shared" si="48"/>
        <v>155248169</v>
      </c>
    </row>
    <row r="217" spans="1:36">
      <c r="A217" s="18">
        <f t="shared" si="49"/>
        <v>2029</v>
      </c>
      <c r="B217" s="18" t="s">
        <v>45</v>
      </c>
      <c r="C217" s="36">
        <f>'IND GS'!R258</f>
        <v>22628</v>
      </c>
      <c r="D217" s="36">
        <f>'IND GSD-Sec'!R258+'IND GSD-Pri'!R258</f>
        <v>4808288</v>
      </c>
      <c r="E217" s="36">
        <f>'IND GSDTSec'!R258</f>
        <v>190106</v>
      </c>
      <c r="F217" s="36">
        <f>'IND GSTOU'!R258</f>
        <v>20292</v>
      </c>
      <c r="G217" s="36">
        <f>'IND LP-SEC'!R258+'IND LP-PRI'!R258</f>
        <v>3761772</v>
      </c>
      <c r="H217" s="42">
        <f>'IND LPT-SEC'!R258+'IND LPT-PRI'!R258</f>
        <v>2307699</v>
      </c>
      <c r="I217" s="42">
        <f>'IND RTP'!R258</f>
        <v>117634</v>
      </c>
      <c r="J217" s="36">
        <v>2196</v>
      </c>
      <c r="K217" s="52"/>
      <c r="L217" s="52"/>
      <c r="M217" s="186"/>
      <c r="N217" s="52"/>
      <c r="O217" s="59">
        <v>49000</v>
      </c>
      <c r="P217" s="52"/>
      <c r="Q217" s="52"/>
      <c r="R217" s="51">
        <v>3172000</v>
      </c>
      <c r="S217" s="51">
        <v>22276000</v>
      </c>
      <c r="T217" s="59">
        <v>88605000</v>
      </c>
      <c r="U217" s="59">
        <v>164000</v>
      </c>
      <c r="V217" s="59">
        <v>6738000</v>
      </c>
      <c r="W217" s="59">
        <v>3452000</v>
      </c>
      <c r="Y217" s="42">
        <f t="shared" si="38"/>
        <v>22628</v>
      </c>
      <c r="Z217" s="42">
        <f t="shared" si="39"/>
        <v>4857288</v>
      </c>
      <c r="AA217" s="42">
        <f t="shared" si="40"/>
        <v>190106</v>
      </c>
      <c r="AB217" s="42">
        <f t="shared" si="41"/>
        <v>20292</v>
      </c>
      <c r="AC217" s="42">
        <f t="shared" si="42"/>
        <v>6933772</v>
      </c>
      <c r="AD217" s="42">
        <f t="shared" si="43"/>
        <v>24583699</v>
      </c>
      <c r="AE217" s="42">
        <f t="shared" si="44"/>
        <v>88722634</v>
      </c>
      <c r="AF217" s="42">
        <f t="shared" si="45"/>
        <v>166196</v>
      </c>
      <c r="AG217" s="42">
        <f t="shared" si="46"/>
        <v>6738000</v>
      </c>
      <c r="AH217" s="42">
        <f t="shared" si="47"/>
        <v>3452000</v>
      </c>
      <c r="AI217" s="42"/>
      <c r="AJ217" s="44">
        <f t="shared" si="48"/>
        <v>135686615</v>
      </c>
    </row>
    <row r="218" spans="1:36">
      <c r="A218" s="18">
        <f t="shared" si="49"/>
        <v>2029</v>
      </c>
      <c r="B218" s="18" t="s">
        <v>46</v>
      </c>
      <c r="C218" s="36">
        <f>'IND GS'!R259</f>
        <v>25901</v>
      </c>
      <c r="D218" s="36">
        <f>'IND GSD-Sec'!R259+'IND GSD-Pri'!R259</f>
        <v>5084049</v>
      </c>
      <c r="E218" s="36">
        <f>'IND GSDTSec'!R259</f>
        <v>181604</v>
      </c>
      <c r="F218" s="36">
        <f>'IND GSTOU'!R259</f>
        <v>18983</v>
      </c>
      <c r="G218" s="36">
        <f>'IND LP-SEC'!R259+'IND LP-PRI'!R259</f>
        <v>3925623</v>
      </c>
      <c r="H218" s="42">
        <f>'IND LPT-SEC'!R259+'IND LPT-PRI'!R259</f>
        <v>2365293</v>
      </c>
      <c r="I218" s="42">
        <f>'IND RTP'!R259</f>
        <v>124869</v>
      </c>
      <c r="J218" s="36">
        <v>659</v>
      </c>
      <c r="K218" s="52"/>
      <c r="L218" s="52"/>
      <c r="M218" s="186"/>
      <c r="N218" s="52"/>
      <c r="O218" s="59">
        <v>52000</v>
      </c>
      <c r="P218" s="52"/>
      <c r="Q218" s="52"/>
      <c r="R218" s="51">
        <v>3242000</v>
      </c>
      <c r="S218" s="51">
        <v>24135000</v>
      </c>
      <c r="T218" s="59">
        <v>89008000</v>
      </c>
      <c r="U218" s="59">
        <v>171000</v>
      </c>
      <c r="V218" s="59">
        <v>0</v>
      </c>
      <c r="W218" s="59">
        <v>3568000</v>
      </c>
      <c r="Y218" s="42">
        <f t="shared" si="38"/>
        <v>25901</v>
      </c>
      <c r="Z218" s="42">
        <f t="shared" si="39"/>
        <v>5136049</v>
      </c>
      <c r="AA218" s="42">
        <f t="shared" si="40"/>
        <v>181604</v>
      </c>
      <c r="AB218" s="42">
        <f t="shared" si="41"/>
        <v>18983</v>
      </c>
      <c r="AC218" s="42">
        <f t="shared" si="42"/>
        <v>7167623</v>
      </c>
      <c r="AD218" s="42">
        <f t="shared" si="43"/>
        <v>26500293</v>
      </c>
      <c r="AE218" s="42">
        <f t="shared" si="44"/>
        <v>89132869</v>
      </c>
      <c r="AF218" s="42">
        <f t="shared" si="45"/>
        <v>171659</v>
      </c>
      <c r="AG218" s="42">
        <f t="shared" si="46"/>
        <v>0</v>
      </c>
      <c r="AH218" s="42">
        <f t="shared" si="47"/>
        <v>3568000</v>
      </c>
      <c r="AI218" s="42"/>
      <c r="AJ218" s="44">
        <f t="shared" si="48"/>
        <v>131902981</v>
      </c>
    </row>
    <row r="219" spans="1:36">
      <c r="A219" s="18">
        <f t="shared" si="49"/>
        <v>2030</v>
      </c>
      <c r="B219" s="18" t="s">
        <v>31</v>
      </c>
      <c r="C219" s="36">
        <f>'IND GS'!R260</f>
        <v>31047</v>
      </c>
      <c r="D219" s="36">
        <f>'IND GSD-Sec'!R260+'IND GSD-Pri'!R260</f>
        <v>5254097</v>
      </c>
      <c r="E219" s="36">
        <f>'IND GSDTSec'!R260</f>
        <v>178888</v>
      </c>
      <c r="F219" s="36">
        <f>'IND GSTOU'!R260</f>
        <v>17568</v>
      </c>
      <c r="G219" s="36">
        <f>'IND LP-SEC'!R260+'IND LP-PRI'!R260</f>
        <v>3810841</v>
      </c>
      <c r="H219" s="42">
        <f>'IND LPT-SEC'!R260+'IND LPT-PRI'!R260</f>
        <v>2318533</v>
      </c>
      <c r="I219" s="42">
        <f>'IND RTP'!R260</f>
        <v>121203</v>
      </c>
      <c r="J219" s="36">
        <v>4072</v>
      </c>
      <c r="K219" s="52"/>
      <c r="L219" s="52"/>
      <c r="M219" s="186"/>
      <c r="N219" s="52"/>
      <c r="O219" s="59">
        <v>51000</v>
      </c>
      <c r="P219" s="52"/>
      <c r="Q219" s="52"/>
      <c r="R219" s="51">
        <v>3257000</v>
      </c>
      <c r="S219" s="51">
        <v>21321000</v>
      </c>
      <c r="T219" s="59">
        <v>93121000</v>
      </c>
      <c r="U219" s="59">
        <v>170000</v>
      </c>
      <c r="V219" s="59">
        <v>0</v>
      </c>
      <c r="W219" s="59">
        <v>3567000</v>
      </c>
      <c r="Y219" s="42">
        <f t="shared" si="38"/>
        <v>31047</v>
      </c>
      <c r="Z219" s="42">
        <f t="shared" si="39"/>
        <v>5305097</v>
      </c>
      <c r="AA219" s="42">
        <f t="shared" si="40"/>
        <v>178888</v>
      </c>
      <c r="AB219" s="42">
        <f t="shared" si="41"/>
        <v>17568</v>
      </c>
      <c r="AC219" s="42">
        <f t="shared" si="42"/>
        <v>7067841</v>
      </c>
      <c r="AD219" s="42">
        <f t="shared" si="43"/>
        <v>23639533</v>
      </c>
      <c r="AE219" s="42">
        <f t="shared" si="44"/>
        <v>93242203</v>
      </c>
      <c r="AF219" s="42">
        <f t="shared" si="45"/>
        <v>174072</v>
      </c>
      <c r="AG219" s="42">
        <f t="shared" si="46"/>
        <v>0</v>
      </c>
      <c r="AH219" s="42">
        <f t="shared" si="47"/>
        <v>3567000</v>
      </c>
      <c r="AI219" s="42"/>
      <c r="AJ219" s="44">
        <f t="shared" si="48"/>
        <v>133223249</v>
      </c>
    </row>
    <row r="220" spans="1:36">
      <c r="A220" s="18">
        <f t="shared" si="49"/>
        <v>2030</v>
      </c>
      <c r="B220" s="18" t="s">
        <v>32</v>
      </c>
      <c r="C220" s="36">
        <f>'IND GS'!R261</f>
        <v>30865</v>
      </c>
      <c r="D220" s="36">
        <f>'IND GSD-Sec'!R261+'IND GSD-Pri'!R261</f>
        <v>5046924</v>
      </c>
      <c r="E220" s="36">
        <f>'IND GSDTSec'!R261</f>
        <v>168828</v>
      </c>
      <c r="F220" s="36">
        <f>'IND GSTOU'!R261</f>
        <v>22690</v>
      </c>
      <c r="G220" s="36">
        <f>'IND LP-SEC'!R261+'IND LP-PRI'!R261</f>
        <v>3580032</v>
      </c>
      <c r="H220" s="42">
        <f>'IND LPT-SEC'!R261+'IND LPT-PRI'!R261</f>
        <v>2287145</v>
      </c>
      <c r="I220" s="42">
        <f>'IND RTP'!R261</f>
        <v>115551</v>
      </c>
      <c r="J220" s="36">
        <v>1379</v>
      </c>
      <c r="K220" s="52"/>
      <c r="L220" s="52"/>
      <c r="M220" s="186"/>
      <c r="N220" s="52"/>
      <c r="O220" s="59">
        <v>46000</v>
      </c>
      <c r="P220" s="52"/>
      <c r="Q220" s="52"/>
      <c r="R220" s="51">
        <v>2900000</v>
      </c>
      <c r="S220" s="51">
        <v>22292000</v>
      </c>
      <c r="T220" s="59">
        <v>77269000</v>
      </c>
      <c r="U220" s="59">
        <v>153000</v>
      </c>
      <c r="V220" s="59">
        <v>0</v>
      </c>
      <c r="W220" s="59">
        <v>3222000</v>
      </c>
      <c r="Y220" s="42">
        <f t="shared" si="38"/>
        <v>30865</v>
      </c>
      <c r="Z220" s="42">
        <f t="shared" si="39"/>
        <v>5092924</v>
      </c>
      <c r="AA220" s="42">
        <f t="shared" si="40"/>
        <v>168828</v>
      </c>
      <c r="AB220" s="42">
        <f t="shared" si="41"/>
        <v>22690</v>
      </c>
      <c r="AC220" s="42">
        <f t="shared" si="42"/>
        <v>6480032</v>
      </c>
      <c r="AD220" s="42">
        <f t="shared" si="43"/>
        <v>24579145</v>
      </c>
      <c r="AE220" s="42">
        <f t="shared" si="44"/>
        <v>77384551</v>
      </c>
      <c r="AF220" s="42">
        <f t="shared" si="45"/>
        <v>154379</v>
      </c>
      <c r="AG220" s="42">
        <f t="shared" si="46"/>
        <v>0</v>
      </c>
      <c r="AH220" s="42">
        <f t="shared" si="47"/>
        <v>3222000</v>
      </c>
      <c r="AI220" s="42"/>
      <c r="AJ220" s="44">
        <f t="shared" si="48"/>
        <v>117135414</v>
      </c>
    </row>
    <row r="221" spans="1:36">
      <c r="A221" s="18">
        <f t="shared" si="49"/>
        <v>2030</v>
      </c>
      <c r="B221" s="18" t="s">
        <v>33</v>
      </c>
      <c r="C221" s="36">
        <f>'IND GS'!R262</f>
        <v>30740</v>
      </c>
      <c r="D221" s="36">
        <f>'IND GSD-Sec'!R262+'IND GSD-Pri'!R262</f>
        <v>5051341</v>
      </c>
      <c r="E221" s="36">
        <f>'IND GSDTSec'!R262</f>
        <v>169325</v>
      </c>
      <c r="F221" s="36">
        <f>'IND GSTOU'!R262</f>
        <v>21547</v>
      </c>
      <c r="G221" s="36">
        <f>'IND LP-SEC'!R262+'IND LP-PRI'!R262</f>
        <v>3852942</v>
      </c>
      <c r="H221" s="42">
        <f>'IND LPT-SEC'!R262+'IND LPT-PRI'!R262</f>
        <v>2195915</v>
      </c>
      <c r="I221" s="42">
        <f>'IND RTP'!R262</f>
        <v>122638</v>
      </c>
      <c r="J221" s="36">
        <v>816</v>
      </c>
      <c r="K221" s="52"/>
      <c r="L221" s="52"/>
      <c r="M221" s="186"/>
      <c r="N221" s="52"/>
      <c r="O221" s="59">
        <v>51000</v>
      </c>
      <c r="P221" s="52"/>
      <c r="Q221" s="52"/>
      <c r="R221" s="51">
        <v>3184000</v>
      </c>
      <c r="S221" s="51">
        <v>21964000</v>
      </c>
      <c r="T221" s="59">
        <v>95301000</v>
      </c>
      <c r="U221" s="59">
        <v>170000</v>
      </c>
      <c r="V221" s="59">
        <v>0</v>
      </c>
      <c r="W221" s="59">
        <v>3567000</v>
      </c>
      <c r="Y221" s="42">
        <f t="shared" si="38"/>
        <v>30740</v>
      </c>
      <c r="Z221" s="42">
        <f t="shared" si="39"/>
        <v>5102341</v>
      </c>
      <c r="AA221" s="42">
        <f t="shared" si="40"/>
        <v>169325</v>
      </c>
      <c r="AB221" s="42">
        <f t="shared" si="41"/>
        <v>21547</v>
      </c>
      <c r="AC221" s="42">
        <f t="shared" si="42"/>
        <v>7036942</v>
      </c>
      <c r="AD221" s="42">
        <f t="shared" si="43"/>
        <v>24159915</v>
      </c>
      <c r="AE221" s="42">
        <f t="shared" si="44"/>
        <v>95423638</v>
      </c>
      <c r="AF221" s="42">
        <f t="shared" si="45"/>
        <v>170816</v>
      </c>
      <c r="AG221" s="42">
        <f t="shared" si="46"/>
        <v>0</v>
      </c>
      <c r="AH221" s="42">
        <f t="shared" si="47"/>
        <v>3567000</v>
      </c>
      <c r="AI221" s="42"/>
      <c r="AJ221" s="44">
        <f t="shared" si="48"/>
        <v>135682264</v>
      </c>
    </row>
    <row r="222" spans="1:36">
      <c r="A222" s="18">
        <f t="shared" si="49"/>
        <v>2030</v>
      </c>
      <c r="B222" s="18" t="s">
        <v>34</v>
      </c>
      <c r="C222" s="36">
        <f>'IND GS'!R263</f>
        <v>30366</v>
      </c>
      <c r="D222" s="36">
        <f>'IND GSD-Sec'!R263+'IND GSD-Pri'!R263</f>
        <v>5342154</v>
      </c>
      <c r="E222" s="36">
        <f>'IND GSDTSec'!R263</f>
        <v>177198</v>
      </c>
      <c r="F222" s="36">
        <f>'IND GSTOU'!R263</f>
        <v>20458</v>
      </c>
      <c r="G222" s="36">
        <f>'IND LP-SEC'!R263+'IND LP-PRI'!R263</f>
        <v>4138705</v>
      </c>
      <c r="H222" s="42">
        <f>'IND LPT-SEC'!R263+'IND LPT-PRI'!R263</f>
        <v>2397180</v>
      </c>
      <c r="I222" s="42">
        <f>'IND RTP'!R263</f>
        <v>125036</v>
      </c>
      <c r="J222" s="36">
        <v>87077</v>
      </c>
      <c r="K222" s="52"/>
      <c r="L222" s="52"/>
      <c r="M222" s="186"/>
      <c r="N222" s="52"/>
      <c r="O222" s="59">
        <v>49000</v>
      </c>
      <c r="P222" s="52"/>
      <c r="Q222" s="52"/>
      <c r="R222" s="51">
        <v>3123000</v>
      </c>
      <c r="S222" s="51">
        <v>23027000</v>
      </c>
      <c r="T222" s="59">
        <v>96519000</v>
      </c>
      <c r="U222" s="59">
        <v>164000</v>
      </c>
      <c r="V222" s="59">
        <v>0</v>
      </c>
      <c r="W222" s="59">
        <v>3452000</v>
      </c>
      <c r="Y222" s="42">
        <f t="shared" si="38"/>
        <v>30366</v>
      </c>
      <c r="Z222" s="42">
        <f t="shared" si="39"/>
        <v>5391154</v>
      </c>
      <c r="AA222" s="42">
        <f t="shared" si="40"/>
        <v>177198</v>
      </c>
      <c r="AB222" s="42">
        <f t="shared" si="41"/>
        <v>20458</v>
      </c>
      <c r="AC222" s="42">
        <f t="shared" si="42"/>
        <v>7261705</v>
      </c>
      <c r="AD222" s="42">
        <f t="shared" si="43"/>
        <v>25424180</v>
      </c>
      <c r="AE222" s="42">
        <f t="shared" si="44"/>
        <v>96644036</v>
      </c>
      <c r="AF222" s="42">
        <f t="shared" si="45"/>
        <v>251077</v>
      </c>
      <c r="AG222" s="42">
        <f t="shared" si="46"/>
        <v>0</v>
      </c>
      <c r="AH222" s="42">
        <f t="shared" si="47"/>
        <v>3452000</v>
      </c>
      <c r="AI222" s="42"/>
      <c r="AJ222" s="44">
        <f t="shared" si="48"/>
        <v>138652174</v>
      </c>
    </row>
    <row r="223" spans="1:36">
      <c r="A223" s="18">
        <f t="shared" si="49"/>
        <v>2030</v>
      </c>
      <c r="B223" s="18" t="s">
        <v>35</v>
      </c>
      <c r="C223" s="36">
        <f>'IND GS'!R264</f>
        <v>23886</v>
      </c>
      <c r="D223" s="36">
        <f>'IND GSD-Sec'!R264+'IND GSD-Pri'!R264</f>
        <v>5474256</v>
      </c>
      <c r="E223" s="36">
        <f>'IND GSDTSec'!R264</f>
        <v>196089</v>
      </c>
      <c r="F223" s="36">
        <f>'IND GSTOU'!R264</f>
        <v>30666</v>
      </c>
      <c r="G223" s="36">
        <f>'IND LP-SEC'!R264+'IND LP-PRI'!R264</f>
        <v>4190500</v>
      </c>
      <c r="H223" s="42">
        <f>'IND LPT-SEC'!R264+'IND LPT-PRI'!R264</f>
        <v>2424586</v>
      </c>
      <c r="I223" s="42">
        <f>'IND RTP'!R264</f>
        <v>124610</v>
      </c>
      <c r="J223" s="36">
        <v>8244</v>
      </c>
      <c r="K223" s="52"/>
      <c r="L223" s="52"/>
      <c r="M223" s="186"/>
      <c r="N223" s="52"/>
      <c r="O223" s="59">
        <v>51000</v>
      </c>
      <c r="P223" s="52"/>
      <c r="Q223" s="52"/>
      <c r="R223" s="51">
        <v>3330000</v>
      </c>
      <c r="S223" s="51">
        <v>26958000</v>
      </c>
      <c r="T223" s="59">
        <v>109795000</v>
      </c>
      <c r="U223" s="59">
        <v>170000</v>
      </c>
      <c r="V223" s="59">
        <v>0</v>
      </c>
      <c r="W223" s="59">
        <v>3567000</v>
      </c>
      <c r="Y223" s="42">
        <f t="shared" si="38"/>
        <v>23886</v>
      </c>
      <c r="Z223" s="42">
        <f t="shared" si="39"/>
        <v>5525256</v>
      </c>
      <c r="AA223" s="42">
        <f t="shared" si="40"/>
        <v>196089</v>
      </c>
      <c r="AB223" s="42">
        <f t="shared" si="41"/>
        <v>30666</v>
      </c>
      <c r="AC223" s="42">
        <f t="shared" si="42"/>
        <v>7520500</v>
      </c>
      <c r="AD223" s="42">
        <f t="shared" si="43"/>
        <v>29382586</v>
      </c>
      <c r="AE223" s="42">
        <f t="shared" si="44"/>
        <v>109919610</v>
      </c>
      <c r="AF223" s="42">
        <f t="shared" si="45"/>
        <v>178244</v>
      </c>
      <c r="AG223" s="42">
        <f t="shared" si="46"/>
        <v>0</v>
      </c>
      <c r="AH223" s="42">
        <f t="shared" si="47"/>
        <v>3567000</v>
      </c>
      <c r="AI223" s="42"/>
      <c r="AJ223" s="44">
        <f t="shared" si="48"/>
        <v>156343837</v>
      </c>
    </row>
    <row r="224" spans="1:36">
      <c r="A224" s="18">
        <f t="shared" si="49"/>
        <v>2030</v>
      </c>
      <c r="B224" s="18" t="s">
        <v>36</v>
      </c>
      <c r="C224" s="36">
        <f>'IND GS'!R265</f>
        <v>27478</v>
      </c>
      <c r="D224" s="36">
        <f>'IND GSD-Sec'!R265+'IND GSD-Pri'!R265</f>
        <v>6164706</v>
      </c>
      <c r="E224" s="36">
        <f>'IND GSDTSec'!R265</f>
        <v>215037</v>
      </c>
      <c r="F224" s="36">
        <f>'IND GSTOU'!R265</f>
        <v>29180</v>
      </c>
      <c r="G224" s="36">
        <f>'IND LP-SEC'!R265+'IND LP-PRI'!R265</f>
        <v>4779385</v>
      </c>
      <c r="H224" s="42">
        <f>'IND LPT-SEC'!R265+'IND LPT-PRI'!R265</f>
        <v>2543877</v>
      </c>
      <c r="I224" s="42">
        <f>'IND RTP'!R265</f>
        <v>141532</v>
      </c>
      <c r="J224" s="36">
        <v>1353</v>
      </c>
      <c r="K224" s="52"/>
      <c r="L224" s="52"/>
      <c r="M224" s="186"/>
      <c r="N224" s="52"/>
      <c r="O224" s="59">
        <v>49000</v>
      </c>
      <c r="P224" s="52"/>
      <c r="Q224" s="52"/>
      <c r="R224" s="51">
        <v>3313000</v>
      </c>
      <c r="S224" s="51">
        <v>25604000</v>
      </c>
      <c r="T224" s="59">
        <v>111415000</v>
      </c>
      <c r="U224" s="59">
        <v>164000</v>
      </c>
      <c r="V224" s="59">
        <v>0</v>
      </c>
      <c r="W224" s="59">
        <v>3452000</v>
      </c>
      <c r="Y224" s="42">
        <f t="shared" si="38"/>
        <v>27478</v>
      </c>
      <c r="Z224" s="42">
        <f t="shared" si="39"/>
        <v>6213706</v>
      </c>
      <c r="AA224" s="42">
        <f t="shared" si="40"/>
        <v>215037</v>
      </c>
      <c r="AB224" s="42">
        <f t="shared" si="41"/>
        <v>29180</v>
      </c>
      <c r="AC224" s="42">
        <f t="shared" si="42"/>
        <v>8092385</v>
      </c>
      <c r="AD224" s="42">
        <f t="shared" si="43"/>
        <v>28147877</v>
      </c>
      <c r="AE224" s="42">
        <f t="shared" si="44"/>
        <v>111556532</v>
      </c>
      <c r="AF224" s="42">
        <f t="shared" si="45"/>
        <v>165353</v>
      </c>
      <c r="AG224" s="42">
        <f t="shared" si="46"/>
        <v>0</v>
      </c>
      <c r="AH224" s="42">
        <f t="shared" si="47"/>
        <v>3452000</v>
      </c>
      <c r="AI224" s="42"/>
      <c r="AJ224" s="44">
        <f t="shared" si="48"/>
        <v>157899548</v>
      </c>
    </row>
    <row r="225" spans="1:36">
      <c r="A225" s="18">
        <f t="shared" si="49"/>
        <v>2030</v>
      </c>
      <c r="B225" s="18" t="s">
        <v>41</v>
      </c>
      <c r="C225" s="36">
        <f>'IND GS'!R266</f>
        <v>29609</v>
      </c>
      <c r="D225" s="36">
        <f>'IND GSD-Sec'!R266+'IND GSD-Pri'!R266</f>
        <v>6579390</v>
      </c>
      <c r="E225" s="36">
        <f>'IND GSDTSec'!R266</f>
        <v>227822</v>
      </c>
      <c r="F225" s="36">
        <f>'IND GSTOU'!R266</f>
        <v>27398</v>
      </c>
      <c r="G225" s="36">
        <f>'IND LP-SEC'!R266+'IND LP-PRI'!R266</f>
        <v>4739281</v>
      </c>
      <c r="H225" s="42">
        <f>'IND LPT-SEC'!R266+'IND LPT-PRI'!R266</f>
        <v>2558716</v>
      </c>
      <c r="I225" s="42">
        <f>'IND RTP'!R266</f>
        <v>145413</v>
      </c>
      <c r="J225" s="36">
        <v>3688</v>
      </c>
      <c r="K225" s="52"/>
      <c r="L225" s="52"/>
      <c r="M225" s="186"/>
      <c r="N225" s="52"/>
      <c r="O225" s="59">
        <v>51000</v>
      </c>
      <c r="P225" s="52"/>
      <c r="Q225" s="52"/>
      <c r="R225" s="51">
        <v>3473000</v>
      </c>
      <c r="S225" s="51">
        <v>28600000</v>
      </c>
      <c r="T225" s="59">
        <v>125984000</v>
      </c>
      <c r="U225" s="59">
        <v>170000</v>
      </c>
      <c r="V225" s="59">
        <v>0</v>
      </c>
      <c r="W225" s="59">
        <v>3567000</v>
      </c>
      <c r="Y225" s="42">
        <f t="shared" si="38"/>
        <v>29609</v>
      </c>
      <c r="Z225" s="42">
        <f t="shared" si="39"/>
        <v>6630390</v>
      </c>
      <c r="AA225" s="42">
        <f t="shared" si="40"/>
        <v>227822</v>
      </c>
      <c r="AB225" s="42">
        <f t="shared" si="41"/>
        <v>27398</v>
      </c>
      <c r="AC225" s="42">
        <f t="shared" si="42"/>
        <v>8212281</v>
      </c>
      <c r="AD225" s="42">
        <f t="shared" si="43"/>
        <v>31158716</v>
      </c>
      <c r="AE225" s="42">
        <f t="shared" si="44"/>
        <v>126129413</v>
      </c>
      <c r="AF225" s="42">
        <f t="shared" si="45"/>
        <v>173688</v>
      </c>
      <c r="AG225" s="42">
        <f t="shared" si="46"/>
        <v>0</v>
      </c>
      <c r="AH225" s="42">
        <f t="shared" si="47"/>
        <v>3567000</v>
      </c>
      <c r="AI225" s="42"/>
      <c r="AJ225" s="44">
        <f t="shared" si="48"/>
        <v>176156317</v>
      </c>
    </row>
    <row r="226" spans="1:36">
      <c r="A226" s="18">
        <f t="shared" si="49"/>
        <v>2030</v>
      </c>
      <c r="B226" s="18" t="s">
        <v>42</v>
      </c>
      <c r="C226" s="36">
        <f>'IND GS'!R267</f>
        <v>31421</v>
      </c>
      <c r="D226" s="36">
        <f>'IND GSD-Sec'!R267+'IND GSD-Pri'!R267</f>
        <v>6572742</v>
      </c>
      <c r="E226" s="36">
        <f>'IND GSDTSec'!R267</f>
        <v>219993</v>
      </c>
      <c r="F226" s="36">
        <f>'IND GSTOU'!R267</f>
        <v>31219</v>
      </c>
      <c r="G226" s="36">
        <f>'IND LP-SEC'!R267+'IND LP-PRI'!R267</f>
        <v>4900736</v>
      </c>
      <c r="H226" s="42">
        <f>'IND LPT-SEC'!R267+'IND LPT-PRI'!R267</f>
        <v>2559272</v>
      </c>
      <c r="I226" s="42">
        <f>'IND RTP'!R267</f>
        <v>150335</v>
      </c>
      <c r="J226" s="36">
        <v>16777</v>
      </c>
      <c r="K226" s="52"/>
      <c r="L226" s="52"/>
      <c r="M226" s="186"/>
      <c r="N226" s="52"/>
      <c r="O226" s="59">
        <v>51000</v>
      </c>
      <c r="P226" s="52"/>
      <c r="Q226" s="52"/>
      <c r="R226" s="51">
        <v>3457000</v>
      </c>
      <c r="S226" s="51">
        <v>32443000</v>
      </c>
      <c r="T226" s="59">
        <v>124379000</v>
      </c>
      <c r="U226" s="59">
        <v>170000</v>
      </c>
      <c r="V226" s="59">
        <v>0</v>
      </c>
      <c r="W226" s="59">
        <v>3567000</v>
      </c>
      <c r="Y226" s="42">
        <f t="shared" si="38"/>
        <v>31421</v>
      </c>
      <c r="Z226" s="42">
        <f t="shared" si="39"/>
        <v>6623742</v>
      </c>
      <c r="AA226" s="42">
        <f t="shared" si="40"/>
        <v>219993</v>
      </c>
      <c r="AB226" s="42">
        <f t="shared" si="41"/>
        <v>31219</v>
      </c>
      <c r="AC226" s="42">
        <f t="shared" si="42"/>
        <v>8357736</v>
      </c>
      <c r="AD226" s="42">
        <f t="shared" si="43"/>
        <v>35002272</v>
      </c>
      <c r="AE226" s="42">
        <f t="shared" si="44"/>
        <v>124529335</v>
      </c>
      <c r="AF226" s="42">
        <f t="shared" si="45"/>
        <v>186777</v>
      </c>
      <c r="AG226" s="42">
        <f t="shared" si="46"/>
        <v>0</v>
      </c>
      <c r="AH226" s="42">
        <f t="shared" si="47"/>
        <v>3567000</v>
      </c>
      <c r="AI226" s="42"/>
      <c r="AJ226" s="44">
        <f t="shared" si="48"/>
        <v>178549495</v>
      </c>
    </row>
    <row r="227" spans="1:36">
      <c r="A227" s="18">
        <f t="shared" si="49"/>
        <v>2030</v>
      </c>
      <c r="B227" s="18" t="s">
        <v>43</v>
      </c>
      <c r="C227" s="36">
        <f>'IND GS'!R268</f>
        <v>33622</v>
      </c>
      <c r="D227" s="36">
        <f>'IND GSD-Sec'!R268+'IND GSD-Pri'!R268</f>
        <v>6374926</v>
      </c>
      <c r="E227" s="36">
        <f>'IND GSDTSec'!R268</f>
        <v>218563</v>
      </c>
      <c r="F227" s="36">
        <f>'IND GSTOU'!R268</f>
        <v>29188</v>
      </c>
      <c r="G227" s="36">
        <f>'IND LP-SEC'!R268+'IND LP-PRI'!R268</f>
        <v>4947967</v>
      </c>
      <c r="H227" s="42">
        <f>'IND LPT-SEC'!R268+'IND LPT-PRI'!R268</f>
        <v>2646955</v>
      </c>
      <c r="I227" s="42">
        <f>'IND RTP'!R268</f>
        <v>149200</v>
      </c>
      <c r="J227" s="36">
        <v>5241</v>
      </c>
      <c r="K227" s="52"/>
      <c r="L227" s="52"/>
      <c r="M227" s="186"/>
      <c r="N227" s="52"/>
      <c r="O227" s="59">
        <v>49000</v>
      </c>
      <c r="P227" s="52"/>
      <c r="Q227" s="52"/>
      <c r="R227" s="51">
        <v>3426000</v>
      </c>
      <c r="S227" s="51">
        <v>27035000</v>
      </c>
      <c r="T227" s="59">
        <v>113296000</v>
      </c>
      <c r="U227" s="59">
        <v>164000</v>
      </c>
      <c r="V227" s="59">
        <v>0</v>
      </c>
      <c r="W227" s="59">
        <v>3452000</v>
      </c>
      <c r="Y227" s="42">
        <f t="shared" si="38"/>
        <v>33622</v>
      </c>
      <c r="Z227" s="42">
        <f t="shared" si="39"/>
        <v>6423926</v>
      </c>
      <c r="AA227" s="42">
        <f t="shared" si="40"/>
        <v>218563</v>
      </c>
      <c r="AB227" s="42">
        <f t="shared" si="41"/>
        <v>29188</v>
      </c>
      <c r="AC227" s="42">
        <f t="shared" si="42"/>
        <v>8373967</v>
      </c>
      <c r="AD227" s="42">
        <f t="shared" si="43"/>
        <v>29681955</v>
      </c>
      <c r="AE227" s="42">
        <f t="shared" si="44"/>
        <v>113445200</v>
      </c>
      <c r="AF227" s="42">
        <f t="shared" si="45"/>
        <v>169241</v>
      </c>
      <c r="AG227" s="42">
        <f t="shared" si="46"/>
        <v>0</v>
      </c>
      <c r="AH227" s="42">
        <f t="shared" si="47"/>
        <v>3452000</v>
      </c>
      <c r="AI227" s="42"/>
      <c r="AJ227" s="44">
        <f t="shared" si="48"/>
        <v>161827662</v>
      </c>
    </row>
    <row r="228" spans="1:36">
      <c r="A228" s="18">
        <f t="shared" si="49"/>
        <v>2030</v>
      </c>
      <c r="B228" s="18" t="s">
        <v>44</v>
      </c>
      <c r="C228" s="36">
        <f>'IND GS'!R269</f>
        <v>27468</v>
      </c>
      <c r="D228" s="36">
        <f>'IND GSD-Sec'!R269+'IND GSD-Pri'!R269</f>
        <v>5822108</v>
      </c>
      <c r="E228" s="36">
        <f>'IND GSDTSec'!R269</f>
        <v>211957</v>
      </c>
      <c r="F228" s="36">
        <f>'IND GSTOU'!R269</f>
        <v>24802</v>
      </c>
      <c r="G228" s="36">
        <f>'IND LP-SEC'!R269+'IND LP-PRI'!R269</f>
        <v>4399856</v>
      </c>
      <c r="H228" s="42">
        <f>'IND LPT-SEC'!R269+'IND LPT-PRI'!R269</f>
        <v>2386011</v>
      </c>
      <c r="I228" s="42">
        <f>'IND RTP'!R269</f>
        <v>135877</v>
      </c>
      <c r="J228" s="36">
        <v>5149</v>
      </c>
      <c r="K228" s="52"/>
      <c r="L228" s="52"/>
      <c r="M228" s="186"/>
      <c r="N228" s="52"/>
      <c r="O228" s="59">
        <v>51000</v>
      </c>
      <c r="P228" s="52"/>
      <c r="Q228" s="52"/>
      <c r="R228" s="51">
        <v>3363000</v>
      </c>
      <c r="S228" s="51">
        <v>25025000</v>
      </c>
      <c r="T228" s="59">
        <v>103131000</v>
      </c>
      <c r="U228" s="59">
        <v>170000</v>
      </c>
      <c r="V228" s="59">
        <v>6962000</v>
      </c>
      <c r="W228" s="59">
        <v>3567000</v>
      </c>
      <c r="Y228" s="42">
        <f t="shared" si="38"/>
        <v>27468</v>
      </c>
      <c r="Z228" s="42">
        <f t="shared" si="39"/>
        <v>5873108</v>
      </c>
      <c r="AA228" s="42">
        <f t="shared" si="40"/>
        <v>211957</v>
      </c>
      <c r="AB228" s="42">
        <f t="shared" si="41"/>
        <v>24802</v>
      </c>
      <c r="AC228" s="42">
        <f t="shared" si="42"/>
        <v>7762856</v>
      </c>
      <c r="AD228" s="42">
        <f t="shared" si="43"/>
        <v>27411011</v>
      </c>
      <c r="AE228" s="42">
        <f t="shared" si="44"/>
        <v>103266877</v>
      </c>
      <c r="AF228" s="42">
        <f t="shared" si="45"/>
        <v>175149</v>
      </c>
      <c r="AG228" s="42">
        <f t="shared" si="46"/>
        <v>6962000</v>
      </c>
      <c r="AH228" s="42">
        <f t="shared" si="47"/>
        <v>3567000</v>
      </c>
      <c r="AI228" s="42"/>
      <c r="AJ228" s="44">
        <f t="shared" si="48"/>
        <v>155282228</v>
      </c>
    </row>
    <row r="229" spans="1:36">
      <c r="A229" s="18">
        <f t="shared" si="49"/>
        <v>2030</v>
      </c>
      <c r="B229" s="18" t="s">
        <v>45</v>
      </c>
      <c r="C229" s="36">
        <f>'IND GS'!R270</f>
        <v>22628</v>
      </c>
      <c r="D229" s="36">
        <f>'IND GSD-Sec'!R270+'IND GSD-Pri'!R270</f>
        <v>4836535</v>
      </c>
      <c r="E229" s="36">
        <f>'IND GSDTSec'!R270</f>
        <v>190106</v>
      </c>
      <c r="F229" s="36">
        <f>'IND GSTOU'!R270</f>
        <v>20292</v>
      </c>
      <c r="G229" s="36">
        <f>'IND LP-SEC'!R270+'IND LP-PRI'!R270</f>
        <v>3761772</v>
      </c>
      <c r="H229" s="42">
        <f>'IND LPT-SEC'!R270+'IND LPT-PRI'!R270</f>
        <v>2307699</v>
      </c>
      <c r="I229" s="42">
        <f>'IND RTP'!R270</f>
        <v>117634</v>
      </c>
      <c r="J229" s="36">
        <v>2196</v>
      </c>
      <c r="K229" s="52"/>
      <c r="L229" s="52"/>
      <c r="M229" s="186"/>
      <c r="N229" s="52"/>
      <c r="O229" s="59">
        <v>49000</v>
      </c>
      <c r="P229" s="52"/>
      <c r="Q229" s="52"/>
      <c r="R229" s="51">
        <v>3172000</v>
      </c>
      <c r="S229" s="51">
        <v>22276000</v>
      </c>
      <c r="T229" s="59">
        <v>88605000</v>
      </c>
      <c r="U229" s="59">
        <v>164000</v>
      </c>
      <c r="V229" s="59">
        <v>6738000</v>
      </c>
      <c r="W229" s="59">
        <v>3452000</v>
      </c>
      <c r="Y229" s="42">
        <f t="shared" si="38"/>
        <v>22628</v>
      </c>
      <c r="Z229" s="42">
        <f t="shared" si="39"/>
        <v>4885535</v>
      </c>
      <c r="AA229" s="42">
        <f t="shared" si="40"/>
        <v>190106</v>
      </c>
      <c r="AB229" s="42">
        <f t="shared" si="41"/>
        <v>20292</v>
      </c>
      <c r="AC229" s="42">
        <f t="shared" si="42"/>
        <v>6933772</v>
      </c>
      <c r="AD229" s="42">
        <f t="shared" si="43"/>
        <v>24583699</v>
      </c>
      <c r="AE229" s="42">
        <f t="shared" si="44"/>
        <v>88722634</v>
      </c>
      <c r="AF229" s="42">
        <f t="shared" si="45"/>
        <v>166196</v>
      </c>
      <c r="AG229" s="42">
        <f t="shared" si="46"/>
        <v>6738000</v>
      </c>
      <c r="AH229" s="42">
        <f t="shared" si="47"/>
        <v>3452000</v>
      </c>
      <c r="AI229" s="42"/>
      <c r="AJ229" s="44">
        <f t="shared" si="48"/>
        <v>135714862</v>
      </c>
    </row>
    <row r="230" spans="1:36">
      <c r="A230" s="18">
        <f t="shared" si="49"/>
        <v>2030</v>
      </c>
      <c r="B230" s="18" t="s">
        <v>46</v>
      </c>
      <c r="C230" s="36">
        <f>'IND GS'!R271</f>
        <v>25901</v>
      </c>
      <c r="D230" s="36">
        <f>'IND GSD-Sec'!R271+'IND GSD-Pri'!R271</f>
        <v>5113920</v>
      </c>
      <c r="E230" s="36">
        <f>'IND GSDTSec'!R271</f>
        <v>181604</v>
      </c>
      <c r="F230" s="36">
        <f>'IND GSTOU'!R271</f>
        <v>18983</v>
      </c>
      <c r="G230" s="36">
        <f>'IND LP-SEC'!R271+'IND LP-PRI'!R271</f>
        <v>3925623</v>
      </c>
      <c r="H230" s="42">
        <f>'IND LPT-SEC'!R271+'IND LPT-PRI'!R271</f>
        <v>2365293</v>
      </c>
      <c r="I230" s="42">
        <f>'IND RTP'!R271</f>
        <v>124869</v>
      </c>
      <c r="J230" s="36">
        <v>659</v>
      </c>
      <c r="K230" s="52"/>
      <c r="L230" s="52"/>
      <c r="M230" s="186"/>
      <c r="N230" s="52"/>
      <c r="O230" s="59">
        <v>52000</v>
      </c>
      <c r="P230" s="52"/>
      <c r="Q230" s="52"/>
      <c r="R230" s="51">
        <v>3242000</v>
      </c>
      <c r="S230" s="51">
        <v>24135000</v>
      </c>
      <c r="T230" s="59">
        <v>89008000</v>
      </c>
      <c r="U230" s="59">
        <v>171000</v>
      </c>
      <c r="V230" s="59">
        <v>0</v>
      </c>
      <c r="W230" s="59">
        <v>3568000</v>
      </c>
      <c r="Y230" s="42">
        <f t="shared" si="38"/>
        <v>25901</v>
      </c>
      <c r="Z230" s="42">
        <f t="shared" si="39"/>
        <v>5165920</v>
      </c>
      <c r="AA230" s="42">
        <f t="shared" si="40"/>
        <v>181604</v>
      </c>
      <c r="AB230" s="42">
        <f t="shared" si="41"/>
        <v>18983</v>
      </c>
      <c r="AC230" s="42">
        <f t="shared" si="42"/>
        <v>7167623</v>
      </c>
      <c r="AD230" s="42">
        <f t="shared" si="43"/>
        <v>26500293</v>
      </c>
      <c r="AE230" s="42">
        <f t="shared" si="44"/>
        <v>89132869</v>
      </c>
      <c r="AF230" s="42">
        <f t="shared" si="45"/>
        <v>171659</v>
      </c>
      <c r="AG230" s="42">
        <f t="shared" si="46"/>
        <v>0</v>
      </c>
      <c r="AH230" s="42">
        <f t="shared" si="47"/>
        <v>3568000</v>
      </c>
      <c r="AI230" s="42"/>
      <c r="AJ230" s="44">
        <f t="shared" si="48"/>
        <v>131932852</v>
      </c>
    </row>
    <row r="231" spans="1:36">
      <c r="A231" s="18">
        <f t="shared" si="49"/>
        <v>2031</v>
      </c>
      <c r="B231" s="18" t="s">
        <v>31</v>
      </c>
      <c r="C231" s="36">
        <f>'IND GS'!R272</f>
        <v>31047</v>
      </c>
      <c r="D231" s="36">
        <f>'IND GSD-Sec'!R272+'IND GSD-Pri'!R272</f>
        <v>5254097</v>
      </c>
      <c r="E231" s="36">
        <f>'IND GSDTSec'!R272</f>
        <v>178888</v>
      </c>
      <c r="F231" s="36">
        <f>'IND GSTOU'!R272</f>
        <v>17568</v>
      </c>
      <c r="G231" s="36">
        <f>'IND LP-SEC'!R272+'IND LP-PRI'!R272</f>
        <v>3810841</v>
      </c>
      <c r="H231" s="42">
        <f>'IND LPT-SEC'!R272+'IND LPT-PRI'!R272</f>
        <v>2318533</v>
      </c>
      <c r="I231" s="42">
        <f>'IND RTP'!R272</f>
        <v>121203</v>
      </c>
      <c r="J231" s="36">
        <v>4072</v>
      </c>
      <c r="K231" s="52"/>
      <c r="L231" s="52"/>
      <c r="M231" s="186"/>
      <c r="N231" s="52"/>
      <c r="O231" s="59">
        <v>51000</v>
      </c>
      <c r="P231" s="52"/>
      <c r="Q231" s="52"/>
      <c r="R231" s="51">
        <v>3257000</v>
      </c>
      <c r="S231" s="51">
        <v>21321000</v>
      </c>
      <c r="T231" s="59">
        <v>93121000</v>
      </c>
      <c r="U231" s="59">
        <v>170000</v>
      </c>
      <c r="V231" s="59">
        <v>0</v>
      </c>
      <c r="W231" s="59">
        <v>3567000</v>
      </c>
      <c r="Y231" s="42">
        <f t="shared" si="38"/>
        <v>31047</v>
      </c>
      <c r="Z231" s="42">
        <f t="shared" si="39"/>
        <v>5305097</v>
      </c>
      <c r="AA231" s="42">
        <f t="shared" si="40"/>
        <v>178888</v>
      </c>
      <c r="AB231" s="42">
        <f t="shared" si="41"/>
        <v>17568</v>
      </c>
      <c r="AC231" s="42">
        <f t="shared" si="42"/>
        <v>7067841</v>
      </c>
      <c r="AD231" s="42">
        <f t="shared" si="43"/>
        <v>23639533</v>
      </c>
      <c r="AE231" s="42">
        <f t="shared" si="44"/>
        <v>93242203</v>
      </c>
      <c r="AF231" s="42">
        <f t="shared" si="45"/>
        <v>174072</v>
      </c>
      <c r="AG231" s="42">
        <f t="shared" si="46"/>
        <v>0</v>
      </c>
      <c r="AH231" s="42">
        <f t="shared" si="47"/>
        <v>3567000</v>
      </c>
      <c r="AI231" s="42"/>
      <c r="AJ231" s="44">
        <f t="shared" si="48"/>
        <v>133223249</v>
      </c>
    </row>
    <row r="232" spans="1:36">
      <c r="A232" s="18">
        <f t="shared" si="49"/>
        <v>2031</v>
      </c>
      <c r="B232" s="18" t="s">
        <v>32</v>
      </c>
      <c r="C232" s="36">
        <f>'IND GS'!R273</f>
        <v>30865</v>
      </c>
      <c r="D232" s="36">
        <f>'IND GSD-Sec'!R273+'IND GSD-Pri'!R273</f>
        <v>5046924</v>
      </c>
      <c r="E232" s="36">
        <f>'IND GSDTSec'!R273</f>
        <v>168828</v>
      </c>
      <c r="F232" s="36">
        <f>'IND GSTOU'!R273</f>
        <v>22690</v>
      </c>
      <c r="G232" s="36">
        <f>'IND LP-SEC'!R273+'IND LP-PRI'!R273</f>
        <v>3580032</v>
      </c>
      <c r="H232" s="42">
        <f>'IND LPT-SEC'!R273+'IND LPT-PRI'!R273</f>
        <v>2287145</v>
      </c>
      <c r="I232" s="42">
        <f>'IND RTP'!R273</f>
        <v>115551</v>
      </c>
      <c r="J232" s="36">
        <v>1379</v>
      </c>
      <c r="K232" s="52"/>
      <c r="L232" s="52"/>
      <c r="M232" s="186"/>
      <c r="N232" s="52"/>
      <c r="O232" s="59">
        <v>46000</v>
      </c>
      <c r="P232" s="52"/>
      <c r="Q232" s="52"/>
      <c r="R232" s="51">
        <v>2900000</v>
      </c>
      <c r="S232" s="51">
        <v>22292000</v>
      </c>
      <c r="T232" s="59">
        <v>77269000</v>
      </c>
      <c r="U232" s="59">
        <v>153000</v>
      </c>
      <c r="V232" s="59">
        <v>0</v>
      </c>
      <c r="W232" s="59">
        <v>3222000</v>
      </c>
      <c r="Y232" s="42">
        <f t="shared" si="38"/>
        <v>30865</v>
      </c>
      <c r="Z232" s="42">
        <f t="shared" si="39"/>
        <v>5092924</v>
      </c>
      <c r="AA232" s="42">
        <f t="shared" si="40"/>
        <v>168828</v>
      </c>
      <c r="AB232" s="42">
        <f t="shared" si="41"/>
        <v>22690</v>
      </c>
      <c r="AC232" s="42">
        <f t="shared" si="42"/>
        <v>6480032</v>
      </c>
      <c r="AD232" s="42">
        <f t="shared" si="43"/>
        <v>24579145</v>
      </c>
      <c r="AE232" s="42">
        <f t="shared" si="44"/>
        <v>77384551</v>
      </c>
      <c r="AF232" s="42">
        <f t="shared" si="45"/>
        <v>154379</v>
      </c>
      <c r="AG232" s="42">
        <f t="shared" si="46"/>
        <v>0</v>
      </c>
      <c r="AH232" s="42">
        <f t="shared" si="47"/>
        <v>3222000</v>
      </c>
      <c r="AI232" s="42"/>
      <c r="AJ232" s="44">
        <f t="shared" si="48"/>
        <v>117135414</v>
      </c>
    </row>
    <row r="233" spans="1:36">
      <c r="A233" s="18">
        <f t="shared" si="49"/>
        <v>2031</v>
      </c>
      <c r="B233" s="18" t="s">
        <v>33</v>
      </c>
      <c r="C233" s="36">
        <f>'IND GS'!R274</f>
        <v>30740</v>
      </c>
      <c r="D233" s="36">
        <f>'IND GSD-Sec'!R274+'IND GSD-Pri'!R274</f>
        <v>5051341</v>
      </c>
      <c r="E233" s="36">
        <f>'IND GSDTSec'!R274</f>
        <v>169325</v>
      </c>
      <c r="F233" s="36">
        <f>'IND GSTOU'!R274</f>
        <v>21547</v>
      </c>
      <c r="G233" s="36">
        <f>'IND LP-SEC'!R274+'IND LP-PRI'!R274</f>
        <v>3852942</v>
      </c>
      <c r="H233" s="42">
        <f>'IND LPT-SEC'!R274+'IND LPT-PRI'!R274</f>
        <v>2195915</v>
      </c>
      <c r="I233" s="42">
        <f>'IND RTP'!R274</f>
        <v>122638</v>
      </c>
      <c r="J233" s="36">
        <v>816</v>
      </c>
      <c r="K233" s="52"/>
      <c r="L233" s="52"/>
      <c r="M233" s="186"/>
      <c r="N233" s="52"/>
      <c r="O233" s="59">
        <v>51000</v>
      </c>
      <c r="P233" s="52"/>
      <c r="Q233" s="52"/>
      <c r="R233" s="51">
        <v>3184000</v>
      </c>
      <c r="S233" s="51">
        <v>21964000</v>
      </c>
      <c r="T233" s="59">
        <v>95301000</v>
      </c>
      <c r="U233" s="59">
        <v>170000</v>
      </c>
      <c r="V233" s="59">
        <v>0</v>
      </c>
      <c r="W233" s="59">
        <v>3567000</v>
      </c>
      <c r="Y233" s="42">
        <f t="shared" si="38"/>
        <v>30740</v>
      </c>
      <c r="Z233" s="42">
        <f t="shared" si="39"/>
        <v>5102341</v>
      </c>
      <c r="AA233" s="42">
        <f t="shared" si="40"/>
        <v>169325</v>
      </c>
      <c r="AB233" s="42">
        <f t="shared" si="41"/>
        <v>21547</v>
      </c>
      <c r="AC233" s="42">
        <f t="shared" si="42"/>
        <v>7036942</v>
      </c>
      <c r="AD233" s="42">
        <f t="shared" si="43"/>
        <v>24159915</v>
      </c>
      <c r="AE233" s="42">
        <f t="shared" si="44"/>
        <v>95423638</v>
      </c>
      <c r="AF233" s="42">
        <f t="shared" si="45"/>
        <v>170816</v>
      </c>
      <c r="AG233" s="42">
        <f t="shared" si="46"/>
        <v>0</v>
      </c>
      <c r="AH233" s="42">
        <f t="shared" si="47"/>
        <v>3567000</v>
      </c>
      <c r="AI233" s="42"/>
      <c r="AJ233" s="44">
        <f t="shared" si="48"/>
        <v>135682264</v>
      </c>
    </row>
    <row r="234" spans="1:36">
      <c r="A234" s="18">
        <f t="shared" si="49"/>
        <v>2031</v>
      </c>
      <c r="B234" s="18" t="s">
        <v>34</v>
      </c>
      <c r="C234" s="36">
        <f>'IND GS'!R275</f>
        <v>30366</v>
      </c>
      <c r="D234" s="36">
        <f>'IND GSD-Sec'!R275+'IND GSD-Pri'!R275</f>
        <v>5373361</v>
      </c>
      <c r="E234" s="36">
        <f>'IND GSDTSec'!R275</f>
        <v>177198</v>
      </c>
      <c r="F234" s="36">
        <f>'IND GSTOU'!R275</f>
        <v>20458</v>
      </c>
      <c r="G234" s="36">
        <f>'IND LP-SEC'!R275+'IND LP-PRI'!R275</f>
        <v>4138705</v>
      </c>
      <c r="H234" s="42">
        <f>'IND LPT-SEC'!R275+'IND LPT-PRI'!R275</f>
        <v>2397180</v>
      </c>
      <c r="I234" s="42">
        <f>'IND RTP'!R275</f>
        <v>125036</v>
      </c>
      <c r="J234" s="36">
        <v>87077</v>
      </c>
      <c r="K234" s="52"/>
      <c r="L234" s="52"/>
      <c r="M234" s="186"/>
      <c r="N234" s="52"/>
      <c r="O234" s="59">
        <v>49000</v>
      </c>
      <c r="P234" s="52"/>
      <c r="Q234" s="52"/>
      <c r="R234" s="51">
        <v>3123000</v>
      </c>
      <c r="S234" s="51">
        <v>23027000</v>
      </c>
      <c r="T234" s="59">
        <v>96519000</v>
      </c>
      <c r="U234" s="59">
        <v>164000</v>
      </c>
      <c r="V234" s="59">
        <v>0</v>
      </c>
      <c r="W234" s="59">
        <v>3452000</v>
      </c>
      <c r="Y234" s="42">
        <f t="shared" si="38"/>
        <v>30366</v>
      </c>
      <c r="Z234" s="42">
        <f t="shared" si="39"/>
        <v>5422361</v>
      </c>
      <c r="AA234" s="42">
        <f t="shared" si="40"/>
        <v>177198</v>
      </c>
      <c r="AB234" s="42">
        <f t="shared" si="41"/>
        <v>20458</v>
      </c>
      <c r="AC234" s="42">
        <f t="shared" si="42"/>
        <v>7261705</v>
      </c>
      <c r="AD234" s="42">
        <f t="shared" si="43"/>
        <v>25424180</v>
      </c>
      <c r="AE234" s="42">
        <f t="shared" si="44"/>
        <v>96644036</v>
      </c>
      <c r="AF234" s="42">
        <f t="shared" si="45"/>
        <v>251077</v>
      </c>
      <c r="AG234" s="42">
        <f t="shared" si="46"/>
        <v>0</v>
      </c>
      <c r="AH234" s="42">
        <f t="shared" si="47"/>
        <v>3452000</v>
      </c>
      <c r="AI234" s="42"/>
      <c r="AJ234" s="44">
        <f t="shared" si="48"/>
        <v>138683381</v>
      </c>
    </row>
    <row r="235" spans="1:36">
      <c r="A235" s="18">
        <f t="shared" si="49"/>
        <v>2031</v>
      </c>
      <c r="B235" s="18" t="s">
        <v>35</v>
      </c>
      <c r="C235" s="36">
        <f>'IND GS'!R276</f>
        <v>23886</v>
      </c>
      <c r="D235" s="36">
        <f>'IND GSD-Sec'!R276+'IND GSD-Pri'!R276</f>
        <v>5506230</v>
      </c>
      <c r="E235" s="36">
        <f>'IND GSDTSec'!R276</f>
        <v>196089</v>
      </c>
      <c r="F235" s="36">
        <f>'IND GSTOU'!R276</f>
        <v>30666</v>
      </c>
      <c r="G235" s="36">
        <f>'IND LP-SEC'!R276+'IND LP-PRI'!R276</f>
        <v>4190500</v>
      </c>
      <c r="H235" s="42">
        <f>'IND LPT-SEC'!R276+'IND LPT-PRI'!R276</f>
        <v>2424586</v>
      </c>
      <c r="I235" s="42">
        <f>'IND RTP'!R276</f>
        <v>124610</v>
      </c>
      <c r="J235" s="36">
        <v>8244</v>
      </c>
      <c r="K235" s="52"/>
      <c r="L235" s="52"/>
      <c r="M235" s="186"/>
      <c r="N235" s="52"/>
      <c r="O235" s="59">
        <v>51000</v>
      </c>
      <c r="P235" s="52"/>
      <c r="Q235" s="52"/>
      <c r="R235" s="51">
        <v>3330000</v>
      </c>
      <c r="S235" s="51">
        <v>26958000</v>
      </c>
      <c r="T235" s="59">
        <v>109795000</v>
      </c>
      <c r="U235" s="59">
        <v>170000</v>
      </c>
      <c r="V235" s="59">
        <v>0</v>
      </c>
      <c r="W235" s="59">
        <v>3567000</v>
      </c>
      <c r="Y235" s="42">
        <f t="shared" si="38"/>
        <v>23886</v>
      </c>
      <c r="Z235" s="42">
        <f t="shared" si="39"/>
        <v>5557230</v>
      </c>
      <c r="AA235" s="42">
        <f t="shared" si="40"/>
        <v>196089</v>
      </c>
      <c r="AB235" s="42">
        <f t="shared" si="41"/>
        <v>30666</v>
      </c>
      <c r="AC235" s="42">
        <f t="shared" si="42"/>
        <v>7520500</v>
      </c>
      <c r="AD235" s="42">
        <f t="shared" si="43"/>
        <v>29382586</v>
      </c>
      <c r="AE235" s="42">
        <f t="shared" si="44"/>
        <v>109919610</v>
      </c>
      <c r="AF235" s="42">
        <f t="shared" si="45"/>
        <v>178244</v>
      </c>
      <c r="AG235" s="42">
        <f t="shared" si="46"/>
        <v>0</v>
      </c>
      <c r="AH235" s="42">
        <f t="shared" si="47"/>
        <v>3567000</v>
      </c>
      <c r="AI235" s="42"/>
      <c r="AJ235" s="44">
        <f t="shared" si="48"/>
        <v>156375811</v>
      </c>
    </row>
    <row r="236" spans="1:36">
      <c r="A236" s="18">
        <f t="shared" si="49"/>
        <v>2031</v>
      </c>
      <c r="B236" s="18" t="s">
        <v>36</v>
      </c>
      <c r="C236" s="36">
        <f>'IND GS'!R277</f>
        <v>27478</v>
      </c>
      <c r="D236" s="36">
        <f>'IND GSD-Sec'!R277+'IND GSD-Pri'!R277</f>
        <v>6200689</v>
      </c>
      <c r="E236" s="36">
        <f>'IND GSDTSec'!R277</f>
        <v>215037</v>
      </c>
      <c r="F236" s="36">
        <f>'IND GSTOU'!R277</f>
        <v>29180</v>
      </c>
      <c r="G236" s="36">
        <f>'IND LP-SEC'!R277+'IND LP-PRI'!R277</f>
        <v>4779385</v>
      </c>
      <c r="H236" s="42">
        <f>'IND LPT-SEC'!R277+'IND LPT-PRI'!R277</f>
        <v>2543877</v>
      </c>
      <c r="I236" s="42">
        <f>'IND RTP'!R277</f>
        <v>141532</v>
      </c>
      <c r="J236" s="36">
        <v>1353</v>
      </c>
      <c r="K236" s="52"/>
      <c r="L236" s="52"/>
      <c r="M236" s="186"/>
      <c r="N236" s="52"/>
      <c r="O236" s="59">
        <v>49000</v>
      </c>
      <c r="P236" s="52"/>
      <c r="Q236" s="52"/>
      <c r="R236" s="51">
        <v>3313000</v>
      </c>
      <c r="S236" s="51">
        <v>25604000</v>
      </c>
      <c r="T236" s="59">
        <v>111415000</v>
      </c>
      <c r="U236" s="59">
        <v>164000</v>
      </c>
      <c r="V236" s="59">
        <v>0</v>
      </c>
      <c r="W236" s="59">
        <v>3452000</v>
      </c>
      <c r="Y236" s="42">
        <f t="shared" si="38"/>
        <v>27478</v>
      </c>
      <c r="Z236" s="42">
        <f t="shared" si="39"/>
        <v>6249689</v>
      </c>
      <c r="AA236" s="42">
        <f t="shared" si="40"/>
        <v>215037</v>
      </c>
      <c r="AB236" s="42">
        <f t="shared" si="41"/>
        <v>29180</v>
      </c>
      <c r="AC236" s="42">
        <f t="shared" si="42"/>
        <v>8092385</v>
      </c>
      <c r="AD236" s="42">
        <f t="shared" si="43"/>
        <v>28147877</v>
      </c>
      <c r="AE236" s="42">
        <f t="shared" si="44"/>
        <v>111556532</v>
      </c>
      <c r="AF236" s="42">
        <f t="shared" si="45"/>
        <v>165353</v>
      </c>
      <c r="AG236" s="42">
        <f t="shared" si="46"/>
        <v>0</v>
      </c>
      <c r="AH236" s="42">
        <f t="shared" si="47"/>
        <v>3452000</v>
      </c>
      <c r="AI236" s="42"/>
      <c r="AJ236" s="44">
        <f t="shared" si="48"/>
        <v>157935531</v>
      </c>
    </row>
    <row r="237" spans="1:36">
      <c r="A237" s="18">
        <f t="shared" si="49"/>
        <v>2031</v>
      </c>
      <c r="B237" s="18" t="s">
        <v>41</v>
      </c>
      <c r="C237" s="36">
        <f>'IND GS'!R278</f>
        <v>29609</v>
      </c>
      <c r="D237" s="36">
        <f>'IND GSD-Sec'!R278+'IND GSD-Pri'!R278</f>
        <v>6617832</v>
      </c>
      <c r="E237" s="36">
        <f>'IND GSDTSec'!R278</f>
        <v>227822</v>
      </c>
      <c r="F237" s="36">
        <f>'IND GSTOU'!R278</f>
        <v>27398</v>
      </c>
      <c r="G237" s="36">
        <f>'IND LP-SEC'!R278+'IND LP-PRI'!R278</f>
        <v>4739281</v>
      </c>
      <c r="H237" s="42">
        <f>'IND LPT-SEC'!R278+'IND LPT-PRI'!R278</f>
        <v>2558716</v>
      </c>
      <c r="I237" s="42">
        <f>'IND RTP'!R278</f>
        <v>145413</v>
      </c>
      <c r="J237" s="36">
        <v>3688</v>
      </c>
      <c r="K237" s="52"/>
      <c r="L237" s="52"/>
      <c r="M237" s="186"/>
      <c r="N237" s="52"/>
      <c r="O237" s="59">
        <v>51000</v>
      </c>
      <c r="P237" s="52"/>
      <c r="Q237" s="52"/>
      <c r="R237" s="51">
        <v>3473000</v>
      </c>
      <c r="S237" s="51">
        <v>28600000</v>
      </c>
      <c r="T237" s="59">
        <v>125984000</v>
      </c>
      <c r="U237" s="59">
        <v>170000</v>
      </c>
      <c r="V237" s="59">
        <v>0</v>
      </c>
      <c r="W237" s="59">
        <v>3567000</v>
      </c>
      <c r="Y237" s="42">
        <f t="shared" si="38"/>
        <v>29609</v>
      </c>
      <c r="Z237" s="42">
        <f t="shared" si="39"/>
        <v>6668832</v>
      </c>
      <c r="AA237" s="42">
        <f t="shared" si="40"/>
        <v>227822</v>
      </c>
      <c r="AB237" s="42">
        <f t="shared" si="41"/>
        <v>27398</v>
      </c>
      <c r="AC237" s="42">
        <f t="shared" si="42"/>
        <v>8212281</v>
      </c>
      <c r="AD237" s="42">
        <f t="shared" si="43"/>
        <v>31158716</v>
      </c>
      <c r="AE237" s="42">
        <f t="shared" si="44"/>
        <v>126129413</v>
      </c>
      <c r="AF237" s="42">
        <f t="shared" si="45"/>
        <v>173688</v>
      </c>
      <c r="AG237" s="42">
        <f t="shared" si="46"/>
        <v>0</v>
      </c>
      <c r="AH237" s="42">
        <f t="shared" si="47"/>
        <v>3567000</v>
      </c>
      <c r="AI237" s="42"/>
      <c r="AJ237" s="44">
        <f t="shared" si="48"/>
        <v>176194759</v>
      </c>
    </row>
    <row r="238" spans="1:36">
      <c r="A238" s="18">
        <f t="shared" si="49"/>
        <v>2031</v>
      </c>
      <c r="B238" s="18" t="s">
        <v>42</v>
      </c>
      <c r="C238" s="36">
        <f>'IND GS'!R279</f>
        <v>31421</v>
      </c>
      <c r="D238" s="36">
        <f>'IND GSD-Sec'!R279+'IND GSD-Pri'!R279</f>
        <v>6611145</v>
      </c>
      <c r="E238" s="36">
        <f>'IND GSDTSec'!R279</f>
        <v>219993</v>
      </c>
      <c r="F238" s="36">
        <f>'IND GSTOU'!R279</f>
        <v>31219</v>
      </c>
      <c r="G238" s="36">
        <f>'IND LP-SEC'!R279+'IND LP-PRI'!R279</f>
        <v>4900736</v>
      </c>
      <c r="H238" s="42">
        <f>'IND LPT-SEC'!R279+'IND LPT-PRI'!R279</f>
        <v>2559272</v>
      </c>
      <c r="I238" s="42">
        <f>'IND RTP'!R279</f>
        <v>150335</v>
      </c>
      <c r="J238" s="36">
        <v>16777</v>
      </c>
      <c r="K238" s="52"/>
      <c r="L238" s="52"/>
      <c r="M238" s="186"/>
      <c r="N238" s="52"/>
      <c r="O238" s="59">
        <v>51000</v>
      </c>
      <c r="P238" s="52"/>
      <c r="Q238" s="52"/>
      <c r="R238" s="51">
        <v>3457000</v>
      </c>
      <c r="S238" s="51">
        <v>32443000</v>
      </c>
      <c r="T238" s="59">
        <v>124379000</v>
      </c>
      <c r="U238" s="59">
        <v>170000</v>
      </c>
      <c r="V238" s="59">
        <v>0</v>
      </c>
      <c r="W238" s="59">
        <v>3567000</v>
      </c>
      <c r="Y238" s="42">
        <f t="shared" si="38"/>
        <v>31421</v>
      </c>
      <c r="Z238" s="42">
        <f t="shared" si="39"/>
        <v>6662145</v>
      </c>
      <c r="AA238" s="42">
        <f t="shared" si="40"/>
        <v>219993</v>
      </c>
      <c r="AB238" s="42">
        <f t="shared" si="41"/>
        <v>31219</v>
      </c>
      <c r="AC238" s="42">
        <f t="shared" si="42"/>
        <v>8357736</v>
      </c>
      <c r="AD238" s="42">
        <f t="shared" si="43"/>
        <v>35002272</v>
      </c>
      <c r="AE238" s="42">
        <f t="shared" si="44"/>
        <v>124529335</v>
      </c>
      <c r="AF238" s="42">
        <f t="shared" si="45"/>
        <v>186777</v>
      </c>
      <c r="AG238" s="42">
        <f t="shared" si="46"/>
        <v>0</v>
      </c>
      <c r="AH238" s="42">
        <f t="shared" si="47"/>
        <v>3567000</v>
      </c>
      <c r="AI238" s="42"/>
      <c r="AJ238" s="44">
        <f t="shared" si="48"/>
        <v>178587898</v>
      </c>
    </row>
    <row r="239" spans="1:36">
      <c r="A239" s="18">
        <f t="shared" si="49"/>
        <v>2031</v>
      </c>
      <c r="B239" s="18" t="s">
        <v>43</v>
      </c>
      <c r="C239" s="36">
        <f>'IND GS'!R280</f>
        <v>33622</v>
      </c>
      <c r="D239" s="36">
        <f>'IND GSD-Sec'!R280+'IND GSD-Pri'!R280</f>
        <v>6412166</v>
      </c>
      <c r="E239" s="36">
        <f>'IND GSDTSec'!R280</f>
        <v>218563</v>
      </c>
      <c r="F239" s="36">
        <f>'IND GSTOU'!R280</f>
        <v>29188</v>
      </c>
      <c r="G239" s="36">
        <f>'IND LP-SEC'!R280+'IND LP-PRI'!R280</f>
        <v>4947967</v>
      </c>
      <c r="H239" s="42">
        <f>'IND LPT-SEC'!R280+'IND LPT-PRI'!R280</f>
        <v>2646955</v>
      </c>
      <c r="I239" s="42">
        <f>'IND RTP'!R280</f>
        <v>149200</v>
      </c>
      <c r="J239" s="36">
        <v>5241</v>
      </c>
      <c r="K239" s="52"/>
      <c r="L239" s="52"/>
      <c r="M239" s="186"/>
      <c r="N239" s="52"/>
      <c r="O239" s="59">
        <v>49000</v>
      </c>
      <c r="P239" s="52"/>
      <c r="Q239" s="52"/>
      <c r="R239" s="51">
        <v>3426000</v>
      </c>
      <c r="S239" s="51">
        <v>27035000</v>
      </c>
      <c r="T239" s="59">
        <v>113296000</v>
      </c>
      <c r="U239" s="59">
        <v>164000</v>
      </c>
      <c r="V239" s="59">
        <v>0</v>
      </c>
      <c r="W239" s="59">
        <v>3452000</v>
      </c>
      <c r="Y239" s="42">
        <f t="shared" si="38"/>
        <v>33622</v>
      </c>
      <c r="Z239" s="42">
        <f t="shared" si="39"/>
        <v>6461166</v>
      </c>
      <c r="AA239" s="42">
        <f t="shared" si="40"/>
        <v>218563</v>
      </c>
      <c r="AB239" s="42">
        <f t="shared" si="41"/>
        <v>29188</v>
      </c>
      <c r="AC239" s="42">
        <f t="shared" si="42"/>
        <v>8373967</v>
      </c>
      <c r="AD239" s="42">
        <f t="shared" si="43"/>
        <v>29681955</v>
      </c>
      <c r="AE239" s="42">
        <f t="shared" si="44"/>
        <v>113445200</v>
      </c>
      <c r="AF239" s="42">
        <f t="shared" si="45"/>
        <v>169241</v>
      </c>
      <c r="AG239" s="42">
        <f t="shared" si="46"/>
        <v>0</v>
      </c>
      <c r="AH239" s="42">
        <f t="shared" si="47"/>
        <v>3452000</v>
      </c>
      <c r="AI239" s="42"/>
      <c r="AJ239" s="44">
        <f t="shared" si="48"/>
        <v>161864902</v>
      </c>
    </row>
    <row r="240" spans="1:36">
      <c r="A240" s="18">
        <f t="shared" si="49"/>
        <v>2031</v>
      </c>
      <c r="B240" s="18" t="s">
        <v>44</v>
      </c>
      <c r="C240" s="36">
        <f>'IND GS'!R281</f>
        <v>27468</v>
      </c>
      <c r="D240" s="36">
        <f>'IND GSD-Sec'!R281+'IND GSD-Pri'!R281</f>
        <v>5856167</v>
      </c>
      <c r="E240" s="36">
        <f>'IND GSDTSec'!R281</f>
        <v>211957</v>
      </c>
      <c r="F240" s="36">
        <f>'IND GSTOU'!R281</f>
        <v>24802</v>
      </c>
      <c r="G240" s="36">
        <f>'IND LP-SEC'!R281+'IND LP-PRI'!R281</f>
        <v>4399856</v>
      </c>
      <c r="H240" s="42">
        <f>'IND LPT-SEC'!R281+'IND LPT-PRI'!R281</f>
        <v>2386011</v>
      </c>
      <c r="I240" s="42">
        <f>'IND RTP'!R281</f>
        <v>135877</v>
      </c>
      <c r="J240" s="36">
        <v>5149</v>
      </c>
      <c r="K240" s="52"/>
      <c r="L240" s="52"/>
      <c r="M240" s="186"/>
      <c r="N240" s="52"/>
      <c r="O240" s="59">
        <v>51000</v>
      </c>
      <c r="P240" s="52"/>
      <c r="Q240" s="52"/>
      <c r="R240" s="51">
        <v>3363000</v>
      </c>
      <c r="S240" s="51">
        <v>25025000</v>
      </c>
      <c r="T240" s="59">
        <v>103131000</v>
      </c>
      <c r="U240" s="59">
        <v>170000</v>
      </c>
      <c r="V240" s="59">
        <v>6962000</v>
      </c>
      <c r="W240" s="59">
        <v>3567000</v>
      </c>
      <c r="Y240" s="42">
        <f t="shared" si="38"/>
        <v>27468</v>
      </c>
      <c r="Z240" s="42">
        <f t="shared" si="39"/>
        <v>5907167</v>
      </c>
      <c r="AA240" s="42">
        <f t="shared" si="40"/>
        <v>211957</v>
      </c>
      <c r="AB240" s="42">
        <f t="shared" si="41"/>
        <v>24802</v>
      </c>
      <c r="AC240" s="42">
        <f t="shared" si="42"/>
        <v>7762856</v>
      </c>
      <c r="AD240" s="42">
        <f t="shared" si="43"/>
        <v>27411011</v>
      </c>
      <c r="AE240" s="42">
        <f t="shared" si="44"/>
        <v>103266877</v>
      </c>
      <c r="AF240" s="42">
        <f t="shared" si="45"/>
        <v>175149</v>
      </c>
      <c r="AG240" s="42">
        <f t="shared" si="46"/>
        <v>6962000</v>
      </c>
      <c r="AH240" s="42">
        <f t="shared" si="47"/>
        <v>3567000</v>
      </c>
      <c r="AI240" s="42"/>
      <c r="AJ240" s="44">
        <f t="shared" si="48"/>
        <v>155316287</v>
      </c>
    </row>
    <row r="241" spans="1:36">
      <c r="A241" s="18">
        <f t="shared" si="49"/>
        <v>2031</v>
      </c>
      <c r="B241" s="18" t="s">
        <v>45</v>
      </c>
      <c r="C241" s="36">
        <f>'IND GS'!R282</f>
        <v>22628</v>
      </c>
      <c r="D241" s="36">
        <f>'IND GSD-Sec'!R282+'IND GSD-Pri'!R282</f>
        <v>4864782</v>
      </c>
      <c r="E241" s="36">
        <f>'IND GSDTSec'!R282</f>
        <v>190106</v>
      </c>
      <c r="F241" s="36">
        <f>'IND GSTOU'!R282</f>
        <v>20292</v>
      </c>
      <c r="G241" s="36">
        <f>'IND LP-SEC'!R282+'IND LP-PRI'!R282</f>
        <v>3761772</v>
      </c>
      <c r="H241" s="42">
        <f>'IND LPT-SEC'!R282+'IND LPT-PRI'!R282</f>
        <v>2307699</v>
      </c>
      <c r="I241" s="42">
        <f>'IND RTP'!R282</f>
        <v>117634</v>
      </c>
      <c r="J241" s="36">
        <v>2196</v>
      </c>
      <c r="K241" s="52"/>
      <c r="L241" s="52"/>
      <c r="M241" s="186"/>
      <c r="N241" s="52"/>
      <c r="O241" s="59">
        <v>49000</v>
      </c>
      <c r="P241" s="52"/>
      <c r="Q241" s="52"/>
      <c r="R241" s="51">
        <v>3172000</v>
      </c>
      <c r="S241" s="51">
        <v>22276000</v>
      </c>
      <c r="T241" s="59">
        <v>88605000</v>
      </c>
      <c r="U241" s="59">
        <v>164000</v>
      </c>
      <c r="V241" s="59">
        <v>6738000</v>
      </c>
      <c r="W241" s="59">
        <v>3452000</v>
      </c>
      <c r="Y241" s="42">
        <f t="shared" si="38"/>
        <v>22628</v>
      </c>
      <c r="Z241" s="42">
        <f t="shared" si="39"/>
        <v>4913782</v>
      </c>
      <c r="AA241" s="42">
        <f t="shared" si="40"/>
        <v>190106</v>
      </c>
      <c r="AB241" s="42">
        <f t="shared" si="41"/>
        <v>20292</v>
      </c>
      <c r="AC241" s="42">
        <f t="shared" si="42"/>
        <v>6933772</v>
      </c>
      <c r="AD241" s="42">
        <f t="shared" si="43"/>
        <v>24583699</v>
      </c>
      <c r="AE241" s="42">
        <f t="shared" si="44"/>
        <v>88722634</v>
      </c>
      <c r="AF241" s="42">
        <f t="shared" si="45"/>
        <v>166196</v>
      </c>
      <c r="AG241" s="42">
        <f t="shared" si="46"/>
        <v>6738000</v>
      </c>
      <c r="AH241" s="42">
        <f t="shared" si="47"/>
        <v>3452000</v>
      </c>
      <c r="AI241" s="42"/>
      <c r="AJ241" s="44">
        <f t="shared" si="48"/>
        <v>135743109</v>
      </c>
    </row>
    <row r="242" spans="1:36">
      <c r="A242" s="18">
        <f t="shared" si="49"/>
        <v>2031</v>
      </c>
      <c r="B242" s="18" t="s">
        <v>46</v>
      </c>
      <c r="C242" s="36">
        <f>'IND GS'!R283</f>
        <v>25901</v>
      </c>
      <c r="D242" s="36">
        <f>'IND GSD-Sec'!R283+'IND GSD-Pri'!R283</f>
        <v>5143792</v>
      </c>
      <c r="E242" s="36">
        <f>'IND GSDTSec'!R283</f>
        <v>181604</v>
      </c>
      <c r="F242" s="36">
        <f>'IND GSTOU'!R283</f>
        <v>18983</v>
      </c>
      <c r="G242" s="36">
        <f>'IND LP-SEC'!R283+'IND LP-PRI'!R283</f>
        <v>3925623</v>
      </c>
      <c r="H242" s="42">
        <f>'IND LPT-SEC'!R283+'IND LPT-PRI'!R283</f>
        <v>2365293</v>
      </c>
      <c r="I242" s="42">
        <f>'IND RTP'!R283</f>
        <v>124869</v>
      </c>
      <c r="J242" s="36">
        <v>659</v>
      </c>
      <c r="K242" s="52"/>
      <c r="L242" s="52"/>
      <c r="M242" s="186"/>
      <c r="N242" s="52"/>
      <c r="O242" s="59">
        <v>52000</v>
      </c>
      <c r="P242" s="52"/>
      <c r="Q242" s="52"/>
      <c r="R242" s="51">
        <v>3242000</v>
      </c>
      <c r="S242" s="51">
        <v>24135000</v>
      </c>
      <c r="T242" s="59">
        <v>89008000</v>
      </c>
      <c r="U242" s="59">
        <v>171000</v>
      </c>
      <c r="V242" s="59">
        <v>0</v>
      </c>
      <c r="W242" s="59">
        <v>3568000</v>
      </c>
      <c r="Y242" s="42">
        <f t="shared" si="38"/>
        <v>25901</v>
      </c>
      <c r="Z242" s="42">
        <f t="shared" si="39"/>
        <v>5195792</v>
      </c>
      <c r="AA242" s="42">
        <f t="shared" si="40"/>
        <v>181604</v>
      </c>
      <c r="AB242" s="42">
        <f t="shared" si="41"/>
        <v>18983</v>
      </c>
      <c r="AC242" s="42">
        <f t="shared" si="42"/>
        <v>7167623</v>
      </c>
      <c r="AD242" s="42">
        <f t="shared" si="43"/>
        <v>26500293</v>
      </c>
      <c r="AE242" s="42">
        <f t="shared" si="44"/>
        <v>89132869</v>
      </c>
      <c r="AF242" s="42">
        <f t="shared" si="45"/>
        <v>171659</v>
      </c>
      <c r="AG242" s="42">
        <f t="shared" si="46"/>
        <v>0</v>
      </c>
      <c r="AH242" s="42">
        <f t="shared" si="47"/>
        <v>3568000</v>
      </c>
      <c r="AI242" s="42"/>
      <c r="AJ242" s="44">
        <f t="shared" si="48"/>
        <v>131962724</v>
      </c>
    </row>
    <row r="243" spans="1:36">
      <c r="A243" s="18">
        <f t="shared" si="49"/>
        <v>2032</v>
      </c>
      <c r="B243" s="18" t="s">
        <v>31</v>
      </c>
      <c r="C243" s="36">
        <f>'IND GS'!R284</f>
        <v>31047</v>
      </c>
      <c r="D243" s="36">
        <f>'IND GSD-Sec'!R284+'IND GSD-Pri'!R284</f>
        <v>5284748</v>
      </c>
      <c r="E243" s="36">
        <f>'IND GSDTSec'!R284</f>
        <v>178888</v>
      </c>
      <c r="F243" s="36">
        <f>'IND GSTOU'!R284</f>
        <v>17568</v>
      </c>
      <c r="G243" s="36">
        <f>'IND LP-SEC'!R284+'IND LP-PRI'!R284</f>
        <v>3810841</v>
      </c>
      <c r="H243" s="42">
        <f>'IND LPT-SEC'!R284+'IND LPT-PRI'!R284</f>
        <v>2318533</v>
      </c>
      <c r="I243" s="42">
        <f>'IND RTP'!R284</f>
        <v>121203</v>
      </c>
      <c r="J243" s="36">
        <v>4072</v>
      </c>
      <c r="K243" s="52"/>
      <c r="L243" s="52"/>
      <c r="M243" s="186"/>
      <c r="N243" s="52"/>
      <c r="O243" s="59">
        <v>51000</v>
      </c>
      <c r="P243" s="52"/>
      <c r="Q243" s="52"/>
      <c r="R243" s="51">
        <v>3248000</v>
      </c>
      <c r="S243" s="51">
        <v>21314000</v>
      </c>
      <c r="T243" s="59">
        <v>92985000</v>
      </c>
      <c r="U243" s="59">
        <v>169000</v>
      </c>
      <c r="V243" s="59">
        <v>0</v>
      </c>
      <c r="W243" s="59">
        <v>3557000</v>
      </c>
      <c r="Y243" s="42">
        <f t="shared" si="38"/>
        <v>31047</v>
      </c>
      <c r="Z243" s="42">
        <f t="shared" si="39"/>
        <v>5335748</v>
      </c>
      <c r="AA243" s="42">
        <f t="shared" si="40"/>
        <v>178888</v>
      </c>
      <c r="AB243" s="42">
        <f t="shared" si="41"/>
        <v>17568</v>
      </c>
      <c r="AC243" s="42">
        <f t="shared" si="42"/>
        <v>7058841</v>
      </c>
      <c r="AD243" s="42">
        <f t="shared" si="43"/>
        <v>23632533</v>
      </c>
      <c r="AE243" s="42">
        <f t="shared" si="44"/>
        <v>93106203</v>
      </c>
      <c r="AF243" s="42">
        <f t="shared" si="45"/>
        <v>173072</v>
      </c>
      <c r="AG243" s="42">
        <f t="shared" si="46"/>
        <v>0</v>
      </c>
      <c r="AH243" s="42">
        <f t="shared" si="47"/>
        <v>3557000</v>
      </c>
      <c r="AI243" s="42"/>
      <c r="AJ243" s="44">
        <f t="shared" si="48"/>
        <v>133090900</v>
      </c>
    </row>
    <row r="244" spans="1:36">
      <c r="A244" s="18">
        <f t="shared" si="49"/>
        <v>2032</v>
      </c>
      <c r="B244" s="18" t="s">
        <v>32</v>
      </c>
      <c r="C244" s="36">
        <f>'IND GS'!R285</f>
        <v>31383</v>
      </c>
      <c r="D244" s="36">
        <f>'IND GSD-Sec'!R285+'IND GSD-Pri'!R285</f>
        <v>5161511</v>
      </c>
      <c r="E244" s="36">
        <f>'IND GSDTSec'!R285</f>
        <v>171660</v>
      </c>
      <c r="F244" s="36">
        <f>'IND GSTOU'!R285</f>
        <v>23070</v>
      </c>
      <c r="G244" s="36">
        <f>'IND LP-SEC'!R285+'IND LP-PRI'!R285</f>
        <v>3640080</v>
      </c>
      <c r="H244" s="42">
        <f>'IND LPT-SEC'!R285+'IND LPT-PRI'!R285</f>
        <v>2325507</v>
      </c>
      <c r="I244" s="42">
        <f>'IND RTP'!R285</f>
        <v>117489</v>
      </c>
      <c r="J244" s="36">
        <v>1379</v>
      </c>
      <c r="K244" s="52"/>
      <c r="L244" s="52"/>
      <c r="M244" s="186"/>
      <c r="N244" s="52"/>
      <c r="O244" s="59">
        <v>48000</v>
      </c>
      <c r="P244" s="52"/>
      <c r="Q244" s="52"/>
      <c r="R244" s="51">
        <v>2991000</v>
      </c>
      <c r="S244" s="51">
        <v>22377000</v>
      </c>
      <c r="T244" s="59">
        <v>78798000</v>
      </c>
      <c r="U244" s="59">
        <v>158000</v>
      </c>
      <c r="V244" s="59">
        <v>0</v>
      </c>
      <c r="W244" s="59">
        <v>3328000</v>
      </c>
      <c r="Y244" s="42">
        <f t="shared" si="38"/>
        <v>31383</v>
      </c>
      <c r="Z244" s="42">
        <f t="shared" si="39"/>
        <v>5209511</v>
      </c>
      <c r="AA244" s="42">
        <f t="shared" si="40"/>
        <v>171660</v>
      </c>
      <c r="AB244" s="42">
        <f t="shared" si="41"/>
        <v>23070</v>
      </c>
      <c r="AC244" s="42">
        <f t="shared" si="42"/>
        <v>6631080</v>
      </c>
      <c r="AD244" s="42">
        <f t="shared" si="43"/>
        <v>24702507</v>
      </c>
      <c r="AE244" s="42">
        <f t="shared" si="44"/>
        <v>78915489</v>
      </c>
      <c r="AF244" s="42">
        <f t="shared" si="45"/>
        <v>159379</v>
      </c>
      <c r="AG244" s="42">
        <f t="shared" si="46"/>
        <v>0</v>
      </c>
      <c r="AH244" s="42">
        <f t="shared" si="47"/>
        <v>3328000</v>
      </c>
      <c r="AI244" s="42"/>
      <c r="AJ244" s="44">
        <f t="shared" si="48"/>
        <v>119172079</v>
      </c>
    </row>
    <row r="245" spans="1:36">
      <c r="A245" s="18">
        <f t="shared" si="49"/>
        <v>2032</v>
      </c>
      <c r="B245" s="18" t="s">
        <v>33</v>
      </c>
      <c r="C245" s="36">
        <f>'IND GS'!R286</f>
        <v>31261</v>
      </c>
      <c r="D245" s="36">
        <f>'IND GSD-Sec'!R286+'IND GSD-Pri'!R286</f>
        <v>5166889</v>
      </c>
      <c r="E245" s="36">
        <f>'IND GSDTSec'!R286</f>
        <v>172193</v>
      </c>
      <c r="F245" s="36">
        <f>'IND GSTOU'!R286</f>
        <v>21912</v>
      </c>
      <c r="G245" s="36">
        <f>'IND LP-SEC'!R286+'IND LP-PRI'!R286</f>
        <v>3918192</v>
      </c>
      <c r="H245" s="42">
        <f>'IND LPT-SEC'!R286+'IND LPT-PRI'!R286</f>
        <v>2233104</v>
      </c>
      <c r="I245" s="42">
        <f>'IND RTP'!R286</f>
        <v>124715</v>
      </c>
      <c r="J245" s="36">
        <v>816</v>
      </c>
      <c r="K245" s="52"/>
      <c r="L245" s="52"/>
      <c r="M245" s="186"/>
      <c r="N245" s="52"/>
      <c r="O245" s="59">
        <v>51000</v>
      </c>
      <c r="P245" s="52"/>
      <c r="Q245" s="52"/>
      <c r="R245" s="51">
        <v>3175000</v>
      </c>
      <c r="S245" s="51">
        <v>21957000</v>
      </c>
      <c r="T245" s="59">
        <v>95165000</v>
      </c>
      <c r="U245" s="59">
        <v>169000</v>
      </c>
      <c r="V245" s="59">
        <v>0</v>
      </c>
      <c r="W245" s="59">
        <v>3557000</v>
      </c>
      <c r="Y245" s="42">
        <f t="shared" si="38"/>
        <v>31261</v>
      </c>
      <c r="Z245" s="42">
        <f t="shared" si="39"/>
        <v>5217889</v>
      </c>
      <c r="AA245" s="42">
        <f t="shared" si="40"/>
        <v>172193</v>
      </c>
      <c r="AB245" s="42">
        <f t="shared" si="41"/>
        <v>21912</v>
      </c>
      <c r="AC245" s="42">
        <f t="shared" si="42"/>
        <v>7093192</v>
      </c>
      <c r="AD245" s="42">
        <f t="shared" si="43"/>
        <v>24190104</v>
      </c>
      <c r="AE245" s="42">
        <f t="shared" si="44"/>
        <v>95289715</v>
      </c>
      <c r="AF245" s="42">
        <f t="shared" si="45"/>
        <v>169816</v>
      </c>
      <c r="AG245" s="42">
        <f t="shared" si="46"/>
        <v>0</v>
      </c>
      <c r="AH245" s="42">
        <f t="shared" si="47"/>
        <v>3557000</v>
      </c>
      <c r="AI245" s="42"/>
      <c r="AJ245" s="44">
        <f t="shared" si="48"/>
        <v>135743082</v>
      </c>
    </row>
    <row r="246" spans="1:36">
      <c r="A246" s="18">
        <f t="shared" si="49"/>
        <v>2032</v>
      </c>
      <c r="B246" s="18" t="s">
        <v>34</v>
      </c>
      <c r="C246" s="36">
        <f>'IND GS'!R287</f>
        <v>30366</v>
      </c>
      <c r="D246" s="36">
        <f>'IND GSD-Sec'!R287+'IND GSD-Pri'!R287</f>
        <v>5373361</v>
      </c>
      <c r="E246" s="36">
        <f>'IND GSDTSec'!R287</f>
        <v>177198</v>
      </c>
      <c r="F246" s="36">
        <f>'IND GSTOU'!R287</f>
        <v>20458</v>
      </c>
      <c r="G246" s="36">
        <f>'IND LP-SEC'!R287+'IND LP-PRI'!R287</f>
        <v>4138705</v>
      </c>
      <c r="H246" s="42">
        <f>'IND LPT-SEC'!R287+'IND LPT-PRI'!R287</f>
        <v>2397180</v>
      </c>
      <c r="I246" s="42">
        <f>'IND RTP'!R287</f>
        <v>125036</v>
      </c>
      <c r="J246" s="36">
        <v>87077</v>
      </c>
      <c r="K246" s="52"/>
      <c r="L246" s="52"/>
      <c r="M246" s="186"/>
      <c r="N246" s="52"/>
      <c r="O246" s="59">
        <v>49000</v>
      </c>
      <c r="P246" s="52"/>
      <c r="Q246" s="52"/>
      <c r="R246" s="51">
        <v>3115000</v>
      </c>
      <c r="S246" s="51">
        <v>23022000</v>
      </c>
      <c r="T246" s="59">
        <v>96383000</v>
      </c>
      <c r="U246" s="59">
        <v>164000</v>
      </c>
      <c r="V246" s="59">
        <v>0</v>
      </c>
      <c r="W246" s="59">
        <v>3443000</v>
      </c>
      <c r="Y246" s="42">
        <f t="shared" si="38"/>
        <v>30366</v>
      </c>
      <c r="Z246" s="42">
        <f t="shared" si="39"/>
        <v>5422361</v>
      </c>
      <c r="AA246" s="42">
        <f t="shared" si="40"/>
        <v>177198</v>
      </c>
      <c r="AB246" s="42">
        <f t="shared" si="41"/>
        <v>20458</v>
      </c>
      <c r="AC246" s="42">
        <f t="shared" si="42"/>
        <v>7253705</v>
      </c>
      <c r="AD246" s="42">
        <f t="shared" si="43"/>
        <v>25419180</v>
      </c>
      <c r="AE246" s="42">
        <f t="shared" si="44"/>
        <v>96508036</v>
      </c>
      <c r="AF246" s="42">
        <f t="shared" si="45"/>
        <v>251077</v>
      </c>
      <c r="AG246" s="42">
        <f t="shared" si="46"/>
        <v>0</v>
      </c>
      <c r="AH246" s="42">
        <f t="shared" si="47"/>
        <v>3443000</v>
      </c>
      <c r="AI246" s="42"/>
      <c r="AJ246" s="44">
        <f t="shared" si="48"/>
        <v>138525381</v>
      </c>
    </row>
    <row r="247" spans="1:36">
      <c r="A247" s="18">
        <f t="shared" si="49"/>
        <v>2032</v>
      </c>
      <c r="B247" s="18" t="s">
        <v>35</v>
      </c>
      <c r="C247" s="36">
        <f>'IND GS'!R288</f>
        <v>23886</v>
      </c>
      <c r="D247" s="36">
        <f>'IND GSD-Sec'!R288+'IND GSD-Pri'!R288</f>
        <v>5506230</v>
      </c>
      <c r="E247" s="36">
        <f>'IND GSDTSec'!R288</f>
        <v>196089</v>
      </c>
      <c r="F247" s="36">
        <f>'IND GSTOU'!R288</f>
        <v>30666</v>
      </c>
      <c r="G247" s="36">
        <f>'IND LP-SEC'!R288+'IND LP-PRI'!R288</f>
        <v>4190500</v>
      </c>
      <c r="H247" s="42">
        <f>'IND LPT-SEC'!R288+'IND LPT-PRI'!R288</f>
        <v>2424586</v>
      </c>
      <c r="I247" s="42">
        <f>'IND RTP'!R288</f>
        <v>124610</v>
      </c>
      <c r="J247" s="36">
        <v>8244</v>
      </c>
      <c r="K247" s="52"/>
      <c r="L247" s="52"/>
      <c r="M247" s="186"/>
      <c r="N247" s="52"/>
      <c r="O247" s="59">
        <v>51000</v>
      </c>
      <c r="P247" s="52"/>
      <c r="Q247" s="52"/>
      <c r="R247" s="51">
        <v>3321000</v>
      </c>
      <c r="S247" s="51">
        <v>26951000</v>
      </c>
      <c r="T247" s="59">
        <v>109659000</v>
      </c>
      <c r="U247" s="59">
        <v>169000</v>
      </c>
      <c r="V247" s="59">
        <v>0</v>
      </c>
      <c r="W247" s="59">
        <v>3557000</v>
      </c>
      <c r="Y247" s="42">
        <f t="shared" si="38"/>
        <v>23886</v>
      </c>
      <c r="Z247" s="42">
        <f t="shared" si="39"/>
        <v>5557230</v>
      </c>
      <c r="AA247" s="42">
        <f t="shared" si="40"/>
        <v>196089</v>
      </c>
      <c r="AB247" s="42">
        <f t="shared" si="41"/>
        <v>30666</v>
      </c>
      <c r="AC247" s="42">
        <f t="shared" si="42"/>
        <v>7511500</v>
      </c>
      <c r="AD247" s="42">
        <f t="shared" si="43"/>
        <v>29375586</v>
      </c>
      <c r="AE247" s="42">
        <f t="shared" si="44"/>
        <v>109783610</v>
      </c>
      <c r="AF247" s="42">
        <f t="shared" si="45"/>
        <v>177244</v>
      </c>
      <c r="AG247" s="42">
        <f t="shared" si="46"/>
        <v>0</v>
      </c>
      <c r="AH247" s="42">
        <f t="shared" si="47"/>
        <v>3557000</v>
      </c>
      <c r="AI247" s="42"/>
      <c r="AJ247" s="44">
        <f t="shared" si="48"/>
        <v>156212811</v>
      </c>
    </row>
    <row r="248" spans="1:36">
      <c r="A248" s="18">
        <f t="shared" si="49"/>
        <v>2032</v>
      </c>
      <c r="B248" s="18" t="s">
        <v>36</v>
      </c>
      <c r="C248" s="36">
        <f>'IND GS'!R289</f>
        <v>27478</v>
      </c>
      <c r="D248" s="36">
        <f>'IND GSD-Sec'!R289+'IND GSD-Pri'!R289</f>
        <v>6200689</v>
      </c>
      <c r="E248" s="36">
        <f>'IND GSDTSec'!R289</f>
        <v>215037</v>
      </c>
      <c r="F248" s="36">
        <f>'IND GSTOU'!R289</f>
        <v>29180</v>
      </c>
      <c r="G248" s="36">
        <f>'IND LP-SEC'!R289+'IND LP-PRI'!R289</f>
        <v>4779385</v>
      </c>
      <c r="H248" s="42">
        <f>'IND LPT-SEC'!R289+'IND LPT-PRI'!R289</f>
        <v>2543877</v>
      </c>
      <c r="I248" s="42">
        <f>'IND RTP'!R289</f>
        <v>141532</v>
      </c>
      <c r="J248" s="36">
        <v>1353</v>
      </c>
      <c r="K248" s="52"/>
      <c r="L248" s="52"/>
      <c r="M248" s="186"/>
      <c r="N248" s="52"/>
      <c r="O248" s="59">
        <v>49000</v>
      </c>
      <c r="P248" s="52"/>
      <c r="Q248" s="52"/>
      <c r="R248" s="51">
        <v>3305000</v>
      </c>
      <c r="S248" s="51">
        <v>25599000</v>
      </c>
      <c r="T248" s="59">
        <v>111279000</v>
      </c>
      <c r="U248" s="59">
        <v>164000</v>
      </c>
      <c r="V248" s="59">
        <v>0</v>
      </c>
      <c r="W248" s="59">
        <v>3443000</v>
      </c>
      <c r="Y248" s="42">
        <f t="shared" si="38"/>
        <v>27478</v>
      </c>
      <c r="Z248" s="42">
        <f t="shared" si="39"/>
        <v>6249689</v>
      </c>
      <c r="AA248" s="42">
        <f t="shared" si="40"/>
        <v>215037</v>
      </c>
      <c r="AB248" s="42">
        <f t="shared" si="41"/>
        <v>29180</v>
      </c>
      <c r="AC248" s="42">
        <f t="shared" si="42"/>
        <v>8084385</v>
      </c>
      <c r="AD248" s="42">
        <f t="shared" si="43"/>
        <v>28142877</v>
      </c>
      <c r="AE248" s="42">
        <f t="shared" si="44"/>
        <v>111420532</v>
      </c>
      <c r="AF248" s="42">
        <f t="shared" si="45"/>
        <v>165353</v>
      </c>
      <c r="AG248" s="42">
        <f t="shared" si="46"/>
        <v>0</v>
      </c>
      <c r="AH248" s="42">
        <f t="shared" si="47"/>
        <v>3443000</v>
      </c>
      <c r="AI248" s="42"/>
      <c r="AJ248" s="44">
        <f t="shared" si="48"/>
        <v>157777531</v>
      </c>
    </row>
    <row r="249" spans="1:36">
      <c r="A249" s="18">
        <f t="shared" si="49"/>
        <v>2032</v>
      </c>
      <c r="B249" s="18" t="s">
        <v>41</v>
      </c>
      <c r="C249" s="36">
        <f>'IND GS'!R290</f>
        <v>29609</v>
      </c>
      <c r="D249" s="36">
        <f>'IND GSD-Sec'!R290+'IND GSD-Pri'!R290</f>
        <v>6617832</v>
      </c>
      <c r="E249" s="36">
        <f>'IND GSDTSec'!R290</f>
        <v>227822</v>
      </c>
      <c r="F249" s="36">
        <f>'IND GSTOU'!R290</f>
        <v>27398</v>
      </c>
      <c r="G249" s="36">
        <f>'IND LP-SEC'!R290+'IND LP-PRI'!R290</f>
        <v>4739281</v>
      </c>
      <c r="H249" s="42">
        <f>'IND LPT-SEC'!R290+'IND LPT-PRI'!R290</f>
        <v>2558716</v>
      </c>
      <c r="I249" s="42">
        <f>'IND RTP'!R290</f>
        <v>145413</v>
      </c>
      <c r="J249" s="36">
        <v>3688</v>
      </c>
      <c r="K249" s="52"/>
      <c r="L249" s="52"/>
      <c r="M249" s="186"/>
      <c r="N249" s="52"/>
      <c r="O249" s="59">
        <v>51000</v>
      </c>
      <c r="P249" s="52"/>
      <c r="Q249" s="52"/>
      <c r="R249" s="51">
        <v>3464000</v>
      </c>
      <c r="S249" s="51">
        <v>28593000</v>
      </c>
      <c r="T249" s="59">
        <v>125848000</v>
      </c>
      <c r="U249" s="59">
        <v>169000</v>
      </c>
      <c r="V249" s="59">
        <v>0</v>
      </c>
      <c r="W249" s="59">
        <v>3557000</v>
      </c>
      <c r="Y249" s="42">
        <f t="shared" si="38"/>
        <v>29609</v>
      </c>
      <c r="Z249" s="42">
        <f t="shared" si="39"/>
        <v>6668832</v>
      </c>
      <c r="AA249" s="42">
        <f t="shared" si="40"/>
        <v>227822</v>
      </c>
      <c r="AB249" s="42">
        <f t="shared" si="41"/>
        <v>27398</v>
      </c>
      <c r="AC249" s="42">
        <f t="shared" si="42"/>
        <v>8203281</v>
      </c>
      <c r="AD249" s="42">
        <f t="shared" si="43"/>
        <v>31151716</v>
      </c>
      <c r="AE249" s="42">
        <f t="shared" si="44"/>
        <v>125993413</v>
      </c>
      <c r="AF249" s="42">
        <f t="shared" si="45"/>
        <v>172688</v>
      </c>
      <c r="AG249" s="42">
        <f t="shared" si="46"/>
        <v>0</v>
      </c>
      <c r="AH249" s="42">
        <f t="shared" si="47"/>
        <v>3557000</v>
      </c>
      <c r="AI249" s="42"/>
      <c r="AJ249" s="44">
        <f t="shared" si="48"/>
        <v>176031759</v>
      </c>
    </row>
    <row r="250" spans="1:36">
      <c r="A250" s="18">
        <f t="shared" si="49"/>
        <v>2032</v>
      </c>
      <c r="B250" s="18" t="s">
        <v>42</v>
      </c>
      <c r="C250" s="36">
        <f>'IND GS'!R291</f>
        <v>31421</v>
      </c>
      <c r="D250" s="36">
        <f>'IND GSD-Sec'!R291+'IND GSD-Pri'!R291</f>
        <v>6611145</v>
      </c>
      <c r="E250" s="36">
        <f>'IND GSDTSec'!R291</f>
        <v>219993</v>
      </c>
      <c r="F250" s="36">
        <f>'IND GSTOU'!R291</f>
        <v>31219</v>
      </c>
      <c r="G250" s="36">
        <f>'IND LP-SEC'!R291+'IND LP-PRI'!R291</f>
        <v>4900736</v>
      </c>
      <c r="H250" s="42">
        <f>'IND LPT-SEC'!R291+'IND LPT-PRI'!R291</f>
        <v>2559272</v>
      </c>
      <c r="I250" s="42">
        <f>'IND RTP'!R291</f>
        <v>150335</v>
      </c>
      <c r="J250" s="36">
        <v>16777</v>
      </c>
      <c r="K250" s="52"/>
      <c r="L250" s="52"/>
      <c r="M250" s="186"/>
      <c r="N250" s="52"/>
      <c r="O250" s="59">
        <v>51000</v>
      </c>
      <c r="P250" s="52"/>
      <c r="Q250" s="52"/>
      <c r="R250" s="51">
        <v>3448000</v>
      </c>
      <c r="S250" s="51">
        <v>32436000</v>
      </c>
      <c r="T250" s="59">
        <v>124243000</v>
      </c>
      <c r="U250" s="59">
        <v>169000</v>
      </c>
      <c r="V250" s="59">
        <v>0</v>
      </c>
      <c r="W250" s="59">
        <v>3557000</v>
      </c>
      <c r="Y250" s="42">
        <f t="shared" si="38"/>
        <v>31421</v>
      </c>
      <c r="Z250" s="42">
        <f t="shared" si="39"/>
        <v>6662145</v>
      </c>
      <c r="AA250" s="42">
        <f t="shared" si="40"/>
        <v>219993</v>
      </c>
      <c r="AB250" s="42">
        <f t="shared" si="41"/>
        <v>31219</v>
      </c>
      <c r="AC250" s="42">
        <f t="shared" si="42"/>
        <v>8348736</v>
      </c>
      <c r="AD250" s="42">
        <f t="shared" si="43"/>
        <v>34995272</v>
      </c>
      <c r="AE250" s="42">
        <f t="shared" si="44"/>
        <v>124393335</v>
      </c>
      <c r="AF250" s="42">
        <f t="shared" si="45"/>
        <v>185777</v>
      </c>
      <c r="AG250" s="42">
        <f t="shared" si="46"/>
        <v>0</v>
      </c>
      <c r="AH250" s="42">
        <f t="shared" si="47"/>
        <v>3557000</v>
      </c>
      <c r="AI250" s="42"/>
      <c r="AJ250" s="44">
        <f t="shared" si="48"/>
        <v>178424898</v>
      </c>
    </row>
    <row r="251" spans="1:36">
      <c r="A251" s="18">
        <f t="shared" si="49"/>
        <v>2032</v>
      </c>
      <c r="B251" s="18" t="s">
        <v>43</v>
      </c>
      <c r="C251" s="36">
        <f>'IND GS'!R292</f>
        <v>33622</v>
      </c>
      <c r="D251" s="36">
        <f>'IND GSD-Sec'!R292+'IND GSD-Pri'!R292</f>
        <v>6412166</v>
      </c>
      <c r="E251" s="36">
        <f>'IND GSDTSec'!R292</f>
        <v>218563</v>
      </c>
      <c r="F251" s="36">
        <f>'IND GSTOU'!R292</f>
        <v>29188</v>
      </c>
      <c r="G251" s="36">
        <f>'IND LP-SEC'!R292+'IND LP-PRI'!R292</f>
        <v>4947967</v>
      </c>
      <c r="H251" s="42">
        <f>'IND LPT-SEC'!R292+'IND LPT-PRI'!R292</f>
        <v>2646955</v>
      </c>
      <c r="I251" s="42">
        <f>'IND RTP'!R292</f>
        <v>149200</v>
      </c>
      <c r="J251" s="36">
        <v>5241</v>
      </c>
      <c r="K251" s="52"/>
      <c r="L251" s="52"/>
      <c r="M251" s="186"/>
      <c r="N251" s="52"/>
      <c r="O251" s="59">
        <v>49000</v>
      </c>
      <c r="P251" s="52"/>
      <c r="Q251" s="52"/>
      <c r="R251" s="51">
        <v>3418000</v>
      </c>
      <c r="S251" s="51">
        <v>27030000</v>
      </c>
      <c r="T251" s="59">
        <v>113160000</v>
      </c>
      <c r="U251" s="59">
        <v>164000</v>
      </c>
      <c r="V251" s="59">
        <v>0</v>
      </c>
      <c r="W251" s="59">
        <v>3443000</v>
      </c>
      <c r="Y251" s="42">
        <f t="shared" si="38"/>
        <v>33622</v>
      </c>
      <c r="Z251" s="42">
        <f t="shared" si="39"/>
        <v>6461166</v>
      </c>
      <c r="AA251" s="42">
        <f t="shared" si="40"/>
        <v>218563</v>
      </c>
      <c r="AB251" s="42">
        <f t="shared" si="41"/>
        <v>29188</v>
      </c>
      <c r="AC251" s="42">
        <f t="shared" si="42"/>
        <v>8365967</v>
      </c>
      <c r="AD251" s="42">
        <f t="shared" si="43"/>
        <v>29676955</v>
      </c>
      <c r="AE251" s="42">
        <f t="shared" si="44"/>
        <v>113309200</v>
      </c>
      <c r="AF251" s="42">
        <f t="shared" si="45"/>
        <v>169241</v>
      </c>
      <c r="AG251" s="42">
        <f t="shared" si="46"/>
        <v>0</v>
      </c>
      <c r="AH251" s="42">
        <f t="shared" si="47"/>
        <v>3443000</v>
      </c>
      <c r="AI251" s="42"/>
      <c r="AJ251" s="44">
        <f t="shared" si="48"/>
        <v>161706902</v>
      </c>
    </row>
    <row r="252" spans="1:36">
      <c r="A252" s="18">
        <f t="shared" si="49"/>
        <v>2032</v>
      </c>
      <c r="B252" s="18" t="s">
        <v>44</v>
      </c>
      <c r="C252" s="36">
        <f>'IND GS'!R293</f>
        <v>27468</v>
      </c>
      <c r="D252" s="36">
        <f>'IND GSD-Sec'!R293+'IND GSD-Pri'!R293</f>
        <v>5890225</v>
      </c>
      <c r="E252" s="36">
        <f>'IND GSDTSec'!R293</f>
        <v>211957</v>
      </c>
      <c r="F252" s="36">
        <f>'IND GSTOU'!R293</f>
        <v>24802</v>
      </c>
      <c r="G252" s="36">
        <f>'IND LP-SEC'!R293+'IND LP-PRI'!R293</f>
        <v>4399856</v>
      </c>
      <c r="H252" s="42">
        <f>'IND LPT-SEC'!R293+'IND LPT-PRI'!R293</f>
        <v>2386011</v>
      </c>
      <c r="I252" s="42">
        <f>'IND RTP'!R293</f>
        <v>135877</v>
      </c>
      <c r="J252" s="36">
        <v>5149</v>
      </c>
      <c r="K252" s="52"/>
      <c r="L252" s="52"/>
      <c r="M252" s="186"/>
      <c r="N252" s="52"/>
      <c r="O252" s="59">
        <v>51000</v>
      </c>
      <c r="P252" s="52"/>
      <c r="Q252" s="52"/>
      <c r="R252" s="51">
        <v>3354000</v>
      </c>
      <c r="S252" s="51">
        <v>25018000</v>
      </c>
      <c r="T252" s="59">
        <v>102995000</v>
      </c>
      <c r="U252" s="59">
        <v>169000</v>
      </c>
      <c r="V252" s="59">
        <v>6962000</v>
      </c>
      <c r="W252" s="59">
        <v>3557000</v>
      </c>
      <c r="Y252" s="42">
        <f t="shared" si="38"/>
        <v>27468</v>
      </c>
      <c r="Z252" s="42">
        <f t="shared" si="39"/>
        <v>5941225</v>
      </c>
      <c r="AA252" s="42">
        <f t="shared" si="40"/>
        <v>211957</v>
      </c>
      <c r="AB252" s="42">
        <f t="shared" si="41"/>
        <v>24802</v>
      </c>
      <c r="AC252" s="42">
        <f t="shared" si="42"/>
        <v>7753856</v>
      </c>
      <c r="AD252" s="42">
        <f t="shared" si="43"/>
        <v>27404011</v>
      </c>
      <c r="AE252" s="42">
        <f t="shared" si="44"/>
        <v>103130877</v>
      </c>
      <c r="AF252" s="42">
        <f t="shared" si="45"/>
        <v>174149</v>
      </c>
      <c r="AG252" s="42">
        <f t="shared" si="46"/>
        <v>6962000</v>
      </c>
      <c r="AH252" s="42">
        <f t="shared" si="47"/>
        <v>3557000</v>
      </c>
      <c r="AI252" s="42"/>
      <c r="AJ252" s="44">
        <f t="shared" si="48"/>
        <v>155187345</v>
      </c>
    </row>
    <row r="253" spans="1:36">
      <c r="A253" s="18">
        <f t="shared" si="49"/>
        <v>2032</v>
      </c>
      <c r="B253" s="18" t="s">
        <v>45</v>
      </c>
      <c r="C253" s="36">
        <f>'IND GS'!R294</f>
        <v>22628</v>
      </c>
      <c r="D253" s="36">
        <f>'IND GSD-Sec'!R294+'IND GSD-Pri'!R294</f>
        <v>4893029</v>
      </c>
      <c r="E253" s="36">
        <f>'IND GSDTSec'!R294</f>
        <v>190106</v>
      </c>
      <c r="F253" s="36">
        <f>'IND GSTOU'!R294</f>
        <v>20292</v>
      </c>
      <c r="G253" s="36">
        <f>'IND LP-SEC'!R294+'IND LP-PRI'!R294</f>
        <v>3761772</v>
      </c>
      <c r="H253" s="42">
        <f>'IND LPT-SEC'!R294+'IND LPT-PRI'!R294</f>
        <v>2307699</v>
      </c>
      <c r="I253" s="42">
        <f>'IND RTP'!R294</f>
        <v>117634</v>
      </c>
      <c r="J253" s="36">
        <v>2196</v>
      </c>
      <c r="K253" s="52"/>
      <c r="L253" s="52"/>
      <c r="M253" s="186"/>
      <c r="N253" s="52"/>
      <c r="O253" s="59">
        <v>49000</v>
      </c>
      <c r="P253" s="52"/>
      <c r="Q253" s="52"/>
      <c r="R253" s="51">
        <v>3164000</v>
      </c>
      <c r="S253" s="51">
        <v>22271000</v>
      </c>
      <c r="T253" s="59">
        <v>88469000</v>
      </c>
      <c r="U253" s="59">
        <v>164000</v>
      </c>
      <c r="V253" s="59">
        <v>6738000</v>
      </c>
      <c r="W253" s="59">
        <v>3443000</v>
      </c>
      <c r="Y253" s="42">
        <f t="shared" si="38"/>
        <v>22628</v>
      </c>
      <c r="Z253" s="42">
        <f t="shared" si="39"/>
        <v>4942029</v>
      </c>
      <c r="AA253" s="42">
        <f t="shared" si="40"/>
        <v>190106</v>
      </c>
      <c r="AB253" s="42">
        <f t="shared" si="41"/>
        <v>20292</v>
      </c>
      <c r="AC253" s="42">
        <f t="shared" si="42"/>
        <v>6925772</v>
      </c>
      <c r="AD253" s="42">
        <f t="shared" si="43"/>
        <v>24578699</v>
      </c>
      <c r="AE253" s="42">
        <f t="shared" si="44"/>
        <v>88586634</v>
      </c>
      <c r="AF253" s="42">
        <f t="shared" si="45"/>
        <v>166196</v>
      </c>
      <c r="AG253" s="42">
        <f t="shared" si="46"/>
        <v>6738000</v>
      </c>
      <c r="AH253" s="42">
        <f t="shared" si="47"/>
        <v>3443000</v>
      </c>
      <c r="AI253" s="42"/>
      <c r="AJ253" s="44">
        <f t="shared" si="48"/>
        <v>135613356</v>
      </c>
    </row>
    <row r="254" spans="1:36">
      <c r="A254" s="18">
        <f t="shared" si="49"/>
        <v>2032</v>
      </c>
      <c r="B254" s="18" t="s">
        <v>46</v>
      </c>
      <c r="C254" s="36">
        <f>'IND GS'!R295</f>
        <v>25901</v>
      </c>
      <c r="D254" s="36">
        <f>'IND GSD-Sec'!R295+'IND GSD-Pri'!R295</f>
        <v>5173664</v>
      </c>
      <c r="E254" s="36">
        <f>'IND GSDTSec'!R295</f>
        <v>181604</v>
      </c>
      <c r="F254" s="36">
        <f>'IND GSTOU'!R295</f>
        <v>18983</v>
      </c>
      <c r="G254" s="36">
        <f>'IND LP-SEC'!R295+'IND LP-PRI'!R295</f>
        <v>3925623</v>
      </c>
      <c r="H254" s="42">
        <f>'IND LPT-SEC'!R295+'IND LPT-PRI'!R295</f>
        <v>2365293</v>
      </c>
      <c r="I254" s="42">
        <f>'IND RTP'!R295</f>
        <v>124869</v>
      </c>
      <c r="J254" s="36">
        <v>659</v>
      </c>
      <c r="K254" s="52"/>
      <c r="L254" s="52"/>
      <c r="M254" s="186"/>
      <c r="N254" s="52"/>
      <c r="O254" s="59">
        <v>50000</v>
      </c>
      <c r="P254" s="52"/>
      <c r="Q254" s="52"/>
      <c r="R254" s="51">
        <v>3237000</v>
      </c>
      <c r="S254" s="51">
        <v>24112000</v>
      </c>
      <c r="T254" s="59">
        <v>88839000</v>
      </c>
      <c r="U254" s="59">
        <v>172000</v>
      </c>
      <c r="V254" s="59">
        <v>0</v>
      </c>
      <c r="W254" s="59">
        <v>3558000</v>
      </c>
      <c r="Y254" s="42">
        <f t="shared" si="38"/>
        <v>25901</v>
      </c>
      <c r="Z254" s="42">
        <f t="shared" si="39"/>
        <v>5223664</v>
      </c>
      <c r="AA254" s="42">
        <f t="shared" si="40"/>
        <v>181604</v>
      </c>
      <c r="AB254" s="42">
        <f t="shared" si="41"/>
        <v>18983</v>
      </c>
      <c r="AC254" s="42">
        <f t="shared" si="42"/>
        <v>7162623</v>
      </c>
      <c r="AD254" s="42">
        <f t="shared" si="43"/>
        <v>26477293</v>
      </c>
      <c r="AE254" s="42">
        <f t="shared" si="44"/>
        <v>88963869</v>
      </c>
      <c r="AF254" s="42">
        <f t="shared" si="45"/>
        <v>172659</v>
      </c>
      <c r="AG254" s="42">
        <f t="shared" si="46"/>
        <v>0</v>
      </c>
      <c r="AH254" s="42">
        <f t="shared" si="47"/>
        <v>3558000</v>
      </c>
      <c r="AI254" s="42"/>
      <c r="AJ254" s="44">
        <f t="shared" si="48"/>
        <v>131784596</v>
      </c>
    </row>
    <row r="255" spans="1:36">
      <c r="A255" s="18">
        <f t="shared" si="49"/>
        <v>2033</v>
      </c>
      <c r="B255" s="18" t="s">
        <v>31</v>
      </c>
      <c r="C255" s="36">
        <f>'IND GS'!R296</f>
        <v>31047</v>
      </c>
      <c r="D255" s="36">
        <f>'IND GSD-Sec'!R296+'IND GSD-Pri'!R296</f>
        <v>5315399</v>
      </c>
      <c r="E255" s="36">
        <f>'IND GSDTSec'!R296</f>
        <v>178888</v>
      </c>
      <c r="F255" s="36">
        <f>'IND GSTOU'!R296</f>
        <v>17568</v>
      </c>
      <c r="G255" s="36">
        <f>'IND LP-SEC'!R296+'IND LP-PRI'!R296</f>
        <v>3810841</v>
      </c>
      <c r="H255" s="42">
        <f>'IND LPT-SEC'!R296+'IND LPT-PRI'!R296</f>
        <v>2318533</v>
      </c>
      <c r="I255" s="42">
        <f>'IND RTP'!R296</f>
        <v>121203</v>
      </c>
      <c r="J255" s="36">
        <v>4072</v>
      </c>
      <c r="K255" s="52"/>
      <c r="L255" s="52"/>
      <c r="M255" s="186"/>
      <c r="N255" s="52"/>
      <c r="O255" s="59">
        <v>51000</v>
      </c>
      <c r="P255" s="52"/>
      <c r="Q255" s="52"/>
      <c r="R255" s="51">
        <v>3257000</v>
      </c>
      <c r="S255" s="51">
        <v>21321000</v>
      </c>
      <c r="T255" s="59">
        <v>93121000</v>
      </c>
      <c r="U255" s="59">
        <v>170000</v>
      </c>
      <c r="V255" s="59">
        <v>0</v>
      </c>
      <c r="W255" s="59">
        <v>3567000</v>
      </c>
      <c r="Y255" s="42">
        <f t="shared" si="38"/>
        <v>31047</v>
      </c>
      <c r="Z255" s="42">
        <f t="shared" si="39"/>
        <v>5366399</v>
      </c>
      <c r="AA255" s="42">
        <f t="shared" si="40"/>
        <v>178888</v>
      </c>
      <c r="AB255" s="42">
        <f t="shared" si="41"/>
        <v>17568</v>
      </c>
      <c r="AC255" s="42">
        <f t="shared" si="42"/>
        <v>7067841</v>
      </c>
      <c r="AD255" s="42">
        <f t="shared" si="43"/>
        <v>23639533</v>
      </c>
      <c r="AE255" s="42">
        <f t="shared" si="44"/>
        <v>93242203</v>
      </c>
      <c r="AF255" s="42">
        <f t="shared" si="45"/>
        <v>174072</v>
      </c>
      <c r="AG255" s="42">
        <f t="shared" si="46"/>
        <v>0</v>
      </c>
      <c r="AH255" s="42">
        <f t="shared" si="47"/>
        <v>3567000</v>
      </c>
      <c r="AI255" s="42"/>
      <c r="AJ255" s="44">
        <f t="shared" si="48"/>
        <v>133284551</v>
      </c>
    </row>
    <row r="256" spans="1:36">
      <c r="A256" s="18">
        <f t="shared" si="49"/>
        <v>2033</v>
      </c>
      <c r="B256" s="18" t="s">
        <v>32</v>
      </c>
      <c r="C256" s="36">
        <f>'IND GS'!R297</f>
        <v>30865</v>
      </c>
      <c r="D256" s="36">
        <f>'IND GSD-Sec'!R297+'IND GSD-Pri'!R297</f>
        <v>5105807</v>
      </c>
      <c r="E256" s="36">
        <f>'IND GSDTSec'!R297</f>
        <v>168828</v>
      </c>
      <c r="F256" s="36">
        <f>'IND GSTOU'!R297</f>
        <v>22690</v>
      </c>
      <c r="G256" s="36">
        <f>'IND LP-SEC'!R297+'IND LP-PRI'!R297</f>
        <v>3580032</v>
      </c>
      <c r="H256" s="42">
        <f>'IND LPT-SEC'!R297+'IND LPT-PRI'!R297</f>
        <v>2287145</v>
      </c>
      <c r="I256" s="42">
        <f>'IND RTP'!R297</f>
        <v>115551</v>
      </c>
      <c r="J256" s="36">
        <v>1379</v>
      </c>
      <c r="K256" s="52"/>
      <c r="L256" s="52"/>
      <c r="M256" s="186"/>
      <c r="N256" s="52"/>
      <c r="O256" s="59">
        <v>46000</v>
      </c>
      <c r="P256" s="52"/>
      <c r="Q256" s="52"/>
      <c r="R256" s="51">
        <v>2900000</v>
      </c>
      <c r="S256" s="51">
        <v>22292000</v>
      </c>
      <c r="T256" s="59">
        <v>77269000</v>
      </c>
      <c r="U256" s="59">
        <v>153000</v>
      </c>
      <c r="V256" s="59">
        <v>0</v>
      </c>
      <c r="W256" s="59">
        <v>3222000</v>
      </c>
      <c r="Y256" s="42">
        <f t="shared" si="38"/>
        <v>30865</v>
      </c>
      <c r="Z256" s="42">
        <f t="shared" si="39"/>
        <v>5151807</v>
      </c>
      <c r="AA256" s="42">
        <f t="shared" si="40"/>
        <v>168828</v>
      </c>
      <c r="AB256" s="42">
        <f t="shared" si="41"/>
        <v>22690</v>
      </c>
      <c r="AC256" s="42">
        <f t="shared" si="42"/>
        <v>6480032</v>
      </c>
      <c r="AD256" s="42">
        <f t="shared" si="43"/>
        <v>24579145</v>
      </c>
      <c r="AE256" s="42">
        <f t="shared" si="44"/>
        <v>77384551</v>
      </c>
      <c r="AF256" s="42">
        <f t="shared" si="45"/>
        <v>154379</v>
      </c>
      <c r="AG256" s="42">
        <f t="shared" si="46"/>
        <v>0</v>
      </c>
      <c r="AH256" s="42">
        <f t="shared" si="47"/>
        <v>3222000</v>
      </c>
      <c r="AI256" s="42"/>
      <c r="AJ256" s="44">
        <f t="shared" si="48"/>
        <v>117194297</v>
      </c>
    </row>
    <row r="257" spans="1:36">
      <c r="A257" s="18">
        <f t="shared" si="49"/>
        <v>2033</v>
      </c>
      <c r="B257" s="18" t="s">
        <v>33</v>
      </c>
      <c r="C257" s="36">
        <f>'IND GS'!R298</f>
        <v>30740</v>
      </c>
      <c r="D257" s="36">
        <f>'IND GSD-Sec'!R298+'IND GSD-Pri'!R298</f>
        <v>5110344</v>
      </c>
      <c r="E257" s="36">
        <f>'IND GSDTSec'!R298</f>
        <v>169325</v>
      </c>
      <c r="F257" s="36">
        <f>'IND GSTOU'!R298</f>
        <v>21547</v>
      </c>
      <c r="G257" s="36">
        <f>'IND LP-SEC'!R298+'IND LP-PRI'!R298</f>
        <v>3852942</v>
      </c>
      <c r="H257" s="42">
        <f>'IND LPT-SEC'!R298+'IND LPT-PRI'!R298</f>
        <v>2195915</v>
      </c>
      <c r="I257" s="42">
        <f>'IND RTP'!R298</f>
        <v>122638</v>
      </c>
      <c r="J257" s="36">
        <v>816</v>
      </c>
      <c r="K257" s="52"/>
      <c r="L257" s="52"/>
      <c r="M257" s="186"/>
      <c r="N257" s="52"/>
      <c r="O257" s="59">
        <v>51000</v>
      </c>
      <c r="P257" s="52"/>
      <c r="Q257" s="52"/>
      <c r="R257" s="51">
        <v>3184000</v>
      </c>
      <c r="S257" s="51">
        <v>21964000</v>
      </c>
      <c r="T257" s="59">
        <v>95301000</v>
      </c>
      <c r="U257" s="59">
        <v>170000</v>
      </c>
      <c r="V257" s="59">
        <v>0</v>
      </c>
      <c r="W257" s="59">
        <v>3567000</v>
      </c>
      <c r="Y257" s="42">
        <f t="shared" si="38"/>
        <v>30740</v>
      </c>
      <c r="Z257" s="42">
        <f t="shared" si="39"/>
        <v>5161344</v>
      </c>
      <c r="AA257" s="42">
        <f t="shared" si="40"/>
        <v>169325</v>
      </c>
      <c r="AB257" s="42">
        <f t="shared" si="41"/>
        <v>21547</v>
      </c>
      <c r="AC257" s="42">
        <f t="shared" si="42"/>
        <v>7036942</v>
      </c>
      <c r="AD257" s="42">
        <f t="shared" si="43"/>
        <v>24159915</v>
      </c>
      <c r="AE257" s="42">
        <f t="shared" si="44"/>
        <v>95423638</v>
      </c>
      <c r="AF257" s="42">
        <f t="shared" si="45"/>
        <v>170816</v>
      </c>
      <c r="AG257" s="42">
        <f t="shared" si="46"/>
        <v>0</v>
      </c>
      <c r="AH257" s="42">
        <f t="shared" si="47"/>
        <v>3567000</v>
      </c>
      <c r="AI257" s="42"/>
      <c r="AJ257" s="44">
        <f t="shared" si="48"/>
        <v>135741267</v>
      </c>
    </row>
    <row r="258" spans="1:36">
      <c r="A258" s="18">
        <f t="shared" si="49"/>
        <v>2033</v>
      </c>
      <c r="B258" s="18" t="s">
        <v>34</v>
      </c>
      <c r="C258" s="36">
        <f>'IND GS'!R299</f>
        <v>30366</v>
      </c>
      <c r="D258" s="36">
        <f>'IND GSD-Sec'!R299+'IND GSD-Pri'!R299</f>
        <v>5404568</v>
      </c>
      <c r="E258" s="36">
        <f>'IND GSDTSec'!R299</f>
        <v>177198</v>
      </c>
      <c r="F258" s="36">
        <f>'IND GSTOU'!R299</f>
        <v>20458</v>
      </c>
      <c r="G258" s="36">
        <f>'IND LP-SEC'!R299+'IND LP-PRI'!R299</f>
        <v>4138705</v>
      </c>
      <c r="H258" s="42">
        <f>'IND LPT-SEC'!R299+'IND LPT-PRI'!R299</f>
        <v>2397180</v>
      </c>
      <c r="I258" s="42">
        <f>'IND RTP'!R299</f>
        <v>125036</v>
      </c>
      <c r="J258" s="36">
        <v>87077</v>
      </c>
      <c r="K258" s="52"/>
      <c r="L258" s="52"/>
      <c r="M258" s="186"/>
      <c r="N258" s="52"/>
      <c r="O258" s="59">
        <v>49000</v>
      </c>
      <c r="P258" s="52"/>
      <c r="Q258" s="52"/>
      <c r="R258" s="51">
        <v>3123000</v>
      </c>
      <c r="S258" s="51">
        <v>23027000</v>
      </c>
      <c r="T258" s="59">
        <v>96519000</v>
      </c>
      <c r="U258" s="59">
        <v>164000</v>
      </c>
      <c r="V258" s="59">
        <v>0</v>
      </c>
      <c r="W258" s="59">
        <v>3452000</v>
      </c>
      <c r="Y258" s="42">
        <f t="shared" si="38"/>
        <v>30366</v>
      </c>
      <c r="Z258" s="42">
        <f t="shared" si="39"/>
        <v>5453568</v>
      </c>
      <c r="AA258" s="42">
        <f t="shared" si="40"/>
        <v>177198</v>
      </c>
      <c r="AB258" s="42">
        <f t="shared" si="41"/>
        <v>20458</v>
      </c>
      <c r="AC258" s="42">
        <f t="shared" si="42"/>
        <v>7261705</v>
      </c>
      <c r="AD258" s="42">
        <f t="shared" si="43"/>
        <v>25424180</v>
      </c>
      <c r="AE258" s="42">
        <f t="shared" si="44"/>
        <v>96644036</v>
      </c>
      <c r="AF258" s="42">
        <f t="shared" si="45"/>
        <v>251077</v>
      </c>
      <c r="AG258" s="42">
        <f t="shared" si="46"/>
        <v>0</v>
      </c>
      <c r="AH258" s="42">
        <f t="shared" si="47"/>
        <v>3452000</v>
      </c>
      <c r="AI258" s="42"/>
      <c r="AJ258" s="44">
        <f t="shared" si="48"/>
        <v>138714588</v>
      </c>
    </row>
    <row r="259" spans="1:36">
      <c r="A259" s="18">
        <f t="shared" si="49"/>
        <v>2033</v>
      </c>
      <c r="B259" s="18" t="s">
        <v>35</v>
      </c>
      <c r="C259" s="36">
        <f>'IND GS'!R300</f>
        <v>23886</v>
      </c>
      <c r="D259" s="36">
        <f>'IND GSD-Sec'!R300+'IND GSD-Pri'!R300</f>
        <v>5538204</v>
      </c>
      <c r="E259" s="36">
        <f>'IND GSDTSec'!R300</f>
        <v>196089</v>
      </c>
      <c r="F259" s="36">
        <f>'IND GSTOU'!R300</f>
        <v>30666</v>
      </c>
      <c r="G259" s="36">
        <f>'IND LP-SEC'!R300+'IND LP-PRI'!R300</f>
        <v>4190500</v>
      </c>
      <c r="H259" s="42">
        <f>'IND LPT-SEC'!R300+'IND LPT-PRI'!R300</f>
        <v>2424586</v>
      </c>
      <c r="I259" s="42">
        <f>'IND RTP'!R300</f>
        <v>124610</v>
      </c>
      <c r="J259" s="36">
        <v>8244</v>
      </c>
      <c r="K259" s="52"/>
      <c r="L259" s="52"/>
      <c r="M259" s="186"/>
      <c r="N259" s="52"/>
      <c r="O259" s="59">
        <v>51000</v>
      </c>
      <c r="P259" s="52"/>
      <c r="Q259" s="52"/>
      <c r="R259" s="51">
        <v>3330000</v>
      </c>
      <c r="S259" s="51">
        <v>26958000</v>
      </c>
      <c r="T259" s="59">
        <v>109795000</v>
      </c>
      <c r="U259" s="59">
        <v>170000</v>
      </c>
      <c r="V259" s="59">
        <v>0</v>
      </c>
      <c r="W259" s="59">
        <v>3567000</v>
      </c>
      <c r="Y259" s="42">
        <f t="shared" si="38"/>
        <v>23886</v>
      </c>
      <c r="Z259" s="42">
        <f t="shared" si="39"/>
        <v>5589204</v>
      </c>
      <c r="AA259" s="42">
        <f t="shared" si="40"/>
        <v>196089</v>
      </c>
      <c r="AB259" s="42">
        <f t="shared" si="41"/>
        <v>30666</v>
      </c>
      <c r="AC259" s="42">
        <f t="shared" si="42"/>
        <v>7520500</v>
      </c>
      <c r="AD259" s="42">
        <f t="shared" si="43"/>
        <v>29382586</v>
      </c>
      <c r="AE259" s="42">
        <f t="shared" si="44"/>
        <v>109919610</v>
      </c>
      <c r="AF259" s="42">
        <f t="shared" si="45"/>
        <v>178244</v>
      </c>
      <c r="AG259" s="42">
        <f t="shared" si="46"/>
        <v>0</v>
      </c>
      <c r="AH259" s="42">
        <f t="shared" si="47"/>
        <v>3567000</v>
      </c>
      <c r="AI259" s="42"/>
      <c r="AJ259" s="44">
        <f t="shared" si="48"/>
        <v>156407785</v>
      </c>
    </row>
    <row r="260" spans="1:36">
      <c r="A260" s="18">
        <f t="shared" si="49"/>
        <v>2033</v>
      </c>
      <c r="B260" s="18" t="s">
        <v>36</v>
      </c>
      <c r="C260" s="36">
        <f>'IND GS'!R301</f>
        <v>27478</v>
      </c>
      <c r="D260" s="36">
        <f>'IND GSD-Sec'!R301+'IND GSD-Pri'!R301</f>
        <v>6236673</v>
      </c>
      <c r="E260" s="36">
        <f>'IND GSDTSec'!R301</f>
        <v>215037</v>
      </c>
      <c r="F260" s="36">
        <f>'IND GSTOU'!R301</f>
        <v>29180</v>
      </c>
      <c r="G260" s="36">
        <f>'IND LP-SEC'!R301+'IND LP-PRI'!R301</f>
        <v>4779385</v>
      </c>
      <c r="H260" s="42">
        <f>'IND LPT-SEC'!R301+'IND LPT-PRI'!R301</f>
        <v>2543877</v>
      </c>
      <c r="I260" s="42">
        <f>'IND RTP'!R301</f>
        <v>141532</v>
      </c>
      <c r="J260" s="36">
        <v>1353</v>
      </c>
      <c r="K260" s="52"/>
      <c r="L260" s="52"/>
      <c r="M260" s="186"/>
      <c r="N260" s="52"/>
      <c r="O260" s="59">
        <v>49000</v>
      </c>
      <c r="P260" s="52"/>
      <c r="Q260" s="52"/>
      <c r="R260" s="51">
        <v>3313000</v>
      </c>
      <c r="S260" s="51">
        <v>25604000</v>
      </c>
      <c r="T260" s="59">
        <v>111415000</v>
      </c>
      <c r="U260" s="59">
        <v>164000</v>
      </c>
      <c r="V260" s="59">
        <v>0</v>
      </c>
      <c r="W260" s="59">
        <v>3452000</v>
      </c>
      <c r="Y260" s="42">
        <f t="shared" si="38"/>
        <v>27478</v>
      </c>
      <c r="Z260" s="42">
        <f t="shared" si="39"/>
        <v>6285673</v>
      </c>
      <c r="AA260" s="42">
        <f t="shared" si="40"/>
        <v>215037</v>
      </c>
      <c r="AB260" s="42">
        <f t="shared" si="41"/>
        <v>29180</v>
      </c>
      <c r="AC260" s="42">
        <f t="shared" si="42"/>
        <v>8092385</v>
      </c>
      <c r="AD260" s="42">
        <f t="shared" si="43"/>
        <v>28147877</v>
      </c>
      <c r="AE260" s="42">
        <f t="shared" si="44"/>
        <v>111556532</v>
      </c>
      <c r="AF260" s="42">
        <f t="shared" si="45"/>
        <v>165353</v>
      </c>
      <c r="AG260" s="42">
        <f t="shared" si="46"/>
        <v>0</v>
      </c>
      <c r="AH260" s="42">
        <f t="shared" si="47"/>
        <v>3452000</v>
      </c>
      <c r="AI260" s="42"/>
      <c r="AJ260" s="44">
        <f t="shared" si="48"/>
        <v>157971515</v>
      </c>
    </row>
    <row r="261" spans="1:36">
      <c r="A261" s="18">
        <f t="shared" si="49"/>
        <v>2033</v>
      </c>
      <c r="B261" s="18" t="s">
        <v>41</v>
      </c>
      <c r="C261" s="36">
        <f>'IND GS'!R302</f>
        <v>29609</v>
      </c>
      <c r="D261" s="36">
        <f>'IND GSD-Sec'!R302+'IND GSD-Pri'!R302</f>
        <v>6656275</v>
      </c>
      <c r="E261" s="36">
        <f>'IND GSDTSec'!R302</f>
        <v>227822</v>
      </c>
      <c r="F261" s="36">
        <f>'IND GSTOU'!R302</f>
        <v>27398</v>
      </c>
      <c r="G261" s="36">
        <f>'IND LP-SEC'!R302+'IND LP-PRI'!R302</f>
        <v>4739281</v>
      </c>
      <c r="H261" s="42">
        <f>'IND LPT-SEC'!R302+'IND LPT-PRI'!R302</f>
        <v>2558716</v>
      </c>
      <c r="I261" s="42">
        <f>'IND RTP'!R302</f>
        <v>145413</v>
      </c>
      <c r="J261" s="36">
        <v>3688</v>
      </c>
      <c r="K261" s="52"/>
      <c r="L261" s="52"/>
      <c r="M261" s="186"/>
      <c r="N261" s="52"/>
      <c r="O261" s="59">
        <v>51000</v>
      </c>
      <c r="P261" s="52"/>
      <c r="Q261" s="52"/>
      <c r="R261" s="51">
        <v>3473000</v>
      </c>
      <c r="S261" s="51">
        <v>28600000</v>
      </c>
      <c r="T261" s="59">
        <v>125984000</v>
      </c>
      <c r="U261" s="59">
        <v>170000</v>
      </c>
      <c r="V261" s="59">
        <v>0</v>
      </c>
      <c r="W261" s="59">
        <v>3567000</v>
      </c>
      <c r="Y261" s="42">
        <f t="shared" si="38"/>
        <v>29609</v>
      </c>
      <c r="Z261" s="42">
        <f t="shared" si="39"/>
        <v>6707275</v>
      </c>
      <c r="AA261" s="42">
        <f t="shared" si="40"/>
        <v>227822</v>
      </c>
      <c r="AB261" s="42">
        <f t="shared" si="41"/>
        <v>27398</v>
      </c>
      <c r="AC261" s="42">
        <f t="shared" si="42"/>
        <v>8212281</v>
      </c>
      <c r="AD261" s="42">
        <f t="shared" si="43"/>
        <v>31158716</v>
      </c>
      <c r="AE261" s="42">
        <f t="shared" si="44"/>
        <v>126129413</v>
      </c>
      <c r="AF261" s="42">
        <f t="shared" si="45"/>
        <v>173688</v>
      </c>
      <c r="AG261" s="42">
        <f t="shared" si="46"/>
        <v>0</v>
      </c>
      <c r="AH261" s="42">
        <f t="shared" si="47"/>
        <v>3567000</v>
      </c>
      <c r="AI261" s="42"/>
      <c r="AJ261" s="44">
        <f t="shared" si="48"/>
        <v>176233202</v>
      </c>
    </row>
    <row r="262" spans="1:36">
      <c r="A262" s="18">
        <f t="shared" si="49"/>
        <v>2033</v>
      </c>
      <c r="B262" s="18" t="s">
        <v>42</v>
      </c>
      <c r="C262" s="36">
        <f>'IND GS'!R303</f>
        <v>31421</v>
      </c>
      <c r="D262" s="36">
        <f>'IND GSD-Sec'!R303+'IND GSD-Pri'!R303</f>
        <v>6687950</v>
      </c>
      <c r="E262" s="36">
        <f>'IND GSDTSec'!R303</f>
        <v>219993</v>
      </c>
      <c r="F262" s="36">
        <f>'IND GSTOU'!R303</f>
        <v>31219</v>
      </c>
      <c r="G262" s="36">
        <f>'IND LP-SEC'!R303+'IND LP-PRI'!R303</f>
        <v>4900736</v>
      </c>
      <c r="H262" s="42">
        <f>'IND LPT-SEC'!R303+'IND LPT-PRI'!R303</f>
        <v>2559272</v>
      </c>
      <c r="I262" s="42">
        <f>'IND RTP'!R303</f>
        <v>150335</v>
      </c>
      <c r="J262" s="36">
        <v>16777</v>
      </c>
      <c r="K262" s="52"/>
      <c r="L262" s="52"/>
      <c r="M262" s="186"/>
      <c r="N262" s="52"/>
      <c r="O262" s="59">
        <v>51000</v>
      </c>
      <c r="P262" s="52"/>
      <c r="Q262" s="52"/>
      <c r="R262" s="51">
        <v>3457000</v>
      </c>
      <c r="S262" s="51">
        <v>32443000</v>
      </c>
      <c r="T262" s="59">
        <v>124379000</v>
      </c>
      <c r="U262" s="59">
        <v>170000</v>
      </c>
      <c r="V262" s="59">
        <v>0</v>
      </c>
      <c r="W262" s="59">
        <v>3567000</v>
      </c>
      <c r="Y262" s="42">
        <f t="shared" si="38"/>
        <v>31421</v>
      </c>
      <c r="Z262" s="42">
        <f t="shared" si="39"/>
        <v>6738950</v>
      </c>
      <c r="AA262" s="42">
        <f t="shared" si="40"/>
        <v>219993</v>
      </c>
      <c r="AB262" s="42">
        <f t="shared" si="41"/>
        <v>31219</v>
      </c>
      <c r="AC262" s="42">
        <f t="shared" si="42"/>
        <v>8357736</v>
      </c>
      <c r="AD262" s="42">
        <f t="shared" si="43"/>
        <v>35002272</v>
      </c>
      <c r="AE262" s="42">
        <f t="shared" si="44"/>
        <v>124529335</v>
      </c>
      <c r="AF262" s="42">
        <f t="shared" si="45"/>
        <v>186777</v>
      </c>
      <c r="AG262" s="42">
        <f t="shared" si="46"/>
        <v>0</v>
      </c>
      <c r="AH262" s="42">
        <f t="shared" si="47"/>
        <v>3567000</v>
      </c>
      <c r="AI262" s="42"/>
      <c r="AJ262" s="44">
        <f t="shared" si="48"/>
        <v>178664703</v>
      </c>
    </row>
    <row r="263" spans="1:36">
      <c r="A263" s="18">
        <f t="shared" si="49"/>
        <v>2033</v>
      </c>
      <c r="B263" s="18" t="s">
        <v>43</v>
      </c>
      <c r="C263" s="36">
        <f>'IND GS'!R304</f>
        <v>33622</v>
      </c>
      <c r="D263" s="36">
        <f>'IND GSD-Sec'!R304+'IND GSD-Pri'!R304</f>
        <v>6486646</v>
      </c>
      <c r="E263" s="36">
        <f>'IND GSDTSec'!R304</f>
        <v>218563</v>
      </c>
      <c r="F263" s="36">
        <f>'IND GSTOU'!R304</f>
        <v>29188</v>
      </c>
      <c r="G263" s="36">
        <f>'IND LP-SEC'!R304+'IND LP-PRI'!R304</f>
        <v>4947967</v>
      </c>
      <c r="H263" s="42">
        <f>'IND LPT-SEC'!R304+'IND LPT-PRI'!R304</f>
        <v>2646955</v>
      </c>
      <c r="I263" s="42">
        <f>'IND RTP'!R304</f>
        <v>149200</v>
      </c>
      <c r="J263" s="36">
        <v>5241</v>
      </c>
      <c r="K263" s="52"/>
      <c r="L263" s="52"/>
      <c r="M263" s="186"/>
      <c r="N263" s="52"/>
      <c r="O263" s="59">
        <v>49000</v>
      </c>
      <c r="P263" s="52"/>
      <c r="Q263" s="52"/>
      <c r="R263" s="51">
        <v>3426000</v>
      </c>
      <c r="S263" s="51">
        <v>27035000</v>
      </c>
      <c r="T263" s="59">
        <v>113296000</v>
      </c>
      <c r="U263" s="59">
        <v>164000</v>
      </c>
      <c r="V263" s="59">
        <v>0</v>
      </c>
      <c r="W263" s="59">
        <v>3452000</v>
      </c>
      <c r="Y263" s="42">
        <f t="shared" si="38"/>
        <v>33622</v>
      </c>
      <c r="Z263" s="42">
        <f t="shared" si="39"/>
        <v>6535646</v>
      </c>
      <c r="AA263" s="42">
        <f t="shared" si="40"/>
        <v>218563</v>
      </c>
      <c r="AB263" s="42">
        <f t="shared" si="41"/>
        <v>29188</v>
      </c>
      <c r="AC263" s="42">
        <f t="shared" si="42"/>
        <v>8373967</v>
      </c>
      <c r="AD263" s="42">
        <f t="shared" si="43"/>
        <v>29681955</v>
      </c>
      <c r="AE263" s="42">
        <f t="shared" si="44"/>
        <v>113445200</v>
      </c>
      <c r="AF263" s="42">
        <f t="shared" si="45"/>
        <v>169241</v>
      </c>
      <c r="AG263" s="42">
        <f t="shared" si="46"/>
        <v>0</v>
      </c>
      <c r="AH263" s="42">
        <f t="shared" si="47"/>
        <v>3452000</v>
      </c>
      <c r="AI263" s="42"/>
      <c r="AJ263" s="44">
        <f t="shared" si="48"/>
        <v>161939382</v>
      </c>
    </row>
    <row r="264" spans="1:36">
      <c r="A264" s="18">
        <f t="shared" si="49"/>
        <v>2033</v>
      </c>
      <c r="B264" s="18" t="s">
        <v>44</v>
      </c>
      <c r="C264" s="36">
        <f>'IND GS'!R305</f>
        <v>27468</v>
      </c>
      <c r="D264" s="36">
        <f>'IND GSD-Sec'!R305+'IND GSD-Pri'!R305</f>
        <v>5924284</v>
      </c>
      <c r="E264" s="36">
        <f>'IND GSDTSec'!R305</f>
        <v>211957</v>
      </c>
      <c r="F264" s="36">
        <f>'IND GSTOU'!R305</f>
        <v>24802</v>
      </c>
      <c r="G264" s="36">
        <f>'IND LP-SEC'!R305+'IND LP-PRI'!R305</f>
        <v>4399856</v>
      </c>
      <c r="H264" s="42">
        <f>'IND LPT-SEC'!R305+'IND LPT-PRI'!R305</f>
        <v>2386011</v>
      </c>
      <c r="I264" s="42">
        <f>'IND RTP'!R305</f>
        <v>135877</v>
      </c>
      <c r="J264" s="36">
        <v>5149</v>
      </c>
      <c r="K264" s="52"/>
      <c r="L264" s="52"/>
      <c r="M264" s="186"/>
      <c r="N264" s="52"/>
      <c r="O264" s="59">
        <v>51000</v>
      </c>
      <c r="P264" s="52"/>
      <c r="Q264" s="52"/>
      <c r="R264" s="51">
        <v>3363000</v>
      </c>
      <c r="S264" s="51">
        <v>25025000</v>
      </c>
      <c r="T264" s="59">
        <v>103131000</v>
      </c>
      <c r="U264" s="59">
        <v>170000</v>
      </c>
      <c r="V264" s="59">
        <v>6962000</v>
      </c>
      <c r="W264" s="59">
        <v>3567000</v>
      </c>
      <c r="Y264" s="42">
        <f t="shared" si="38"/>
        <v>27468</v>
      </c>
      <c r="Z264" s="42">
        <f t="shared" si="39"/>
        <v>5975284</v>
      </c>
      <c r="AA264" s="42">
        <f t="shared" si="40"/>
        <v>211957</v>
      </c>
      <c r="AB264" s="42">
        <f t="shared" si="41"/>
        <v>24802</v>
      </c>
      <c r="AC264" s="42">
        <f t="shared" si="42"/>
        <v>7762856</v>
      </c>
      <c r="AD264" s="42">
        <f t="shared" si="43"/>
        <v>27411011</v>
      </c>
      <c r="AE264" s="42">
        <f t="shared" si="44"/>
        <v>103266877</v>
      </c>
      <c r="AF264" s="42">
        <f t="shared" si="45"/>
        <v>175149</v>
      </c>
      <c r="AG264" s="42">
        <f t="shared" si="46"/>
        <v>6962000</v>
      </c>
      <c r="AH264" s="42">
        <f t="shared" si="47"/>
        <v>3567000</v>
      </c>
      <c r="AI264" s="42"/>
      <c r="AJ264" s="44">
        <f t="shared" si="48"/>
        <v>155384404</v>
      </c>
    </row>
    <row r="265" spans="1:36">
      <c r="A265" s="18">
        <f t="shared" si="49"/>
        <v>2033</v>
      </c>
      <c r="B265" s="18" t="s">
        <v>45</v>
      </c>
      <c r="C265" s="36">
        <f>'IND GS'!R306</f>
        <v>22628</v>
      </c>
      <c r="D265" s="36">
        <f>'IND GSD-Sec'!R306+'IND GSD-Pri'!R306</f>
        <v>4921275</v>
      </c>
      <c r="E265" s="36">
        <f>'IND GSDTSec'!R306</f>
        <v>190106</v>
      </c>
      <c r="F265" s="36">
        <f>'IND GSTOU'!R306</f>
        <v>20292</v>
      </c>
      <c r="G265" s="36">
        <f>'IND LP-SEC'!R306+'IND LP-PRI'!R306</f>
        <v>3761772</v>
      </c>
      <c r="H265" s="42">
        <f>'IND LPT-SEC'!R306+'IND LPT-PRI'!R306</f>
        <v>2307699</v>
      </c>
      <c r="I265" s="42">
        <f>'IND RTP'!R306</f>
        <v>117634</v>
      </c>
      <c r="J265" s="36">
        <v>2196</v>
      </c>
      <c r="K265" s="52"/>
      <c r="L265" s="52"/>
      <c r="M265" s="186"/>
      <c r="N265" s="52"/>
      <c r="O265" s="59">
        <v>49000</v>
      </c>
      <c r="P265" s="52"/>
      <c r="Q265" s="52"/>
      <c r="R265" s="51">
        <v>3172000</v>
      </c>
      <c r="S265" s="51">
        <v>22276000</v>
      </c>
      <c r="T265" s="59">
        <v>88605000</v>
      </c>
      <c r="U265" s="59">
        <v>164000</v>
      </c>
      <c r="V265" s="59">
        <v>6738000</v>
      </c>
      <c r="W265" s="59">
        <v>3452000</v>
      </c>
      <c r="Y265" s="42">
        <f t="shared" ref="Y265:Y314" si="50">ROUND(SUM(C265,N265),0)</f>
        <v>22628</v>
      </c>
      <c r="Z265" s="42">
        <f t="shared" ref="Z265:Z314" si="51">ROUND(SUM(D265,O265),0)</f>
        <v>4970275</v>
      </c>
      <c r="AA265" s="42">
        <f t="shared" ref="AA265:AA314" si="52">ROUND(SUM(E265,P265),0)</f>
        <v>190106</v>
      </c>
      <c r="AB265" s="42">
        <f t="shared" ref="AB265:AB314" si="53">ROUND(SUM(F265,Q265),0)</f>
        <v>20292</v>
      </c>
      <c r="AC265" s="42">
        <f t="shared" ref="AC265:AC314" si="54">ROUND(SUM(G265,R265),0)</f>
        <v>6933772</v>
      </c>
      <c r="AD265" s="42">
        <f t="shared" ref="AD265:AD314" si="55">ROUND(SUM(H265,S265),0)</f>
        <v>24583699</v>
      </c>
      <c r="AE265" s="42">
        <f t="shared" ref="AE265:AE314" si="56">ROUND(SUM(I265,T265),0)</f>
        <v>88722634</v>
      </c>
      <c r="AF265" s="42">
        <f t="shared" ref="AF265:AF314" si="57">ROUND(SUM(J265,U265),0)</f>
        <v>166196</v>
      </c>
      <c r="AG265" s="42">
        <f t="shared" ref="AG265:AG314" si="58">ROUND(SUM(K265,V265),0)</f>
        <v>6738000</v>
      </c>
      <c r="AH265" s="42">
        <f t="shared" ref="AH265:AH314" si="59">ROUND(SUM(L265,W265),0)</f>
        <v>3452000</v>
      </c>
      <c r="AI265" s="42"/>
      <c r="AJ265" s="44">
        <f t="shared" ref="AJ265:AJ314" si="60">SUM(Y265:AH265)</f>
        <v>135799602</v>
      </c>
    </row>
    <row r="266" spans="1:36">
      <c r="A266" s="18">
        <f t="shared" si="49"/>
        <v>2033</v>
      </c>
      <c r="B266" s="18" t="s">
        <v>46</v>
      </c>
      <c r="C266" s="36">
        <f>'IND GS'!R307</f>
        <v>25901</v>
      </c>
      <c r="D266" s="36">
        <f>'IND GSD-Sec'!R307+'IND GSD-Pri'!R307</f>
        <v>5203535</v>
      </c>
      <c r="E266" s="36">
        <f>'IND GSDTSec'!R307</f>
        <v>181604</v>
      </c>
      <c r="F266" s="36">
        <f>'IND GSTOU'!R307</f>
        <v>18983</v>
      </c>
      <c r="G266" s="36">
        <f>'IND LP-SEC'!R307+'IND LP-PRI'!R307</f>
        <v>3925623</v>
      </c>
      <c r="H266" s="42">
        <f>'IND LPT-SEC'!R307+'IND LPT-PRI'!R307</f>
        <v>2365293</v>
      </c>
      <c r="I266" s="42">
        <f>'IND RTP'!R307</f>
        <v>124869</v>
      </c>
      <c r="J266" s="36">
        <v>659</v>
      </c>
      <c r="K266" s="52"/>
      <c r="L266" s="52"/>
      <c r="M266" s="186"/>
      <c r="N266" s="52"/>
      <c r="O266" s="59">
        <v>52000</v>
      </c>
      <c r="P266" s="52"/>
      <c r="Q266" s="52"/>
      <c r="R266" s="51">
        <v>3242000</v>
      </c>
      <c r="S266" s="51">
        <v>24135000</v>
      </c>
      <c r="T266" s="59">
        <v>89008000</v>
      </c>
      <c r="U266" s="59">
        <v>171000</v>
      </c>
      <c r="V266" s="59">
        <v>0</v>
      </c>
      <c r="W266" s="59">
        <v>3568000</v>
      </c>
      <c r="Y266" s="42">
        <f t="shared" si="50"/>
        <v>25901</v>
      </c>
      <c r="Z266" s="42">
        <f t="shared" si="51"/>
        <v>5255535</v>
      </c>
      <c r="AA266" s="42">
        <f t="shared" si="52"/>
        <v>181604</v>
      </c>
      <c r="AB266" s="42">
        <f t="shared" si="53"/>
        <v>18983</v>
      </c>
      <c r="AC266" s="42">
        <f t="shared" si="54"/>
        <v>7167623</v>
      </c>
      <c r="AD266" s="42">
        <f t="shared" si="55"/>
        <v>26500293</v>
      </c>
      <c r="AE266" s="42">
        <f t="shared" si="56"/>
        <v>89132869</v>
      </c>
      <c r="AF266" s="42">
        <f t="shared" si="57"/>
        <v>171659</v>
      </c>
      <c r="AG266" s="42">
        <f t="shared" si="58"/>
        <v>0</v>
      </c>
      <c r="AH266" s="42">
        <f t="shared" si="59"/>
        <v>3568000</v>
      </c>
      <c r="AI266" s="42"/>
      <c r="AJ266" s="44">
        <f t="shared" si="60"/>
        <v>132022467</v>
      </c>
    </row>
    <row r="267" spans="1:36">
      <c r="A267" s="18">
        <f t="shared" si="49"/>
        <v>2034</v>
      </c>
      <c r="B267" s="18" t="s">
        <v>31</v>
      </c>
      <c r="C267" s="36">
        <f>'IND GS'!R308</f>
        <v>31047</v>
      </c>
      <c r="D267" s="36">
        <f>'IND GSD-Sec'!R308+'IND GSD-Pri'!R308</f>
        <v>5346050</v>
      </c>
      <c r="E267" s="36">
        <f>'IND GSDTSec'!R308</f>
        <v>178888</v>
      </c>
      <c r="F267" s="36">
        <f>'IND GSTOU'!R308</f>
        <v>17568</v>
      </c>
      <c r="G267" s="36">
        <f>'IND LP-SEC'!R308+'IND LP-PRI'!R308</f>
        <v>3810841</v>
      </c>
      <c r="H267" s="42">
        <f>'IND LPT-SEC'!R308+'IND LPT-PRI'!R308</f>
        <v>2318533</v>
      </c>
      <c r="I267" s="42">
        <f>'IND RTP'!R308</f>
        <v>121203</v>
      </c>
      <c r="J267" s="36">
        <v>4072</v>
      </c>
      <c r="K267" s="52"/>
      <c r="L267" s="52"/>
      <c r="M267" s="186"/>
      <c r="N267" s="52"/>
      <c r="O267" s="59">
        <v>51000</v>
      </c>
      <c r="P267" s="52"/>
      <c r="Q267" s="52"/>
      <c r="R267" s="51">
        <v>3257000</v>
      </c>
      <c r="S267" s="51">
        <v>21321000</v>
      </c>
      <c r="T267" s="59">
        <v>93121000</v>
      </c>
      <c r="U267" s="59">
        <v>170000</v>
      </c>
      <c r="V267" s="59">
        <v>0</v>
      </c>
      <c r="W267" s="59">
        <v>3567000</v>
      </c>
      <c r="Y267" s="42">
        <f t="shared" si="50"/>
        <v>31047</v>
      </c>
      <c r="Z267" s="42">
        <f t="shared" si="51"/>
        <v>5397050</v>
      </c>
      <c r="AA267" s="42">
        <f t="shared" si="52"/>
        <v>178888</v>
      </c>
      <c r="AB267" s="42">
        <f t="shared" si="53"/>
        <v>17568</v>
      </c>
      <c r="AC267" s="42">
        <f t="shared" si="54"/>
        <v>7067841</v>
      </c>
      <c r="AD267" s="42">
        <f t="shared" si="55"/>
        <v>23639533</v>
      </c>
      <c r="AE267" s="42">
        <f t="shared" si="56"/>
        <v>93242203</v>
      </c>
      <c r="AF267" s="42">
        <f t="shared" si="57"/>
        <v>174072</v>
      </c>
      <c r="AG267" s="42">
        <f t="shared" si="58"/>
        <v>0</v>
      </c>
      <c r="AH267" s="42">
        <f t="shared" si="59"/>
        <v>3567000</v>
      </c>
      <c r="AI267" s="42"/>
      <c r="AJ267" s="44">
        <f t="shared" si="60"/>
        <v>133315202</v>
      </c>
    </row>
    <row r="268" spans="1:36">
      <c r="A268" s="18">
        <f t="shared" si="49"/>
        <v>2034</v>
      </c>
      <c r="B268" s="18" t="s">
        <v>32</v>
      </c>
      <c r="C268" s="36">
        <f>'IND GS'!R309</f>
        <v>30865</v>
      </c>
      <c r="D268" s="36">
        <f>'IND GSD-Sec'!R309+'IND GSD-Pri'!R309</f>
        <v>5135249</v>
      </c>
      <c r="E268" s="36">
        <f>'IND GSDTSec'!R309</f>
        <v>168828</v>
      </c>
      <c r="F268" s="36">
        <f>'IND GSTOU'!R309</f>
        <v>22690</v>
      </c>
      <c r="G268" s="36">
        <f>'IND LP-SEC'!R309+'IND LP-PRI'!R309</f>
        <v>3580032</v>
      </c>
      <c r="H268" s="42">
        <f>'IND LPT-SEC'!R309+'IND LPT-PRI'!R309</f>
        <v>2287145</v>
      </c>
      <c r="I268" s="42">
        <f>'IND RTP'!R309</f>
        <v>115551</v>
      </c>
      <c r="J268" s="36">
        <v>1379</v>
      </c>
      <c r="K268" s="52"/>
      <c r="L268" s="52"/>
      <c r="M268" s="186"/>
      <c r="N268" s="52"/>
      <c r="O268" s="59">
        <v>46000</v>
      </c>
      <c r="P268" s="52"/>
      <c r="Q268" s="52"/>
      <c r="R268" s="51">
        <v>2900000</v>
      </c>
      <c r="S268" s="51">
        <v>22292000</v>
      </c>
      <c r="T268" s="59">
        <v>77269000</v>
      </c>
      <c r="U268" s="59">
        <v>153000</v>
      </c>
      <c r="V268" s="59">
        <v>0</v>
      </c>
      <c r="W268" s="59">
        <v>3222000</v>
      </c>
      <c r="Y268" s="42">
        <f t="shared" si="50"/>
        <v>30865</v>
      </c>
      <c r="Z268" s="42">
        <f t="shared" si="51"/>
        <v>5181249</v>
      </c>
      <c r="AA268" s="42">
        <f t="shared" si="52"/>
        <v>168828</v>
      </c>
      <c r="AB268" s="42">
        <f t="shared" si="53"/>
        <v>22690</v>
      </c>
      <c r="AC268" s="42">
        <f t="shared" si="54"/>
        <v>6480032</v>
      </c>
      <c r="AD268" s="42">
        <f t="shared" si="55"/>
        <v>24579145</v>
      </c>
      <c r="AE268" s="42">
        <f t="shared" si="56"/>
        <v>77384551</v>
      </c>
      <c r="AF268" s="42">
        <f t="shared" si="57"/>
        <v>154379</v>
      </c>
      <c r="AG268" s="42">
        <f t="shared" si="58"/>
        <v>0</v>
      </c>
      <c r="AH268" s="42">
        <f t="shared" si="59"/>
        <v>3222000</v>
      </c>
      <c r="AI268" s="42"/>
      <c r="AJ268" s="44">
        <f t="shared" si="60"/>
        <v>117223739</v>
      </c>
    </row>
    <row r="269" spans="1:36">
      <c r="A269" s="18">
        <f t="shared" si="49"/>
        <v>2034</v>
      </c>
      <c r="B269" s="18" t="s">
        <v>33</v>
      </c>
      <c r="C269" s="36">
        <f>'IND GS'!R310</f>
        <v>30740</v>
      </c>
      <c r="D269" s="36">
        <f>'IND GSD-Sec'!R310+'IND GSD-Pri'!R310</f>
        <v>5139846</v>
      </c>
      <c r="E269" s="36">
        <f>'IND GSDTSec'!R310</f>
        <v>169325</v>
      </c>
      <c r="F269" s="36">
        <f>'IND GSTOU'!R310</f>
        <v>21547</v>
      </c>
      <c r="G269" s="36">
        <f>'IND LP-SEC'!R310+'IND LP-PRI'!R310</f>
        <v>3852942</v>
      </c>
      <c r="H269" s="42">
        <f>'IND LPT-SEC'!R310+'IND LPT-PRI'!R310</f>
        <v>2195915</v>
      </c>
      <c r="I269" s="42">
        <f>'IND RTP'!R310</f>
        <v>122638</v>
      </c>
      <c r="J269" s="36">
        <v>816</v>
      </c>
      <c r="K269" s="52"/>
      <c r="L269" s="52"/>
      <c r="M269" s="186"/>
      <c r="N269" s="52"/>
      <c r="O269" s="59">
        <v>51000</v>
      </c>
      <c r="P269" s="52"/>
      <c r="Q269" s="52"/>
      <c r="R269" s="51">
        <v>3184000</v>
      </c>
      <c r="S269" s="51">
        <v>21964000</v>
      </c>
      <c r="T269" s="59">
        <v>95301000</v>
      </c>
      <c r="U269" s="59">
        <v>170000</v>
      </c>
      <c r="V269" s="59">
        <v>0</v>
      </c>
      <c r="W269" s="59">
        <v>3567000</v>
      </c>
      <c r="Y269" s="42">
        <f t="shared" si="50"/>
        <v>30740</v>
      </c>
      <c r="Z269" s="42">
        <f t="shared" si="51"/>
        <v>5190846</v>
      </c>
      <c r="AA269" s="42">
        <f t="shared" si="52"/>
        <v>169325</v>
      </c>
      <c r="AB269" s="42">
        <f t="shared" si="53"/>
        <v>21547</v>
      </c>
      <c r="AC269" s="42">
        <f t="shared" si="54"/>
        <v>7036942</v>
      </c>
      <c r="AD269" s="42">
        <f t="shared" si="55"/>
        <v>24159915</v>
      </c>
      <c r="AE269" s="42">
        <f t="shared" si="56"/>
        <v>95423638</v>
      </c>
      <c r="AF269" s="42">
        <f t="shared" si="57"/>
        <v>170816</v>
      </c>
      <c r="AG269" s="42">
        <f t="shared" si="58"/>
        <v>0</v>
      </c>
      <c r="AH269" s="42">
        <f t="shared" si="59"/>
        <v>3567000</v>
      </c>
      <c r="AI269" s="42"/>
      <c r="AJ269" s="44">
        <f t="shared" si="60"/>
        <v>135770769</v>
      </c>
    </row>
    <row r="270" spans="1:36">
      <c r="A270" s="18">
        <f t="shared" si="49"/>
        <v>2034</v>
      </c>
      <c r="B270" s="18" t="s">
        <v>34</v>
      </c>
      <c r="C270" s="36">
        <f>'IND GS'!R311</f>
        <v>30366</v>
      </c>
      <c r="D270" s="36">
        <f>'IND GSD-Sec'!R311+'IND GSD-Pri'!R311</f>
        <v>5466983</v>
      </c>
      <c r="E270" s="36">
        <f>'IND GSDTSec'!R311</f>
        <v>177198</v>
      </c>
      <c r="F270" s="36">
        <f>'IND GSTOU'!R311</f>
        <v>20458</v>
      </c>
      <c r="G270" s="36">
        <f>'IND LP-SEC'!R311+'IND LP-PRI'!R311</f>
        <v>4138705</v>
      </c>
      <c r="H270" s="42">
        <f>'IND LPT-SEC'!R311+'IND LPT-PRI'!R311</f>
        <v>2397180</v>
      </c>
      <c r="I270" s="42">
        <f>'IND RTP'!R311</f>
        <v>125036</v>
      </c>
      <c r="J270" s="36">
        <v>87077</v>
      </c>
      <c r="K270" s="52"/>
      <c r="L270" s="52"/>
      <c r="M270" s="186"/>
      <c r="N270" s="52"/>
      <c r="O270" s="59">
        <v>49000</v>
      </c>
      <c r="P270" s="52"/>
      <c r="Q270" s="52"/>
      <c r="R270" s="51">
        <v>3123000</v>
      </c>
      <c r="S270" s="51">
        <v>23027000</v>
      </c>
      <c r="T270" s="59">
        <v>96519000</v>
      </c>
      <c r="U270" s="59">
        <v>164000</v>
      </c>
      <c r="V270" s="59">
        <v>0</v>
      </c>
      <c r="W270" s="59">
        <v>3452000</v>
      </c>
      <c r="Y270" s="42">
        <f t="shared" si="50"/>
        <v>30366</v>
      </c>
      <c r="Z270" s="42">
        <f t="shared" si="51"/>
        <v>5515983</v>
      </c>
      <c r="AA270" s="42">
        <f t="shared" si="52"/>
        <v>177198</v>
      </c>
      <c r="AB270" s="42">
        <f t="shared" si="53"/>
        <v>20458</v>
      </c>
      <c r="AC270" s="42">
        <f t="shared" si="54"/>
        <v>7261705</v>
      </c>
      <c r="AD270" s="42">
        <f t="shared" si="55"/>
        <v>25424180</v>
      </c>
      <c r="AE270" s="42">
        <f t="shared" si="56"/>
        <v>96644036</v>
      </c>
      <c r="AF270" s="42">
        <f t="shared" si="57"/>
        <v>251077</v>
      </c>
      <c r="AG270" s="42">
        <f t="shared" si="58"/>
        <v>0</v>
      </c>
      <c r="AH270" s="42">
        <f t="shared" si="59"/>
        <v>3452000</v>
      </c>
      <c r="AI270" s="42"/>
      <c r="AJ270" s="44">
        <f t="shared" si="60"/>
        <v>138777003</v>
      </c>
    </row>
    <row r="271" spans="1:36">
      <c r="A271" s="18">
        <f t="shared" ref="A271:A314" si="61">A259+1</f>
        <v>2034</v>
      </c>
      <c r="B271" s="18" t="s">
        <v>35</v>
      </c>
      <c r="C271" s="36">
        <f>'IND GS'!R312</f>
        <v>23886</v>
      </c>
      <c r="D271" s="36">
        <f>'IND GSD-Sec'!R312+'IND GSD-Pri'!R312</f>
        <v>5602153</v>
      </c>
      <c r="E271" s="36">
        <f>'IND GSDTSec'!R312</f>
        <v>196089</v>
      </c>
      <c r="F271" s="36">
        <f>'IND GSTOU'!R312</f>
        <v>30666</v>
      </c>
      <c r="G271" s="36">
        <f>'IND LP-SEC'!R312+'IND LP-PRI'!R312</f>
        <v>4190500</v>
      </c>
      <c r="H271" s="42">
        <f>'IND LPT-SEC'!R312+'IND LPT-PRI'!R312</f>
        <v>2424586</v>
      </c>
      <c r="I271" s="42">
        <f>'IND RTP'!R312</f>
        <v>124610</v>
      </c>
      <c r="J271" s="36">
        <v>8244</v>
      </c>
      <c r="K271" s="52"/>
      <c r="L271" s="52"/>
      <c r="M271" s="186"/>
      <c r="N271" s="52"/>
      <c r="O271" s="59">
        <v>51000</v>
      </c>
      <c r="P271" s="52"/>
      <c r="Q271" s="52"/>
      <c r="R271" s="51">
        <v>3330000</v>
      </c>
      <c r="S271" s="51">
        <v>26958000</v>
      </c>
      <c r="T271" s="59">
        <v>109795000</v>
      </c>
      <c r="U271" s="59">
        <v>170000</v>
      </c>
      <c r="V271" s="59">
        <v>0</v>
      </c>
      <c r="W271" s="59">
        <v>3567000</v>
      </c>
      <c r="Y271" s="42">
        <f t="shared" si="50"/>
        <v>23886</v>
      </c>
      <c r="Z271" s="42">
        <f t="shared" si="51"/>
        <v>5653153</v>
      </c>
      <c r="AA271" s="42">
        <f t="shared" si="52"/>
        <v>196089</v>
      </c>
      <c r="AB271" s="42">
        <f t="shared" si="53"/>
        <v>30666</v>
      </c>
      <c r="AC271" s="42">
        <f t="shared" si="54"/>
        <v>7520500</v>
      </c>
      <c r="AD271" s="42">
        <f t="shared" si="55"/>
        <v>29382586</v>
      </c>
      <c r="AE271" s="42">
        <f t="shared" si="56"/>
        <v>109919610</v>
      </c>
      <c r="AF271" s="42">
        <f t="shared" si="57"/>
        <v>178244</v>
      </c>
      <c r="AG271" s="42">
        <f t="shared" si="58"/>
        <v>0</v>
      </c>
      <c r="AH271" s="42">
        <f t="shared" si="59"/>
        <v>3567000</v>
      </c>
      <c r="AI271" s="42"/>
      <c r="AJ271" s="44">
        <f t="shared" si="60"/>
        <v>156471734</v>
      </c>
    </row>
    <row r="272" spans="1:36">
      <c r="A272" s="18">
        <f t="shared" si="61"/>
        <v>2034</v>
      </c>
      <c r="B272" s="18" t="s">
        <v>36</v>
      </c>
      <c r="C272" s="36">
        <f>'IND GS'!R313</f>
        <v>27478</v>
      </c>
      <c r="D272" s="36">
        <f>'IND GSD-Sec'!R313+'IND GSD-Pri'!R313</f>
        <v>6308639</v>
      </c>
      <c r="E272" s="36">
        <f>'IND GSDTSec'!R313</f>
        <v>215037</v>
      </c>
      <c r="F272" s="36">
        <f>'IND GSTOU'!R313</f>
        <v>29180</v>
      </c>
      <c r="G272" s="36">
        <f>'IND LP-SEC'!R313+'IND LP-PRI'!R313</f>
        <v>4779385</v>
      </c>
      <c r="H272" s="42">
        <f>'IND LPT-SEC'!R313+'IND LPT-PRI'!R313</f>
        <v>2543877</v>
      </c>
      <c r="I272" s="42">
        <f>'IND RTP'!R313</f>
        <v>141532</v>
      </c>
      <c r="J272" s="36">
        <v>1353</v>
      </c>
      <c r="K272" s="52"/>
      <c r="L272" s="52"/>
      <c r="M272" s="186"/>
      <c r="N272" s="52"/>
      <c r="O272" s="59">
        <v>49000</v>
      </c>
      <c r="P272" s="52"/>
      <c r="Q272" s="52"/>
      <c r="R272" s="51">
        <v>3313000</v>
      </c>
      <c r="S272" s="51">
        <v>25604000</v>
      </c>
      <c r="T272" s="59">
        <v>111415000</v>
      </c>
      <c r="U272" s="59">
        <v>164000</v>
      </c>
      <c r="V272" s="59">
        <v>0</v>
      </c>
      <c r="W272" s="59">
        <v>3452000</v>
      </c>
      <c r="Y272" s="42">
        <f t="shared" si="50"/>
        <v>27478</v>
      </c>
      <c r="Z272" s="42">
        <f t="shared" si="51"/>
        <v>6357639</v>
      </c>
      <c r="AA272" s="42">
        <f t="shared" si="52"/>
        <v>215037</v>
      </c>
      <c r="AB272" s="42">
        <f t="shared" si="53"/>
        <v>29180</v>
      </c>
      <c r="AC272" s="42">
        <f t="shared" si="54"/>
        <v>8092385</v>
      </c>
      <c r="AD272" s="42">
        <f t="shared" si="55"/>
        <v>28147877</v>
      </c>
      <c r="AE272" s="42">
        <f t="shared" si="56"/>
        <v>111556532</v>
      </c>
      <c r="AF272" s="42">
        <f t="shared" si="57"/>
        <v>165353</v>
      </c>
      <c r="AG272" s="42">
        <f t="shared" si="58"/>
        <v>0</v>
      </c>
      <c r="AH272" s="42">
        <f t="shared" si="59"/>
        <v>3452000</v>
      </c>
      <c r="AI272" s="42"/>
      <c r="AJ272" s="44">
        <f t="shared" si="60"/>
        <v>158043481</v>
      </c>
    </row>
    <row r="273" spans="1:36">
      <c r="A273" s="18">
        <f t="shared" si="61"/>
        <v>2034</v>
      </c>
      <c r="B273" s="18" t="s">
        <v>41</v>
      </c>
      <c r="C273" s="36">
        <f>'IND GS'!R314</f>
        <v>29609</v>
      </c>
      <c r="D273" s="36">
        <f>'IND GSD-Sec'!R314+'IND GSD-Pri'!R314</f>
        <v>6733159</v>
      </c>
      <c r="E273" s="36">
        <f>'IND GSDTSec'!R314</f>
        <v>227822</v>
      </c>
      <c r="F273" s="36">
        <f>'IND GSTOU'!R314</f>
        <v>27398</v>
      </c>
      <c r="G273" s="36">
        <f>'IND LP-SEC'!R314+'IND LP-PRI'!R314</f>
        <v>4739281</v>
      </c>
      <c r="H273" s="42">
        <f>'IND LPT-SEC'!R314+'IND LPT-PRI'!R314</f>
        <v>2558716</v>
      </c>
      <c r="I273" s="42">
        <f>'IND RTP'!R314</f>
        <v>145413</v>
      </c>
      <c r="J273" s="36">
        <v>3688</v>
      </c>
      <c r="K273" s="52"/>
      <c r="L273" s="52"/>
      <c r="M273" s="186"/>
      <c r="N273" s="52"/>
      <c r="O273" s="59">
        <v>51000</v>
      </c>
      <c r="P273" s="52"/>
      <c r="Q273" s="52"/>
      <c r="R273" s="51">
        <v>3473000</v>
      </c>
      <c r="S273" s="51">
        <v>28600000</v>
      </c>
      <c r="T273" s="59">
        <v>125984000</v>
      </c>
      <c r="U273" s="59">
        <v>170000</v>
      </c>
      <c r="V273" s="59">
        <v>0</v>
      </c>
      <c r="W273" s="59">
        <v>3567000</v>
      </c>
      <c r="Y273" s="42">
        <f t="shared" si="50"/>
        <v>29609</v>
      </c>
      <c r="Z273" s="42">
        <f t="shared" si="51"/>
        <v>6784159</v>
      </c>
      <c r="AA273" s="42">
        <f t="shared" si="52"/>
        <v>227822</v>
      </c>
      <c r="AB273" s="42">
        <f t="shared" si="53"/>
        <v>27398</v>
      </c>
      <c r="AC273" s="42">
        <f t="shared" si="54"/>
        <v>8212281</v>
      </c>
      <c r="AD273" s="42">
        <f t="shared" si="55"/>
        <v>31158716</v>
      </c>
      <c r="AE273" s="42">
        <f t="shared" si="56"/>
        <v>126129413</v>
      </c>
      <c r="AF273" s="42">
        <f t="shared" si="57"/>
        <v>173688</v>
      </c>
      <c r="AG273" s="42">
        <f t="shared" si="58"/>
        <v>0</v>
      </c>
      <c r="AH273" s="42">
        <f t="shared" si="59"/>
        <v>3567000</v>
      </c>
      <c r="AI273" s="42"/>
      <c r="AJ273" s="44">
        <f t="shared" si="60"/>
        <v>176310086</v>
      </c>
    </row>
    <row r="274" spans="1:36">
      <c r="A274" s="18">
        <f t="shared" si="61"/>
        <v>2034</v>
      </c>
      <c r="B274" s="18" t="s">
        <v>42</v>
      </c>
      <c r="C274" s="36">
        <f>'IND GS'!R315</f>
        <v>31421</v>
      </c>
      <c r="D274" s="36">
        <f>'IND GSD-Sec'!R315+'IND GSD-Pri'!R315</f>
        <v>6726353</v>
      </c>
      <c r="E274" s="36">
        <f>'IND GSDTSec'!R315</f>
        <v>219993</v>
      </c>
      <c r="F274" s="36">
        <f>'IND GSTOU'!R315</f>
        <v>31219</v>
      </c>
      <c r="G274" s="36">
        <f>'IND LP-SEC'!R315+'IND LP-PRI'!R315</f>
        <v>4900736</v>
      </c>
      <c r="H274" s="42">
        <f>'IND LPT-SEC'!R315+'IND LPT-PRI'!R315</f>
        <v>2559272</v>
      </c>
      <c r="I274" s="42">
        <f>'IND RTP'!R315</f>
        <v>150335</v>
      </c>
      <c r="J274" s="36">
        <v>16777</v>
      </c>
      <c r="K274" s="52"/>
      <c r="L274" s="52"/>
      <c r="M274" s="186"/>
      <c r="N274" s="52"/>
      <c r="O274" s="59">
        <v>51000</v>
      </c>
      <c r="P274" s="52"/>
      <c r="Q274" s="52"/>
      <c r="R274" s="51">
        <v>3457000</v>
      </c>
      <c r="S274" s="51">
        <v>32443000</v>
      </c>
      <c r="T274" s="59">
        <v>124379000</v>
      </c>
      <c r="U274" s="59">
        <v>170000</v>
      </c>
      <c r="V274" s="59">
        <v>0</v>
      </c>
      <c r="W274" s="59">
        <v>3567000</v>
      </c>
      <c r="Y274" s="42">
        <f t="shared" si="50"/>
        <v>31421</v>
      </c>
      <c r="Z274" s="42">
        <f t="shared" si="51"/>
        <v>6777353</v>
      </c>
      <c r="AA274" s="42">
        <f t="shared" si="52"/>
        <v>219993</v>
      </c>
      <c r="AB274" s="42">
        <f t="shared" si="53"/>
        <v>31219</v>
      </c>
      <c r="AC274" s="42">
        <f t="shared" si="54"/>
        <v>8357736</v>
      </c>
      <c r="AD274" s="42">
        <f t="shared" si="55"/>
        <v>35002272</v>
      </c>
      <c r="AE274" s="42">
        <f t="shared" si="56"/>
        <v>124529335</v>
      </c>
      <c r="AF274" s="42">
        <f t="shared" si="57"/>
        <v>186777</v>
      </c>
      <c r="AG274" s="42">
        <f t="shared" si="58"/>
        <v>0</v>
      </c>
      <c r="AH274" s="42">
        <f t="shared" si="59"/>
        <v>3567000</v>
      </c>
      <c r="AI274" s="42"/>
      <c r="AJ274" s="44">
        <f t="shared" si="60"/>
        <v>178703106</v>
      </c>
    </row>
    <row r="275" spans="1:36">
      <c r="A275" s="18">
        <f t="shared" si="61"/>
        <v>2034</v>
      </c>
      <c r="B275" s="18" t="s">
        <v>43</v>
      </c>
      <c r="C275" s="36">
        <f>'IND GS'!R316</f>
        <v>33622</v>
      </c>
      <c r="D275" s="36">
        <f>'IND GSD-Sec'!R316+'IND GSD-Pri'!R316</f>
        <v>6523886</v>
      </c>
      <c r="E275" s="36">
        <f>'IND GSDTSec'!R316</f>
        <v>218563</v>
      </c>
      <c r="F275" s="36">
        <f>'IND GSTOU'!R316</f>
        <v>29188</v>
      </c>
      <c r="G275" s="36">
        <f>'IND LP-SEC'!R316+'IND LP-PRI'!R316</f>
        <v>4947967</v>
      </c>
      <c r="H275" s="42">
        <f>'IND LPT-SEC'!R316+'IND LPT-PRI'!R316</f>
        <v>2646955</v>
      </c>
      <c r="I275" s="42">
        <f>'IND RTP'!R316</f>
        <v>149200</v>
      </c>
      <c r="J275" s="36">
        <v>5241</v>
      </c>
      <c r="K275" s="52"/>
      <c r="L275" s="52"/>
      <c r="M275" s="186"/>
      <c r="N275" s="52"/>
      <c r="O275" s="59">
        <v>49000</v>
      </c>
      <c r="P275" s="52"/>
      <c r="Q275" s="52"/>
      <c r="R275" s="51">
        <v>3426000</v>
      </c>
      <c r="S275" s="51">
        <v>27035000</v>
      </c>
      <c r="T275" s="59">
        <v>113296000</v>
      </c>
      <c r="U275" s="59">
        <v>164000</v>
      </c>
      <c r="V275" s="59">
        <v>0</v>
      </c>
      <c r="W275" s="59">
        <v>3452000</v>
      </c>
      <c r="Y275" s="42">
        <f t="shared" si="50"/>
        <v>33622</v>
      </c>
      <c r="Z275" s="42">
        <f t="shared" si="51"/>
        <v>6572886</v>
      </c>
      <c r="AA275" s="42">
        <f t="shared" si="52"/>
        <v>218563</v>
      </c>
      <c r="AB275" s="42">
        <f t="shared" si="53"/>
        <v>29188</v>
      </c>
      <c r="AC275" s="42">
        <f t="shared" si="54"/>
        <v>8373967</v>
      </c>
      <c r="AD275" s="42">
        <f t="shared" si="55"/>
        <v>29681955</v>
      </c>
      <c r="AE275" s="42">
        <f t="shared" si="56"/>
        <v>113445200</v>
      </c>
      <c r="AF275" s="42">
        <f t="shared" si="57"/>
        <v>169241</v>
      </c>
      <c r="AG275" s="42">
        <f t="shared" si="58"/>
        <v>0</v>
      </c>
      <c r="AH275" s="42">
        <f t="shared" si="59"/>
        <v>3452000</v>
      </c>
      <c r="AI275" s="42"/>
      <c r="AJ275" s="44">
        <f t="shared" si="60"/>
        <v>161976622</v>
      </c>
    </row>
    <row r="276" spans="1:36">
      <c r="A276" s="18">
        <f t="shared" si="61"/>
        <v>2034</v>
      </c>
      <c r="B276" s="18" t="s">
        <v>44</v>
      </c>
      <c r="C276" s="36">
        <f>'IND GS'!R317</f>
        <v>27468</v>
      </c>
      <c r="D276" s="36">
        <f>'IND GSD-Sec'!R317+'IND GSD-Pri'!R317</f>
        <v>5958343</v>
      </c>
      <c r="E276" s="36">
        <f>'IND GSDTSec'!R317</f>
        <v>211957</v>
      </c>
      <c r="F276" s="36">
        <f>'IND GSTOU'!R317</f>
        <v>24802</v>
      </c>
      <c r="G276" s="36">
        <f>'IND LP-SEC'!R317+'IND LP-PRI'!R317</f>
        <v>4399856</v>
      </c>
      <c r="H276" s="42">
        <f>'IND LPT-SEC'!R317+'IND LPT-PRI'!R317</f>
        <v>2386011</v>
      </c>
      <c r="I276" s="42">
        <f>'IND RTP'!R317</f>
        <v>135877</v>
      </c>
      <c r="J276" s="36">
        <v>5149</v>
      </c>
      <c r="K276" s="52"/>
      <c r="L276" s="52"/>
      <c r="M276" s="186"/>
      <c r="N276" s="52"/>
      <c r="O276" s="59">
        <v>51000</v>
      </c>
      <c r="P276" s="52"/>
      <c r="Q276" s="52"/>
      <c r="R276" s="51">
        <v>3363000</v>
      </c>
      <c r="S276" s="51">
        <v>25025000</v>
      </c>
      <c r="T276" s="59">
        <v>103131000</v>
      </c>
      <c r="U276" s="59">
        <v>170000</v>
      </c>
      <c r="V276" s="59">
        <v>6962000</v>
      </c>
      <c r="W276" s="59">
        <v>3567000</v>
      </c>
      <c r="Y276" s="42">
        <f t="shared" si="50"/>
        <v>27468</v>
      </c>
      <c r="Z276" s="42">
        <f t="shared" si="51"/>
        <v>6009343</v>
      </c>
      <c r="AA276" s="42">
        <f t="shared" si="52"/>
        <v>211957</v>
      </c>
      <c r="AB276" s="42">
        <f t="shared" si="53"/>
        <v>24802</v>
      </c>
      <c r="AC276" s="42">
        <f t="shared" si="54"/>
        <v>7762856</v>
      </c>
      <c r="AD276" s="42">
        <f t="shared" si="55"/>
        <v>27411011</v>
      </c>
      <c r="AE276" s="42">
        <f t="shared" si="56"/>
        <v>103266877</v>
      </c>
      <c r="AF276" s="42">
        <f t="shared" si="57"/>
        <v>175149</v>
      </c>
      <c r="AG276" s="42">
        <f t="shared" si="58"/>
        <v>6962000</v>
      </c>
      <c r="AH276" s="42">
        <f t="shared" si="59"/>
        <v>3567000</v>
      </c>
      <c r="AI276" s="42"/>
      <c r="AJ276" s="44">
        <f t="shared" si="60"/>
        <v>155418463</v>
      </c>
    </row>
    <row r="277" spans="1:36">
      <c r="A277" s="18">
        <f t="shared" si="61"/>
        <v>2034</v>
      </c>
      <c r="B277" s="18" t="s">
        <v>45</v>
      </c>
      <c r="C277" s="36">
        <f>'IND GS'!R318</f>
        <v>22628</v>
      </c>
      <c r="D277" s="36">
        <f>'IND GSD-Sec'!R318+'IND GSD-Pri'!R318</f>
        <v>4949522</v>
      </c>
      <c r="E277" s="36">
        <f>'IND GSDTSec'!R318</f>
        <v>190106</v>
      </c>
      <c r="F277" s="36">
        <f>'IND GSTOU'!R318</f>
        <v>20292</v>
      </c>
      <c r="G277" s="36">
        <f>'IND LP-SEC'!R318+'IND LP-PRI'!R318</f>
        <v>3761772</v>
      </c>
      <c r="H277" s="42">
        <f>'IND LPT-SEC'!R318+'IND LPT-PRI'!R318</f>
        <v>2307699</v>
      </c>
      <c r="I277" s="42">
        <f>'IND RTP'!R318</f>
        <v>117634</v>
      </c>
      <c r="J277" s="36">
        <v>2196</v>
      </c>
      <c r="K277" s="52"/>
      <c r="L277" s="52"/>
      <c r="M277" s="186"/>
      <c r="N277" s="52"/>
      <c r="O277" s="59">
        <v>49000</v>
      </c>
      <c r="P277" s="52"/>
      <c r="Q277" s="52"/>
      <c r="R277" s="51">
        <v>3172000</v>
      </c>
      <c r="S277" s="51">
        <v>22276000</v>
      </c>
      <c r="T277" s="59">
        <v>88605000</v>
      </c>
      <c r="U277" s="59">
        <v>164000</v>
      </c>
      <c r="V277" s="59">
        <v>6738000</v>
      </c>
      <c r="W277" s="59">
        <v>3452000</v>
      </c>
      <c r="Y277" s="42">
        <f t="shared" si="50"/>
        <v>22628</v>
      </c>
      <c r="Z277" s="42">
        <f t="shared" si="51"/>
        <v>4998522</v>
      </c>
      <c r="AA277" s="42">
        <f t="shared" si="52"/>
        <v>190106</v>
      </c>
      <c r="AB277" s="42">
        <f t="shared" si="53"/>
        <v>20292</v>
      </c>
      <c r="AC277" s="42">
        <f t="shared" si="54"/>
        <v>6933772</v>
      </c>
      <c r="AD277" s="42">
        <f t="shared" si="55"/>
        <v>24583699</v>
      </c>
      <c r="AE277" s="42">
        <f t="shared" si="56"/>
        <v>88722634</v>
      </c>
      <c r="AF277" s="42">
        <f t="shared" si="57"/>
        <v>166196</v>
      </c>
      <c r="AG277" s="42">
        <f t="shared" si="58"/>
        <v>6738000</v>
      </c>
      <c r="AH277" s="42">
        <f t="shared" si="59"/>
        <v>3452000</v>
      </c>
      <c r="AI277" s="42"/>
      <c r="AJ277" s="44">
        <f t="shared" si="60"/>
        <v>135827849</v>
      </c>
    </row>
    <row r="278" spans="1:36">
      <c r="A278" s="18">
        <f t="shared" si="61"/>
        <v>2034</v>
      </c>
      <c r="B278" s="18" t="s">
        <v>46</v>
      </c>
      <c r="C278" s="36">
        <f>'IND GS'!R319</f>
        <v>25901</v>
      </c>
      <c r="D278" s="36">
        <f>'IND GSD-Sec'!R319+'IND GSD-Pri'!R319</f>
        <v>5233407</v>
      </c>
      <c r="E278" s="36">
        <f>'IND GSDTSec'!R319</f>
        <v>181604</v>
      </c>
      <c r="F278" s="36">
        <f>'IND GSTOU'!R319</f>
        <v>18983</v>
      </c>
      <c r="G278" s="36">
        <f>'IND LP-SEC'!R319+'IND LP-PRI'!R319</f>
        <v>3925623</v>
      </c>
      <c r="H278" s="42">
        <f>'IND LPT-SEC'!R319+'IND LPT-PRI'!R319</f>
        <v>2365293</v>
      </c>
      <c r="I278" s="42">
        <f>'IND RTP'!R319</f>
        <v>124869</v>
      </c>
      <c r="J278" s="36">
        <v>659</v>
      </c>
      <c r="K278" s="52"/>
      <c r="L278" s="52"/>
      <c r="M278" s="186"/>
      <c r="N278" s="52"/>
      <c r="O278" s="59">
        <v>52000</v>
      </c>
      <c r="P278" s="52"/>
      <c r="Q278" s="52"/>
      <c r="R278" s="51">
        <v>3242000</v>
      </c>
      <c r="S278" s="51">
        <v>24135000</v>
      </c>
      <c r="T278" s="59">
        <v>89008000</v>
      </c>
      <c r="U278" s="59">
        <v>171000</v>
      </c>
      <c r="V278" s="59">
        <v>0</v>
      </c>
      <c r="W278" s="59">
        <v>3568000</v>
      </c>
      <c r="Y278" s="42">
        <f t="shared" si="50"/>
        <v>25901</v>
      </c>
      <c r="Z278" s="42">
        <f t="shared" si="51"/>
        <v>5285407</v>
      </c>
      <c r="AA278" s="42">
        <f t="shared" si="52"/>
        <v>181604</v>
      </c>
      <c r="AB278" s="42">
        <f t="shared" si="53"/>
        <v>18983</v>
      </c>
      <c r="AC278" s="42">
        <f t="shared" si="54"/>
        <v>7167623</v>
      </c>
      <c r="AD278" s="42">
        <f t="shared" si="55"/>
        <v>26500293</v>
      </c>
      <c r="AE278" s="42">
        <f t="shared" si="56"/>
        <v>89132869</v>
      </c>
      <c r="AF278" s="42">
        <f t="shared" si="57"/>
        <v>171659</v>
      </c>
      <c r="AG278" s="42">
        <f t="shared" si="58"/>
        <v>0</v>
      </c>
      <c r="AH278" s="42">
        <f t="shared" si="59"/>
        <v>3568000</v>
      </c>
      <c r="AI278" s="42"/>
      <c r="AJ278" s="44">
        <f t="shared" si="60"/>
        <v>132052339</v>
      </c>
    </row>
    <row r="279" spans="1:36">
      <c r="A279" s="18">
        <f t="shared" si="61"/>
        <v>2035</v>
      </c>
      <c r="B279" s="18" t="s">
        <v>31</v>
      </c>
      <c r="C279" s="36">
        <f>'IND GS'!R320</f>
        <v>31047</v>
      </c>
      <c r="D279" s="36">
        <f>'IND GSD-Sec'!R320+'IND GSD-Pri'!R320</f>
        <v>5376700</v>
      </c>
      <c r="E279" s="36">
        <f>'IND GSDTSec'!R320</f>
        <v>178888</v>
      </c>
      <c r="F279" s="36">
        <f>'IND GSTOU'!R320</f>
        <v>17568</v>
      </c>
      <c r="G279" s="36">
        <f>'IND LP-SEC'!R320+'IND LP-PRI'!R320</f>
        <v>3810841</v>
      </c>
      <c r="H279" s="42">
        <f>'IND LPT-SEC'!R320+'IND LPT-PRI'!R320</f>
        <v>2318533</v>
      </c>
      <c r="I279" s="42">
        <f>'IND RTP'!R320</f>
        <v>121203</v>
      </c>
      <c r="J279" s="36">
        <v>4072</v>
      </c>
      <c r="K279" s="52"/>
      <c r="L279" s="52"/>
      <c r="M279" s="186"/>
      <c r="N279" s="52"/>
      <c r="O279" s="59">
        <v>51000</v>
      </c>
      <c r="P279" s="52"/>
      <c r="Q279" s="52"/>
      <c r="R279" s="51">
        <v>3257000</v>
      </c>
      <c r="S279" s="51">
        <v>21321000</v>
      </c>
      <c r="T279" s="59">
        <v>93121000</v>
      </c>
      <c r="U279" s="59">
        <v>170000</v>
      </c>
      <c r="V279" s="59">
        <v>0</v>
      </c>
      <c r="W279" s="59">
        <v>3567000</v>
      </c>
      <c r="Y279" s="42">
        <f t="shared" si="50"/>
        <v>31047</v>
      </c>
      <c r="Z279" s="42">
        <f t="shared" si="51"/>
        <v>5427700</v>
      </c>
      <c r="AA279" s="42">
        <f t="shared" si="52"/>
        <v>178888</v>
      </c>
      <c r="AB279" s="42">
        <f t="shared" si="53"/>
        <v>17568</v>
      </c>
      <c r="AC279" s="42">
        <f t="shared" si="54"/>
        <v>7067841</v>
      </c>
      <c r="AD279" s="42">
        <f t="shared" si="55"/>
        <v>23639533</v>
      </c>
      <c r="AE279" s="42">
        <f t="shared" si="56"/>
        <v>93242203</v>
      </c>
      <c r="AF279" s="42">
        <f t="shared" si="57"/>
        <v>174072</v>
      </c>
      <c r="AG279" s="42">
        <f t="shared" si="58"/>
        <v>0</v>
      </c>
      <c r="AH279" s="42">
        <f t="shared" si="59"/>
        <v>3567000</v>
      </c>
      <c r="AI279" s="42"/>
      <c r="AJ279" s="44">
        <f t="shared" si="60"/>
        <v>133345852</v>
      </c>
    </row>
    <row r="280" spans="1:36">
      <c r="A280" s="18">
        <f t="shared" si="61"/>
        <v>2035</v>
      </c>
      <c r="B280" s="18" t="s">
        <v>32</v>
      </c>
      <c r="C280" s="36">
        <f>'IND GS'!R321</f>
        <v>30865</v>
      </c>
      <c r="D280" s="36">
        <f>'IND GSD-Sec'!R321+'IND GSD-Pri'!R321</f>
        <v>5164691</v>
      </c>
      <c r="E280" s="36">
        <f>'IND GSDTSec'!R321</f>
        <v>168828</v>
      </c>
      <c r="F280" s="36">
        <f>'IND GSTOU'!R321</f>
        <v>22690</v>
      </c>
      <c r="G280" s="36">
        <f>'IND LP-SEC'!R321+'IND LP-PRI'!R321</f>
        <v>3580032</v>
      </c>
      <c r="H280" s="42">
        <f>'IND LPT-SEC'!R321+'IND LPT-PRI'!R321</f>
        <v>2287145</v>
      </c>
      <c r="I280" s="42">
        <f>'IND RTP'!R321</f>
        <v>115551</v>
      </c>
      <c r="J280" s="36">
        <v>1379</v>
      </c>
      <c r="K280" s="52"/>
      <c r="L280" s="52"/>
      <c r="M280" s="186"/>
      <c r="N280" s="52"/>
      <c r="O280" s="59">
        <v>46000</v>
      </c>
      <c r="P280" s="52"/>
      <c r="Q280" s="52"/>
      <c r="R280" s="51">
        <v>2900000</v>
      </c>
      <c r="S280" s="51">
        <v>22292000</v>
      </c>
      <c r="T280" s="59">
        <v>77269000</v>
      </c>
      <c r="U280" s="59">
        <v>153000</v>
      </c>
      <c r="V280" s="59">
        <v>0</v>
      </c>
      <c r="W280" s="59">
        <v>3222000</v>
      </c>
      <c r="Y280" s="42">
        <f t="shared" si="50"/>
        <v>30865</v>
      </c>
      <c r="Z280" s="42">
        <f t="shared" si="51"/>
        <v>5210691</v>
      </c>
      <c r="AA280" s="42">
        <f t="shared" si="52"/>
        <v>168828</v>
      </c>
      <c r="AB280" s="42">
        <f t="shared" si="53"/>
        <v>22690</v>
      </c>
      <c r="AC280" s="42">
        <f t="shared" si="54"/>
        <v>6480032</v>
      </c>
      <c r="AD280" s="42">
        <f t="shared" si="55"/>
        <v>24579145</v>
      </c>
      <c r="AE280" s="42">
        <f t="shared" si="56"/>
        <v>77384551</v>
      </c>
      <c r="AF280" s="42">
        <f t="shared" si="57"/>
        <v>154379</v>
      </c>
      <c r="AG280" s="42">
        <f t="shared" si="58"/>
        <v>0</v>
      </c>
      <c r="AH280" s="42">
        <f t="shared" si="59"/>
        <v>3222000</v>
      </c>
      <c r="AI280" s="42"/>
      <c r="AJ280" s="44">
        <f t="shared" si="60"/>
        <v>117253181</v>
      </c>
    </row>
    <row r="281" spans="1:36">
      <c r="A281" s="18">
        <f t="shared" si="61"/>
        <v>2035</v>
      </c>
      <c r="B281" s="18" t="s">
        <v>33</v>
      </c>
      <c r="C281" s="36">
        <f>'IND GS'!R322</f>
        <v>30740</v>
      </c>
      <c r="D281" s="36">
        <f>'IND GSD-Sec'!R322+'IND GSD-Pri'!R322</f>
        <v>5169348</v>
      </c>
      <c r="E281" s="36">
        <f>'IND GSDTSec'!R322</f>
        <v>169325</v>
      </c>
      <c r="F281" s="36">
        <f>'IND GSTOU'!R322</f>
        <v>21547</v>
      </c>
      <c r="G281" s="36">
        <f>'IND LP-SEC'!R322+'IND LP-PRI'!R322</f>
        <v>3852942</v>
      </c>
      <c r="H281" s="42">
        <f>'IND LPT-SEC'!R322+'IND LPT-PRI'!R322</f>
        <v>2195915</v>
      </c>
      <c r="I281" s="42">
        <f>'IND RTP'!R322</f>
        <v>122638</v>
      </c>
      <c r="J281" s="36">
        <v>816</v>
      </c>
      <c r="K281" s="52"/>
      <c r="L281" s="52"/>
      <c r="M281" s="186"/>
      <c r="N281" s="52"/>
      <c r="O281" s="59">
        <v>51000</v>
      </c>
      <c r="P281" s="52"/>
      <c r="Q281" s="52"/>
      <c r="R281" s="51">
        <v>3184000</v>
      </c>
      <c r="S281" s="51">
        <v>21964000</v>
      </c>
      <c r="T281" s="59">
        <v>95301000</v>
      </c>
      <c r="U281" s="59">
        <v>170000</v>
      </c>
      <c r="V281" s="59">
        <v>0</v>
      </c>
      <c r="W281" s="59">
        <v>3567000</v>
      </c>
      <c r="Y281" s="42">
        <f t="shared" si="50"/>
        <v>30740</v>
      </c>
      <c r="Z281" s="42">
        <f t="shared" si="51"/>
        <v>5220348</v>
      </c>
      <c r="AA281" s="42">
        <f t="shared" si="52"/>
        <v>169325</v>
      </c>
      <c r="AB281" s="42">
        <f t="shared" si="53"/>
        <v>21547</v>
      </c>
      <c r="AC281" s="42">
        <f t="shared" si="54"/>
        <v>7036942</v>
      </c>
      <c r="AD281" s="42">
        <f t="shared" si="55"/>
        <v>24159915</v>
      </c>
      <c r="AE281" s="42">
        <f t="shared" si="56"/>
        <v>95423638</v>
      </c>
      <c r="AF281" s="42">
        <f t="shared" si="57"/>
        <v>170816</v>
      </c>
      <c r="AG281" s="42">
        <f t="shared" si="58"/>
        <v>0</v>
      </c>
      <c r="AH281" s="42">
        <f t="shared" si="59"/>
        <v>3567000</v>
      </c>
      <c r="AI281" s="42"/>
      <c r="AJ281" s="44">
        <f t="shared" si="60"/>
        <v>135800271</v>
      </c>
    </row>
    <row r="282" spans="1:36">
      <c r="A282" s="18">
        <f t="shared" si="61"/>
        <v>2035</v>
      </c>
      <c r="B282" s="18" t="s">
        <v>34</v>
      </c>
      <c r="C282" s="36">
        <f>'IND GS'!R323</f>
        <v>30366</v>
      </c>
      <c r="D282" s="36">
        <f>'IND GSD-Sec'!R323+'IND GSD-Pri'!R323</f>
        <v>5466983</v>
      </c>
      <c r="E282" s="36">
        <f>'IND GSDTSec'!R323</f>
        <v>177198</v>
      </c>
      <c r="F282" s="36">
        <f>'IND GSTOU'!R323</f>
        <v>20458</v>
      </c>
      <c r="G282" s="36">
        <f>'IND LP-SEC'!R323+'IND LP-PRI'!R323</f>
        <v>4138705</v>
      </c>
      <c r="H282" s="42">
        <f>'IND LPT-SEC'!R323+'IND LPT-PRI'!R323</f>
        <v>2397180</v>
      </c>
      <c r="I282" s="42">
        <f>'IND RTP'!R323</f>
        <v>125036</v>
      </c>
      <c r="J282" s="36">
        <v>87077</v>
      </c>
      <c r="K282" s="52"/>
      <c r="L282" s="52"/>
      <c r="M282" s="186"/>
      <c r="N282" s="52"/>
      <c r="O282" s="59">
        <v>49000</v>
      </c>
      <c r="P282" s="52"/>
      <c r="Q282" s="52"/>
      <c r="R282" s="51">
        <v>3123000</v>
      </c>
      <c r="S282" s="51">
        <v>23027000</v>
      </c>
      <c r="T282" s="59">
        <v>96519000</v>
      </c>
      <c r="U282" s="59">
        <v>164000</v>
      </c>
      <c r="V282" s="59">
        <v>0</v>
      </c>
      <c r="W282" s="59">
        <v>3452000</v>
      </c>
      <c r="Y282" s="42">
        <f t="shared" si="50"/>
        <v>30366</v>
      </c>
      <c r="Z282" s="42">
        <f t="shared" si="51"/>
        <v>5515983</v>
      </c>
      <c r="AA282" s="42">
        <f t="shared" si="52"/>
        <v>177198</v>
      </c>
      <c r="AB282" s="42">
        <f t="shared" si="53"/>
        <v>20458</v>
      </c>
      <c r="AC282" s="42">
        <f t="shared" si="54"/>
        <v>7261705</v>
      </c>
      <c r="AD282" s="42">
        <f t="shared" si="55"/>
        <v>25424180</v>
      </c>
      <c r="AE282" s="42">
        <f t="shared" si="56"/>
        <v>96644036</v>
      </c>
      <c r="AF282" s="42">
        <f t="shared" si="57"/>
        <v>251077</v>
      </c>
      <c r="AG282" s="42">
        <f t="shared" si="58"/>
        <v>0</v>
      </c>
      <c r="AH282" s="42">
        <f t="shared" si="59"/>
        <v>3452000</v>
      </c>
      <c r="AI282" s="42"/>
      <c r="AJ282" s="44">
        <f t="shared" si="60"/>
        <v>138777003</v>
      </c>
    </row>
    <row r="283" spans="1:36">
      <c r="A283" s="18">
        <f t="shared" si="61"/>
        <v>2035</v>
      </c>
      <c r="B283" s="18" t="s">
        <v>35</v>
      </c>
      <c r="C283" s="36">
        <f>'IND GS'!R324</f>
        <v>23886</v>
      </c>
      <c r="D283" s="36">
        <f>'IND GSD-Sec'!R324+'IND GSD-Pri'!R324</f>
        <v>5602153</v>
      </c>
      <c r="E283" s="36">
        <f>'IND GSDTSec'!R324</f>
        <v>196089</v>
      </c>
      <c r="F283" s="36">
        <f>'IND GSTOU'!R324</f>
        <v>30666</v>
      </c>
      <c r="G283" s="36">
        <f>'IND LP-SEC'!R324+'IND LP-PRI'!R324</f>
        <v>4190500</v>
      </c>
      <c r="H283" s="42">
        <f>'IND LPT-SEC'!R324+'IND LPT-PRI'!R324</f>
        <v>2424586</v>
      </c>
      <c r="I283" s="42">
        <f>'IND RTP'!R324</f>
        <v>124610</v>
      </c>
      <c r="J283" s="36">
        <v>8244</v>
      </c>
      <c r="K283" s="52"/>
      <c r="L283" s="52"/>
      <c r="M283" s="186"/>
      <c r="N283" s="52"/>
      <c r="O283" s="59">
        <v>51000</v>
      </c>
      <c r="P283" s="52"/>
      <c r="Q283" s="52"/>
      <c r="R283" s="51">
        <v>3330000</v>
      </c>
      <c r="S283" s="51">
        <v>26958000</v>
      </c>
      <c r="T283" s="59">
        <v>109795000</v>
      </c>
      <c r="U283" s="59">
        <v>170000</v>
      </c>
      <c r="V283" s="59">
        <v>0</v>
      </c>
      <c r="W283" s="59">
        <v>3567000</v>
      </c>
      <c r="Y283" s="42">
        <f t="shared" si="50"/>
        <v>23886</v>
      </c>
      <c r="Z283" s="42">
        <f t="shared" si="51"/>
        <v>5653153</v>
      </c>
      <c r="AA283" s="42">
        <f t="shared" si="52"/>
        <v>196089</v>
      </c>
      <c r="AB283" s="42">
        <f t="shared" si="53"/>
        <v>30666</v>
      </c>
      <c r="AC283" s="42">
        <f t="shared" si="54"/>
        <v>7520500</v>
      </c>
      <c r="AD283" s="42">
        <f t="shared" si="55"/>
        <v>29382586</v>
      </c>
      <c r="AE283" s="42">
        <f t="shared" si="56"/>
        <v>109919610</v>
      </c>
      <c r="AF283" s="42">
        <f t="shared" si="57"/>
        <v>178244</v>
      </c>
      <c r="AG283" s="42">
        <f t="shared" si="58"/>
        <v>0</v>
      </c>
      <c r="AH283" s="42">
        <f t="shared" si="59"/>
        <v>3567000</v>
      </c>
      <c r="AI283" s="42"/>
      <c r="AJ283" s="44">
        <f t="shared" si="60"/>
        <v>156471734</v>
      </c>
    </row>
    <row r="284" spans="1:36">
      <c r="A284" s="18">
        <f t="shared" si="61"/>
        <v>2035</v>
      </c>
      <c r="B284" s="18" t="s">
        <v>36</v>
      </c>
      <c r="C284" s="36">
        <f>'IND GS'!R325</f>
        <v>27478</v>
      </c>
      <c r="D284" s="36">
        <f>'IND GSD-Sec'!R325+'IND GSD-Pri'!R325</f>
        <v>6308639</v>
      </c>
      <c r="E284" s="36">
        <f>'IND GSDTSec'!R325</f>
        <v>215037</v>
      </c>
      <c r="F284" s="36">
        <f>'IND GSTOU'!R325</f>
        <v>29180</v>
      </c>
      <c r="G284" s="36">
        <f>'IND LP-SEC'!R325+'IND LP-PRI'!R325</f>
        <v>4779385</v>
      </c>
      <c r="H284" s="42">
        <f>'IND LPT-SEC'!R325+'IND LPT-PRI'!R325</f>
        <v>2543877</v>
      </c>
      <c r="I284" s="42">
        <f>'IND RTP'!R325</f>
        <v>141532</v>
      </c>
      <c r="J284" s="36">
        <v>1353</v>
      </c>
      <c r="K284" s="52"/>
      <c r="L284" s="52"/>
      <c r="M284" s="186"/>
      <c r="N284" s="52"/>
      <c r="O284" s="59">
        <v>49000</v>
      </c>
      <c r="P284" s="52"/>
      <c r="Q284" s="52"/>
      <c r="R284" s="51">
        <v>3313000</v>
      </c>
      <c r="S284" s="51">
        <v>25604000</v>
      </c>
      <c r="T284" s="59">
        <v>111415000</v>
      </c>
      <c r="U284" s="59">
        <v>164000</v>
      </c>
      <c r="V284" s="59">
        <v>0</v>
      </c>
      <c r="W284" s="59">
        <v>3452000</v>
      </c>
      <c r="Y284" s="42">
        <f t="shared" si="50"/>
        <v>27478</v>
      </c>
      <c r="Z284" s="42">
        <f t="shared" si="51"/>
        <v>6357639</v>
      </c>
      <c r="AA284" s="42">
        <f t="shared" si="52"/>
        <v>215037</v>
      </c>
      <c r="AB284" s="42">
        <f t="shared" si="53"/>
        <v>29180</v>
      </c>
      <c r="AC284" s="42">
        <f t="shared" si="54"/>
        <v>8092385</v>
      </c>
      <c r="AD284" s="42">
        <f t="shared" si="55"/>
        <v>28147877</v>
      </c>
      <c r="AE284" s="42">
        <f t="shared" si="56"/>
        <v>111556532</v>
      </c>
      <c r="AF284" s="42">
        <f t="shared" si="57"/>
        <v>165353</v>
      </c>
      <c r="AG284" s="42">
        <f t="shared" si="58"/>
        <v>0</v>
      </c>
      <c r="AH284" s="42">
        <f t="shared" si="59"/>
        <v>3452000</v>
      </c>
      <c r="AI284" s="42"/>
      <c r="AJ284" s="44">
        <f t="shared" si="60"/>
        <v>158043481</v>
      </c>
    </row>
    <row r="285" spans="1:36">
      <c r="A285" s="18">
        <f t="shared" si="61"/>
        <v>2035</v>
      </c>
      <c r="B285" s="18" t="s">
        <v>41</v>
      </c>
      <c r="C285" s="36">
        <f>'IND GS'!R326</f>
        <v>29609</v>
      </c>
      <c r="D285" s="36">
        <f>'IND GSD-Sec'!R326+'IND GSD-Pri'!R326</f>
        <v>6771602</v>
      </c>
      <c r="E285" s="36">
        <f>'IND GSDTSec'!R326</f>
        <v>227822</v>
      </c>
      <c r="F285" s="36">
        <f>'IND GSTOU'!R326</f>
        <v>27398</v>
      </c>
      <c r="G285" s="36">
        <f>'IND LP-SEC'!R326+'IND LP-PRI'!R326</f>
        <v>4739281</v>
      </c>
      <c r="H285" s="42">
        <f>'IND LPT-SEC'!R326+'IND LPT-PRI'!R326</f>
        <v>2558716</v>
      </c>
      <c r="I285" s="42">
        <f>'IND RTP'!R326</f>
        <v>145413</v>
      </c>
      <c r="J285" s="36">
        <v>3688</v>
      </c>
      <c r="K285" s="52"/>
      <c r="L285" s="52"/>
      <c r="M285" s="186"/>
      <c r="N285" s="52"/>
      <c r="O285" s="59">
        <v>51000</v>
      </c>
      <c r="P285" s="52"/>
      <c r="Q285" s="52"/>
      <c r="R285" s="51">
        <v>3473000</v>
      </c>
      <c r="S285" s="51">
        <v>28600000</v>
      </c>
      <c r="T285" s="59">
        <v>125984000</v>
      </c>
      <c r="U285" s="59">
        <v>170000</v>
      </c>
      <c r="V285" s="59">
        <v>0</v>
      </c>
      <c r="W285" s="59">
        <v>3567000</v>
      </c>
      <c r="Y285" s="42">
        <f t="shared" si="50"/>
        <v>29609</v>
      </c>
      <c r="Z285" s="42">
        <f t="shared" si="51"/>
        <v>6822602</v>
      </c>
      <c r="AA285" s="42">
        <f t="shared" si="52"/>
        <v>227822</v>
      </c>
      <c r="AB285" s="42">
        <f t="shared" si="53"/>
        <v>27398</v>
      </c>
      <c r="AC285" s="42">
        <f t="shared" si="54"/>
        <v>8212281</v>
      </c>
      <c r="AD285" s="42">
        <f t="shared" si="55"/>
        <v>31158716</v>
      </c>
      <c r="AE285" s="42">
        <f t="shared" si="56"/>
        <v>126129413</v>
      </c>
      <c r="AF285" s="42">
        <f t="shared" si="57"/>
        <v>173688</v>
      </c>
      <c r="AG285" s="42">
        <f t="shared" si="58"/>
        <v>0</v>
      </c>
      <c r="AH285" s="42">
        <f t="shared" si="59"/>
        <v>3567000</v>
      </c>
      <c r="AI285" s="42"/>
      <c r="AJ285" s="44">
        <f t="shared" si="60"/>
        <v>176348529</v>
      </c>
    </row>
    <row r="286" spans="1:36">
      <c r="A286" s="18">
        <f t="shared" si="61"/>
        <v>2035</v>
      </c>
      <c r="B286" s="18" t="s">
        <v>42</v>
      </c>
      <c r="C286" s="36">
        <f>'IND GS'!R327</f>
        <v>31421</v>
      </c>
      <c r="D286" s="36">
        <f>'IND GSD-Sec'!R327+'IND GSD-Pri'!R327</f>
        <v>6764756</v>
      </c>
      <c r="E286" s="36">
        <f>'IND GSDTSec'!R327</f>
        <v>219993</v>
      </c>
      <c r="F286" s="36">
        <f>'IND GSTOU'!R327</f>
        <v>31219</v>
      </c>
      <c r="G286" s="36">
        <f>'IND LP-SEC'!R327+'IND LP-PRI'!R327</f>
        <v>4900736</v>
      </c>
      <c r="H286" s="42">
        <f>'IND LPT-SEC'!R327+'IND LPT-PRI'!R327</f>
        <v>2559272</v>
      </c>
      <c r="I286" s="42">
        <f>'IND RTP'!R327</f>
        <v>150335</v>
      </c>
      <c r="J286" s="36">
        <v>16777</v>
      </c>
      <c r="K286" s="52"/>
      <c r="L286" s="52"/>
      <c r="M286" s="186"/>
      <c r="N286" s="52"/>
      <c r="O286" s="59">
        <v>51000</v>
      </c>
      <c r="P286" s="52"/>
      <c r="Q286" s="52"/>
      <c r="R286" s="51">
        <v>3457000</v>
      </c>
      <c r="S286" s="51">
        <v>32443000</v>
      </c>
      <c r="T286" s="59">
        <v>124379000</v>
      </c>
      <c r="U286" s="59">
        <v>170000</v>
      </c>
      <c r="V286" s="59">
        <v>0</v>
      </c>
      <c r="W286" s="59">
        <v>3567000</v>
      </c>
      <c r="Y286" s="42">
        <f t="shared" si="50"/>
        <v>31421</v>
      </c>
      <c r="Z286" s="42">
        <f t="shared" si="51"/>
        <v>6815756</v>
      </c>
      <c r="AA286" s="42">
        <f t="shared" si="52"/>
        <v>219993</v>
      </c>
      <c r="AB286" s="42">
        <f t="shared" si="53"/>
        <v>31219</v>
      </c>
      <c r="AC286" s="42">
        <f t="shared" si="54"/>
        <v>8357736</v>
      </c>
      <c r="AD286" s="42">
        <f t="shared" si="55"/>
        <v>35002272</v>
      </c>
      <c r="AE286" s="42">
        <f t="shared" si="56"/>
        <v>124529335</v>
      </c>
      <c r="AF286" s="42">
        <f t="shared" si="57"/>
        <v>186777</v>
      </c>
      <c r="AG286" s="42">
        <f t="shared" si="58"/>
        <v>0</v>
      </c>
      <c r="AH286" s="42">
        <f t="shared" si="59"/>
        <v>3567000</v>
      </c>
      <c r="AI286" s="42"/>
      <c r="AJ286" s="44">
        <f t="shared" si="60"/>
        <v>178741509</v>
      </c>
    </row>
    <row r="287" spans="1:36">
      <c r="A287" s="18">
        <f t="shared" si="61"/>
        <v>2035</v>
      </c>
      <c r="B287" s="18" t="s">
        <v>43</v>
      </c>
      <c r="C287" s="36">
        <f>'IND GS'!R328</f>
        <v>33622</v>
      </c>
      <c r="D287" s="36">
        <f>'IND GSD-Sec'!R328+'IND GSD-Pri'!R328</f>
        <v>6561126</v>
      </c>
      <c r="E287" s="36">
        <f>'IND GSDTSec'!R328</f>
        <v>218563</v>
      </c>
      <c r="F287" s="36">
        <f>'IND GSTOU'!R328</f>
        <v>29188</v>
      </c>
      <c r="G287" s="36">
        <f>'IND LP-SEC'!R328+'IND LP-PRI'!R328</f>
        <v>4947967</v>
      </c>
      <c r="H287" s="42">
        <f>'IND LPT-SEC'!R328+'IND LPT-PRI'!R328</f>
        <v>2646955</v>
      </c>
      <c r="I287" s="42">
        <f>'IND RTP'!R328</f>
        <v>149200</v>
      </c>
      <c r="J287" s="36">
        <v>5241</v>
      </c>
      <c r="K287" s="52"/>
      <c r="L287" s="52"/>
      <c r="M287" s="186"/>
      <c r="N287" s="52"/>
      <c r="O287" s="59">
        <v>49000</v>
      </c>
      <c r="P287" s="52"/>
      <c r="Q287" s="52"/>
      <c r="R287" s="51">
        <v>3426000</v>
      </c>
      <c r="S287" s="51">
        <v>27035000</v>
      </c>
      <c r="T287" s="59">
        <v>113296000</v>
      </c>
      <c r="U287" s="59">
        <v>164000</v>
      </c>
      <c r="V287" s="59">
        <v>0</v>
      </c>
      <c r="W287" s="59">
        <v>3452000</v>
      </c>
      <c r="Y287" s="42">
        <f t="shared" si="50"/>
        <v>33622</v>
      </c>
      <c r="Z287" s="42">
        <f t="shared" si="51"/>
        <v>6610126</v>
      </c>
      <c r="AA287" s="42">
        <f t="shared" si="52"/>
        <v>218563</v>
      </c>
      <c r="AB287" s="42">
        <f t="shared" si="53"/>
        <v>29188</v>
      </c>
      <c r="AC287" s="42">
        <f t="shared" si="54"/>
        <v>8373967</v>
      </c>
      <c r="AD287" s="42">
        <f t="shared" si="55"/>
        <v>29681955</v>
      </c>
      <c r="AE287" s="42">
        <f t="shared" si="56"/>
        <v>113445200</v>
      </c>
      <c r="AF287" s="42">
        <f t="shared" si="57"/>
        <v>169241</v>
      </c>
      <c r="AG287" s="42">
        <f t="shared" si="58"/>
        <v>0</v>
      </c>
      <c r="AH287" s="42">
        <f t="shared" si="59"/>
        <v>3452000</v>
      </c>
      <c r="AI287" s="42"/>
      <c r="AJ287" s="44">
        <f t="shared" si="60"/>
        <v>162013862</v>
      </c>
    </row>
    <row r="288" spans="1:36">
      <c r="A288" s="18">
        <f t="shared" si="61"/>
        <v>2035</v>
      </c>
      <c r="B288" s="18" t="s">
        <v>44</v>
      </c>
      <c r="C288" s="36">
        <f>'IND GS'!R329</f>
        <v>27468</v>
      </c>
      <c r="D288" s="36">
        <f>'IND GSD-Sec'!R329+'IND GSD-Pri'!R329</f>
        <v>5992401</v>
      </c>
      <c r="E288" s="36">
        <f>'IND GSDTSec'!R329</f>
        <v>211957</v>
      </c>
      <c r="F288" s="36">
        <f>'IND GSTOU'!R329</f>
        <v>24802</v>
      </c>
      <c r="G288" s="36">
        <f>'IND LP-SEC'!R329+'IND LP-PRI'!R329</f>
        <v>4399856</v>
      </c>
      <c r="H288" s="42">
        <f>'IND LPT-SEC'!R329+'IND LPT-PRI'!R329</f>
        <v>2386011</v>
      </c>
      <c r="I288" s="42">
        <f>'IND RTP'!R329</f>
        <v>135877</v>
      </c>
      <c r="J288" s="36">
        <v>5149</v>
      </c>
      <c r="K288" s="52"/>
      <c r="L288" s="52"/>
      <c r="M288" s="186"/>
      <c r="N288" s="52"/>
      <c r="O288" s="59">
        <v>51000</v>
      </c>
      <c r="P288" s="52"/>
      <c r="Q288" s="52"/>
      <c r="R288" s="51">
        <v>3363000</v>
      </c>
      <c r="S288" s="51">
        <v>25025000</v>
      </c>
      <c r="T288" s="59">
        <v>103131000</v>
      </c>
      <c r="U288" s="59">
        <v>170000</v>
      </c>
      <c r="V288" s="59">
        <v>6962000</v>
      </c>
      <c r="W288" s="59">
        <v>3567000</v>
      </c>
      <c r="Y288" s="42">
        <f t="shared" si="50"/>
        <v>27468</v>
      </c>
      <c r="Z288" s="42">
        <f t="shared" si="51"/>
        <v>6043401</v>
      </c>
      <c r="AA288" s="42">
        <f t="shared" si="52"/>
        <v>211957</v>
      </c>
      <c r="AB288" s="42">
        <f t="shared" si="53"/>
        <v>24802</v>
      </c>
      <c r="AC288" s="42">
        <f t="shared" si="54"/>
        <v>7762856</v>
      </c>
      <c r="AD288" s="42">
        <f t="shared" si="55"/>
        <v>27411011</v>
      </c>
      <c r="AE288" s="42">
        <f t="shared" si="56"/>
        <v>103266877</v>
      </c>
      <c r="AF288" s="42">
        <f t="shared" si="57"/>
        <v>175149</v>
      </c>
      <c r="AG288" s="42">
        <f t="shared" si="58"/>
        <v>6962000</v>
      </c>
      <c r="AH288" s="42">
        <f t="shared" si="59"/>
        <v>3567000</v>
      </c>
      <c r="AI288" s="42"/>
      <c r="AJ288" s="44">
        <f t="shared" si="60"/>
        <v>155452521</v>
      </c>
    </row>
    <row r="289" spans="1:36">
      <c r="A289" s="18">
        <f t="shared" si="61"/>
        <v>2035</v>
      </c>
      <c r="B289" s="18" t="s">
        <v>45</v>
      </c>
      <c r="C289" s="36">
        <f>'IND GS'!R330</f>
        <v>22628</v>
      </c>
      <c r="D289" s="36">
        <f>'IND GSD-Sec'!R330+'IND GSD-Pri'!R330</f>
        <v>4977769</v>
      </c>
      <c r="E289" s="36">
        <f>'IND GSDTSec'!R330</f>
        <v>190106</v>
      </c>
      <c r="F289" s="36">
        <f>'IND GSTOU'!R330</f>
        <v>20292</v>
      </c>
      <c r="G289" s="36">
        <f>'IND LP-SEC'!R330+'IND LP-PRI'!R330</f>
        <v>3761772</v>
      </c>
      <c r="H289" s="42">
        <f>'IND LPT-SEC'!R330+'IND LPT-PRI'!R330</f>
        <v>2307699</v>
      </c>
      <c r="I289" s="42">
        <f>'IND RTP'!R330</f>
        <v>117634</v>
      </c>
      <c r="J289" s="36">
        <v>2196</v>
      </c>
      <c r="K289" s="52"/>
      <c r="L289" s="52"/>
      <c r="M289" s="186"/>
      <c r="N289" s="52"/>
      <c r="O289" s="59">
        <v>49000</v>
      </c>
      <c r="P289" s="52"/>
      <c r="Q289" s="52"/>
      <c r="R289" s="51">
        <v>3172000</v>
      </c>
      <c r="S289" s="51">
        <v>22276000</v>
      </c>
      <c r="T289" s="59">
        <v>88605000</v>
      </c>
      <c r="U289" s="59">
        <v>164000</v>
      </c>
      <c r="V289" s="59">
        <v>6738000</v>
      </c>
      <c r="W289" s="59">
        <v>3452000</v>
      </c>
      <c r="Y289" s="42">
        <f t="shared" si="50"/>
        <v>22628</v>
      </c>
      <c r="Z289" s="42">
        <f t="shared" si="51"/>
        <v>5026769</v>
      </c>
      <c r="AA289" s="42">
        <f t="shared" si="52"/>
        <v>190106</v>
      </c>
      <c r="AB289" s="42">
        <f t="shared" si="53"/>
        <v>20292</v>
      </c>
      <c r="AC289" s="42">
        <f t="shared" si="54"/>
        <v>6933772</v>
      </c>
      <c r="AD289" s="42">
        <f t="shared" si="55"/>
        <v>24583699</v>
      </c>
      <c r="AE289" s="42">
        <f t="shared" si="56"/>
        <v>88722634</v>
      </c>
      <c r="AF289" s="42">
        <f t="shared" si="57"/>
        <v>166196</v>
      </c>
      <c r="AG289" s="42">
        <f t="shared" si="58"/>
        <v>6738000</v>
      </c>
      <c r="AH289" s="42">
        <f t="shared" si="59"/>
        <v>3452000</v>
      </c>
      <c r="AI289" s="42"/>
      <c r="AJ289" s="44">
        <f t="shared" si="60"/>
        <v>135856096</v>
      </c>
    </row>
    <row r="290" spans="1:36">
      <c r="A290" s="18">
        <f t="shared" si="61"/>
        <v>2035</v>
      </c>
      <c r="B290" s="18" t="s">
        <v>46</v>
      </c>
      <c r="C290" s="36">
        <f>'IND GS'!R331</f>
        <v>25901</v>
      </c>
      <c r="D290" s="36">
        <f>'IND GSD-Sec'!R331+'IND GSD-Pri'!R331</f>
        <v>5263278</v>
      </c>
      <c r="E290" s="36">
        <f>'IND GSDTSec'!R331</f>
        <v>181604</v>
      </c>
      <c r="F290" s="36">
        <f>'IND GSTOU'!R331</f>
        <v>18983</v>
      </c>
      <c r="G290" s="36">
        <f>'IND LP-SEC'!R331+'IND LP-PRI'!R331</f>
        <v>3925623</v>
      </c>
      <c r="H290" s="42">
        <f>'IND LPT-SEC'!R331+'IND LPT-PRI'!R331</f>
        <v>2365293</v>
      </c>
      <c r="I290" s="42">
        <f>'IND RTP'!R331</f>
        <v>124869</v>
      </c>
      <c r="J290" s="36">
        <v>659</v>
      </c>
      <c r="K290" s="52"/>
      <c r="L290" s="52"/>
      <c r="M290" s="186"/>
      <c r="N290" s="52"/>
      <c r="O290" s="59">
        <v>52000</v>
      </c>
      <c r="P290" s="52"/>
      <c r="Q290" s="52"/>
      <c r="R290" s="51">
        <v>3242000</v>
      </c>
      <c r="S290" s="51">
        <v>24135000</v>
      </c>
      <c r="T290" s="59">
        <v>89008000</v>
      </c>
      <c r="U290" s="59">
        <v>171000</v>
      </c>
      <c r="V290" s="59">
        <v>0</v>
      </c>
      <c r="W290" s="59">
        <v>3568000</v>
      </c>
      <c r="Y290" s="42">
        <f t="shared" si="50"/>
        <v>25901</v>
      </c>
      <c r="Z290" s="42">
        <f t="shared" si="51"/>
        <v>5315278</v>
      </c>
      <c r="AA290" s="42">
        <f t="shared" si="52"/>
        <v>181604</v>
      </c>
      <c r="AB290" s="42">
        <f t="shared" si="53"/>
        <v>18983</v>
      </c>
      <c r="AC290" s="42">
        <f t="shared" si="54"/>
        <v>7167623</v>
      </c>
      <c r="AD290" s="42">
        <f t="shared" si="55"/>
        <v>26500293</v>
      </c>
      <c r="AE290" s="42">
        <f t="shared" si="56"/>
        <v>89132869</v>
      </c>
      <c r="AF290" s="42">
        <f t="shared" si="57"/>
        <v>171659</v>
      </c>
      <c r="AG290" s="42">
        <f t="shared" si="58"/>
        <v>0</v>
      </c>
      <c r="AH290" s="42">
        <f t="shared" si="59"/>
        <v>3568000</v>
      </c>
      <c r="AI290" s="42"/>
      <c r="AJ290" s="44">
        <f t="shared" si="60"/>
        <v>132082210</v>
      </c>
    </row>
    <row r="291" spans="1:36">
      <c r="A291" s="18">
        <f t="shared" si="61"/>
        <v>2036</v>
      </c>
      <c r="B291" s="18" t="s">
        <v>31</v>
      </c>
      <c r="C291" s="36">
        <f>'IND GS'!R332</f>
        <v>31047</v>
      </c>
      <c r="D291" s="36">
        <f>'IND GSD-Sec'!R332+'IND GSD-Pri'!R332</f>
        <v>5407351</v>
      </c>
      <c r="E291" s="36">
        <f>'IND GSDTSec'!R332</f>
        <v>178888</v>
      </c>
      <c r="F291" s="36">
        <f>'IND GSTOU'!R332</f>
        <v>17568</v>
      </c>
      <c r="G291" s="36">
        <f>'IND LP-SEC'!R332+'IND LP-PRI'!R332</f>
        <v>3810841</v>
      </c>
      <c r="H291" s="42">
        <f>'IND LPT-SEC'!R332+'IND LPT-PRI'!R332</f>
        <v>2318533</v>
      </c>
      <c r="I291" s="42">
        <f>'IND RTP'!R332</f>
        <v>121203</v>
      </c>
      <c r="J291" s="36">
        <v>4072</v>
      </c>
      <c r="K291" s="52"/>
      <c r="L291" s="52"/>
      <c r="M291" s="186"/>
      <c r="N291" s="52"/>
      <c r="O291" s="59">
        <v>51000</v>
      </c>
      <c r="P291" s="52"/>
      <c r="Q291" s="52"/>
      <c r="R291" s="51">
        <v>3248000</v>
      </c>
      <c r="S291" s="51">
        <v>21314000</v>
      </c>
      <c r="T291" s="59">
        <v>92985000</v>
      </c>
      <c r="U291" s="59">
        <v>169000</v>
      </c>
      <c r="V291" s="59">
        <v>0</v>
      </c>
      <c r="W291" s="59">
        <v>3557000</v>
      </c>
      <c r="Y291" s="42">
        <f t="shared" si="50"/>
        <v>31047</v>
      </c>
      <c r="Z291" s="42">
        <f t="shared" si="51"/>
        <v>5458351</v>
      </c>
      <c r="AA291" s="42">
        <f t="shared" si="52"/>
        <v>178888</v>
      </c>
      <c r="AB291" s="42">
        <f t="shared" si="53"/>
        <v>17568</v>
      </c>
      <c r="AC291" s="42">
        <f t="shared" si="54"/>
        <v>7058841</v>
      </c>
      <c r="AD291" s="42">
        <f t="shared" si="55"/>
        <v>23632533</v>
      </c>
      <c r="AE291" s="42">
        <f t="shared" si="56"/>
        <v>93106203</v>
      </c>
      <c r="AF291" s="42">
        <f t="shared" si="57"/>
        <v>173072</v>
      </c>
      <c r="AG291" s="42">
        <f t="shared" si="58"/>
        <v>0</v>
      </c>
      <c r="AH291" s="42">
        <f t="shared" si="59"/>
        <v>3557000</v>
      </c>
      <c r="AI291" s="42"/>
      <c r="AJ291" s="44">
        <f t="shared" si="60"/>
        <v>133213503</v>
      </c>
    </row>
    <row r="292" spans="1:36">
      <c r="A292" s="18">
        <f t="shared" si="61"/>
        <v>2036</v>
      </c>
      <c r="B292" s="18" t="s">
        <v>32</v>
      </c>
      <c r="C292" s="36">
        <f>'IND GS'!R333</f>
        <v>31383</v>
      </c>
      <c r="D292" s="36">
        <f>'IND GSD-Sec'!R333+'IND GSD-Pri'!R333</f>
        <v>5281254</v>
      </c>
      <c r="E292" s="36">
        <f>'IND GSDTSec'!R333</f>
        <v>171660</v>
      </c>
      <c r="F292" s="36">
        <f>'IND GSTOU'!R333</f>
        <v>23070</v>
      </c>
      <c r="G292" s="36">
        <f>'IND LP-SEC'!R333+'IND LP-PRI'!R333</f>
        <v>3640080</v>
      </c>
      <c r="H292" s="42">
        <f>'IND LPT-SEC'!R333+'IND LPT-PRI'!R333</f>
        <v>2325507</v>
      </c>
      <c r="I292" s="42">
        <f>'IND RTP'!R333</f>
        <v>117489</v>
      </c>
      <c r="J292" s="36">
        <v>1379</v>
      </c>
      <c r="K292" s="52"/>
      <c r="L292" s="52"/>
      <c r="M292" s="186"/>
      <c r="N292" s="52"/>
      <c r="O292" s="59">
        <v>48000</v>
      </c>
      <c r="P292" s="52"/>
      <c r="Q292" s="52"/>
      <c r="R292" s="51">
        <v>2991000</v>
      </c>
      <c r="S292" s="51">
        <v>22377000</v>
      </c>
      <c r="T292" s="59">
        <v>78798000</v>
      </c>
      <c r="U292" s="59">
        <v>158000</v>
      </c>
      <c r="V292" s="59">
        <v>0</v>
      </c>
      <c r="W292" s="59">
        <v>3328000</v>
      </c>
      <c r="Y292" s="42">
        <f t="shared" si="50"/>
        <v>31383</v>
      </c>
      <c r="Z292" s="42">
        <f t="shared" si="51"/>
        <v>5329254</v>
      </c>
      <c r="AA292" s="42">
        <f t="shared" si="52"/>
        <v>171660</v>
      </c>
      <c r="AB292" s="42">
        <f t="shared" si="53"/>
        <v>23070</v>
      </c>
      <c r="AC292" s="42">
        <f t="shared" si="54"/>
        <v>6631080</v>
      </c>
      <c r="AD292" s="42">
        <f t="shared" si="55"/>
        <v>24702507</v>
      </c>
      <c r="AE292" s="42">
        <f t="shared" si="56"/>
        <v>78915489</v>
      </c>
      <c r="AF292" s="42">
        <f t="shared" si="57"/>
        <v>159379</v>
      </c>
      <c r="AG292" s="42">
        <f t="shared" si="58"/>
        <v>0</v>
      </c>
      <c r="AH292" s="42">
        <f t="shared" si="59"/>
        <v>3328000</v>
      </c>
      <c r="AI292" s="42"/>
      <c r="AJ292" s="44">
        <f t="shared" si="60"/>
        <v>119291822</v>
      </c>
    </row>
    <row r="293" spans="1:36">
      <c r="A293" s="18">
        <f t="shared" si="61"/>
        <v>2036</v>
      </c>
      <c r="B293" s="18" t="s">
        <v>33</v>
      </c>
      <c r="C293" s="36">
        <f>'IND GS'!R334</f>
        <v>31261</v>
      </c>
      <c r="D293" s="36">
        <f>'IND GSD-Sec'!R334+'IND GSD-Pri'!R334</f>
        <v>5286894</v>
      </c>
      <c r="E293" s="36">
        <f>'IND GSDTSec'!R334</f>
        <v>172193</v>
      </c>
      <c r="F293" s="36">
        <f>'IND GSTOU'!R334</f>
        <v>21912</v>
      </c>
      <c r="G293" s="36">
        <f>'IND LP-SEC'!R334+'IND LP-PRI'!R334</f>
        <v>3918192</v>
      </c>
      <c r="H293" s="42">
        <f>'IND LPT-SEC'!R334+'IND LPT-PRI'!R334</f>
        <v>2233104</v>
      </c>
      <c r="I293" s="42">
        <f>'IND RTP'!R334</f>
        <v>124715</v>
      </c>
      <c r="J293" s="36">
        <v>816</v>
      </c>
      <c r="K293" s="52"/>
      <c r="L293" s="52"/>
      <c r="M293" s="186"/>
      <c r="N293" s="52"/>
      <c r="O293" s="59">
        <v>51000</v>
      </c>
      <c r="P293" s="52"/>
      <c r="Q293" s="52"/>
      <c r="R293" s="51">
        <v>3175000</v>
      </c>
      <c r="S293" s="51">
        <v>21957000</v>
      </c>
      <c r="T293" s="59">
        <v>95165000</v>
      </c>
      <c r="U293" s="59">
        <v>169000</v>
      </c>
      <c r="V293" s="59">
        <v>0</v>
      </c>
      <c r="W293" s="59">
        <v>3557000</v>
      </c>
      <c r="Y293" s="42">
        <f t="shared" si="50"/>
        <v>31261</v>
      </c>
      <c r="Z293" s="42">
        <f t="shared" si="51"/>
        <v>5337894</v>
      </c>
      <c r="AA293" s="42">
        <f t="shared" si="52"/>
        <v>172193</v>
      </c>
      <c r="AB293" s="42">
        <f t="shared" si="53"/>
        <v>21912</v>
      </c>
      <c r="AC293" s="42">
        <f t="shared" si="54"/>
        <v>7093192</v>
      </c>
      <c r="AD293" s="42">
        <f t="shared" si="55"/>
        <v>24190104</v>
      </c>
      <c r="AE293" s="42">
        <f t="shared" si="56"/>
        <v>95289715</v>
      </c>
      <c r="AF293" s="42">
        <f t="shared" si="57"/>
        <v>169816</v>
      </c>
      <c r="AG293" s="42">
        <f t="shared" si="58"/>
        <v>0</v>
      </c>
      <c r="AH293" s="42">
        <f t="shared" si="59"/>
        <v>3557000</v>
      </c>
      <c r="AI293" s="42"/>
      <c r="AJ293" s="44">
        <f t="shared" si="60"/>
        <v>135863087</v>
      </c>
    </row>
    <row r="294" spans="1:36">
      <c r="A294" s="18">
        <f t="shared" si="61"/>
        <v>2036</v>
      </c>
      <c r="B294" s="18" t="s">
        <v>34</v>
      </c>
      <c r="C294" s="36">
        <f>'IND GS'!R335</f>
        <v>30366</v>
      </c>
      <c r="D294" s="36">
        <f>'IND GSD-Sec'!R335+'IND GSD-Pri'!R335</f>
        <v>5498190</v>
      </c>
      <c r="E294" s="36">
        <f>'IND GSDTSec'!R335</f>
        <v>177198</v>
      </c>
      <c r="F294" s="36">
        <f>'IND GSTOU'!R335</f>
        <v>20458</v>
      </c>
      <c r="G294" s="36">
        <f>'IND LP-SEC'!R335+'IND LP-PRI'!R335</f>
        <v>4138705</v>
      </c>
      <c r="H294" s="42">
        <f>'IND LPT-SEC'!R335+'IND LPT-PRI'!R335</f>
        <v>2397180</v>
      </c>
      <c r="I294" s="42">
        <f>'IND RTP'!R335</f>
        <v>125036</v>
      </c>
      <c r="J294" s="36">
        <v>87077</v>
      </c>
      <c r="K294" s="52"/>
      <c r="L294" s="52"/>
      <c r="M294" s="186"/>
      <c r="N294" s="52"/>
      <c r="O294" s="59">
        <v>49000</v>
      </c>
      <c r="P294" s="52"/>
      <c r="Q294" s="52"/>
      <c r="R294" s="51">
        <v>3115000</v>
      </c>
      <c r="S294" s="51">
        <v>23022000</v>
      </c>
      <c r="T294" s="59">
        <v>96383000</v>
      </c>
      <c r="U294" s="59">
        <v>164000</v>
      </c>
      <c r="V294" s="59">
        <v>0</v>
      </c>
      <c r="W294" s="59">
        <v>3443000</v>
      </c>
      <c r="Y294" s="42">
        <f t="shared" si="50"/>
        <v>30366</v>
      </c>
      <c r="Z294" s="42">
        <f t="shared" si="51"/>
        <v>5547190</v>
      </c>
      <c r="AA294" s="42">
        <f t="shared" si="52"/>
        <v>177198</v>
      </c>
      <c r="AB294" s="42">
        <f t="shared" si="53"/>
        <v>20458</v>
      </c>
      <c r="AC294" s="42">
        <f t="shared" si="54"/>
        <v>7253705</v>
      </c>
      <c r="AD294" s="42">
        <f t="shared" si="55"/>
        <v>25419180</v>
      </c>
      <c r="AE294" s="42">
        <f t="shared" si="56"/>
        <v>96508036</v>
      </c>
      <c r="AF294" s="42">
        <f t="shared" si="57"/>
        <v>251077</v>
      </c>
      <c r="AG294" s="42">
        <f t="shared" si="58"/>
        <v>0</v>
      </c>
      <c r="AH294" s="42">
        <f t="shared" si="59"/>
        <v>3443000</v>
      </c>
      <c r="AI294" s="42"/>
      <c r="AJ294" s="44">
        <f t="shared" si="60"/>
        <v>138650210</v>
      </c>
    </row>
    <row r="295" spans="1:36">
      <c r="A295" s="18">
        <f t="shared" si="61"/>
        <v>2036</v>
      </c>
      <c r="B295" s="18" t="s">
        <v>35</v>
      </c>
      <c r="C295" s="36">
        <f>'IND GS'!R336</f>
        <v>23886</v>
      </c>
      <c r="D295" s="36">
        <f>'IND GSD-Sec'!R336+'IND GSD-Pri'!R336</f>
        <v>5634127</v>
      </c>
      <c r="E295" s="36">
        <f>'IND GSDTSec'!R336</f>
        <v>196089</v>
      </c>
      <c r="F295" s="36">
        <f>'IND GSTOU'!R336</f>
        <v>30666</v>
      </c>
      <c r="G295" s="36">
        <f>'IND LP-SEC'!R336+'IND LP-PRI'!R336</f>
        <v>4190500</v>
      </c>
      <c r="H295" s="42">
        <f>'IND LPT-SEC'!R336+'IND LPT-PRI'!R336</f>
        <v>2424586</v>
      </c>
      <c r="I295" s="42">
        <f>'IND RTP'!R336</f>
        <v>124610</v>
      </c>
      <c r="J295" s="36">
        <v>8244</v>
      </c>
      <c r="K295" s="52"/>
      <c r="L295" s="52"/>
      <c r="M295" s="186"/>
      <c r="N295" s="52"/>
      <c r="O295" s="59">
        <v>51000</v>
      </c>
      <c r="P295" s="52"/>
      <c r="Q295" s="52"/>
      <c r="R295" s="51">
        <v>3321000</v>
      </c>
      <c r="S295" s="51">
        <v>26951000</v>
      </c>
      <c r="T295" s="59">
        <v>109659000</v>
      </c>
      <c r="U295" s="59">
        <v>169000</v>
      </c>
      <c r="V295" s="59">
        <v>0</v>
      </c>
      <c r="W295" s="59">
        <v>3557000</v>
      </c>
      <c r="Y295" s="42">
        <f t="shared" si="50"/>
        <v>23886</v>
      </c>
      <c r="Z295" s="42">
        <f t="shared" si="51"/>
        <v>5685127</v>
      </c>
      <c r="AA295" s="42">
        <f t="shared" si="52"/>
        <v>196089</v>
      </c>
      <c r="AB295" s="42">
        <f t="shared" si="53"/>
        <v>30666</v>
      </c>
      <c r="AC295" s="42">
        <f t="shared" si="54"/>
        <v>7511500</v>
      </c>
      <c r="AD295" s="42">
        <f t="shared" si="55"/>
        <v>29375586</v>
      </c>
      <c r="AE295" s="42">
        <f t="shared" si="56"/>
        <v>109783610</v>
      </c>
      <c r="AF295" s="42">
        <f t="shared" si="57"/>
        <v>177244</v>
      </c>
      <c r="AG295" s="42">
        <f t="shared" si="58"/>
        <v>0</v>
      </c>
      <c r="AH295" s="42">
        <f t="shared" si="59"/>
        <v>3557000</v>
      </c>
      <c r="AI295" s="42"/>
      <c r="AJ295" s="44">
        <f t="shared" si="60"/>
        <v>156340708</v>
      </c>
    </row>
    <row r="296" spans="1:36">
      <c r="A296" s="18">
        <f t="shared" si="61"/>
        <v>2036</v>
      </c>
      <c r="B296" s="18" t="s">
        <v>36</v>
      </c>
      <c r="C296" s="36">
        <f>'IND GS'!R337</f>
        <v>27478</v>
      </c>
      <c r="D296" s="36">
        <f>'IND GSD-Sec'!R337+'IND GSD-Pri'!R337</f>
        <v>6344622</v>
      </c>
      <c r="E296" s="36">
        <f>'IND GSDTSec'!R337</f>
        <v>215037</v>
      </c>
      <c r="F296" s="36">
        <f>'IND GSTOU'!R337</f>
        <v>29180</v>
      </c>
      <c r="G296" s="36">
        <f>'IND LP-SEC'!R337+'IND LP-PRI'!R337</f>
        <v>4779385</v>
      </c>
      <c r="H296" s="42">
        <f>'IND LPT-SEC'!R337+'IND LPT-PRI'!R337</f>
        <v>2543877</v>
      </c>
      <c r="I296" s="42">
        <f>'IND RTP'!R337</f>
        <v>141532</v>
      </c>
      <c r="J296" s="36">
        <v>1353</v>
      </c>
      <c r="K296" s="52"/>
      <c r="L296" s="52"/>
      <c r="M296" s="186"/>
      <c r="N296" s="52"/>
      <c r="O296" s="59">
        <v>49000</v>
      </c>
      <c r="P296" s="52"/>
      <c r="Q296" s="52"/>
      <c r="R296" s="51">
        <v>3305000</v>
      </c>
      <c r="S296" s="51">
        <v>25599000</v>
      </c>
      <c r="T296" s="59">
        <v>111279000</v>
      </c>
      <c r="U296" s="59">
        <v>164000</v>
      </c>
      <c r="V296" s="59">
        <v>0</v>
      </c>
      <c r="W296" s="59">
        <v>3443000</v>
      </c>
      <c r="Y296" s="42">
        <f t="shared" si="50"/>
        <v>27478</v>
      </c>
      <c r="Z296" s="42">
        <f t="shared" si="51"/>
        <v>6393622</v>
      </c>
      <c r="AA296" s="42">
        <f t="shared" si="52"/>
        <v>215037</v>
      </c>
      <c r="AB296" s="42">
        <f t="shared" si="53"/>
        <v>29180</v>
      </c>
      <c r="AC296" s="42">
        <f t="shared" si="54"/>
        <v>8084385</v>
      </c>
      <c r="AD296" s="42">
        <f t="shared" si="55"/>
        <v>28142877</v>
      </c>
      <c r="AE296" s="42">
        <f t="shared" si="56"/>
        <v>111420532</v>
      </c>
      <c r="AF296" s="42">
        <f t="shared" si="57"/>
        <v>165353</v>
      </c>
      <c r="AG296" s="42">
        <f t="shared" si="58"/>
        <v>0</v>
      </c>
      <c r="AH296" s="42">
        <f t="shared" si="59"/>
        <v>3443000</v>
      </c>
      <c r="AI296" s="42"/>
      <c r="AJ296" s="44">
        <f t="shared" si="60"/>
        <v>157921464</v>
      </c>
    </row>
    <row r="297" spans="1:36">
      <c r="A297" s="18">
        <f t="shared" si="61"/>
        <v>2036</v>
      </c>
      <c r="B297" s="18" t="s">
        <v>41</v>
      </c>
      <c r="C297" s="36">
        <f>'IND GS'!R338</f>
        <v>29609</v>
      </c>
      <c r="D297" s="36">
        <f>'IND GSD-Sec'!R338+'IND GSD-Pri'!R338</f>
        <v>6771602</v>
      </c>
      <c r="E297" s="36">
        <f>'IND GSDTSec'!R338</f>
        <v>227822</v>
      </c>
      <c r="F297" s="36">
        <f>'IND GSTOU'!R338</f>
        <v>27398</v>
      </c>
      <c r="G297" s="36">
        <f>'IND LP-SEC'!R338+'IND LP-PRI'!R338</f>
        <v>4739281</v>
      </c>
      <c r="H297" s="42">
        <f>'IND LPT-SEC'!R338+'IND LPT-PRI'!R338</f>
        <v>2558716</v>
      </c>
      <c r="I297" s="42">
        <f>'IND RTP'!R338</f>
        <v>145413</v>
      </c>
      <c r="J297" s="36">
        <v>3688</v>
      </c>
      <c r="K297" s="52"/>
      <c r="L297" s="52"/>
      <c r="M297" s="186"/>
      <c r="N297" s="52"/>
      <c r="O297" s="59">
        <v>51000</v>
      </c>
      <c r="P297" s="52"/>
      <c r="Q297" s="52"/>
      <c r="R297" s="51">
        <v>3464000</v>
      </c>
      <c r="S297" s="51">
        <v>28593000</v>
      </c>
      <c r="T297" s="59">
        <v>125848000</v>
      </c>
      <c r="U297" s="59">
        <v>169000</v>
      </c>
      <c r="V297" s="59">
        <v>0</v>
      </c>
      <c r="W297" s="59">
        <v>3557000</v>
      </c>
      <c r="Y297" s="42">
        <f t="shared" si="50"/>
        <v>29609</v>
      </c>
      <c r="Z297" s="42">
        <f t="shared" si="51"/>
        <v>6822602</v>
      </c>
      <c r="AA297" s="42">
        <f t="shared" si="52"/>
        <v>227822</v>
      </c>
      <c r="AB297" s="42">
        <f t="shared" si="53"/>
        <v>27398</v>
      </c>
      <c r="AC297" s="42">
        <f t="shared" si="54"/>
        <v>8203281</v>
      </c>
      <c r="AD297" s="42">
        <f t="shared" si="55"/>
        <v>31151716</v>
      </c>
      <c r="AE297" s="42">
        <f t="shared" si="56"/>
        <v>125993413</v>
      </c>
      <c r="AF297" s="42">
        <f t="shared" si="57"/>
        <v>172688</v>
      </c>
      <c r="AG297" s="42">
        <f t="shared" si="58"/>
        <v>0</v>
      </c>
      <c r="AH297" s="42">
        <f t="shared" si="59"/>
        <v>3557000</v>
      </c>
      <c r="AI297" s="42"/>
      <c r="AJ297" s="44">
        <f t="shared" si="60"/>
        <v>176185529</v>
      </c>
    </row>
    <row r="298" spans="1:36">
      <c r="A298" s="18">
        <f t="shared" si="61"/>
        <v>2036</v>
      </c>
      <c r="B298" s="18" t="s">
        <v>42</v>
      </c>
      <c r="C298" s="36">
        <f>'IND GS'!R339</f>
        <v>31421</v>
      </c>
      <c r="D298" s="36">
        <f>'IND GSD-Sec'!R339+'IND GSD-Pri'!R339</f>
        <v>6764756</v>
      </c>
      <c r="E298" s="36">
        <f>'IND GSDTSec'!R339</f>
        <v>219993</v>
      </c>
      <c r="F298" s="36">
        <f>'IND GSTOU'!R339</f>
        <v>31219</v>
      </c>
      <c r="G298" s="36">
        <f>'IND LP-SEC'!R339+'IND LP-PRI'!R339</f>
        <v>4900736</v>
      </c>
      <c r="H298" s="42">
        <f>'IND LPT-SEC'!R339+'IND LPT-PRI'!R339</f>
        <v>2559272</v>
      </c>
      <c r="I298" s="42">
        <f>'IND RTP'!R339</f>
        <v>150335</v>
      </c>
      <c r="J298" s="36">
        <v>16777</v>
      </c>
      <c r="K298" s="52"/>
      <c r="L298" s="52"/>
      <c r="M298" s="186"/>
      <c r="N298" s="52"/>
      <c r="O298" s="59">
        <v>51000</v>
      </c>
      <c r="P298" s="52"/>
      <c r="Q298" s="52"/>
      <c r="R298" s="51">
        <v>3448000</v>
      </c>
      <c r="S298" s="51">
        <v>32436000</v>
      </c>
      <c r="T298" s="59">
        <v>124243000</v>
      </c>
      <c r="U298" s="59">
        <v>169000</v>
      </c>
      <c r="V298" s="59">
        <v>0</v>
      </c>
      <c r="W298" s="59">
        <v>3557000</v>
      </c>
      <c r="Y298" s="42">
        <f t="shared" si="50"/>
        <v>31421</v>
      </c>
      <c r="Z298" s="42">
        <f t="shared" si="51"/>
        <v>6815756</v>
      </c>
      <c r="AA298" s="42">
        <f t="shared" si="52"/>
        <v>219993</v>
      </c>
      <c r="AB298" s="42">
        <f t="shared" si="53"/>
        <v>31219</v>
      </c>
      <c r="AC298" s="42">
        <f t="shared" si="54"/>
        <v>8348736</v>
      </c>
      <c r="AD298" s="42">
        <f t="shared" si="55"/>
        <v>34995272</v>
      </c>
      <c r="AE298" s="42">
        <f t="shared" si="56"/>
        <v>124393335</v>
      </c>
      <c r="AF298" s="42">
        <f t="shared" si="57"/>
        <v>185777</v>
      </c>
      <c r="AG298" s="42">
        <f t="shared" si="58"/>
        <v>0</v>
      </c>
      <c r="AH298" s="42">
        <f t="shared" si="59"/>
        <v>3557000</v>
      </c>
      <c r="AI298" s="42"/>
      <c r="AJ298" s="44">
        <f t="shared" si="60"/>
        <v>178578509</v>
      </c>
    </row>
    <row r="299" spans="1:36">
      <c r="A299" s="18">
        <f t="shared" si="61"/>
        <v>2036</v>
      </c>
      <c r="B299" s="18" t="s">
        <v>43</v>
      </c>
      <c r="C299" s="36">
        <f>'IND GS'!R340</f>
        <v>33622</v>
      </c>
      <c r="D299" s="36">
        <f>'IND GSD-Sec'!R340+'IND GSD-Pri'!R340</f>
        <v>6561126</v>
      </c>
      <c r="E299" s="36">
        <f>'IND GSDTSec'!R340</f>
        <v>218563</v>
      </c>
      <c r="F299" s="36">
        <f>'IND GSTOU'!R340</f>
        <v>29188</v>
      </c>
      <c r="G299" s="36">
        <f>'IND LP-SEC'!R340+'IND LP-PRI'!R340</f>
        <v>4947967</v>
      </c>
      <c r="H299" s="42">
        <f>'IND LPT-SEC'!R340+'IND LPT-PRI'!R340</f>
        <v>2646955</v>
      </c>
      <c r="I299" s="42">
        <f>'IND RTP'!R340</f>
        <v>149200</v>
      </c>
      <c r="J299" s="36">
        <v>5241</v>
      </c>
      <c r="K299" s="52"/>
      <c r="L299" s="52"/>
      <c r="M299" s="186"/>
      <c r="N299" s="52"/>
      <c r="O299" s="59">
        <v>49000</v>
      </c>
      <c r="P299" s="52"/>
      <c r="Q299" s="52"/>
      <c r="R299" s="51">
        <v>3418000</v>
      </c>
      <c r="S299" s="51">
        <v>27030000</v>
      </c>
      <c r="T299" s="59">
        <v>113160000</v>
      </c>
      <c r="U299" s="59">
        <v>164000</v>
      </c>
      <c r="V299" s="59">
        <v>0</v>
      </c>
      <c r="W299" s="59">
        <v>3443000</v>
      </c>
      <c r="Y299" s="42">
        <f t="shared" si="50"/>
        <v>33622</v>
      </c>
      <c r="Z299" s="42">
        <f t="shared" si="51"/>
        <v>6610126</v>
      </c>
      <c r="AA299" s="42">
        <f t="shared" si="52"/>
        <v>218563</v>
      </c>
      <c r="AB299" s="42">
        <f t="shared" si="53"/>
        <v>29188</v>
      </c>
      <c r="AC299" s="42">
        <f t="shared" si="54"/>
        <v>8365967</v>
      </c>
      <c r="AD299" s="42">
        <f t="shared" si="55"/>
        <v>29676955</v>
      </c>
      <c r="AE299" s="42">
        <f t="shared" si="56"/>
        <v>113309200</v>
      </c>
      <c r="AF299" s="42">
        <f t="shared" si="57"/>
        <v>169241</v>
      </c>
      <c r="AG299" s="42">
        <f t="shared" si="58"/>
        <v>0</v>
      </c>
      <c r="AH299" s="42">
        <f t="shared" si="59"/>
        <v>3443000</v>
      </c>
      <c r="AI299" s="42"/>
      <c r="AJ299" s="44">
        <f t="shared" si="60"/>
        <v>161855862</v>
      </c>
    </row>
    <row r="300" spans="1:36">
      <c r="A300" s="18">
        <f t="shared" si="61"/>
        <v>2036</v>
      </c>
      <c r="B300" s="18" t="s">
        <v>44</v>
      </c>
      <c r="C300" s="36">
        <f>'IND GS'!R341</f>
        <v>27468</v>
      </c>
      <c r="D300" s="36">
        <f>'IND GSD-Sec'!R341+'IND GSD-Pri'!R341</f>
        <v>5992401</v>
      </c>
      <c r="E300" s="36">
        <f>'IND GSDTSec'!R341</f>
        <v>211957</v>
      </c>
      <c r="F300" s="36">
        <f>'IND GSTOU'!R341</f>
        <v>24802</v>
      </c>
      <c r="G300" s="36">
        <f>'IND LP-SEC'!R341+'IND LP-PRI'!R341</f>
        <v>4399856</v>
      </c>
      <c r="H300" s="42">
        <f>'IND LPT-SEC'!R341+'IND LPT-PRI'!R341</f>
        <v>2386011</v>
      </c>
      <c r="I300" s="42">
        <f>'IND RTP'!R341</f>
        <v>135877</v>
      </c>
      <c r="J300" s="36">
        <v>5149</v>
      </c>
      <c r="K300" s="52"/>
      <c r="L300" s="52"/>
      <c r="M300" s="186"/>
      <c r="N300" s="52"/>
      <c r="O300" s="59">
        <v>51000</v>
      </c>
      <c r="P300" s="52"/>
      <c r="Q300" s="52"/>
      <c r="R300" s="51">
        <v>3354000</v>
      </c>
      <c r="S300" s="51">
        <v>25018000</v>
      </c>
      <c r="T300" s="59">
        <v>102995000</v>
      </c>
      <c r="U300" s="59">
        <v>169000</v>
      </c>
      <c r="V300" s="59">
        <v>6962000</v>
      </c>
      <c r="W300" s="59">
        <v>3557000</v>
      </c>
      <c r="Y300" s="42">
        <f t="shared" si="50"/>
        <v>27468</v>
      </c>
      <c r="Z300" s="42">
        <f t="shared" si="51"/>
        <v>6043401</v>
      </c>
      <c r="AA300" s="42">
        <f t="shared" si="52"/>
        <v>211957</v>
      </c>
      <c r="AB300" s="42">
        <f t="shared" si="53"/>
        <v>24802</v>
      </c>
      <c r="AC300" s="42">
        <f t="shared" si="54"/>
        <v>7753856</v>
      </c>
      <c r="AD300" s="42">
        <f t="shared" si="55"/>
        <v>27404011</v>
      </c>
      <c r="AE300" s="42">
        <f t="shared" si="56"/>
        <v>103130877</v>
      </c>
      <c r="AF300" s="42">
        <f t="shared" si="57"/>
        <v>174149</v>
      </c>
      <c r="AG300" s="42">
        <f t="shared" si="58"/>
        <v>6962000</v>
      </c>
      <c r="AH300" s="42">
        <f t="shared" si="59"/>
        <v>3557000</v>
      </c>
      <c r="AI300" s="42"/>
      <c r="AJ300" s="44">
        <f t="shared" si="60"/>
        <v>155289521</v>
      </c>
    </row>
    <row r="301" spans="1:36">
      <c r="A301" s="18">
        <f t="shared" si="61"/>
        <v>2036</v>
      </c>
      <c r="B301" s="18" t="s">
        <v>45</v>
      </c>
      <c r="C301" s="36">
        <f>'IND GS'!R342</f>
        <v>22628</v>
      </c>
      <c r="D301" s="36">
        <f>'IND GSD-Sec'!R342+'IND GSD-Pri'!R342</f>
        <v>4977769</v>
      </c>
      <c r="E301" s="36">
        <f>'IND GSDTSec'!R342</f>
        <v>190106</v>
      </c>
      <c r="F301" s="36">
        <f>'IND GSTOU'!R342</f>
        <v>20292</v>
      </c>
      <c r="G301" s="36">
        <f>'IND LP-SEC'!R342+'IND LP-PRI'!R342</f>
        <v>3761772</v>
      </c>
      <c r="H301" s="42">
        <f>'IND LPT-SEC'!R342+'IND LPT-PRI'!R342</f>
        <v>2307699</v>
      </c>
      <c r="I301" s="42">
        <f>'IND RTP'!R342</f>
        <v>117634</v>
      </c>
      <c r="J301" s="36">
        <v>2196</v>
      </c>
      <c r="K301" s="52"/>
      <c r="L301" s="52"/>
      <c r="M301" s="186"/>
      <c r="N301" s="52"/>
      <c r="O301" s="59">
        <v>49000</v>
      </c>
      <c r="P301" s="52"/>
      <c r="Q301" s="52"/>
      <c r="R301" s="51">
        <v>3164000</v>
      </c>
      <c r="S301" s="51">
        <v>22271000</v>
      </c>
      <c r="T301" s="59">
        <v>88469000</v>
      </c>
      <c r="U301" s="59">
        <v>164000</v>
      </c>
      <c r="V301" s="59">
        <v>6738000</v>
      </c>
      <c r="W301" s="59">
        <v>3443000</v>
      </c>
      <c r="Y301" s="42">
        <f t="shared" si="50"/>
        <v>22628</v>
      </c>
      <c r="Z301" s="42">
        <f t="shared" si="51"/>
        <v>5026769</v>
      </c>
      <c r="AA301" s="42">
        <f t="shared" si="52"/>
        <v>190106</v>
      </c>
      <c r="AB301" s="42">
        <f t="shared" si="53"/>
        <v>20292</v>
      </c>
      <c r="AC301" s="42">
        <f t="shared" si="54"/>
        <v>6925772</v>
      </c>
      <c r="AD301" s="42">
        <f t="shared" si="55"/>
        <v>24578699</v>
      </c>
      <c r="AE301" s="42">
        <f t="shared" si="56"/>
        <v>88586634</v>
      </c>
      <c r="AF301" s="42">
        <f t="shared" si="57"/>
        <v>166196</v>
      </c>
      <c r="AG301" s="42">
        <f t="shared" si="58"/>
        <v>6738000</v>
      </c>
      <c r="AH301" s="42">
        <f t="shared" si="59"/>
        <v>3443000</v>
      </c>
      <c r="AI301" s="42"/>
      <c r="AJ301" s="44">
        <f t="shared" si="60"/>
        <v>135698096</v>
      </c>
    </row>
    <row r="302" spans="1:36">
      <c r="A302" s="18">
        <f t="shared" si="61"/>
        <v>2036</v>
      </c>
      <c r="B302" s="18" t="s">
        <v>46</v>
      </c>
      <c r="C302" s="36">
        <f>'IND GS'!R343</f>
        <v>25901</v>
      </c>
      <c r="D302" s="36">
        <f>'IND GSD-Sec'!R343+'IND GSD-Pri'!R343</f>
        <v>5263278</v>
      </c>
      <c r="E302" s="36">
        <f>'IND GSDTSec'!R343</f>
        <v>181604</v>
      </c>
      <c r="F302" s="36">
        <f>'IND GSTOU'!R343</f>
        <v>18983</v>
      </c>
      <c r="G302" s="36">
        <f>'IND LP-SEC'!R343+'IND LP-PRI'!R343</f>
        <v>3925623</v>
      </c>
      <c r="H302" s="42">
        <f>'IND LPT-SEC'!R343+'IND LPT-PRI'!R343</f>
        <v>2365293</v>
      </c>
      <c r="I302" s="42">
        <f>'IND RTP'!R343</f>
        <v>124869</v>
      </c>
      <c r="J302" s="36">
        <v>659</v>
      </c>
      <c r="K302" s="52"/>
      <c r="L302" s="52"/>
      <c r="M302" s="186"/>
      <c r="N302" s="52"/>
      <c r="O302" s="59">
        <v>50000</v>
      </c>
      <c r="P302" s="52"/>
      <c r="Q302" s="52"/>
      <c r="R302" s="51">
        <v>3237000</v>
      </c>
      <c r="S302" s="51">
        <v>24112000</v>
      </c>
      <c r="T302" s="59">
        <v>88839000</v>
      </c>
      <c r="U302" s="59">
        <v>172000</v>
      </c>
      <c r="V302" s="59">
        <v>0</v>
      </c>
      <c r="W302" s="59">
        <v>3558000</v>
      </c>
      <c r="Y302" s="42">
        <f t="shared" si="50"/>
        <v>25901</v>
      </c>
      <c r="Z302" s="42">
        <f t="shared" si="51"/>
        <v>5313278</v>
      </c>
      <c r="AA302" s="42">
        <f t="shared" si="52"/>
        <v>181604</v>
      </c>
      <c r="AB302" s="42">
        <f t="shared" si="53"/>
        <v>18983</v>
      </c>
      <c r="AC302" s="42">
        <f t="shared" si="54"/>
        <v>7162623</v>
      </c>
      <c r="AD302" s="42">
        <f t="shared" si="55"/>
        <v>26477293</v>
      </c>
      <c r="AE302" s="42">
        <f t="shared" si="56"/>
        <v>88963869</v>
      </c>
      <c r="AF302" s="42">
        <f t="shared" si="57"/>
        <v>172659</v>
      </c>
      <c r="AG302" s="42">
        <f t="shared" si="58"/>
        <v>0</v>
      </c>
      <c r="AH302" s="42">
        <f t="shared" si="59"/>
        <v>3558000</v>
      </c>
      <c r="AI302" s="42"/>
      <c r="AJ302" s="44">
        <f t="shared" si="60"/>
        <v>131874210</v>
      </c>
    </row>
    <row r="303" spans="1:36">
      <c r="A303" s="18">
        <f t="shared" si="61"/>
        <v>2037</v>
      </c>
      <c r="B303" s="18" t="s">
        <v>31</v>
      </c>
      <c r="C303" s="36">
        <f>'IND GS'!R344</f>
        <v>31047</v>
      </c>
      <c r="D303" s="36">
        <f>'IND GSD-Sec'!R344+'IND GSD-Pri'!R344</f>
        <v>5407351</v>
      </c>
      <c r="E303" s="36">
        <f>'IND GSDTSec'!R344</f>
        <v>178888</v>
      </c>
      <c r="F303" s="36">
        <f>'IND GSTOU'!R344</f>
        <v>17568</v>
      </c>
      <c r="G303" s="36">
        <f>'IND LP-SEC'!R344+'IND LP-PRI'!R344</f>
        <v>3810841</v>
      </c>
      <c r="H303" s="42">
        <f>'IND LPT-SEC'!R344+'IND LPT-PRI'!R344</f>
        <v>2318533</v>
      </c>
      <c r="I303" s="42">
        <f>'IND RTP'!R344</f>
        <v>121203</v>
      </c>
      <c r="J303" s="36">
        <v>4072</v>
      </c>
      <c r="K303" s="52"/>
      <c r="L303" s="52"/>
      <c r="M303" s="186"/>
      <c r="N303" s="52"/>
      <c r="O303" s="59">
        <v>51000</v>
      </c>
      <c r="P303" s="52"/>
      <c r="Q303" s="52"/>
      <c r="R303" s="51">
        <v>3257000</v>
      </c>
      <c r="S303" s="51">
        <v>21321000</v>
      </c>
      <c r="T303" s="59">
        <v>93121000</v>
      </c>
      <c r="U303" s="59">
        <v>170000</v>
      </c>
      <c r="V303" s="59">
        <v>0</v>
      </c>
      <c r="W303" s="59">
        <v>3567000</v>
      </c>
      <c r="Y303" s="42">
        <f t="shared" si="50"/>
        <v>31047</v>
      </c>
      <c r="Z303" s="42">
        <f t="shared" si="51"/>
        <v>5458351</v>
      </c>
      <c r="AA303" s="42">
        <f t="shared" si="52"/>
        <v>178888</v>
      </c>
      <c r="AB303" s="42">
        <f t="shared" si="53"/>
        <v>17568</v>
      </c>
      <c r="AC303" s="42">
        <f t="shared" si="54"/>
        <v>7067841</v>
      </c>
      <c r="AD303" s="42">
        <f t="shared" si="55"/>
        <v>23639533</v>
      </c>
      <c r="AE303" s="42">
        <f t="shared" si="56"/>
        <v>93242203</v>
      </c>
      <c r="AF303" s="42">
        <f t="shared" si="57"/>
        <v>174072</v>
      </c>
      <c r="AG303" s="42">
        <f t="shared" si="58"/>
        <v>0</v>
      </c>
      <c r="AH303" s="42">
        <f t="shared" si="59"/>
        <v>3567000</v>
      </c>
      <c r="AI303" s="42"/>
      <c r="AJ303" s="44">
        <f t="shared" si="60"/>
        <v>133376503</v>
      </c>
    </row>
    <row r="304" spans="1:36">
      <c r="A304" s="18">
        <f t="shared" si="61"/>
        <v>2037</v>
      </c>
      <c r="B304" s="18" t="s">
        <v>32</v>
      </c>
      <c r="C304" s="36">
        <f>'IND GS'!R345</f>
        <v>30865</v>
      </c>
      <c r="D304" s="36">
        <f>'IND GSD-Sec'!R345+'IND GSD-Pri'!R345</f>
        <v>5194133</v>
      </c>
      <c r="E304" s="36">
        <f>'IND GSDTSec'!R345</f>
        <v>168828</v>
      </c>
      <c r="F304" s="36">
        <f>'IND GSTOU'!R345</f>
        <v>22690</v>
      </c>
      <c r="G304" s="36">
        <f>'IND LP-SEC'!R345+'IND LP-PRI'!R345</f>
        <v>3580032</v>
      </c>
      <c r="H304" s="42">
        <f>'IND LPT-SEC'!R345+'IND LPT-PRI'!R345</f>
        <v>2287145</v>
      </c>
      <c r="I304" s="42">
        <f>'IND RTP'!R345</f>
        <v>115551</v>
      </c>
      <c r="J304" s="36">
        <v>1379</v>
      </c>
      <c r="K304" s="52"/>
      <c r="L304" s="52"/>
      <c r="M304" s="186"/>
      <c r="N304" s="52"/>
      <c r="O304" s="59">
        <v>46000</v>
      </c>
      <c r="P304" s="52"/>
      <c r="Q304" s="52"/>
      <c r="R304" s="51">
        <v>2900000</v>
      </c>
      <c r="S304" s="51">
        <v>22292000</v>
      </c>
      <c r="T304" s="59">
        <v>77269000</v>
      </c>
      <c r="U304" s="59">
        <v>153000</v>
      </c>
      <c r="V304" s="59">
        <v>0</v>
      </c>
      <c r="W304" s="59">
        <v>3222000</v>
      </c>
      <c r="Y304" s="42">
        <f t="shared" si="50"/>
        <v>30865</v>
      </c>
      <c r="Z304" s="42">
        <f t="shared" si="51"/>
        <v>5240133</v>
      </c>
      <c r="AA304" s="42">
        <f t="shared" si="52"/>
        <v>168828</v>
      </c>
      <c r="AB304" s="42">
        <f t="shared" si="53"/>
        <v>22690</v>
      </c>
      <c r="AC304" s="42">
        <f t="shared" si="54"/>
        <v>6480032</v>
      </c>
      <c r="AD304" s="42">
        <f t="shared" si="55"/>
        <v>24579145</v>
      </c>
      <c r="AE304" s="42">
        <f t="shared" si="56"/>
        <v>77384551</v>
      </c>
      <c r="AF304" s="42">
        <f t="shared" si="57"/>
        <v>154379</v>
      </c>
      <c r="AG304" s="42">
        <f t="shared" si="58"/>
        <v>0</v>
      </c>
      <c r="AH304" s="42">
        <f t="shared" si="59"/>
        <v>3222000</v>
      </c>
      <c r="AI304" s="42"/>
      <c r="AJ304" s="44">
        <f t="shared" si="60"/>
        <v>117282623</v>
      </c>
    </row>
    <row r="305" spans="1:36">
      <c r="A305" s="18">
        <f t="shared" si="61"/>
        <v>2037</v>
      </c>
      <c r="B305" s="18" t="s">
        <v>33</v>
      </c>
      <c r="C305" s="36">
        <f>'IND GS'!R346</f>
        <v>30740</v>
      </c>
      <c r="D305" s="36">
        <f>'IND GSD-Sec'!R346+'IND GSD-Pri'!R346</f>
        <v>5228351</v>
      </c>
      <c r="E305" s="36">
        <f>'IND GSDTSec'!R346</f>
        <v>169325</v>
      </c>
      <c r="F305" s="36">
        <f>'IND GSTOU'!R346</f>
        <v>21547</v>
      </c>
      <c r="G305" s="36">
        <f>'IND LP-SEC'!R346+'IND LP-PRI'!R346</f>
        <v>3852942</v>
      </c>
      <c r="H305" s="42">
        <f>'IND LPT-SEC'!R346+'IND LPT-PRI'!R346</f>
        <v>2195915</v>
      </c>
      <c r="I305" s="42">
        <f>'IND RTP'!R346</f>
        <v>122638</v>
      </c>
      <c r="J305" s="36">
        <v>816</v>
      </c>
      <c r="K305" s="52"/>
      <c r="L305" s="52"/>
      <c r="M305" s="186"/>
      <c r="N305" s="52"/>
      <c r="O305" s="59">
        <v>51000</v>
      </c>
      <c r="P305" s="52"/>
      <c r="Q305" s="52"/>
      <c r="R305" s="51">
        <v>3184000</v>
      </c>
      <c r="S305" s="51">
        <v>21964000</v>
      </c>
      <c r="T305" s="59">
        <v>95301000</v>
      </c>
      <c r="U305" s="59">
        <v>170000</v>
      </c>
      <c r="V305" s="59">
        <v>0</v>
      </c>
      <c r="W305" s="59">
        <v>3567000</v>
      </c>
      <c r="Y305" s="42">
        <f t="shared" si="50"/>
        <v>30740</v>
      </c>
      <c r="Z305" s="42">
        <f t="shared" si="51"/>
        <v>5279351</v>
      </c>
      <c r="AA305" s="42">
        <f t="shared" si="52"/>
        <v>169325</v>
      </c>
      <c r="AB305" s="42">
        <f t="shared" si="53"/>
        <v>21547</v>
      </c>
      <c r="AC305" s="42">
        <f t="shared" si="54"/>
        <v>7036942</v>
      </c>
      <c r="AD305" s="42">
        <f t="shared" si="55"/>
        <v>24159915</v>
      </c>
      <c r="AE305" s="42">
        <f t="shared" si="56"/>
        <v>95423638</v>
      </c>
      <c r="AF305" s="42">
        <f t="shared" si="57"/>
        <v>170816</v>
      </c>
      <c r="AG305" s="42">
        <f t="shared" si="58"/>
        <v>0</v>
      </c>
      <c r="AH305" s="42">
        <f t="shared" si="59"/>
        <v>3567000</v>
      </c>
      <c r="AI305" s="42"/>
      <c r="AJ305" s="44">
        <f t="shared" si="60"/>
        <v>135859274</v>
      </c>
    </row>
    <row r="306" spans="1:36">
      <c r="A306" s="18">
        <f t="shared" si="61"/>
        <v>2037</v>
      </c>
      <c r="B306" s="18" t="s">
        <v>34</v>
      </c>
      <c r="C306" s="36">
        <f>'IND GS'!R347</f>
        <v>30366</v>
      </c>
      <c r="D306" s="36">
        <f>'IND GSD-Sec'!R347+'IND GSD-Pri'!R347</f>
        <v>5529397</v>
      </c>
      <c r="E306" s="36">
        <f>'IND GSDTSec'!R347</f>
        <v>177198</v>
      </c>
      <c r="F306" s="36">
        <f>'IND GSTOU'!R347</f>
        <v>20458</v>
      </c>
      <c r="G306" s="36">
        <f>'IND LP-SEC'!R347+'IND LP-PRI'!R347</f>
        <v>4138705</v>
      </c>
      <c r="H306" s="42">
        <f>'IND LPT-SEC'!R347+'IND LPT-PRI'!R347</f>
        <v>2397180</v>
      </c>
      <c r="I306" s="42">
        <f>'IND RTP'!R347</f>
        <v>125036</v>
      </c>
      <c r="J306" s="36">
        <v>87077</v>
      </c>
      <c r="K306" s="52"/>
      <c r="L306" s="52"/>
      <c r="M306" s="186"/>
      <c r="N306" s="52"/>
      <c r="O306" s="59">
        <v>49000</v>
      </c>
      <c r="P306" s="52"/>
      <c r="Q306" s="52"/>
      <c r="R306" s="51">
        <v>3123000</v>
      </c>
      <c r="S306" s="51">
        <v>23027000</v>
      </c>
      <c r="T306" s="59">
        <v>96519000</v>
      </c>
      <c r="U306" s="59">
        <v>164000</v>
      </c>
      <c r="V306" s="59">
        <v>0</v>
      </c>
      <c r="W306" s="59">
        <v>3452000</v>
      </c>
      <c r="Y306" s="42">
        <f t="shared" si="50"/>
        <v>30366</v>
      </c>
      <c r="Z306" s="42">
        <f t="shared" si="51"/>
        <v>5578397</v>
      </c>
      <c r="AA306" s="42">
        <f t="shared" si="52"/>
        <v>177198</v>
      </c>
      <c r="AB306" s="42">
        <f t="shared" si="53"/>
        <v>20458</v>
      </c>
      <c r="AC306" s="42">
        <f t="shared" si="54"/>
        <v>7261705</v>
      </c>
      <c r="AD306" s="42">
        <f t="shared" si="55"/>
        <v>25424180</v>
      </c>
      <c r="AE306" s="42">
        <f t="shared" si="56"/>
        <v>96644036</v>
      </c>
      <c r="AF306" s="42">
        <f t="shared" si="57"/>
        <v>251077</v>
      </c>
      <c r="AG306" s="42">
        <f t="shared" si="58"/>
        <v>0</v>
      </c>
      <c r="AH306" s="42">
        <f t="shared" si="59"/>
        <v>3452000</v>
      </c>
      <c r="AI306" s="42"/>
      <c r="AJ306" s="44">
        <f t="shared" si="60"/>
        <v>138839417</v>
      </c>
    </row>
    <row r="307" spans="1:36">
      <c r="A307" s="18">
        <f t="shared" si="61"/>
        <v>2037</v>
      </c>
      <c r="B307" s="18" t="s">
        <v>35</v>
      </c>
      <c r="C307" s="36">
        <f>'IND GS'!R348</f>
        <v>23886</v>
      </c>
      <c r="D307" s="36">
        <f>'IND GSD-Sec'!R348+'IND GSD-Pri'!R348</f>
        <v>5666102</v>
      </c>
      <c r="E307" s="36">
        <f>'IND GSDTSec'!R348</f>
        <v>196089</v>
      </c>
      <c r="F307" s="36">
        <f>'IND GSTOU'!R348</f>
        <v>30666</v>
      </c>
      <c r="G307" s="36">
        <f>'IND LP-SEC'!R348+'IND LP-PRI'!R348</f>
        <v>4190500</v>
      </c>
      <c r="H307" s="42">
        <f>'IND LPT-SEC'!R348+'IND LPT-PRI'!R348</f>
        <v>2424586</v>
      </c>
      <c r="I307" s="42">
        <f>'IND RTP'!R348</f>
        <v>124610</v>
      </c>
      <c r="J307" s="36">
        <v>8244</v>
      </c>
      <c r="K307" s="52"/>
      <c r="L307" s="52"/>
      <c r="M307" s="186"/>
      <c r="N307" s="52"/>
      <c r="O307" s="59">
        <v>51000</v>
      </c>
      <c r="P307" s="52"/>
      <c r="Q307" s="52"/>
      <c r="R307" s="51">
        <v>3330000</v>
      </c>
      <c r="S307" s="51">
        <v>26958000</v>
      </c>
      <c r="T307" s="59">
        <v>109795000</v>
      </c>
      <c r="U307" s="59">
        <v>170000</v>
      </c>
      <c r="V307" s="59">
        <v>0</v>
      </c>
      <c r="W307" s="59">
        <v>3567000</v>
      </c>
      <c r="Y307" s="42">
        <f t="shared" si="50"/>
        <v>23886</v>
      </c>
      <c r="Z307" s="42">
        <f t="shared" si="51"/>
        <v>5717102</v>
      </c>
      <c r="AA307" s="42">
        <f t="shared" si="52"/>
        <v>196089</v>
      </c>
      <c r="AB307" s="42">
        <f t="shared" si="53"/>
        <v>30666</v>
      </c>
      <c r="AC307" s="42">
        <f t="shared" si="54"/>
        <v>7520500</v>
      </c>
      <c r="AD307" s="42">
        <f t="shared" si="55"/>
        <v>29382586</v>
      </c>
      <c r="AE307" s="42">
        <f t="shared" si="56"/>
        <v>109919610</v>
      </c>
      <c r="AF307" s="42">
        <f t="shared" si="57"/>
        <v>178244</v>
      </c>
      <c r="AG307" s="42">
        <f t="shared" si="58"/>
        <v>0</v>
      </c>
      <c r="AH307" s="42">
        <f t="shared" si="59"/>
        <v>3567000</v>
      </c>
      <c r="AI307" s="42"/>
      <c r="AJ307" s="44">
        <f t="shared" si="60"/>
        <v>156535683</v>
      </c>
    </row>
    <row r="308" spans="1:36">
      <c r="A308" s="18">
        <f t="shared" si="61"/>
        <v>2037</v>
      </c>
      <c r="B308" s="18" t="s">
        <v>36</v>
      </c>
      <c r="C308" s="36">
        <f>'IND GS'!R349</f>
        <v>27478</v>
      </c>
      <c r="D308" s="36">
        <f>'IND GSD-Sec'!R349+'IND GSD-Pri'!R349</f>
        <v>6380605</v>
      </c>
      <c r="E308" s="36">
        <f>'IND GSDTSec'!R349</f>
        <v>215037</v>
      </c>
      <c r="F308" s="36">
        <f>'IND GSTOU'!R349</f>
        <v>29180</v>
      </c>
      <c r="G308" s="36">
        <f>'IND LP-SEC'!R349+'IND LP-PRI'!R349</f>
        <v>4779385</v>
      </c>
      <c r="H308" s="42">
        <f>'IND LPT-SEC'!R349+'IND LPT-PRI'!R349</f>
        <v>2543877</v>
      </c>
      <c r="I308" s="42">
        <f>'IND RTP'!R349</f>
        <v>141532</v>
      </c>
      <c r="J308" s="36">
        <v>1353</v>
      </c>
      <c r="K308" s="52"/>
      <c r="L308" s="52"/>
      <c r="M308" s="186"/>
      <c r="N308" s="52"/>
      <c r="O308" s="59">
        <v>49000</v>
      </c>
      <c r="P308" s="52"/>
      <c r="Q308" s="52"/>
      <c r="R308" s="51">
        <v>3313000</v>
      </c>
      <c r="S308" s="51">
        <v>25604000</v>
      </c>
      <c r="T308" s="59">
        <v>111415000</v>
      </c>
      <c r="U308" s="59">
        <v>164000</v>
      </c>
      <c r="V308" s="59">
        <v>0</v>
      </c>
      <c r="W308" s="59">
        <v>3452000</v>
      </c>
      <c r="Y308" s="42">
        <f t="shared" si="50"/>
        <v>27478</v>
      </c>
      <c r="Z308" s="42">
        <f t="shared" si="51"/>
        <v>6429605</v>
      </c>
      <c r="AA308" s="42">
        <f t="shared" si="52"/>
        <v>215037</v>
      </c>
      <c r="AB308" s="42">
        <f t="shared" si="53"/>
        <v>29180</v>
      </c>
      <c r="AC308" s="42">
        <f t="shared" si="54"/>
        <v>8092385</v>
      </c>
      <c r="AD308" s="42">
        <f t="shared" si="55"/>
        <v>28147877</v>
      </c>
      <c r="AE308" s="42">
        <f t="shared" si="56"/>
        <v>111556532</v>
      </c>
      <c r="AF308" s="42">
        <f t="shared" si="57"/>
        <v>165353</v>
      </c>
      <c r="AG308" s="42">
        <f t="shared" si="58"/>
        <v>0</v>
      </c>
      <c r="AH308" s="42">
        <f t="shared" si="59"/>
        <v>3452000</v>
      </c>
      <c r="AI308" s="42"/>
      <c r="AJ308" s="44">
        <f t="shared" si="60"/>
        <v>158115447</v>
      </c>
    </row>
    <row r="309" spans="1:36">
      <c r="A309" s="18">
        <f t="shared" si="61"/>
        <v>2037</v>
      </c>
      <c r="B309" s="18" t="s">
        <v>41</v>
      </c>
      <c r="C309" s="36">
        <f>'IND GS'!R350</f>
        <v>29609</v>
      </c>
      <c r="D309" s="36">
        <f>'IND GSD-Sec'!R350+'IND GSD-Pri'!R350</f>
        <v>6810044</v>
      </c>
      <c r="E309" s="36">
        <f>'IND GSDTSec'!R350</f>
        <v>227822</v>
      </c>
      <c r="F309" s="36">
        <f>'IND GSTOU'!R350</f>
        <v>27398</v>
      </c>
      <c r="G309" s="36">
        <f>'IND LP-SEC'!R350+'IND LP-PRI'!R350</f>
        <v>4739281</v>
      </c>
      <c r="H309" s="42">
        <f>'IND LPT-SEC'!R350+'IND LPT-PRI'!R350</f>
        <v>2558716</v>
      </c>
      <c r="I309" s="42">
        <f>'IND RTP'!R350</f>
        <v>145413</v>
      </c>
      <c r="J309" s="36">
        <v>3688</v>
      </c>
      <c r="K309" s="52"/>
      <c r="L309" s="52"/>
      <c r="M309" s="186"/>
      <c r="N309" s="52"/>
      <c r="O309" s="59">
        <v>51000</v>
      </c>
      <c r="P309" s="52"/>
      <c r="Q309" s="52"/>
      <c r="R309" s="51">
        <v>3473000</v>
      </c>
      <c r="S309" s="51">
        <v>28600000</v>
      </c>
      <c r="T309" s="59">
        <v>125984000</v>
      </c>
      <c r="U309" s="59">
        <v>170000</v>
      </c>
      <c r="V309" s="59">
        <v>0</v>
      </c>
      <c r="W309" s="59">
        <v>3567000</v>
      </c>
      <c r="Y309" s="42">
        <f t="shared" si="50"/>
        <v>29609</v>
      </c>
      <c r="Z309" s="42">
        <f t="shared" si="51"/>
        <v>6861044</v>
      </c>
      <c r="AA309" s="42">
        <f t="shared" si="52"/>
        <v>227822</v>
      </c>
      <c r="AB309" s="42">
        <f t="shared" si="53"/>
        <v>27398</v>
      </c>
      <c r="AC309" s="42">
        <f t="shared" si="54"/>
        <v>8212281</v>
      </c>
      <c r="AD309" s="42">
        <f t="shared" si="55"/>
        <v>31158716</v>
      </c>
      <c r="AE309" s="42">
        <f t="shared" si="56"/>
        <v>126129413</v>
      </c>
      <c r="AF309" s="42">
        <f t="shared" si="57"/>
        <v>173688</v>
      </c>
      <c r="AG309" s="42">
        <f t="shared" si="58"/>
        <v>0</v>
      </c>
      <c r="AH309" s="42">
        <f t="shared" si="59"/>
        <v>3567000</v>
      </c>
      <c r="AI309" s="42"/>
      <c r="AJ309" s="44">
        <f t="shared" si="60"/>
        <v>176386971</v>
      </c>
    </row>
    <row r="310" spans="1:36">
      <c r="A310" s="18">
        <f t="shared" si="61"/>
        <v>2037</v>
      </c>
      <c r="B310" s="18" t="s">
        <v>42</v>
      </c>
      <c r="C310" s="36">
        <f>'IND GS'!R351</f>
        <v>31421</v>
      </c>
      <c r="D310" s="36">
        <f>'IND GSD-Sec'!R351+'IND GSD-Pri'!R351</f>
        <v>6803159</v>
      </c>
      <c r="E310" s="36">
        <f>'IND GSDTSec'!R351</f>
        <v>219993</v>
      </c>
      <c r="F310" s="36">
        <f>'IND GSTOU'!R351</f>
        <v>31219</v>
      </c>
      <c r="G310" s="36">
        <f>'IND LP-SEC'!R351+'IND LP-PRI'!R351</f>
        <v>4900736</v>
      </c>
      <c r="H310" s="42">
        <f>'IND LPT-SEC'!R351+'IND LPT-PRI'!R351</f>
        <v>2559272</v>
      </c>
      <c r="I310" s="42">
        <f>'IND RTP'!R351</f>
        <v>150335</v>
      </c>
      <c r="J310" s="36">
        <v>16777</v>
      </c>
      <c r="K310" s="52"/>
      <c r="L310" s="52"/>
      <c r="M310" s="186"/>
      <c r="N310" s="52"/>
      <c r="O310" s="59">
        <v>51000</v>
      </c>
      <c r="P310" s="52"/>
      <c r="Q310" s="52"/>
      <c r="R310" s="51">
        <v>3457000</v>
      </c>
      <c r="S310" s="51">
        <v>32443000</v>
      </c>
      <c r="T310" s="59">
        <v>124379000</v>
      </c>
      <c r="U310" s="59">
        <v>170000</v>
      </c>
      <c r="V310" s="59">
        <v>0</v>
      </c>
      <c r="W310" s="59">
        <v>3567000</v>
      </c>
      <c r="Y310" s="42">
        <f t="shared" si="50"/>
        <v>31421</v>
      </c>
      <c r="Z310" s="42">
        <f t="shared" si="51"/>
        <v>6854159</v>
      </c>
      <c r="AA310" s="42">
        <f t="shared" si="52"/>
        <v>219993</v>
      </c>
      <c r="AB310" s="42">
        <f t="shared" si="53"/>
        <v>31219</v>
      </c>
      <c r="AC310" s="42">
        <f t="shared" si="54"/>
        <v>8357736</v>
      </c>
      <c r="AD310" s="42">
        <f t="shared" si="55"/>
        <v>35002272</v>
      </c>
      <c r="AE310" s="42">
        <f t="shared" si="56"/>
        <v>124529335</v>
      </c>
      <c r="AF310" s="42">
        <f t="shared" si="57"/>
        <v>186777</v>
      </c>
      <c r="AG310" s="42">
        <f t="shared" si="58"/>
        <v>0</v>
      </c>
      <c r="AH310" s="42">
        <f t="shared" si="59"/>
        <v>3567000</v>
      </c>
      <c r="AI310" s="42"/>
      <c r="AJ310" s="44">
        <f t="shared" si="60"/>
        <v>178779912</v>
      </c>
    </row>
    <row r="311" spans="1:36">
      <c r="A311" s="18">
        <f t="shared" si="61"/>
        <v>2037</v>
      </c>
      <c r="B311" s="18" t="s">
        <v>43</v>
      </c>
      <c r="C311" s="36">
        <f>'IND GS'!R352</f>
        <v>33622</v>
      </c>
      <c r="D311" s="36">
        <f>'IND GSD-Sec'!R352+'IND GSD-Pri'!R352</f>
        <v>6598366</v>
      </c>
      <c r="E311" s="36">
        <f>'IND GSDTSec'!R352</f>
        <v>218563</v>
      </c>
      <c r="F311" s="36">
        <f>'IND GSTOU'!R352</f>
        <v>29188</v>
      </c>
      <c r="G311" s="36">
        <f>'IND LP-SEC'!R352+'IND LP-PRI'!R352</f>
        <v>4947967</v>
      </c>
      <c r="H311" s="42">
        <f>'IND LPT-SEC'!R352+'IND LPT-PRI'!R352</f>
        <v>2646955</v>
      </c>
      <c r="I311" s="42">
        <f>'IND RTP'!R352</f>
        <v>149200</v>
      </c>
      <c r="J311" s="36">
        <v>5241</v>
      </c>
      <c r="K311" s="52"/>
      <c r="L311" s="52"/>
      <c r="M311" s="186"/>
      <c r="N311" s="52"/>
      <c r="O311" s="59">
        <v>49000</v>
      </c>
      <c r="P311" s="52"/>
      <c r="Q311" s="52"/>
      <c r="R311" s="51">
        <v>3426000</v>
      </c>
      <c r="S311" s="51">
        <v>27035000</v>
      </c>
      <c r="T311" s="59">
        <v>113296000</v>
      </c>
      <c r="U311" s="59">
        <v>164000</v>
      </c>
      <c r="V311" s="59">
        <v>0</v>
      </c>
      <c r="W311" s="59">
        <v>3452000</v>
      </c>
      <c r="Y311" s="42">
        <f t="shared" si="50"/>
        <v>33622</v>
      </c>
      <c r="Z311" s="42">
        <f t="shared" si="51"/>
        <v>6647366</v>
      </c>
      <c r="AA311" s="42">
        <f t="shared" si="52"/>
        <v>218563</v>
      </c>
      <c r="AB311" s="42">
        <f t="shared" si="53"/>
        <v>29188</v>
      </c>
      <c r="AC311" s="42">
        <f t="shared" si="54"/>
        <v>8373967</v>
      </c>
      <c r="AD311" s="42">
        <f t="shared" si="55"/>
        <v>29681955</v>
      </c>
      <c r="AE311" s="42">
        <f t="shared" si="56"/>
        <v>113445200</v>
      </c>
      <c r="AF311" s="42">
        <f t="shared" si="57"/>
        <v>169241</v>
      </c>
      <c r="AG311" s="42">
        <f t="shared" si="58"/>
        <v>0</v>
      </c>
      <c r="AH311" s="42">
        <f t="shared" si="59"/>
        <v>3452000</v>
      </c>
      <c r="AI311" s="42"/>
      <c r="AJ311" s="44">
        <f t="shared" si="60"/>
        <v>162051102</v>
      </c>
    </row>
    <row r="312" spans="1:36">
      <c r="A312" s="18">
        <f t="shared" si="61"/>
        <v>2037</v>
      </c>
      <c r="B312" s="18" t="s">
        <v>44</v>
      </c>
      <c r="C312" s="36">
        <f>'IND GS'!R353</f>
        <v>27468</v>
      </c>
      <c r="D312" s="36">
        <f>'IND GSD-Sec'!R353+'IND GSD-Pri'!R353</f>
        <v>6026460</v>
      </c>
      <c r="E312" s="36">
        <f>'IND GSDTSec'!R353</f>
        <v>211957</v>
      </c>
      <c r="F312" s="36">
        <f>'IND GSTOU'!R353</f>
        <v>24802</v>
      </c>
      <c r="G312" s="36">
        <f>'IND LP-SEC'!R353+'IND LP-PRI'!R353</f>
        <v>4399856</v>
      </c>
      <c r="H312" s="42">
        <f>'IND LPT-SEC'!R353+'IND LPT-PRI'!R353</f>
        <v>2386011</v>
      </c>
      <c r="I312" s="42">
        <f>'IND RTP'!R353</f>
        <v>135877</v>
      </c>
      <c r="J312" s="36">
        <v>5149</v>
      </c>
      <c r="K312" s="52"/>
      <c r="L312" s="52"/>
      <c r="M312" s="186"/>
      <c r="N312" s="52"/>
      <c r="O312" s="59">
        <v>51000</v>
      </c>
      <c r="P312" s="52"/>
      <c r="Q312" s="52"/>
      <c r="R312" s="51">
        <v>3363000</v>
      </c>
      <c r="S312" s="51">
        <v>25025000</v>
      </c>
      <c r="T312" s="59">
        <v>103131000</v>
      </c>
      <c r="U312" s="59">
        <v>170000</v>
      </c>
      <c r="V312" s="59">
        <v>6962000</v>
      </c>
      <c r="W312" s="59">
        <v>3567000</v>
      </c>
      <c r="Y312" s="42">
        <f t="shared" si="50"/>
        <v>27468</v>
      </c>
      <c r="Z312" s="42">
        <f t="shared" si="51"/>
        <v>6077460</v>
      </c>
      <c r="AA312" s="42">
        <f t="shared" si="52"/>
        <v>211957</v>
      </c>
      <c r="AB312" s="42">
        <f t="shared" si="53"/>
        <v>24802</v>
      </c>
      <c r="AC312" s="42">
        <f t="shared" si="54"/>
        <v>7762856</v>
      </c>
      <c r="AD312" s="42">
        <f t="shared" si="55"/>
        <v>27411011</v>
      </c>
      <c r="AE312" s="42">
        <f t="shared" si="56"/>
        <v>103266877</v>
      </c>
      <c r="AF312" s="42">
        <f t="shared" si="57"/>
        <v>175149</v>
      </c>
      <c r="AG312" s="42">
        <f t="shared" si="58"/>
        <v>6962000</v>
      </c>
      <c r="AH312" s="42">
        <f t="shared" si="59"/>
        <v>3567000</v>
      </c>
      <c r="AI312" s="42"/>
      <c r="AJ312" s="44">
        <f t="shared" si="60"/>
        <v>155486580</v>
      </c>
    </row>
    <row r="313" spans="1:36">
      <c r="A313" s="18">
        <f t="shared" si="61"/>
        <v>2037</v>
      </c>
      <c r="B313" s="18" t="s">
        <v>45</v>
      </c>
      <c r="C313" s="36">
        <f>'IND GS'!R354</f>
        <v>22628</v>
      </c>
      <c r="D313" s="36">
        <f>'IND GSD-Sec'!R354+'IND GSD-Pri'!R354</f>
        <v>5006016</v>
      </c>
      <c r="E313" s="36">
        <f>'IND GSDTSec'!R354</f>
        <v>190106</v>
      </c>
      <c r="F313" s="36">
        <f>'IND GSTOU'!R354</f>
        <v>20292</v>
      </c>
      <c r="G313" s="36">
        <f>'IND LP-SEC'!R354+'IND LP-PRI'!R354</f>
        <v>3761772</v>
      </c>
      <c r="H313" s="42">
        <f>'IND LPT-SEC'!R354+'IND LPT-PRI'!R354</f>
        <v>2307699</v>
      </c>
      <c r="I313" s="42">
        <f>'IND RTP'!R354</f>
        <v>117634</v>
      </c>
      <c r="J313" s="36">
        <v>2196</v>
      </c>
      <c r="K313" s="52"/>
      <c r="L313" s="52"/>
      <c r="M313" s="186"/>
      <c r="N313" s="52"/>
      <c r="O313" s="59">
        <v>49000</v>
      </c>
      <c r="P313" s="52"/>
      <c r="Q313" s="52"/>
      <c r="R313" s="51">
        <v>3172000</v>
      </c>
      <c r="S313" s="51">
        <v>22276000</v>
      </c>
      <c r="T313" s="59">
        <v>88605000</v>
      </c>
      <c r="U313" s="59">
        <v>164000</v>
      </c>
      <c r="V313" s="59">
        <v>6738000</v>
      </c>
      <c r="W313" s="59">
        <v>3452000</v>
      </c>
      <c r="Y313" s="42">
        <f t="shared" si="50"/>
        <v>22628</v>
      </c>
      <c r="Z313" s="42">
        <f t="shared" si="51"/>
        <v>5055016</v>
      </c>
      <c r="AA313" s="42">
        <f t="shared" si="52"/>
        <v>190106</v>
      </c>
      <c r="AB313" s="42">
        <f t="shared" si="53"/>
        <v>20292</v>
      </c>
      <c r="AC313" s="42">
        <f t="shared" si="54"/>
        <v>6933772</v>
      </c>
      <c r="AD313" s="42">
        <f t="shared" si="55"/>
        <v>24583699</v>
      </c>
      <c r="AE313" s="42">
        <f t="shared" si="56"/>
        <v>88722634</v>
      </c>
      <c r="AF313" s="42">
        <f t="shared" si="57"/>
        <v>166196</v>
      </c>
      <c r="AG313" s="42">
        <f t="shared" si="58"/>
        <v>6738000</v>
      </c>
      <c r="AH313" s="42">
        <f t="shared" si="59"/>
        <v>3452000</v>
      </c>
      <c r="AI313" s="42"/>
      <c r="AJ313" s="44">
        <f t="shared" si="60"/>
        <v>135884343</v>
      </c>
    </row>
    <row r="314" spans="1:36">
      <c r="A314" s="18">
        <f t="shared" si="61"/>
        <v>2037</v>
      </c>
      <c r="B314" s="18" t="s">
        <v>46</v>
      </c>
      <c r="C314" s="36">
        <f>'IND GS'!R355</f>
        <v>25901</v>
      </c>
      <c r="D314" s="36">
        <f>'IND GSD-Sec'!R355+'IND GSD-Pri'!R355</f>
        <v>5293150</v>
      </c>
      <c r="E314" s="36">
        <f>'IND GSDTSec'!R355</f>
        <v>181604</v>
      </c>
      <c r="F314" s="36">
        <f>'IND GSTOU'!R355</f>
        <v>18983</v>
      </c>
      <c r="G314" s="36">
        <f>'IND LP-SEC'!R355+'IND LP-PRI'!R355</f>
        <v>3925623</v>
      </c>
      <c r="H314" s="42">
        <f>'IND LPT-SEC'!R355+'IND LPT-PRI'!R355</f>
        <v>2365293</v>
      </c>
      <c r="I314" s="42">
        <f>'IND RTP'!R355</f>
        <v>124869</v>
      </c>
      <c r="J314" s="36">
        <v>659</v>
      </c>
      <c r="K314" s="52"/>
      <c r="L314" s="52"/>
      <c r="M314" s="186"/>
      <c r="N314" s="52"/>
      <c r="O314" s="59">
        <v>52000</v>
      </c>
      <c r="P314" s="52"/>
      <c r="Q314" s="52"/>
      <c r="R314" s="51">
        <v>3242000</v>
      </c>
      <c r="S314" s="51">
        <v>24135000</v>
      </c>
      <c r="T314" s="59">
        <v>89008000</v>
      </c>
      <c r="U314" s="59">
        <v>171000</v>
      </c>
      <c r="V314" s="59">
        <v>0</v>
      </c>
      <c r="W314" s="59">
        <v>3568000</v>
      </c>
      <c r="Y314" s="42">
        <f t="shared" si="50"/>
        <v>25901</v>
      </c>
      <c r="Z314" s="42">
        <f t="shared" si="51"/>
        <v>5345150</v>
      </c>
      <c r="AA314" s="42">
        <f t="shared" si="52"/>
        <v>181604</v>
      </c>
      <c r="AB314" s="42">
        <f t="shared" si="53"/>
        <v>18983</v>
      </c>
      <c r="AC314" s="42">
        <f t="shared" si="54"/>
        <v>7167623</v>
      </c>
      <c r="AD314" s="42">
        <f t="shared" si="55"/>
        <v>26500293</v>
      </c>
      <c r="AE314" s="42">
        <f t="shared" si="56"/>
        <v>89132869</v>
      </c>
      <c r="AF314" s="42">
        <f t="shared" si="57"/>
        <v>171659</v>
      </c>
      <c r="AG314" s="42">
        <f t="shared" si="58"/>
        <v>0</v>
      </c>
      <c r="AH314" s="42">
        <f t="shared" si="59"/>
        <v>3568000</v>
      </c>
      <c r="AI314" s="42"/>
      <c r="AJ314" s="44">
        <f t="shared" si="60"/>
        <v>132112082</v>
      </c>
    </row>
    <row r="315" spans="1:36">
      <c r="J315" s="36"/>
      <c r="R315" s="55"/>
      <c r="S315" s="56"/>
      <c r="T315" s="58"/>
    </row>
    <row r="316" spans="1:36">
      <c r="J316" s="36"/>
      <c r="R316" s="55"/>
      <c r="S316" s="56"/>
      <c r="T316" s="58"/>
    </row>
    <row r="317" spans="1:36">
      <c r="R317" s="55"/>
      <c r="S317" s="56"/>
      <c r="T317" s="58"/>
    </row>
    <row r="318" spans="1:36">
      <c r="R318" s="55"/>
      <c r="S318" s="56"/>
      <c r="T318" s="58"/>
    </row>
    <row r="319" spans="1:36">
      <c r="R319" s="55"/>
      <c r="S319" s="56"/>
      <c r="T319" s="58"/>
    </row>
  </sheetData>
  <mergeCells count="1">
    <mergeCell ref="E1:H1"/>
  </mergeCells>
  <phoneticPr fontId="4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AK315"/>
  <sheetViews>
    <sheetView zoomScaleNormal="100" workbookViewId="0">
      <pane ySplit="8" topLeftCell="A9" activePane="bottomLeft" state="frozen"/>
      <selection pane="bottomLeft" activeCell="C7" sqref="C7"/>
    </sheetView>
  </sheetViews>
  <sheetFormatPr defaultRowHeight="15"/>
  <cols>
    <col min="1" max="1" width="6.140625" style="3" customWidth="1"/>
    <col min="2" max="2" width="5.140625" style="3" customWidth="1"/>
    <col min="3" max="3" width="9.28515625" style="3" customWidth="1"/>
    <col min="4" max="4" width="8.140625" style="3" customWidth="1"/>
    <col min="5" max="10" width="7.5703125" style="3" customWidth="1"/>
    <col min="11" max="11" width="3.7109375" style="2" customWidth="1"/>
    <col min="12" max="12" width="7.5703125" style="3" customWidth="1"/>
    <col min="13" max="13" width="8" style="3" customWidth="1"/>
    <col min="14" max="14" width="7.5703125" style="3" customWidth="1"/>
    <col min="15" max="15" width="8" style="3" customWidth="1"/>
    <col min="16" max="16" width="7.5703125" style="3" customWidth="1"/>
    <col min="17" max="17" width="8" style="3" customWidth="1"/>
    <col min="18" max="22" width="7.5703125" style="3" customWidth="1"/>
    <col min="23" max="23" width="3.7109375" style="2" customWidth="1"/>
    <col min="24" max="24" width="7.5703125" style="3" customWidth="1"/>
    <col min="25" max="25" width="8.42578125" style="3" customWidth="1"/>
    <col min="26" max="26" width="7.5703125" style="3" customWidth="1"/>
    <col min="27" max="27" width="8.42578125" style="3" customWidth="1"/>
    <col min="28" max="28" width="7.5703125" style="3" customWidth="1"/>
    <col min="29" max="29" width="8.42578125" style="3" customWidth="1"/>
    <col min="30" max="33" width="7.5703125" style="3" customWidth="1"/>
    <col min="34" max="34" width="7.5703125" style="18" customWidth="1"/>
    <col min="35" max="35" width="9.140625" style="3"/>
    <col min="36" max="36" width="1.85546875" style="3" customWidth="1"/>
    <col min="37" max="16384" width="9.140625" style="3"/>
  </cols>
  <sheetData>
    <row r="1" spans="1:37">
      <c r="A1" s="135" t="s">
        <v>85</v>
      </c>
      <c r="E1" s="171" t="s">
        <v>156</v>
      </c>
    </row>
    <row r="2" spans="1:37" s="18" customFormat="1">
      <c r="A2" s="135" t="s">
        <v>148</v>
      </c>
      <c r="K2" s="2"/>
      <c r="W2" s="2"/>
    </row>
    <row r="3" spans="1:37" s="18" customFormat="1">
      <c r="A3" s="146"/>
      <c r="K3" s="2"/>
      <c r="W3" s="2"/>
    </row>
    <row r="7" spans="1:37" s="18" customFormat="1">
      <c r="C7" s="176" t="s">
        <v>147</v>
      </c>
      <c r="D7" s="176"/>
      <c r="E7" s="176"/>
      <c r="K7" s="2"/>
      <c r="L7" s="176" t="s">
        <v>144</v>
      </c>
      <c r="M7" s="176"/>
      <c r="N7" s="176"/>
      <c r="W7" s="2"/>
      <c r="X7" s="176" t="s">
        <v>145</v>
      </c>
      <c r="Y7" s="176"/>
      <c r="Z7" s="176"/>
    </row>
    <row r="8" spans="1:37" s="18" customFormat="1">
      <c r="C8" s="18" t="s">
        <v>47</v>
      </c>
      <c r="D8" s="18" t="s">
        <v>9</v>
      </c>
      <c r="E8" s="18" t="s">
        <v>8</v>
      </c>
      <c r="F8" s="18" t="s">
        <v>37</v>
      </c>
      <c r="G8" s="18" t="s">
        <v>38</v>
      </c>
      <c r="H8" s="18" t="s">
        <v>39</v>
      </c>
      <c r="I8" s="18" t="s">
        <v>40</v>
      </c>
      <c r="J8" s="33" t="s">
        <v>116</v>
      </c>
      <c r="K8" s="2"/>
      <c r="L8" s="18" t="s">
        <v>4</v>
      </c>
      <c r="M8" s="33" t="s">
        <v>9</v>
      </c>
      <c r="N8" s="33" t="s">
        <v>8</v>
      </c>
      <c r="O8" s="33" t="s">
        <v>7</v>
      </c>
      <c r="P8" s="33" t="s">
        <v>6</v>
      </c>
      <c r="Q8" s="33" t="s">
        <v>5</v>
      </c>
      <c r="R8" s="33" t="s">
        <v>2</v>
      </c>
      <c r="S8" s="33" t="s">
        <v>3</v>
      </c>
      <c r="T8" s="33" t="s">
        <v>1</v>
      </c>
      <c r="U8" s="33" t="s">
        <v>11</v>
      </c>
      <c r="V8" s="33" t="s">
        <v>116</v>
      </c>
      <c r="W8" s="2"/>
      <c r="X8" s="18" t="s">
        <v>4</v>
      </c>
      <c r="Y8" s="33" t="s">
        <v>9</v>
      </c>
      <c r="Z8" s="33" t="s">
        <v>8</v>
      </c>
      <c r="AA8" s="33" t="s">
        <v>7</v>
      </c>
      <c r="AB8" s="33" t="s">
        <v>6</v>
      </c>
      <c r="AC8" s="33" t="s">
        <v>5</v>
      </c>
      <c r="AD8" s="33" t="s">
        <v>2</v>
      </c>
      <c r="AE8" s="33" t="s">
        <v>3</v>
      </c>
      <c r="AF8" s="33" t="s">
        <v>1</v>
      </c>
      <c r="AG8" s="33" t="s">
        <v>11</v>
      </c>
      <c r="AH8" s="33" t="s">
        <v>116</v>
      </c>
      <c r="AK8" s="18" t="s">
        <v>107</v>
      </c>
    </row>
    <row r="9" spans="1:37">
      <c r="A9" s="18">
        <f>'Inputs &amp; Notes'!B1-1</f>
        <v>2012</v>
      </c>
      <c r="B9" s="18" t="s">
        <v>36</v>
      </c>
      <c r="C9" s="34">
        <v>20</v>
      </c>
      <c r="D9" s="18">
        <v>0</v>
      </c>
      <c r="E9" s="34">
        <v>6</v>
      </c>
      <c r="F9" s="34">
        <v>152</v>
      </c>
      <c r="G9" s="34">
        <v>3</v>
      </c>
      <c r="H9" s="34">
        <v>22</v>
      </c>
      <c r="I9" s="34">
        <v>27</v>
      </c>
      <c r="J9" s="34">
        <v>25</v>
      </c>
      <c r="L9" s="18">
        <v>0</v>
      </c>
      <c r="M9" s="18">
        <v>0</v>
      </c>
      <c r="N9" s="18">
        <v>0</v>
      </c>
      <c r="O9" s="18">
        <v>0</v>
      </c>
      <c r="P9" s="18">
        <v>1</v>
      </c>
      <c r="Q9" s="18">
        <v>0</v>
      </c>
      <c r="R9" s="34">
        <v>3</v>
      </c>
      <c r="S9" s="34">
        <v>4</v>
      </c>
      <c r="T9" s="34">
        <v>2</v>
      </c>
      <c r="U9" s="34">
        <v>14</v>
      </c>
      <c r="V9" s="34">
        <v>25</v>
      </c>
      <c r="X9" s="34">
        <f t="shared" ref="X9:Z10" si="0">C9-L9</f>
        <v>20</v>
      </c>
      <c r="Y9" s="18">
        <f t="shared" si="0"/>
        <v>0</v>
      </c>
      <c r="Z9" s="18">
        <f t="shared" si="0"/>
        <v>6</v>
      </c>
      <c r="AA9" s="18">
        <f>$F9-SUM($O9:$P9)-$AB9</f>
        <v>147</v>
      </c>
      <c r="AB9" s="18">
        <f>ROUND(($F9-SUM($O9:$P9))*'Cust MB Ind True Rate Spread'!$E$25,0)</f>
        <v>4</v>
      </c>
      <c r="AC9" s="18">
        <f>G9-Q9</f>
        <v>3</v>
      </c>
      <c r="AD9" s="18">
        <f>$H9-SUM($R9:$S9)-$AE9</f>
        <v>9</v>
      </c>
      <c r="AE9" s="18">
        <f>ROUND(($H9-SUM($R9:$S9))*'Cust MB Ind True Rate Spread'!$H$25,0)</f>
        <v>6</v>
      </c>
      <c r="AF9" s="18">
        <f>$I9-SUM($T9:$U9)-$AG9</f>
        <v>9</v>
      </c>
      <c r="AG9" s="18">
        <f>ROUND(($I9-SUM($T9:$U9))*'Cust MB Ind True Rate Spread'!$J$25,0)</f>
        <v>2</v>
      </c>
      <c r="AH9" s="34">
        <f>J9-V9</f>
        <v>0</v>
      </c>
      <c r="AK9" s="43">
        <f>SUM(X9:AG9)</f>
        <v>206</v>
      </c>
    </row>
    <row r="10" spans="1:37">
      <c r="A10" s="18">
        <f t="shared" ref="A10:A17" si="1">+A9</f>
        <v>2012</v>
      </c>
      <c r="B10" s="18" t="s">
        <v>41</v>
      </c>
      <c r="C10" s="34">
        <v>20</v>
      </c>
      <c r="D10" s="18">
        <v>0</v>
      </c>
      <c r="E10" s="34">
        <v>6</v>
      </c>
      <c r="F10" s="34">
        <v>152</v>
      </c>
      <c r="G10" s="34">
        <v>3</v>
      </c>
      <c r="H10" s="34">
        <v>22</v>
      </c>
      <c r="I10" s="34">
        <v>27</v>
      </c>
      <c r="J10" s="34">
        <v>25</v>
      </c>
      <c r="L10" s="18">
        <v>0</v>
      </c>
      <c r="M10" s="18">
        <v>0</v>
      </c>
      <c r="N10" s="18">
        <v>0</v>
      </c>
      <c r="O10" s="18">
        <v>0</v>
      </c>
      <c r="P10" s="18">
        <v>1</v>
      </c>
      <c r="Q10" s="18">
        <v>0</v>
      </c>
      <c r="R10" s="34">
        <v>3</v>
      </c>
      <c r="S10" s="34">
        <v>4</v>
      </c>
      <c r="T10" s="34">
        <v>2</v>
      </c>
      <c r="U10" s="34">
        <v>14</v>
      </c>
      <c r="V10" s="34">
        <v>25</v>
      </c>
      <c r="X10" s="18">
        <f t="shared" si="0"/>
        <v>20</v>
      </c>
      <c r="Y10" s="18">
        <f t="shared" si="0"/>
        <v>0</v>
      </c>
      <c r="Z10" s="18">
        <f t="shared" si="0"/>
        <v>6</v>
      </c>
      <c r="AA10" s="18">
        <f>$F10-SUM($O10:$P10)-$AB10</f>
        <v>147</v>
      </c>
      <c r="AB10" s="18">
        <f>ROUND(($F10-SUM($O10:$P10))*'Cust MB Ind True Rate Spread'!$E$25,0)</f>
        <v>4</v>
      </c>
      <c r="AC10" s="18">
        <f>G10-Q10</f>
        <v>3</v>
      </c>
      <c r="AD10" s="18">
        <f>$H10-SUM($R10:$S10)-$AE10</f>
        <v>9</v>
      </c>
      <c r="AE10" s="18">
        <f>ROUND(($H10-SUM($R10:$S10))*'Cust MB Ind True Rate Spread'!$H$25,0)</f>
        <v>6</v>
      </c>
      <c r="AF10" s="18">
        <f>$I10-SUM($T10:$U10)-$AG10</f>
        <v>9</v>
      </c>
      <c r="AG10" s="18">
        <f>ROUND(($I10-SUM($T10:$U10))*'Cust MB Ind True Rate Spread'!$J$25,0)</f>
        <v>2</v>
      </c>
      <c r="AH10" s="34">
        <f t="shared" ref="AH10:AH73" si="2">J10-V10</f>
        <v>0</v>
      </c>
      <c r="AK10" s="43">
        <f t="shared" ref="AK10:AK63" si="3">SUM(X10:AG10)</f>
        <v>206</v>
      </c>
    </row>
    <row r="11" spans="1:37">
      <c r="A11" s="18">
        <f t="shared" si="1"/>
        <v>2012</v>
      </c>
      <c r="B11" s="18" t="s">
        <v>42</v>
      </c>
      <c r="C11" s="34">
        <v>19</v>
      </c>
      <c r="D11" s="18">
        <v>0</v>
      </c>
      <c r="E11" s="34">
        <v>6</v>
      </c>
      <c r="F11" s="34">
        <v>152</v>
      </c>
      <c r="G11" s="34">
        <v>3</v>
      </c>
      <c r="H11" s="34">
        <v>22</v>
      </c>
      <c r="I11" s="34">
        <v>27</v>
      </c>
      <c r="J11" s="34">
        <v>25</v>
      </c>
      <c r="L11" s="18">
        <v>0</v>
      </c>
      <c r="M11" s="18">
        <v>0</v>
      </c>
      <c r="N11" s="18">
        <v>0</v>
      </c>
      <c r="O11" s="18">
        <v>0</v>
      </c>
      <c r="P11" s="18">
        <v>1</v>
      </c>
      <c r="Q11" s="18">
        <v>0</v>
      </c>
      <c r="R11" s="34">
        <v>3</v>
      </c>
      <c r="S11" s="34">
        <v>4</v>
      </c>
      <c r="T11" s="34">
        <v>2</v>
      </c>
      <c r="U11" s="34">
        <v>14</v>
      </c>
      <c r="V11" s="34">
        <v>25</v>
      </c>
      <c r="X11" s="18">
        <f t="shared" ref="X11:X74" si="4">C11-L11</f>
        <v>19</v>
      </c>
      <c r="Y11" s="18">
        <f t="shared" ref="Y11:Y74" si="5">D11-M11</f>
        <v>0</v>
      </c>
      <c r="Z11" s="18">
        <f t="shared" ref="Z11:Z74" si="6">E11-N11</f>
        <v>6</v>
      </c>
      <c r="AA11" s="18">
        <f t="shared" ref="AA11:AA74" si="7">$F11-SUM($O11:$P11)-$AB11</f>
        <v>147</v>
      </c>
      <c r="AB11" s="18">
        <f>ROUND(($F11-SUM($O11:$P11))*'Cust MB Ind True Rate Spread'!$E$25,0)</f>
        <v>4</v>
      </c>
      <c r="AC11" s="18">
        <f t="shared" ref="AC11:AC74" si="8">G11-Q11</f>
        <v>3</v>
      </c>
      <c r="AD11" s="18">
        <f t="shared" ref="AD11:AD74" si="9">$H11-SUM($R11:$S11)-$AE11</f>
        <v>9</v>
      </c>
      <c r="AE11" s="18">
        <f>ROUND(($H11-SUM($R11:$S11))*'Cust MB Ind True Rate Spread'!$H$25,0)</f>
        <v>6</v>
      </c>
      <c r="AF11" s="18">
        <f t="shared" ref="AF11:AF74" si="10">$I11-SUM($T11:$U11)-$AG11</f>
        <v>9</v>
      </c>
      <c r="AG11" s="18">
        <f>ROUND(($I11-SUM($T11:$U11))*'Cust MB Ind True Rate Spread'!$J$25,0)</f>
        <v>2</v>
      </c>
      <c r="AH11" s="34">
        <f t="shared" si="2"/>
        <v>0</v>
      </c>
      <c r="AK11" s="43">
        <f t="shared" si="3"/>
        <v>205</v>
      </c>
    </row>
    <row r="12" spans="1:37">
      <c r="A12" s="18">
        <f t="shared" si="1"/>
        <v>2012</v>
      </c>
      <c r="B12" s="18" t="s">
        <v>43</v>
      </c>
      <c r="C12" s="34">
        <v>19</v>
      </c>
      <c r="D12" s="18">
        <v>0</v>
      </c>
      <c r="E12" s="34">
        <v>6</v>
      </c>
      <c r="F12" s="34">
        <v>151</v>
      </c>
      <c r="G12" s="34">
        <v>3</v>
      </c>
      <c r="H12" s="34">
        <v>21</v>
      </c>
      <c r="I12" s="34">
        <v>27</v>
      </c>
      <c r="J12" s="34">
        <v>26</v>
      </c>
      <c r="L12" s="18">
        <v>0</v>
      </c>
      <c r="M12" s="18">
        <v>0</v>
      </c>
      <c r="N12" s="18">
        <v>0</v>
      </c>
      <c r="O12" s="18">
        <v>0</v>
      </c>
      <c r="P12" s="18">
        <v>1</v>
      </c>
      <c r="Q12" s="18">
        <v>0</v>
      </c>
      <c r="R12" s="34">
        <v>3</v>
      </c>
      <c r="S12" s="34">
        <v>4</v>
      </c>
      <c r="T12" s="34">
        <v>2</v>
      </c>
      <c r="U12" s="34">
        <v>14</v>
      </c>
      <c r="V12" s="34">
        <v>25</v>
      </c>
      <c r="X12" s="18">
        <f t="shared" si="4"/>
        <v>19</v>
      </c>
      <c r="Y12" s="18">
        <f t="shared" si="5"/>
        <v>0</v>
      </c>
      <c r="Z12" s="18">
        <f t="shared" si="6"/>
        <v>6</v>
      </c>
      <c r="AA12" s="18">
        <f t="shared" si="7"/>
        <v>146</v>
      </c>
      <c r="AB12" s="18">
        <f>ROUND(($F12-SUM($O12:$P12))*'Cust MB Ind True Rate Spread'!$E$25,0)</f>
        <v>4</v>
      </c>
      <c r="AC12" s="18">
        <f t="shared" si="8"/>
        <v>3</v>
      </c>
      <c r="AD12" s="18">
        <f t="shared" si="9"/>
        <v>8</v>
      </c>
      <c r="AE12" s="18">
        <f>ROUND(($H12-SUM($R12:$S12))*'Cust MB Ind True Rate Spread'!$H$25,0)</f>
        <v>6</v>
      </c>
      <c r="AF12" s="18">
        <f t="shared" si="10"/>
        <v>9</v>
      </c>
      <c r="AG12" s="18">
        <f>ROUND(($I12-SUM($T12:$U12))*'Cust MB Ind True Rate Spread'!$J$25,0)</f>
        <v>2</v>
      </c>
      <c r="AH12" s="34">
        <f t="shared" si="2"/>
        <v>1</v>
      </c>
      <c r="AK12" s="43">
        <f t="shared" si="3"/>
        <v>203</v>
      </c>
    </row>
    <row r="13" spans="1:37" ht="15.75" thickBot="1">
      <c r="A13" s="50">
        <f t="shared" si="1"/>
        <v>2012</v>
      </c>
      <c r="B13" s="50" t="s">
        <v>44</v>
      </c>
      <c r="C13" s="184">
        <v>19</v>
      </c>
      <c r="D13" s="50">
        <v>0</v>
      </c>
      <c r="E13" s="184">
        <v>6</v>
      </c>
      <c r="F13" s="184">
        <v>150</v>
      </c>
      <c r="G13" s="184">
        <v>3</v>
      </c>
      <c r="H13" s="184">
        <v>22</v>
      </c>
      <c r="I13" s="184">
        <v>27</v>
      </c>
      <c r="J13" s="184">
        <v>26</v>
      </c>
      <c r="L13" s="50">
        <v>0</v>
      </c>
      <c r="M13" s="50">
        <v>0</v>
      </c>
      <c r="N13" s="50">
        <v>0</v>
      </c>
      <c r="O13" s="50">
        <v>0</v>
      </c>
      <c r="P13" s="50">
        <v>1</v>
      </c>
      <c r="Q13" s="50">
        <v>0</v>
      </c>
      <c r="R13" s="184">
        <v>3</v>
      </c>
      <c r="S13" s="184">
        <v>4</v>
      </c>
      <c r="T13" s="184">
        <v>2</v>
      </c>
      <c r="U13" s="184">
        <v>14</v>
      </c>
      <c r="V13" s="184">
        <v>25</v>
      </c>
      <c r="X13" s="50">
        <f t="shared" si="4"/>
        <v>19</v>
      </c>
      <c r="Y13" s="50">
        <f t="shared" si="5"/>
        <v>0</v>
      </c>
      <c r="Z13" s="50">
        <f t="shared" si="6"/>
        <v>6</v>
      </c>
      <c r="AA13" s="50">
        <f t="shared" si="7"/>
        <v>145</v>
      </c>
      <c r="AB13" s="50">
        <f>ROUND(($F13-SUM($O13:$P13))*'Cust MB Ind True Rate Spread'!$E$25,0)</f>
        <v>4</v>
      </c>
      <c r="AC13" s="50">
        <f t="shared" si="8"/>
        <v>3</v>
      </c>
      <c r="AD13" s="50">
        <f t="shared" si="9"/>
        <v>9</v>
      </c>
      <c r="AE13" s="50">
        <f>ROUND(($H13-SUM($R13:$S13))*'Cust MB Ind True Rate Spread'!$H$25,0)</f>
        <v>6</v>
      </c>
      <c r="AF13" s="50">
        <f t="shared" si="10"/>
        <v>9</v>
      </c>
      <c r="AG13" s="50">
        <f>ROUND(($I13-SUM($T13:$U13))*'Cust MB Ind True Rate Spread'!$J$25,0)</f>
        <v>2</v>
      </c>
      <c r="AH13" s="184">
        <f t="shared" si="2"/>
        <v>1</v>
      </c>
      <c r="AK13" s="43">
        <f t="shared" si="3"/>
        <v>203</v>
      </c>
    </row>
    <row r="14" spans="1:37">
      <c r="A14" s="18">
        <f t="shared" si="1"/>
        <v>2012</v>
      </c>
      <c r="B14" s="18" t="s">
        <v>45</v>
      </c>
      <c r="C14" s="34">
        <v>19</v>
      </c>
      <c r="D14" s="18">
        <v>0</v>
      </c>
      <c r="E14" s="34">
        <v>6</v>
      </c>
      <c r="F14" s="34">
        <v>151</v>
      </c>
      <c r="G14" s="34">
        <v>3</v>
      </c>
      <c r="H14" s="34">
        <v>22</v>
      </c>
      <c r="I14" s="34">
        <v>23</v>
      </c>
      <c r="J14" s="34">
        <v>30</v>
      </c>
      <c r="L14" s="18">
        <v>0</v>
      </c>
      <c r="M14" s="18">
        <v>0</v>
      </c>
      <c r="N14" s="18">
        <v>0</v>
      </c>
      <c r="O14" s="18">
        <v>0</v>
      </c>
      <c r="P14" s="18">
        <v>1</v>
      </c>
      <c r="Q14" s="18">
        <v>0</v>
      </c>
      <c r="R14" s="34">
        <v>3</v>
      </c>
      <c r="S14" s="34">
        <v>4</v>
      </c>
      <c r="T14" s="34">
        <v>2</v>
      </c>
      <c r="U14" s="34">
        <v>10</v>
      </c>
      <c r="V14" s="34">
        <v>29</v>
      </c>
      <c r="X14" s="18">
        <f t="shared" si="4"/>
        <v>19</v>
      </c>
      <c r="Y14" s="18">
        <f t="shared" si="5"/>
        <v>0</v>
      </c>
      <c r="Z14" s="18">
        <f t="shared" si="6"/>
        <v>6</v>
      </c>
      <c r="AA14" s="18">
        <f t="shared" si="7"/>
        <v>146</v>
      </c>
      <c r="AB14" s="18">
        <f>ROUND(($F14-SUM($O14:$P14))*'Cust MB Ind True Rate Spread'!$E$25,0)</f>
        <v>4</v>
      </c>
      <c r="AC14" s="18">
        <f t="shared" si="8"/>
        <v>3</v>
      </c>
      <c r="AD14" s="18">
        <f t="shared" si="9"/>
        <v>9</v>
      </c>
      <c r="AE14" s="18">
        <f>ROUND(($H14-SUM($R14:$S14))*'Cust MB Ind True Rate Spread'!$H$25,0)</f>
        <v>6</v>
      </c>
      <c r="AF14" s="34">
        <f>$I14-SUM($T14:$U14)-$AG14</f>
        <v>9</v>
      </c>
      <c r="AG14" s="18">
        <f>ROUND(($I14-SUM($T14:$U14))*'Cust MB Ind True Rate Spread'!$J$25,0)</f>
        <v>2</v>
      </c>
      <c r="AH14" s="34">
        <f t="shared" si="2"/>
        <v>1</v>
      </c>
      <c r="AK14" s="43">
        <f t="shared" si="3"/>
        <v>204</v>
      </c>
    </row>
    <row r="15" spans="1:37">
      <c r="A15" s="18">
        <f t="shared" si="1"/>
        <v>2012</v>
      </c>
      <c r="B15" s="18" t="s">
        <v>46</v>
      </c>
      <c r="C15" s="34">
        <v>19</v>
      </c>
      <c r="D15" s="18">
        <v>0</v>
      </c>
      <c r="E15" s="34">
        <v>6</v>
      </c>
      <c r="F15" s="34">
        <v>151</v>
      </c>
      <c r="G15" s="34">
        <v>3</v>
      </c>
      <c r="H15" s="34">
        <v>22</v>
      </c>
      <c r="I15" s="34">
        <v>23</v>
      </c>
      <c r="J15" s="34">
        <v>30</v>
      </c>
      <c r="L15" s="18">
        <v>0</v>
      </c>
      <c r="M15" s="18">
        <v>0</v>
      </c>
      <c r="N15" s="18">
        <v>0</v>
      </c>
      <c r="O15" s="18">
        <v>0</v>
      </c>
      <c r="P15" s="18">
        <v>1</v>
      </c>
      <c r="Q15" s="18">
        <v>0</v>
      </c>
      <c r="R15" s="34">
        <v>3</v>
      </c>
      <c r="S15" s="34">
        <v>4</v>
      </c>
      <c r="T15" s="34">
        <v>2</v>
      </c>
      <c r="U15" s="34">
        <v>10</v>
      </c>
      <c r="V15" s="34">
        <v>29</v>
      </c>
      <c r="X15" s="18">
        <f t="shared" si="4"/>
        <v>19</v>
      </c>
      <c r="Y15" s="18">
        <f t="shared" si="5"/>
        <v>0</v>
      </c>
      <c r="Z15" s="18">
        <f t="shared" si="6"/>
        <v>6</v>
      </c>
      <c r="AA15" s="18">
        <f t="shared" si="7"/>
        <v>146</v>
      </c>
      <c r="AB15" s="18">
        <f>ROUND(($F15-SUM($O15:$P15))*'Cust MB Ind True Rate Spread'!$E$25,0)</f>
        <v>4</v>
      </c>
      <c r="AC15" s="18">
        <f t="shared" si="8"/>
        <v>3</v>
      </c>
      <c r="AD15" s="18">
        <f t="shared" si="9"/>
        <v>9</v>
      </c>
      <c r="AE15" s="18">
        <f>ROUND(($H15-SUM($R15:$S15))*'Cust MB Ind True Rate Spread'!$H$25,0)</f>
        <v>6</v>
      </c>
      <c r="AF15" s="18">
        <f t="shared" si="10"/>
        <v>9</v>
      </c>
      <c r="AG15" s="18">
        <f>ROUND(($I15-SUM($T15:$U15))*'Cust MB Ind True Rate Spread'!$J$25,0)</f>
        <v>2</v>
      </c>
      <c r="AH15" s="34">
        <f t="shared" si="2"/>
        <v>1</v>
      </c>
      <c r="AK15" s="43">
        <f t="shared" si="3"/>
        <v>204</v>
      </c>
    </row>
    <row r="16" spans="1:37">
      <c r="A16" s="18">
        <f>A9+1</f>
        <v>2013</v>
      </c>
      <c r="B16" s="18" t="s">
        <v>31</v>
      </c>
      <c r="C16" s="34">
        <v>20</v>
      </c>
      <c r="D16" s="18">
        <v>0</v>
      </c>
      <c r="E16" s="34">
        <v>6</v>
      </c>
      <c r="F16" s="34">
        <v>151</v>
      </c>
      <c r="G16" s="34">
        <v>3</v>
      </c>
      <c r="H16" s="34">
        <v>22</v>
      </c>
      <c r="I16" s="34">
        <v>21</v>
      </c>
      <c r="J16" s="34">
        <v>32</v>
      </c>
      <c r="L16" s="18">
        <v>0</v>
      </c>
      <c r="M16" s="18">
        <v>0</v>
      </c>
      <c r="N16" s="18">
        <v>0</v>
      </c>
      <c r="O16" s="18">
        <v>0</v>
      </c>
      <c r="P16" s="18">
        <v>1</v>
      </c>
      <c r="Q16" s="18">
        <v>0</v>
      </c>
      <c r="R16" s="34">
        <v>3</v>
      </c>
      <c r="S16" s="34">
        <v>4</v>
      </c>
      <c r="T16" s="34">
        <v>2</v>
      </c>
      <c r="U16" s="34">
        <v>8</v>
      </c>
      <c r="V16" s="34">
        <v>31</v>
      </c>
      <c r="X16" s="18">
        <f t="shared" si="4"/>
        <v>20</v>
      </c>
      <c r="Y16" s="18">
        <f t="shared" si="5"/>
        <v>0</v>
      </c>
      <c r="Z16" s="18">
        <f t="shared" si="6"/>
        <v>6</v>
      </c>
      <c r="AA16" s="18">
        <f t="shared" si="7"/>
        <v>146</v>
      </c>
      <c r="AB16" s="18">
        <f>ROUND(($F16-SUM($O16:$P16))*'Cust MB Ind True Rate Spread'!$E$25,0)</f>
        <v>4</v>
      </c>
      <c r="AC16" s="18">
        <f t="shared" si="8"/>
        <v>3</v>
      </c>
      <c r="AD16" s="18">
        <f t="shared" si="9"/>
        <v>9</v>
      </c>
      <c r="AE16" s="18">
        <f>ROUND(($H16-SUM($R16:$S16))*'Cust MB Ind True Rate Spread'!$H$25,0)</f>
        <v>6</v>
      </c>
      <c r="AF16" s="18">
        <f t="shared" si="10"/>
        <v>9</v>
      </c>
      <c r="AG16" s="18">
        <f>ROUND(($I16-SUM($T16:$U16))*'Cust MB Ind True Rate Spread'!$J$25,0)</f>
        <v>2</v>
      </c>
      <c r="AH16" s="34">
        <f t="shared" si="2"/>
        <v>1</v>
      </c>
      <c r="AK16" s="43">
        <f t="shared" si="3"/>
        <v>205</v>
      </c>
    </row>
    <row r="17" spans="1:37">
      <c r="A17" s="18">
        <f t="shared" si="1"/>
        <v>2013</v>
      </c>
      <c r="B17" s="18" t="s">
        <v>32</v>
      </c>
      <c r="C17" s="34">
        <v>20</v>
      </c>
      <c r="D17" s="18">
        <v>0</v>
      </c>
      <c r="E17" s="34">
        <v>6</v>
      </c>
      <c r="F17" s="34">
        <v>153</v>
      </c>
      <c r="G17" s="34">
        <v>3</v>
      </c>
      <c r="H17" s="34">
        <v>21</v>
      </c>
      <c r="I17" s="34">
        <v>21</v>
      </c>
      <c r="J17" s="34">
        <v>34</v>
      </c>
      <c r="L17" s="18">
        <v>0</v>
      </c>
      <c r="M17" s="18">
        <v>0</v>
      </c>
      <c r="N17" s="18">
        <v>0</v>
      </c>
      <c r="O17" s="18">
        <v>0</v>
      </c>
      <c r="P17" s="18">
        <v>1</v>
      </c>
      <c r="Q17" s="18">
        <v>0</v>
      </c>
      <c r="R17" s="34">
        <v>3</v>
      </c>
      <c r="S17" s="34">
        <v>3</v>
      </c>
      <c r="T17" s="34">
        <v>2</v>
      </c>
      <c r="U17" s="34">
        <v>8</v>
      </c>
      <c r="V17" s="34">
        <v>33</v>
      </c>
      <c r="X17" s="18">
        <f t="shared" si="4"/>
        <v>20</v>
      </c>
      <c r="Y17" s="18">
        <f t="shared" si="5"/>
        <v>0</v>
      </c>
      <c r="Z17" s="18">
        <f t="shared" si="6"/>
        <v>6</v>
      </c>
      <c r="AA17" s="18">
        <f t="shared" si="7"/>
        <v>148</v>
      </c>
      <c r="AB17" s="18">
        <f>ROUND(($F17-SUM($O17:$P17))*'Cust MB Ind True Rate Spread'!$E$25,0)</f>
        <v>4</v>
      </c>
      <c r="AC17" s="18">
        <f t="shared" si="8"/>
        <v>3</v>
      </c>
      <c r="AD17" s="18">
        <f t="shared" si="9"/>
        <v>9</v>
      </c>
      <c r="AE17" s="18">
        <f>ROUND(($H17-SUM($R17:$S17))*'Cust MB Ind True Rate Spread'!$H$25,0)</f>
        <v>6</v>
      </c>
      <c r="AF17" s="18">
        <f t="shared" si="10"/>
        <v>9</v>
      </c>
      <c r="AG17" s="18">
        <f>ROUND(($I17-SUM($T17:$U17))*'Cust MB Ind True Rate Spread'!$J$25,0)</f>
        <v>2</v>
      </c>
      <c r="AH17" s="34">
        <f t="shared" si="2"/>
        <v>1</v>
      </c>
      <c r="AK17" s="43">
        <f t="shared" si="3"/>
        <v>207</v>
      </c>
    </row>
    <row r="18" spans="1:37">
      <c r="A18" s="18">
        <f t="shared" ref="A18:A27" si="11">+A17</f>
        <v>2013</v>
      </c>
      <c r="B18" s="18" t="s">
        <v>33</v>
      </c>
      <c r="C18" s="34">
        <v>21</v>
      </c>
      <c r="D18" s="18">
        <v>0</v>
      </c>
      <c r="E18" s="34">
        <v>6</v>
      </c>
      <c r="F18" s="34">
        <v>153</v>
      </c>
      <c r="G18" s="34">
        <v>3</v>
      </c>
      <c r="H18" s="34">
        <v>21</v>
      </c>
      <c r="I18" s="34">
        <v>21</v>
      </c>
      <c r="J18" s="34">
        <v>34</v>
      </c>
      <c r="L18" s="18">
        <v>0</v>
      </c>
      <c r="M18" s="18">
        <v>0</v>
      </c>
      <c r="N18" s="18">
        <v>0</v>
      </c>
      <c r="O18" s="18">
        <v>0</v>
      </c>
      <c r="P18" s="18">
        <v>1</v>
      </c>
      <c r="Q18" s="18">
        <v>0</v>
      </c>
      <c r="R18" s="34">
        <v>3</v>
      </c>
      <c r="S18" s="34">
        <v>3</v>
      </c>
      <c r="T18" s="34">
        <v>2</v>
      </c>
      <c r="U18" s="34">
        <v>8</v>
      </c>
      <c r="V18" s="34">
        <v>33</v>
      </c>
      <c r="X18" s="18">
        <f t="shared" si="4"/>
        <v>21</v>
      </c>
      <c r="Y18" s="18">
        <f t="shared" si="5"/>
        <v>0</v>
      </c>
      <c r="Z18" s="18">
        <f t="shared" si="6"/>
        <v>6</v>
      </c>
      <c r="AA18" s="18">
        <f t="shared" si="7"/>
        <v>148</v>
      </c>
      <c r="AB18" s="18">
        <f>ROUND(($F18-SUM($O18:$P18))*'Cust MB Ind True Rate Spread'!$E$25,0)</f>
        <v>4</v>
      </c>
      <c r="AC18" s="18">
        <f t="shared" si="8"/>
        <v>3</v>
      </c>
      <c r="AD18" s="18">
        <f t="shared" si="9"/>
        <v>9</v>
      </c>
      <c r="AE18" s="18">
        <f>ROUND(($H18-SUM($R18:$S18))*'Cust MB Ind True Rate Spread'!$H$25,0)</f>
        <v>6</v>
      </c>
      <c r="AF18" s="18">
        <f t="shared" si="10"/>
        <v>9</v>
      </c>
      <c r="AG18" s="18">
        <f>ROUND(($I18-SUM($T18:$U18))*'Cust MB Ind True Rate Spread'!$J$25,0)</f>
        <v>2</v>
      </c>
      <c r="AH18" s="34">
        <f t="shared" si="2"/>
        <v>1</v>
      </c>
      <c r="AK18" s="43">
        <f t="shared" si="3"/>
        <v>208</v>
      </c>
    </row>
    <row r="19" spans="1:37">
      <c r="A19" s="18">
        <f t="shared" si="11"/>
        <v>2013</v>
      </c>
      <c r="B19" s="18" t="s">
        <v>34</v>
      </c>
      <c r="C19" s="34">
        <v>21</v>
      </c>
      <c r="D19" s="18">
        <v>0</v>
      </c>
      <c r="E19" s="34">
        <v>6</v>
      </c>
      <c r="F19" s="34">
        <v>154</v>
      </c>
      <c r="G19" s="34">
        <v>3</v>
      </c>
      <c r="H19" s="34">
        <v>21</v>
      </c>
      <c r="I19" s="34">
        <v>21</v>
      </c>
      <c r="J19" s="34">
        <v>34</v>
      </c>
      <c r="L19" s="18">
        <v>0</v>
      </c>
      <c r="M19" s="18">
        <v>0</v>
      </c>
      <c r="N19" s="18">
        <v>0</v>
      </c>
      <c r="O19" s="18">
        <v>0</v>
      </c>
      <c r="P19" s="18">
        <v>1</v>
      </c>
      <c r="Q19" s="18">
        <v>0</v>
      </c>
      <c r="R19" s="34">
        <v>3</v>
      </c>
      <c r="S19" s="34">
        <v>3</v>
      </c>
      <c r="T19" s="34">
        <v>2</v>
      </c>
      <c r="U19" s="34">
        <v>8</v>
      </c>
      <c r="V19" s="34">
        <v>33</v>
      </c>
      <c r="X19" s="18">
        <f t="shared" si="4"/>
        <v>21</v>
      </c>
      <c r="Y19" s="18">
        <f t="shared" si="5"/>
        <v>0</v>
      </c>
      <c r="Z19" s="18">
        <f t="shared" si="6"/>
        <v>6</v>
      </c>
      <c r="AA19" s="18">
        <f t="shared" si="7"/>
        <v>149</v>
      </c>
      <c r="AB19" s="18">
        <f>ROUND(($F19-SUM($O19:$P19))*'Cust MB Ind True Rate Spread'!$E$25,0)</f>
        <v>4</v>
      </c>
      <c r="AC19" s="18">
        <f t="shared" si="8"/>
        <v>3</v>
      </c>
      <c r="AD19" s="18">
        <f t="shared" si="9"/>
        <v>9</v>
      </c>
      <c r="AE19" s="18">
        <f>ROUND(($H19-SUM($R19:$S19))*'Cust MB Ind True Rate Spread'!$H$25,0)</f>
        <v>6</v>
      </c>
      <c r="AF19" s="18">
        <f t="shared" si="10"/>
        <v>9</v>
      </c>
      <c r="AG19" s="18">
        <f>ROUND(($I19-SUM($T19:$U19))*'Cust MB Ind True Rate Spread'!$J$25,0)</f>
        <v>2</v>
      </c>
      <c r="AH19" s="34">
        <f t="shared" si="2"/>
        <v>1</v>
      </c>
      <c r="AK19" s="43">
        <f t="shared" si="3"/>
        <v>209</v>
      </c>
    </row>
    <row r="20" spans="1:37">
      <c r="A20" s="18">
        <f t="shared" si="11"/>
        <v>2013</v>
      </c>
      <c r="B20" s="18" t="s">
        <v>35</v>
      </c>
      <c r="C20" s="34">
        <v>21</v>
      </c>
      <c r="D20" s="18">
        <v>0</v>
      </c>
      <c r="E20" s="34">
        <v>6</v>
      </c>
      <c r="F20" s="34">
        <v>158</v>
      </c>
      <c r="G20" s="34">
        <v>3</v>
      </c>
      <c r="H20" s="34">
        <v>21</v>
      </c>
      <c r="I20" s="34">
        <v>21</v>
      </c>
      <c r="J20" s="34">
        <v>34</v>
      </c>
      <c r="L20" s="18">
        <v>0</v>
      </c>
      <c r="M20" s="18">
        <v>0</v>
      </c>
      <c r="N20" s="18">
        <v>0</v>
      </c>
      <c r="O20" s="18">
        <v>0</v>
      </c>
      <c r="P20" s="18">
        <v>1</v>
      </c>
      <c r="Q20" s="18">
        <v>0</v>
      </c>
      <c r="R20" s="34">
        <v>3</v>
      </c>
      <c r="S20" s="34">
        <v>3</v>
      </c>
      <c r="T20" s="34">
        <v>2</v>
      </c>
      <c r="U20" s="34">
        <v>8</v>
      </c>
      <c r="V20" s="34">
        <v>33</v>
      </c>
      <c r="X20" s="18">
        <f t="shared" si="4"/>
        <v>21</v>
      </c>
      <c r="Y20" s="18">
        <f t="shared" si="5"/>
        <v>0</v>
      </c>
      <c r="Z20" s="18">
        <f t="shared" si="6"/>
        <v>6</v>
      </c>
      <c r="AA20" s="18">
        <f t="shared" si="7"/>
        <v>153</v>
      </c>
      <c r="AB20" s="18">
        <f>ROUND(($F20-SUM($O20:$P20))*'Cust MB Ind True Rate Spread'!$E$25,0)</f>
        <v>4</v>
      </c>
      <c r="AC20" s="18">
        <f t="shared" si="8"/>
        <v>3</v>
      </c>
      <c r="AD20" s="18">
        <f t="shared" si="9"/>
        <v>9</v>
      </c>
      <c r="AE20" s="18">
        <f>ROUND(($H20-SUM($R20:$S20))*'Cust MB Ind True Rate Spread'!$H$25,0)</f>
        <v>6</v>
      </c>
      <c r="AF20" s="18">
        <f t="shared" si="10"/>
        <v>9</v>
      </c>
      <c r="AG20" s="18">
        <f>ROUND(($I20-SUM($T20:$U20))*'Cust MB Ind True Rate Spread'!$J$25,0)</f>
        <v>2</v>
      </c>
      <c r="AH20" s="34">
        <f t="shared" si="2"/>
        <v>1</v>
      </c>
      <c r="AK20" s="43">
        <f t="shared" si="3"/>
        <v>213</v>
      </c>
    </row>
    <row r="21" spans="1:37">
      <c r="A21" s="18">
        <f t="shared" si="11"/>
        <v>2013</v>
      </c>
      <c r="B21" s="18" t="s">
        <v>36</v>
      </c>
      <c r="C21" s="34">
        <v>21</v>
      </c>
      <c r="D21" s="18">
        <v>0</v>
      </c>
      <c r="E21" s="34">
        <v>6</v>
      </c>
      <c r="F21" s="34">
        <v>158</v>
      </c>
      <c r="G21" s="34">
        <v>3</v>
      </c>
      <c r="H21" s="34">
        <v>21</v>
      </c>
      <c r="I21" s="34">
        <v>21</v>
      </c>
      <c r="J21" s="34">
        <v>34</v>
      </c>
      <c r="L21" s="18">
        <v>0</v>
      </c>
      <c r="M21" s="18">
        <v>0</v>
      </c>
      <c r="N21" s="18">
        <v>0</v>
      </c>
      <c r="O21" s="18">
        <v>0</v>
      </c>
      <c r="P21" s="18">
        <v>1</v>
      </c>
      <c r="Q21" s="18">
        <v>0</v>
      </c>
      <c r="R21" s="34">
        <v>3</v>
      </c>
      <c r="S21" s="34">
        <v>3</v>
      </c>
      <c r="T21" s="34">
        <v>2</v>
      </c>
      <c r="U21" s="34">
        <v>8</v>
      </c>
      <c r="V21" s="34">
        <v>33</v>
      </c>
      <c r="X21" s="18">
        <f t="shared" si="4"/>
        <v>21</v>
      </c>
      <c r="Y21" s="18">
        <f t="shared" si="5"/>
        <v>0</v>
      </c>
      <c r="Z21" s="18">
        <f t="shared" si="6"/>
        <v>6</v>
      </c>
      <c r="AA21" s="18">
        <f t="shared" si="7"/>
        <v>153</v>
      </c>
      <c r="AB21" s="18">
        <f>ROUND(($F21-SUM($O21:$P21))*'Cust MB Ind True Rate Spread'!$E$25,0)</f>
        <v>4</v>
      </c>
      <c r="AC21" s="18">
        <f t="shared" si="8"/>
        <v>3</v>
      </c>
      <c r="AD21" s="18">
        <f t="shared" si="9"/>
        <v>9</v>
      </c>
      <c r="AE21" s="18">
        <f>ROUND(($H21-SUM($R21:$S21))*'Cust MB Ind True Rate Spread'!$H$25,0)</f>
        <v>6</v>
      </c>
      <c r="AF21" s="18">
        <f t="shared" si="10"/>
        <v>9</v>
      </c>
      <c r="AG21" s="18">
        <f>ROUND(($I21-SUM($T21:$U21))*'Cust MB Ind True Rate Spread'!$J$25,0)</f>
        <v>2</v>
      </c>
      <c r="AH21" s="34">
        <f t="shared" si="2"/>
        <v>1</v>
      </c>
      <c r="AK21" s="43">
        <f t="shared" si="3"/>
        <v>213</v>
      </c>
    </row>
    <row r="22" spans="1:37">
      <c r="A22" s="18">
        <f t="shared" si="11"/>
        <v>2013</v>
      </c>
      <c r="B22" s="18" t="s">
        <v>41</v>
      </c>
      <c r="C22" s="34">
        <v>21</v>
      </c>
      <c r="D22" s="18">
        <v>0</v>
      </c>
      <c r="E22" s="34">
        <v>6</v>
      </c>
      <c r="F22" s="34">
        <v>158</v>
      </c>
      <c r="G22" s="34">
        <v>3</v>
      </c>
      <c r="H22" s="34">
        <v>21</v>
      </c>
      <c r="I22" s="34">
        <v>21</v>
      </c>
      <c r="J22" s="34">
        <v>34</v>
      </c>
      <c r="L22" s="18">
        <v>0</v>
      </c>
      <c r="M22" s="18">
        <v>0</v>
      </c>
      <c r="N22" s="18">
        <v>0</v>
      </c>
      <c r="O22" s="18">
        <v>0</v>
      </c>
      <c r="P22" s="18">
        <v>1</v>
      </c>
      <c r="Q22" s="18">
        <v>0</v>
      </c>
      <c r="R22" s="34">
        <v>3</v>
      </c>
      <c r="S22" s="34">
        <v>3</v>
      </c>
      <c r="T22" s="34">
        <v>2</v>
      </c>
      <c r="U22" s="34">
        <v>8</v>
      </c>
      <c r="V22" s="34">
        <v>33</v>
      </c>
      <c r="X22" s="18">
        <f t="shared" si="4"/>
        <v>21</v>
      </c>
      <c r="Y22" s="18">
        <f t="shared" si="5"/>
        <v>0</v>
      </c>
      <c r="Z22" s="18">
        <f t="shared" si="6"/>
        <v>6</v>
      </c>
      <c r="AA22" s="18">
        <f t="shared" si="7"/>
        <v>153</v>
      </c>
      <c r="AB22" s="18">
        <f>ROUND(($F22-SUM($O22:$P22))*'Cust MB Ind True Rate Spread'!$E$25,0)</f>
        <v>4</v>
      </c>
      <c r="AC22" s="18">
        <f t="shared" si="8"/>
        <v>3</v>
      </c>
      <c r="AD22" s="18">
        <f t="shared" si="9"/>
        <v>9</v>
      </c>
      <c r="AE22" s="18">
        <f>ROUND(($H22-SUM($R22:$S22))*'Cust MB Ind True Rate Spread'!$H$25,0)</f>
        <v>6</v>
      </c>
      <c r="AF22" s="18">
        <f t="shared" si="10"/>
        <v>9</v>
      </c>
      <c r="AG22" s="18">
        <f>ROUND(($I22-SUM($T22:$U22))*'Cust MB Ind True Rate Spread'!$J$25,0)</f>
        <v>2</v>
      </c>
      <c r="AH22" s="34">
        <f t="shared" si="2"/>
        <v>1</v>
      </c>
      <c r="AK22" s="43">
        <f t="shared" si="3"/>
        <v>213</v>
      </c>
    </row>
    <row r="23" spans="1:37">
      <c r="A23" s="18">
        <f t="shared" si="11"/>
        <v>2013</v>
      </c>
      <c r="B23" s="18" t="s">
        <v>42</v>
      </c>
      <c r="C23" s="34">
        <v>21</v>
      </c>
      <c r="D23" s="18">
        <v>0</v>
      </c>
      <c r="E23" s="34">
        <v>6</v>
      </c>
      <c r="F23" s="34">
        <v>158</v>
      </c>
      <c r="G23" s="34">
        <v>3</v>
      </c>
      <c r="H23" s="34">
        <v>21</v>
      </c>
      <c r="I23" s="34">
        <v>21</v>
      </c>
      <c r="J23" s="34">
        <v>34</v>
      </c>
      <c r="L23" s="18">
        <v>0</v>
      </c>
      <c r="M23" s="18">
        <v>0</v>
      </c>
      <c r="N23" s="18">
        <v>0</v>
      </c>
      <c r="O23" s="18">
        <v>0</v>
      </c>
      <c r="P23" s="18">
        <v>1</v>
      </c>
      <c r="Q23" s="18">
        <v>0</v>
      </c>
      <c r="R23" s="34">
        <v>3</v>
      </c>
      <c r="S23" s="34">
        <v>3</v>
      </c>
      <c r="T23" s="34">
        <v>2</v>
      </c>
      <c r="U23" s="34">
        <v>8</v>
      </c>
      <c r="V23" s="34">
        <v>33</v>
      </c>
      <c r="X23" s="18">
        <f t="shared" si="4"/>
        <v>21</v>
      </c>
      <c r="Y23" s="18">
        <f t="shared" si="5"/>
        <v>0</v>
      </c>
      <c r="Z23" s="18">
        <f t="shared" si="6"/>
        <v>6</v>
      </c>
      <c r="AA23" s="18">
        <f t="shared" si="7"/>
        <v>153</v>
      </c>
      <c r="AB23" s="18">
        <f>ROUND(($F23-SUM($O23:$P23))*'Cust MB Ind True Rate Spread'!$E$25,0)</f>
        <v>4</v>
      </c>
      <c r="AC23" s="18">
        <f t="shared" si="8"/>
        <v>3</v>
      </c>
      <c r="AD23" s="18">
        <f t="shared" si="9"/>
        <v>9</v>
      </c>
      <c r="AE23" s="18">
        <f>ROUND(($H23-SUM($R23:$S23))*'Cust MB Ind True Rate Spread'!$H$25,0)</f>
        <v>6</v>
      </c>
      <c r="AF23" s="18">
        <f t="shared" si="10"/>
        <v>9</v>
      </c>
      <c r="AG23" s="18">
        <f>ROUND(($I23-SUM($T23:$U23))*'Cust MB Ind True Rate Spread'!$J$25,0)</f>
        <v>2</v>
      </c>
      <c r="AH23" s="34">
        <f t="shared" si="2"/>
        <v>1</v>
      </c>
      <c r="AK23" s="43">
        <f t="shared" si="3"/>
        <v>213</v>
      </c>
    </row>
    <row r="24" spans="1:37">
      <c r="A24" s="18">
        <f t="shared" si="11"/>
        <v>2013</v>
      </c>
      <c r="B24" s="18" t="s">
        <v>43</v>
      </c>
      <c r="C24" s="34">
        <v>21</v>
      </c>
      <c r="D24" s="18">
        <v>0</v>
      </c>
      <c r="E24" s="34">
        <v>6</v>
      </c>
      <c r="F24" s="34">
        <v>158</v>
      </c>
      <c r="G24" s="34">
        <v>3</v>
      </c>
      <c r="H24" s="34">
        <v>21</v>
      </c>
      <c r="I24" s="34">
        <v>21</v>
      </c>
      <c r="J24" s="34">
        <v>34</v>
      </c>
      <c r="L24" s="18">
        <v>0</v>
      </c>
      <c r="M24" s="18">
        <v>0</v>
      </c>
      <c r="N24" s="18">
        <v>0</v>
      </c>
      <c r="O24" s="18">
        <v>0</v>
      </c>
      <c r="P24" s="18">
        <v>1</v>
      </c>
      <c r="Q24" s="18">
        <v>0</v>
      </c>
      <c r="R24" s="34">
        <v>3</v>
      </c>
      <c r="S24" s="34">
        <v>3</v>
      </c>
      <c r="T24" s="34">
        <v>2</v>
      </c>
      <c r="U24" s="34">
        <v>8</v>
      </c>
      <c r="V24" s="34">
        <v>33</v>
      </c>
      <c r="X24" s="18">
        <f t="shared" si="4"/>
        <v>21</v>
      </c>
      <c r="Y24" s="18">
        <f t="shared" si="5"/>
        <v>0</v>
      </c>
      <c r="Z24" s="18">
        <f t="shared" si="6"/>
        <v>6</v>
      </c>
      <c r="AA24" s="18">
        <f t="shared" si="7"/>
        <v>153</v>
      </c>
      <c r="AB24" s="18">
        <f>ROUND(($F24-SUM($O24:$P24))*'Cust MB Ind True Rate Spread'!$E$25,0)</f>
        <v>4</v>
      </c>
      <c r="AC24" s="18">
        <f t="shared" si="8"/>
        <v>3</v>
      </c>
      <c r="AD24" s="18">
        <f t="shared" si="9"/>
        <v>9</v>
      </c>
      <c r="AE24" s="18">
        <f>ROUND(($H24-SUM($R24:$S24))*'Cust MB Ind True Rate Spread'!$H$25,0)</f>
        <v>6</v>
      </c>
      <c r="AF24" s="18">
        <f t="shared" si="10"/>
        <v>9</v>
      </c>
      <c r="AG24" s="18">
        <f>ROUND(($I24-SUM($T24:$U24))*'Cust MB Ind True Rate Spread'!$J$25,0)</f>
        <v>2</v>
      </c>
      <c r="AH24" s="34">
        <f t="shared" si="2"/>
        <v>1</v>
      </c>
      <c r="AK24" s="43">
        <f t="shared" si="3"/>
        <v>213</v>
      </c>
    </row>
    <row r="25" spans="1:37">
      <c r="A25" s="18">
        <f t="shared" si="11"/>
        <v>2013</v>
      </c>
      <c r="B25" s="18" t="s">
        <v>44</v>
      </c>
      <c r="C25" s="34">
        <v>21</v>
      </c>
      <c r="D25" s="18">
        <v>0</v>
      </c>
      <c r="E25" s="34">
        <v>6</v>
      </c>
      <c r="F25" s="34">
        <v>158</v>
      </c>
      <c r="G25" s="34">
        <v>3</v>
      </c>
      <c r="H25" s="34">
        <v>21</v>
      </c>
      <c r="I25" s="34">
        <v>21</v>
      </c>
      <c r="J25" s="34">
        <v>34</v>
      </c>
      <c r="L25" s="18">
        <v>0</v>
      </c>
      <c r="M25" s="18">
        <v>0</v>
      </c>
      <c r="N25" s="18">
        <v>0</v>
      </c>
      <c r="O25" s="18">
        <v>0</v>
      </c>
      <c r="P25" s="18">
        <v>1</v>
      </c>
      <c r="Q25" s="18">
        <v>0</v>
      </c>
      <c r="R25" s="34">
        <v>3</v>
      </c>
      <c r="S25" s="34">
        <v>3</v>
      </c>
      <c r="T25" s="34">
        <v>2</v>
      </c>
      <c r="U25" s="34">
        <v>8</v>
      </c>
      <c r="V25" s="34">
        <v>33</v>
      </c>
      <c r="X25" s="18">
        <f t="shared" si="4"/>
        <v>21</v>
      </c>
      <c r="Y25" s="18">
        <f t="shared" si="5"/>
        <v>0</v>
      </c>
      <c r="Z25" s="18">
        <f t="shared" si="6"/>
        <v>6</v>
      </c>
      <c r="AA25" s="18">
        <f t="shared" si="7"/>
        <v>153</v>
      </c>
      <c r="AB25" s="18">
        <f>ROUND(($F25-SUM($O25:$P25))*'Cust MB Ind True Rate Spread'!$E$25,0)</f>
        <v>4</v>
      </c>
      <c r="AC25" s="18">
        <f t="shared" si="8"/>
        <v>3</v>
      </c>
      <c r="AD25" s="18">
        <f t="shared" si="9"/>
        <v>9</v>
      </c>
      <c r="AE25" s="18">
        <f>ROUND(($H25-SUM($R25:$S25))*'Cust MB Ind True Rate Spread'!$H$25,0)</f>
        <v>6</v>
      </c>
      <c r="AF25" s="18">
        <f t="shared" si="10"/>
        <v>9</v>
      </c>
      <c r="AG25" s="18">
        <f>ROUND(($I25-SUM($T25:$U25))*'Cust MB Ind True Rate Spread'!$J$25,0)</f>
        <v>2</v>
      </c>
      <c r="AH25" s="34">
        <f t="shared" si="2"/>
        <v>1</v>
      </c>
      <c r="AK25" s="43">
        <f t="shared" si="3"/>
        <v>213</v>
      </c>
    </row>
    <row r="26" spans="1:37">
      <c r="A26" s="18">
        <f t="shared" si="11"/>
        <v>2013</v>
      </c>
      <c r="B26" s="18" t="s">
        <v>45</v>
      </c>
      <c r="C26" s="34">
        <v>22</v>
      </c>
      <c r="D26" s="18">
        <v>0</v>
      </c>
      <c r="E26" s="34">
        <v>6</v>
      </c>
      <c r="F26" s="34">
        <v>158</v>
      </c>
      <c r="G26" s="34">
        <v>3</v>
      </c>
      <c r="H26" s="34">
        <v>21</v>
      </c>
      <c r="I26" s="34">
        <v>21</v>
      </c>
      <c r="J26" s="34">
        <v>34</v>
      </c>
      <c r="L26" s="18">
        <v>0</v>
      </c>
      <c r="M26" s="18">
        <v>0</v>
      </c>
      <c r="N26" s="18">
        <v>0</v>
      </c>
      <c r="O26" s="18">
        <v>0</v>
      </c>
      <c r="P26" s="18">
        <v>1</v>
      </c>
      <c r="Q26" s="18">
        <v>0</v>
      </c>
      <c r="R26" s="34">
        <v>3</v>
      </c>
      <c r="S26" s="34">
        <v>3</v>
      </c>
      <c r="T26" s="34">
        <v>2</v>
      </c>
      <c r="U26" s="34">
        <v>8</v>
      </c>
      <c r="V26" s="34">
        <v>33</v>
      </c>
      <c r="X26" s="18">
        <f t="shared" si="4"/>
        <v>22</v>
      </c>
      <c r="Y26" s="18">
        <f t="shared" si="5"/>
        <v>0</v>
      </c>
      <c r="Z26" s="18">
        <f t="shared" si="6"/>
        <v>6</v>
      </c>
      <c r="AA26" s="18">
        <f t="shared" si="7"/>
        <v>153</v>
      </c>
      <c r="AB26" s="18">
        <f>ROUND(($F26-SUM($O26:$P26))*'Cust MB Ind True Rate Spread'!$E$25,0)</f>
        <v>4</v>
      </c>
      <c r="AC26" s="18">
        <f t="shared" si="8"/>
        <v>3</v>
      </c>
      <c r="AD26" s="18">
        <f t="shared" si="9"/>
        <v>9</v>
      </c>
      <c r="AE26" s="18">
        <f>ROUND(($H26-SUM($R26:$S26))*'Cust MB Ind True Rate Spread'!$H$25,0)</f>
        <v>6</v>
      </c>
      <c r="AF26" s="18">
        <f t="shared" si="10"/>
        <v>9</v>
      </c>
      <c r="AG26" s="18">
        <f>ROUND(($I26-SUM($T26:$U26))*'Cust MB Ind True Rate Spread'!$J$25,0)</f>
        <v>2</v>
      </c>
      <c r="AH26" s="34">
        <f t="shared" si="2"/>
        <v>1</v>
      </c>
      <c r="AK26" s="43">
        <f t="shared" si="3"/>
        <v>214</v>
      </c>
    </row>
    <row r="27" spans="1:37">
      <c r="A27" s="18">
        <f t="shared" si="11"/>
        <v>2013</v>
      </c>
      <c r="B27" s="18" t="s">
        <v>46</v>
      </c>
      <c r="C27" s="34">
        <v>22</v>
      </c>
      <c r="D27" s="18">
        <v>0</v>
      </c>
      <c r="E27" s="34">
        <v>6</v>
      </c>
      <c r="F27" s="34">
        <v>161</v>
      </c>
      <c r="G27" s="34">
        <v>3</v>
      </c>
      <c r="H27" s="34">
        <v>21</v>
      </c>
      <c r="I27" s="34">
        <v>21</v>
      </c>
      <c r="J27" s="34">
        <v>34</v>
      </c>
      <c r="L27" s="18">
        <v>0</v>
      </c>
      <c r="M27" s="18">
        <v>0</v>
      </c>
      <c r="N27" s="18">
        <v>0</v>
      </c>
      <c r="O27" s="18">
        <v>0</v>
      </c>
      <c r="P27" s="18">
        <v>1</v>
      </c>
      <c r="Q27" s="18">
        <v>0</v>
      </c>
      <c r="R27" s="34">
        <v>3</v>
      </c>
      <c r="S27" s="34">
        <v>3</v>
      </c>
      <c r="T27" s="34">
        <v>2</v>
      </c>
      <c r="U27" s="34">
        <v>8</v>
      </c>
      <c r="V27" s="34">
        <v>33</v>
      </c>
      <c r="X27" s="18">
        <f t="shared" si="4"/>
        <v>22</v>
      </c>
      <c r="Y27" s="18">
        <f t="shared" si="5"/>
        <v>0</v>
      </c>
      <c r="Z27" s="18">
        <f t="shared" si="6"/>
        <v>6</v>
      </c>
      <c r="AA27" s="18">
        <f t="shared" si="7"/>
        <v>156</v>
      </c>
      <c r="AB27" s="18">
        <f>ROUND(($F27-SUM($O27:$P27))*'Cust MB Ind True Rate Spread'!$E$25,0)</f>
        <v>4</v>
      </c>
      <c r="AC27" s="18">
        <f t="shared" si="8"/>
        <v>3</v>
      </c>
      <c r="AD27" s="18">
        <f t="shared" si="9"/>
        <v>9</v>
      </c>
      <c r="AE27" s="18">
        <f>ROUND(($H27-SUM($R27:$S27))*'Cust MB Ind True Rate Spread'!$H$25,0)</f>
        <v>6</v>
      </c>
      <c r="AF27" s="18">
        <f t="shared" si="10"/>
        <v>9</v>
      </c>
      <c r="AG27" s="18">
        <f>ROUND(($I27-SUM($T27:$U27))*'Cust MB Ind True Rate Spread'!$J$25,0)</f>
        <v>2</v>
      </c>
      <c r="AH27" s="34">
        <f t="shared" si="2"/>
        <v>1</v>
      </c>
      <c r="AK27" s="43">
        <f t="shared" si="3"/>
        <v>217</v>
      </c>
    </row>
    <row r="28" spans="1:37">
      <c r="A28" s="18">
        <f>+A16+1</f>
        <v>2014</v>
      </c>
      <c r="B28" s="18" t="s">
        <v>31</v>
      </c>
      <c r="C28" s="34">
        <v>22</v>
      </c>
      <c r="D28" s="18">
        <v>0</v>
      </c>
      <c r="E28" s="34">
        <v>6</v>
      </c>
      <c r="F28" s="34">
        <v>161</v>
      </c>
      <c r="G28" s="34">
        <v>3</v>
      </c>
      <c r="H28" s="34">
        <v>21</v>
      </c>
      <c r="I28" s="34">
        <v>21</v>
      </c>
      <c r="J28" s="34">
        <v>34</v>
      </c>
      <c r="L28" s="18">
        <v>0</v>
      </c>
      <c r="M28" s="18">
        <v>0</v>
      </c>
      <c r="N28" s="18">
        <v>0</v>
      </c>
      <c r="O28" s="18">
        <v>0</v>
      </c>
      <c r="P28" s="18">
        <v>1</v>
      </c>
      <c r="Q28" s="18">
        <v>0</v>
      </c>
      <c r="R28" s="34">
        <v>3</v>
      </c>
      <c r="S28" s="34">
        <v>3</v>
      </c>
      <c r="T28" s="34">
        <v>2</v>
      </c>
      <c r="U28" s="34">
        <v>8</v>
      </c>
      <c r="V28" s="34">
        <v>33</v>
      </c>
      <c r="X28" s="18">
        <f t="shared" si="4"/>
        <v>22</v>
      </c>
      <c r="Y28" s="18">
        <f t="shared" si="5"/>
        <v>0</v>
      </c>
      <c r="Z28" s="18">
        <f t="shared" si="6"/>
        <v>6</v>
      </c>
      <c r="AA28" s="18">
        <f t="shared" si="7"/>
        <v>156</v>
      </c>
      <c r="AB28" s="18">
        <f>ROUND(($F28-SUM($O28:$P28))*'Cust MB Ind True Rate Spread'!$E$25,0)</f>
        <v>4</v>
      </c>
      <c r="AC28" s="18">
        <f t="shared" si="8"/>
        <v>3</v>
      </c>
      <c r="AD28" s="18">
        <f t="shared" si="9"/>
        <v>9</v>
      </c>
      <c r="AE28" s="18">
        <f>ROUND(($H28-SUM($R28:$S28))*'Cust MB Ind True Rate Spread'!$H$25,0)</f>
        <v>6</v>
      </c>
      <c r="AF28" s="18">
        <f t="shared" si="10"/>
        <v>9</v>
      </c>
      <c r="AG28" s="18">
        <f>ROUND(($I28-SUM($T28:$U28))*'Cust MB Ind True Rate Spread'!$J$25,0)</f>
        <v>2</v>
      </c>
      <c r="AH28" s="34">
        <f t="shared" si="2"/>
        <v>1</v>
      </c>
      <c r="AK28" s="43">
        <f t="shared" si="3"/>
        <v>217</v>
      </c>
    </row>
    <row r="29" spans="1:37">
      <c r="A29" s="18">
        <f t="shared" ref="A29:A92" si="12">+A17+1</f>
        <v>2014</v>
      </c>
      <c r="B29" s="18" t="s">
        <v>32</v>
      </c>
      <c r="C29" s="34">
        <v>22</v>
      </c>
      <c r="D29" s="18">
        <v>0</v>
      </c>
      <c r="E29" s="34">
        <v>6</v>
      </c>
      <c r="F29" s="34">
        <v>161</v>
      </c>
      <c r="G29" s="34">
        <v>3</v>
      </c>
      <c r="H29" s="34">
        <v>21</v>
      </c>
      <c r="I29" s="34">
        <v>21</v>
      </c>
      <c r="J29" s="34">
        <v>34</v>
      </c>
      <c r="L29" s="18">
        <v>0</v>
      </c>
      <c r="M29" s="18">
        <v>0</v>
      </c>
      <c r="N29" s="18">
        <v>0</v>
      </c>
      <c r="O29" s="18">
        <v>0</v>
      </c>
      <c r="P29" s="18">
        <v>1</v>
      </c>
      <c r="Q29" s="18">
        <v>0</v>
      </c>
      <c r="R29" s="34">
        <v>3</v>
      </c>
      <c r="S29" s="34">
        <v>3</v>
      </c>
      <c r="T29" s="34">
        <v>2</v>
      </c>
      <c r="U29" s="34">
        <v>8</v>
      </c>
      <c r="V29" s="34">
        <v>33</v>
      </c>
      <c r="X29" s="18">
        <f t="shared" si="4"/>
        <v>22</v>
      </c>
      <c r="Y29" s="18">
        <f t="shared" si="5"/>
        <v>0</v>
      </c>
      <c r="Z29" s="18">
        <f t="shared" si="6"/>
        <v>6</v>
      </c>
      <c r="AA29" s="18">
        <f t="shared" si="7"/>
        <v>156</v>
      </c>
      <c r="AB29" s="18">
        <f>ROUND(($F29-SUM($O29:$P29))*'Cust MB Ind True Rate Spread'!$E$25,0)</f>
        <v>4</v>
      </c>
      <c r="AC29" s="18">
        <f t="shared" si="8"/>
        <v>3</v>
      </c>
      <c r="AD29" s="18">
        <f t="shared" si="9"/>
        <v>9</v>
      </c>
      <c r="AE29" s="18">
        <f>ROUND(($H29-SUM($R29:$S29))*'Cust MB Ind True Rate Spread'!$H$25,0)</f>
        <v>6</v>
      </c>
      <c r="AF29" s="18">
        <f t="shared" si="10"/>
        <v>9</v>
      </c>
      <c r="AG29" s="18">
        <f>ROUND(($I29-SUM($T29:$U29))*'Cust MB Ind True Rate Spread'!$J$25,0)</f>
        <v>2</v>
      </c>
      <c r="AH29" s="34">
        <f t="shared" si="2"/>
        <v>1</v>
      </c>
      <c r="AK29" s="43">
        <f t="shared" si="3"/>
        <v>217</v>
      </c>
    </row>
    <row r="30" spans="1:37">
      <c r="A30" s="18">
        <f t="shared" si="12"/>
        <v>2014</v>
      </c>
      <c r="B30" s="18" t="s">
        <v>33</v>
      </c>
      <c r="C30" s="34">
        <v>22</v>
      </c>
      <c r="D30" s="18">
        <v>0</v>
      </c>
      <c r="E30" s="34">
        <v>6</v>
      </c>
      <c r="F30" s="34">
        <v>161</v>
      </c>
      <c r="G30" s="34">
        <v>3</v>
      </c>
      <c r="H30" s="34">
        <v>21</v>
      </c>
      <c r="I30" s="34">
        <v>21</v>
      </c>
      <c r="J30" s="34">
        <v>34</v>
      </c>
      <c r="L30" s="18">
        <v>0</v>
      </c>
      <c r="M30" s="18">
        <v>0</v>
      </c>
      <c r="N30" s="18">
        <v>0</v>
      </c>
      <c r="O30" s="18">
        <v>0</v>
      </c>
      <c r="P30" s="18">
        <v>1</v>
      </c>
      <c r="Q30" s="18">
        <v>0</v>
      </c>
      <c r="R30" s="34">
        <v>3</v>
      </c>
      <c r="S30" s="34">
        <v>3</v>
      </c>
      <c r="T30" s="34">
        <v>2</v>
      </c>
      <c r="U30" s="34">
        <v>8</v>
      </c>
      <c r="V30" s="34">
        <v>33</v>
      </c>
      <c r="X30" s="18">
        <f t="shared" si="4"/>
        <v>22</v>
      </c>
      <c r="Y30" s="18">
        <f t="shared" si="5"/>
        <v>0</v>
      </c>
      <c r="Z30" s="18">
        <f t="shared" si="6"/>
        <v>6</v>
      </c>
      <c r="AA30" s="18">
        <f t="shared" si="7"/>
        <v>156</v>
      </c>
      <c r="AB30" s="18">
        <f>ROUND(($F30-SUM($O30:$P30))*'Cust MB Ind True Rate Spread'!$E$25,0)</f>
        <v>4</v>
      </c>
      <c r="AC30" s="18">
        <f t="shared" si="8"/>
        <v>3</v>
      </c>
      <c r="AD30" s="18">
        <f t="shared" si="9"/>
        <v>9</v>
      </c>
      <c r="AE30" s="18">
        <f>ROUND(($H30-SUM($R30:$S30))*'Cust MB Ind True Rate Spread'!$H$25,0)</f>
        <v>6</v>
      </c>
      <c r="AF30" s="18">
        <f t="shared" si="10"/>
        <v>9</v>
      </c>
      <c r="AG30" s="18">
        <f>ROUND(($I30-SUM($T30:$U30))*'Cust MB Ind True Rate Spread'!$J$25,0)</f>
        <v>2</v>
      </c>
      <c r="AH30" s="34">
        <f t="shared" si="2"/>
        <v>1</v>
      </c>
      <c r="AK30" s="43">
        <f t="shared" si="3"/>
        <v>217</v>
      </c>
    </row>
    <row r="31" spans="1:37">
      <c r="A31" s="18">
        <f t="shared" si="12"/>
        <v>2014</v>
      </c>
      <c r="B31" s="18" t="s">
        <v>34</v>
      </c>
      <c r="C31" s="34">
        <v>22</v>
      </c>
      <c r="D31" s="18">
        <v>0</v>
      </c>
      <c r="E31" s="34">
        <v>6</v>
      </c>
      <c r="F31" s="34">
        <v>161</v>
      </c>
      <c r="G31" s="34">
        <v>3</v>
      </c>
      <c r="H31" s="34">
        <v>21</v>
      </c>
      <c r="I31" s="34">
        <v>21</v>
      </c>
      <c r="J31" s="34">
        <v>34</v>
      </c>
      <c r="L31" s="18">
        <v>0</v>
      </c>
      <c r="M31" s="18">
        <v>0</v>
      </c>
      <c r="N31" s="18">
        <v>0</v>
      </c>
      <c r="O31" s="18">
        <v>0</v>
      </c>
      <c r="P31" s="18">
        <v>1</v>
      </c>
      <c r="Q31" s="18">
        <v>0</v>
      </c>
      <c r="R31" s="34">
        <v>3</v>
      </c>
      <c r="S31" s="34">
        <v>3</v>
      </c>
      <c r="T31" s="34">
        <v>2</v>
      </c>
      <c r="U31" s="34">
        <v>8</v>
      </c>
      <c r="V31" s="34">
        <v>33</v>
      </c>
      <c r="X31" s="18">
        <f t="shared" si="4"/>
        <v>22</v>
      </c>
      <c r="Y31" s="18">
        <f t="shared" si="5"/>
        <v>0</v>
      </c>
      <c r="Z31" s="18">
        <f t="shared" si="6"/>
        <v>6</v>
      </c>
      <c r="AA31" s="18">
        <f t="shared" si="7"/>
        <v>156</v>
      </c>
      <c r="AB31" s="18">
        <f>ROUND(($F31-SUM($O31:$P31))*'Cust MB Ind True Rate Spread'!$E$25,0)</f>
        <v>4</v>
      </c>
      <c r="AC31" s="18">
        <f t="shared" si="8"/>
        <v>3</v>
      </c>
      <c r="AD31" s="18">
        <f t="shared" si="9"/>
        <v>9</v>
      </c>
      <c r="AE31" s="18">
        <f>ROUND(($H31-SUM($R31:$S31))*'Cust MB Ind True Rate Spread'!$H$25,0)</f>
        <v>6</v>
      </c>
      <c r="AF31" s="18">
        <f t="shared" si="10"/>
        <v>9</v>
      </c>
      <c r="AG31" s="18">
        <f>ROUND(($I31-SUM($T31:$U31))*'Cust MB Ind True Rate Spread'!$J$25,0)</f>
        <v>2</v>
      </c>
      <c r="AH31" s="34">
        <f t="shared" si="2"/>
        <v>1</v>
      </c>
      <c r="AK31" s="43">
        <f t="shared" si="3"/>
        <v>217</v>
      </c>
    </row>
    <row r="32" spans="1:37">
      <c r="A32" s="18">
        <f t="shared" si="12"/>
        <v>2014</v>
      </c>
      <c r="B32" s="18" t="s">
        <v>35</v>
      </c>
      <c r="C32" s="34">
        <v>22</v>
      </c>
      <c r="D32" s="18">
        <v>0</v>
      </c>
      <c r="E32" s="34">
        <v>6</v>
      </c>
      <c r="F32" s="34">
        <v>161</v>
      </c>
      <c r="G32" s="34">
        <v>3</v>
      </c>
      <c r="H32" s="34">
        <v>21</v>
      </c>
      <c r="I32" s="34">
        <v>21</v>
      </c>
      <c r="J32" s="34">
        <v>34</v>
      </c>
      <c r="L32" s="18">
        <v>0</v>
      </c>
      <c r="M32" s="18">
        <v>0</v>
      </c>
      <c r="N32" s="18">
        <v>0</v>
      </c>
      <c r="O32" s="18">
        <v>0</v>
      </c>
      <c r="P32" s="18">
        <v>1</v>
      </c>
      <c r="Q32" s="18">
        <v>0</v>
      </c>
      <c r="R32" s="34">
        <v>3</v>
      </c>
      <c r="S32" s="34">
        <v>3</v>
      </c>
      <c r="T32" s="34">
        <v>2</v>
      </c>
      <c r="U32" s="34">
        <v>8</v>
      </c>
      <c r="V32" s="34">
        <v>33</v>
      </c>
      <c r="X32" s="18">
        <f t="shared" si="4"/>
        <v>22</v>
      </c>
      <c r="Y32" s="18">
        <f t="shared" si="5"/>
        <v>0</v>
      </c>
      <c r="Z32" s="18">
        <f t="shared" si="6"/>
        <v>6</v>
      </c>
      <c r="AA32" s="18">
        <f t="shared" si="7"/>
        <v>156</v>
      </c>
      <c r="AB32" s="18">
        <f>ROUND(($F32-SUM($O32:$P32))*'Cust MB Ind True Rate Spread'!$E$25,0)</f>
        <v>4</v>
      </c>
      <c r="AC32" s="18">
        <f t="shared" si="8"/>
        <v>3</v>
      </c>
      <c r="AD32" s="18">
        <f t="shared" si="9"/>
        <v>9</v>
      </c>
      <c r="AE32" s="18">
        <f>ROUND(($H32-SUM($R32:$S32))*'Cust MB Ind True Rate Spread'!$H$25,0)</f>
        <v>6</v>
      </c>
      <c r="AF32" s="18">
        <f t="shared" si="10"/>
        <v>9</v>
      </c>
      <c r="AG32" s="18">
        <f>ROUND(($I32-SUM($T32:$U32))*'Cust MB Ind True Rate Spread'!$J$25,0)</f>
        <v>2</v>
      </c>
      <c r="AH32" s="34">
        <f t="shared" si="2"/>
        <v>1</v>
      </c>
      <c r="AK32" s="43">
        <f t="shared" si="3"/>
        <v>217</v>
      </c>
    </row>
    <row r="33" spans="1:37">
      <c r="A33" s="18">
        <f t="shared" si="12"/>
        <v>2014</v>
      </c>
      <c r="B33" s="18" t="s">
        <v>36</v>
      </c>
      <c r="C33" s="34">
        <v>22</v>
      </c>
      <c r="D33" s="18">
        <v>0</v>
      </c>
      <c r="E33" s="34">
        <v>6</v>
      </c>
      <c r="F33" s="34">
        <v>161</v>
      </c>
      <c r="G33" s="34">
        <v>3</v>
      </c>
      <c r="H33" s="34">
        <v>21</v>
      </c>
      <c r="I33" s="34">
        <v>21</v>
      </c>
      <c r="J33" s="34">
        <v>34</v>
      </c>
      <c r="L33" s="18">
        <v>0</v>
      </c>
      <c r="M33" s="18">
        <v>0</v>
      </c>
      <c r="N33" s="18">
        <v>0</v>
      </c>
      <c r="O33" s="18">
        <v>0</v>
      </c>
      <c r="P33" s="18">
        <v>1</v>
      </c>
      <c r="Q33" s="18">
        <v>0</v>
      </c>
      <c r="R33" s="34">
        <v>3</v>
      </c>
      <c r="S33" s="34">
        <v>3</v>
      </c>
      <c r="T33" s="34">
        <v>2</v>
      </c>
      <c r="U33" s="34">
        <v>8</v>
      </c>
      <c r="V33" s="34">
        <v>33</v>
      </c>
      <c r="X33" s="18">
        <f t="shared" si="4"/>
        <v>22</v>
      </c>
      <c r="Y33" s="18">
        <f t="shared" si="5"/>
        <v>0</v>
      </c>
      <c r="Z33" s="18">
        <f t="shared" si="6"/>
        <v>6</v>
      </c>
      <c r="AA33" s="18">
        <f t="shared" si="7"/>
        <v>156</v>
      </c>
      <c r="AB33" s="18">
        <f>ROUND(($F33-SUM($O33:$P33))*'Cust MB Ind True Rate Spread'!$E$25,0)</f>
        <v>4</v>
      </c>
      <c r="AC33" s="18">
        <f t="shared" si="8"/>
        <v>3</v>
      </c>
      <c r="AD33" s="18">
        <f t="shared" si="9"/>
        <v>9</v>
      </c>
      <c r="AE33" s="18">
        <f>ROUND(($H33-SUM($R33:$S33))*'Cust MB Ind True Rate Spread'!$H$25,0)</f>
        <v>6</v>
      </c>
      <c r="AF33" s="18">
        <f t="shared" si="10"/>
        <v>9</v>
      </c>
      <c r="AG33" s="18">
        <f>ROUND(($I33-SUM($T33:$U33))*'Cust MB Ind True Rate Spread'!$J$25,0)</f>
        <v>2</v>
      </c>
      <c r="AH33" s="34">
        <f t="shared" si="2"/>
        <v>1</v>
      </c>
      <c r="AK33" s="43">
        <f t="shared" si="3"/>
        <v>217</v>
      </c>
    </row>
    <row r="34" spans="1:37">
      <c r="A34" s="18">
        <f t="shared" si="12"/>
        <v>2014</v>
      </c>
      <c r="B34" s="18" t="s">
        <v>41</v>
      </c>
      <c r="C34" s="34">
        <v>22</v>
      </c>
      <c r="D34" s="18">
        <v>0</v>
      </c>
      <c r="E34" s="34">
        <v>6</v>
      </c>
      <c r="F34" s="34">
        <v>161</v>
      </c>
      <c r="G34" s="34">
        <v>3</v>
      </c>
      <c r="H34" s="34">
        <v>21</v>
      </c>
      <c r="I34" s="34">
        <v>21</v>
      </c>
      <c r="J34" s="34">
        <v>34</v>
      </c>
      <c r="L34" s="18">
        <v>0</v>
      </c>
      <c r="M34" s="18">
        <v>0</v>
      </c>
      <c r="N34" s="18">
        <v>0</v>
      </c>
      <c r="O34" s="18">
        <v>0</v>
      </c>
      <c r="P34" s="18">
        <v>1</v>
      </c>
      <c r="Q34" s="18">
        <v>0</v>
      </c>
      <c r="R34" s="34">
        <v>3</v>
      </c>
      <c r="S34" s="34">
        <v>3</v>
      </c>
      <c r="T34" s="34">
        <v>2</v>
      </c>
      <c r="U34" s="34">
        <v>8</v>
      </c>
      <c r="V34" s="34">
        <v>33</v>
      </c>
      <c r="X34" s="18">
        <f t="shared" si="4"/>
        <v>22</v>
      </c>
      <c r="Y34" s="18">
        <f t="shared" si="5"/>
        <v>0</v>
      </c>
      <c r="Z34" s="18">
        <f t="shared" si="6"/>
        <v>6</v>
      </c>
      <c r="AA34" s="18">
        <f t="shared" si="7"/>
        <v>156</v>
      </c>
      <c r="AB34" s="18">
        <f>ROUND(($F34-SUM($O34:$P34))*'Cust MB Ind True Rate Spread'!$E$25,0)</f>
        <v>4</v>
      </c>
      <c r="AC34" s="18">
        <f t="shared" si="8"/>
        <v>3</v>
      </c>
      <c r="AD34" s="18">
        <f t="shared" si="9"/>
        <v>9</v>
      </c>
      <c r="AE34" s="18">
        <f>ROUND(($H34-SUM($R34:$S34))*'Cust MB Ind True Rate Spread'!$H$25,0)</f>
        <v>6</v>
      </c>
      <c r="AF34" s="18">
        <f t="shared" si="10"/>
        <v>9</v>
      </c>
      <c r="AG34" s="18">
        <f>ROUND(($I34-SUM($T34:$U34))*'Cust MB Ind True Rate Spread'!$J$25,0)</f>
        <v>2</v>
      </c>
      <c r="AH34" s="34">
        <f t="shared" si="2"/>
        <v>1</v>
      </c>
      <c r="AK34" s="43">
        <f t="shared" si="3"/>
        <v>217</v>
      </c>
    </row>
    <row r="35" spans="1:37">
      <c r="A35" s="18">
        <f t="shared" si="12"/>
        <v>2014</v>
      </c>
      <c r="B35" s="18" t="s">
        <v>42</v>
      </c>
      <c r="C35" s="34">
        <v>22</v>
      </c>
      <c r="D35" s="18">
        <v>0</v>
      </c>
      <c r="E35" s="34">
        <v>6</v>
      </c>
      <c r="F35" s="34">
        <v>161</v>
      </c>
      <c r="G35" s="34">
        <v>3</v>
      </c>
      <c r="H35" s="34">
        <v>21</v>
      </c>
      <c r="I35" s="34">
        <v>21</v>
      </c>
      <c r="J35" s="34">
        <v>34</v>
      </c>
      <c r="L35" s="18">
        <v>0</v>
      </c>
      <c r="M35" s="18">
        <v>0</v>
      </c>
      <c r="N35" s="18">
        <v>0</v>
      </c>
      <c r="O35" s="18">
        <v>0</v>
      </c>
      <c r="P35" s="18">
        <v>1</v>
      </c>
      <c r="Q35" s="18">
        <v>0</v>
      </c>
      <c r="R35" s="34">
        <v>3</v>
      </c>
      <c r="S35" s="34">
        <v>3</v>
      </c>
      <c r="T35" s="34">
        <v>2</v>
      </c>
      <c r="U35" s="34">
        <v>8</v>
      </c>
      <c r="V35" s="34">
        <v>33</v>
      </c>
      <c r="X35" s="18">
        <f t="shared" si="4"/>
        <v>22</v>
      </c>
      <c r="Y35" s="18">
        <f t="shared" si="5"/>
        <v>0</v>
      </c>
      <c r="Z35" s="18">
        <f t="shared" si="6"/>
        <v>6</v>
      </c>
      <c r="AA35" s="18">
        <f t="shared" si="7"/>
        <v>156</v>
      </c>
      <c r="AB35" s="18">
        <f>ROUND(($F35-SUM($O35:$P35))*'Cust MB Ind True Rate Spread'!$E$25,0)</f>
        <v>4</v>
      </c>
      <c r="AC35" s="18">
        <f t="shared" si="8"/>
        <v>3</v>
      </c>
      <c r="AD35" s="18">
        <f t="shared" si="9"/>
        <v>9</v>
      </c>
      <c r="AE35" s="18">
        <f>ROUND(($H35-SUM($R35:$S35))*'Cust MB Ind True Rate Spread'!$H$25,0)</f>
        <v>6</v>
      </c>
      <c r="AF35" s="18">
        <f t="shared" si="10"/>
        <v>9</v>
      </c>
      <c r="AG35" s="18">
        <f>ROUND(($I35-SUM($T35:$U35))*'Cust MB Ind True Rate Spread'!$J$25,0)</f>
        <v>2</v>
      </c>
      <c r="AH35" s="34">
        <f t="shared" si="2"/>
        <v>1</v>
      </c>
      <c r="AK35" s="43">
        <f t="shared" si="3"/>
        <v>217</v>
      </c>
    </row>
    <row r="36" spans="1:37">
      <c r="A36" s="18">
        <f t="shared" si="12"/>
        <v>2014</v>
      </c>
      <c r="B36" s="18" t="s">
        <v>43</v>
      </c>
      <c r="C36" s="34">
        <v>22</v>
      </c>
      <c r="D36" s="18">
        <v>0</v>
      </c>
      <c r="E36" s="34">
        <v>6</v>
      </c>
      <c r="F36" s="34">
        <v>161</v>
      </c>
      <c r="G36" s="34">
        <v>3</v>
      </c>
      <c r="H36" s="34">
        <v>21</v>
      </c>
      <c r="I36" s="34">
        <v>21</v>
      </c>
      <c r="J36" s="34">
        <v>34</v>
      </c>
      <c r="L36" s="18">
        <v>0</v>
      </c>
      <c r="M36" s="18">
        <v>0</v>
      </c>
      <c r="N36" s="18">
        <v>0</v>
      </c>
      <c r="O36" s="18">
        <v>0</v>
      </c>
      <c r="P36" s="18">
        <v>1</v>
      </c>
      <c r="Q36" s="18">
        <v>0</v>
      </c>
      <c r="R36" s="34">
        <v>3</v>
      </c>
      <c r="S36" s="34">
        <v>3</v>
      </c>
      <c r="T36" s="34">
        <v>2</v>
      </c>
      <c r="U36" s="34">
        <v>8</v>
      </c>
      <c r="V36" s="34">
        <v>33</v>
      </c>
      <c r="X36" s="18">
        <f t="shared" si="4"/>
        <v>22</v>
      </c>
      <c r="Y36" s="18">
        <f t="shared" si="5"/>
        <v>0</v>
      </c>
      <c r="Z36" s="18">
        <f t="shared" si="6"/>
        <v>6</v>
      </c>
      <c r="AA36" s="18">
        <f t="shared" si="7"/>
        <v>156</v>
      </c>
      <c r="AB36" s="18">
        <f>ROUND(($F36-SUM($O36:$P36))*'Cust MB Ind True Rate Spread'!$E$25,0)</f>
        <v>4</v>
      </c>
      <c r="AC36" s="18">
        <f t="shared" si="8"/>
        <v>3</v>
      </c>
      <c r="AD36" s="18">
        <f t="shared" si="9"/>
        <v>9</v>
      </c>
      <c r="AE36" s="18">
        <f>ROUND(($H36-SUM($R36:$S36))*'Cust MB Ind True Rate Spread'!$H$25,0)</f>
        <v>6</v>
      </c>
      <c r="AF36" s="18">
        <f t="shared" si="10"/>
        <v>9</v>
      </c>
      <c r="AG36" s="18">
        <f>ROUND(($I36-SUM($T36:$U36))*'Cust MB Ind True Rate Spread'!$J$25,0)</f>
        <v>2</v>
      </c>
      <c r="AH36" s="34">
        <f t="shared" si="2"/>
        <v>1</v>
      </c>
      <c r="AK36" s="43">
        <f t="shared" si="3"/>
        <v>217</v>
      </c>
    </row>
    <row r="37" spans="1:37">
      <c r="A37" s="18">
        <f t="shared" si="12"/>
        <v>2014</v>
      </c>
      <c r="B37" s="18" t="s">
        <v>44</v>
      </c>
      <c r="C37" s="34">
        <v>22</v>
      </c>
      <c r="D37" s="18">
        <v>0</v>
      </c>
      <c r="E37" s="34">
        <v>6</v>
      </c>
      <c r="F37" s="34">
        <v>161</v>
      </c>
      <c r="G37" s="34">
        <v>3</v>
      </c>
      <c r="H37" s="34">
        <v>21</v>
      </c>
      <c r="I37" s="34">
        <v>21</v>
      </c>
      <c r="J37" s="34">
        <v>34</v>
      </c>
      <c r="L37" s="18">
        <v>0</v>
      </c>
      <c r="M37" s="18">
        <v>0</v>
      </c>
      <c r="N37" s="18">
        <v>0</v>
      </c>
      <c r="O37" s="18">
        <v>0</v>
      </c>
      <c r="P37" s="18">
        <v>1</v>
      </c>
      <c r="Q37" s="18">
        <v>0</v>
      </c>
      <c r="R37" s="34">
        <v>3</v>
      </c>
      <c r="S37" s="34">
        <v>3</v>
      </c>
      <c r="T37" s="34">
        <v>2</v>
      </c>
      <c r="U37" s="34">
        <v>8</v>
      </c>
      <c r="V37" s="34">
        <v>33</v>
      </c>
      <c r="X37" s="18">
        <f t="shared" si="4"/>
        <v>22</v>
      </c>
      <c r="Y37" s="18">
        <f t="shared" si="5"/>
        <v>0</v>
      </c>
      <c r="Z37" s="18">
        <f t="shared" si="6"/>
        <v>6</v>
      </c>
      <c r="AA37" s="18">
        <f t="shared" si="7"/>
        <v>156</v>
      </c>
      <c r="AB37" s="18">
        <f>ROUND(($F37-SUM($O37:$P37))*'Cust MB Ind True Rate Spread'!$E$25,0)</f>
        <v>4</v>
      </c>
      <c r="AC37" s="18">
        <f t="shared" si="8"/>
        <v>3</v>
      </c>
      <c r="AD37" s="18">
        <f t="shared" si="9"/>
        <v>9</v>
      </c>
      <c r="AE37" s="18">
        <f>ROUND(($H37-SUM($R37:$S37))*'Cust MB Ind True Rate Spread'!$H$25,0)</f>
        <v>6</v>
      </c>
      <c r="AF37" s="18">
        <f t="shared" si="10"/>
        <v>9</v>
      </c>
      <c r="AG37" s="18">
        <f>ROUND(($I37-SUM($T37:$U37))*'Cust MB Ind True Rate Spread'!$J$25,0)</f>
        <v>2</v>
      </c>
      <c r="AH37" s="34">
        <f t="shared" si="2"/>
        <v>1</v>
      </c>
      <c r="AK37" s="43">
        <f t="shared" si="3"/>
        <v>217</v>
      </c>
    </row>
    <row r="38" spans="1:37">
      <c r="A38" s="18">
        <f t="shared" si="12"/>
        <v>2014</v>
      </c>
      <c r="B38" s="18" t="s">
        <v>45</v>
      </c>
      <c r="C38" s="34">
        <v>22</v>
      </c>
      <c r="D38" s="18">
        <v>0</v>
      </c>
      <c r="E38" s="34">
        <v>6</v>
      </c>
      <c r="F38" s="34">
        <v>161</v>
      </c>
      <c r="G38" s="34">
        <v>3</v>
      </c>
      <c r="H38" s="34">
        <v>21</v>
      </c>
      <c r="I38" s="34">
        <v>21</v>
      </c>
      <c r="J38" s="34">
        <v>34</v>
      </c>
      <c r="L38" s="18">
        <v>0</v>
      </c>
      <c r="M38" s="18">
        <v>0</v>
      </c>
      <c r="N38" s="18">
        <v>0</v>
      </c>
      <c r="O38" s="18">
        <v>0</v>
      </c>
      <c r="P38" s="18">
        <v>1</v>
      </c>
      <c r="Q38" s="18">
        <v>0</v>
      </c>
      <c r="R38" s="34">
        <v>3</v>
      </c>
      <c r="S38" s="34">
        <v>3</v>
      </c>
      <c r="T38" s="34">
        <v>2</v>
      </c>
      <c r="U38" s="34">
        <v>8</v>
      </c>
      <c r="V38" s="34">
        <v>33</v>
      </c>
      <c r="X38" s="18">
        <f t="shared" si="4"/>
        <v>22</v>
      </c>
      <c r="Y38" s="18">
        <f t="shared" si="5"/>
        <v>0</v>
      </c>
      <c r="Z38" s="18">
        <f t="shared" si="6"/>
        <v>6</v>
      </c>
      <c r="AA38" s="18">
        <f t="shared" si="7"/>
        <v>156</v>
      </c>
      <c r="AB38" s="18">
        <f>ROUND(($F38-SUM($O38:$P38))*'Cust MB Ind True Rate Spread'!$E$25,0)</f>
        <v>4</v>
      </c>
      <c r="AC38" s="18">
        <f t="shared" si="8"/>
        <v>3</v>
      </c>
      <c r="AD38" s="18">
        <f t="shared" si="9"/>
        <v>9</v>
      </c>
      <c r="AE38" s="18">
        <f>ROUND(($H38-SUM($R38:$S38))*'Cust MB Ind True Rate Spread'!$H$25,0)</f>
        <v>6</v>
      </c>
      <c r="AF38" s="18">
        <f t="shared" si="10"/>
        <v>9</v>
      </c>
      <c r="AG38" s="18">
        <f>ROUND(($I38-SUM($T38:$U38))*'Cust MB Ind True Rate Spread'!$J$25,0)</f>
        <v>2</v>
      </c>
      <c r="AH38" s="34">
        <f t="shared" si="2"/>
        <v>1</v>
      </c>
      <c r="AK38" s="43">
        <f t="shared" si="3"/>
        <v>217</v>
      </c>
    </row>
    <row r="39" spans="1:37">
      <c r="A39" s="18">
        <f t="shared" si="12"/>
        <v>2014</v>
      </c>
      <c r="B39" s="18" t="s">
        <v>46</v>
      </c>
      <c r="C39" s="34">
        <v>22</v>
      </c>
      <c r="D39" s="18">
        <v>0</v>
      </c>
      <c r="E39" s="34">
        <v>6</v>
      </c>
      <c r="F39" s="34">
        <v>161</v>
      </c>
      <c r="G39" s="34">
        <v>3</v>
      </c>
      <c r="H39" s="34">
        <v>21</v>
      </c>
      <c r="I39" s="34">
        <v>21</v>
      </c>
      <c r="J39" s="34">
        <v>34</v>
      </c>
      <c r="L39" s="18">
        <v>0</v>
      </c>
      <c r="M39" s="18">
        <v>0</v>
      </c>
      <c r="N39" s="18">
        <v>0</v>
      </c>
      <c r="O39" s="18">
        <v>0</v>
      </c>
      <c r="P39" s="18">
        <v>1</v>
      </c>
      <c r="Q39" s="18">
        <v>0</v>
      </c>
      <c r="R39" s="34">
        <v>3</v>
      </c>
      <c r="S39" s="34">
        <v>3</v>
      </c>
      <c r="T39" s="34">
        <v>2</v>
      </c>
      <c r="U39" s="34">
        <v>8</v>
      </c>
      <c r="V39" s="34">
        <v>33</v>
      </c>
      <c r="X39" s="18">
        <f t="shared" si="4"/>
        <v>22</v>
      </c>
      <c r="Y39" s="18">
        <f t="shared" si="5"/>
        <v>0</v>
      </c>
      <c r="Z39" s="18">
        <f t="shared" si="6"/>
        <v>6</v>
      </c>
      <c r="AA39" s="18">
        <f t="shared" si="7"/>
        <v>156</v>
      </c>
      <c r="AB39" s="18">
        <f>ROUND(($F39-SUM($O39:$P39))*'Cust MB Ind True Rate Spread'!$E$25,0)</f>
        <v>4</v>
      </c>
      <c r="AC39" s="18">
        <f t="shared" si="8"/>
        <v>3</v>
      </c>
      <c r="AD39" s="18">
        <f t="shared" si="9"/>
        <v>9</v>
      </c>
      <c r="AE39" s="18">
        <f>ROUND(($H39-SUM($R39:$S39))*'Cust MB Ind True Rate Spread'!$H$25,0)</f>
        <v>6</v>
      </c>
      <c r="AF39" s="18">
        <f t="shared" si="10"/>
        <v>9</v>
      </c>
      <c r="AG39" s="18">
        <f>ROUND(($I39-SUM($T39:$U39))*'Cust MB Ind True Rate Spread'!$J$25,0)</f>
        <v>2</v>
      </c>
      <c r="AH39" s="34">
        <f t="shared" si="2"/>
        <v>1</v>
      </c>
      <c r="AK39" s="43">
        <f t="shared" si="3"/>
        <v>217</v>
      </c>
    </row>
    <row r="40" spans="1:37">
      <c r="A40" s="18">
        <f t="shared" si="12"/>
        <v>2015</v>
      </c>
      <c r="B40" s="18" t="s">
        <v>31</v>
      </c>
      <c r="C40" s="34">
        <v>22</v>
      </c>
      <c r="D40" s="18">
        <v>0</v>
      </c>
      <c r="E40" s="34">
        <v>6</v>
      </c>
      <c r="F40" s="34">
        <v>161</v>
      </c>
      <c r="G40" s="34">
        <v>3</v>
      </c>
      <c r="H40" s="34">
        <v>21</v>
      </c>
      <c r="I40" s="34">
        <v>21</v>
      </c>
      <c r="J40" s="34">
        <v>34</v>
      </c>
      <c r="L40" s="18">
        <v>0</v>
      </c>
      <c r="M40" s="18">
        <v>0</v>
      </c>
      <c r="N40" s="18">
        <v>0</v>
      </c>
      <c r="O40" s="18">
        <v>0</v>
      </c>
      <c r="P40" s="18">
        <v>1</v>
      </c>
      <c r="Q40" s="18">
        <v>0</v>
      </c>
      <c r="R40" s="34">
        <v>3</v>
      </c>
      <c r="S40" s="34">
        <v>3</v>
      </c>
      <c r="T40" s="34">
        <v>2</v>
      </c>
      <c r="U40" s="34">
        <v>8</v>
      </c>
      <c r="V40" s="34">
        <v>33</v>
      </c>
      <c r="X40" s="18">
        <f t="shared" si="4"/>
        <v>22</v>
      </c>
      <c r="Y40" s="18">
        <f t="shared" si="5"/>
        <v>0</v>
      </c>
      <c r="Z40" s="18">
        <f t="shared" si="6"/>
        <v>6</v>
      </c>
      <c r="AA40" s="18">
        <f t="shared" si="7"/>
        <v>156</v>
      </c>
      <c r="AB40" s="18">
        <f>ROUND(($F40-SUM($O40:$P40))*'Cust MB Ind True Rate Spread'!$E$25,0)</f>
        <v>4</v>
      </c>
      <c r="AC40" s="18">
        <f t="shared" si="8"/>
        <v>3</v>
      </c>
      <c r="AD40" s="18">
        <f t="shared" si="9"/>
        <v>9</v>
      </c>
      <c r="AE40" s="18">
        <f>ROUND(($H40-SUM($R40:$S40))*'Cust MB Ind True Rate Spread'!$H$25,0)</f>
        <v>6</v>
      </c>
      <c r="AF40" s="18">
        <f t="shared" si="10"/>
        <v>9</v>
      </c>
      <c r="AG40" s="18">
        <f>ROUND(($I40-SUM($T40:$U40))*'Cust MB Ind True Rate Spread'!$J$25,0)</f>
        <v>2</v>
      </c>
      <c r="AH40" s="34">
        <f t="shared" si="2"/>
        <v>1</v>
      </c>
      <c r="AK40" s="43">
        <f t="shared" si="3"/>
        <v>217</v>
      </c>
    </row>
    <row r="41" spans="1:37">
      <c r="A41" s="18">
        <f t="shared" si="12"/>
        <v>2015</v>
      </c>
      <c r="B41" s="18" t="s">
        <v>32</v>
      </c>
      <c r="C41" s="34">
        <v>22</v>
      </c>
      <c r="D41" s="18">
        <v>0</v>
      </c>
      <c r="E41" s="34">
        <v>6</v>
      </c>
      <c r="F41" s="34">
        <v>161</v>
      </c>
      <c r="G41" s="34">
        <v>3</v>
      </c>
      <c r="H41" s="34">
        <v>21</v>
      </c>
      <c r="I41" s="34">
        <v>21</v>
      </c>
      <c r="J41" s="34">
        <v>34</v>
      </c>
      <c r="L41" s="18">
        <v>0</v>
      </c>
      <c r="M41" s="18">
        <v>0</v>
      </c>
      <c r="N41" s="18">
        <v>0</v>
      </c>
      <c r="O41" s="18">
        <v>0</v>
      </c>
      <c r="P41" s="18">
        <v>1</v>
      </c>
      <c r="Q41" s="18">
        <v>0</v>
      </c>
      <c r="R41" s="34">
        <v>3</v>
      </c>
      <c r="S41" s="34">
        <v>3</v>
      </c>
      <c r="T41" s="34">
        <v>2</v>
      </c>
      <c r="U41" s="34">
        <v>8</v>
      </c>
      <c r="V41" s="34">
        <v>33</v>
      </c>
      <c r="X41" s="18">
        <f t="shared" si="4"/>
        <v>22</v>
      </c>
      <c r="Y41" s="18">
        <f t="shared" si="5"/>
        <v>0</v>
      </c>
      <c r="Z41" s="18">
        <f t="shared" si="6"/>
        <v>6</v>
      </c>
      <c r="AA41" s="18">
        <f t="shared" si="7"/>
        <v>156</v>
      </c>
      <c r="AB41" s="18">
        <f>ROUND(($F41-SUM($O41:$P41))*'Cust MB Ind True Rate Spread'!$E$25,0)</f>
        <v>4</v>
      </c>
      <c r="AC41" s="18">
        <f t="shared" si="8"/>
        <v>3</v>
      </c>
      <c r="AD41" s="18">
        <f t="shared" si="9"/>
        <v>9</v>
      </c>
      <c r="AE41" s="18">
        <f>ROUND(($H41-SUM($R41:$S41))*'Cust MB Ind True Rate Spread'!$H$25,0)</f>
        <v>6</v>
      </c>
      <c r="AF41" s="18">
        <f t="shared" si="10"/>
        <v>9</v>
      </c>
      <c r="AG41" s="18">
        <f>ROUND(($I41-SUM($T41:$U41))*'Cust MB Ind True Rate Spread'!$J$25,0)</f>
        <v>2</v>
      </c>
      <c r="AH41" s="34">
        <f t="shared" si="2"/>
        <v>1</v>
      </c>
      <c r="AK41" s="43">
        <f t="shared" si="3"/>
        <v>217</v>
      </c>
    </row>
    <row r="42" spans="1:37">
      <c r="A42" s="18">
        <f t="shared" si="12"/>
        <v>2015</v>
      </c>
      <c r="B42" s="18" t="s">
        <v>33</v>
      </c>
      <c r="C42" s="34">
        <v>22</v>
      </c>
      <c r="D42" s="18">
        <v>0</v>
      </c>
      <c r="E42" s="34">
        <v>6</v>
      </c>
      <c r="F42" s="34">
        <v>161</v>
      </c>
      <c r="G42" s="34">
        <v>3</v>
      </c>
      <c r="H42" s="34">
        <v>21</v>
      </c>
      <c r="I42" s="34">
        <v>21</v>
      </c>
      <c r="J42" s="34">
        <v>34</v>
      </c>
      <c r="L42" s="18">
        <v>0</v>
      </c>
      <c r="M42" s="18">
        <v>0</v>
      </c>
      <c r="N42" s="18">
        <v>0</v>
      </c>
      <c r="O42" s="18">
        <v>0</v>
      </c>
      <c r="P42" s="18">
        <v>1</v>
      </c>
      <c r="Q42" s="18">
        <v>0</v>
      </c>
      <c r="R42" s="34">
        <v>3</v>
      </c>
      <c r="S42" s="34">
        <v>3</v>
      </c>
      <c r="T42" s="34">
        <v>2</v>
      </c>
      <c r="U42" s="34">
        <v>8</v>
      </c>
      <c r="V42" s="34">
        <v>33</v>
      </c>
      <c r="X42" s="18">
        <f t="shared" si="4"/>
        <v>22</v>
      </c>
      <c r="Y42" s="18">
        <f t="shared" si="5"/>
        <v>0</v>
      </c>
      <c r="Z42" s="18">
        <f t="shared" si="6"/>
        <v>6</v>
      </c>
      <c r="AA42" s="18">
        <f t="shared" si="7"/>
        <v>156</v>
      </c>
      <c r="AB42" s="18">
        <f>ROUND(($F42-SUM($O42:$P42))*'Cust MB Ind True Rate Spread'!$E$25,0)</f>
        <v>4</v>
      </c>
      <c r="AC42" s="18">
        <f t="shared" si="8"/>
        <v>3</v>
      </c>
      <c r="AD42" s="18">
        <f t="shared" si="9"/>
        <v>9</v>
      </c>
      <c r="AE42" s="18">
        <f>ROUND(($H42-SUM($R42:$S42))*'Cust MB Ind True Rate Spread'!$H$25,0)</f>
        <v>6</v>
      </c>
      <c r="AF42" s="18">
        <f t="shared" si="10"/>
        <v>9</v>
      </c>
      <c r="AG42" s="18">
        <f>ROUND(($I42-SUM($T42:$U42))*'Cust MB Ind True Rate Spread'!$J$25,0)</f>
        <v>2</v>
      </c>
      <c r="AH42" s="34">
        <f t="shared" si="2"/>
        <v>1</v>
      </c>
      <c r="AK42" s="43">
        <f t="shared" si="3"/>
        <v>217</v>
      </c>
    </row>
    <row r="43" spans="1:37">
      <c r="A43" s="18">
        <f t="shared" si="12"/>
        <v>2015</v>
      </c>
      <c r="B43" s="18" t="s">
        <v>34</v>
      </c>
      <c r="C43" s="34">
        <v>22</v>
      </c>
      <c r="D43" s="18">
        <v>0</v>
      </c>
      <c r="E43" s="34">
        <v>6</v>
      </c>
      <c r="F43" s="34">
        <v>161</v>
      </c>
      <c r="G43" s="34">
        <v>3</v>
      </c>
      <c r="H43" s="34">
        <v>21</v>
      </c>
      <c r="I43" s="34">
        <v>21</v>
      </c>
      <c r="J43" s="34">
        <v>34</v>
      </c>
      <c r="L43" s="18">
        <v>0</v>
      </c>
      <c r="M43" s="18">
        <v>0</v>
      </c>
      <c r="N43" s="18">
        <v>0</v>
      </c>
      <c r="O43" s="18">
        <v>0</v>
      </c>
      <c r="P43" s="18">
        <v>1</v>
      </c>
      <c r="Q43" s="18">
        <v>0</v>
      </c>
      <c r="R43" s="34">
        <v>3</v>
      </c>
      <c r="S43" s="34">
        <v>3</v>
      </c>
      <c r="T43" s="34">
        <v>2</v>
      </c>
      <c r="U43" s="34">
        <v>8</v>
      </c>
      <c r="V43" s="34">
        <v>33</v>
      </c>
      <c r="X43" s="18">
        <f t="shared" si="4"/>
        <v>22</v>
      </c>
      <c r="Y43" s="18">
        <f t="shared" si="5"/>
        <v>0</v>
      </c>
      <c r="Z43" s="18">
        <f t="shared" si="6"/>
        <v>6</v>
      </c>
      <c r="AA43" s="18">
        <f t="shared" si="7"/>
        <v>156</v>
      </c>
      <c r="AB43" s="18">
        <f>ROUND(($F43-SUM($O43:$P43))*'Cust MB Ind True Rate Spread'!$E$25,0)</f>
        <v>4</v>
      </c>
      <c r="AC43" s="18">
        <f t="shared" si="8"/>
        <v>3</v>
      </c>
      <c r="AD43" s="18">
        <f t="shared" si="9"/>
        <v>9</v>
      </c>
      <c r="AE43" s="18">
        <f>ROUND(($H43-SUM($R43:$S43))*'Cust MB Ind True Rate Spread'!$H$25,0)</f>
        <v>6</v>
      </c>
      <c r="AF43" s="18">
        <f t="shared" si="10"/>
        <v>9</v>
      </c>
      <c r="AG43" s="18">
        <f>ROUND(($I43-SUM($T43:$U43))*'Cust MB Ind True Rate Spread'!$J$25,0)</f>
        <v>2</v>
      </c>
      <c r="AH43" s="34">
        <f t="shared" si="2"/>
        <v>1</v>
      </c>
      <c r="AK43" s="43">
        <f t="shared" si="3"/>
        <v>217</v>
      </c>
    </row>
    <row r="44" spans="1:37">
      <c r="A44" s="18">
        <f t="shared" si="12"/>
        <v>2015</v>
      </c>
      <c r="B44" s="18" t="s">
        <v>35</v>
      </c>
      <c r="C44" s="34">
        <v>22</v>
      </c>
      <c r="D44" s="18">
        <v>0</v>
      </c>
      <c r="E44" s="34">
        <v>6</v>
      </c>
      <c r="F44" s="34">
        <v>161</v>
      </c>
      <c r="G44" s="34">
        <v>3</v>
      </c>
      <c r="H44" s="34">
        <v>21</v>
      </c>
      <c r="I44" s="34">
        <v>21</v>
      </c>
      <c r="J44" s="34">
        <v>34</v>
      </c>
      <c r="L44" s="18">
        <v>0</v>
      </c>
      <c r="M44" s="18">
        <v>0</v>
      </c>
      <c r="N44" s="18">
        <v>0</v>
      </c>
      <c r="O44" s="18">
        <v>0</v>
      </c>
      <c r="P44" s="18">
        <v>1</v>
      </c>
      <c r="Q44" s="18">
        <v>0</v>
      </c>
      <c r="R44" s="34">
        <v>3</v>
      </c>
      <c r="S44" s="34">
        <v>3</v>
      </c>
      <c r="T44" s="34">
        <v>2</v>
      </c>
      <c r="U44" s="34">
        <v>8</v>
      </c>
      <c r="V44" s="34">
        <v>33</v>
      </c>
      <c r="X44" s="18">
        <f t="shared" si="4"/>
        <v>22</v>
      </c>
      <c r="Y44" s="18">
        <f t="shared" si="5"/>
        <v>0</v>
      </c>
      <c r="Z44" s="18">
        <f t="shared" si="6"/>
        <v>6</v>
      </c>
      <c r="AA44" s="18">
        <f t="shared" si="7"/>
        <v>156</v>
      </c>
      <c r="AB44" s="18">
        <f>ROUND(($F44-SUM($O44:$P44))*'Cust MB Ind True Rate Spread'!$E$25,0)</f>
        <v>4</v>
      </c>
      <c r="AC44" s="18">
        <f t="shared" si="8"/>
        <v>3</v>
      </c>
      <c r="AD44" s="18">
        <f t="shared" si="9"/>
        <v>9</v>
      </c>
      <c r="AE44" s="18">
        <f>ROUND(($H44-SUM($R44:$S44))*'Cust MB Ind True Rate Spread'!$H$25,0)</f>
        <v>6</v>
      </c>
      <c r="AF44" s="18">
        <f t="shared" si="10"/>
        <v>9</v>
      </c>
      <c r="AG44" s="18">
        <f>ROUND(($I44-SUM($T44:$U44))*'Cust MB Ind True Rate Spread'!$J$25,0)</f>
        <v>2</v>
      </c>
      <c r="AH44" s="34">
        <f t="shared" si="2"/>
        <v>1</v>
      </c>
      <c r="AK44" s="43">
        <f t="shared" si="3"/>
        <v>217</v>
      </c>
    </row>
    <row r="45" spans="1:37">
      <c r="A45" s="18">
        <f t="shared" si="12"/>
        <v>2015</v>
      </c>
      <c r="B45" s="18" t="s">
        <v>36</v>
      </c>
      <c r="C45" s="34">
        <v>22</v>
      </c>
      <c r="D45" s="18">
        <v>0</v>
      </c>
      <c r="E45" s="34">
        <v>6</v>
      </c>
      <c r="F45" s="34">
        <v>161</v>
      </c>
      <c r="G45" s="34">
        <v>3</v>
      </c>
      <c r="H45" s="34">
        <v>21</v>
      </c>
      <c r="I45" s="34">
        <v>21</v>
      </c>
      <c r="J45" s="34">
        <v>34</v>
      </c>
      <c r="L45" s="18">
        <v>0</v>
      </c>
      <c r="M45" s="18">
        <v>0</v>
      </c>
      <c r="N45" s="18">
        <v>0</v>
      </c>
      <c r="O45" s="18">
        <v>0</v>
      </c>
      <c r="P45" s="18">
        <v>1</v>
      </c>
      <c r="Q45" s="18">
        <v>0</v>
      </c>
      <c r="R45" s="34">
        <v>3</v>
      </c>
      <c r="S45" s="34">
        <v>3</v>
      </c>
      <c r="T45" s="34">
        <v>2</v>
      </c>
      <c r="U45" s="34">
        <v>8</v>
      </c>
      <c r="V45" s="34">
        <v>33</v>
      </c>
      <c r="X45" s="18">
        <f t="shared" si="4"/>
        <v>22</v>
      </c>
      <c r="Y45" s="18">
        <f t="shared" si="5"/>
        <v>0</v>
      </c>
      <c r="Z45" s="18">
        <f t="shared" si="6"/>
        <v>6</v>
      </c>
      <c r="AA45" s="18">
        <f t="shared" si="7"/>
        <v>156</v>
      </c>
      <c r="AB45" s="18">
        <f>ROUND(($F45-SUM($O45:$P45))*'Cust MB Ind True Rate Spread'!$E$25,0)</f>
        <v>4</v>
      </c>
      <c r="AC45" s="18">
        <f t="shared" si="8"/>
        <v>3</v>
      </c>
      <c r="AD45" s="18">
        <f t="shared" si="9"/>
        <v>9</v>
      </c>
      <c r="AE45" s="18">
        <f>ROUND(($H45-SUM($R45:$S45))*'Cust MB Ind True Rate Spread'!$H$25,0)</f>
        <v>6</v>
      </c>
      <c r="AF45" s="18">
        <f t="shared" si="10"/>
        <v>9</v>
      </c>
      <c r="AG45" s="18">
        <f>ROUND(($I45-SUM($T45:$U45))*'Cust MB Ind True Rate Spread'!$J$25,0)</f>
        <v>2</v>
      </c>
      <c r="AH45" s="34">
        <f t="shared" si="2"/>
        <v>1</v>
      </c>
      <c r="AK45" s="43">
        <f t="shared" si="3"/>
        <v>217</v>
      </c>
    </row>
    <row r="46" spans="1:37">
      <c r="A46" s="18">
        <f t="shared" si="12"/>
        <v>2015</v>
      </c>
      <c r="B46" s="18" t="s">
        <v>41</v>
      </c>
      <c r="C46" s="34">
        <v>22</v>
      </c>
      <c r="D46" s="18">
        <v>0</v>
      </c>
      <c r="E46" s="34">
        <v>6</v>
      </c>
      <c r="F46" s="34">
        <v>162</v>
      </c>
      <c r="G46" s="34">
        <v>3</v>
      </c>
      <c r="H46" s="34">
        <v>21</v>
      </c>
      <c r="I46" s="34">
        <v>21</v>
      </c>
      <c r="J46" s="34">
        <v>34</v>
      </c>
      <c r="L46" s="18">
        <v>0</v>
      </c>
      <c r="M46" s="18">
        <v>0</v>
      </c>
      <c r="N46" s="18">
        <v>0</v>
      </c>
      <c r="O46" s="18">
        <v>0</v>
      </c>
      <c r="P46" s="18">
        <v>1</v>
      </c>
      <c r="Q46" s="18">
        <v>0</v>
      </c>
      <c r="R46" s="34">
        <v>3</v>
      </c>
      <c r="S46" s="34">
        <v>3</v>
      </c>
      <c r="T46" s="34">
        <v>2</v>
      </c>
      <c r="U46" s="34">
        <v>8</v>
      </c>
      <c r="V46" s="34">
        <v>33</v>
      </c>
      <c r="X46" s="18">
        <f t="shared" si="4"/>
        <v>22</v>
      </c>
      <c r="Y46" s="18">
        <f t="shared" si="5"/>
        <v>0</v>
      </c>
      <c r="Z46" s="18">
        <f t="shared" si="6"/>
        <v>6</v>
      </c>
      <c r="AA46" s="18">
        <f t="shared" si="7"/>
        <v>157</v>
      </c>
      <c r="AB46" s="18">
        <f>ROUND(($F46-SUM($O46:$P46))*'Cust MB Ind True Rate Spread'!$E$25,0)</f>
        <v>4</v>
      </c>
      <c r="AC46" s="18">
        <f t="shared" si="8"/>
        <v>3</v>
      </c>
      <c r="AD46" s="18">
        <f t="shared" si="9"/>
        <v>9</v>
      </c>
      <c r="AE46" s="18">
        <f>ROUND(($H46-SUM($R46:$S46))*'Cust MB Ind True Rate Spread'!$H$25,0)</f>
        <v>6</v>
      </c>
      <c r="AF46" s="18">
        <f t="shared" si="10"/>
        <v>9</v>
      </c>
      <c r="AG46" s="18">
        <f>ROUND(($I46-SUM($T46:$U46))*'Cust MB Ind True Rate Spread'!$J$25,0)</f>
        <v>2</v>
      </c>
      <c r="AH46" s="34">
        <f t="shared" si="2"/>
        <v>1</v>
      </c>
      <c r="AK46" s="43">
        <f t="shared" si="3"/>
        <v>218</v>
      </c>
    </row>
    <row r="47" spans="1:37">
      <c r="A47" s="18">
        <f t="shared" si="12"/>
        <v>2015</v>
      </c>
      <c r="B47" s="18" t="s">
        <v>42</v>
      </c>
      <c r="C47" s="34">
        <v>22</v>
      </c>
      <c r="D47" s="18">
        <v>0</v>
      </c>
      <c r="E47" s="34">
        <v>6</v>
      </c>
      <c r="F47" s="34">
        <v>163</v>
      </c>
      <c r="G47" s="34">
        <v>3</v>
      </c>
      <c r="H47" s="34">
        <v>21</v>
      </c>
      <c r="I47" s="34">
        <v>21</v>
      </c>
      <c r="J47" s="34">
        <v>34</v>
      </c>
      <c r="L47" s="18">
        <v>0</v>
      </c>
      <c r="M47" s="18">
        <v>0</v>
      </c>
      <c r="N47" s="18">
        <v>0</v>
      </c>
      <c r="O47" s="18">
        <v>0</v>
      </c>
      <c r="P47" s="18">
        <v>1</v>
      </c>
      <c r="Q47" s="18">
        <v>0</v>
      </c>
      <c r="R47" s="34">
        <v>3</v>
      </c>
      <c r="S47" s="34">
        <v>3</v>
      </c>
      <c r="T47" s="34">
        <v>2</v>
      </c>
      <c r="U47" s="34">
        <v>8</v>
      </c>
      <c r="V47" s="34">
        <v>33</v>
      </c>
      <c r="X47" s="18">
        <f t="shared" si="4"/>
        <v>22</v>
      </c>
      <c r="Y47" s="18">
        <f t="shared" si="5"/>
        <v>0</v>
      </c>
      <c r="Z47" s="18">
        <f t="shared" si="6"/>
        <v>6</v>
      </c>
      <c r="AA47" s="18">
        <f t="shared" si="7"/>
        <v>158</v>
      </c>
      <c r="AB47" s="18">
        <f>ROUND(($F47-SUM($O47:$P47))*'Cust MB Ind True Rate Spread'!$E$25,0)</f>
        <v>4</v>
      </c>
      <c r="AC47" s="18">
        <f t="shared" si="8"/>
        <v>3</v>
      </c>
      <c r="AD47" s="18">
        <f t="shared" si="9"/>
        <v>9</v>
      </c>
      <c r="AE47" s="18">
        <f>ROUND(($H47-SUM($R47:$S47))*'Cust MB Ind True Rate Spread'!$H$25,0)</f>
        <v>6</v>
      </c>
      <c r="AF47" s="18">
        <f t="shared" si="10"/>
        <v>9</v>
      </c>
      <c r="AG47" s="18">
        <f>ROUND(($I47-SUM($T47:$U47))*'Cust MB Ind True Rate Spread'!$J$25,0)</f>
        <v>2</v>
      </c>
      <c r="AH47" s="34">
        <f t="shared" si="2"/>
        <v>1</v>
      </c>
      <c r="AK47" s="43">
        <f t="shared" si="3"/>
        <v>219</v>
      </c>
    </row>
    <row r="48" spans="1:37">
      <c r="A48" s="18">
        <f t="shared" si="12"/>
        <v>2015</v>
      </c>
      <c r="B48" s="18" t="s">
        <v>43</v>
      </c>
      <c r="C48" s="34">
        <v>22</v>
      </c>
      <c r="D48" s="18">
        <v>0</v>
      </c>
      <c r="E48" s="34">
        <v>6</v>
      </c>
      <c r="F48" s="34">
        <v>163</v>
      </c>
      <c r="G48" s="34">
        <v>3</v>
      </c>
      <c r="H48" s="34">
        <v>21</v>
      </c>
      <c r="I48" s="34">
        <v>21</v>
      </c>
      <c r="J48" s="34">
        <v>34</v>
      </c>
      <c r="L48" s="18">
        <v>0</v>
      </c>
      <c r="M48" s="18">
        <v>0</v>
      </c>
      <c r="N48" s="18">
        <v>0</v>
      </c>
      <c r="O48" s="18">
        <v>0</v>
      </c>
      <c r="P48" s="18">
        <v>1</v>
      </c>
      <c r="Q48" s="18">
        <v>0</v>
      </c>
      <c r="R48" s="34">
        <v>3</v>
      </c>
      <c r="S48" s="34">
        <v>3</v>
      </c>
      <c r="T48" s="34">
        <v>2</v>
      </c>
      <c r="U48" s="34">
        <v>8</v>
      </c>
      <c r="V48" s="34">
        <v>33</v>
      </c>
      <c r="X48" s="18">
        <f t="shared" si="4"/>
        <v>22</v>
      </c>
      <c r="Y48" s="18">
        <f t="shared" si="5"/>
        <v>0</v>
      </c>
      <c r="Z48" s="18">
        <f t="shared" si="6"/>
        <v>6</v>
      </c>
      <c r="AA48" s="18">
        <f t="shared" si="7"/>
        <v>158</v>
      </c>
      <c r="AB48" s="18">
        <f>ROUND(($F48-SUM($O48:$P48))*'Cust MB Ind True Rate Spread'!$E$25,0)</f>
        <v>4</v>
      </c>
      <c r="AC48" s="18">
        <f t="shared" si="8"/>
        <v>3</v>
      </c>
      <c r="AD48" s="18">
        <f t="shared" si="9"/>
        <v>9</v>
      </c>
      <c r="AE48" s="18">
        <f>ROUND(($H48-SUM($R48:$S48))*'Cust MB Ind True Rate Spread'!$H$25,0)</f>
        <v>6</v>
      </c>
      <c r="AF48" s="18">
        <f t="shared" si="10"/>
        <v>9</v>
      </c>
      <c r="AG48" s="18">
        <f>ROUND(($I48-SUM($T48:$U48))*'Cust MB Ind True Rate Spread'!$J$25,0)</f>
        <v>2</v>
      </c>
      <c r="AH48" s="34">
        <f t="shared" si="2"/>
        <v>1</v>
      </c>
      <c r="AK48" s="43">
        <f t="shared" si="3"/>
        <v>219</v>
      </c>
    </row>
    <row r="49" spans="1:37">
      <c r="A49" s="18">
        <f t="shared" si="12"/>
        <v>2015</v>
      </c>
      <c r="B49" s="18" t="s">
        <v>44</v>
      </c>
      <c r="C49" s="34">
        <v>22</v>
      </c>
      <c r="D49" s="18">
        <v>0</v>
      </c>
      <c r="E49" s="34">
        <v>6</v>
      </c>
      <c r="F49" s="34">
        <v>163</v>
      </c>
      <c r="G49" s="34">
        <v>3</v>
      </c>
      <c r="H49" s="34">
        <v>21</v>
      </c>
      <c r="I49" s="34">
        <v>21</v>
      </c>
      <c r="J49" s="34">
        <v>34</v>
      </c>
      <c r="L49" s="18">
        <v>0</v>
      </c>
      <c r="M49" s="18">
        <v>0</v>
      </c>
      <c r="N49" s="18">
        <v>0</v>
      </c>
      <c r="O49" s="18">
        <v>0</v>
      </c>
      <c r="P49" s="18">
        <v>1</v>
      </c>
      <c r="Q49" s="18">
        <v>0</v>
      </c>
      <c r="R49" s="34">
        <v>3</v>
      </c>
      <c r="S49" s="34">
        <v>3</v>
      </c>
      <c r="T49" s="34">
        <v>2</v>
      </c>
      <c r="U49" s="34">
        <v>8</v>
      </c>
      <c r="V49" s="34">
        <v>33</v>
      </c>
      <c r="X49" s="18">
        <f t="shared" si="4"/>
        <v>22</v>
      </c>
      <c r="Y49" s="18">
        <f t="shared" si="5"/>
        <v>0</v>
      </c>
      <c r="Z49" s="18">
        <f t="shared" si="6"/>
        <v>6</v>
      </c>
      <c r="AA49" s="18">
        <f t="shared" si="7"/>
        <v>158</v>
      </c>
      <c r="AB49" s="18">
        <f>ROUND(($F49-SUM($O49:$P49))*'Cust MB Ind True Rate Spread'!$E$25,0)</f>
        <v>4</v>
      </c>
      <c r="AC49" s="18">
        <f t="shared" si="8"/>
        <v>3</v>
      </c>
      <c r="AD49" s="18">
        <f t="shared" si="9"/>
        <v>9</v>
      </c>
      <c r="AE49" s="18">
        <f>ROUND(($H49-SUM($R49:$S49))*'Cust MB Ind True Rate Spread'!$H$25,0)</f>
        <v>6</v>
      </c>
      <c r="AF49" s="18">
        <f t="shared" si="10"/>
        <v>9</v>
      </c>
      <c r="AG49" s="18">
        <f>ROUND(($I49-SUM($T49:$U49))*'Cust MB Ind True Rate Spread'!$J$25,0)</f>
        <v>2</v>
      </c>
      <c r="AH49" s="34">
        <f t="shared" si="2"/>
        <v>1</v>
      </c>
      <c r="AK49" s="43">
        <f t="shared" si="3"/>
        <v>219</v>
      </c>
    </row>
    <row r="50" spans="1:37">
      <c r="A50" s="18">
        <f t="shared" si="12"/>
        <v>2015</v>
      </c>
      <c r="B50" s="18" t="s">
        <v>45</v>
      </c>
      <c r="C50" s="34">
        <v>22</v>
      </c>
      <c r="D50" s="18">
        <v>0</v>
      </c>
      <c r="E50" s="34">
        <v>6</v>
      </c>
      <c r="F50" s="34">
        <v>163</v>
      </c>
      <c r="G50" s="34">
        <v>3</v>
      </c>
      <c r="H50" s="34">
        <v>21</v>
      </c>
      <c r="I50" s="34">
        <v>21</v>
      </c>
      <c r="J50" s="34">
        <v>34</v>
      </c>
      <c r="L50" s="18">
        <v>0</v>
      </c>
      <c r="M50" s="18">
        <v>0</v>
      </c>
      <c r="N50" s="18">
        <v>0</v>
      </c>
      <c r="O50" s="18">
        <v>0</v>
      </c>
      <c r="P50" s="18">
        <v>1</v>
      </c>
      <c r="Q50" s="18">
        <v>0</v>
      </c>
      <c r="R50" s="34">
        <v>3</v>
      </c>
      <c r="S50" s="34">
        <v>3</v>
      </c>
      <c r="T50" s="34">
        <v>2</v>
      </c>
      <c r="U50" s="34">
        <v>8</v>
      </c>
      <c r="V50" s="34">
        <v>33</v>
      </c>
      <c r="X50" s="18">
        <f t="shared" si="4"/>
        <v>22</v>
      </c>
      <c r="Y50" s="18">
        <f t="shared" si="5"/>
        <v>0</v>
      </c>
      <c r="Z50" s="18">
        <f t="shared" si="6"/>
        <v>6</v>
      </c>
      <c r="AA50" s="18">
        <f t="shared" si="7"/>
        <v>158</v>
      </c>
      <c r="AB50" s="18">
        <f>ROUND(($F50-SUM($O50:$P50))*'Cust MB Ind True Rate Spread'!$E$25,0)</f>
        <v>4</v>
      </c>
      <c r="AC50" s="18">
        <f t="shared" si="8"/>
        <v>3</v>
      </c>
      <c r="AD50" s="18">
        <f t="shared" si="9"/>
        <v>9</v>
      </c>
      <c r="AE50" s="18">
        <f>ROUND(($H50-SUM($R50:$S50))*'Cust MB Ind True Rate Spread'!$H$25,0)</f>
        <v>6</v>
      </c>
      <c r="AF50" s="18">
        <f t="shared" si="10"/>
        <v>9</v>
      </c>
      <c r="AG50" s="18">
        <f>ROUND(($I50-SUM($T50:$U50))*'Cust MB Ind True Rate Spread'!$J$25,0)</f>
        <v>2</v>
      </c>
      <c r="AH50" s="34">
        <f t="shared" si="2"/>
        <v>1</v>
      </c>
      <c r="AK50" s="43">
        <f t="shared" si="3"/>
        <v>219</v>
      </c>
    </row>
    <row r="51" spans="1:37">
      <c r="A51" s="18">
        <f t="shared" si="12"/>
        <v>2015</v>
      </c>
      <c r="B51" s="18" t="s">
        <v>46</v>
      </c>
      <c r="C51" s="34">
        <v>22</v>
      </c>
      <c r="D51" s="18">
        <v>0</v>
      </c>
      <c r="E51" s="34">
        <v>6</v>
      </c>
      <c r="F51" s="34">
        <v>163</v>
      </c>
      <c r="G51" s="34">
        <v>3</v>
      </c>
      <c r="H51" s="34">
        <v>21</v>
      </c>
      <c r="I51" s="34">
        <v>21</v>
      </c>
      <c r="J51" s="34">
        <v>34</v>
      </c>
      <c r="L51" s="18">
        <v>0</v>
      </c>
      <c r="M51" s="18">
        <v>0</v>
      </c>
      <c r="N51" s="18">
        <v>0</v>
      </c>
      <c r="O51" s="18">
        <v>0</v>
      </c>
      <c r="P51" s="18">
        <v>1</v>
      </c>
      <c r="Q51" s="18">
        <v>0</v>
      </c>
      <c r="R51" s="34">
        <v>3</v>
      </c>
      <c r="S51" s="34">
        <v>3</v>
      </c>
      <c r="T51" s="34">
        <v>2</v>
      </c>
      <c r="U51" s="34">
        <v>8</v>
      </c>
      <c r="V51" s="34">
        <v>33</v>
      </c>
      <c r="X51" s="18">
        <f t="shared" si="4"/>
        <v>22</v>
      </c>
      <c r="Y51" s="18">
        <f t="shared" si="5"/>
        <v>0</v>
      </c>
      <c r="Z51" s="18">
        <f t="shared" si="6"/>
        <v>6</v>
      </c>
      <c r="AA51" s="18">
        <f t="shared" si="7"/>
        <v>158</v>
      </c>
      <c r="AB51" s="18">
        <f>ROUND(($F51-SUM($O51:$P51))*'Cust MB Ind True Rate Spread'!$E$25,0)</f>
        <v>4</v>
      </c>
      <c r="AC51" s="18">
        <f t="shared" si="8"/>
        <v>3</v>
      </c>
      <c r="AD51" s="18">
        <f t="shared" si="9"/>
        <v>9</v>
      </c>
      <c r="AE51" s="18">
        <f>ROUND(($H51-SUM($R51:$S51))*'Cust MB Ind True Rate Spread'!$H$25,0)</f>
        <v>6</v>
      </c>
      <c r="AF51" s="18">
        <f t="shared" si="10"/>
        <v>9</v>
      </c>
      <c r="AG51" s="18">
        <f>ROUND(($I51-SUM($T51:$U51))*'Cust MB Ind True Rate Spread'!$J$25,0)</f>
        <v>2</v>
      </c>
      <c r="AH51" s="34">
        <f t="shared" si="2"/>
        <v>1</v>
      </c>
      <c r="AK51" s="43">
        <f t="shared" si="3"/>
        <v>219</v>
      </c>
    </row>
    <row r="52" spans="1:37">
      <c r="A52" s="18">
        <f t="shared" si="12"/>
        <v>2016</v>
      </c>
      <c r="B52" s="18" t="s">
        <v>31</v>
      </c>
      <c r="C52" s="34">
        <v>22</v>
      </c>
      <c r="D52" s="18">
        <v>0</v>
      </c>
      <c r="E52" s="34">
        <v>6</v>
      </c>
      <c r="F52" s="34">
        <v>163</v>
      </c>
      <c r="G52" s="34">
        <v>3</v>
      </c>
      <c r="H52" s="34">
        <v>21</v>
      </c>
      <c r="I52" s="34">
        <v>21</v>
      </c>
      <c r="J52" s="34">
        <v>34</v>
      </c>
      <c r="L52" s="18">
        <v>0</v>
      </c>
      <c r="M52" s="18">
        <v>0</v>
      </c>
      <c r="N52" s="18">
        <v>0</v>
      </c>
      <c r="O52" s="18">
        <v>0</v>
      </c>
      <c r="P52" s="18">
        <v>1</v>
      </c>
      <c r="Q52" s="18">
        <v>0</v>
      </c>
      <c r="R52" s="34">
        <v>3</v>
      </c>
      <c r="S52" s="34">
        <v>3</v>
      </c>
      <c r="T52" s="34">
        <v>2</v>
      </c>
      <c r="U52" s="34">
        <v>8</v>
      </c>
      <c r="V52" s="34">
        <v>33</v>
      </c>
      <c r="X52" s="18">
        <f t="shared" si="4"/>
        <v>22</v>
      </c>
      <c r="Y52" s="18">
        <f t="shared" si="5"/>
        <v>0</v>
      </c>
      <c r="Z52" s="18">
        <f t="shared" si="6"/>
        <v>6</v>
      </c>
      <c r="AA52" s="18">
        <f t="shared" si="7"/>
        <v>158</v>
      </c>
      <c r="AB52" s="18">
        <f>ROUND(($F52-SUM($O52:$P52))*'Cust MB Ind True Rate Spread'!$E$25,0)</f>
        <v>4</v>
      </c>
      <c r="AC52" s="18">
        <f t="shared" si="8"/>
        <v>3</v>
      </c>
      <c r="AD52" s="18">
        <f t="shared" si="9"/>
        <v>9</v>
      </c>
      <c r="AE52" s="18">
        <f>ROUND(($H52-SUM($R52:$S52))*'Cust MB Ind True Rate Spread'!$H$25,0)</f>
        <v>6</v>
      </c>
      <c r="AF52" s="18">
        <f t="shared" si="10"/>
        <v>9</v>
      </c>
      <c r="AG52" s="18">
        <f>ROUND(($I52-SUM($T52:$U52))*'Cust MB Ind True Rate Spread'!$J$25,0)</f>
        <v>2</v>
      </c>
      <c r="AH52" s="34">
        <f t="shared" si="2"/>
        <v>1</v>
      </c>
      <c r="AK52" s="43">
        <f t="shared" si="3"/>
        <v>219</v>
      </c>
    </row>
    <row r="53" spans="1:37">
      <c r="A53" s="18">
        <f t="shared" si="12"/>
        <v>2016</v>
      </c>
      <c r="B53" s="18" t="s">
        <v>32</v>
      </c>
      <c r="C53" s="34">
        <v>22</v>
      </c>
      <c r="D53" s="18">
        <v>0</v>
      </c>
      <c r="E53" s="34">
        <v>6</v>
      </c>
      <c r="F53" s="34">
        <v>163</v>
      </c>
      <c r="G53" s="34">
        <v>3</v>
      </c>
      <c r="H53" s="34">
        <v>21</v>
      </c>
      <c r="I53" s="34">
        <v>21</v>
      </c>
      <c r="J53" s="34">
        <v>34</v>
      </c>
      <c r="L53" s="18">
        <v>0</v>
      </c>
      <c r="M53" s="18">
        <v>0</v>
      </c>
      <c r="N53" s="18">
        <v>0</v>
      </c>
      <c r="O53" s="18">
        <v>0</v>
      </c>
      <c r="P53" s="18">
        <v>1</v>
      </c>
      <c r="Q53" s="18">
        <v>0</v>
      </c>
      <c r="R53" s="34">
        <v>3</v>
      </c>
      <c r="S53" s="34">
        <v>3</v>
      </c>
      <c r="T53" s="34">
        <v>2</v>
      </c>
      <c r="U53" s="34">
        <v>8</v>
      </c>
      <c r="V53" s="34">
        <v>33</v>
      </c>
      <c r="X53" s="18">
        <f t="shared" si="4"/>
        <v>22</v>
      </c>
      <c r="Y53" s="18">
        <f t="shared" si="5"/>
        <v>0</v>
      </c>
      <c r="Z53" s="18">
        <f t="shared" si="6"/>
        <v>6</v>
      </c>
      <c r="AA53" s="18">
        <f t="shared" si="7"/>
        <v>158</v>
      </c>
      <c r="AB53" s="18">
        <f>ROUND(($F53-SUM($O53:$P53))*'Cust MB Ind True Rate Spread'!$E$25,0)</f>
        <v>4</v>
      </c>
      <c r="AC53" s="18">
        <f t="shared" si="8"/>
        <v>3</v>
      </c>
      <c r="AD53" s="18">
        <f t="shared" si="9"/>
        <v>9</v>
      </c>
      <c r="AE53" s="18">
        <f>ROUND(($H53-SUM($R53:$S53))*'Cust MB Ind True Rate Spread'!$H$25,0)</f>
        <v>6</v>
      </c>
      <c r="AF53" s="18">
        <f t="shared" si="10"/>
        <v>9</v>
      </c>
      <c r="AG53" s="18">
        <f>ROUND(($I53-SUM($T53:$U53))*'Cust MB Ind True Rate Spread'!$J$25,0)</f>
        <v>2</v>
      </c>
      <c r="AH53" s="34">
        <f t="shared" si="2"/>
        <v>1</v>
      </c>
      <c r="AK53" s="43">
        <f t="shared" si="3"/>
        <v>219</v>
      </c>
    </row>
    <row r="54" spans="1:37">
      <c r="A54" s="18">
        <f t="shared" si="12"/>
        <v>2016</v>
      </c>
      <c r="B54" s="18" t="s">
        <v>33</v>
      </c>
      <c r="C54" s="34">
        <v>22</v>
      </c>
      <c r="D54" s="18">
        <v>0</v>
      </c>
      <c r="E54" s="34">
        <v>6</v>
      </c>
      <c r="F54" s="34">
        <v>163</v>
      </c>
      <c r="G54" s="34">
        <v>3</v>
      </c>
      <c r="H54" s="34">
        <v>21</v>
      </c>
      <c r="I54" s="34">
        <v>21</v>
      </c>
      <c r="J54" s="34">
        <v>34</v>
      </c>
      <c r="L54" s="18">
        <v>0</v>
      </c>
      <c r="M54" s="18">
        <v>0</v>
      </c>
      <c r="N54" s="18">
        <v>0</v>
      </c>
      <c r="O54" s="18">
        <v>0</v>
      </c>
      <c r="P54" s="18">
        <v>1</v>
      </c>
      <c r="Q54" s="18">
        <v>0</v>
      </c>
      <c r="R54" s="34">
        <v>3</v>
      </c>
      <c r="S54" s="34">
        <v>3</v>
      </c>
      <c r="T54" s="34">
        <v>2</v>
      </c>
      <c r="U54" s="34">
        <v>8</v>
      </c>
      <c r="V54" s="34">
        <v>33</v>
      </c>
      <c r="X54" s="18">
        <f t="shared" si="4"/>
        <v>22</v>
      </c>
      <c r="Y54" s="18">
        <f t="shared" si="5"/>
        <v>0</v>
      </c>
      <c r="Z54" s="18">
        <f t="shared" si="6"/>
        <v>6</v>
      </c>
      <c r="AA54" s="18">
        <f t="shared" si="7"/>
        <v>158</v>
      </c>
      <c r="AB54" s="18">
        <f>ROUND(($F54-SUM($O54:$P54))*'Cust MB Ind True Rate Spread'!$E$25,0)</f>
        <v>4</v>
      </c>
      <c r="AC54" s="18">
        <f t="shared" si="8"/>
        <v>3</v>
      </c>
      <c r="AD54" s="18">
        <f t="shared" si="9"/>
        <v>9</v>
      </c>
      <c r="AE54" s="18">
        <f>ROUND(($H54-SUM($R54:$S54))*'Cust MB Ind True Rate Spread'!$H$25,0)</f>
        <v>6</v>
      </c>
      <c r="AF54" s="18">
        <f t="shared" si="10"/>
        <v>9</v>
      </c>
      <c r="AG54" s="18">
        <f>ROUND(($I54-SUM($T54:$U54))*'Cust MB Ind True Rate Spread'!$J$25,0)</f>
        <v>2</v>
      </c>
      <c r="AH54" s="34">
        <f t="shared" si="2"/>
        <v>1</v>
      </c>
      <c r="AK54" s="43">
        <f t="shared" si="3"/>
        <v>219</v>
      </c>
    </row>
    <row r="55" spans="1:37">
      <c r="A55" s="18">
        <f t="shared" si="12"/>
        <v>2016</v>
      </c>
      <c r="B55" s="18" t="s">
        <v>34</v>
      </c>
      <c r="C55" s="34">
        <v>22</v>
      </c>
      <c r="D55" s="18">
        <v>0</v>
      </c>
      <c r="E55" s="34">
        <v>6</v>
      </c>
      <c r="F55" s="34">
        <v>163</v>
      </c>
      <c r="G55" s="34">
        <v>3</v>
      </c>
      <c r="H55" s="34">
        <v>21</v>
      </c>
      <c r="I55" s="34">
        <v>21</v>
      </c>
      <c r="J55" s="34">
        <v>34</v>
      </c>
      <c r="L55" s="18">
        <v>0</v>
      </c>
      <c r="M55" s="18">
        <v>0</v>
      </c>
      <c r="N55" s="18">
        <v>0</v>
      </c>
      <c r="O55" s="18">
        <v>0</v>
      </c>
      <c r="P55" s="18">
        <v>1</v>
      </c>
      <c r="Q55" s="18">
        <v>0</v>
      </c>
      <c r="R55" s="34">
        <v>3</v>
      </c>
      <c r="S55" s="34">
        <v>3</v>
      </c>
      <c r="T55" s="34">
        <v>2</v>
      </c>
      <c r="U55" s="34">
        <v>8</v>
      </c>
      <c r="V55" s="34">
        <v>33</v>
      </c>
      <c r="X55" s="18">
        <f t="shared" si="4"/>
        <v>22</v>
      </c>
      <c r="Y55" s="18">
        <f t="shared" si="5"/>
        <v>0</v>
      </c>
      <c r="Z55" s="18">
        <f t="shared" si="6"/>
        <v>6</v>
      </c>
      <c r="AA55" s="18">
        <f t="shared" si="7"/>
        <v>158</v>
      </c>
      <c r="AB55" s="18">
        <f>ROUND(($F55-SUM($O55:$P55))*'Cust MB Ind True Rate Spread'!$E$25,0)</f>
        <v>4</v>
      </c>
      <c r="AC55" s="18">
        <f t="shared" si="8"/>
        <v>3</v>
      </c>
      <c r="AD55" s="18">
        <f t="shared" si="9"/>
        <v>9</v>
      </c>
      <c r="AE55" s="18">
        <f>ROUND(($H55-SUM($R55:$S55))*'Cust MB Ind True Rate Spread'!$H$25,0)</f>
        <v>6</v>
      </c>
      <c r="AF55" s="18">
        <f t="shared" si="10"/>
        <v>9</v>
      </c>
      <c r="AG55" s="18">
        <f>ROUND(($I55-SUM($T55:$U55))*'Cust MB Ind True Rate Spread'!$J$25,0)</f>
        <v>2</v>
      </c>
      <c r="AH55" s="34">
        <f t="shared" si="2"/>
        <v>1</v>
      </c>
      <c r="AK55" s="43">
        <f t="shared" si="3"/>
        <v>219</v>
      </c>
    </row>
    <row r="56" spans="1:37">
      <c r="A56" s="18">
        <f t="shared" si="12"/>
        <v>2016</v>
      </c>
      <c r="B56" s="18" t="s">
        <v>35</v>
      </c>
      <c r="C56" s="34">
        <v>22</v>
      </c>
      <c r="D56" s="18">
        <v>0</v>
      </c>
      <c r="E56" s="34">
        <v>6</v>
      </c>
      <c r="F56" s="34">
        <v>163</v>
      </c>
      <c r="G56" s="34">
        <v>3</v>
      </c>
      <c r="H56" s="34">
        <v>21</v>
      </c>
      <c r="I56" s="34">
        <v>21</v>
      </c>
      <c r="J56" s="34">
        <v>34</v>
      </c>
      <c r="L56" s="18">
        <v>0</v>
      </c>
      <c r="M56" s="18">
        <v>0</v>
      </c>
      <c r="N56" s="18">
        <v>0</v>
      </c>
      <c r="O56" s="18">
        <v>0</v>
      </c>
      <c r="P56" s="18">
        <v>1</v>
      </c>
      <c r="Q56" s="18">
        <v>0</v>
      </c>
      <c r="R56" s="34">
        <v>3</v>
      </c>
      <c r="S56" s="34">
        <v>3</v>
      </c>
      <c r="T56" s="34">
        <v>2</v>
      </c>
      <c r="U56" s="34">
        <v>8</v>
      </c>
      <c r="V56" s="34">
        <v>33</v>
      </c>
      <c r="X56" s="18">
        <f t="shared" si="4"/>
        <v>22</v>
      </c>
      <c r="Y56" s="18">
        <f t="shared" si="5"/>
        <v>0</v>
      </c>
      <c r="Z56" s="18">
        <f t="shared" si="6"/>
        <v>6</v>
      </c>
      <c r="AA56" s="18">
        <f t="shared" si="7"/>
        <v>158</v>
      </c>
      <c r="AB56" s="18">
        <f>ROUND(($F56-SUM($O56:$P56))*'Cust MB Ind True Rate Spread'!$E$25,0)</f>
        <v>4</v>
      </c>
      <c r="AC56" s="18">
        <f t="shared" si="8"/>
        <v>3</v>
      </c>
      <c r="AD56" s="18">
        <f t="shared" si="9"/>
        <v>9</v>
      </c>
      <c r="AE56" s="18">
        <f>ROUND(($H56-SUM($R56:$S56))*'Cust MB Ind True Rate Spread'!$H$25,0)</f>
        <v>6</v>
      </c>
      <c r="AF56" s="18">
        <f t="shared" si="10"/>
        <v>9</v>
      </c>
      <c r="AG56" s="18">
        <f>ROUND(($I56-SUM($T56:$U56))*'Cust MB Ind True Rate Spread'!$J$25,0)</f>
        <v>2</v>
      </c>
      <c r="AH56" s="34">
        <f t="shared" si="2"/>
        <v>1</v>
      </c>
      <c r="AK56" s="43">
        <f t="shared" si="3"/>
        <v>219</v>
      </c>
    </row>
    <row r="57" spans="1:37">
      <c r="A57" s="18">
        <f t="shared" si="12"/>
        <v>2016</v>
      </c>
      <c r="B57" s="18" t="s">
        <v>36</v>
      </c>
      <c r="C57" s="34">
        <v>22</v>
      </c>
      <c r="D57" s="18">
        <v>0</v>
      </c>
      <c r="E57" s="34">
        <v>6</v>
      </c>
      <c r="F57" s="34">
        <v>163</v>
      </c>
      <c r="G57" s="34">
        <v>3</v>
      </c>
      <c r="H57" s="34">
        <v>21</v>
      </c>
      <c r="I57" s="34">
        <v>21</v>
      </c>
      <c r="J57" s="34">
        <v>34</v>
      </c>
      <c r="L57" s="18">
        <v>0</v>
      </c>
      <c r="M57" s="18">
        <v>0</v>
      </c>
      <c r="N57" s="18">
        <v>0</v>
      </c>
      <c r="O57" s="18">
        <v>0</v>
      </c>
      <c r="P57" s="18">
        <v>1</v>
      </c>
      <c r="Q57" s="18">
        <v>0</v>
      </c>
      <c r="R57" s="34">
        <v>3</v>
      </c>
      <c r="S57" s="34">
        <v>3</v>
      </c>
      <c r="T57" s="34">
        <v>2</v>
      </c>
      <c r="U57" s="34">
        <v>8</v>
      </c>
      <c r="V57" s="34">
        <v>33</v>
      </c>
      <c r="X57" s="18">
        <f t="shared" si="4"/>
        <v>22</v>
      </c>
      <c r="Y57" s="18">
        <f t="shared" si="5"/>
        <v>0</v>
      </c>
      <c r="Z57" s="18">
        <f t="shared" si="6"/>
        <v>6</v>
      </c>
      <c r="AA57" s="18">
        <f t="shared" si="7"/>
        <v>158</v>
      </c>
      <c r="AB57" s="18">
        <f>ROUND(($F57-SUM($O57:$P57))*'Cust MB Ind True Rate Spread'!$E$25,0)</f>
        <v>4</v>
      </c>
      <c r="AC57" s="18">
        <f t="shared" si="8"/>
        <v>3</v>
      </c>
      <c r="AD57" s="18">
        <f t="shared" si="9"/>
        <v>9</v>
      </c>
      <c r="AE57" s="18">
        <f>ROUND(($H57-SUM($R57:$S57))*'Cust MB Ind True Rate Spread'!$H$25,0)</f>
        <v>6</v>
      </c>
      <c r="AF57" s="18">
        <f t="shared" si="10"/>
        <v>9</v>
      </c>
      <c r="AG57" s="18">
        <f>ROUND(($I57-SUM($T57:$U57))*'Cust MB Ind True Rate Spread'!$J$25,0)</f>
        <v>2</v>
      </c>
      <c r="AH57" s="34">
        <f t="shared" si="2"/>
        <v>1</v>
      </c>
      <c r="AK57" s="43">
        <f t="shared" si="3"/>
        <v>219</v>
      </c>
    </row>
    <row r="58" spans="1:37">
      <c r="A58" s="18">
        <f t="shared" si="12"/>
        <v>2016</v>
      </c>
      <c r="B58" s="18" t="s">
        <v>41</v>
      </c>
      <c r="C58" s="34">
        <v>22</v>
      </c>
      <c r="D58" s="18">
        <v>0</v>
      </c>
      <c r="E58" s="34">
        <v>6</v>
      </c>
      <c r="F58" s="34">
        <v>163</v>
      </c>
      <c r="G58" s="34">
        <v>3</v>
      </c>
      <c r="H58" s="34">
        <v>21</v>
      </c>
      <c r="I58" s="34">
        <v>21</v>
      </c>
      <c r="J58" s="34">
        <v>34</v>
      </c>
      <c r="L58" s="18">
        <v>0</v>
      </c>
      <c r="M58" s="18">
        <v>0</v>
      </c>
      <c r="N58" s="18">
        <v>0</v>
      </c>
      <c r="O58" s="18">
        <v>0</v>
      </c>
      <c r="P58" s="18">
        <v>1</v>
      </c>
      <c r="Q58" s="18">
        <v>0</v>
      </c>
      <c r="R58" s="34">
        <v>3</v>
      </c>
      <c r="S58" s="34">
        <v>3</v>
      </c>
      <c r="T58" s="34">
        <v>2</v>
      </c>
      <c r="U58" s="34">
        <v>8</v>
      </c>
      <c r="V58" s="34">
        <v>33</v>
      </c>
      <c r="X58" s="18">
        <f t="shared" si="4"/>
        <v>22</v>
      </c>
      <c r="Y58" s="18">
        <f t="shared" si="5"/>
        <v>0</v>
      </c>
      <c r="Z58" s="18">
        <f t="shared" si="6"/>
        <v>6</v>
      </c>
      <c r="AA58" s="18">
        <f t="shared" si="7"/>
        <v>158</v>
      </c>
      <c r="AB58" s="18">
        <f>ROUND(($F58-SUM($O58:$P58))*'Cust MB Ind True Rate Spread'!$E$25,0)</f>
        <v>4</v>
      </c>
      <c r="AC58" s="18">
        <f t="shared" si="8"/>
        <v>3</v>
      </c>
      <c r="AD58" s="18">
        <f t="shared" si="9"/>
        <v>9</v>
      </c>
      <c r="AE58" s="18">
        <f>ROUND(($H58-SUM($R58:$S58))*'Cust MB Ind True Rate Spread'!$H$25,0)</f>
        <v>6</v>
      </c>
      <c r="AF58" s="18">
        <f t="shared" si="10"/>
        <v>9</v>
      </c>
      <c r="AG58" s="18">
        <f>ROUND(($I58-SUM($T58:$U58))*'Cust MB Ind True Rate Spread'!$J$25,0)</f>
        <v>2</v>
      </c>
      <c r="AH58" s="34">
        <f t="shared" si="2"/>
        <v>1</v>
      </c>
      <c r="AK58" s="43">
        <f t="shared" si="3"/>
        <v>219</v>
      </c>
    </row>
    <row r="59" spans="1:37">
      <c r="A59" s="18">
        <f t="shared" si="12"/>
        <v>2016</v>
      </c>
      <c r="B59" s="18" t="s">
        <v>42</v>
      </c>
      <c r="C59" s="34">
        <v>22</v>
      </c>
      <c r="D59" s="18">
        <v>0</v>
      </c>
      <c r="E59" s="34">
        <v>6</v>
      </c>
      <c r="F59" s="34">
        <v>163</v>
      </c>
      <c r="G59" s="34">
        <v>3</v>
      </c>
      <c r="H59" s="34">
        <v>21</v>
      </c>
      <c r="I59" s="34">
        <v>21</v>
      </c>
      <c r="J59" s="34">
        <v>34</v>
      </c>
      <c r="L59" s="18">
        <v>0</v>
      </c>
      <c r="M59" s="18">
        <v>0</v>
      </c>
      <c r="N59" s="18">
        <v>0</v>
      </c>
      <c r="O59" s="18">
        <v>0</v>
      </c>
      <c r="P59" s="18">
        <v>1</v>
      </c>
      <c r="Q59" s="18">
        <v>0</v>
      </c>
      <c r="R59" s="34">
        <v>3</v>
      </c>
      <c r="S59" s="34">
        <v>3</v>
      </c>
      <c r="T59" s="34">
        <v>2</v>
      </c>
      <c r="U59" s="34">
        <v>8</v>
      </c>
      <c r="V59" s="34">
        <v>33</v>
      </c>
      <c r="X59" s="18">
        <f t="shared" si="4"/>
        <v>22</v>
      </c>
      <c r="Y59" s="18">
        <f t="shared" si="5"/>
        <v>0</v>
      </c>
      <c r="Z59" s="18">
        <f t="shared" si="6"/>
        <v>6</v>
      </c>
      <c r="AA59" s="18">
        <f t="shared" si="7"/>
        <v>158</v>
      </c>
      <c r="AB59" s="18">
        <f>ROUND(($F59-SUM($O59:$P59))*'Cust MB Ind True Rate Spread'!$E$25,0)</f>
        <v>4</v>
      </c>
      <c r="AC59" s="18">
        <f t="shared" si="8"/>
        <v>3</v>
      </c>
      <c r="AD59" s="18">
        <f t="shared" si="9"/>
        <v>9</v>
      </c>
      <c r="AE59" s="18">
        <f>ROUND(($H59-SUM($R59:$S59))*'Cust MB Ind True Rate Spread'!$H$25,0)</f>
        <v>6</v>
      </c>
      <c r="AF59" s="18">
        <f t="shared" si="10"/>
        <v>9</v>
      </c>
      <c r="AG59" s="18">
        <f>ROUND(($I59-SUM($T59:$U59))*'Cust MB Ind True Rate Spread'!$J$25,0)</f>
        <v>2</v>
      </c>
      <c r="AH59" s="34">
        <f t="shared" si="2"/>
        <v>1</v>
      </c>
      <c r="AK59" s="43">
        <f t="shared" si="3"/>
        <v>219</v>
      </c>
    </row>
    <row r="60" spans="1:37">
      <c r="A60" s="18">
        <f t="shared" si="12"/>
        <v>2016</v>
      </c>
      <c r="B60" s="18" t="s">
        <v>43</v>
      </c>
      <c r="C60" s="34">
        <v>22</v>
      </c>
      <c r="D60" s="18">
        <v>0</v>
      </c>
      <c r="E60" s="34">
        <v>6</v>
      </c>
      <c r="F60" s="34">
        <v>163</v>
      </c>
      <c r="G60" s="34">
        <v>3</v>
      </c>
      <c r="H60" s="34">
        <v>21</v>
      </c>
      <c r="I60" s="34">
        <v>21</v>
      </c>
      <c r="J60" s="34">
        <v>34</v>
      </c>
      <c r="L60" s="18">
        <v>0</v>
      </c>
      <c r="M60" s="18">
        <v>0</v>
      </c>
      <c r="N60" s="18">
        <v>0</v>
      </c>
      <c r="O60" s="18">
        <v>0</v>
      </c>
      <c r="P60" s="18">
        <v>1</v>
      </c>
      <c r="Q60" s="18">
        <v>0</v>
      </c>
      <c r="R60" s="34">
        <v>3</v>
      </c>
      <c r="S60" s="34">
        <v>3</v>
      </c>
      <c r="T60" s="34">
        <v>2</v>
      </c>
      <c r="U60" s="34">
        <v>8</v>
      </c>
      <c r="V60" s="34">
        <v>33</v>
      </c>
      <c r="X60" s="18">
        <f t="shared" si="4"/>
        <v>22</v>
      </c>
      <c r="Y60" s="18">
        <f t="shared" si="5"/>
        <v>0</v>
      </c>
      <c r="Z60" s="18">
        <f t="shared" si="6"/>
        <v>6</v>
      </c>
      <c r="AA60" s="18">
        <f t="shared" si="7"/>
        <v>158</v>
      </c>
      <c r="AB60" s="18">
        <f>ROUND(($F60-SUM($O60:$P60))*'Cust MB Ind True Rate Spread'!$E$25,0)</f>
        <v>4</v>
      </c>
      <c r="AC60" s="18">
        <f t="shared" si="8"/>
        <v>3</v>
      </c>
      <c r="AD60" s="18">
        <f t="shared" si="9"/>
        <v>9</v>
      </c>
      <c r="AE60" s="18">
        <f>ROUND(($H60-SUM($R60:$S60))*'Cust MB Ind True Rate Spread'!$H$25,0)</f>
        <v>6</v>
      </c>
      <c r="AF60" s="18">
        <f t="shared" si="10"/>
        <v>9</v>
      </c>
      <c r="AG60" s="18">
        <f>ROUND(($I60-SUM($T60:$U60))*'Cust MB Ind True Rate Spread'!$J$25,0)</f>
        <v>2</v>
      </c>
      <c r="AH60" s="34">
        <f t="shared" si="2"/>
        <v>1</v>
      </c>
      <c r="AK60" s="43">
        <f t="shared" si="3"/>
        <v>219</v>
      </c>
    </row>
    <row r="61" spans="1:37">
      <c r="A61" s="18">
        <f t="shared" si="12"/>
        <v>2016</v>
      </c>
      <c r="B61" s="18" t="s">
        <v>44</v>
      </c>
      <c r="C61" s="34">
        <v>22</v>
      </c>
      <c r="D61" s="18">
        <v>0</v>
      </c>
      <c r="E61" s="34">
        <v>6</v>
      </c>
      <c r="F61" s="34">
        <v>163</v>
      </c>
      <c r="G61" s="34">
        <v>3</v>
      </c>
      <c r="H61" s="34">
        <v>21</v>
      </c>
      <c r="I61" s="34">
        <v>21</v>
      </c>
      <c r="J61" s="34">
        <v>34</v>
      </c>
      <c r="L61" s="18">
        <v>0</v>
      </c>
      <c r="M61" s="18">
        <v>0</v>
      </c>
      <c r="N61" s="18">
        <v>0</v>
      </c>
      <c r="O61" s="18">
        <v>0</v>
      </c>
      <c r="P61" s="18">
        <v>1</v>
      </c>
      <c r="Q61" s="18">
        <v>0</v>
      </c>
      <c r="R61" s="34">
        <v>3</v>
      </c>
      <c r="S61" s="34">
        <v>3</v>
      </c>
      <c r="T61" s="34">
        <v>2</v>
      </c>
      <c r="U61" s="34">
        <v>8</v>
      </c>
      <c r="V61" s="34">
        <v>33</v>
      </c>
      <c r="X61" s="18">
        <f t="shared" si="4"/>
        <v>22</v>
      </c>
      <c r="Y61" s="18">
        <f t="shared" si="5"/>
        <v>0</v>
      </c>
      <c r="Z61" s="18">
        <f t="shared" si="6"/>
        <v>6</v>
      </c>
      <c r="AA61" s="18">
        <f t="shared" si="7"/>
        <v>158</v>
      </c>
      <c r="AB61" s="18">
        <f>ROUND(($F61-SUM($O61:$P61))*'Cust MB Ind True Rate Spread'!$E$25,0)</f>
        <v>4</v>
      </c>
      <c r="AC61" s="18">
        <f t="shared" si="8"/>
        <v>3</v>
      </c>
      <c r="AD61" s="18">
        <f t="shared" si="9"/>
        <v>9</v>
      </c>
      <c r="AE61" s="18">
        <f>ROUND(($H61-SUM($R61:$S61))*'Cust MB Ind True Rate Spread'!$H$25,0)</f>
        <v>6</v>
      </c>
      <c r="AF61" s="18">
        <f t="shared" si="10"/>
        <v>9</v>
      </c>
      <c r="AG61" s="18">
        <f>ROUND(($I61-SUM($T61:$U61))*'Cust MB Ind True Rate Spread'!$J$25,0)</f>
        <v>2</v>
      </c>
      <c r="AH61" s="34">
        <f t="shared" si="2"/>
        <v>1</v>
      </c>
      <c r="AK61" s="43">
        <f t="shared" si="3"/>
        <v>219</v>
      </c>
    </row>
    <row r="62" spans="1:37">
      <c r="A62" s="18">
        <f t="shared" si="12"/>
        <v>2016</v>
      </c>
      <c r="B62" s="18" t="s">
        <v>45</v>
      </c>
      <c r="C62" s="34">
        <v>22</v>
      </c>
      <c r="D62" s="18">
        <v>0</v>
      </c>
      <c r="E62" s="34">
        <v>6</v>
      </c>
      <c r="F62" s="34">
        <v>163</v>
      </c>
      <c r="G62" s="34">
        <v>3</v>
      </c>
      <c r="H62" s="34">
        <v>21</v>
      </c>
      <c r="I62" s="34">
        <v>21</v>
      </c>
      <c r="J62" s="34">
        <v>34</v>
      </c>
      <c r="L62" s="18">
        <v>0</v>
      </c>
      <c r="M62" s="18">
        <v>0</v>
      </c>
      <c r="N62" s="18">
        <v>0</v>
      </c>
      <c r="O62" s="18">
        <v>0</v>
      </c>
      <c r="P62" s="18">
        <v>1</v>
      </c>
      <c r="Q62" s="18">
        <v>0</v>
      </c>
      <c r="R62" s="34">
        <v>3</v>
      </c>
      <c r="S62" s="34">
        <v>3</v>
      </c>
      <c r="T62" s="34">
        <v>2</v>
      </c>
      <c r="U62" s="34">
        <v>8</v>
      </c>
      <c r="V62" s="34">
        <v>33</v>
      </c>
      <c r="X62" s="18">
        <f t="shared" si="4"/>
        <v>22</v>
      </c>
      <c r="Y62" s="18">
        <f t="shared" si="5"/>
        <v>0</v>
      </c>
      <c r="Z62" s="18">
        <f t="shared" si="6"/>
        <v>6</v>
      </c>
      <c r="AA62" s="18">
        <f t="shared" si="7"/>
        <v>158</v>
      </c>
      <c r="AB62" s="18">
        <f>ROUND(($F62-SUM($O62:$P62))*'Cust MB Ind True Rate Spread'!$E$25,0)</f>
        <v>4</v>
      </c>
      <c r="AC62" s="18">
        <f t="shared" si="8"/>
        <v>3</v>
      </c>
      <c r="AD62" s="18">
        <f t="shared" si="9"/>
        <v>9</v>
      </c>
      <c r="AE62" s="18">
        <f>ROUND(($H62-SUM($R62:$S62))*'Cust MB Ind True Rate Spread'!$H$25,0)</f>
        <v>6</v>
      </c>
      <c r="AF62" s="18">
        <f t="shared" si="10"/>
        <v>9</v>
      </c>
      <c r="AG62" s="18">
        <f>ROUND(($I62-SUM($T62:$U62))*'Cust MB Ind True Rate Spread'!$J$25,0)</f>
        <v>2</v>
      </c>
      <c r="AH62" s="34">
        <f t="shared" si="2"/>
        <v>1</v>
      </c>
      <c r="AK62" s="43">
        <f t="shared" si="3"/>
        <v>219</v>
      </c>
    </row>
    <row r="63" spans="1:37">
      <c r="A63" s="18">
        <f t="shared" si="12"/>
        <v>2016</v>
      </c>
      <c r="B63" s="18" t="s">
        <v>46</v>
      </c>
      <c r="C63" s="34">
        <v>22</v>
      </c>
      <c r="D63" s="18">
        <v>0</v>
      </c>
      <c r="E63" s="34">
        <v>6</v>
      </c>
      <c r="F63" s="34">
        <v>164</v>
      </c>
      <c r="G63" s="34">
        <v>3</v>
      </c>
      <c r="H63" s="34">
        <v>21</v>
      </c>
      <c r="I63" s="34">
        <v>21</v>
      </c>
      <c r="J63" s="34">
        <v>34</v>
      </c>
      <c r="L63" s="18">
        <v>0</v>
      </c>
      <c r="M63" s="18">
        <v>0</v>
      </c>
      <c r="N63" s="18">
        <v>0</v>
      </c>
      <c r="O63" s="18">
        <v>0</v>
      </c>
      <c r="P63" s="18">
        <v>1</v>
      </c>
      <c r="Q63" s="18">
        <v>0</v>
      </c>
      <c r="R63" s="34">
        <v>3</v>
      </c>
      <c r="S63" s="34">
        <v>3</v>
      </c>
      <c r="T63" s="34">
        <v>2</v>
      </c>
      <c r="U63" s="34">
        <v>8</v>
      </c>
      <c r="V63" s="34">
        <v>33</v>
      </c>
      <c r="X63" s="18">
        <f t="shared" si="4"/>
        <v>22</v>
      </c>
      <c r="Y63" s="18">
        <f t="shared" si="5"/>
        <v>0</v>
      </c>
      <c r="Z63" s="18">
        <f t="shared" si="6"/>
        <v>6</v>
      </c>
      <c r="AA63" s="18">
        <f t="shared" si="7"/>
        <v>159</v>
      </c>
      <c r="AB63" s="18">
        <f>ROUND(($F63-SUM($O63:$P63))*'Cust MB Ind True Rate Spread'!$E$25,0)</f>
        <v>4</v>
      </c>
      <c r="AC63" s="18">
        <f t="shared" si="8"/>
        <v>3</v>
      </c>
      <c r="AD63" s="18">
        <f t="shared" si="9"/>
        <v>9</v>
      </c>
      <c r="AE63" s="18">
        <f>ROUND(($H63-SUM($R63:$S63))*'Cust MB Ind True Rate Spread'!$H$25,0)</f>
        <v>6</v>
      </c>
      <c r="AF63" s="18">
        <f t="shared" si="10"/>
        <v>9</v>
      </c>
      <c r="AG63" s="18">
        <f>ROUND(($I63-SUM($T63:$U63))*'Cust MB Ind True Rate Spread'!$J$25,0)</f>
        <v>2</v>
      </c>
      <c r="AH63" s="34">
        <f t="shared" si="2"/>
        <v>1</v>
      </c>
      <c r="AK63" s="43">
        <f t="shared" si="3"/>
        <v>220</v>
      </c>
    </row>
    <row r="64" spans="1:37">
      <c r="A64" s="18">
        <f t="shared" si="12"/>
        <v>2017</v>
      </c>
      <c r="B64" s="18" t="s">
        <v>31</v>
      </c>
      <c r="C64" s="34">
        <v>22</v>
      </c>
      <c r="D64" s="18">
        <v>0</v>
      </c>
      <c r="E64" s="34">
        <v>6</v>
      </c>
      <c r="F64" s="34">
        <v>164</v>
      </c>
      <c r="G64" s="34">
        <v>3</v>
      </c>
      <c r="H64" s="34">
        <v>21</v>
      </c>
      <c r="I64" s="34">
        <v>21</v>
      </c>
      <c r="J64" s="34">
        <v>34</v>
      </c>
      <c r="L64" s="18">
        <v>0</v>
      </c>
      <c r="M64" s="18">
        <v>0</v>
      </c>
      <c r="N64" s="18">
        <v>0</v>
      </c>
      <c r="O64" s="18">
        <v>0</v>
      </c>
      <c r="P64" s="18">
        <v>1</v>
      </c>
      <c r="Q64" s="18">
        <v>0</v>
      </c>
      <c r="R64" s="34">
        <v>3</v>
      </c>
      <c r="S64" s="34">
        <v>3</v>
      </c>
      <c r="T64" s="34">
        <v>2</v>
      </c>
      <c r="U64" s="34">
        <v>8</v>
      </c>
      <c r="V64" s="34">
        <v>33</v>
      </c>
      <c r="X64" s="18">
        <f t="shared" si="4"/>
        <v>22</v>
      </c>
      <c r="Y64" s="18">
        <f t="shared" si="5"/>
        <v>0</v>
      </c>
      <c r="Z64" s="18">
        <f t="shared" si="6"/>
        <v>6</v>
      </c>
      <c r="AA64" s="18">
        <f t="shared" si="7"/>
        <v>159</v>
      </c>
      <c r="AB64" s="18">
        <f>ROUND(($F64-SUM($O64:$P64))*'Cust MB Ind True Rate Spread'!$E$25,0)</f>
        <v>4</v>
      </c>
      <c r="AC64" s="18">
        <f t="shared" si="8"/>
        <v>3</v>
      </c>
      <c r="AD64" s="18">
        <f t="shared" si="9"/>
        <v>9</v>
      </c>
      <c r="AE64" s="18">
        <f>ROUND(($H64-SUM($R64:$S64))*'Cust MB Ind True Rate Spread'!$H$25,0)</f>
        <v>6</v>
      </c>
      <c r="AF64" s="18">
        <f t="shared" si="10"/>
        <v>9</v>
      </c>
      <c r="AG64" s="18">
        <f>ROUND(($I64-SUM($T64:$U64))*'Cust MB Ind True Rate Spread'!$J$25,0)</f>
        <v>2</v>
      </c>
      <c r="AH64" s="34">
        <f t="shared" si="2"/>
        <v>1</v>
      </c>
      <c r="AK64" s="43"/>
    </row>
    <row r="65" spans="1:34">
      <c r="A65" s="18">
        <f t="shared" si="12"/>
        <v>2017</v>
      </c>
      <c r="B65" s="18" t="s">
        <v>32</v>
      </c>
      <c r="C65" s="34">
        <v>22</v>
      </c>
      <c r="D65" s="18">
        <v>0</v>
      </c>
      <c r="E65" s="34">
        <v>6</v>
      </c>
      <c r="F65" s="34">
        <v>164</v>
      </c>
      <c r="G65" s="34">
        <v>3</v>
      </c>
      <c r="H65" s="34">
        <v>21</v>
      </c>
      <c r="I65" s="34">
        <v>21</v>
      </c>
      <c r="J65" s="34">
        <v>34</v>
      </c>
      <c r="L65" s="18">
        <v>0</v>
      </c>
      <c r="M65" s="18">
        <v>0</v>
      </c>
      <c r="N65" s="18">
        <v>0</v>
      </c>
      <c r="O65" s="18">
        <v>0</v>
      </c>
      <c r="P65" s="18">
        <v>1</v>
      </c>
      <c r="Q65" s="18">
        <v>0</v>
      </c>
      <c r="R65" s="34">
        <v>3</v>
      </c>
      <c r="S65" s="34">
        <v>3</v>
      </c>
      <c r="T65" s="34">
        <v>2</v>
      </c>
      <c r="U65" s="34">
        <v>8</v>
      </c>
      <c r="V65" s="34">
        <v>33</v>
      </c>
      <c r="X65" s="18">
        <f t="shared" si="4"/>
        <v>22</v>
      </c>
      <c r="Y65" s="18">
        <f t="shared" si="5"/>
        <v>0</v>
      </c>
      <c r="Z65" s="18">
        <f t="shared" si="6"/>
        <v>6</v>
      </c>
      <c r="AA65" s="18">
        <f t="shared" si="7"/>
        <v>159</v>
      </c>
      <c r="AB65" s="18">
        <f>ROUND(($F65-SUM($O65:$P65))*'Cust MB Ind True Rate Spread'!$E$25,0)</f>
        <v>4</v>
      </c>
      <c r="AC65" s="18">
        <f t="shared" si="8"/>
        <v>3</v>
      </c>
      <c r="AD65" s="18">
        <f t="shared" si="9"/>
        <v>9</v>
      </c>
      <c r="AE65" s="18">
        <f>ROUND(($H65-SUM($R65:$S65))*'Cust MB Ind True Rate Spread'!$H$25,0)</f>
        <v>6</v>
      </c>
      <c r="AF65" s="18">
        <f t="shared" si="10"/>
        <v>9</v>
      </c>
      <c r="AG65" s="18">
        <f>ROUND(($I65-SUM($T65:$U65))*'Cust MB Ind True Rate Spread'!$J$25,0)</f>
        <v>2</v>
      </c>
      <c r="AH65" s="34">
        <f t="shared" si="2"/>
        <v>1</v>
      </c>
    </row>
    <row r="66" spans="1:34">
      <c r="A66" s="18">
        <f t="shared" si="12"/>
        <v>2017</v>
      </c>
      <c r="B66" s="18" t="s">
        <v>33</v>
      </c>
      <c r="C66" s="34">
        <v>22</v>
      </c>
      <c r="D66" s="18">
        <v>0</v>
      </c>
      <c r="E66" s="34">
        <v>6</v>
      </c>
      <c r="F66" s="34">
        <v>164</v>
      </c>
      <c r="G66" s="34">
        <v>3</v>
      </c>
      <c r="H66" s="34">
        <v>21</v>
      </c>
      <c r="I66" s="34">
        <v>21</v>
      </c>
      <c r="J66" s="34">
        <v>34</v>
      </c>
      <c r="L66" s="18">
        <v>0</v>
      </c>
      <c r="M66" s="18">
        <v>0</v>
      </c>
      <c r="N66" s="18">
        <v>0</v>
      </c>
      <c r="O66" s="18">
        <v>0</v>
      </c>
      <c r="P66" s="18">
        <v>1</v>
      </c>
      <c r="Q66" s="18">
        <v>0</v>
      </c>
      <c r="R66" s="34">
        <v>3</v>
      </c>
      <c r="S66" s="34">
        <v>3</v>
      </c>
      <c r="T66" s="34">
        <v>2</v>
      </c>
      <c r="U66" s="34">
        <v>8</v>
      </c>
      <c r="V66" s="34">
        <v>33</v>
      </c>
      <c r="X66" s="18">
        <f t="shared" si="4"/>
        <v>22</v>
      </c>
      <c r="Y66" s="18">
        <f t="shared" si="5"/>
        <v>0</v>
      </c>
      <c r="Z66" s="18">
        <f t="shared" si="6"/>
        <v>6</v>
      </c>
      <c r="AA66" s="18">
        <f t="shared" si="7"/>
        <v>159</v>
      </c>
      <c r="AB66" s="18">
        <f>ROUND(($F66-SUM($O66:$P66))*'Cust MB Ind True Rate Spread'!$E$25,0)</f>
        <v>4</v>
      </c>
      <c r="AC66" s="18">
        <f t="shared" si="8"/>
        <v>3</v>
      </c>
      <c r="AD66" s="18">
        <f t="shared" si="9"/>
        <v>9</v>
      </c>
      <c r="AE66" s="18">
        <f>ROUND(($H66-SUM($R66:$S66))*'Cust MB Ind True Rate Spread'!$H$25,0)</f>
        <v>6</v>
      </c>
      <c r="AF66" s="18">
        <f t="shared" si="10"/>
        <v>9</v>
      </c>
      <c r="AG66" s="18">
        <f>ROUND(($I66-SUM($T66:$U66))*'Cust MB Ind True Rate Spread'!$J$25,0)</f>
        <v>2</v>
      </c>
      <c r="AH66" s="34">
        <f t="shared" si="2"/>
        <v>1</v>
      </c>
    </row>
    <row r="67" spans="1:34">
      <c r="A67" s="18">
        <f t="shared" si="12"/>
        <v>2017</v>
      </c>
      <c r="B67" s="18" t="s">
        <v>34</v>
      </c>
      <c r="C67" s="34">
        <v>22</v>
      </c>
      <c r="D67" s="18">
        <v>0</v>
      </c>
      <c r="E67" s="34">
        <v>6</v>
      </c>
      <c r="F67" s="34">
        <v>164</v>
      </c>
      <c r="G67" s="34">
        <v>3</v>
      </c>
      <c r="H67" s="34">
        <v>21</v>
      </c>
      <c r="I67" s="34">
        <v>21</v>
      </c>
      <c r="J67" s="34">
        <v>34</v>
      </c>
      <c r="L67" s="18">
        <v>0</v>
      </c>
      <c r="M67" s="18">
        <v>0</v>
      </c>
      <c r="N67" s="18">
        <v>0</v>
      </c>
      <c r="O67" s="18">
        <v>0</v>
      </c>
      <c r="P67" s="18">
        <v>1</v>
      </c>
      <c r="Q67" s="18">
        <v>0</v>
      </c>
      <c r="R67" s="34">
        <v>3</v>
      </c>
      <c r="S67" s="34">
        <v>3</v>
      </c>
      <c r="T67" s="34">
        <v>2</v>
      </c>
      <c r="U67" s="34">
        <v>8</v>
      </c>
      <c r="V67" s="34">
        <v>33</v>
      </c>
      <c r="X67" s="18">
        <f t="shared" si="4"/>
        <v>22</v>
      </c>
      <c r="Y67" s="18">
        <f t="shared" si="5"/>
        <v>0</v>
      </c>
      <c r="Z67" s="18">
        <f t="shared" si="6"/>
        <v>6</v>
      </c>
      <c r="AA67" s="18">
        <f t="shared" si="7"/>
        <v>159</v>
      </c>
      <c r="AB67" s="18">
        <f>ROUND(($F67-SUM($O67:$P67))*'Cust MB Ind True Rate Spread'!$E$25,0)</f>
        <v>4</v>
      </c>
      <c r="AC67" s="18">
        <f t="shared" si="8"/>
        <v>3</v>
      </c>
      <c r="AD67" s="18">
        <f t="shared" si="9"/>
        <v>9</v>
      </c>
      <c r="AE67" s="18">
        <f>ROUND(($H67-SUM($R67:$S67))*'Cust MB Ind True Rate Spread'!$H$25,0)</f>
        <v>6</v>
      </c>
      <c r="AF67" s="18">
        <f t="shared" si="10"/>
        <v>9</v>
      </c>
      <c r="AG67" s="18">
        <f>ROUND(($I67-SUM($T67:$U67))*'Cust MB Ind True Rate Spread'!$J$25,0)</f>
        <v>2</v>
      </c>
      <c r="AH67" s="34">
        <f t="shared" si="2"/>
        <v>1</v>
      </c>
    </row>
    <row r="68" spans="1:34">
      <c r="A68" s="18">
        <f t="shared" si="12"/>
        <v>2017</v>
      </c>
      <c r="B68" s="18" t="s">
        <v>35</v>
      </c>
      <c r="C68" s="34">
        <v>22</v>
      </c>
      <c r="D68" s="18">
        <v>0</v>
      </c>
      <c r="E68" s="34">
        <v>6</v>
      </c>
      <c r="F68" s="34">
        <v>164</v>
      </c>
      <c r="G68" s="34">
        <v>3</v>
      </c>
      <c r="H68" s="34">
        <v>21</v>
      </c>
      <c r="I68" s="34">
        <v>21</v>
      </c>
      <c r="J68" s="34">
        <v>34</v>
      </c>
      <c r="L68" s="18">
        <v>0</v>
      </c>
      <c r="M68" s="18">
        <v>0</v>
      </c>
      <c r="N68" s="18">
        <v>0</v>
      </c>
      <c r="O68" s="18">
        <v>0</v>
      </c>
      <c r="P68" s="18">
        <v>1</v>
      </c>
      <c r="Q68" s="18">
        <v>0</v>
      </c>
      <c r="R68" s="34">
        <v>3</v>
      </c>
      <c r="S68" s="34">
        <v>3</v>
      </c>
      <c r="T68" s="34">
        <v>2</v>
      </c>
      <c r="U68" s="34">
        <v>8</v>
      </c>
      <c r="V68" s="34">
        <v>33</v>
      </c>
      <c r="X68" s="18">
        <f t="shared" si="4"/>
        <v>22</v>
      </c>
      <c r="Y68" s="18">
        <f t="shared" si="5"/>
        <v>0</v>
      </c>
      <c r="Z68" s="18">
        <f t="shared" si="6"/>
        <v>6</v>
      </c>
      <c r="AA68" s="18">
        <f t="shared" si="7"/>
        <v>159</v>
      </c>
      <c r="AB68" s="18">
        <f>ROUND(($F68-SUM($O68:$P68))*'Cust MB Ind True Rate Spread'!$E$25,0)</f>
        <v>4</v>
      </c>
      <c r="AC68" s="18">
        <f t="shared" si="8"/>
        <v>3</v>
      </c>
      <c r="AD68" s="18">
        <f t="shared" si="9"/>
        <v>9</v>
      </c>
      <c r="AE68" s="18">
        <f>ROUND(($H68-SUM($R68:$S68))*'Cust MB Ind True Rate Spread'!$H$25,0)</f>
        <v>6</v>
      </c>
      <c r="AF68" s="18">
        <f t="shared" si="10"/>
        <v>9</v>
      </c>
      <c r="AG68" s="18">
        <f>ROUND(($I68-SUM($T68:$U68))*'Cust MB Ind True Rate Spread'!$J$25,0)</f>
        <v>2</v>
      </c>
      <c r="AH68" s="34">
        <f t="shared" si="2"/>
        <v>1</v>
      </c>
    </row>
    <row r="69" spans="1:34">
      <c r="A69" s="18">
        <f t="shared" si="12"/>
        <v>2017</v>
      </c>
      <c r="B69" s="18" t="s">
        <v>36</v>
      </c>
      <c r="C69" s="34">
        <v>22</v>
      </c>
      <c r="D69" s="18">
        <v>0</v>
      </c>
      <c r="E69" s="34">
        <v>6</v>
      </c>
      <c r="F69" s="34">
        <v>164</v>
      </c>
      <c r="G69" s="34">
        <v>3</v>
      </c>
      <c r="H69" s="34">
        <v>21</v>
      </c>
      <c r="I69" s="34">
        <v>21</v>
      </c>
      <c r="J69" s="34">
        <v>34</v>
      </c>
      <c r="L69" s="18">
        <v>0</v>
      </c>
      <c r="M69" s="18">
        <v>0</v>
      </c>
      <c r="N69" s="18">
        <v>0</v>
      </c>
      <c r="O69" s="18">
        <v>0</v>
      </c>
      <c r="P69" s="18">
        <v>1</v>
      </c>
      <c r="Q69" s="18">
        <v>0</v>
      </c>
      <c r="R69" s="34">
        <v>3</v>
      </c>
      <c r="S69" s="34">
        <v>3</v>
      </c>
      <c r="T69" s="34">
        <v>2</v>
      </c>
      <c r="U69" s="34">
        <v>8</v>
      </c>
      <c r="V69" s="34">
        <v>33</v>
      </c>
      <c r="X69" s="18">
        <f t="shared" si="4"/>
        <v>22</v>
      </c>
      <c r="Y69" s="18">
        <f t="shared" si="5"/>
        <v>0</v>
      </c>
      <c r="Z69" s="18">
        <f t="shared" si="6"/>
        <v>6</v>
      </c>
      <c r="AA69" s="18">
        <f t="shared" si="7"/>
        <v>159</v>
      </c>
      <c r="AB69" s="18">
        <f>ROUND(($F69-SUM($O69:$P69))*'Cust MB Ind True Rate Spread'!$E$25,0)</f>
        <v>4</v>
      </c>
      <c r="AC69" s="18">
        <f t="shared" si="8"/>
        <v>3</v>
      </c>
      <c r="AD69" s="18">
        <f t="shared" si="9"/>
        <v>9</v>
      </c>
      <c r="AE69" s="18">
        <f>ROUND(($H69-SUM($R69:$S69))*'Cust MB Ind True Rate Spread'!$H$25,0)</f>
        <v>6</v>
      </c>
      <c r="AF69" s="18">
        <f t="shared" si="10"/>
        <v>9</v>
      </c>
      <c r="AG69" s="18">
        <f>ROUND(($I69-SUM($T69:$U69))*'Cust MB Ind True Rate Spread'!$J$25,0)</f>
        <v>2</v>
      </c>
      <c r="AH69" s="34">
        <f t="shared" si="2"/>
        <v>1</v>
      </c>
    </row>
    <row r="70" spans="1:34">
      <c r="A70" s="18">
        <f t="shared" si="12"/>
        <v>2017</v>
      </c>
      <c r="B70" s="18" t="s">
        <v>41</v>
      </c>
      <c r="C70" s="34">
        <v>22</v>
      </c>
      <c r="D70" s="18">
        <v>0</v>
      </c>
      <c r="E70" s="34">
        <v>6</v>
      </c>
      <c r="F70" s="34">
        <v>164</v>
      </c>
      <c r="G70" s="34">
        <v>3</v>
      </c>
      <c r="H70" s="34">
        <v>21</v>
      </c>
      <c r="I70" s="34">
        <v>21</v>
      </c>
      <c r="J70" s="34">
        <v>34</v>
      </c>
      <c r="L70" s="18">
        <v>0</v>
      </c>
      <c r="M70" s="18">
        <v>0</v>
      </c>
      <c r="N70" s="18">
        <v>0</v>
      </c>
      <c r="O70" s="18">
        <v>0</v>
      </c>
      <c r="P70" s="18">
        <v>1</v>
      </c>
      <c r="Q70" s="18">
        <v>0</v>
      </c>
      <c r="R70" s="34">
        <v>3</v>
      </c>
      <c r="S70" s="34">
        <v>3</v>
      </c>
      <c r="T70" s="34">
        <v>2</v>
      </c>
      <c r="U70" s="34">
        <v>8</v>
      </c>
      <c r="V70" s="34">
        <v>33</v>
      </c>
      <c r="X70" s="18">
        <f t="shared" si="4"/>
        <v>22</v>
      </c>
      <c r="Y70" s="18">
        <f t="shared" si="5"/>
        <v>0</v>
      </c>
      <c r="Z70" s="18">
        <f t="shared" si="6"/>
        <v>6</v>
      </c>
      <c r="AA70" s="18">
        <f t="shared" si="7"/>
        <v>159</v>
      </c>
      <c r="AB70" s="18">
        <f>ROUND(($F70-SUM($O70:$P70))*'Cust MB Ind True Rate Spread'!$E$25,0)</f>
        <v>4</v>
      </c>
      <c r="AC70" s="18">
        <f t="shared" si="8"/>
        <v>3</v>
      </c>
      <c r="AD70" s="18">
        <f t="shared" si="9"/>
        <v>9</v>
      </c>
      <c r="AE70" s="18">
        <f>ROUND(($H70-SUM($R70:$S70))*'Cust MB Ind True Rate Spread'!$H$25,0)</f>
        <v>6</v>
      </c>
      <c r="AF70" s="18">
        <f t="shared" si="10"/>
        <v>9</v>
      </c>
      <c r="AG70" s="18">
        <f>ROUND(($I70-SUM($T70:$U70))*'Cust MB Ind True Rate Spread'!$J$25,0)</f>
        <v>2</v>
      </c>
      <c r="AH70" s="34">
        <f t="shared" si="2"/>
        <v>1</v>
      </c>
    </row>
    <row r="71" spans="1:34">
      <c r="A71" s="18">
        <f t="shared" si="12"/>
        <v>2017</v>
      </c>
      <c r="B71" s="18" t="s">
        <v>42</v>
      </c>
      <c r="C71" s="34">
        <v>22</v>
      </c>
      <c r="D71" s="18">
        <v>0</v>
      </c>
      <c r="E71" s="34">
        <v>6</v>
      </c>
      <c r="F71" s="34">
        <v>164</v>
      </c>
      <c r="G71" s="34">
        <v>3</v>
      </c>
      <c r="H71" s="34">
        <v>21</v>
      </c>
      <c r="I71" s="34">
        <v>21</v>
      </c>
      <c r="J71" s="34">
        <v>34</v>
      </c>
      <c r="L71" s="18">
        <v>0</v>
      </c>
      <c r="M71" s="18">
        <v>0</v>
      </c>
      <c r="N71" s="18">
        <v>0</v>
      </c>
      <c r="O71" s="18">
        <v>0</v>
      </c>
      <c r="P71" s="18">
        <v>1</v>
      </c>
      <c r="Q71" s="18">
        <v>0</v>
      </c>
      <c r="R71" s="34">
        <v>3</v>
      </c>
      <c r="S71" s="34">
        <v>3</v>
      </c>
      <c r="T71" s="34">
        <v>2</v>
      </c>
      <c r="U71" s="34">
        <v>8</v>
      </c>
      <c r="V71" s="34">
        <v>33</v>
      </c>
      <c r="X71" s="18">
        <f t="shared" si="4"/>
        <v>22</v>
      </c>
      <c r="Y71" s="18">
        <f t="shared" si="5"/>
        <v>0</v>
      </c>
      <c r="Z71" s="18">
        <f t="shared" si="6"/>
        <v>6</v>
      </c>
      <c r="AA71" s="18">
        <f t="shared" si="7"/>
        <v>159</v>
      </c>
      <c r="AB71" s="18">
        <f>ROUND(($F71-SUM($O71:$P71))*'Cust MB Ind True Rate Spread'!$E$25,0)</f>
        <v>4</v>
      </c>
      <c r="AC71" s="18">
        <f t="shared" si="8"/>
        <v>3</v>
      </c>
      <c r="AD71" s="18">
        <f t="shared" si="9"/>
        <v>9</v>
      </c>
      <c r="AE71" s="18">
        <f>ROUND(($H71-SUM($R71:$S71))*'Cust MB Ind True Rate Spread'!$H$25,0)</f>
        <v>6</v>
      </c>
      <c r="AF71" s="18">
        <f t="shared" si="10"/>
        <v>9</v>
      </c>
      <c r="AG71" s="18">
        <f>ROUND(($I71-SUM($T71:$U71))*'Cust MB Ind True Rate Spread'!$J$25,0)</f>
        <v>2</v>
      </c>
      <c r="AH71" s="34">
        <f t="shared" si="2"/>
        <v>1</v>
      </c>
    </row>
    <row r="72" spans="1:34">
      <c r="A72" s="18">
        <f t="shared" si="12"/>
        <v>2017</v>
      </c>
      <c r="B72" s="18" t="s">
        <v>43</v>
      </c>
      <c r="C72" s="34">
        <v>22</v>
      </c>
      <c r="D72" s="18">
        <v>0</v>
      </c>
      <c r="E72" s="34">
        <v>6</v>
      </c>
      <c r="F72" s="34">
        <v>164</v>
      </c>
      <c r="G72" s="34">
        <v>3</v>
      </c>
      <c r="H72" s="34">
        <v>21</v>
      </c>
      <c r="I72" s="34">
        <v>21</v>
      </c>
      <c r="J72" s="34">
        <v>34</v>
      </c>
      <c r="L72" s="18">
        <v>0</v>
      </c>
      <c r="M72" s="18">
        <v>0</v>
      </c>
      <c r="N72" s="18">
        <v>0</v>
      </c>
      <c r="O72" s="18">
        <v>0</v>
      </c>
      <c r="P72" s="18">
        <v>1</v>
      </c>
      <c r="Q72" s="18">
        <v>0</v>
      </c>
      <c r="R72" s="34">
        <v>3</v>
      </c>
      <c r="S72" s="34">
        <v>3</v>
      </c>
      <c r="T72" s="34">
        <v>2</v>
      </c>
      <c r="U72" s="34">
        <v>8</v>
      </c>
      <c r="V72" s="34">
        <v>33</v>
      </c>
      <c r="X72" s="18">
        <f t="shared" si="4"/>
        <v>22</v>
      </c>
      <c r="Y72" s="18">
        <f t="shared" si="5"/>
        <v>0</v>
      </c>
      <c r="Z72" s="18">
        <f t="shared" si="6"/>
        <v>6</v>
      </c>
      <c r="AA72" s="18">
        <f t="shared" si="7"/>
        <v>159</v>
      </c>
      <c r="AB72" s="18">
        <f>ROUND(($F72-SUM($O72:$P72))*'Cust MB Ind True Rate Spread'!$E$25,0)</f>
        <v>4</v>
      </c>
      <c r="AC72" s="18">
        <f t="shared" si="8"/>
        <v>3</v>
      </c>
      <c r="AD72" s="18">
        <f t="shared" si="9"/>
        <v>9</v>
      </c>
      <c r="AE72" s="18">
        <f>ROUND(($H72-SUM($R72:$S72))*'Cust MB Ind True Rate Spread'!$H$25,0)</f>
        <v>6</v>
      </c>
      <c r="AF72" s="18">
        <f t="shared" si="10"/>
        <v>9</v>
      </c>
      <c r="AG72" s="18">
        <f>ROUND(($I72-SUM($T72:$U72))*'Cust MB Ind True Rate Spread'!$J$25,0)</f>
        <v>2</v>
      </c>
      <c r="AH72" s="34">
        <f t="shared" si="2"/>
        <v>1</v>
      </c>
    </row>
    <row r="73" spans="1:34">
      <c r="A73" s="18">
        <f t="shared" si="12"/>
        <v>2017</v>
      </c>
      <c r="B73" s="18" t="s">
        <v>44</v>
      </c>
      <c r="C73" s="34">
        <v>22</v>
      </c>
      <c r="D73" s="18">
        <v>0</v>
      </c>
      <c r="E73" s="34">
        <v>6</v>
      </c>
      <c r="F73" s="34">
        <v>164</v>
      </c>
      <c r="G73" s="34">
        <v>3</v>
      </c>
      <c r="H73" s="34">
        <v>21</v>
      </c>
      <c r="I73" s="34">
        <v>21</v>
      </c>
      <c r="J73" s="34">
        <v>34</v>
      </c>
      <c r="L73" s="18">
        <v>0</v>
      </c>
      <c r="M73" s="18">
        <v>0</v>
      </c>
      <c r="N73" s="18">
        <v>0</v>
      </c>
      <c r="O73" s="18">
        <v>0</v>
      </c>
      <c r="P73" s="18">
        <v>1</v>
      </c>
      <c r="Q73" s="18">
        <v>0</v>
      </c>
      <c r="R73" s="34">
        <v>3</v>
      </c>
      <c r="S73" s="34">
        <v>3</v>
      </c>
      <c r="T73" s="34">
        <v>2</v>
      </c>
      <c r="U73" s="34">
        <v>8</v>
      </c>
      <c r="V73" s="34">
        <v>33</v>
      </c>
      <c r="X73" s="18">
        <f t="shared" si="4"/>
        <v>22</v>
      </c>
      <c r="Y73" s="18">
        <f t="shared" si="5"/>
        <v>0</v>
      </c>
      <c r="Z73" s="18">
        <f t="shared" si="6"/>
        <v>6</v>
      </c>
      <c r="AA73" s="18">
        <f t="shared" si="7"/>
        <v>159</v>
      </c>
      <c r="AB73" s="18">
        <f>ROUND(($F73-SUM($O73:$P73))*'Cust MB Ind True Rate Spread'!$E$25,0)</f>
        <v>4</v>
      </c>
      <c r="AC73" s="18">
        <f t="shared" si="8"/>
        <v>3</v>
      </c>
      <c r="AD73" s="18">
        <f t="shared" si="9"/>
        <v>9</v>
      </c>
      <c r="AE73" s="18">
        <f>ROUND(($H73-SUM($R73:$S73))*'Cust MB Ind True Rate Spread'!$H$25,0)</f>
        <v>6</v>
      </c>
      <c r="AF73" s="18">
        <f t="shared" si="10"/>
        <v>9</v>
      </c>
      <c r="AG73" s="18">
        <f>ROUND(($I73-SUM($T73:$U73))*'Cust MB Ind True Rate Spread'!$J$25,0)</f>
        <v>2</v>
      </c>
      <c r="AH73" s="34">
        <f t="shared" si="2"/>
        <v>1</v>
      </c>
    </row>
    <row r="74" spans="1:34">
      <c r="A74" s="18">
        <f t="shared" si="12"/>
        <v>2017</v>
      </c>
      <c r="B74" s="18" t="s">
        <v>45</v>
      </c>
      <c r="C74" s="34">
        <v>22</v>
      </c>
      <c r="D74" s="18">
        <v>0</v>
      </c>
      <c r="E74" s="34">
        <v>6</v>
      </c>
      <c r="F74" s="34">
        <v>164</v>
      </c>
      <c r="G74" s="34">
        <v>3</v>
      </c>
      <c r="H74" s="34">
        <v>21</v>
      </c>
      <c r="I74" s="34">
        <v>21</v>
      </c>
      <c r="J74" s="34">
        <v>34</v>
      </c>
      <c r="L74" s="18">
        <v>0</v>
      </c>
      <c r="M74" s="18">
        <v>0</v>
      </c>
      <c r="N74" s="18">
        <v>0</v>
      </c>
      <c r="O74" s="18">
        <v>0</v>
      </c>
      <c r="P74" s="18">
        <v>1</v>
      </c>
      <c r="Q74" s="18">
        <v>0</v>
      </c>
      <c r="R74" s="34">
        <v>3</v>
      </c>
      <c r="S74" s="34">
        <v>3</v>
      </c>
      <c r="T74" s="34">
        <v>2</v>
      </c>
      <c r="U74" s="34">
        <v>8</v>
      </c>
      <c r="V74" s="34">
        <v>33</v>
      </c>
      <c r="X74" s="18">
        <f t="shared" si="4"/>
        <v>22</v>
      </c>
      <c r="Y74" s="18">
        <f t="shared" si="5"/>
        <v>0</v>
      </c>
      <c r="Z74" s="18">
        <f t="shared" si="6"/>
        <v>6</v>
      </c>
      <c r="AA74" s="18">
        <f t="shared" si="7"/>
        <v>159</v>
      </c>
      <c r="AB74" s="18">
        <f>ROUND(($F74-SUM($O74:$P74))*'Cust MB Ind True Rate Spread'!$E$25,0)</f>
        <v>4</v>
      </c>
      <c r="AC74" s="18">
        <f t="shared" si="8"/>
        <v>3</v>
      </c>
      <c r="AD74" s="18">
        <f t="shared" si="9"/>
        <v>9</v>
      </c>
      <c r="AE74" s="18">
        <f>ROUND(($H74-SUM($R74:$S74))*'Cust MB Ind True Rate Spread'!$H$25,0)</f>
        <v>6</v>
      </c>
      <c r="AF74" s="18">
        <f t="shared" si="10"/>
        <v>9</v>
      </c>
      <c r="AG74" s="18">
        <f>ROUND(($I74-SUM($T74:$U74))*'Cust MB Ind True Rate Spread'!$J$25,0)</f>
        <v>2</v>
      </c>
      <c r="AH74" s="34">
        <f t="shared" ref="AH74:AH137" si="13">J74-V74</f>
        <v>1</v>
      </c>
    </row>
    <row r="75" spans="1:34">
      <c r="A75" s="18">
        <f t="shared" si="12"/>
        <v>2017</v>
      </c>
      <c r="B75" s="18" t="s">
        <v>46</v>
      </c>
      <c r="C75" s="34">
        <v>22</v>
      </c>
      <c r="D75" s="18">
        <v>0</v>
      </c>
      <c r="E75" s="34">
        <v>6</v>
      </c>
      <c r="F75" s="34">
        <v>164</v>
      </c>
      <c r="G75" s="34">
        <v>3</v>
      </c>
      <c r="H75" s="34">
        <v>21</v>
      </c>
      <c r="I75" s="34">
        <v>21</v>
      </c>
      <c r="J75" s="34">
        <v>34</v>
      </c>
      <c r="L75" s="18">
        <v>0</v>
      </c>
      <c r="M75" s="18">
        <v>0</v>
      </c>
      <c r="N75" s="18">
        <v>0</v>
      </c>
      <c r="O75" s="18">
        <v>0</v>
      </c>
      <c r="P75" s="18">
        <v>1</v>
      </c>
      <c r="Q75" s="18">
        <v>0</v>
      </c>
      <c r="R75" s="34">
        <v>3</v>
      </c>
      <c r="S75" s="34">
        <v>3</v>
      </c>
      <c r="T75" s="34">
        <v>2</v>
      </c>
      <c r="U75" s="34">
        <v>8</v>
      </c>
      <c r="V75" s="34">
        <v>33</v>
      </c>
      <c r="X75" s="18">
        <f t="shared" ref="X75:X138" si="14">C75-L75</f>
        <v>22</v>
      </c>
      <c r="Y75" s="18">
        <f t="shared" ref="Y75:Y138" si="15">D75-M75</f>
        <v>0</v>
      </c>
      <c r="Z75" s="18">
        <f t="shared" ref="Z75:Z138" si="16">E75-N75</f>
        <v>6</v>
      </c>
      <c r="AA75" s="18">
        <f t="shared" ref="AA75:AA138" si="17">$F75-SUM($O75:$P75)-$AB75</f>
        <v>159</v>
      </c>
      <c r="AB75" s="18">
        <f>ROUND(($F75-SUM($O75:$P75))*'Cust MB Ind True Rate Spread'!$E$25,0)</f>
        <v>4</v>
      </c>
      <c r="AC75" s="18">
        <f t="shared" ref="AC75:AC138" si="18">G75-Q75</f>
        <v>3</v>
      </c>
      <c r="AD75" s="18">
        <f t="shared" ref="AD75:AD138" si="19">$H75-SUM($R75:$S75)-$AE75</f>
        <v>9</v>
      </c>
      <c r="AE75" s="18">
        <f>ROUND(($H75-SUM($R75:$S75))*'Cust MB Ind True Rate Spread'!$H$25,0)</f>
        <v>6</v>
      </c>
      <c r="AF75" s="18">
        <f t="shared" ref="AF75:AF138" si="20">$I75-SUM($T75:$U75)-$AG75</f>
        <v>9</v>
      </c>
      <c r="AG75" s="18">
        <f>ROUND(($I75-SUM($T75:$U75))*'Cust MB Ind True Rate Spread'!$J$25,0)</f>
        <v>2</v>
      </c>
      <c r="AH75" s="34">
        <f t="shared" si="13"/>
        <v>1</v>
      </c>
    </row>
    <row r="76" spans="1:34">
      <c r="A76" s="18">
        <f t="shared" si="12"/>
        <v>2018</v>
      </c>
      <c r="B76" s="18" t="s">
        <v>31</v>
      </c>
      <c r="C76" s="34">
        <v>22</v>
      </c>
      <c r="D76" s="18">
        <v>0</v>
      </c>
      <c r="E76" s="34">
        <v>6</v>
      </c>
      <c r="F76" s="34">
        <v>164</v>
      </c>
      <c r="G76" s="34">
        <v>3</v>
      </c>
      <c r="H76" s="34">
        <v>21</v>
      </c>
      <c r="I76" s="34">
        <v>21</v>
      </c>
      <c r="J76" s="34">
        <v>34</v>
      </c>
      <c r="L76" s="18">
        <v>0</v>
      </c>
      <c r="M76" s="18">
        <v>0</v>
      </c>
      <c r="N76" s="18">
        <v>0</v>
      </c>
      <c r="O76" s="18">
        <v>0</v>
      </c>
      <c r="P76" s="18">
        <v>1</v>
      </c>
      <c r="Q76" s="18">
        <v>0</v>
      </c>
      <c r="R76" s="34">
        <v>3</v>
      </c>
      <c r="S76" s="34">
        <v>3</v>
      </c>
      <c r="T76" s="34">
        <v>2</v>
      </c>
      <c r="U76" s="34">
        <v>8</v>
      </c>
      <c r="V76" s="34">
        <v>33</v>
      </c>
      <c r="X76" s="18">
        <f t="shared" si="14"/>
        <v>22</v>
      </c>
      <c r="Y76" s="18">
        <f t="shared" si="15"/>
        <v>0</v>
      </c>
      <c r="Z76" s="18">
        <f t="shared" si="16"/>
        <v>6</v>
      </c>
      <c r="AA76" s="18">
        <f t="shared" si="17"/>
        <v>159</v>
      </c>
      <c r="AB76" s="18">
        <f>ROUND(($F76-SUM($O76:$P76))*'Cust MB Ind True Rate Spread'!$E$25,0)</f>
        <v>4</v>
      </c>
      <c r="AC76" s="18">
        <f t="shared" si="18"/>
        <v>3</v>
      </c>
      <c r="AD76" s="18">
        <f t="shared" si="19"/>
        <v>9</v>
      </c>
      <c r="AE76" s="18">
        <f>ROUND(($H76-SUM($R76:$S76))*'Cust MB Ind True Rate Spread'!$H$25,0)</f>
        <v>6</v>
      </c>
      <c r="AF76" s="18">
        <f t="shared" si="20"/>
        <v>9</v>
      </c>
      <c r="AG76" s="18">
        <f>ROUND(($I76-SUM($T76:$U76))*'Cust MB Ind True Rate Spread'!$J$25,0)</f>
        <v>2</v>
      </c>
      <c r="AH76" s="34">
        <f t="shared" si="13"/>
        <v>1</v>
      </c>
    </row>
    <row r="77" spans="1:34">
      <c r="A77" s="18">
        <f t="shared" si="12"/>
        <v>2018</v>
      </c>
      <c r="B77" s="18" t="s">
        <v>32</v>
      </c>
      <c r="C77" s="34">
        <v>22</v>
      </c>
      <c r="D77" s="18">
        <v>0</v>
      </c>
      <c r="E77" s="34">
        <v>6</v>
      </c>
      <c r="F77" s="34">
        <v>164</v>
      </c>
      <c r="G77" s="34">
        <v>3</v>
      </c>
      <c r="H77" s="34">
        <v>21</v>
      </c>
      <c r="I77" s="34">
        <v>21</v>
      </c>
      <c r="J77" s="34">
        <v>34</v>
      </c>
      <c r="L77" s="18">
        <v>0</v>
      </c>
      <c r="M77" s="18">
        <v>0</v>
      </c>
      <c r="N77" s="18">
        <v>0</v>
      </c>
      <c r="O77" s="18">
        <v>0</v>
      </c>
      <c r="P77" s="18">
        <v>1</v>
      </c>
      <c r="Q77" s="18">
        <v>0</v>
      </c>
      <c r="R77" s="34">
        <v>3</v>
      </c>
      <c r="S77" s="34">
        <v>3</v>
      </c>
      <c r="T77" s="34">
        <v>2</v>
      </c>
      <c r="U77" s="34">
        <v>8</v>
      </c>
      <c r="V77" s="34">
        <v>33</v>
      </c>
      <c r="X77" s="18">
        <f t="shared" si="14"/>
        <v>22</v>
      </c>
      <c r="Y77" s="18">
        <f t="shared" si="15"/>
        <v>0</v>
      </c>
      <c r="Z77" s="18">
        <f t="shared" si="16"/>
        <v>6</v>
      </c>
      <c r="AA77" s="18">
        <f t="shared" si="17"/>
        <v>159</v>
      </c>
      <c r="AB77" s="18">
        <f>ROUND(($F77-SUM($O77:$P77))*'Cust MB Ind True Rate Spread'!$E$25,0)</f>
        <v>4</v>
      </c>
      <c r="AC77" s="18">
        <f t="shared" si="18"/>
        <v>3</v>
      </c>
      <c r="AD77" s="18">
        <f t="shared" si="19"/>
        <v>9</v>
      </c>
      <c r="AE77" s="18">
        <f>ROUND(($H77-SUM($R77:$S77))*'Cust MB Ind True Rate Spread'!$H$25,0)</f>
        <v>6</v>
      </c>
      <c r="AF77" s="18">
        <f t="shared" si="20"/>
        <v>9</v>
      </c>
      <c r="AG77" s="18">
        <f>ROUND(($I77-SUM($T77:$U77))*'Cust MB Ind True Rate Spread'!$J$25,0)</f>
        <v>2</v>
      </c>
      <c r="AH77" s="34">
        <f t="shared" si="13"/>
        <v>1</v>
      </c>
    </row>
    <row r="78" spans="1:34">
      <c r="A78" s="18">
        <f t="shared" si="12"/>
        <v>2018</v>
      </c>
      <c r="B78" s="18" t="s">
        <v>33</v>
      </c>
      <c r="C78" s="34">
        <v>22</v>
      </c>
      <c r="D78" s="18">
        <v>0</v>
      </c>
      <c r="E78" s="34">
        <v>6</v>
      </c>
      <c r="F78" s="34">
        <v>164</v>
      </c>
      <c r="G78" s="34">
        <v>3</v>
      </c>
      <c r="H78" s="34">
        <v>21</v>
      </c>
      <c r="I78" s="34">
        <v>21</v>
      </c>
      <c r="J78" s="34">
        <v>34</v>
      </c>
      <c r="L78" s="18">
        <v>0</v>
      </c>
      <c r="M78" s="18">
        <v>0</v>
      </c>
      <c r="N78" s="18">
        <v>0</v>
      </c>
      <c r="O78" s="18">
        <v>0</v>
      </c>
      <c r="P78" s="18">
        <v>1</v>
      </c>
      <c r="Q78" s="18">
        <v>0</v>
      </c>
      <c r="R78" s="34">
        <v>3</v>
      </c>
      <c r="S78" s="34">
        <v>3</v>
      </c>
      <c r="T78" s="34">
        <v>2</v>
      </c>
      <c r="U78" s="34">
        <v>8</v>
      </c>
      <c r="V78" s="34">
        <v>33</v>
      </c>
      <c r="X78" s="18">
        <f t="shared" si="14"/>
        <v>22</v>
      </c>
      <c r="Y78" s="18">
        <f t="shared" si="15"/>
        <v>0</v>
      </c>
      <c r="Z78" s="18">
        <f t="shared" si="16"/>
        <v>6</v>
      </c>
      <c r="AA78" s="18">
        <f t="shared" si="17"/>
        <v>159</v>
      </c>
      <c r="AB78" s="18">
        <f>ROUND(($F78-SUM($O78:$P78))*'Cust MB Ind True Rate Spread'!$E$25,0)</f>
        <v>4</v>
      </c>
      <c r="AC78" s="18">
        <f t="shared" si="18"/>
        <v>3</v>
      </c>
      <c r="AD78" s="18">
        <f t="shared" si="19"/>
        <v>9</v>
      </c>
      <c r="AE78" s="18">
        <f>ROUND(($H78-SUM($R78:$S78))*'Cust MB Ind True Rate Spread'!$H$25,0)</f>
        <v>6</v>
      </c>
      <c r="AF78" s="18">
        <f t="shared" si="20"/>
        <v>9</v>
      </c>
      <c r="AG78" s="18">
        <f>ROUND(($I78-SUM($T78:$U78))*'Cust MB Ind True Rate Spread'!$J$25,0)</f>
        <v>2</v>
      </c>
      <c r="AH78" s="34">
        <f t="shared" si="13"/>
        <v>1</v>
      </c>
    </row>
    <row r="79" spans="1:34">
      <c r="A79" s="18">
        <f t="shared" si="12"/>
        <v>2018</v>
      </c>
      <c r="B79" s="18" t="s">
        <v>34</v>
      </c>
      <c r="C79" s="34">
        <v>22</v>
      </c>
      <c r="D79" s="18">
        <v>0</v>
      </c>
      <c r="E79" s="34">
        <v>6</v>
      </c>
      <c r="F79" s="34">
        <v>164</v>
      </c>
      <c r="G79" s="34">
        <v>3</v>
      </c>
      <c r="H79" s="34">
        <v>21</v>
      </c>
      <c r="I79" s="34">
        <v>21</v>
      </c>
      <c r="J79" s="34">
        <v>34</v>
      </c>
      <c r="L79" s="18">
        <v>0</v>
      </c>
      <c r="M79" s="18">
        <v>0</v>
      </c>
      <c r="N79" s="18">
        <v>0</v>
      </c>
      <c r="O79" s="18">
        <v>0</v>
      </c>
      <c r="P79" s="18">
        <v>1</v>
      </c>
      <c r="Q79" s="18">
        <v>0</v>
      </c>
      <c r="R79" s="34">
        <v>3</v>
      </c>
      <c r="S79" s="34">
        <v>3</v>
      </c>
      <c r="T79" s="34">
        <v>2</v>
      </c>
      <c r="U79" s="34">
        <v>8</v>
      </c>
      <c r="V79" s="34">
        <v>33</v>
      </c>
      <c r="X79" s="18">
        <f t="shared" si="14"/>
        <v>22</v>
      </c>
      <c r="Y79" s="18">
        <f t="shared" si="15"/>
        <v>0</v>
      </c>
      <c r="Z79" s="18">
        <f t="shared" si="16"/>
        <v>6</v>
      </c>
      <c r="AA79" s="18">
        <f t="shared" si="17"/>
        <v>159</v>
      </c>
      <c r="AB79" s="18">
        <f>ROUND(($F79-SUM($O79:$P79))*'Cust MB Ind True Rate Spread'!$E$25,0)</f>
        <v>4</v>
      </c>
      <c r="AC79" s="18">
        <f t="shared" si="18"/>
        <v>3</v>
      </c>
      <c r="AD79" s="18">
        <f t="shared" si="19"/>
        <v>9</v>
      </c>
      <c r="AE79" s="18">
        <f>ROUND(($H79-SUM($R79:$S79))*'Cust MB Ind True Rate Spread'!$H$25,0)</f>
        <v>6</v>
      </c>
      <c r="AF79" s="18">
        <f t="shared" si="20"/>
        <v>9</v>
      </c>
      <c r="AG79" s="18">
        <f>ROUND(($I79-SUM($T79:$U79))*'Cust MB Ind True Rate Spread'!$J$25,0)</f>
        <v>2</v>
      </c>
      <c r="AH79" s="34">
        <f t="shared" si="13"/>
        <v>1</v>
      </c>
    </row>
    <row r="80" spans="1:34">
      <c r="A80" s="18">
        <f t="shared" si="12"/>
        <v>2018</v>
      </c>
      <c r="B80" s="18" t="s">
        <v>35</v>
      </c>
      <c r="C80" s="34">
        <v>22</v>
      </c>
      <c r="D80" s="18">
        <v>0</v>
      </c>
      <c r="E80" s="34">
        <v>6</v>
      </c>
      <c r="F80" s="34">
        <v>164</v>
      </c>
      <c r="G80" s="34">
        <v>3</v>
      </c>
      <c r="H80" s="34">
        <v>21</v>
      </c>
      <c r="I80" s="34">
        <v>21</v>
      </c>
      <c r="J80" s="34">
        <v>34</v>
      </c>
      <c r="L80" s="18">
        <v>0</v>
      </c>
      <c r="M80" s="18">
        <v>0</v>
      </c>
      <c r="N80" s="18">
        <v>0</v>
      </c>
      <c r="O80" s="18">
        <v>0</v>
      </c>
      <c r="P80" s="18">
        <v>1</v>
      </c>
      <c r="Q80" s="18">
        <v>0</v>
      </c>
      <c r="R80" s="34">
        <v>3</v>
      </c>
      <c r="S80" s="34">
        <v>3</v>
      </c>
      <c r="T80" s="34">
        <v>2</v>
      </c>
      <c r="U80" s="34">
        <v>8</v>
      </c>
      <c r="V80" s="34">
        <v>33</v>
      </c>
      <c r="X80" s="18">
        <f t="shared" si="14"/>
        <v>22</v>
      </c>
      <c r="Y80" s="18">
        <f t="shared" si="15"/>
        <v>0</v>
      </c>
      <c r="Z80" s="18">
        <f t="shared" si="16"/>
        <v>6</v>
      </c>
      <c r="AA80" s="18">
        <f t="shared" si="17"/>
        <v>159</v>
      </c>
      <c r="AB80" s="18">
        <f>ROUND(($F80-SUM($O80:$P80))*'Cust MB Ind True Rate Spread'!$E$25,0)</f>
        <v>4</v>
      </c>
      <c r="AC80" s="18">
        <f t="shared" si="18"/>
        <v>3</v>
      </c>
      <c r="AD80" s="18">
        <f t="shared" si="19"/>
        <v>9</v>
      </c>
      <c r="AE80" s="18">
        <f>ROUND(($H80-SUM($R80:$S80))*'Cust MB Ind True Rate Spread'!$H$25,0)</f>
        <v>6</v>
      </c>
      <c r="AF80" s="18">
        <f t="shared" si="20"/>
        <v>9</v>
      </c>
      <c r="AG80" s="18">
        <f>ROUND(($I80-SUM($T80:$U80))*'Cust MB Ind True Rate Spread'!$J$25,0)</f>
        <v>2</v>
      </c>
      <c r="AH80" s="34">
        <f t="shared" si="13"/>
        <v>1</v>
      </c>
    </row>
    <row r="81" spans="1:34">
      <c r="A81" s="18">
        <f t="shared" si="12"/>
        <v>2018</v>
      </c>
      <c r="B81" s="18" t="s">
        <v>36</v>
      </c>
      <c r="C81" s="34">
        <v>22</v>
      </c>
      <c r="D81" s="18">
        <v>0</v>
      </c>
      <c r="E81" s="34">
        <v>6</v>
      </c>
      <c r="F81" s="34">
        <v>165</v>
      </c>
      <c r="G81" s="34">
        <v>3</v>
      </c>
      <c r="H81" s="34">
        <v>21</v>
      </c>
      <c r="I81" s="34">
        <v>21</v>
      </c>
      <c r="J81" s="34">
        <v>34</v>
      </c>
      <c r="L81" s="18">
        <v>0</v>
      </c>
      <c r="M81" s="18">
        <v>0</v>
      </c>
      <c r="N81" s="18">
        <v>0</v>
      </c>
      <c r="O81" s="18">
        <v>0</v>
      </c>
      <c r="P81" s="18">
        <v>1</v>
      </c>
      <c r="Q81" s="18">
        <v>0</v>
      </c>
      <c r="R81" s="34">
        <v>3</v>
      </c>
      <c r="S81" s="34">
        <v>3</v>
      </c>
      <c r="T81" s="34">
        <v>2</v>
      </c>
      <c r="U81" s="34">
        <v>8</v>
      </c>
      <c r="V81" s="34">
        <v>33</v>
      </c>
      <c r="X81" s="18">
        <f t="shared" si="14"/>
        <v>22</v>
      </c>
      <c r="Y81" s="18">
        <f t="shared" si="15"/>
        <v>0</v>
      </c>
      <c r="Z81" s="18">
        <f t="shared" si="16"/>
        <v>6</v>
      </c>
      <c r="AA81" s="18">
        <f t="shared" si="17"/>
        <v>160</v>
      </c>
      <c r="AB81" s="18">
        <f>ROUND(($F81-SUM($O81:$P81))*'Cust MB Ind True Rate Spread'!$E$25,0)</f>
        <v>4</v>
      </c>
      <c r="AC81" s="18">
        <f t="shared" si="18"/>
        <v>3</v>
      </c>
      <c r="AD81" s="18">
        <f t="shared" si="19"/>
        <v>9</v>
      </c>
      <c r="AE81" s="18">
        <f>ROUND(($H81-SUM($R81:$S81))*'Cust MB Ind True Rate Spread'!$H$25,0)</f>
        <v>6</v>
      </c>
      <c r="AF81" s="18">
        <f t="shared" si="20"/>
        <v>9</v>
      </c>
      <c r="AG81" s="18">
        <f>ROUND(($I81-SUM($T81:$U81))*'Cust MB Ind True Rate Spread'!$J$25,0)</f>
        <v>2</v>
      </c>
      <c r="AH81" s="34">
        <f t="shared" si="13"/>
        <v>1</v>
      </c>
    </row>
    <row r="82" spans="1:34">
      <c r="A82" s="18">
        <f t="shared" si="12"/>
        <v>2018</v>
      </c>
      <c r="B82" s="18" t="s">
        <v>41</v>
      </c>
      <c r="C82" s="34">
        <v>22</v>
      </c>
      <c r="D82" s="18">
        <v>0</v>
      </c>
      <c r="E82" s="34">
        <v>6</v>
      </c>
      <c r="F82" s="34">
        <v>165</v>
      </c>
      <c r="G82" s="34">
        <v>3</v>
      </c>
      <c r="H82" s="34">
        <v>21</v>
      </c>
      <c r="I82" s="34">
        <v>21</v>
      </c>
      <c r="J82" s="34">
        <v>34</v>
      </c>
      <c r="L82" s="18">
        <v>0</v>
      </c>
      <c r="M82" s="18">
        <v>0</v>
      </c>
      <c r="N82" s="18">
        <v>0</v>
      </c>
      <c r="O82" s="18">
        <v>0</v>
      </c>
      <c r="P82" s="18">
        <v>1</v>
      </c>
      <c r="Q82" s="18">
        <v>0</v>
      </c>
      <c r="R82" s="34">
        <v>3</v>
      </c>
      <c r="S82" s="34">
        <v>3</v>
      </c>
      <c r="T82" s="34">
        <v>2</v>
      </c>
      <c r="U82" s="34">
        <v>8</v>
      </c>
      <c r="V82" s="34">
        <v>33</v>
      </c>
      <c r="X82" s="18">
        <f t="shared" si="14"/>
        <v>22</v>
      </c>
      <c r="Y82" s="18">
        <f t="shared" si="15"/>
        <v>0</v>
      </c>
      <c r="Z82" s="18">
        <f t="shared" si="16"/>
        <v>6</v>
      </c>
      <c r="AA82" s="18">
        <f t="shared" si="17"/>
        <v>160</v>
      </c>
      <c r="AB82" s="18">
        <f>ROUND(($F82-SUM($O82:$P82))*'Cust MB Ind True Rate Spread'!$E$25,0)</f>
        <v>4</v>
      </c>
      <c r="AC82" s="18">
        <f t="shared" si="18"/>
        <v>3</v>
      </c>
      <c r="AD82" s="18">
        <f t="shared" si="19"/>
        <v>9</v>
      </c>
      <c r="AE82" s="18">
        <f>ROUND(($H82-SUM($R82:$S82))*'Cust MB Ind True Rate Spread'!$H$25,0)</f>
        <v>6</v>
      </c>
      <c r="AF82" s="18">
        <f t="shared" si="20"/>
        <v>9</v>
      </c>
      <c r="AG82" s="18">
        <f>ROUND(($I82-SUM($T82:$U82))*'Cust MB Ind True Rate Spread'!$J$25,0)</f>
        <v>2</v>
      </c>
      <c r="AH82" s="34">
        <f t="shared" si="13"/>
        <v>1</v>
      </c>
    </row>
    <row r="83" spans="1:34">
      <c r="A83" s="18">
        <f t="shared" si="12"/>
        <v>2018</v>
      </c>
      <c r="B83" s="18" t="s">
        <v>42</v>
      </c>
      <c r="C83" s="34">
        <v>22</v>
      </c>
      <c r="D83" s="18">
        <v>0</v>
      </c>
      <c r="E83" s="34">
        <v>6</v>
      </c>
      <c r="F83" s="34">
        <v>165</v>
      </c>
      <c r="G83" s="34">
        <v>3</v>
      </c>
      <c r="H83" s="34">
        <v>21</v>
      </c>
      <c r="I83" s="34">
        <v>21</v>
      </c>
      <c r="J83" s="34">
        <v>34</v>
      </c>
      <c r="L83" s="18">
        <v>0</v>
      </c>
      <c r="M83" s="18">
        <v>0</v>
      </c>
      <c r="N83" s="18">
        <v>0</v>
      </c>
      <c r="O83" s="18">
        <v>0</v>
      </c>
      <c r="P83" s="18">
        <v>1</v>
      </c>
      <c r="Q83" s="18">
        <v>0</v>
      </c>
      <c r="R83" s="34">
        <v>3</v>
      </c>
      <c r="S83" s="34">
        <v>3</v>
      </c>
      <c r="T83" s="34">
        <v>2</v>
      </c>
      <c r="U83" s="34">
        <v>8</v>
      </c>
      <c r="V83" s="34">
        <v>33</v>
      </c>
      <c r="X83" s="18">
        <f t="shared" si="14"/>
        <v>22</v>
      </c>
      <c r="Y83" s="18">
        <f t="shared" si="15"/>
        <v>0</v>
      </c>
      <c r="Z83" s="18">
        <f t="shared" si="16"/>
        <v>6</v>
      </c>
      <c r="AA83" s="18">
        <f t="shared" si="17"/>
        <v>160</v>
      </c>
      <c r="AB83" s="18">
        <f>ROUND(($F83-SUM($O83:$P83))*'Cust MB Ind True Rate Spread'!$E$25,0)</f>
        <v>4</v>
      </c>
      <c r="AC83" s="18">
        <f t="shared" si="18"/>
        <v>3</v>
      </c>
      <c r="AD83" s="18">
        <f t="shared" si="19"/>
        <v>9</v>
      </c>
      <c r="AE83" s="18">
        <f>ROUND(($H83-SUM($R83:$S83))*'Cust MB Ind True Rate Spread'!$H$25,0)</f>
        <v>6</v>
      </c>
      <c r="AF83" s="18">
        <f t="shared" si="20"/>
        <v>9</v>
      </c>
      <c r="AG83" s="18">
        <f>ROUND(($I83-SUM($T83:$U83))*'Cust MB Ind True Rate Spread'!$J$25,0)</f>
        <v>2</v>
      </c>
      <c r="AH83" s="34">
        <f t="shared" si="13"/>
        <v>1</v>
      </c>
    </row>
    <row r="84" spans="1:34">
      <c r="A84" s="18">
        <f t="shared" si="12"/>
        <v>2018</v>
      </c>
      <c r="B84" s="18" t="s">
        <v>43</v>
      </c>
      <c r="C84" s="34">
        <v>22</v>
      </c>
      <c r="D84" s="18">
        <v>0</v>
      </c>
      <c r="E84" s="34">
        <v>6</v>
      </c>
      <c r="F84" s="34">
        <v>165</v>
      </c>
      <c r="G84" s="34">
        <v>3</v>
      </c>
      <c r="H84" s="34">
        <v>21</v>
      </c>
      <c r="I84" s="34">
        <v>21</v>
      </c>
      <c r="J84" s="34">
        <v>34</v>
      </c>
      <c r="L84" s="18">
        <v>0</v>
      </c>
      <c r="M84" s="18">
        <v>0</v>
      </c>
      <c r="N84" s="18">
        <v>0</v>
      </c>
      <c r="O84" s="18">
        <v>0</v>
      </c>
      <c r="P84" s="18">
        <v>1</v>
      </c>
      <c r="Q84" s="18">
        <v>0</v>
      </c>
      <c r="R84" s="34">
        <v>3</v>
      </c>
      <c r="S84" s="34">
        <v>3</v>
      </c>
      <c r="T84" s="34">
        <v>2</v>
      </c>
      <c r="U84" s="34">
        <v>8</v>
      </c>
      <c r="V84" s="34">
        <v>33</v>
      </c>
      <c r="X84" s="18">
        <f t="shared" si="14"/>
        <v>22</v>
      </c>
      <c r="Y84" s="18">
        <f t="shared" si="15"/>
        <v>0</v>
      </c>
      <c r="Z84" s="18">
        <f t="shared" si="16"/>
        <v>6</v>
      </c>
      <c r="AA84" s="18">
        <f t="shared" si="17"/>
        <v>160</v>
      </c>
      <c r="AB84" s="18">
        <f>ROUND(($F84-SUM($O84:$P84))*'Cust MB Ind True Rate Spread'!$E$25,0)</f>
        <v>4</v>
      </c>
      <c r="AC84" s="18">
        <f t="shared" si="18"/>
        <v>3</v>
      </c>
      <c r="AD84" s="18">
        <f t="shared" si="19"/>
        <v>9</v>
      </c>
      <c r="AE84" s="18">
        <f>ROUND(($H84-SUM($R84:$S84))*'Cust MB Ind True Rate Spread'!$H$25,0)</f>
        <v>6</v>
      </c>
      <c r="AF84" s="18">
        <f t="shared" si="20"/>
        <v>9</v>
      </c>
      <c r="AG84" s="18">
        <f>ROUND(($I84-SUM($T84:$U84))*'Cust MB Ind True Rate Spread'!$J$25,0)</f>
        <v>2</v>
      </c>
      <c r="AH84" s="34">
        <f t="shared" si="13"/>
        <v>1</v>
      </c>
    </row>
    <row r="85" spans="1:34">
      <c r="A85" s="18">
        <f t="shared" si="12"/>
        <v>2018</v>
      </c>
      <c r="B85" s="18" t="s">
        <v>44</v>
      </c>
      <c r="C85" s="34">
        <v>22</v>
      </c>
      <c r="D85" s="18">
        <v>0</v>
      </c>
      <c r="E85" s="34">
        <v>6</v>
      </c>
      <c r="F85" s="34">
        <v>165</v>
      </c>
      <c r="G85" s="34">
        <v>3</v>
      </c>
      <c r="H85" s="34">
        <v>21</v>
      </c>
      <c r="I85" s="34">
        <v>21</v>
      </c>
      <c r="J85" s="34">
        <v>34</v>
      </c>
      <c r="L85" s="18">
        <v>0</v>
      </c>
      <c r="M85" s="18">
        <v>0</v>
      </c>
      <c r="N85" s="18">
        <v>0</v>
      </c>
      <c r="O85" s="18">
        <v>0</v>
      </c>
      <c r="P85" s="18">
        <v>1</v>
      </c>
      <c r="Q85" s="18">
        <v>0</v>
      </c>
      <c r="R85" s="34">
        <v>3</v>
      </c>
      <c r="S85" s="34">
        <v>3</v>
      </c>
      <c r="T85" s="34">
        <v>2</v>
      </c>
      <c r="U85" s="34">
        <v>8</v>
      </c>
      <c r="V85" s="34">
        <v>33</v>
      </c>
      <c r="X85" s="18">
        <f t="shared" si="14"/>
        <v>22</v>
      </c>
      <c r="Y85" s="18">
        <f t="shared" si="15"/>
        <v>0</v>
      </c>
      <c r="Z85" s="18">
        <f t="shared" si="16"/>
        <v>6</v>
      </c>
      <c r="AA85" s="18">
        <f t="shared" si="17"/>
        <v>160</v>
      </c>
      <c r="AB85" s="18">
        <f>ROUND(($F85-SUM($O85:$P85))*'Cust MB Ind True Rate Spread'!$E$25,0)</f>
        <v>4</v>
      </c>
      <c r="AC85" s="18">
        <f t="shared" si="18"/>
        <v>3</v>
      </c>
      <c r="AD85" s="18">
        <f t="shared" si="19"/>
        <v>9</v>
      </c>
      <c r="AE85" s="18">
        <f>ROUND(($H85-SUM($R85:$S85))*'Cust MB Ind True Rate Spread'!$H$25,0)</f>
        <v>6</v>
      </c>
      <c r="AF85" s="18">
        <f t="shared" si="20"/>
        <v>9</v>
      </c>
      <c r="AG85" s="18">
        <f>ROUND(($I85-SUM($T85:$U85))*'Cust MB Ind True Rate Spread'!$J$25,0)</f>
        <v>2</v>
      </c>
      <c r="AH85" s="34">
        <f t="shared" si="13"/>
        <v>1</v>
      </c>
    </row>
    <row r="86" spans="1:34">
      <c r="A86" s="18">
        <f t="shared" si="12"/>
        <v>2018</v>
      </c>
      <c r="B86" s="18" t="s">
        <v>45</v>
      </c>
      <c r="C86" s="34">
        <v>22</v>
      </c>
      <c r="D86" s="18">
        <v>0</v>
      </c>
      <c r="E86" s="34">
        <v>6</v>
      </c>
      <c r="F86" s="34">
        <v>166</v>
      </c>
      <c r="G86" s="34">
        <v>3</v>
      </c>
      <c r="H86" s="34">
        <v>21</v>
      </c>
      <c r="I86" s="34">
        <v>21</v>
      </c>
      <c r="J86" s="34">
        <v>34</v>
      </c>
      <c r="L86" s="18">
        <v>0</v>
      </c>
      <c r="M86" s="18">
        <v>0</v>
      </c>
      <c r="N86" s="18">
        <v>0</v>
      </c>
      <c r="O86" s="18">
        <v>0</v>
      </c>
      <c r="P86" s="18">
        <v>1</v>
      </c>
      <c r="Q86" s="18">
        <v>0</v>
      </c>
      <c r="R86" s="34">
        <v>3</v>
      </c>
      <c r="S86" s="34">
        <v>3</v>
      </c>
      <c r="T86" s="34">
        <v>2</v>
      </c>
      <c r="U86" s="34">
        <v>8</v>
      </c>
      <c r="V86" s="34">
        <v>33</v>
      </c>
      <c r="X86" s="18">
        <f t="shared" si="14"/>
        <v>22</v>
      </c>
      <c r="Y86" s="18">
        <f t="shared" si="15"/>
        <v>0</v>
      </c>
      <c r="Z86" s="18">
        <f t="shared" si="16"/>
        <v>6</v>
      </c>
      <c r="AA86" s="18">
        <f t="shared" si="17"/>
        <v>161</v>
      </c>
      <c r="AB86" s="18">
        <f>ROUND(($F86-SUM($O86:$P86))*'Cust MB Ind True Rate Spread'!$E$25,0)</f>
        <v>4</v>
      </c>
      <c r="AC86" s="18">
        <f t="shared" si="18"/>
        <v>3</v>
      </c>
      <c r="AD86" s="18">
        <f t="shared" si="19"/>
        <v>9</v>
      </c>
      <c r="AE86" s="18">
        <f>ROUND(($H86-SUM($R86:$S86))*'Cust MB Ind True Rate Spread'!$H$25,0)</f>
        <v>6</v>
      </c>
      <c r="AF86" s="18">
        <f t="shared" si="20"/>
        <v>9</v>
      </c>
      <c r="AG86" s="18">
        <f>ROUND(($I86-SUM($T86:$U86))*'Cust MB Ind True Rate Spread'!$J$25,0)</f>
        <v>2</v>
      </c>
      <c r="AH86" s="34">
        <f t="shared" si="13"/>
        <v>1</v>
      </c>
    </row>
    <row r="87" spans="1:34">
      <c r="A87" s="18">
        <f t="shared" si="12"/>
        <v>2018</v>
      </c>
      <c r="B87" s="18" t="s">
        <v>46</v>
      </c>
      <c r="C87" s="34">
        <v>22</v>
      </c>
      <c r="D87" s="18">
        <v>0</v>
      </c>
      <c r="E87" s="34">
        <v>6</v>
      </c>
      <c r="F87" s="34">
        <v>166</v>
      </c>
      <c r="G87" s="34">
        <v>3</v>
      </c>
      <c r="H87" s="34">
        <v>21</v>
      </c>
      <c r="I87" s="34">
        <v>21</v>
      </c>
      <c r="J87" s="34">
        <v>34</v>
      </c>
      <c r="L87" s="18">
        <v>0</v>
      </c>
      <c r="M87" s="18">
        <v>0</v>
      </c>
      <c r="N87" s="18">
        <v>0</v>
      </c>
      <c r="O87" s="18">
        <v>0</v>
      </c>
      <c r="P87" s="18">
        <v>1</v>
      </c>
      <c r="Q87" s="18">
        <v>0</v>
      </c>
      <c r="R87" s="34">
        <v>3</v>
      </c>
      <c r="S87" s="34">
        <v>3</v>
      </c>
      <c r="T87" s="34">
        <v>2</v>
      </c>
      <c r="U87" s="34">
        <v>8</v>
      </c>
      <c r="V87" s="34">
        <v>33</v>
      </c>
      <c r="X87" s="18">
        <f t="shared" si="14"/>
        <v>22</v>
      </c>
      <c r="Y87" s="18">
        <f t="shared" si="15"/>
        <v>0</v>
      </c>
      <c r="Z87" s="18">
        <f t="shared" si="16"/>
        <v>6</v>
      </c>
      <c r="AA87" s="18">
        <f t="shared" si="17"/>
        <v>161</v>
      </c>
      <c r="AB87" s="18">
        <f>ROUND(($F87-SUM($O87:$P87))*'Cust MB Ind True Rate Spread'!$E$25,0)</f>
        <v>4</v>
      </c>
      <c r="AC87" s="18">
        <f t="shared" si="18"/>
        <v>3</v>
      </c>
      <c r="AD87" s="18">
        <f t="shared" si="19"/>
        <v>9</v>
      </c>
      <c r="AE87" s="18">
        <f>ROUND(($H87-SUM($R87:$S87))*'Cust MB Ind True Rate Spread'!$H$25,0)</f>
        <v>6</v>
      </c>
      <c r="AF87" s="18">
        <f t="shared" si="20"/>
        <v>9</v>
      </c>
      <c r="AG87" s="18">
        <f>ROUND(($I87-SUM($T87:$U87))*'Cust MB Ind True Rate Spread'!$J$25,0)</f>
        <v>2</v>
      </c>
      <c r="AH87" s="34">
        <f t="shared" si="13"/>
        <v>1</v>
      </c>
    </row>
    <row r="88" spans="1:34">
      <c r="A88" s="18">
        <f t="shared" si="12"/>
        <v>2019</v>
      </c>
      <c r="B88" s="18" t="s">
        <v>31</v>
      </c>
      <c r="C88" s="34">
        <v>22</v>
      </c>
      <c r="D88" s="18">
        <v>0</v>
      </c>
      <c r="E88" s="34">
        <v>6</v>
      </c>
      <c r="F88" s="34">
        <v>166</v>
      </c>
      <c r="G88" s="34">
        <v>3</v>
      </c>
      <c r="H88" s="34">
        <v>21</v>
      </c>
      <c r="I88" s="34">
        <v>21</v>
      </c>
      <c r="J88" s="34">
        <v>34</v>
      </c>
      <c r="L88" s="18">
        <v>0</v>
      </c>
      <c r="M88" s="18">
        <v>0</v>
      </c>
      <c r="N88" s="18">
        <v>0</v>
      </c>
      <c r="O88" s="18">
        <v>0</v>
      </c>
      <c r="P88" s="18">
        <v>1</v>
      </c>
      <c r="Q88" s="18">
        <v>0</v>
      </c>
      <c r="R88" s="34">
        <v>3</v>
      </c>
      <c r="S88" s="34">
        <v>3</v>
      </c>
      <c r="T88" s="34">
        <v>2</v>
      </c>
      <c r="U88" s="34">
        <v>8</v>
      </c>
      <c r="V88" s="34">
        <v>33</v>
      </c>
      <c r="X88" s="18">
        <f t="shared" si="14"/>
        <v>22</v>
      </c>
      <c r="Y88" s="18">
        <f t="shared" si="15"/>
        <v>0</v>
      </c>
      <c r="Z88" s="18">
        <f t="shared" si="16"/>
        <v>6</v>
      </c>
      <c r="AA88" s="18">
        <f t="shared" si="17"/>
        <v>161</v>
      </c>
      <c r="AB88" s="18">
        <f>ROUND(($F88-SUM($O88:$P88))*'Cust MB Ind True Rate Spread'!$E$25,0)</f>
        <v>4</v>
      </c>
      <c r="AC88" s="18">
        <f t="shared" si="18"/>
        <v>3</v>
      </c>
      <c r="AD88" s="18">
        <f t="shared" si="19"/>
        <v>9</v>
      </c>
      <c r="AE88" s="18">
        <f>ROUND(($H88-SUM($R88:$S88))*'Cust MB Ind True Rate Spread'!$H$25,0)</f>
        <v>6</v>
      </c>
      <c r="AF88" s="18">
        <f t="shared" si="20"/>
        <v>9</v>
      </c>
      <c r="AG88" s="18">
        <f>ROUND(($I88-SUM($T88:$U88))*'Cust MB Ind True Rate Spread'!$J$25,0)</f>
        <v>2</v>
      </c>
      <c r="AH88" s="34">
        <f t="shared" si="13"/>
        <v>1</v>
      </c>
    </row>
    <row r="89" spans="1:34">
      <c r="A89" s="18">
        <f t="shared" si="12"/>
        <v>2019</v>
      </c>
      <c r="B89" s="18" t="s">
        <v>32</v>
      </c>
      <c r="C89" s="34">
        <v>22</v>
      </c>
      <c r="D89" s="18">
        <v>0</v>
      </c>
      <c r="E89" s="34">
        <v>6</v>
      </c>
      <c r="F89" s="34">
        <v>166</v>
      </c>
      <c r="G89" s="34">
        <v>3</v>
      </c>
      <c r="H89" s="34">
        <v>21</v>
      </c>
      <c r="I89" s="34">
        <v>21</v>
      </c>
      <c r="J89" s="34">
        <v>34</v>
      </c>
      <c r="L89" s="18">
        <v>0</v>
      </c>
      <c r="M89" s="18">
        <v>0</v>
      </c>
      <c r="N89" s="18">
        <v>0</v>
      </c>
      <c r="O89" s="18">
        <v>0</v>
      </c>
      <c r="P89" s="18">
        <v>1</v>
      </c>
      <c r="Q89" s="18">
        <v>0</v>
      </c>
      <c r="R89" s="34">
        <v>3</v>
      </c>
      <c r="S89" s="34">
        <v>3</v>
      </c>
      <c r="T89" s="34">
        <v>2</v>
      </c>
      <c r="U89" s="34">
        <v>8</v>
      </c>
      <c r="V89" s="34">
        <v>33</v>
      </c>
      <c r="X89" s="18">
        <f t="shared" si="14"/>
        <v>22</v>
      </c>
      <c r="Y89" s="18">
        <f t="shared" si="15"/>
        <v>0</v>
      </c>
      <c r="Z89" s="18">
        <f t="shared" si="16"/>
        <v>6</v>
      </c>
      <c r="AA89" s="18">
        <f t="shared" si="17"/>
        <v>161</v>
      </c>
      <c r="AB89" s="18">
        <f>ROUND(($F89-SUM($O89:$P89))*'Cust MB Ind True Rate Spread'!$E$25,0)</f>
        <v>4</v>
      </c>
      <c r="AC89" s="18">
        <f t="shared" si="18"/>
        <v>3</v>
      </c>
      <c r="AD89" s="18">
        <f t="shared" si="19"/>
        <v>9</v>
      </c>
      <c r="AE89" s="18">
        <f>ROUND(($H89-SUM($R89:$S89))*'Cust MB Ind True Rate Spread'!$H$25,0)</f>
        <v>6</v>
      </c>
      <c r="AF89" s="18">
        <f t="shared" si="20"/>
        <v>9</v>
      </c>
      <c r="AG89" s="18">
        <f>ROUND(($I89-SUM($T89:$U89))*'Cust MB Ind True Rate Spread'!$J$25,0)</f>
        <v>2</v>
      </c>
      <c r="AH89" s="34">
        <f t="shared" si="13"/>
        <v>1</v>
      </c>
    </row>
    <row r="90" spans="1:34">
      <c r="A90" s="18">
        <f t="shared" si="12"/>
        <v>2019</v>
      </c>
      <c r="B90" s="18" t="s">
        <v>33</v>
      </c>
      <c r="C90" s="34">
        <v>22</v>
      </c>
      <c r="D90" s="18">
        <v>0</v>
      </c>
      <c r="E90" s="34">
        <v>6</v>
      </c>
      <c r="F90" s="34">
        <v>166</v>
      </c>
      <c r="G90" s="34">
        <v>3</v>
      </c>
      <c r="H90" s="34">
        <v>21</v>
      </c>
      <c r="I90" s="34">
        <v>21</v>
      </c>
      <c r="J90" s="34">
        <v>34</v>
      </c>
      <c r="L90" s="18">
        <v>0</v>
      </c>
      <c r="M90" s="18">
        <v>0</v>
      </c>
      <c r="N90" s="18">
        <v>0</v>
      </c>
      <c r="O90" s="18">
        <v>0</v>
      </c>
      <c r="P90" s="18">
        <v>1</v>
      </c>
      <c r="Q90" s="18">
        <v>0</v>
      </c>
      <c r="R90" s="34">
        <v>3</v>
      </c>
      <c r="S90" s="34">
        <v>3</v>
      </c>
      <c r="T90" s="34">
        <v>2</v>
      </c>
      <c r="U90" s="34">
        <v>8</v>
      </c>
      <c r="V90" s="34">
        <v>33</v>
      </c>
      <c r="X90" s="18">
        <f t="shared" si="14"/>
        <v>22</v>
      </c>
      <c r="Y90" s="18">
        <f t="shared" si="15"/>
        <v>0</v>
      </c>
      <c r="Z90" s="18">
        <f t="shared" si="16"/>
        <v>6</v>
      </c>
      <c r="AA90" s="18">
        <f t="shared" si="17"/>
        <v>161</v>
      </c>
      <c r="AB90" s="18">
        <f>ROUND(($F90-SUM($O90:$P90))*'Cust MB Ind True Rate Spread'!$E$25,0)</f>
        <v>4</v>
      </c>
      <c r="AC90" s="18">
        <f t="shared" si="18"/>
        <v>3</v>
      </c>
      <c r="AD90" s="18">
        <f t="shared" si="19"/>
        <v>9</v>
      </c>
      <c r="AE90" s="18">
        <f>ROUND(($H90-SUM($R90:$S90))*'Cust MB Ind True Rate Spread'!$H$25,0)</f>
        <v>6</v>
      </c>
      <c r="AF90" s="18">
        <f t="shared" si="20"/>
        <v>9</v>
      </c>
      <c r="AG90" s="18">
        <f>ROUND(($I90-SUM($T90:$U90))*'Cust MB Ind True Rate Spread'!$J$25,0)</f>
        <v>2</v>
      </c>
      <c r="AH90" s="34">
        <f t="shared" si="13"/>
        <v>1</v>
      </c>
    </row>
    <row r="91" spans="1:34">
      <c r="A91" s="18">
        <f t="shared" si="12"/>
        <v>2019</v>
      </c>
      <c r="B91" s="18" t="s">
        <v>34</v>
      </c>
      <c r="C91" s="34">
        <v>22</v>
      </c>
      <c r="D91" s="18">
        <v>0</v>
      </c>
      <c r="E91" s="34">
        <v>6</v>
      </c>
      <c r="F91" s="34">
        <v>166</v>
      </c>
      <c r="G91" s="34">
        <v>3</v>
      </c>
      <c r="H91" s="34">
        <v>21</v>
      </c>
      <c r="I91" s="34">
        <v>21</v>
      </c>
      <c r="J91" s="34">
        <v>34</v>
      </c>
      <c r="L91" s="18">
        <v>0</v>
      </c>
      <c r="M91" s="18">
        <v>0</v>
      </c>
      <c r="N91" s="18">
        <v>0</v>
      </c>
      <c r="O91" s="18">
        <v>0</v>
      </c>
      <c r="P91" s="18">
        <v>1</v>
      </c>
      <c r="Q91" s="18">
        <v>0</v>
      </c>
      <c r="R91" s="34">
        <v>3</v>
      </c>
      <c r="S91" s="34">
        <v>3</v>
      </c>
      <c r="T91" s="34">
        <v>2</v>
      </c>
      <c r="U91" s="34">
        <v>8</v>
      </c>
      <c r="V91" s="34">
        <v>33</v>
      </c>
      <c r="X91" s="18">
        <f t="shared" si="14"/>
        <v>22</v>
      </c>
      <c r="Y91" s="18">
        <f t="shared" si="15"/>
        <v>0</v>
      </c>
      <c r="Z91" s="18">
        <f t="shared" si="16"/>
        <v>6</v>
      </c>
      <c r="AA91" s="18">
        <f t="shared" si="17"/>
        <v>161</v>
      </c>
      <c r="AB91" s="18">
        <f>ROUND(($F91-SUM($O91:$P91))*'Cust MB Ind True Rate Spread'!$E$25,0)</f>
        <v>4</v>
      </c>
      <c r="AC91" s="18">
        <f t="shared" si="18"/>
        <v>3</v>
      </c>
      <c r="AD91" s="18">
        <f t="shared" si="19"/>
        <v>9</v>
      </c>
      <c r="AE91" s="18">
        <f>ROUND(($H91-SUM($R91:$S91))*'Cust MB Ind True Rate Spread'!$H$25,0)</f>
        <v>6</v>
      </c>
      <c r="AF91" s="18">
        <f t="shared" si="20"/>
        <v>9</v>
      </c>
      <c r="AG91" s="18">
        <f>ROUND(($I91-SUM($T91:$U91))*'Cust MB Ind True Rate Spread'!$J$25,0)</f>
        <v>2</v>
      </c>
      <c r="AH91" s="34">
        <f t="shared" si="13"/>
        <v>1</v>
      </c>
    </row>
    <row r="92" spans="1:34">
      <c r="A92" s="18">
        <f t="shared" si="12"/>
        <v>2019</v>
      </c>
      <c r="B92" s="18" t="s">
        <v>35</v>
      </c>
      <c r="C92" s="34">
        <v>22</v>
      </c>
      <c r="D92" s="18">
        <v>0</v>
      </c>
      <c r="E92" s="34">
        <v>6</v>
      </c>
      <c r="F92" s="34">
        <v>166</v>
      </c>
      <c r="G92" s="34">
        <v>3</v>
      </c>
      <c r="H92" s="34">
        <v>21</v>
      </c>
      <c r="I92" s="34">
        <v>21</v>
      </c>
      <c r="J92" s="34">
        <v>34</v>
      </c>
      <c r="L92" s="18">
        <v>0</v>
      </c>
      <c r="M92" s="18">
        <v>0</v>
      </c>
      <c r="N92" s="18">
        <v>0</v>
      </c>
      <c r="O92" s="18">
        <v>0</v>
      </c>
      <c r="P92" s="18">
        <v>1</v>
      </c>
      <c r="Q92" s="18">
        <v>0</v>
      </c>
      <c r="R92" s="34">
        <v>3</v>
      </c>
      <c r="S92" s="34">
        <v>3</v>
      </c>
      <c r="T92" s="34">
        <v>2</v>
      </c>
      <c r="U92" s="34">
        <v>8</v>
      </c>
      <c r="V92" s="34">
        <v>33</v>
      </c>
      <c r="X92" s="18">
        <f t="shared" si="14"/>
        <v>22</v>
      </c>
      <c r="Y92" s="18">
        <f t="shared" si="15"/>
        <v>0</v>
      </c>
      <c r="Z92" s="18">
        <f t="shared" si="16"/>
        <v>6</v>
      </c>
      <c r="AA92" s="18">
        <f t="shared" si="17"/>
        <v>161</v>
      </c>
      <c r="AB92" s="18">
        <f>ROUND(($F92-SUM($O92:$P92))*'Cust MB Ind True Rate Spread'!$E$25,0)</f>
        <v>4</v>
      </c>
      <c r="AC92" s="18">
        <f t="shared" si="18"/>
        <v>3</v>
      </c>
      <c r="AD92" s="18">
        <f t="shared" si="19"/>
        <v>9</v>
      </c>
      <c r="AE92" s="18">
        <f>ROUND(($H92-SUM($R92:$S92))*'Cust MB Ind True Rate Spread'!$H$25,0)</f>
        <v>6</v>
      </c>
      <c r="AF92" s="18">
        <f t="shared" si="20"/>
        <v>9</v>
      </c>
      <c r="AG92" s="18">
        <f>ROUND(($I92-SUM($T92:$U92))*'Cust MB Ind True Rate Spread'!$J$25,0)</f>
        <v>2</v>
      </c>
      <c r="AH92" s="34">
        <f t="shared" si="13"/>
        <v>1</v>
      </c>
    </row>
    <row r="93" spans="1:34">
      <c r="A93" s="18">
        <f t="shared" ref="A93:A156" si="21">+A81+1</f>
        <v>2019</v>
      </c>
      <c r="B93" s="18" t="s">
        <v>36</v>
      </c>
      <c r="C93" s="34">
        <v>22</v>
      </c>
      <c r="D93" s="18">
        <v>0</v>
      </c>
      <c r="E93" s="34">
        <v>6</v>
      </c>
      <c r="F93" s="34">
        <v>166</v>
      </c>
      <c r="G93" s="34">
        <v>3</v>
      </c>
      <c r="H93" s="34">
        <v>21</v>
      </c>
      <c r="I93" s="34">
        <v>21</v>
      </c>
      <c r="J93" s="34">
        <v>34</v>
      </c>
      <c r="L93" s="18">
        <v>0</v>
      </c>
      <c r="M93" s="18">
        <v>0</v>
      </c>
      <c r="N93" s="18">
        <v>0</v>
      </c>
      <c r="O93" s="18">
        <v>0</v>
      </c>
      <c r="P93" s="18">
        <v>1</v>
      </c>
      <c r="Q93" s="18">
        <v>0</v>
      </c>
      <c r="R93" s="34">
        <v>3</v>
      </c>
      <c r="S93" s="34">
        <v>3</v>
      </c>
      <c r="T93" s="34">
        <v>2</v>
      </c>
      <c r="U93" s="34">
        <v>8</v>
      </c>
      <c r="V93" s="34">
        <v>33</v>
      </c>
      <c r="X93" s="18">
        <f t="shared" si="14"/>
        <v>22</v>
      </c>
      <c r="Y93" s="18">
        <f t="shared" si="15"/>
        <v>0</v>
      </c>
      <c r="Z93" s="18">
        <f t="shared" si="16"/>
        <v>6</v>
      </c>
      <c r="AA93" s="18">
        <f t="shared" si="17"/>
        <v>161</v>
      </c>
      <c r="AB93" s="18">
        <f>ROUND(($F93-SUM($O93:$P93))*'Cust MB Ind True Rate Spread'!$E$25,0)</f>
        <v>4</v>
      </c>
      <c r="AC93" s="18">
        <f t="shared" si="18"/>
        <v>3</v>
      </c>
      <c r="AD93" s="18">
        <f t="shared" si="19"/>
        <v>9</v>
      </c>
      <c r="AE93" s="18">
        <f>ROUND(($H93-SUM($R93:$S93))*'Cust MB Ind True Rate Spread'!$H$25,0)</f>
        <v>6</v>
      </c>
      <c r="AF93" s="18">
        <f t="shared" si="20"/>
        <v>9</v>
      </c>
      <c r="AG93" s="18">
        <f>ROUND(($I93-SUM($T93:$U93))*'Cust MB Ind True Rate Spread'!$J$25,0)</f>
        <v>2</v>
      </c>
      <c r="AH93" s="34">
        <f t="shared" si="13"/>
        <v>1</v>
      </c>
    </row>
    <row r="94" spans="1:34">
      <c r="A94" s="18">
        <f t="shared" si="21"/>
        <v>2019</v>
      </c>
      <c r="B94" s="18" t="s">
        <v>41</v>
      </c>
      <c r="C94" s="34">
        <v>22</v>
      </c>
      <c r="D94" s="18">
        <v>0</v>
      </c>
      <c r="E94" s="34">
        <v>6</v>
      </c>
      <c r="F94" s="34">
        <v>166</v>
      </c>
      <c r="G94" s="34">
        <v>3</v>
      </c>
      <c r="H94" s="34">
        <v>21</v>
      </c>
      <c r="I94" s="34">
        <v>21</v>
      </c>
      <c r="J94" s="34">
        <v>34</v>
      </c>
      <c r="L94" s="18">
        <v>0</v>
      </c>
      <c r="M94" s="18">
        <v>0</v>
      </c>
      <c r="N94" s="18">
        <v>0</v>
      </c>
      <c r="O94" s="18">
        <v>0</v>
      </c>
      <c r="P94" s="18">
        <v>1</v>
      </c>
      <c r="Q94" s="18">
        <v>0</v>
      </c>
      <c r="R94" s="34">
        <v>3</v>
      </c>
      <c r="S94" s="34">
        <v>3</v>
      </c>
      <c r="T94" s="34">
        <v>2</v>
      </c>
      <c r="U94" s="34">
        <v>8</v>
      </c>
      <c r="V94" s="34">
        <v>33</v>
      </c>
      <c r="X94" s="18">
        <f t="shared" si="14"/>
        <v>22</v>
      </c>
      <c r="Y94" s="18">
        <f t="shared" si="15"/>
        <v>0</v>
      </c>
      <c r="Z94" s="18">
        <f t="shared" si="16"/>
        <v>6</v>
      </c>
      <c r="AA94" s="18">
        <f t="shared" si="17"/>
        <v>161</v>
      </c>
      <c r="AB94" s="18">
        <f>ROUND(($F94-SUM($O94:$P94))*'Cust MB Ind True Rate Spread'!$E$25,0)</f>
        <v>4</v>
      </c>
      <c r="AC94" s="18">
        <f t="shared" si="18"/>
        <v>3</v>
      </c>
      <c r="AD94" s="18">
        <f t="shared" si="19"/>
        <v>9</v>
      </c>
      <c r="AE94" s="18">
        <f>ROUND(($H94-SUM($R94:$S94))*'Cust MB Ind True Rate Spread'!$H$25,0)</f>
        <v>6</v>
      </c>
      <c r="AF94" s="18">
        <f t="shared" si="20"/>
        <v>9</v>
      </c>
      <c r="AG94" s="18">
        <f>ROUND(($I94-SUM($T94:$U94))*'Cust MB Ind True Rate Spread'!$J$25,0)</f>
        <v>2</v>
      </c>
      <c r="AH94" s="34">
        <f t="shared" si="13"/>
        <v>1</v>
      </c>
    </row>
    <row r="95" spans="1:34">
      <c r="A95" s="18">
        <f t="shared" si="21"/>
        <v>2019</v>
      </c>
      <c r="B95" s="18" t="s">
        <v>42</v>
      </c>
      <c r="C95" s="34">
        <v>22</v>
      </c>
      <c r="D95" s="18">
        <v>0</v>
      </c>
      <c r="E95" s="34">
        <v>6</v>
      </c>
      <c r="F95" s="34">
        <v>166</v>
      </c>
      <c r="G95" s="34">
        <v>3</v>
      </c>
      <c r="H95" s="34">
        <v>21</v>
      </c>
      <c r="I95" s="34">
        <v>21</v>
      </c>
      <c r="J95" s="34">
        <v>34</v>
      </c>
      <c r="L95" s="18">
        <v>0</v>
      </c>
      <c r="M95" s="18">
        <v>0</v>
      </c>
      <c r="N95" s="18">
        <v>0</v>
      </c>
      <c r="O95" s="18">
        <v>0</v>
      </c>
      <c r="P95" s="18">
        <v>1</v>
      </c>
      <c r="Q95" s="18">
        <v>0</v>
      </c>
      <c r="R95" s="34">
        <v>3</v>
      </c>
      <c r="S95" s="34">
        <v>3</v>
      </c>
      <c r="T95" s="34">
        <v>2</v>
      </c>
      <c r="U95" s="34">
        <v>8</v>
      </c>
      <c r="V95" s="34">
        <v>33</v>
      </c>
      <c r="X95" s="18">
        <f t="shared" si="14"/>
        <v>22</v>
      </c>
      <c r="Y95" s="18">
        <f t="shared" si="15"/>
        <v>0</v>
      </c>
      <c r="Z95" s="18">
        <f t="shared" si="16"/>
        <v>6</v>
      </c>
      <c r="AA95" s="18">
        <f t="shared" si="17"/>
        <v>161</v>
      </c>
      <c r="AB95" s="18">
        <f>ROUND(($F95-SUM($O95:$P95))*'Cust MB Ind True Rate Spread'!$E$25,0)</f>
        <v>4</v>
      </c>
      <c r="AC95" s="18">
        <f t="shared" si="18"/>
        <v>3</v>
      </c>
      <c r="AD95" s="18">
        <f t="shared" si="19"/>
        <v>9</v>
      </c>
      <c r="AE95" s="18">
        <f>ROUND(($H95-SUM($R95:$S95))*'Cust MB Ind True Rate Spread'!$H$25,0)</f>
        <v>6</v>
      </c>
      <c r="AF95" s="18">
        <f t="shared" si="20"/>
        <v>9</v>
      </c>
      <c r="AG95" s="18">
        <f>ROUND(($I95-SUM($T95:$U95))*'Cust MB Ind True Rate Spread'!$J$25,0)</f>
        <v>2</v>
      </c>
      <c r="AH95" s="34">
        <f t="shared" si="13"/>
        <v>1</v>
      </c>
    </row>
    <row r="96" spans="1:34">
      <c r="A96" s="18">
        <f t="shared" si="21"/>
        <v>2019</v>
      </c>
      <c r="B96" s="18" t="s">
        <v>43</v>
      </c>
      <c r="C96" s="34">
        <v>22</v>
      </c>
      <c r="D96" s="18">
        <v>0</v>
      </c>
      <c r="E96" s="34">
        <v>6</v>
      </c>
      <c r="F96" s="34">
        <v>166</v>
      </c>
      <c r="G96" s="34">
        <v>3</v>
      </c>
      <c r="H96" s="34">
        <v>21</v>
      </c>
      <c r="I96" s="34">
        <v>21</v>
      </c>
      <c r="J96" s="34">
        <v>34</v>
      </c>
      <c r="L96" s="18">
        <v>0</v>
      </c>
      <c r="M96" s="18">
        <v>0</v>
      </c>
      <c r="N96" s="18">
        <v>0</v>
      </c>
      <c r="O96" s="18">
        <v>0</v>
      </c>
      <c r="P96" s="18">
        <v>1</v>
      </c>
      <c r="Q96" s="18">
        <v>0</v>
      </c>
      <c r="R96" s="34">
        <v>3</v>
      </c>
      <c r="S96" s="34">
        <v>3</v>
      </c>
      <c r="T96" s="34">
        <v>2</v>
      </c>
      <c r="U96" s="34">
        <v>8</v>
      </c>
      <c r="V96" s="34">
        <v>33</v>
      </c>
      <c r="X96" s="18">
        <f t="shared" si="14"/>
        <v>22</v>
      </c>
      <c r="Y96" s="18">
        <f t="shared" si="15"/>
        <v>0</v>
      </c>
      <c r="Z96" s="18">
        <f t="shared" si="16"/>
        <v>6</v>
      </c>
      <c r="AA96" s="18">
        <f t="shared" si="17"/>
        <v>161</v>
      </c>
      <c r="AB96" s="18">
        <f>ROUND(($F96-SUM($O96:$P96))*'Cust MB Ind True Rate Spread'!$E$25,0)</f>
        <v>4</v>
      </c>
      <c r="AC96" s="18">
        <f t="shared" si="18"/>
        <v>3</v>
      </c>
      <c r="AD96" s="18">
        <f t="shared" si="19"/>
        <v>9</v>
      </c>
      <c r="AE96" s="18">
        <f>ROUND(($H96-SUM($R96:$S96))*'Cust MB Ind True Rate Spread'!$H$25,0)</f>
        <v>6</v>
      </c>
      <c r="AF96" s="18">
        <f t="shared" si="20"/>
        <v>9</v>
      </c>
      <c r="AG96" s="18">
        <f>ROUND(($I96-SUM($T96:$U96))*'Cust MB Ind True Rate Spread'!$J$25,0)</f>
        <v>2</v>
      </c>
      <c r="AH96" s="34">
        <f t="shared" si="13"/>
        <v>1</v>
      </c>
    </row>
    <row r="97" spans="1:34">
      <c r="A97" s="18">
        <f t="shared" si="21"/>
        <v>2019</v>
      </c>
      <c r="B97" s="18" t="s">
        <v>44</v>
      </c>
      <c r="C97" s="34">
        <v>22</v>
      </c>
      <c r="D97" s="18">
        <v>0</v>
      </c>
      <c r="E97" s="34">
        <v>6</v>
      </c>
      <c r="F97" s="34">
        <v>166</v>
      </c>
      <c r="G97" s="34">
        <v>3</v>
      </c>
      <c r="H97" s="34">
        <v>21</v>
      </c>
      <c r="I97" s="34">
        <v>21</v>
      </c>
      <c r="J97" s="34">
        <v>34</v>
      </c>
      <c r="L97" s="18">
        <v>0</v>
      </c>
      <c r="M97" s="18">
        <v>0</v>
      </c>
      <c r="N97" s="18">
        <v>0</v>
      </c>
      <c r="O97" s="18">
        <v>0</v>
      </c>
      <c r="P97" s="18">
        <v>1</v>
      </c>
      <c r="Q97" s="18">
        <v>0</v>
      </c>
      <c r="R97" s="34">
        <v>3</v>
      </c>
      <c r="S97" s="34">
        <v>3</v>
      </c>
      <c r="T97" s="34">
        <v>2</v>
      </c>
      <c r="U97" s="34">
        <v>8</v>
      </c>
      <c r="V97" s="34">
        <v>33</v>
      </c>
      <c r="X97" s="18">
        <f t="shared" si="14"/>
        <v>22</v>
      </c>
      <c r="Y97" s="18">
        <f t="shared" si="15"/>
        <v>0</v>
      </c>
      <c r="Z97" s="18">
        <f t="shared" si="16"/>
        <v>6</v>
      </c>
      <c r="AA97" s="18">
        <f t="shared" si="17"/>
        <v>161</v>
      </c>
      <c r="AB97" s="18">
        <f>ROUND(($F97-SUM($O97:$P97))*'Cust MB Ind True Rate Spread'!$E$25,0)</f>
        <v>4</v>
      </c>
      <c r="AC97" s="18">
        <f t="shared" si="18"/>
        <v>3</v>
      </c>
      <c r="AD97" s="18">
        <f t="shared" si="19"/>
        <v>9</v>
      </c>
      <c r="AE97" s="18">
        <f>ROUND(($H97-SUM($R97:$S97))*'Cust MB Ind True Rate Spread'!$H$25,0)</f>
        <v>6</v>
      </c>
      <c r="AF97" s="18">
        <f t="shared" si="20"/>
        <v>9</v>
      </c>
      <c r="AG97" s="18">
        <f>ROUND(($I97-SUM($T97:$U97))*'Cust MB Ind True Rate Spread'!$J$25,0)</f>
        <v>2</v>
      </c>
      <c r="AH97" s="34">
        <f t="shared" si="13"/>
        <v>1</v>
      </c>
    </row>
    <row r="98" spans="1:34">
      <c r="A98" s="18">
        <f t="shared" si="21"/>
        <v>2019</v>
      </c>
      <c r="B98" s="18" t="s">
        <v>45</v>
      </c>
      <c r="C98" s="34">
        <v>22</v>
      </c>
      <c r="D98" s="18">
        <v>0</v>
      </c>
      <c r="E98" s="34">
        <v>6</v>
      </c>
      <c r="F98" s="34">
        <v>166</v>
      </c>
      <c r="G98" s="34">
        <v>3</v>
      </c>
      <c r="H98" s="34">
        <v>21</v>
      </c>
      <c r="I98" s="34">
        <v>21</v>
      </c>
      <c r="J98" s="34">
        <v>34</v>
      </c>
      <c r="L98" s="18">
        <v>0</v>
      </c>
      <c r="M98" s="18">
        <v>0</v>
      </c>
      <c r="N98" s="18">
        <v>0</v>
      </c>
      <c r="O98" s="18">
        <v>0</v>
      </c>
      <c r="P98" s="18">
        <v>1</v>
      </c>
      <c r="Q98" s="18">
        <v>0</v>
      </c>
      <c r="R98" s="34">
        <v>3</v>
      </c>
      <c r="S98" s="34">
        <v>3</v>
      </c>
      <c r="T98" s="34">
        <v>2</v>
      </c>
      <c r="U98" s="34">
        <v>8</v>
      </c>
      <c r="V98" s="34">
        <v>33</v>
      </c>
      <c r="X98" s="18">
        <f t="shared" si="14"/>
        <v>22</v>
      </c>
      <c r="Y98" s="18">
        <f t="shared" si="15"/>
        <v>0</v>
      </c>
      <c r="Z98" s="18">
        <f t="shared" si="16"/>
        <v>6</v>
      </c>
      <c r="AA98" s="18">
        <f t="shared" si="17"/>
        <v>161</v>
      </c>
      <c r="AB98" s="18">
        <f>ROUND(($F98-SUM($O98:$P98))*'Cust MB Ind True Rate Spread'!$E$25,0)</f>
        <v>4</v>
      </c>
      <c r="AC98" s="18">
        <f t="shared" si="18"/>
        <v>3</v>
      </c>
      <c r="AD98" s="18">
        <f t="shared" si="19"/>
        <v>9</v>
      </c>
      <c r="AE98" s="18">
        <f>ROUND(($H98-SUM($R98:$S98))*'Cust MB Ind True Rate Spread'!$H$25,0)</f>
        <v>6</v>
      </c>
      <c r="AF98" s="18">
        <f t="shared" si="20"/>
        <v>9</v>
      </c>
      <c r="AG98" s="18">
        <f>ROUND(($I98-SUM($T98:$U98))*'Cust MB Ind True Rate Spread'!$J$25,0)</f>
        <v>2</v>
      </c>
      <c r="AH98" s="34">
        <f t="shared" si="13"/>
        <v>1</v>
      </c>
    </row>
    <row r="99" spans="1:34">
      <c r="A99" s="18">
        <f t="shared" si="21"/>
        <v>2019</v>
      </c>
      <c r="B99" s="18" t="s">
        <v>46</v>
      </c>
      <c r="C99" s="34">
        <v>22</v>
      </c>
      <c r="D99" s="18">
        <v>0</v>
      </c>
      <c r="E99" s="34">
        <v>6</v>
      </c>
      <c r="F99" s="34">
        <v>166</v>
      </c>
      <c r="G99" s="34">
        <v>3</v>
      </c>
      <c r="H99" s="34">
        <v>21</v>
      </c>
      <c r="I99" s="34">
        <v>21</v>
      </c>
      <c r="J99" s="34">
        <v>34</v>
      </c>
      <c r="L99" s="18">
        <v>0</v>
      </c>
      <c r="M99" s="18">
        <v>0</v>
      </c>
      <c r="N99" s="18">
        <v>0</v>
      </c>
      <c r="O99" s="18">
        <v>0</v>
      </c>
      <c r="P99" s="18">
        <v>1</v>
      </c>
      <c r="Q99" s="18">
        <v>0</v>
      </c>
      <c r="R99" s="34">
        <v>3</v>
      </c>
      <c r="S99" s="34">
        <v>3</v>
      </c>
      <c r="T99" s="34">
        <v>2</v>
      </c>
      <c r="U99" s="34">
        <v>8</v>
      </c>
      <c r="V99" s="34">
        <v>33</v>
      </c>
      <c r="X99" s="18">
        <f t="shared" si="14"/>
        <v>22</v>
      </c>
      <c r="Y99" s="18">
        <f t="shared" si="15"/>
        <v>0</v>
      </c>
      <c r="Z99" s="18">
        <f t="shared" si="16"/>
        <v>6</v>
      </c>
      <c r="AA99" s="18">
        <f t="shared" si="17"/>
        <v>161</v>
      </c>
      <c r="AB99" s="18">
        <f>ROUND(($F99-SUM($O99:$P99))*'Cust MB Ind True Rate Spread'!$E$25,0)</f>
        <v>4</v>
      </c>
      <c r="AC99" s="18">
        <f t="shared" si="18"/>
        <v>3</v>
      </c>
      <c r="AD99" s="18">
        <f t="shared" si="19"/>
        <v>9</v>
      </c>
      <c r="AE99" s="18">
        <f>ROUND(($H99-SUM($R99:$S99))*'Cust MB Ind True Rate Spread'!$H$25,0)</f>
        <v>6</v>
      </c>
      <c r="AF99" s="18">
        <f t="shared" si="20"/>
        <v>9</v>
      </c>
      <c r="AG99" s="18">
        <f>ROUND(($I99-SUM($T99:$U99))*'Cust MB Ind True Rate Spread'!$J$25,0)</f>
        <v>2</v>
      </c>
      <c r="AH99" s="34">
        <f t="shared" si="13"/>
        <v>1</v>
      </c>
    </row>
    <row r="100" spans="1:34">
      <c r="A100" s="18">
        <f t="shared" si="21"/>
        <v>2020</v>
      </c>
      <c r="B100" s="18" t="s">
        <v>31</v>
      </c>
      <c r="C100" s="34">
        <v>22</v>
      </c>
      <c r="D100" s="18">
        <v>0</v>
      </c>
      <c r="E100" s="34">
        <v>6</v>
      </c>
      <c r="F100" s="34">
        <v>166</v>
      </c>
      <c r="G100" s="34">
        <v>3</v>
      </c>
      <c r="H100" s="34">
        <v>21</v>
      </c>
      <c r="I100" s="34">
        <v>21</v>
      </c>
      <c r="J100" s="34">
        <v>34</v>
      </c>
      <c r="L100" s="18">
        <v>0</v>
      </c>
      <c r="M100" s="18">
        <v>0</v>
      </c>
      <c r="N100" s="18">
        <v>0</v>
      </c>
      <c r="O100" s="18">
        <v>0</v>
      </c>
      <c r="P100" s="18">
        <v>1</v>
      </c>
      <c r="Q100" s="18">
        <v>0</v>
      </c>
      <c r="R100" s="34">
        <v>3</v>
      </c>
      <c r="S100" s="34">
        <v>3</v>
      </c>
      <c r="T100" s="34">
        <v>2</v>
      </c>
      <c r="U100" s="34">
        <v>8</v>
      </c>
      <c r="V100" s="34">
        <v>33</v>
      </c>
      <c r="X100" s="18">
        <f t="shared" si="14"/>
        <v>22</v>
      </c>
      <c r="Y100" s="18">
        <f t="shared" si="15"/>
        <v>0</v>
      </c>
      <c r="Z100" s="18">
        <f t="shared" si="16"/>
        <v>6</v>
      </c>
      <c r="AA100" s="18">
        <f t="shared" si="17"/>
        <v>161</v>
      </c>
      <c r="AB100" s="18">
        <f>ROUND(($F100-SUM($O100:$P100))*'Cust MB Ind True Rate Spread'!$E$25,0)</f>
        <v>4</v>
      </c>
      <c r="AC100" s="18">
        <f t="shared" si="18"/>
        <v>3</v>
      </c>
      <c r="AD100" s="18">
        <f t="shared" si="19"/>
        <v>9</v>
      </c>
      <c r="AE100" s="18">
        <f>ROUND(($H100-SUM($R100:$S100))*'Cust MB Ind True Rate Spread'!$H$25,0)</f>
        <v>6</v>
      </c>
      <c r="AF100" s="18">
        <f t="shared" si="20"/>
        <v>9</v>
      </c>
      <c r="AG100" s="18">
        <f>ROUND(($I100-SUM($T100:$U100))*'Cust MB Ind True Rate Spread'!$J$25,0)</f>
        <v>2</v>
      </c>
      <c r="AH100" s="34">
        <f t="shared" si="13"/>
        <v>1</v>
      </c>
    </row>
    <row r="101" spans="1:34">
      <c r="A101" s="18">
        <f t="shared" si="21"/>
        <v>2020</v>
      </c>
      <c r="B101" s="18" t="s">
        <v>32</v>
      </c>
      <c r="C101" s="34">
        <v>22</v>
      </c>
      <c r="D101" s="18">
        <v>0</v>
      </c>
      <c r="E101" s="34">
        <v>6</v>
      </c>
      <c r="F101" s="34">
        <v>166</v>
      </c>
      <c r="G101" s="34">
        <v>3</v>
      </c>
      <c r="H101" s="34">
        <v>21</v>
      </c>
      <c r="I101" s="34">
        <v>21</v>
      </c>
      <c r="J101" s="34">
        <v>34</v>
      </c>
      <c r="L101" s="18">
        <v>0</v>
      </c>
      <c r="M101" s="18">
        <v>0</v>
      </c>
      <c r="N101" s="18">
        <v>0</v>
      </c>
      <c r="O101" s="18">
        <v>0</v>
      </c>
      <c r="P101" s="18">
        <v>1</v>
      </c>
      <c r="Q101" s="18">
        <v>0</v>
      </c>
      <c r="R101" s="34">
        <v>3</v>
      </c>
      <c r="S101" s="34">
        <v>3</v>
      </c>
      <c r="T101" s="34">
        <v>2</v>
      </c>
      <c r="U101" s="34">
        <v>8</v>
      </c>
      <c r="V101" s="34">
        <v>33</v>
      </c>
      <c r="X101" s="18">
        <f t="shared" si="14"/>
        <v>22</v>
      </c>
      <c r="Y101" s="18">
        <f t="shared" si="15"/>
        <v>0</v>
      </c>
      <c r="Z101" s="18">
        <f t="shared" si="16"/>
        <v>6</v>
      </c>
      <c r="AA101" s="18">
        <f t="shared" si="17"/>
        <v>161</v>
      </c>
      <c r="AB101" s="18">
        <f>ROUND(($F101-SUM($O101:$P101))*'Cust MB Ind True Rate Spread'!$E$25,0)</f>
        <v>4</v>
      </c>
      <c r="AC101" s="18">
        <f t="shared" si="18"/>
        <v>3</v>
      </c>
      <c r="AD101" s="18">
        <f t="shared" si="19"/>
        <v>9</v>
      </c>
      <c r="AE101" s="18">
        <f>ROUND(($H101-SUM($R101:$S101))*'Cust MB Ind True Rate Spread'!$H$25,0)</f>
        <v>6</v>
      </c>
      <c r="AF101" s="18">
        <f t="shared" si="20"/>
        <v>9</v>
      </c>
      <c r="AG101" s="18">
        <f>ROUND(($I101-SUM($T101:$U101))*'Cust MB Ind True Rate Spread'!$J$25,0)</f>
        <v>2</v>
      </c>
      <c r="AH101" s="34">
        <f t="shared" si="13"/>
        <v>1</v>
      </c>
    </row>
    <row r="102" spans="1:34">
      <c r="A102" s="18">
        <f t="shared" si="21"/>
        <v>2020</v>
      </c>
      <c r="B102" s="18" t="s">
        <v>33</v>
      </c>
      <c r="C102" s="34">
        <v>22</v>
      </c>
      <c r="D102" s="18">
        <v>0</v>
      </c>
      <c r="E102" s="34">
        <v>6</v>
      </c>
      <c r="F102" s="34">
        <v>166</v>
      </c>
      <c r="G102" s="34">
        <v>3</v>
      </c>
      <c r="H102" s="34">
        <v>21</v>
      </c>
      <c r="I102" s="34">
        <v>21</v>
      </c>
      <c r="J102" s="34">
        <v>34</v>
      </c>
      <c r="L102" s="18">
        <v>0</v>
      </c>
      <c r="M102" s="18">
        <v>0</v>
      </c>
      <c r="N102" s="18">
        <v>0</v>
      </c>
      <c r="O102" s="18">
        <v>0</v>
      </c>
      <c r="P102" s="18">
        <v>1</v>
      </c>
      <c r="Q102" s="18">
        <v>0</v>
      </c>
      <c r="R102" s="34">
        <v>3</v>
      </c>
      <c r="S102" s="34">
        <v>3</v>
      </c>
      <c r="T102" s="34">
        <v>2</v>
      </c>
      <c r="U102" s="34">
        <v>8</v>
      </c>
      <c r="V102" s="34">
        <v>33</v>
      </c>
      <c r="X102" s="18">
        <f t="shared" si="14"/>
        <v>22</v>
      </c>
      <c r="Y102" s="18">
        <f t="shared" si="15"/>
        <v>0</v>
      </c>
      <c r="Z102" s="18">
        <f t="shared" si="16"/>
        <v>6</v>
      </c>
      <c r="AA102" s="18">
        <f t="shared" si="17"/>
        <v>161</v>
      </c>
      <c r="AB102" s="18">
        <f>ROUND(($F102-SUM($O102:$P102))*'Cust MB Ind True Rate Spread'!$E$25,0)</f>
        <v>4</v>
      </c>
      <c r="AC102" s="18">
        <f t="shared" si="18"/>
        <v>3</v>
      </c>
      <c r="AD102" s="18">
        <f t="shared" si="19"/>
        <v>9</v>
      </c>
      <c r="AE102" s="18">
        <f>ROUND(($H102-SUM($R102:$S102))*'Cust MB Ind True Rate Spread'!$H$25,0)</f>
        <v>6</v>
      </c>
      <c r="AF102" s="18">
        <f t="shared" si="20"/>
        <v>9</v>
      </c>
      <c r="AG102" s="18">
        <f>ROUND(($I102-SUM($T102:$U102))*'Cust MB Ind True Rate Spread'!$J$25,0)</f>
        <v>2</v>
      </c>
      <c r="AH102" s="34">
        <f t="shared" si="13"/>
        <v>1</v>
      </c>
    </row>
    <row r="103" spans="1:34">
      <c r="A103" s="18">
        <f t="shared" si="21"/>
        <v>2020</v>
      </c>
      <c r="B103" s="18" t="s">
        <v>34</v>
      </c>
      <c r="C103" s="34">
        <v>22</v>
      </c>
      <c r="D103" s="18">
        <v>0</v>
      </c>
      <c r="E103" s="34">
        <v>6</v>
      </c>
      <c r="F103" s="34">
        <v>166</v>
      </c>
      <c r="G103" s="34">
        <v>3</v>
      </c>
      <c r="H103" s="34">
        <v>21</v>
      </c>
      <c r="I103" s="34">
        <v>21</v>
      </c>
      <c r="J103" s="34">
        <v>34</v>
      </c>
      <c r="L103" s="18">
        <v>0</v>
      </c>
      <c r="M103" s="18">
        <v>0</v>
      </c>
      <c r="N103" s="18">
        <v>0</v>
      </c>
      <c r="O103" s="18">
        <v>0</v>
      </c>
      <c r="P103" s="18">
        <v>1</v>
      </c>
      <c r="Q103" s="18">
        <v>0</v>
      </c>
      <c r="R103" s="34">
        <v>3</v>
      </c>
      <c r="S103" s="34">
        <v>3</v>
      </c>
      <c r="T103" s="34">
        <v>2</v>
      </c>
      <c r="U103" s="34">
        <v>8</v>
      </c>
      <c r="V103" s="34">
        <v>33</v>
      </c>
      <c r="X103" s="18">
        <f t="shared" si="14"/>
        <v>22</v>
      </c>
      <c r="Y103" s="18">
        <f t="shared" si="15"/>
        <v>0</v>
      </c>
      <c r="Z103" s="18">
        <f t="shared" si="16"/>
        <v>6</v>
      </c>
      <c r="AA103" s="18">
        <f t="shared" si="17"/>
        <v>161</v>
      </c>
      <c r="AB103" s="18">
        <f>ROUND(($F103-SUM($O103:$P103))*'Cust MB Ind True Rate Spread'!$E$25,0)</f>
        <v>4</v>
      </c>
      <c r="AC103" s="18">
        <f t="shared" si="18"/>
        <v>3</v>
      </c>
      <c r="AD103" s="18">
        <f t="shared" si="19"/>
        <v>9</v>
      </c>
      <c r="AE103" s="18">
        <f>ROUND(($H103-SUM($R103:$S103))*'Cust MB Ind True Rate Spread'!$H$25,0)</f>
        <v>6</v>
      </c>
      <c r="AF103" s="18">
        <f t="shared" si="20"/>
        <v>9</v>
      </c>
      <c r="AG103" s="18">
        <f>ROUND(($I103-SUM($T103:$U103))*'Cust MB Ind True Rate Spread'!$J$25,0)</f>
        <v>2</v>
      </c>
      <c r="AH103" s="34">
        <f t="shared" si="13"/>
        <v>1</v>
      </c>
    </row>
    <row r="104" spans="1:34">
      <c r="A104" s="18">
        <f t="shared" si="21"/>
        <v>2020</v>
      </c>
      <c r="B104" s="18" t="s">
        <v>35</v>
      </c>
      <c r="C104" s="34">
        <v>22</v>
      </c>
      <c r="D104" s="18">
        <v>0</v>
      </c>
      <c r="E104" s="34">
        <v>6</v>
      </c>
      <c r="F104" s="34">
        <v>166</v>
      </c>
      <c r="G104" s="34">
        <v>3</v>
      </c>
      <c r="H104" s="34">
        <v>21</v>
      </c>
      <c r="I104" s="34">
        <v>21</v>
      </c>
      <c r="J104" s="34">
        <v>34</v>
      </c>
      <c r="L104" s="18">
        <v>0</v>
      </c>
      <c r="M104" s="18">
        <v>0</v>
      </c>
      <c r="N104" s="18">
        <v>0</v>
      </c>
      <c r="O104" s="18">
        <v>0</v>
      </c>
      <c r="P104" s="18">
        <v>1</v>
      </c>
      <c r="Q104" s="18">
        <v>0</v>
      </c>
      <c r="R104" s="34">
        <v>3</v>
      </c>
      <c r="S104" s="34">
        <v>3</v>
      </c>
      <c r="T104" s="34">
        <v>2</v>
      </c>
      <c r="U104" s="34">
        <v>8</v>
      </c>
      <c r="V104" s="34">
        <v>33</v>
      </c>
      <c r="X104" s="18">
        <f t="shared" si="14"/>
        <v>22</v>
      </c>
      <c r="Y104" s="18">
        <f t="shared" si="15"/>
        <v>0</v>
      </c>
      <c r="Z104" s="18">
        <f t="shared" si="16"/>
        <v>6</v>
      </c>
      <c r="AA104" s="18">
        <f t="shared" si="17"/>
        <v>161</v>
      </c>
      <c r="AB104" s="18">
        <f>ROUND(($F104-SUM($O104:$P104))*'Cust MB Ind True Rate Spread'!$E$25,0)</f>
        <v>4</v>
      </c>
      <c r="AC104" s="18">
        <f t="shared" si="18"/>
        <v>3</v>
      </c>
      <c r="AD104" s="18">
        <f t="shared" si="19"/>
        <v>9</v>
      </c>
      <c r="AE104" s="18">
        <f>ROUND(($H104-SUM($R104:$S104))*'Cust MB Ind True Rate Spread'!$H$25,0)</f>
        <v>6</v>
      </c>
      <c r="AF104" s="18">
        <f t="shared" si="20"/>
        <v>9</v>
      </c>
      <c r="AG104" s="18">
        <f>ROUND(($I104-SUM($T104:$U104))*'Cust MB Ind True Rate Spread'!$J$25,0)</f>
        <v>2</v>
      </c>
      <c r="AH104" s="34">
        <f t="shared" si="13"/>
        <v>1</v>
      </c>
    </row>
    <row r="105" spans="1:34">
      <c r="A105" s="18">
        <f t="shared" si="21"/>
        <v>2020</v>
      </c>
      <c r="B105" s="18" t="s">
        <v>36</v>
      </c>
      <c r="C105" s="34">
        <v>22</v>
      </c>
      <c r="D105" s="18">
        <v>0</v>
      </c>
      <c r="E105" s="34">
        <v>6</v>
      </c>
      <c r="F105" s="34">
        <v>166</v>
      </c>
      <c r="G105" s="34">
        <v>3</v>
      </c>
      <c r="H105" s="34">
        <v>21</v>
      </c>
      <c r="I105" s="34">
        <v>21</v>
      </c>
      <c r="J105" s="34">
        <v>34</v>
      </c>
      <c r="L105" s="18">
        <v>0</v>
      </c>
      <c r="M105" s="18">
        <v>0</v>
      </c>
      <c r="N105" s="18">
        <v>0</v>
      </c>
      <c r="O105" s="18">
        <v>0</v>
      </c>
      <c r="P105" s="18">
        <v>1</v>
      </c>
      <c r="Q105" s="18">
        <v>0</v>
      </c>
      <c r="R105" s="34">
        <v>3</v>
      </c>
      <c r="S105" s="34">
        <v>3</v>
      </c>
      <c r="T105" s="34">
        <v>2</v>
      </c>
      <c r="U105" s="34">
        <v>8</v>
      </c>
      <c r="V105" s="34">
        <v>33</v>
      </c>
      <c r="X105" s="18">
        <f t="shared" si="14"/>
        <v>22</v>
      </c>
      <c r="Y105" s="18">
        <f t="shared" si="15"/>
        <v>0</v>
      </c>
      <c r="Z105" s="18">
        <f t="shared" si="16"/>
        <v>6</v>
      </c>
      <c r="AA105" s="18">
        <f t="shared" si="17"/>
        <v>161</v>
      </c>
      <c r="AB105" s="18">
        <f>ROUND(($F105-SUM($O105:$P105))*'Cust MB Ind True Rate Spread'!$E$25,0)</f>
        <v>4</v>
      </c>
      <c r="AC105" s="18">
        <f t="shared" si="18"/>
        <v>3</v>
      </c>
      <c r="AD105" s="18">
        <f t="shared" si="19"/>
        <v>9</v>
      </c>
      <c r="AE105" s="18">
        <f>ROUND(($H105-SUM($R105:$S105))*'Cust MB Ind True Rate Spread'!$H$25,0)</f>
        <v>6</v>
      </c>
      <c r="AF105" s="18">
        <f t="shared" si="20"/>
        <v>9</v>
      </c>
      <c r="AG105" s="18">
        <f>ROUND(($I105-SUM($T105:$U105))*'Cust MB Ind True Rate Spread'!$J$25,0)</f>
        <v>2</v>
      </c>
      <c r="AH105" s="34">
        <f t="shared" si="13"/>
        <v>1</v>
      </c>
    </row>
    <row r="106" spans="1:34">
      <c r="A106" s="18">
        <f t="shared" si="21"/>
        <v>2020</v>
      </c>
      <c r="B106" s="18" t="s">
        <v>41</v>
      </c>
      <c r="C106" s="34">
        <v>22</v>
      </c>
      <c r="D106" s="18">
        <v>0</v>
      </c>
      <c r="E106" s="34">
        <v>6</v>
      </c>
      <c r="F106" s="34">
        <v>166</v>
      </c>
      <c r="G106" s="34">
        <v>3</v>
      </c>
      <c r="H106" s="34">
        <v>21</v>
      </c>
      <c r="I106" s="34">
        <v>21</v>
      </c>
      <c r="J106" s="34">
        <v>34</v>
      </c>
      <c r="L106" s="18">
        <v>0</v>
      </c>
      <c r="M106" s="18">
        <v>0</v>
      </c>
      <c r="N106" s="18">
        <v>0</v>
      </c>
      <c r="O106" s="18">
        <v>0</v>
      </c>
      <c r="P106" s="18">
        <v>1</v>
      </c>
      <c r="Q106" s="18">
        <v>0</v>
      </c>
      <c r="R106" s="34">
        <v>3</v>
      </c>
      <c r="S106" s="34">
        <v>3</v>
      </c>
      <c r="T106" s="34">
        <v>2</v>
      </c>
      <c r="U106" s="34">
        <v>8</v>
      </c>
      <c r="V106" s="34">
        <v>33</v>
      </c>
      <c r="X106" s="18">
        <f t="shared" si="14"/>
        <v>22</v>
      </c>
      <c r="Y106" s="18">
        <f t="shared" si="15"/>
        <v>0</v>
      </c>
      <c r="Z106" s="18">
        <f t="shared" si="16"/>
        <v>6</v>
      </c>
      <c r="AA106" s="18">
        <f t="shared" si="17"/>
        <v>161</v>
      </c>
      <c r="AB106" s="18">
        <f>ROUND(($F106-SUM($O106:$P106))*'Cust MB Ind True Rate Spread'!$E$25,0)</f>
        <v>4</v>
      </c>
      <c r="AC106" s="18">
        <f t="shared" si="18"/>
        <v>3</v>
      </c>
      <c r="AD106" s="18">
        <f t="shared" si="19"/>
        <v>9</v>
      </c>
      <c r="AE106" s="18">
        <f>ROUND(($H106-SUM($R106:$S106))*'Cust MB Ind True Rate Spread'!$H$25,0)</f>
        <v>6</v>
      </c>
      <c r="AF106" s="18">
        <f t="shared" si="20"/>
        <v>9</v>
      </c>
      <c r="AG106" s="18">
        <f>ROUND(($I106-SUM($T106:$U106))*'Cust MB Ind True Rate Spread'!$J$25,0)</f>
        <v>2</v>
      </c>
      <c r="AH106" s="34">
        <f t="shared" si="13"/>
        <v>1</v>
      </c>
    </row>
    <row r="107" spans="1:34">
      <c r="A107" s="18">
        <f t="shared" si="21"/>
        <v>2020</v>
      </c>
      <c r="B107" s="18" t="s">
        <v>42</v>
      </c>
      <c r="C107" s="34">
        <v>22</v>
      </c>
      <c r="D107" s="18">
        <v>0</v>
      </c>
      <c r="E107" s="34">
        <v>6</v>
      </c>
      <c r="F107" s="34">
        <v>166</v>
      </c>
      <c r="G107" s="34">
        <v>3</v>
      </c>
      <c r="H107" s="34">
        <v>21</v>
      </c>
      <c r="I107" s="34">
        <v>21</v>
      </c>
      <c r="J107" s="34">
        <v>34</v>
      </c>
      <c r="L107" s="18">
        <v>0</v>
      </c>
      <c r="M107" s="18">
        <v>0</v>
      </c>
      <c r="N107" s="18">
        <v>0</v>
      </c>
      <c r="O107" s="18">
        <v>0</v>
      </c>
      <c r="P107" s="18">
        <v>1</v>
      </c>
      <c r="Q107" s="18">
        <v>0</v>
      </c>
      <c r="R107" s="34">
        <v>3</v>
      </c>
      <c r="S107" s="34">
        <v>3</v>
      </c>
      <c r="T107" s="34">
        <v>2</v>
      </c>
      <c r="U107" s="34">
        <v>8</v>
      </c>
      <c r="V107" s="34">
        <v>33</v>
      </c>
      <c r="X107" s="18">
        <f t="shared" si="14"/>
        <v>22</v>
      </c>
      <c r="Y107" s="18">
        <f t="shared" si="15"/>
        <v>0</v>
      </c>
      <c r="Z107" s="18">
        <f t="shared" si="16"/>
        <v>6</v>
      </c>
      <c r="AA107" s="18">
        <f t="shared" si="17"/>
        <v>161</v>
      </c>
      <c r="AB107" s="18">
        <f>ROUND(($F107-SUM($O107:$P107))*'Cust MB Ind True Rate Spread'!$E$25,0)</f>
        <v>4</v>
      </c>
      <c r="AC107" s="18">
        <f t="shared" si="18"/>
        <v>3</v>
      </c>
      <c r="AD107" s="18">
        <f t="shared" si="19"/>
        <v>9</v>
      </c>
      <c r="AE107" s="18">
        <f>ROUND(($H107-SUM($R107:$S107))*'Cust MB Ind True Rate Spread'!$H$25,0)</f>
        <v>6</v>
      </c>
      <c r="AF107" s="18">
        <f t="shared" si="20"/>
        <v>9</v>
      </c>
      <c r="AG107" s="18">
        <f>ROUND(($I107-SUM($T107:$U107))*'Cust MB Ind True Rate Spread'!$J$25,0)</f>
        <v>2</v>
      </c>
      <c r="AH107" s="34">
        <f t="shared" si="13"/>
        <v>1</v>
      </c>
    </row>
    <row r="108" spans="1:34">
      <c r="A108" s="18">
        <f t="shared" si="21"/>
        <v>2020</v>
      </c>
      <c r="B108" s="18" t="s">
        <v>43</v>
      </c>
      <c r="C108" s="34">
        <v>22</v>
      </c>
      <c r="D108" s="18">
        <v>0</v>
      </c>
      <c r="E108" s="34">
        <v>6</v>
      </c>
      <c r="F108" s="34">
        <v>166</v>
      </c>
      <c r="G108" s="34">
        <v>3</v>
      </c>
      <c r="H108" s="34">
        <v>21</v>
      </c>
      <c r="I108" s="34">
        <v>21</v>
      </c>
      <c r="J108" s="34">
        <v>34</v>
      </c>
      <c r="L108" s="18">
        <v>0</v>
      </c>
      <c r="M108" s="18">
        <v>0</v>
      </c>
      <c r="N108" s="18">
        <v>0</v>
      </c>
      <c r="O108" s="18">
        <v>0</v>
      </c>
      <c r="P108" s="18">
        <v>1</v>
      </c>
      <c r="Q108" s="18">
        <v>0</v>
      </c>
      <c r="R108" s="34">
        <v>3</v>
      </c>
      <c r="S108" s="34">
        <v>3</v>
      </c>
      <c r="T108" s="34">
        <v>2</v>
      </c>
      <c r="U108" s="34">
        <v>8</v>
      </c>
      <c r="V108" s="34">
        <v>33</v>
      </c>
      <c r="X108" s="18">
        <f t="shared" si="14"/>
        <v>22</v>
      </c>
      <c r="Y108" s="18">
        <f t="shared" si="15"/>
        <v>0</v>
      </c>
      <c r="Z108" s="18">
        <f t="shared" si="16"/>
        <v>6</v>
      </c>
      <c r="AA108" s="18">
        <f t="shared" si="17"/>
        <v>161</v>
      </c>
      <c r="AB108" s="18">
        <f>ROUND(($F108-SUM($O108:$P108))*'Cust MB Ind True Rate Spread'!$E$25,0)</f>
        <v>4</v>
      </c>
      <c r="AC108" s="18">
        <f t="shared" si="18"/>
        <v>3</v>
      </c>
      <c r="AD108" s="18">
        <f t="shared" si="19"/>
        <v>9</v>
      </c>
      <c r="AE108" s="18">
        <f>ROUND(($H108-SUM($R108:$S108))*'Cust MB Ind True Rate Spread'!$H$25,0)</f>
        <v>6</v>
      </c>
      <c r="AF108" s="18">
        <f t="shared" si="20"/>
        <v>9</v>
      </c>
      <c r="AG108" s="18">
        <f>ROUND(($I108-SUM($T108:$U108))*'Cust MB Ind True Rate Spread'!$J$25,0)</f>
        <v>2</v>
      </c>
      <c r="AH108" s="34">
        <f t="shared" si="13"/>
        <v>1</v>
      </c>
    </row>
    <row r="109" spans="1:34">
      <c r="A109" s="18">
        <f t="shared" si="21"/>
        <v>2020</v>
      </c>
      <c r="B109" s="18" t="s">
        <v>44</v>
      </c>
      <c r="C109" s="34">
        <v>22</v>
      </c>
      <c r="D109" s="18">
        <v>0</v>
      </c>
      <c r="E109" s="34">
        <v>6</v>
      </c>
      <c r="F109" s="34">
        <v>166</v>
      </c>
      <c r="G109" s="34">
        <v>3</v>
      </c>
      <c r="H109" s="34">
        <v>21</v>
      </c>
      <c r="I109" s="34">
        <v>21</v>
      </c>
      <c r="J109" s="34">
        <v>34</v>
      </c>
      <c r="L109" s="18">
        <v>0</v>
      </c>
      <c r="M109" s="18">
        <v>0</v>
      </c>
      <c r="N109" s="18">
        <v>0</v>
      </c>
      <c r="O109" s="18">
        <v>0</v>
      </c>
      <c r="P109" s="18">
        <v>1</v>
      </c>
      <c r="Q109" s="18">
        <v>0</v>
      </c>
      <c r="R109" s="34">
        <v>3</v>
      </c>
      <c r="S109" s="34">
        <v>3</v>
      </c>
      <c r="T109" s="34">
        <v>2</v>
      </c>
      <c r="U109" s="34">
        <v>8</v>
      </c>
      <c r="V109" s="34">
        <v>33</v>
      </c>
      <c r="X109" s="18">
        <f t="shared" si="14"/>
        <v>22</v>
      </c>
      <c r="Y109" s="18">
        <f t="shared" si="15"/>
        <v>0</v>
      </c>
      <c r="Z109" s="18">
        <f t="shared" si="16"/>
        <v>6</v>
      </c>
      <c r="AA109" s="18">
        <f t="shared" si="17"/>
        <v>161</v>
      </c>
      <c r="AB109" s="18">
        <f>ROUND(($F109-SUM($O109:$P109))*'Cust MB Ind True Rate Spread'!$E$25,0)</f>
        <v>4</v>
      </c>
      <c r="AC109" s="18">
        <f t="shared" si="18"/>
        <v>3</v>
      </c>
      <c r="AD109" s="18">
        <f t="shared" si="19"/>
        <v>9</v>
      </c>
      <c r="AE109" s="18">
        <f>ROUND(($H109-SUM($R109:$S109))*'Cust MB Ind True Rate Spread'!$H$25,0)</f>
        <v>6</v>
      </c>
      <c r="AF109" s="18">
        <f t="shared" si="20"/>
        <v>9</v>
      </c>
      <c r="AG109" s="18">
        <f>ROUND(($I109-SUM($T109:$U109))*'Cust MB Ind True Rate Spread'!$J$25,0)</f>
        <v>2</v>
      </c>
      <c r="AH109" s="34">
        <f t="shared" si="13"/>
        <v>1</v>
      </c>
    </row>
    <row r="110" spans="1:34">
      <c r="A110" s="18">
        <f t="shared" si="21"/>
        <v>2020</v>
      </c>
      <c r="B110" s="18" t="s">
        <v>45</v>
      </c>
      <c r="C110" s="34">
        <v>22</v>
      </c>
      <c r="D110" s="18">
        <v>0</v>
      </c>
      <c r="E110" s="34">
        <v>6</v>
      </c>
      <c r="F110" s="34">
        <v>166</v>
      </c>
      <c r="G110" s="34">
        <v>3</v>
      </c>
      <c r="H110" s="34">
        <v>21</v>
      </c>
      <c r="I110" s="34">
        <v>21</v>
      </c>
      <c r="J110" s="34">
        <v>34</v>
      </c>
      <c r="L110" s="18">
        <v>0</v>
      </c>
      <c r="M110" s="18">
        <v>0</v>
      </c>
      <c r="N110" s="18">
        <v>0</v>
      </c>
      <c r="O110" s="18">
        <v>0</v>
      </c>
      <c r="P110" s="18">
        <v>1</v>
      </c>
      <c r="Q110" s="18">
        <v>0</v>
      </c>
      <c r="R110" s="34">
        <v>3</v>
      </c>
      <c r="S110" s="34">
        <v>3</v>
      </c>
      <c r="T110" s="34">
        <v>2</v>
      </c>
      <c r="U110" s="34">
        <v>8</v>
      </c>
      <c r="V110" s="34">
        <v>33</v>
      </c>
      <c r="X110" s="18">
        <f t="shared" si="14"/>
        <v>22</v>
      </c>
      <c r="Y110" s="18">
        <f t="shared" si="15"/>
        <v>0</v>
      </c>
      <c r="Z110" s="18">
        <f t="shared" si="16"/>
        <v>6</v>
      </c>
      <c r="AA110" s="18">
        <f t="shared" si="17"/>
        <v>161</v>
      </c>
      <c r="AB110" s="18">
        <f>ROUND(($F110-SUM($O110:$P110))*'Cust MB Ind True Rate Spread'!$E$25,0)</f>
        <v>4</v>
      </c>
      <c r="AC110" s="18">
        <f t="shared" si="18"/>
        <v>3</v>
      </c>
      <c r="AD110" s="18">
        <f t="shared" si="19"/>
        <v>9</v>
      </c>
      <c r="AE110" s="18">
        <f>ROUND(($H110-SUM($R110:$S110))*'Cust MB Ind True Rate Spread'!$H$25,0)</f>
        <v>6</v>
      </c>
      <c r="AF110" s="18">
        <f t="shared" si="20"/>
        <v>9</v>
      </c>
      <c r="AG110" s="18">
        <f>ROUND(($I110-SUM($T110:$U110))*'Cust MB Ind True Rate Spread'!$J$25,0)</f>
        <v>2</v>
      </c>
      <c r="AH110" s="34">
        <f t="shared" si="13"/>
        <v>1</v>
      </c>
    </row>
    <row r="111" spans="1:34">
      <c r="A111" s="18">
        <f t="shared" si="21"/>
        <v>2020</v>
      </c>
      <c r="B111" s="18" t="s">
        <v>46</v>
      </c>
      <c r="C111" s="34">
        <v>22</v>
      </c>
      <c r="D111" s="18">
        <v>0</v>
      </c>
      <c r="E111" s="34">
        <v>6</v>
      </c>
      <c r="F111" s="34">
        <v>166</v>
      </c>
      <c r="G111" s="34">
        <v>3</v>
      </c>
      <c r="H111" s="34">
        <v>21</v>
      </c>
      <c r="I111" s="34">
        <v>21</v>
      </c>
      <c r="J111" s="34">
        <v>34</v>
      </c>
      <c r="L111" s="18">
        <v>0</v>
      </c>
      <c r="M111" s="18">
        <v>0</v>
      </c>
      <c r="N111" s="18">
        <v>0</v>
      </c>
      <c r="O111" s="18">
        <v>0</v>
      </c>
      <c r="P111" s="18">
        <v>1</v>
      </c>
      <c r="Q111" s="18">
        <v>0</v>
      </c>
      <c r="R111" s="34">
        <v>3</v>
      </c>
      <c r="S111" s="34">
        <v>3</v>
      </c>
      <c r="T111" s="34">
        <v>2</v>
      </c>
      <c r="U111" s="34">
        <v>8</v>
      </c>
      <c r="V111" s="34">
        <v>33</v>
      </c>
      <c r="X111" s="18">
        <f t="shared" si="14"/>
        <v>22</v>
      </c>
      <c r="Y111" s="18">
        <f t="shared" si="15"/>
        <v>0</v>
      </c>
      <c r="Z111" s="18">
        <f t="shared" si="16"/>
        <v>6</v>
      </c>
      <c r="AA111" s="18">
        <f t="shared" si="17"/>
        <v>161</v>
      </c>
      <c r="AB111" s="18">
        <f>ROUND(($F111-SUM($O111:$P111))*'Cust MB Ind True Rate Spread'!$E$25,0)</f>
        <v>4</v>
      </c>
      <c r="AC111" s="18">
        <f t="shared" si="18"/>
        <v>3</v>
      </c>
      <c r="AD111" s="18">
        <f t="shared" si="19"/>
        <v>9</v>
      </c>
      <c r="AE111" s="18">
        <f>ROUND(($H111-SUM($R111:$S111))*'Cust MB Ind True Rate Spread'!$H$25,0)</f>
        <v>6</v>
      </c>
      <c r="AF111" s="18">
        <f t="shared" si="20"/>
        <v>9</v>
      </c>
      <c r="AG111" s="18">
        <f>ROUND(($I111-SUM($T111:$U111))*'Cust MB Ind True Rate Spread'!$J$25,0)</f>
        <v>2</v>
      </c>
      <c r="AH111" s="34">
        <f t="shared" si="13"/>
        <v>1</v>
      </c>
    </row>
    <row r="112" spans="1:34">
      <c r="A112" s="18">
        <f t="shared" si="21"/>
        <v>2021</v>
      </c>
      <c r="B112" s="18" t="s">
        <v>31</v>
      </c>
      <c r="C112" s="34">
        <v>22</v>
      </c>
      <c r="D112" s="18">
        <v>0</v>
      </c>
      <c r="E112" s="34">
        <v>6</v>
      </c>
      <c r="F112" s="34">
        <v>166</v>
      </c>
      <c r="G112" s="34">
        <v>3</v>
      </c>
      <c r="H112" s="34">
        <v>21</v>
      </c>
      <c r="I112" s="34">
        <v>21</v>
      </c>
      <c r="J112" s="34">
        <v>34</v>
      </c>
      <c r="L112" s="18">
        <v>0</v>
      </c>
      <c r="M112" s="18">
        <v>0</v>
      </c>
      <c r="N112" s="18">
        <v>0</v>
      </c>
      <c r="O112" s="18">
        <v>0</v>
      </c>
      <c r="P112" s="18">
        <v>1</v>
      </c>
      <c r="Q112" s="18">
        <v>0</v>
      </c>
      <c r="R112" s="34">
        <v>3</v>
      </c>
      <c r="S112" s="34">
        <v>3</v>
      </c>
      <c r="T112" s="34">
        <v>2</v>
      </c>
      <c r="U112" s="34">
        <v>8</v>
      </c>
      <c r="V112" s="34">
        <v>33</v>
      </c>
      <c r="X112" s="18">
        <f t="shared" si="14"/>
        <v>22</v>
      </c>
      <c r="Y112" s="18">
        <f t="shared" si="15"/>
        <v>0</v>
      </c>
      <c r="Z112" s="18">
        <f t="shared" si="16"/>
        <v>6</v>
      </c>
      <c r="AA112" s="18">
        <f t="shared" si="17"/>
        <v>161</v>
      </c>
      <c r="AB112" s="18">
        <f>ROUND(($F112-SUM($O112:$P112))*'Cust MB Ind True Rate Spread'!$E$25,0)</f>
        <v>4</v>
      </c>
      <c r="AC112" s="18">
        <f t="shared" si="18"/>
        <v>3</v>
      </c>
      <c r="AD112" s="18">
        <f t="shared" si="19"/>
        <v>9</v>
      </c>
      <c r="AE112" s="18">
        <f>ROUND(($H112-SUM($R112:$S112))*'Cust MB Ind True Rate Spread'!$H$25,0)</f>
        <v>6</v>
      </c>
      <c r="AF112" s="18">
        <f t="shared" si="20"/>
        <v>9</v>
      </c>
      <c r="AG112" s="18">
        <f>ROUND(($I112-SUM($T112:$U112))*'Cust MB Ind True Rate Spread'!$J$25,0)</f>
        <v>2</v>
      </c>
      <c r="AH112" s="34">
        <f t="shared" si="13"/>
        <v>1</v>
      </c>
    </row>
    <row r="113" spans="1:34">
      <c r="A113" s="18">
        <f t="shared" si="21"/>
        <v>2021</v>
      </c>
      <c r="B113" s="18" t="s">
        <v>32</v>
      </c>
      <c r="C113" s="34">
        <v>22</v>
      </c>
      <c r="D113" s="18">
        <v>0</v>
      </c>
      <c r="E113" s="34">
        <v>6</v>
      </c>
      <c r="F113" s="34">
        <v>166</v>
      </c>
      <c r="G113" s="34">
        <v>3</v>
      </c>
      <c r="H113" s="34">
        <v>21</v>
      </c>
      <c r="I113" s="34">
        <v>21</v>
      </c>
      <c r="J113" s="34">
        <v>34</v>
      </c>
      <c r="L113" s="18">
        <v>0</v>
      </c>
      <c r="M113" s="18">
        <v>0</v>
      </c>
      <c r="N113" s="18">
        <v>0</v>
      </c>
      <c r="O113" s="18">
        <v>0</v>
      </c>
      <c r="P113" s="18">
        <v>1</v>
      </c>
      <c r="Q113" s="18">
        <v>0</v>
      </c>
      <c r="R113" s="34">
        <v>3</v>
      </c>
      <c r="S113" s="34">
        <v>3</v>
      </c>
      <c r="T113" s="34">
        <v>2</v>
      </c>
      <c r="U113" s="34">
        <v>8</v>
      </c>
      <c r="V113" s="34">
        <v>33</v>
      </c>
      <c r="X113" s="18">
        <f t="shared" si="14"/>
        <v>22</v>
      </c>
      <c r="Y113" s="18">
        <f t="shared" si="15"/>
        <v>0</v>
      </c>
      <c r="Z113" s="18">
        <f t="shared" si="16"/>
        <v>6</v>
      </c>
      <c r="AA113" s="18">
        <f t="shared" si="17"/>
        <v>161</v>
      </c>
      <c r="AB113" s="18">
        <f>ROUND(($F113-SUM($O113:$P113))*'Cust MB Ind True Rate Spread'!$E$25,0)</f>
        <v>4</v>
      </c>
      <c r="AC113" s="18">
        <f t="shared" si="18"/>
        <v>3</v>
      </c>
      <c r="AD113" s="18">
        <f t="shared" si="19"/>
        <v>9</v>
      </c>
      <c r="AE113" s="18">
        <f>ROUND(($H113-SUM($R113:$S113))*'Cust MB Ind True Rate Spread'!$H$25,0)</f>
        <v>6</v>
      </c>
      <c r="AF113" s="18">
        <f t="shared" si="20"/>
        <v>9</v>
      </c>
      <c r="AG113" s="18">
        <f>ROUND(($I113-SUM($T113:$U113))*'Cust MB Ind True Rate Spread'!$J$25,0)</f>
        <v>2</v>
      </c>
      <c r="AH113" s="34">
        <f t="shared" si="13"/>
        <v>1</v>
      </c>
    </row>
    <row r="114" spans="1:34">
      <c r="A114" s="18">
        <f t="shared" si="21"/>
        <v>2021</v>
      </c>
      <c r="B114" s="18" t="s">
        <v>33</v>
      </c>
      <c r="C114" s="34">
        <v>22</v>
      </c>
      <c r="D114" s="18">
        <v>0</v>
      </c>
      <c r="E114" s="34">
        <v>6</v>
      </c>
      <c r="F114" s="34">
        <v>166</v>
      </c>
      <c r="G114" s="34">
        <v>3</v>
      </c>
      <c r="H114" s="34">
        <v>21</v>
      </c>
      <c r="I114" s="34">
        <v>21</v>
      </c>
      <c r="J114" s="34">
        <v>34</v>
      </c>
      <c r="L114" s="18">
        <v>0</v>
      </c>
      <c r="M114" s="18">
        <v>0</v>
      </c>
      <c r="N114" s="18">
        <v>0</v>
      </c>
      <c r="O114" s="18">
        <v>0</v>
      </c>
      <c r="P114" s="18">
        <v>1</v>
      </c>
      <c r="Q114" s="18">
        <v>0</v>
      </c>
      <c r="R114" s="34">
        <v>3</v>
      </c>
      <c r="S114" s="34">
        <v>3</v>
      </c>
      <c r="T114" s="34">
        <v>2</v>
      </c>
      <c r="U114" s="34">
        <v>8</v>
      </c>
      <c r="V114" s="34">
        <v>33</v>
      </c>
      <c r="X114" s="18">
        <f t="shared" si="14"/>
        <v>22</v>
      </c>
      <c r="Y114" s="18">
        <f t="shared" si="15"/>
        <v>0</v>
      </c>
      <c r="Z114" s="18">
        <f t="shared" si="16"/>
        <v>6</v>
      </c>
      <c r="AA114" s="18">
        <f t="shared" si="17"/>
        <v>161</v>
      </c>
      <c r="AB114" s="18">
        <f>ROUND(($F114-SUM($O114:$P114))*'Cust MB Ind True Rate Spread'!$E$25,0)</f>
        <v>4</v>
      </c>
      <c r="AC114" s="18">
        <f t="shared" si="18"/>
        <v>3</v>
      </c>
      <c r="AD114" s="18">
        <f t="shared" si="19"/>
        <v>9</v>
      </c>
      <c r="AE114" s="18">
        <f>ROUND(($H114-SUM($R114:$S114))*'Cust MB Ind True Rate Spread'!$H$25,0)</f>
        <v>6</v>
      </c>
      <c r="AF114" s="18">
        <f t="shared" si="20"/>
        <v>9</v>
      </c>
      <c r="AG114" s="18">
        <f>ROUND(($I114-SUM($T114:$U114))*'Cust MB Ind True Rate Spread'!$J$25,0)</f>
        <v>2</v>
      </c>
      <c r="AH114" s="34">
        <f t="shared" si="13"/>
        <v>1</v>
      </c>
    </row>
    <row r="115" spans="1:34">
      <c r="A115" s="18">
        <f t="shared" si="21"/>
        <v>2021</v>
      </c>
      <c r="B115" s="18" t="s">
        <v>34</v>
      </c>
      <c r="C115" s="34">
        <v>22</v>
      </c>
      <c r="D115" s="18">
        <v>0</v>
      </c>
      <c r="E115" s="34">
        <v>6</v>
      </c>
      <c r="F115" s="34">
        <v>166</v>
      </c>
      <c r="G115" s="34">
        <v>3</v>
      </c>
      <c r="H115" s="34">
        <v>21</v>
      </c>
      <c r="I115" s="34">
        <v>21</v>
      </c>
      <c r="J115" s="34">
        <v>34</v>
      </c>
      <c r="L115" s="18">
        <v>0</v>
      </c>
      <c r="M115" s="18">
        <v>0</v>
      </c>
      <c r="N115" s="18">
        <v>0</v>
      </c>
      <c r="O115" s="18">
        <v>0</v>
      </c>
      <c r="P115" s="18">
        <v>1</v>
      </c>
      <c r="Q115" s="18">
        <v>0</v>
      </c>
      <c r="R115" s="34">
        <v>3</v>
      </c>
      <c r="S115" s="34">
        <v>3</v>
      </c>
      <c r="T115" s="34">
        <v>2</v>
      </c>
      <c r="U115" s="34">
        <v>8</v>
      </c>
      <c r="V115" s="34">
        <v>33</v>
      </c>
      <c r="X115" s="18">
        <f t="shared" si="14"/>
        <v>22</v>
      </c>
      <c r="Y115" s="18">
        <f t="shared" si="15"/>
        <v>0</v>
      </c>
      <c r="Z115" s="18">
        <f t="shared" si="16"/>
        <v>6</v>
      </c>
      <c r="AA115" s="18">
        <f t="shared" si="17"/>
        <v>161</v>
      </c>
      <c r="AB115" s="18">
        <f>ROUND(($F115-SUM($O115:$P115))*'Cust MB Ind True Rate Spread'!$E$25,0)</f>
        <v>4</v>
      </c>
      <c r="AC115" s="18">
        <f t="shared" si="18"/>
        <v>3</v>
      </c>
      <c r="AD115" s="18">
        <f t="shared" si="19"/>
        <v>9</v>
      </c>
      <c r="AE115" s="18">
        <f>ROUND(($H115-SUM($R115:$S115))*'Cust MB Ind True Rate Spread'!$H$25,0)</f>
        <v>6</v>
      </c>
      <c r="AF115" s="18">
        <f t="shared" si="20"/>
        <v>9</v>
      </c>
      <c r="AG115" s="18">
        <f>ROUND(($I115-SUM($T115:$U115))*'Cust MB Ind True Rate Spread'!$J$25,0)</f>
        <v>2</v>
      </c>
      <c r="AH115" s="34">
        <f t="shared" si="13"/>
        <v>1</v>
      </c>
    </row>
    <row r="116" spans="1:34">
      <c r="A116" s="18">
        <f t="shared" si="21"/>
        <v>2021</v>
      </c>
      <c r="B116" s="18" t="s">
        <v>35</v>
      </c>
      <c r="C116" s="34">
        <v>22</v>
      </c>
      <c r="D116" s="18">
        <v>0</v>
      </c>
      <c r="E116" s="34">
        <v>6</v>
      </c>
      <c r="F116" s="34">
        <v>166</v>
      </c>
      <c r="G116" s="34">
        <v>3</v>
      </c>
      <c r="H116" s="34">
        <v>21</v>
      </c>
      <c r="I116" s="34">
        <v>21</v>
      </c>
      <c r="J116" s="34">
        <v>34</v>
      </c>
      <c r="L116" s="18">
        <v>0</v>
      </c>
      <c r="M116" s="18">
        <v>0</v>
      </c>
      <c r="N116" s="18">
        <v>0</v>
      </c>
      <c r="O116" s="18">
        <v>0</v>
      </c>
      <c r="P116" s="18">
        <v>1</v>
      </c>
      <c r="Q116" s="18">
        <v>0</v>
      </c>
      <c r="R116" s="34">
        <v>3</v>
      </c>
      <c r="S116" s="34">
        <v>3</v>
      </c>
      <c r="T116" s="34">
        <v>2</v>
      </c>
      <c r="U116" s="34">
        <v>8</v>
      </c>
      <c r="V116" s="34">
        <v>33</v>
      </c>
      <c r="X116" s="18">
        <f t="shared" si="14"/>
        <v>22</v>
      </c>
      <c r="Y116" s="18">
        <f t="shared" si="15"/>
        <v>0</v>
      </c>
      <c r="Z116" s="18">
        <f t="shared" si="16"/>
        <v>6</v>
      </c>
      <c r="AA116" s="18">
        <f t="shared" si="17"/>
        <v>161</v>
      </c>
      <c r="AB116" s="18">
        <f>ROUND(($F116-SUM($O116:$P116))*'Cust MB Ind True Rate Spread'!$E$25,0)</f>
        <v>4</v>
      </c>
      <c r="AC116" s="18">
        <f t="shared" si="18"/>
        <v>3</v>
      </c>
      <c r="AD116" s="18">
        <f t="shared" si="19"/>
        <v>9</v>
      </c>
      <c r="AE116" s="18">
        <f>ROUND(($H116-SUM($R116:$S116))*'Cust MB Ind True Rate Spread'!$H$25,0)</f>
        <v>6</v>
      </c>
      <c r="AF116" s="18">
        <f t="shared" si="20"/>
        <v>9</v>
      </c>
      <c r="AG116" s="18">
        <f>ROUND(($I116-SUM($T116:$U116))*'Cust MB Ind True Rate Spread'!$J$25,0)</f>
        <v>2</v>
      </c>
      <c r="AH116" s="34">
        <f t="shared" si="13"/>
        <v>1</v>
      </c>
    </row>
    <row r="117" spans="1:34">
      <c r="A117" s="18">
        <f t="shared" si="21"/>
        <v>2021</v>
      </c>
      <c r="B117" s="18" t="s">
        <v>36</v>
      </c>
      <c r="C117" s="34">
        <v>22</v>
      </c>
      <c r="D117" s="18">
        <v>0</v>
      </c>
      <c r="E117" s="34">
        <v>6</v>
      </c>
      <c r="F117" s="34">
        <v>167</v>
      </c>
      <c r="G117" s="34">
        <v>3</v>
      </c>
      <c r="H117" s="34">
        <v>21</v>
      </c>
      <c r="I117" s="34">
        <v>21</v>
      </c>
      <c r="J117" s="34">
        <v>34</v>
      </c>
      <c r="L117" s="18">
        <v>0</v>
      </c>
      <c r="M117" s="18">
        <v>0</v>
      </c>
      <c r="N117" s="18">
        <v>0</v>
      </c>
      <c r="O117" s="18">
        <v>0</v>
      </c>
      <c r="P117" s="18">
        <v>1</v>
      </c>
      <c r="Q117" s="18">
        <v>0</v>
      </c>
      <c r="R117" s="34">
        <v>3</v>
      </c>
      <c r="S117" s="34">
        <v>3</v>
      </c>
      <c r="T117" s="34">
        <v>2</v>
      </c>
      <c r="U117" s="34">
        <v>8</v>
      </c>
      <c r="V117" s="34">
        <v>33</v>
      </c>
      <c r="X117" s="18">
        <f t="shared" si="14"/>
        <v>22</v>
      </c>
      <c r="Y117" s="18">
        <f t="shared" si="15"/>
        <v>0</v>
      </c>
      <c r="Z117" s="18">
        <f t="shared" si="16"/>
        <v>6</v>
      </c>
      <c r="AA117" s="18">
        <f t="shared" si="17"/>
        <v>162</v>
      </c>
      <c r="AB117" s="18">
        <f>ROUND(($F117-SUM($O117:$P117))*'Cust MB Ind True Rate Spread'!$E$25,0)</f>
        <v>4</v>
      </c>
      <c r="AC117" s="18">
        <f t="shared" si="18"/>
        <v>3</v>
      </c>
      <c r="AD117" s="18">
        <f t="shared" si="19"/>
        <v>9</v>
      </c>
      <c r="AE117" s="18">
        <f>ROUND(($H117-SUM($R117:$S117))*'Cust MB Ind True Rate Spread'!$H$25,0)</f>
        <v>6</v>
      </c>
      <c r="AF117" s="18">
        <f t="shared" si="20"/>
        <v>9</v>
      </c>
      <c r="AG117" s="18">
        <f>ROUND(($I117-SUM($T117:$U117))*'Cust MB Ind True Rate Spread'!$J$25,0)</f>
        <v>2</v>
      </c>
      <c r="AH117" s="34">
        <f t="shared" si="13"/>
        <v>1</v>
      </c>
    </row>
    <row r="118" spans="1:34">
      <c r="A118" s="18">
        <f t="shared" si="21"/>
        <v>2021</v>
      </c>
      <c r="B118" s="18" t="s">
        <v>41</v>
      </c>
      <c r="C118" s="34">
        <v>22</v>
      </c>
      <c r="D118" s="18">
        <v>0</v>
      </c>
      <c r="E118" s="34">
        <v>6</v>
      </c>
      <c r="F118" s="34">
        <v>167</v>
      </c>
      <c r="G118" s="34">
        <v>3</v>
      </c>
      <c r="H118" s="34">
        <v>21</v>
      </c>
      <c r="I118" s="34">
        <v>21</v>
      </c>
      <c r="J118" s="34">
        <v>34</v>
      </c>
      <c r="L118" s="18">
        <v>0</v>
      </c>
      <c r="M118" s="18">
        <v>0</v>
      </c>
      <c r="N118" s="18">
        <v>0</v>
      </c>
      <c r="O118" s="18">
        <v>0</v>
      </c>
      <c r="P118" s="18">
        <v>1</v>
      </c>
      <c r="Q118" s="18">
        <v>0</v>
      </c>
      <c r="R118" s="34">
        <v>3</v>
      </c>
      <c r="S118" s="34">
        <v>3</v>
      </c>
      <c r="T118" s="34">
        <v>2</v>
      </c>
      <c r="U118" s="34">
        <v>8</v>
      </c>
      <c r="V118" s="34">
        <v>33</v>
      </c>
      <c r="X118" s="18">
        <f t="shared" si="14"/>
        <v>22</v>
      </c>
      <c r="Y118" s="18">
        <f t="shared" si="15"/>
        <v>0</v>
      </c>
      <c r="Z118" s="18">
        <f t="shared" si="16"/>
        <v>6</v>
      </c>
      <c r="AA118" s="18">
        <f t="shared" si="17"/>
        <v>162</v>
      </c>
      <c r="AB118" s="18">
        <f>ROUND(($F118-SUM($O118:$P118))*'Cust MB Ind True Rate Spread'!$E$25,0)</f>
        <v>4</v>
      </c>
      <c r="AC118" s="18">
        <f t="shared" si="18"/>
        <v>3</v>
      </c>
      <c r="AD118" s="18">
        <f t="shared" si="19"/>
        <v>9</v>
      </c>
      <c r="AE118" s="18">
        <f>ROUND(($H118-SUM($R118:$S118))*'Cust MB Ind True Rate Spread'!$H$25,0)</f>
        <v>6</v>
      </c>
      <c r="AF118" s="18">
        <f t="shared" si="20"/>
        <v>9</v>
      </c>
      <c r="AG118" s="18">
        <f>ROUND(($I118-SUM($T118:$U118))*'Cust MB Ind True Rate Spread'!$J$25,0)</f>
        <v>2</v>
      </c>
      <c r="AH118" s="34">
        <f t="shared" si="13"/>
        <v>1</v>
      </c>
    </row>
    <row r="119" spans="1:34">
      <c r="A119" s="18">
        <f t="shared" si="21"/>
        <v>2021</v>
      </c>
      <c r="B119" s="18" t="s">
        <v>42</v>
      </c>
      <c r="C119" s="34">
        <v>22</v>
      </c>
      <c r="D119" s="18">
        <v>0</v>
      </c>
      <c r="E119" s="34">
        <v>6</v>
      </c>
      <c r="F119" s="34">
        <v>167</v>
      </c>
      <c r="G119" s="34">
        <v>3</v>
      </c>
      <c r="H119" s="34">
        <v>21</v>
      </c>
      <c r="I119" s="34">
        <v>21</v>
      </c>
      <c r="J119" s="34">
        <v>34</v>
      </c>
      <c r="L119" s="18">
        <v>0</v>
      </c>
      <c r="M119" s="18">
        <v>0</v>
      </c>
      <c r="N119" s="18">
        <v>0</v>
      </c>
      <c r="O119" s="18">
        <v>0</v>
      </c>
      <c r="P119" s="18">
        <v>1</v>
      </c>
      <c r="Q119" s="18">
        <v>0</v>
      </c>
      <c r="R119" s="34">
        <v>3</v>
      </c>
      <c r="S119" s="34">
        <v>3</v>
      </c>
      <c r="T119" s="34">
        <v>2</v>
      </c>
      <c r="U119" s="34">
        <v>8</v>
      </c>
      <c r="V119" s="34">
        <v>33</v>
      </c>
      <c r="X119" s="18">
        <f t="shared" si="14"/>
        <v>22</v>
      </c>
      <c r="Y119" s="18">
        <f t="shared" si="15"/>
        <v>0</v>
      </c>
      <c r="Z119" s="18">
        <f t="shared" si="16"/>
        <v>6</v>
      </c>
      <c r="AA119" s="18">
        <f t="shared" si="17"/>
        <v>162</v>
      </c>
      <c r="AB119" s="18">
        <f>ROUND(($F119-SUM($O119:$P119))*'Cust MB Ind True Rate Spread'!$E$25,0)</f>
        <v>4</v>
      </c>
      <c r="AC119" s="18">
        <f t="shared" si="18"/>
        <v>3</v>
      </c>
      <c r="AD119" s="18">
        <f t="shared" si="19"/>
        <v>9</v>
      </c>
      <c r="AE119" s="18">
        <f>ROUND(($H119-SUM($R119:$S119))*'Cust MB Ind True Rate Spread'!$H$25,0)</f>
        <v>6</v>
      </c>
      <c r="AF119" s="18">
        <f t="shared" si="20"/>
        <v>9</v>
      </c>
      <c r="AG119" s="18">
        <f>ROUND(($I119-SUM($T119:$U119))*'Cust MB Ind True Rate Spread'!$J$25,0)</f>
        <v>2</v>
      </c>
      <c r="AH119" s="34">
        <f t="shared" si="13"/>
        <v>1</v>
      </c>
    </row>
    <row r="120" spans="1:34">
      <c r="A120" s="18">
        <f t="shared" si="21"/>
        <v>2021</v>
      </c>
      <c r="B120" s="18" t="s">
        <v>43</v>
      </c>
      <c r="C120" s="34">
        <v>22</v>
      </c>
      <c r="D120" s="18">
        <v>0</v>
      </c>
      <c r="E120" s="34">
        <v>6</v>
      </c>
      <c r="F120" s="34">
        <v>167</v>
      </c>
      <c r="G120" s="34">
        <v>3</v>
      </c>
      <c r="H120" s="34">
        <v>21</v>
      </c>
      <c r="I120" s="34">
        <v>21</v>
      </c>
      <c r="J120" s="34">
        <v>34</v>
      </c>
      <c r="L120" s="18">
        <v>0</v>
      </c>
      <c r="M120" s="18">
        <v>0</v>
      </c>
      <c r="N120" s="18">
        <v>0</v>
      </c>
      <c r="O120" s="18">
        <v>0</v>
      </c>
      <c r="P120" s="18">
        <v>1</v>
      </c>
      <c r="Q120" s="18">
        <v>0</v>
      </c>
      <c r="R120" s="34">
        <v>3</v>
      </c>
      <c r="S120" s="34">
        <v>3</v>
      </c>
      <c r="T120" s="34">
        <v>2</v>
      </c>
      <c r="U120" s="34">
        <v>8</v>
      </c>
      <c r="V120" s="34">
        <v>33</v>
      </c>
      <c r="X120" s="18">
        <f t="shared" si="14"/>
        <v>22</v>
      </c>
      <c r="Y120" s="18">
        <f t="shared" si="15"/>
        <v>0</v>
      </c>
      <c r="Z120" s="18">
        <f t="shared" si="16"/>
        <v>6</v>
      </c>
      <c r="AA120" s="18">
        <f t="shared" si="17"/>
        <v>162</v>
      </c>
      <c r="AB120" s="18">
        <f>ROUND(($F120-SUM($O120:$P120))*'Cust MB Ind True Rate Spread'!$E$25,0)</f>
        <v>4</v>
      </c>
      <c r="AC120" s="18">
        <f t="shared" si="18"/>
        <v>3</v>
      </c>
      <c r="AD120" s="18">
        <f t="shared" si="19"/>
        <v>9</v>
      </c>
      <c r="AE120" s="18">
        <f>ROUND(($H120-SUM($R120:$S120))*'Cust MB Ind True Rate Spread'!$H$25,0)</f>
        <v>6</v>
      </c>
      <c r="AF120" s="18">
        <f t="shared" si="20"/>
        <v>9</v>
      </c>
      <c r="AG120" s="18">
        <f>ROUND(($I120-SUM($T120:$U120))*'Cust MB Ind True Rate Spread'!$J$25,0)</f>
        <v>2</v>
      </c>
      <c r="AH120" s="34">
        <f t="shared" si="13"/>
        <v>1</v>
      </c>
    </row>
    <row r="121" spans="1:34">
      <c r="A121" s="18">
        <f t="shared" si="21"/>
        <v>2021</v>
      </c>
      <c r="B121" s="18" t="s">
        <v>44</v>
      </c>
      <c r="C121" s="34">
        <v>22</v>
      </c>
      <c r="D121" s="18">
        <v>0</v>
      </c>
      <c r="E121" s="34">
        <v>6</v>
      </c>
      <c r="F121" s="34">
        <v>167</v>
      </c>
      <c r="G121" s="34">
        <v>3</v>
      </c>
      <c r="H121" s="34">
        <v>21</v>
      </c>
      <c r="I121" s="34">
        <v>21</v>
      </c>
      <c r="J121" s="34">
        <v>34</v>
      </c>
      <c r="L121" s="18">
        <v>0</v>
      </c>
      <c r="M121" s="18">
        <v>0</v>
      </c>
      <c r="N121" s="18">
        <v>0</v>
      </c>
      <c r="O121" s="18">
        <v>0</v>
      </c>
      <c r="P121" s="18">
        <v>1</v>
      </c>
      <c r="Q121" s="18">
        <v>0</v>
      </c>
      <c r="R121" s="34">
        <v>3</v>
      </c>
      <c r="S121" s="34">
        <v>3</v>
      </c>
      <c r="T121" s="34">
        <v>2</v>
      </c>
      <c r="U121" s="34">
        <v>8</v>
      </c>
      <c r="V121" s="34">
        <v>33</v>
      </c>
      <c r="X121" s="18">
        <f t="shared" si="14"/>
        <v>22</v>
      </c>
      <c r="Y121" s="18">
        <f t="shared" si="15"/>
        <v>0</v>
      </c>
      <c r="Z121" s="18">
        <f t="shared" si="16"/>
        <v>6</v>
      </c>
      <c r="AA121" s="18">
        <f t="shared" si="17"/>
        <v>162</v>
      </c>
      <c r="AB121" s="18">
        <f>ROUND(($F121-SUM($O121:$P121))*'Cust MB Ind True Rate Spread'!$E$25,0)</f>
        <v>4</v>
      </c>
      <c r="AC121" s="18">
        <f t="shared" si="18"/>
        <v>3</v>
      </c>
      <c r="AD121" s="18">
        <f t="shared" si="19"/>
        <v>9</v>
      </c>
      <c r="AE121" s="18">
        <f>ROUND(($H121-SUM($R121:$S121))*'Cust MB Ind True Rate Spread'!$H$25,0)</f>
        <v>6</v>
      </c>
      <c r="AF121" s="18">
        <f t="shared" si="20"/>
        <v>9</v>
      </c>
      <c r="AG121" s="18">
        <f>ROUND(($I121-SUM($T121:$U121))*'Cust MB Ind True Rate Spread'!$J$25,0)</f>
        <v>2</v>
      </c>
      <c r="AH121" s="34">
        <f t="shared" si="13"/>
        <v>1</v>
      </c>
    </row>
    <row r="122" spans="1:34">
      <c r="A122" s="18">
        <f t="shared" si="21"/>
        <v>2021</v>
      </c>
      <c r="B122" s="18" t="s">
        <v>45</v>
      </c>
      <c r="C122" s="34">
        <v>22</v>
      </c>
      <c r="D122" s="18">
        <v>0</v>
      </c>
      <c r="E122" s="34">
        <v>6</v>
      </c>
      <c r="F122" s="34">
        <v>167</v>
      </c>
      <c r="G122" s="34">
        <v>3</v>
      </c>
      <c r="H122" s="34">
        <v>21</v>
      </c>
      <c r="I122" s="34">
        <v>21</v>
      </c>
      <c r="J122" s="34">
        <v>34</v>
      </c>
      <c r="L122" s="18">
        <v>0</v>
      </c>
      <c r="M122" s="18">
        <v>0</v>
      </c>
      <c r="N122" s="18">
        <v>0</v>
      </c>
      <c r="O122" s="18">
        <v>0</v>
      </c>
      <c r="P122" s="18">
        <v>1</v>
      </c>
      <c r="Q122" s="18">
        <v>0</v>
      </c>
      <c r="R122" s="34">
        <v>3</v>
      </c>
      <c r="S122" s="34">
        <v>3</v>
      </c>
      <c r="T122" s="34">
        <v>2</v>
      </c>
      <c r="U122" s="34">
        <v>8</v>
      </c>
      <c r="V122" s="34">
        <v>33</v>
      </c>
      <c r="X122" s="18">
        <f t="shared" si="14"/>
        <v>22</v>
      </c>
      <c r="Y122" s="18">
        <f t="shared" si="15"/>
        <v>0</v>
      </c>
      <c r="Z122" s="18">
        <f t="shared" si="16"/>
        <v>6</v>
      </c>
      <c r="AA122" s="18">
        <f t="shared" si="17"/>
        <v>162</v>
      </c>
      <c r="AB122" s="18">
        <f>ROUND(($F122-SUM($O122:$P122))*'Cust MB Ind True Rate Spread'!$E$25,0)</f>
        <v>4</v>
      </c>
      <c r="AC122" s="18">
        <f t="shared" si="18"/>
        <v>3</v>
      </c>
      <c r="AD122" s="18">
        <f t="shared" si="19"/>
        <v>9</v>
      </c>
      <c r="AE122" s="18">
        <f>ROUND(($H122-SUM($R122:$S122))*'Cust MB Ind True Rate Spread'!$H$25,0)</f>
        <v>6</v>
      </c>
      <c r="AF122" s="18">
        <f t="shared" si="20"/>
        <v>9</v>
      </c>
      <c r="AG122" s="18">
        <f>ROUND(($I122-SUM($T122:$U122))*'Cust MB Ind True Rate Spread'!$J$25,0)</f>
        <v>2</v>
      </c>
      <c r="AH122" s="34">
        <f t="shared" si="13"/>
        <v>1</v>
      </c>
    </row>
    <row r="123" spans="1:34">
      <c r="A123" s="18">
        <f t="shared" si="21"/>
        <v>2021</v>
      </c>
      <c r="B123" s="18" t="s">
        <v>46</v>
      </c>
      <c r="C123" s="34">
        <v>22</v>
      </c>
      <c r="D123" s="18">
        <v>0</v>
      </c>
      <c r="E123" s="34">
        <v>6</v>
      </c>
      <c r="F123" s="34">
        <v>167</v>
      </c>
      <c r="G123" s="34">
        <v>3</v>
      </c>
      <c r="H123" s="34">
        <v>21</v>
      </c>
      <c r="I123" s="34">
        <v>21</v>
      </c>
      <c r="J123" s="34">
        <v>34</v>
      </c>
      <c r="L123" s="18">
        <v>0</v>
      </c>
      <c r="M123" s="18">
        <v>0</v>
      </c>
      <c r="N123" s="18">
        <v>0</v>
      </c>
      <c r="O123" s="18">
        <v>0</v>
      </c>
      <c r="P123" s="18">
        <v>1</v>
      </c>
      <c r="Q123" s="18">
        <v>0</v>
      </c>
      <c r="R123" s="34">
        <v>3</v>
      </c>
      <c r="S123" s="34">
        <v>3</v>
      </c>
      <c r="T123" s="34">
        <v>2</v>
      </c>
      <c r="U123" s="34">
        <v>8</v>
      </c>
      <c r="V123" s="34">
        <v>33</v>
      </c>
      <c r="X123" s="18">
        <f t="shared" si="14"/>
        <v>22</v>
      </c>
      <c r="Y123" s="18">
        <f t="shared" si="15"/>
        <v>0</v>
      </c>
      <c r="Z123" s="18">
        <f t="shared" si="16"/>
        <v>6</v>
      </c>
      <c r="AA123" s="18">
        <f t="shared" si="17"/>
        <v>162</v>
      </c>
      <c r="AB123" s="18">
        <f>ROUND(($F123-SUM($O123:$P123))*'Cust MB Ind True Rate Spread'!$E$25,0)</f>
        <v>4</v>
      </c>
      <c r="AC123" s="18">
        <f t="shared" si="18"/>
        <v>3</v>
      </c>
      <c r="AD123" s="18">
        <f t="shared" si="19"/>
        <v>9</v>
      </c>
      <c r="AE123" s="18">
        <f>ROUND(($H123-SUM($R123:$S123))*'Cust MB Ind True Rate Spread'!$H$25,0)</f>
        <v>6</v>
      </c>
      <c r="AF123" s="18">
        <f t="shared" si="20"/>
        <v>9</v>
      </c>
      <c r="AG123" s="18">
        <f>ROUND(($I123-SUM($T123:$U123))*'Cust MB Ind True Rate Spread'!$J$25,0)</f>
        <v>2</v>
      </c>
      <c r="AH123" s="34">
        <f t="shared" si="13"/>
        <v>1</v>
      </c>
    </row>
    <row r="124" spans="1:34">
      <c r="A124" s="18">
        <f t="shared" si="21"/>
        <v>2022</v>
      </c>
      <c r="B124" s="18" t="s">
        <v>31</v>
      </c>
      <c r="C124" s="34">
        <v>22</v>
      </c>
      <c r="D124" s="18">
        <v>0</v>
      </c>
      <c r="E124" s="34">
        <v>6</v>
      </c>
      <c r="F124" s="34">
        <v>168</v>
      </c>
      <c r="G124" s="34">
        <v>3</v>
      </c>
      <c r="H124" s="34">
        <v>21</v>
      </c>
      <c r="I124" s="34">
        <v>21</v>
      </c>
      <c r="J124" s="34">
        <v>34</v>
      </c>
      <c r="L124" s="18">
        <v>0</v>
      </c>
      <c r="M124" s="18">
        <v>0</v>
      </c>
      <c r="N124" s="18">
        <v>0</v>
      </c>
      <c r="O124" s="18">
        <v>0</v>
      </c>
      <c r="P124" s="18">
        <v>1</v>
      </c>
      <c r="Q124" s="18">
        <v>0</v>
      </c>
      <c r="R124" s="34">
        <v>3</v>
      </c>
      <c r="S124" s="34">
        <v>3</v>
      </c>
      <c r="T124" s="34">
        <v>2</v>
      </c>
      <c r="U124" s="34">
        <v>8</v>
      </c>
      <c r="V124" s="34">
        <v>33</v>
      </c>
      <c r="X124" s="18">
        <f t="shared" si="14"/>
        <v>22</v>
      </c>
      <c r="Y124" s="18">
        <f t="shared" si="15"/>
        <v>0</v>
      </c>
      <c r="Z124" s="18">
        <f t="shared" si="16"/>
        <v>6</v>
      </c>
      <c r="AA124" s="18">
        <f t="shared" si="17"/>
        <v>163</v>
      </c>
      <c r="AB124" s="18">
        <f>ROUND(($F124-SUM($O124:$P124))*'Cust MB Ind True Rate Spread'!$E$25,0)</f>
        <v>4</v>
      </c>
      <c r="AC124" s="18">
        <f t="shared" si="18"/>
        <v>3</v>
      </c>
      <c r="AD124" s="18">
        <f t="shared" si="19"/>
        <v>9</v>
      </c>
      <c r="AE124" s="18">
        <f>ROUND(($H124-SUM($R124:$S124))*'Cust MB Ind True Rate Spread'!$H$25,0)</f>
        <v>6</v>
      </c>
      <c r="AF124" s="18">
        <f t="shared" si="20"/>
        <v>9</v>
      </c>
      <c r="AG124" s="18">
        <f>ROUND(($I124-SUM($T124:$U124))*'Cust MB Ind True Rate Spread'!$J$25,0)</f>
        <v>2</v>
      </c>
      <c r="AH124" s="34">
        <f t="shared" si="13"/>
        <v>1</v>
      </c>
    </row>
    <row r="125" spans="1:34">
      <c r="A125" s="18">
        <f t="shared" si="21"/>
        <v>2022</v>
      </c>
      <c r="B125" s="18" t="s">
        <v>32</v>
      </c>
      <c r="C125" s="34">
        <v>22</v>
      </c>
      <c r="D125" s="18">
        <v>0</v>
      </c>
      <c r="E125" s="34">
        <v>6</v>
      </c>
      <c r="F125" s="34">
        <v>168</v>
      </c>
      <c r="G125" s="34">
        <v>3</v>
      </c>
      <c r="H125" s="34">
        <v>21</v>
      </c>
      <c r="I125" s="34">
        <v>21</v>
      </c>
      <c r="J125" s="34">
        <v>34</v>
      </c>
      <c r="L125" s="18">
        <v>0</v>
      </c>
      <c r="M125" s="18">
        <v>0</v>
      </c>
      <c r="N125" s="18">
        <v>0</v>
      </c>
      <c r="O125" s="18">
        <v>0</v>
      </c>
      <c r="P125" s="18">
        <v>1</v>
      </c>
      <c r="Q125" s="18">
        <v>0</v>
      </c>
      <c r="R125" s="34">
        <v>3</v>
      </c>
      <c r="S125" s="34">
        <v>3</v>
      </c>
      <c r="T125" s="34">
        <v>2</v>
      </c>
      <c r="U125" s="34">
        <v>8</v>
      </c>
      <c r="V125" s="34">
        <v>33</v>
      </c>
      <c r="X125" s="18">
        <f t="shared" si="14"/>
        <v>22</v>
      </c>
      <c r="Y125" s="18">
        <f t="shared" si="15"/>
        <v>0</v>
      </c>
      <c r="Z125" s="18">
        <f t="shared" si="16"/>
        <v>6</v>
      </c>
      <c r="AA125" s="18">
        <f t="shared" si="17"/>
        <v>163</v>
      </c>
      <c r="AB125" s="18">
        <f>ROUND(($F125-SUM($O125:$P125))*'Cust MB Ind True Rate Spread'!$E$25,0)</f>
        <v>4</v>
      </c>
      <c r="AC125" s="18">
        <f t="shared" si="18"/>
        <v>3</v>
      </c>
      <c r="AD125" s="18">
        <f t="shared" si="19"/>
        <v>9</v>
      </c>
      <c r="AE125" s="18">
        <f>ROUND(($H125-SUM($R125:$S125))*'Cust MB Ind True Rate Spread'!$H$25,0)</f>
        <v>6</v>
      </c>
      <c r="AF125" s="18">
        <f t="shared" si="20"/>
        <v>9</v>
      </c>
      <c r="AG125" s="18">
        <f>ROUND(($I125-SUM($T125:$U125))*'Cust MB Ind True Rate Spread'!$J$25,0)</f>
        <v>2</v>
      </c>
      <c r="AH125" s="34">
        <f t="shared" si="13"/>
        <v>1</v>
      </c>
    </row>
    <row r="126" spans="1:34">
      <c r="A126" s="18">
        <f t="shared" si="21"/>
        <v>2022</v>
      </c>
      <c r="B126" s="18" t="s">
        <v>33</v>
      </c>
      <c r="C126" s="34">
        <v>22</v>
      </c>
      <c r="D126" s="18">
        <v>0</v>
      </c>
      <c r="E126" s="34">
        <v>6</v>
      </c>
      <c r="F126" s="34">
        <v>168</v>
      </c>
      <c r="G126" s="34">
        <v>3</v>
      </c>
      <c r="H126" s="34">
        <v>21</v>
      </c>
      <c r="I126" s="34">
        <v>21</v>
      </c>
      <c r="J126" s="34">
        <v>34</v>
      </c>
      <c r="L126" s="18">
        <v>0</v>
      </c>
      <c r="M126" s="18">
        <v>0</v>
      </c>
      <c r="N126" s="18">
        <v>0</v>
      </c>
      <c r="O126" s="18">
        <v>0</v>
      </c>
      <c r="P126" s="18">
        <v>1</v>
      </c>
      <c r="Q126" s="18">
        <v>0</v>
      </c>
      <c r="R126" s="34">
        <v>3</v>
      </c>
      <c r="S126" s="34">
        <v>3</v>
      </c>
      <c r="T126" s="34">
        <v>2</v>
      </c>
      <c r="U126" s="34">
        <v>8</v>
      </c>
      <c r="V126" s="34">
        <v>33</v>
      </c>
      <c r="X126" s="18">
        <f t="shared" si="14"/>
        <v>22</v>
      </c>
      <c r="Y126" s="18">
        <f t="shared" si="15"/>
        <v>0</v>
      </c>
      <c r="Z126" s="18">
        <f t="shared" si="16"/>
        <v>6</v>
      </c>
      <c r="AA126" s="18">
        <f t="shared" si="17"/>
        <v>163</v>
      </c>
      <c r="AB126" s="18">
        <f>ROUND(($F126-SUM($O126:$P126))*'Cust MB Ind True Rate Spread'!$E$25,0)</f>
        <v>4</v>
      </c>
      <c r="AC126" s="18">
        <f t="shared" si="18"/>
        <v>3</v>
      </c>
      <c r="AD126" s="18">
        <f t="shared" si="19"/>
        <v>9</v>
      </c>
      <c r="AE126" s="18">
        <f>ROUND(($H126-SUM($R126:$S126))*'Cust MB Ind True Rate Spread'!$H$25,0)</f>
        <v>6</v>
      </c>
      <c r="AF126" s="18">
        <f t="shared" si="20"/>
        <v>9</v>
      </c>
      <c r="AG126" s="18">
        <f>ROUND(($I126-SUM($T126:$U126))*'Cust MB Ind True Rate Spread'!$J$25,0)</f>
        <v>2</v>
      </c>
      <c r="AH126" s="34">
        <f t="shared" si="13"/>
        <v>1</v>
      </c>
    </row>
    <row r="127" spans="1:34">
      <c r="A127" s="18">
        <f t="shared" si="21"/>
        <v>2022</v>
      </c>
      <c r="B127" s="18" t="s">
        <v>34</v>
      </c>
      <c r="C127" s="34">
        <v>22</v>
      </c>
      <c r="D127" s="18">
        <v>0</v>
      </c>
      <c r="E127" s="34">
        <v>6</v>
      </c>
      <c r="F127" s="34">
        <v>168</v>
      </c>
      <c r="G127" s="34">
        <v>3</v>
      </c>
      <c r="H127" s="34">
        <v>21</v>
      </c>
      <c r="I127" s="34">
        <v>21</v>
      </c>
      <c r="J127" s="34">
        <v>34</v>
      </c>
      <c r="L127" s="18">
        <v>0</v>
      </c>
      <c r="M127" s="18">
        <v>0</v>
      </c>
      <c r="N127" s="18">
        <v>0</v>
      </c>
      <c r="O127" s="18">
        <v>0</v>
      </c>
      <c r="P127" s="18">
        <v>1</v>
      </c>
      <c r="Q127" s="18">
        <v>0</v>
      </c>
      <c r="R127" s="34">
        <v>3</v>
      </c>
      <c r="S127" s="34">
        <v>3</v>
      </c>
      <c r="T127" s="34">
        <v>2</v>
      </c>
      <c r="U127" s="34">
        <v>8</v>
      </c>
      <c r="V127" s="34">
        <v>33</v>
      </c>
      <c r="X127" s="18">
        <f t="shared" si="14"/>
        <v>22</v>
      </c>
      <c r="Y127" s="18">
        <f t="shared" si="15"/>
        <v>0</v>
      </c>
      <c r="Z127" s="18">
        <f t="shared" si="16"/>
        <v>6</v>
      </c>
      <c r="AA127" s="18">
        <f t="shared" si="17"/>
        <v>163</v>
      </c>
      <c r="AB127" s="18">
        <f>ROUND(($F127-SUM($O127:$P127))*'Cust MB Ind True Rate Spread'!$E$25,0)</f>
        <v>4</v>
      </c>
      <c r="AC127" s="18">
        <f t="shared" si="18"/>
        <v>3</v>
      </c>
      <c r="AD127" s="18">
        <f t="shared" si="19"/>
        <v>9</v>
      </c>
      <c r="AE127" s="18">
        <f>ROUND(($H127-SUM($R127:$S127))*'Cust MB Ind True Rate Spread'!$H$25,0)</f>
        <v>6</v>
      </c>
      <c r="AF127" s="18">
        <f t="shared" si="20"/>
        <v>9</v>
      </c>
      <c r="AG127" s="18">
        <f>ROUND(($I127-SUM($T127:$U127))*'Cust MB Ind True Rate Spread'!$J$25,0)</f>
        <v>2</v>
      </c>
      <c r="AH127" s="34">
        <f t="shared" si="13"/>
        <v>1</v>
      </c>
    </row>
    <row r="128" spans="1:34">
      <c r="A128" s="18">
        <f t="shared" si="21"/>
        <v>2022</v>
      </c>
      <c r="B128" s="18" t="s">
        <v>35</v>
      </c>
      <c r="C128" s="34">
        <v>22</v>
      </c>
      <c r="D128" s="18">
        <v>0</v>
      </c>
      <c r="E128" s="34">
        <v>6</v>
      </c>
      <c r="F128" s="34">
        <v>168</v>
      </c>
      <c r="G128" s="34">
        <v>3</v>
      </c>
      <c r="H128" s="34">
        <v>21</v>
      </c>
      <c r="I128" s="34">
        <v>21</v>
      </c>
      <c r="J128" s="34">
        <v>34</v>
      </c>
      <c r="L128" s="18">
        <v>0</v>
      </c>
      <c r="M128" s="18">
        <v>0</v>
      </c>
      <c r="N128" s="18">
        <v>0</v>
      </c>
      <c r="O128" s="18">
        <v>0</v>
      </c>
      <c r="P128" s="18">
        <v>1</v>
      </c>
      <c r="Q128" s="18">
        <v>0</v>
      </c>
      <c r="R128" s="34">
        <v>3</v>
      </c>
      <c r="S128" s="34">
        <v>3</v>
      </c>
      <c r="T128" s="34">
        <v>2</v>
      </c>
      <c r="U128" s="34">
        <v>8</v>
      </c>
      <c r="V128" s="34">
        <v>33</v>
      </c>
      <c r="X128" s="18">
        <f t="shared" si="14"/>
        <v>22</v>
      </c>
      <c r="Y128" s="18">
        <f t="shared" si="15"/>
        <v>0</v>
      </c>
      <c r="Z128" s="18">
        <f t="shared" si="16"/>
        <v>6</v>
      </c>
      <c r="AA128" s="18">
        <f t="shared" si="17"/>
        <v>163</v>
      </c>
      <c r="AB128" s="18">
        <f>ROUND(($F128-SUM($O128:$P128))*'Cust MB Ind True Rate Spread'!$E$25,0)</f>
        <v>4</v>
      </c>
      <c r="AC128" s="18">
        <f t="shared" si="18"/>
        <v>3</v>
      </c>
      <c r="AD128" s="18">
        <f t="shared" si="19"/>
        <v>9</v>
      </c>
      <c r="AE128" s="18">
        <f>ROUND(($H128-SUM($R128:$S128))*'Cust MB Ind True Rate Spread'!$H$25,0)</f>
        <v>6</v>
      </c>
      <c r="AF128" s="18">
        <f t="shared" si="20"/>
        <v>9</v>
      </c>
      <c r="AG128" s="18">
        <f>ROUND(($I128-SUM($T128:$U128))*'Cust MB Ind True Rate Spread'!$J$25,0)</f>
        <v>2</v>
      </c>
      <c r="AH128" s="34">
        <f t="shared" si="13"/>
        <v>1</v>
      </c>
    </row>
    <row r="129" spans="1:34">
      <c r="A129" s="18">
        <f t="shared" si="21"/>
        <v>2022</v>
      </c>
      <c r="B129" s="18" t="s">
        <v>36</v>
      </c>
      <c r="C129" s="34">
        <v>22</v>
      </c>
      <c r="D129" s="18">
        <v>0</v>
      </c>
      <c r="E129" s="34">
        <v>6</v>
      </c>
      <c r="F129" s="34">
        <v>168</v>
      </c>
      <c r="G129" s="34">
        <v>3</v>
      </c>
      <c r="H129" s="34">
        <v>21</v>
      </c>
      <c r="I129" s="34">
        <v>21</v>
      </c>
      <c r="J129" s="34">
        <v>34</v>
      </c>
      <c r="L129" s="18">
        <v>0</v>
      </c>
      <c r="M129" s="18">
        <v>0</v>
      </c>
      <c r="N129" s="18">
        <v>0</v>
      </c>
      <c r="O129" s="18">
        <v>0</v>
      </c>
      <c r="P129" s="18">
        <v>1</v>
      </c>
      <c r="Q129" s="18">
        <v>0</v>
      </c>
      <c r="R129" s="34">
        <v>3</v>
      </c>
      <c r="S129" s="34">
        <v>3</v>
      </c>
      <c r="T129" s="34">
        <v>2</v>
      </c>
      <c r="U129" s="34">
        <v>8</v>
      </c>
      <c r="V129" s="34">
        <v>33</v>
      </c>
      <c r="X129" s="18">
        <f t="shared" si="14"/>
        <v>22</v>
      </c>
      <c r="Y129" s="18">
        <f t="shared" si="15"/>
        <v>0</v>
      </c>
      <c r="Z129" s="18">
        <f t="shared" si="16"/>
        <v>6</v>
      </c>
      <c r="AA129" s="18">
        <f t="shared" si="17"/>
        <v>163</v>
      </c>
      <c r="AB129" s="18">
        <f>ROUND(($F129-SUM($O129:$P129))*'Cust MB Ind True Rate Spread'!$E$25,0)</f>
        <v>4</v>
      </c>
      <c r="AC129" s="18">
        <f t="shared" si="18"/>
        <v>3</v>
      </c>
      <c r="AD129" s="18">
        <f t="shared" si="19"/>
        <v>9</v>
      </c>
      <c r="AE129" s="18">
        <f>ROUND(($H129-SUM($R129:$S129))*'Cust MB Ind True Rate Spread'!$H$25,0)</f>
        <v>6</v>
      </c>
      <c r="AF129" s="18">
        <f t="shared" si="20"/>
        <v>9</v>
      </c>
      <c r="AG129" s="18">
        <f>ROUND(($I129-SUM($T129:$U129))*'Cust MB Ind True Rate Spread'!$J$25,0)</f>
        <v>2</v>
      </c>
      <c r="AH129" s="34">
        <f t="shared" si="13"/>
        <v>1</v>
      </c>
    </row>
    <row r="130" spans="1:34">
      <c r="A130" s="18">
        <f t="shared" si="21"/>
        <v>2022</v>
      </c>
      <c r="B130" s="18" t="s">
        <v>41</v>
      </c>
      <c r="C130" s="34">
        <v>22</v>
      </c>
      <c r="D130" s="18">
        <v>0</v>
      </c>
      <c r="E130" s="34">
        <v>6</v>
      </c>
      <c r="F130" s="34">
        <v>168</v>
      </c>
      <c r="G130" s="34">
        <v>3</v>
      </c>
      <c r="H130" s="34">
        <v>21</v>
      </c>
      <c r="I130" s="34">
        <v>21</v>
      </c>
      <c r="J130" s="34">
        <v>34</v>
      </c>
      <c r="L130" s="18">
        <v>0</v>
      </c>
      <c r="M130" s="18">
        <v>0</v>
      </c>
      <c r="N130" s="18">
        <v>0</v>
      </c>
      <c r="O130" s="18">
        <v>0</v>
      </c>
      <c r="P130" s="18">
        <v>1</v>
      </c>
      <c r="Q130" s="18">
        <v>0</v>
      </c>
      <c r="R130" s="34">
        <v>3</v>
      </c>
      <c r="S130" s="34">
        <v>3</v>
      </c>
      <c r="T130" s="34">
        <v>2</v>
      </c>
      <c r="U130" s="34">
        <v>8</v>
      </c>
      <c r="V130" s="34">
        <v>33</v>
      </c>
      <c r="X130" s="18">
        <f t="shared" si="14"/>
        <v>22</v>
      </c>
      <c r="Y130" s="18">
        <f t="shared" si="15"/>
        <v>0</v>
      </c>
      <c r="Z130" s="18">
        <f t="shared" si="16"/>
        <v>6</v>
      </c>
      <c r="AA130" s="18">
        <f t="shared" si="17"/>
        <v>163</v>
      </c>
      <c r="AB130" s="18">
        <f>ROUND(($F130-SUM($O130:$P130))*'Cust MB Ind True Rate Spread'!$E$25,0)</f>
        <v>4</v>
      </c>
      <c r="AC130" s="18">
        <f t="shared" si="18"/>
        <v>3</v>
      </c>
      <c r="AD130" s="18">
        <f t="shared" si="19"/>
        <v>9</v>
      </c>
      <c r="AE130" s="18">
        <f>ROUND(($H130-SUM($R130:$S130))*'Cust MB Ind True Rate Spread'!$H$25,0)</f>
        <v>6</v>
      </c>
      <c r="AF130" s="18">
        <f t="shared" si="20"/>
        <v>9</v>
      </c>
      <c r="AG130" s="18">
        <f>ROUND(($I130-SUM($T130:$U130))*'Cust MB Ind True Rate Spread'!$J$25,0)</f>
        <v>2</v>
      </c>
      <c r="AH130" s="34">
        <f t="shared" si="13"/>
        <v>1</v>
      </c>
    </row>
    <row r="131" spans="1:34">
      <c r="A131" s="18">
        <f t="shared" si="21"/>
        <v>2022</v>
      </c>
      <c r="B131" s="18" t="s">
        <v>42</v>
      </c>
      <c r="C131" s="34">
        <v>22</v>
      </c>
      <c r="D131" s="18">
        <v>0</v>
      </c>
      <c r="E131" s="34">
        <v>6</v>
      </c>
      <c r="F131" s="34">
        <v>169</v>
      </c>
      <c r="G131" s="34">
        <v>3</v>
      </c>
      <c r="H131" s="34">
        <v>21</v>
      </c>
      <c r="I131" s="34">
        <v>21</v>
      </c>
      <c r="J131" s="34">
        <v>34</v>
      </c>
      <c r="L131" s="18">
        <v>0</v>
      </c>
      <c r="M131" s="18">
        <v>0</v>
      </c>
      <c r="N131" s="18">
        <v>0</v>
      </c>
      <c r="O131" s="18">
        <v>0</v>
      </c>
      <c r="P131" s="18">
        <v>1</v>
      </c>
      <c r="Q131" s="18">
        <v>0</v>
      </c>
      <c r="R131" s="34">
        <v>3</v>
      </c>
      <c r="S131" s="34">
        <v>3</v>
      </c>
      <c r="T131" s="34">
        <v>2</v>
      </c>
      <c r="U131" s="34">
        <v>8</v>
      </c>
      <c r="V131" s="34">
        <v>33</v>
      </c>
      <c r="X131" s="18">
        <f t="shared" si="14"/>
        <v>22</v>
      </c>
      <c r="Y131" s="18">
        <f t="shared" si="15"/>
        <v>0</v>
      </c>
      <c r="Z131" s="18">
        <f t="shared" si="16"/>
        <v>6</v>
      </c>
      <c r="AA131" s="18">
        <f t="shared" si="17"/>
        <v>163</v>
      </c>
      <c r="AB131" s="18">
        <f>ROUND(($F131-SUM($O131:$P131))*'Cust MB Ind True Rate Spread'!$E$25,0)</f>
        <v>5</v>
      </c>
      <c r="AC131" s="18">
        <f t="shared" si="18"/>
        <v>3</v>
      </c>
      <c r="AD131" s="18">
        <f t="shared" si="19"/>
        <v>9</v>
      </c>
      <c r="AE131" s="18">
        <f>ROUND(($H131-SUM($R131:$S131))*'Cust MB Ind True Rate Spread'!$H$25,0)</f>
        <v>6</v>
      </c>
      <c r="AF131" s="18">
        <f t="shared" si="20"/>
        <v>9</v>
      </c>
      <c r="AG131" s="18">
        <f>ROUND(($I131-SUM($T131:$U131))*'Cust MB Ind True Rate Spread'!$J$25,0)</f>
        <v>2</v>
      </c>
      <c r="AH131" s="34">
        <f t="shared" si="13"/>
        <v>1</v>
      </c>
    </row>
    <row r="132" spans="1:34">
      <c r="A132" s="18">
        <f t="shared" si="21"/>
        <v>2022</v>
      </c>
      <c r="B132" s="18" t="s">
        <v>43</v>
      </c>
      <c r="C132" s="34">
        <v>22</v>
      </c>
      <c r="D132" s="18">
        <v>0</v>
      </c>
      <c r="E132" s="34">
        <v>6</v>
      </c>
      <c r="F132" s="34">
        <v>169</v>
      </c>
      <c r="G132" s="34">
        <v>3</v>
      </c>
      <c r="H132" s="34">
        <v>21</v>
      </c>
      <c r="I132" s="34">
        <v>21</v>
      </c>
      <c r="J132" s="34">
        <v>34</v>
      </c>
      <c r="L132" s="18">
        <v>0</v>
      </c>
      <c r="M132" s="18">
        <v>0</v>
      </c>
      <c r="N132" s="18">
        <v>0</v>
      </c>
      <c r="O132" s="18">
        <v>0</v>
      </c>
      <c r="P132" s="18">
        <v>1</v>
      </c>
      <c r="Q132" s="18">
        <v>0</v>
      </c>
      <c r="R132" s="34">
        <v>3</v>
      </c>
      <c r="S132" s="34">
        <v>3</v>
      </c>
      <c r="T132" s="34">
        <v>2</v>
      </c>
      <c r="U132" s="34">
        <v>8</v>
      </c>
      <c r="V132" s="34">
        <v>33</v>
      </c>
      <c r="X132" s="18">
        <f t="shared" si="14"/>
        <v>22</v>
      </c>
      <c r="Y132" s="18">
        <f t="shared" si="15"/>
        <v>0</v>
      </c>
      <c r="Z132" s="18">
        <f t="shared" si="16"/>
        <v>6</v>
      </c>
      <c r="AA132" s="18">
        <f t="shared" si="17"/>
        <v>163</v>
      </c>
      <c r="AB132" s="18">
        <f>ROUND(($F132-SUM($O132:$P132))*'Cust MB Ind True Rate Spread'!$E$25,0)</f>
        <v>5</v>
      </c>
      <c r="AC132" s="18">
        <f t="shared" si="18"/>
        <v>3</v>
      </c>
      <c r="AD132" s="18">
        <f t="shared" si="19"/>
        <v>9</v>
      </c>
      <c r="AE132" s="18">
        <f>ROUND(($H132-SUM($R132:$S132))*'Cust MB Ind True Rate Spread'!$H$25,0)</f>
        <v>6</v>
      </c>
      <c r="AF132" s="18">
        <f t="shared" si="20"/>
        <v>9</v>
      </c>
      <c r="AG132" s="18">
        <f>ROUND(($I132-SUM($T132:$U132))*'Cust MB Ind True Rate Spread'!$J$25,0)</f>
        <v>2</v>
      </c>
      <c r="AH132" s="34">
        <f t="shared" si="13"/>
        <v>1</v>
      </c>
    </row>
    <row r="133" spans="1:34">
      <c r="A133" s="18">
        <f t="shared" si="21"/>
        <v>2022</v>
      </c>
      <c r="B133" s="18" t="s">
        <v>44</v>
      </c>
      <c r="C133" s="34">
        <v>22</v>
      </c>
      <c r="D133" s="18">
        <v>0</v>
      </c>
      <c r="E133" s="34">
        <v>6</v>
      </c>
      <c r="F133" s="34">
        <v>169</v>
      </c>
      <c r="G133" s="34">
        <v>3</v>
      </c>
      <c r="H133" s="34">
        <v>21</v>
      </c>
      <c r="I133" s="34">
        <v>21</v>
      </c>
      <c r="J133" s="34">
        <v>34</v>
      </c>
      <c r="L133" s="18">
        <v>0</v>
      </c>
      <c r="M133" s="18">
        <v>0</v>
      </c>
      <c r="N133" s="18">
        <v>0</v>
      </c>
      <c r="O133" s="18">
        <v>0</v>
      </c>
      <c r="P133" s="18">
        <v>1</v>
      </c>
      <c r="Q133" s="18">
        <v>0</v>
      </c>
      <c r="R133" s="34">
        <v>3</v>
      </c>
      <c r="S133" s="34">
        <v>3</v>
      </c>
      <c r="T133" s="34">
        <v>2</v>
      </c>
      <c r="U133" s="34">
        <v>8</v>
      </c>
      <c r="V133" s="34">
        <v>33</v>
      </c>
      <c r="X133" s="18">
        <f t="shared" si="14"/>
        <v>22</v>
      </c>
      <c r="Y133" s="18">
        <f t="shared" si="15"/>
        <v>0</v>
      </c>
      <c r="Z133" s="18">
        <f t="shared" si="16"/>
        <v>6</v>
      </c>
      <c r="AA133" s="18">
        <f t="shared" si="17"/>
        <v>163</v>
      </c>
      <c r="AB133" s="18">
        <f>ROUND(($F133-SUM($O133:$P133))*'Cust MB Ind True Rate Spread'!$E$25,0)</f>
        <v>5</v>
      </c>
      <c r="AC133" s="18">
        <f t="shared" si="18"/>
        <v>3</v>
      </c>
      <c r="AD133" s="18">
        <f t="shared" si="19"/>
        <v>9</v>
      </c>
      <c r="AE133" s="18">
        <f>ROUND(($H133-SUM($R133:$S133))*'Cust MB Ind True Rate Spread'!$H$25,0)</f>
        <v>6</v>
      </c>
      <c r="AF133" s="18">
        <f t="shared" si="20"/>
        <v>9</v>
      </c>
      <c r="AG133" s="18">
        <f>ROUND(($I133-SUM($T133:$U133))*'Cust MB Ind True Rate Spread'!$J$25,0)</f>
        <v>2</v>
      </c>
      <c r="AH133" s="34">
        <f t="shared" si="13"/>
        <v>1</v>
      </c>
    </row>
    <row r="134" spans="1:34">
      <c r="A134" s="18">
        <f t="shared" si="21"/>
        <v>2022</v>
      </c>
      <c r="B134" s="18" t="s">
        <v>45</v>
      </c>
      <c r="C134" s="34">
        <v>22</v>
      </c>
      <c r="D134" s="18">
        <v>0</v>
      </c>
      <c r="E134" s="34">
        <v>6</v>
      </c>
      <c r="F134" s="34">
        <v>169</v>
      </c>
      <c r="G134" s="34">
        <v>3</v>
      </c>
      <c r="H134" s="34">
        <v>21</v>
      </c>
      <c r="I134" s="34">
        <v>21</v>
      </c>
      <c r="J134" s="34">
        <v>34</v>
      </c>
      <c r="L134" s="18">
        <v>0</v>
      </c>
      <c r="M134" s="18">
        <v>0</v>
      </c>
      <c r="N134" s="18">
        <v>0</v>
      </c>
      <c r="O134" s="18">
        <v>0</v>
      </c>
      <c r="P134" s="18">
        <v>1</v>
      </c>
      <c r="Q134" s="18">
        <v>0</v>
      </c>
      <c r="R134" s="34">
        <v>3</v>
      </c>
      <c r="S134" s="34">
        <v>3</v>
      </c>
      <c r="T134" s="34">
        <v>2</v>
      </c>
      <c r="U134" s="34">
        <v>8</v>
      </c>
      <c r="V134" s="34">
        <v>33</v>
      </c>
      <c r="X134" s="18">
        <f t="shared" si="14"/>
        <v>22</v>
      </c>
      <c r="Y134" s="18">
        <f t="shared" si="15"/>
        <v>0</v>
      </c>
      <c r="Z134" s="18">
        <f t="shared" si="16"/>
        <v>6</v>
      </c>
      <c r="AA134" s="18">
        <f t="shared" si="17"/>
        <v>163</v>
      </c>
      <c r="AB134" s="18">
        <f>ROUND(($F134-SUM($O134:$P134))*'Cust MB Ind True Rate Spread'!$E$25,0)</f>
        <v>5</v>
      </c>
      <c r="AC134" s="18">
        <f t="shared" si="18"/>
        <v>3</v>
      </c>
      <c r="AD134" s="18">
        <f t="shared" si="19"/>
        <v>9</v>
      </c>
      <c r="AE134" s="18">
        <f>ROUND(($H134-SUM($R134:$S134))*'Cust MB Ind True Rate Spread'!$H$25,0)</f>
        <v>6</v>
      </c>
      <c r="AF134" s="18">
        <f t="shared" si="20"/>
        <v>9</v>
      </c>
      <c r="AG134" s="18">
        <f>ROUND(($I134-SUM($T134:$U134))*'Cust MB Ind True Rate Spread'!$J$25,0)</f>
        <v>2</v>
      </c>
      <c r="AH134" s="34">
        <f t="shared" si="13"/>
        <v>1</v>
      </c>
    </row>
    <row r="135" spans="1:34">
      <c r="A135" s="18">
        <f t="shared" si="21"/>
        <v>2022</v>
      </c>
      <c r="B135" s="18" t="s">
        <v>46</v>
      </c>
      <c r="C135" s="34">
        <v>22</v>
      </c>
      <c r="D135" s="18">
        <v>0</v>
      </c>
      <c r="E135" s="34">
        <v>6</v>
      </c>
      <c r="F135" s="34">
        <v>169</v>
      </c>
      <c r="G135" s="34">
        <v>3</v>
      </c>
      <c r="H135" s="34">
        <v>21</v>
      </c>
      <c r="I135" s="34">
        <v>21</v>
      </c>
      <c r="J135" s="34">
        <v>34</v>
      </c>
      <c r="L135" s="18">
        <v>0</v>
      </c>
      <c r="M135" s="18">
        <v>0</v>
      </c>
      <c r="N135" s="18">
        <v>0</v>
      </c>
      <c r="O135" s="18">
        <v>0</v>
      </c>
      <c r="P135" s="18">
        <v>1</v>
      </c>
      <c r="Q135" s="18">
        <v>0</v>
      </c>
      <c r="R135" s="34">
        <v>3</v>
      </c>
      <c r="S135" s="34">
        <v>3</v>
      </c>
      <c r="T135" s="34">
        <v>2</v>
      </c>
      <c r="U135" s="34">
        <v>8</v>
      </c>
      <c r="V135" s="34">
        <v>33</v>
      </c>
      <c r="X135" s="18">
        <f t="shared" si="14"/>
        <v>22</v>
      </c>
      <c r="Y135" s="18">
        <f t="shared" si="15"/>
        <v>0</v>
      </c>
      <c r="Z135" s="18">
        <f t="shared" si="16"/>
        <v>6</v>
      </c>
      <c r="AA135" s="18">
        <f t="shared" si="17"/>
        <v>163</v>
      </c>
      <c r="AB135" s="18">
        <f>ROUND(($F135-SUM($O135:$P135))*'Cust MB Ind True Rate Spread'!$E$25,0)</f>
        <v>5</v>
      </c>
      <c r="AC135" s="18">
        <f t="shared" si="18"/>
        <v>3</v>
      </c>
      <c r="AD135" s="18">
        <f t="shared" si="19"/>
        <v>9</v>
      </c>
      <c r="AE135" s="18">
        <f>ROUND(($H135-SUM($R135:$S135))*'Cust MB Ind True Rate Spread'!$H$25,0)</f>
        <v>6</v>
      </c>
      <c r="AF135" s="18">
        <f t="shared" si="20"/>
        <v>9</v>
      </c>
      <c r="AG135" s="18">
        <f>ROUND(($I135-SUM($T135:$U135))*'Cust MB Ind True Rate Spread'!$J$25,0)</f>
        <v>2</v>
      </c>
      <c r="AH135" s="34">
        <f t="shared" si="13"/>
        <v>1</v>
      </c>
    </row>
    <row r="136" spans="1:34">
      <c r="A136" s="18">
        <f t="shared" si="21"/>
        <v>2023</v>
      </c>
      <c r="B136" s="18" t="s">
        <v>31</v>
      </c>
      <c r="C136" s="34">
        <v>22</v>
      </c>
      <c r="D136" s="18">
        <v>0</v>
      </c>
      <c r="E136" s="34">
        <v>6</v>
      </c>
      <c r="F136" s="34">
        <v>169</v>
      </c>
      <c r="G136" s="34">
        <v>3</v>
      </c>
      <c r="H136" s="34">
        <v>21</v>
      </c>
      <c r="I136" s="34">
        <v>21</v>
      </c>
      <c r="J136" s="34">
        <v>34</v>
      </c>
      <c r="L136" s="18">
        <v>0</v>
      </c>
      <c r="M136" s="18">
        <v>0</v>
      </c>
      <c r="N136" s="18">
        <v>0</v>
      </c>
      <c r="O136" s="18">
        <v>0</v>
      </c>
      <c r="P136" s="18">
        <v>1</v>
      </c>
      <c r="Q136" s="18">
        <v>0</v>
      </c>
      <c r="R136" s="34">
        <v>3</v>
      </c>
      <c r="S136" s="34">
        <v>3</v>
      </c>
      <c r="T136" s="34">
        <v>2</v>
      </c>
      <c r="U136" s="34">
        <v>8</v>
      </c>
      <c r="V136" s="34">
        <v>33</v>
      </c>
      <c r="X136" s="18">
        <f t="shared" si="14"/>
        <v>22</v>
      </c>
      <c r="Y136" s="18">
        <f t="shared" si="15"/>
        <v>0</v>
      </c>
      <c r="Z136" s="18">
        <f t="shared" si="16"/>
        <v>6</v>
      </c>
      <c r="AA136" s="18">
        <f t="shared" si="17"/>
        <v>163</v>
      </c>
      <c r="AB136" s="18">
        <f>ROUND(($F136-SUM($O136:$P136))*'Cust MB Ind True Rate Spread'!$E$25,0)</f>
        <v>5</v>
      </c>
      <c r="AC136" s="18">
        <f t="shared" si="18"/>
        <v>3</v>
      </c>
      <c r="AD136" s="18">
        <f t="shared" si="19"/>
        <v>9</v>
      </c>
      <c r="AE136" s="18">
        <f>ROUND(($H136-SUM($R136:$S136))*'Cust MB Ind True Rate Spread'!$H$25,0)</f>
        <v>6</v>
      </c>
      <c r="AF136" s="18">
        <f t="shared" si="20"/>
        <v>9</v>
      </c>
      <c r="AG136" s="18">
        <f>ROUND(($I136-SUM($T136:$U136))*'Cust MB Ind True Rate Spread'!$J$25,0)</f>
        <v>2</v>
      </c>
      <c r="AH136" s="34">
        <f t="shared" si="13"/>
        <v>1</v>
      </c>
    </row>
    <row r="137" spans="1:34">
      <c r="A137" s="18">
        <f t="shared" si="21"/>
        <v>2023</v>
      </c>
      <c r="B137" s="18" t="s">
        <v>32</v>
      </c>
      <c r="C137" s="34">
        <v>22</v>
      </c>
      <c r="D137" s="18">
        <v>0</v>
      </c>
      <c r="E137" s="34">
        <v>6</v>
      </c>
      <c r="F137" s="34">
        <v>169</v>
      </c>
      <c r="G137" s="34">
        <v>3</v>
      </c>
      <c r="H137" s="34">
        <v>21</v>
      </c>
      <c r="I137" s="34">
        <v>21</v>
      </c>
      <c r="J137" s="34">
        <v>34</v>
      </c>
      <c r="L137" s="18">
        <v>0</v>
      </c>
      <c r="M137" s="18">
        <v>0</v>
      </c>
      <c r="N137" s="18">
        <v>0</v>
      </c>
      <c r="O137" s="18">
        <v>0</v>
      </c>
      <c r="P137" s="18">
        <v>1</v>
      </c>
      <c r="Q137" s="18">
        <v>0</v>
      </c>
      <c r="R137" s="34">
        <v>3</v>
      </c>
      <c r="S137" s="34">
        <v>3</v>
      </c>
      <c r="T137" s="34">
        <v>2</v>
      </c>
      <c r="U137" s="34">
        <v>8</v>
      </c>
      <c r="V137" s="34">
        <v>33</v>
      </c>
      <c r="X137" s="18">
        <f t="shared" si="14"/>
        <v>22</v>
      </c>
      <c r="Y137" s="18">
        <f t="shared" si="15"/>
        <v>0</v>
      </c>
      <c r="Z137" s="18">
        <f t="shared" si="16"/>
        <v>6</v>
      </c>
      <c r="AA137" s="18">
        <f t="shared" si="17"/>
        <v>163</v>
      </c>
      <c r="AB137" s="18">
        <f>ROUND(($F137-SUM($O137:$P137))*'Cust MB Ind True Rate Spread'!$E$25,0)</f>
        <v>5</v>
      </c>
      <c r="AC137" s="18">
        <f t="shared" si="18"/>
        <v>3</v>
      </c>
      <c r="AD137" s="18">
        <f t="shared" si="19"/>
        <v>9</v>
      </c>
      <c r="AE137" s="18">
        <f>ROUND(($H137-SUM($R137:$S137))*'Cust MB Ind True Rate Spread'!$H$25,0)</f>
        <v>6</v>
      </c>
      <c r="AF137" s="18">
        <f t="shared" si="20"/>
        <v>9</v>
      </c>
      <c r="AG137" s="18">
        <f>ROUND(($I137-SUM($T137:$U137))*'Cust MB Ind True Rate Spread'!$J$25,0)</f>
        <v>2</v>
      </c>
      <c r="AH137" s="34">
        <f t="shared" si="13"/>
        <v>1</v>
      </c>
    </row>
    <row r="138" spans="1:34">
      <c r="A138" s="18">
        <f t="shared" si="21"/>
        <v>2023</v>
      </c>
      <c r="B138" s="18" t="s">
        <v>33</v>
      </c>
      <c r="C138" s="34">
        <v>22</v>
      </c>
      <c r="D138" s="18">
        <v>0</v>
      </c>
      <c r="E138" s="34">
        <v>6</v>
      </c>
      <c r="F138" s="34">
        <v>169</v>
      </c>
      <c r="G138" s="34">
        <v>3</v>
      </c>
      <c r="H138" s="34">
        <v>21</v>
      </c>
      <c r="I138" s="34">
        <v>21</v>
      </c>
      <c r="J138" s="34">
        <v>34</v>
      </c>
      <c r="L138" s="18">
        <v>0</v>
      </c>
      <c r="M138" s="18">
        <v>0</v>
      </c>
      <c r="N138" s="18">
        <v>0</v>
      </c>
      <c r="O138" s="18">
        <v>0</v>
      </c>
      <c r="P138" s="18">
        <v>1</v>
      </c>
      <c r="Q138" s="18">
        <v>0</v>
      </c>
      <c r="R138" s="34">
        <v>3</v>
      </c>
      <c r="S138" s="34">
        <v>3</v>
      </c>
      <c r="T138" s="34">
        <v>2</v>
      </c>
      <c r="U138" s="34">
        <v>8</v>
      </c>
      <c r="V138" s="34">
        <v>33</v>
      </c>
      <c r="X138" s="18">
        <f t="shared" si="14"/>
        <v>22</v>
      </c>
      <c r="Y138" s="18">
        <f t="shared" si="15"/>
        <v>0</v>
      </c>
      <c r="Z138" s="18">
        <f t="shared" si="16"/>
        <v>6</v>
      </c>
      <c r="AA138" s="18">
        <f t="shared" si="17"/>
        <v>163</v>
      </c>
      <c r="AB138" s="18">
        <f>ROUND(($F138-SUM($O138:$P138))*'Cust MB Ind True Rate Spread'!$E$25,0)</f>
        <v>5</v>
      </c>
      <c r="AC138" s="18">
        <f t="shared" si="18"/>
        <v>3</v>
      </c>
      <c r="AD138" s="18">
        <f t="shared" si="19"/>
        <v>9</v>
      </c>
      <c r="AE138" s="18">
        <f>ROUND(($H138-SUM($R138:$S138))*'Cust MB Ind True Rate Spread'!$H$25,0)</f>
        <v>6</v>
      </c>
      <c r="AF138" s="18">
        <f t="shared" si="20"/>
        <v>9</v>
      </c>
      <c r="AG138" s="18">
        <f>ROUND(($I138-SUM($T138:$U138))*'Cust MB Ind True Rate Spread'!$J$25,0)</f>
        <v>2</v>
      </c>
      <c r="AH138" s="34">
        <f t="shared" ref="AH138:AH201" si="22">J138-V138</f>
        <v>1</v>
      </c>
    </row>
    <row r="139" spans="1:34">
      <c r="A139" s="18">
        <f t="shared" si="21"/>
        <v>2023</v>
      </c>
      <c r="B139" s="18" t="s">
        <v>34</v>
      </c>
      <c r="C139" s="34">
        <v>22</v>
      </c>
      <c r="D139" s="18">
        <v>0</v>
      </c>
      <c r="E139" s="34">
        <v>6</v>
      </c>
      <c r="F139" s="34">
        <v>169</v>
      </c>
      <c r="G139" s="34">
        <v>3</v>
      </c>
      <c r="H139" s="34">
        <v>21</v>
      </c>
      <c r="I139" s="34">
        <v>21</v>
      </c>
      <c r="J139" s="34">
        <v>34</v>
      </c>
      <c r="L139" s="18">
        <v>0</v>
      </c>
      <c r="M139" s="18">
        <v>0</v>
      </c>
      <c r="N139" s="18">
        <v>0</v>
      </c>
      <c r="O139" s="18">
        <v>0</v>
      </c>
      <c r="P139" s="18">
        <v>1</v>
      </c>
      <c r="Q139" s="18">
        <v>0</v>
      </c>
      <c r="R139" s="34">
        <v>3</v>
      </c>
      <c r="S139" s="34">
        <v>3</v>
      </c>
      <c r="T139" s="34">
        <v>2</v>
      </c>
      <c r="U139" s="34">
        <v>8</v>
      </c>
      <c r="V139" s="34">
        <v>33</v>
      </c>
      <c r="X139" s="18">
        <f t="shared" ref="X139:X202" si="23">C139-L139</f>
        <v>22</v>
      </c>
      <c r="Y139" s="18">
        <f t="shared" ref="Y139:Y202" si="24">D139-M139</f>
        <v>0</v>
      </c>
      <c r="Z139" s="18">
        <f t="shared" ref="Z139:Z202" si="25">E139-N139</f>
        <v>6</v>
      </c>
      <c r="AA139" s="18">
        <f t="shared" ref="AA139:AA202" si="26">$F139-SUM($O139:$P139)-$AB139</f>
        <v>163</v>
      </c>
      <c r="AB139" s="18">
        <f>ROUND(($F139-SUM($O139:$P139))*'Cust MB Ind True Rate Spread'!$E$25,0)</f>
        <v>5</v>
      </c>
      <c r="AC139" s="18">
        <f t="shared" ref="AC139:AC202" si="27">G139-Q139</f>
        <v>3</v>
      </c>
      <c r="AD139" s="18">
        <f t="shared" ref="AD139:AD202" si="28">$H139-SUM($R139:$S139)-$AE139</f>
        <v>9</v>
      </c>
      <c r="AE139" s="18">
        <f>ROUND(($H139-SUM($R139:$S139))*'Cust MB Ind True Rate Spread'!$H$25,0)</f>
        <v>6</v>
      </c>
      <c r="AF139" s="18">
        <f t="shared" ref="AF139:AF202" si="29">$I139-SUM($T139:$U139)-$AG139</f>
        <v>9</v>
      </c>
      <c r="AG139" s="18">
        <f>ROUND(($I139-SUM($T139:$U139))*'Cust MB Ind True Rate Spread'!$J$25,0)</f>
        <v>2</v>
      </c>
      <c r="AH139" s="34">
        <f t="shared" si="22"/>
        <v>1</v>
      </c>
    </row>
    <row r="140" spans="1:34">
      <c r="A140" s="18">
        <f t="shared" si="21"/>
        <v>2023</v>
      </c>
      <c r="B140" s="18" t="s">
        <v>35</v>
      </c>
      <c r="C140" s="34">
        <v>22</v>
      </c>
      <c r="D140" s="18">
        <v>0</v>
      </c>
      <c r="E140" s="34">
        <v>6</v>
      </c>
      <c r="F140" s="34">
        <v>169</v>
      </c>
      <c r="G140" s="34">
        <v>3</v>
      </c>
      <c r="H140" s="34">
        <v>21</v>
      </c>
      <c r="I140" s="34">
        <v>21</v>
      </c>
      <c r="J140" s="34">
        <v>34</v>
      </c>
      <c r="L140" s="18">
        <v>0</v>
      </c>
      <c r="M140" s="18">
        <v>0</v>
      </c>
      <c r="N140" s="18">
        <v>0</v>
      </c>
      <c r="O140" s="18">
        <v>0</v>
      </c>
      <c r="P140" s="18">
        <v>1</v>
      </c>
      <c r="Q140" s="18">
        <v>0</v>
      </c>
      <c r="R140" s="34">
        <v>3</v>
      </c>
      <c r="S140" s="34">
        <v>3</v>
      </c>
      <c r="T140" s="34">
        <v>2</v>
      </c>
      <c r="U140" s="34">
        <v>8</v>
      </c>
      <c r="V140" s="34">
        <v>33</v>
      </c>
      <c r="X140" s="18">
        <f t="shared" si="23"/>
        <v>22</v>
      </c>
      <c r="Y140" s="18">
        <f t="shared" si="24"/>
        <v>0</v>
      </c>
      <c r="Z140" s="18">
        <f t="shared" si="25"/>
        <v>6</v>
      </c>
      <c r="AA140" s="18">
        <f t="shared" si="26"/>
        <v>163</v>
      </c>
      <c r="AB140" s="18">
        <f>ROUND(($F140-SUM($O140:$P140))*'Cust MB Ind True Rate Spread'!$E$25,0)</f>
        <v>5</v>
      </c>
      <c r="AC140" s="18">
        <f t="shared" si="27"/>
        <v>3</v>
      </c>
      <c r="AD140" s="18">
        <f t="shared" si="28"/>
        <v>9</v>
      </c>
      <c r="AE140" s="18">
        <f>ROUND(($H140-SUM($R140:$S140))*'Cust MB Ind True Rate Spread'!$H$25,0)</f>
        <v>6</v>
      </c>
      <c r="AF140" s="18">
        <f t="shared" si="29"/>
        <v>9</v>
      </c>
      <c r="AG140" s="18">
        <f>ROUND(($I140-SUM($T140:$U140))*'Cust MB Ind True Rate Spread'!$J$25,0)</f>
        <v>2</v>
      </c>
      <c r="AH140" s="34">
        <f t="shared" si="22"/>
        <v>1</v>
      </c>
    </row>
    <row r="141" spans="1:34">
      <c r="A141" s="18">
        <f t="shared" si="21"/>
        <v>2023</v>
      </c>
      <c r="B141" s="18" t="s">
        <v>36</v>
      </c>
      <c r="C141" s="34">
        <v>22</v>
      </c>
      <c r="D141" s="18">
        <v>0</v>
      </c>
      <c r="E141" s="34">
        <v>6</v>
      </c>
      <c r="F141" s="34">
        <v>169</v>
      </c>
      <c r="G141" s="34">
        <v>3</v>
      </c>
      <c r="H141" s="34">
        <v>21</v>
      </c>
      <c r="I141" s="34">
        <v>21</v>
      </c>
      <c r="J141" s="34">
        <v>34</v>
      </c>
      <c r="L141" s="18">
        <v>0</v>
      </c>
      <c r="M141" s="18">
        <v>0</v>
      </c>
      <c r="N141" s="18">
        <v>0</v>
      </c>
      <c r="O141" s="18">
        <v>0</v>
      </c>
      <c r="P141" s="18">
        <v>1</v>
      </c>
      <c r="Q141" s="18">
        <v>0</v>
      </c>
      <c r="R141" s="34">
        <v>3</v>
      </c>
      <c r="S141" s="34">
        <v>3</v>
      </c>
      <c r="T141" s="34">
        <v>2</v>
      </c>
      <c r="U141" s="34">
        <v>8</v>
      </c>
      <c r="V141" s="34">
        <v>33</v>
      </c>
      <c r="X141" s="18">
        <f t="shared" si="23"/>
        <v>22</v>
      </c>
      <c r="Y141" s="18">
        <f t="shared" si="24"/>
        <v>0</v>
      </c>
      <c r="Z141" s="18">
        <f t="shared" si="25"/>
        <v>6</v>
      </c>
      <c r="AA141" s="18">
        <f t="shared" si="26"/>
        <v>163</v>
      </c>
      <c r="AB141" s="18">
        <f>ROUND(($F141-SUM($O141:$P141))*'Cust MB Ind True Rate Spread'!$E$25,0)</f>
        <v>5</v>
      </c>
      <c r="AC141" s="18">
        <f t="shared" si="27"/>
        <v>3</v>
      </c>
      <c r="AD141" s="18">
        <f t="shared" si="28"/>
        <v>9</v>
      </c>
      <c r="AE141" s="18">
        <f>ROUND(($H141-SUM($R141:$S141))*'Cust MB Ind True Rate Spread'!$H$25,0)</f>
        <v>6</v>
      </c>
      <c r="AF141" s="18">
        <f t="shared" si="29"/>
        <v>9</v>
      </c>
      <c r="AG141" s="18">
        <f>ROUND(($I141-SUM($T141:$U141))*'Cust MB Ind True Rate Spread'!$J$25,0)</f>
        <v>2</v>
      </c>
      <c r="AH141" s="34">
        <f t="shared" si="22"/>
        <v>1</v>
      </c>
    </row>
    <row r="142" spans="1:34">
      <c r="A142" s="18">
        <f t="shared" si="21"/>
        <v>2023</v>
      </c>
      <c r="B142" s="18" t="s">
        <v>41</v>
      </c>
      <c r="C142" s="34">
        <v>22</v>
      </c>
      <c r="D142" s="18">
        <v>0</v>
      </c>
      <c r="E142" s="34">
        <v>6</v>
      </c>
      <c r="F142" s="34">
        <v>169</v>
      </c>
      <c r="G142" s="34">
        <v>3</v>
      </c>
      <c r="H142" s="34">
        <v>21</v>
      </c>
      <c r="I142" s="34">
        <v>21</v>
      </c>
      <c r="J142" s="34">
        <v>34</v>
      </c>
      <c r="L142" s="18">
        <v>0</v>
      </c>
      <c r="M142" s="18">
        <v>0</v>
      </c>
      <c r="N142" s="18">
        <v>0</v>
      </c>
      <c r="O142" s="18">
        <v>0</v>
      </c>
      <c r="P142" s="18">
        <v>1</v>
      </c>
      <c r="Q142" s="18">
        <v>0</v>
      </c>
      <c r="R142" s="34">
        <v>3</v>
      </c>
      <c r="S142" s="34">
        <v>3</v>
      </c>
      <c r="T142" s="34">
        <v>2</v>
      </c>
      <c r="U142" s="34">
        <v>8</v>
      </c>
      <c r="V142" s="34">
        <v>33</v>
      </c>
      <c r="X142" s="18">
        <f t="shared" si="23"/>
        <v>22</v>
      </c>
      <c r="Y142" s="18">
        <f t="shared" si="24"/>
        <v>0</v>
      </c>
      <c r="Z142" s="18">
        <f t="shared" si="25"/>
        <v>6</v>
      </c>
      <c r="AA142" s="18">
        <f t="shared" si="26"/>
        <v>163</v>
      </c>
      <c r="AB142" s="18">
        <f>ROUND(($F142-SUM($O142:$P142))*'Cust MB Ind True Rate Spread'!$E$25,0)</f>
        <v>5</v>
      </c>
      <c r="AC142" s="18">
        <f t="shared" si="27"/>
        <v>3</v>
      </c>
      <c r="AD142" s="18">
        <f t="shared" si="28"/>
        <v>9</v>
      </c>
      <c r="AE142" s="18">
        <f>ROUND(($H142-SUM($R142:$S142))*'Cust MB Ind True Rate Spread'!$H$25,0)</f>
        <v>6</v>
      </c>
      <c r="AF142" s="18">
        <f t="shared" si="29"/>
        <v>9</v>
      </c>
      <c r="AG142" s="18">
        <f>ROUND(($I142-SUM($T142:$U142))*'Cust MB Ind True Rate Spread'!$J$25,0)</f>
        <v>2</v>
      </c>
      <c r="AH142" s="34">
        <f t="shared" si="22"/>
        <v>1</v>
      </c>
    </row>
    <row r="143" spans="1:34">
      <c r="A143" s="18">
        <f t="shared" si="21"/>
        <v>2023</v>
      </c>
      <c r="B143" s="18" t="s">
        <v>42</v>
      </c>
      <c r="C143" s="34">
        <v>22</v>
      </c>
      <c r="D143" s="18">
        <v>0</v>
      </c>
      <c r="E143" s="34">
        <v>6</v>
      </c>
      <c r="F143" s="34">
        <v>169</v>
      </c>
      <c r="G143" s="34">
        <v>3</v>
      </c>
      <c r="H143" s="34">
        <v>21</v>
      </c>
      <c r="I143" s="34">
        <v>21</v>
      </c>
      <c r="J143" s="34">
        <v>34</v>
      </c>
      <c r="L143" s="18">
        <v>0</v>
      </c>
      <c r="M143" s="18">
        <v>0</v>
      </c>
      <c r="N143" s="18">
        <v>0</v>
      </c>
      <c r="O143" s="18">
        <v>0</v>
      </c>
      <c r="P143" s="18">
        <v>1</v>
      </c>
      <c r="Q143" s="18">
        <v>0</v>
      </c>
      <c r="R143" s="34">
        <v>3</v>
      </c>
      <c r="S143" s="34">
        <v>3</v>
      </c>
      <c r="T143" s="34">
        <v>2</v>
      </c>
      <c r="U143" s="34">
        <v>8</v>
      </c>
      <c r="V143" s="34">
        <v>33</v>
      </c>
      <c r="X143" s="18">
        <f t="shared" si="23"/>
        <v>22</v>
      </c>
      <c r="Y143" s="18">
        <f t="shared" si="24"/>
        <v>0</v>
      </c>
      <c r="Z143" s="18">
        <f t="shared" si="25"/>
        <v>6</v>
      </c>
      <c r="AA143" s="18">
        <f t="shared" si="26"/>
        <v>163</v>
      </c>
      <c r="AB143" s="18">
        <f>ROUND(($F143-SUM($O143:$P143))*'Cust MB Ind True Rate Spread'!$E$25,0)</f>
        <v>5</v>
      </c>
      <c r="AC143" s="18">
        <f t="shared" si="27"/>
        <v>3</v>
      </c>
      <c r="AD143" s="18">
        <f t="shared" si="28"/>
        <v>9</v>
      </c>
      <c r="AE143" s="18">
        <f>ROUND(($H143-SUM($R143:$S143))*'Cust MB Ind True Rate Spread'!$H$25,0)</f>
        <v>6</v>
      </c>
      <c r="AF143" s="18">
        <f t="shared" si="29"/>
        <v>9</v>
      </c>
      <c r="AG143" s="18">
        <f>ROUND(($I143-SUM($T143:$U143))*'Cust MB Ind True Rate Spread'!$J$25,0)</f>
        <v>2</v>
      </c>
      <c r="AH143" s="34">
        <f t="shared" si="22"/>
        <v>1</v>
      </c>
    </row>
    <row r="144" spans="1:34">
      <c r="A144" s="18">
        <f t="shared" si="21"/>
        <v>2023</v>
      </c>
      <c r="B144" s="18" t="s">
        <v>43</v>
      </c>
      <c r="C144" s="34">
        <v>22</v>
      </c>
      <c r="D144" s="18">
        <v>0</v>
      </c>
      <c r="E144" s="34">
        <v>6</v>
      </c>
      <c r="F144" s="34">
        <v>169</v>
      </c>
      <c r="G144" s="34">
        <v>3</v>
      </c>
      <c r="H144" s="34">
        <v>21</v>
      </c>
      <c r="I144" s="34">
        <v>21</v>
      </c>
      <c r="J144" s="34">
        <v>34</v>
      </c>
      <c r="L144" s="18">
        <v>0</v>
      </c>
      <c r="M144" s="18">
        <v>0</v>
      </c>
      <c r="N144" s="18">
        <v>0</v>
      </c>
      <c r="O144" s="18">
        <v>0</v>
      </c>
      <c r="P144" s="18">
        <v>1</v>
      </c>
      <c r="Q144" s="18">
        <v>0</v>
      </c>
      <c r="R144" s="34">
        <v>3</v>
      </c>
      <c r="S144" s="34">
        <v>3</v>
      </c>
      <c r="T144" s="34">
        <v>2</v>
      </c>
      <c r="U144" s="34">
        <v>8</v>
      </c>
      <c r="V144" s="34">
        <v>33</v>
      </c>
      <c r="X144" s="18">
        <f t="shared" si="23"/>
        <v>22</v>
      </c>
      <c r="Y144" s="18">
        <f t="shared" si="24"/>
        <v>0</v>
      </c>
      <c r="Z144" s="18">
        <f t="shared" si="25"/>
        <v>6</v>
      </c>
      <c r="AA144" s="18">
        <f t="shared" si="26"/>
        <v>163</v>
      </c>
      <c r="AB144" s="18">
        <f>ROUND(($F144-SUM($O144:$P144))*'Cust MB Ind True Rate Spread'!$E$25,0)</f>
        <v>5</v>
      </c>
      <c r="AC144" s="18">
        <f t="shared" si="27"/>
        <v>3</v>
      </c>
      <c r="AD144" s="18">
        <f t="shared" si="28"/>
        <v>9</v>
      </c>
      <c r="AE144" s="18">
        <f>ROUND(($H144-SUM($R144:$S144))*'Cust MB Ind True Rate Spread'!$H$25,0)</f>
        <v>6</v>
      </c>
      <c r="AF144" s="18">
        <f t="shared" si="29"/>
        <v>9</v>
      </c>
      <c r="AG144" s="18">
        <f>ROUND(($I144-SUM($T144:$U144))*'Cust MB Ind True Rate Spread'!$J$25,0)</f>
        <v>2</v>
      </c>
      <c r="AH144" s="34">
        <f t="shared" si="22"/>
        <v>1</v>
      </c>
    </row>
    <row r="145" spans="1:34">
      <c r="A145" s="18">
        <f t="shared" si="21"/>
        <v>2023</v>
      </c>
      <c r="B145" s="18" t="s">
        <v>44</v>
      </c>
      <c r="C145" s="34">
        <v>22</v>
      </c>
      <c r="D145" s="18">
        <v>0</v>
      </c>
      <c r="E145" s="34">
        <v>6</v>
      </c>
      <c r="F145" s="34">
        <v>169</v>
      </c>
      <c r="G145" s="34">
        <v>3</v>
      </c>
      <c r="H145" s="34">
        <v>21</v>
      </c>
      <c r="I145" s="34">
        <v>21</v>
      </c>
      <c r="J145" s="34">
        <v>34</v>
      </c>
      <c r="L145" s="18">
        <v>0</v>
      </c>
      <c r="M145" s="18">
        <v>0</v>
      </c>
      <c r="N145" s="18">
        <v>0</v>
      </c>
      <c r="O145" s="18">
        <v>0</v>
      </c>
      <c r="P145" s="18">
        <v>1</v>
      </c>
      <c r="Q145" s="18">
        <v>0</v>
      </c>
      <c r="R145" s="34">
        <v>3</v>
      </c>
      <c r="S145" s="34">
        <v>3</v>
      </c>
      <c r="T145" s="34">
        <v>2</v>
      </c>
      <c r="U145" s="34">
        <v>8</v>
      </c>
      <c r="V145" s="34">
        <v>33</v>
      </c>
      <c r="X145" s="18">
        <f t="shared" si="23"/>
        <v>22</v>
      </c>
      <c r="Y145" s="18">
        <f t="shared" si="24"/>
        <v>0</v>
      </c>
      <c r="Z145" s="18">
        <f t="shared" si="25"/>
        <v>6</v>
      </c>
      <c r="AA145" s="18">
        <f t="shared" si="26"/>
        <v>163</v>
      </c>
      <c r="AB145" s="18">
        <f>ROUND(($F145-SUM($O145:$P145))*'Cust MB Ind True Rate Spread'!$E$25,0)</f>
        <v>5</v>
      </c>
      <c r="AC145" s="18">
        <f t="shared" si="27"/>
        <v>3</v>
      </c>
      <c r="AD145" s="18">
        <f t="shared" si="28"/>
        <v>9</v>
      </c>
      <c r="AE145" s="18">
        <f>ROUND(($H145-SUM($R145:$S145))*'Cust MB Ind True Rate Spread'!$H$25,0)</f>
        <v>6</v>
      </c>
      <c r="AF145" s="18">
        <f t="shared" si="29"/>
        <v>9</v>
      </c>
      <c r="AG145" s="18">
        <f>ROUND(($I145-SUM($T145:$U145))*'Cust MB Ind True Rate Spread'!$J$25,0)</f>
        <v>2</v>
      </c>
      <c r="AH145" s="34">
        <f t="shared" si="22"/>
        <v>1</v>
      </c>
    </row>
    <row r="146" spans="1:34">
      <c r="A146" s="18">
        <f t="shared" si="21"/>
        <v>2023</v>
      </c>
      <c r="B146" s="18" t="s">
        <v>45</v>
      </c>
      <c r="C146" s="34">
        <v>22</v>
      </c>
      <c r="D146" s="18">
        <v>0</v>
      </c>
      <c r="E146" s="34">
        <v>6</v>
      </c>
      <c r="F146" s="34">
        <v>169</v>
      </c>
      <c r="G146" s="34">
        <v>3</v>
      </c>
      <c r="H146" s="34">
        <v>21</v>
      </c>
      <c r="I146" s="34">
        <v>21</v>
      </c>
      <c r="J146" s="34">
        <v>34</v>
      </c>
      <c r="L146" s="18">
        <v>0</v>
      </c>
      <c r="M146" s="18">
        <v>0</v>
      </c>
      <c r="N146" s="18">
        <v>0</v>
      </c>
      <c r="O146" s="18">
        <v>0</v>
      </c>
      <c r="P146" s="18">
        <v>1</v>
      </c>
      <c r="Q146" s="18">
        <v>0</v>
      </c>
      <c r="R146" s="34">
        <v>3</v>
      </c>
      <c r="S146" s="34">
        <v>3</v>
      </c>
      <c r="T146" s="34">
        <v>2</v>
      </c>
      <c r="U146" s="34">
        <v>8</v>
      </c>
      <c r="V146" s="34">
        <v>33</v>
      </c>
      <c r="X146" s="18">
        <f t="shared" si="23"/>
        <v>22</v>
      </c>
      <c r="Y146" s="18">
        <f t="shared" si="24"/>
        <v>0</v>
      </c>
      <c r="Z146" s="18">
        <f t="shared" si="25"/>
        <v>6</v>
      </c>
      <c r="AA146" s="18">
        <f t="shared" si="26"/>
        <v>163</v>
      </c>
      <c r="AB146" s="18">
        <f>ROUND(($F146-SUM($O146:$P146))*'Cust MB Ind True Rate Spread'!$E$25,0)</f>
        <v>5</v>
      </c>
      <c r="AC146" s="18">
        <f t="shared" si="27"/>
        <v>3</v>
      </c>
      <c r="AD146" s="18">
        <f t="shared" si="28"/>
        <v>9</v>
      </c>
      <c r="AE146" s="18">
        <f>ROUND(($H146-SUM($R146:$S146))*'Cust MB Ind True Rate Spread'!$H$25,0)</f>
        <v>6</v>
      </c>
      <c r="AF146" s="18">
        <f t="shared" si="29"/>
        <v>9</v>
      </c>
      <c r="AG146" s="18">
        <f>ROUND(($I146-SUM($T146:$U146))*'Cust MB Ind True Rate Spread'!$J$25,0)</f>
        <v>2</v>
      </c>
      <c r="AH146" s="34">
        <f t="shared" si="22"/>
        <v>1</v>
      </c>
    </row>
    <row r="147" spans="1:34">
      <c r="A147" s="18">
        <f t="shared" si="21"/>
        <v>2023</v>
      </c>
      <c r="B147" s="18" t="s">
        <v>46</v>
      </c>
      <c r="C147" s="34">
        <v>22</v>
      </c>
      <c r="D147" s="18">
        <v>0</v>
      </c>
      <c r="E147" s="34">
        <v>6</v>
      </c>
      <c r="F147" s="34">
        <v>169</v>
      </c>
      <c r="G147" s="34">
        <v>3</v>
      </c>
      <c r="H147" s="34">
        <v>21</v>
      </c>
      <c r="I147" s="34">
        <v>21</v>
      </c>
      <c r="J147" s="34">
        <v>34</v>
      </c>
      <c r="L147" s="18">
        <v>0</v>
      </c>
      <c r="M147" s="18">
        <v>0</v>
      </c>
      <c r="N147" s="18">
        <v>0</v>
      </c>
      <c r="O147" s="18">
        <v>0</v>
      </c>
      <c r="P147" s="18">
        <v>1</v>
      </c>
      <c r="Q147" s="18">
        <v>0</v>
      </c>
      <c r="R147" s="34">
        <v>3</v>
      </c>
      <c r="S147" s="34">
        <v>3</v>
      </c>
      <c r="T147" s="34">
        <v>2</v>
      </c>
      <c r="U147" s="34">
        <v>8</v>
      </c>
      <c r="V147" s="34">
        <v>33</v>
      </c>
      <c r="X147" s="18">
        <f t="shared" si="23"/>
        <v>22</v>
      </c>
      <c r="Y147" s="18">
        <f t="shared" si="24"/>
        <v>0</v>
      </c>
      <c r="Z147" s="18">
        <f t="shared" si="25"/>
        <v>6</v>
      </c>
      <c r="AA147" s="18">
        <f t="shared" si="26"/>
        <v>163</v>
      </c>
      <c r="AB147" s="18">
        <f>ROUND(($F147-SUM($O147:$P147))*'Cust MB Ind True Rate Spread'!$E$25,0)</f>
        <v>5</v>
      </c>
      <c r="AC147" s="18">
        <f t="shared" si="27"/>
        <v>3</v>
      </c>
      <c r="AD147" s="18">
        <f t="shared" si="28"/>
        <v>9</v>
      </c>
      <c r="AE147" s="18">
        <f>ROUND(($H147-SUM($R147:$S147))*'Cust MB Ind True Rate Spread'!$H$25,0)</f>
        <v>6</v>
      </c>
      <c r="AF147" s="18">
        <f t="shared" si="29"/>
        <v>9</v>
      </c>
      <c r="AG147" s="18">
        <f>ROUND(($I147-SUM($T147:$U147))*'Cust MB Ind True Rate Spread'!$J$25,0)</f>
        <v>2</v>
      </c>
      <c r="AH147" s="34">
        <f t="shared" si="22"/>
        <v>1</v>
      </c>
    </row>
    <row r="148" spans="1:34">
      <c r="A148" s="18">
        <f t="shared" si="21"/>
        <v>2024</v>
      </c>
      <c r="B148" s="18" t="s">
        <v>31</v>
      </c>
      <c r="C148" s="34">
        <v>22</v>
      </c>
      <c r="D148" s="18">
        <v>0</v>
      </c>
      <c r="E148" s="34">
        <v>6</v>
      </c>
      <c r="F148" s="34">
        <v>169</v>
      </c>
      <c r="G148" s="34">
        <v>3</v>
      </c>
      <c r="H148" s="34">
        <v>21</v>
      </c>
      <c r="I148" s="34">
        <v>21</v>
      </c>
      <c r="J148" s="34">
        <v>34</v>
      </c>
      <c r="L148" s="18">
        <v>0</v>
      </c>
      <c r="M148" s="18">
        <v>0</v>
      </c>
      <c r="N148" s="18">
        <v>0</v>
      </c>
      <c r="O148" s="18">
        <v>0</v>
      </c>
      <c r="P148" s="18">
        <v>1</v>
      </c>
      <c r="Q148" s="18">
        <v>0</v>
      </c>
      <c r="R148" s="34">
        <v>3</v>
      </c>
      <c r="S148" s="34">
        <v>3</v>
      </c>
      <c r="T148" s="34">
        <v>2</v>
      </c>
      <c r="U148" s="34">
        <v>8</v>
      </c>
      <c r="V148" s="34">
        <v>33</v>
      </c>
      <c r="X148" s="18">
        <f t="shared" si="23"/>
        <v>22</v>
      </c>
      <c r="Y148" s="18">
        <f t="shared" si="24"/>
        <v>0</v>
      </c>
      <c r="Z148" s="18">
        <f t="shared" si="25"/>
        <v>6</v>
      </c>
      <c r="AA148" s="18">
        <f t="shared" si="26"/>
        <v>163</v>
      </c>
      <c r="AB148" s="18">
        <f>ROUND(($F148-SUM($O148:$P148))*'Cust MB Ind True Rate Spread'!$E$25,0)</f>
        <v>5</v>
      </c>
      <c r="AC148" s="18">
        <f t="shared" si="27"/>
        <v>3</v>
      </c>
      <c r="AD148" s="18">
        <f t="shared" si="28"/>
        <v>9</v>
      </c>
      <c r="AE148" s="18">
        <f>ROUND(($H148-SUM($R148:$S148))*'Cust MB Ind True Rate Spread'!$H$25,0)</f>
        <v>6</v>
      </c>
      <c r="AF148" s="18">
        <f t="shared" si="29"/>
        <v>9</v>
      </c>
      <c r="AG148" s="18">
        <f>ROUND(($I148-SUM($T148:$U148))*'Cust MB Ind True Rate Spread'!$J$25,0)</f>
        <v>2</v>
      </c>
      <c r="AH148" s="34">
        <f t="shared" si="22"/>
        <v>1</v>
      </c>
    </row>
    <row r="149" spans="1:34">
      <c r="A149" s="18">
        <f t="shared" si="21"/>
        <v>2024</v>
      </c>
      <c r="B149" s="18" t="s">
        <v>32</v>
      </c>
      <c r="C149" s="34">
        <v>22</v>
      </c>
      <c r="D149" s="18">
        <v>0</v>
      </c>
      <c r="E149" s="34">
        <v>6</v>
      </c>
      <c r="F149" s="34">
        <v>169</v>
      </c>
      <c r="G149" s="34">
        <v>3</v>
      </c>
      <c r="H149" s="34">
        <v>21</v>
      </c>
      <c r="I149" s="34">
        <v>21</v>
      </c>
      <c r="J149" s="34">
        <v>34</v>
      </c>
      <c r="L149" s="18">
        <v>0</v>
      </c>
      <c r="M149" s="18">
        <v>0</v>
      </c>
      <c r="N149" s="18">
        <v>0</v>
      </c>
      <c r="O149" s="18">
        <v>0</v>
      </c>
      <c r="P149" s="18">
        <v>1</v>
      </c>
      <c r="Q149" s="18">
        <v>0</v>
      </c>
      <c r="R149" s="34">
        <v>3</v>
      </c>
      <c r="S149" s="34">
        <v>3</v>
      </c>
      <c r="T149" s="34">
        <v>2</v>
      </c>
      <c r="U149" s="34">
        <v>8</v>
      </c>
      <c r="V149" s="34">
        <v>33</v>
      </c>
      <c r="X149" s="18">
        <f t="shared" si="23"/>
        <v>22</v>
      </c>
      <c r="Y149" s="18">
        <f t="shared" si="24"/>
        <v>0</v>
      </c>
      <c r="Z149" s="18">
        <f t="shared" si="25"/>
        <v>6</v>
      </c>
      <c r="AA149" s="18">
        <f t="shared" si="26"/>
        <v>163</v>
      </c>
      <c r="AB149" s="18">
        <f>ROUND(($F149-SUM($O149:$P149))*'Cust MB Ind True Rate Spread'!$E$25,0)</f>
        <v>5</v>
      </c>
      <c r="AC149" s="18">
        <f t="shared" si="27"/>
        <v>3</v>
      </c>
      <c r="AD149" s="18">
        <f t="shared" si="28"/>
        <v>9</v>
      </c>
      <c r="AE149" s="18">
        <f>ROUND(($H149-SUM($R149:$S149))*'Cust MB Ind True Rate Spread'!$H$25,0)</f>
        <v>6</v>
      </c>
      <c r="AF149" s="18">
        <f t="shared" si="29"/>
        <v>9</v>
      </c>
      <c r="AG149" s="18">
        <f>ROUND(($I149-SUM($T149:$U149))*'Cust MB Ind True Rate Spread'!$J$25,0)</f>
        <v>2</v>
      </c>
      <c r="AH149" s="34">
        <f t="shared" si="22"/>
        <v>1</v>
      </c>
    </row>
    <row r="150" spans="1:34">
      <c r="A150" s="18">
        <f t="shared" si="21"/>
        <v>2024</v>
      </c>
      <c r="B150" s="18" t="s">
        <v>33</v>
      </c>
      <c r="C150" s="34">
        <v>22</v>
      </c>
      <c r="D150" s="18">
        <v>0</v>
      </c>
      <c r="E150" s="34">
        <v>6</v>
      </c>
      <c r="F150" s="34">
        <v>169</v>
      </c>
      <c r="G150" s="34">
        <v>3</v>
      </c>
      <c r="H150" s="34">
        <v>21</v>
      </c>
      <c r="I150" s="34">
        <v>21</v>
      </c>
      <c r="J150" s="34">
        <v>34</v>
      </c>
      <c r="L150" s="18">
        <v>0</v>
      </c>
      <c r="M150" s="18">
        <v>0</v>
      </c>
      <c r="N150" s="18">
        <v>0</v>
      </c>
      <c r="O150" s="18">
        <v>0</v>
      </c>
      <c r="P150" s="18">
        <v>1</v>
      </c>
      <c r="Q150" s="18">
        <v>0</v>
      </c>
      <c r="R150" s="34">
        <v>3</v>
      </c>
      <c r="S150" s="34">
        <v>3</v>
      </c>
      <c r="T150" s="34">
        <v>2</v>
      </c>
      <c r="U150" s="34">
        <v>8</v>
      </c>
      <c r="V150" s="34">
        <v>33</v>
      </c>
      <c r="X150" s="18">
        <f t="shared" si="23"/>
        <v>22</v>
      </c>
      <c r="Y150" s="18">
        <f t="shared" si="24"/>
        <v>0</v>
      </c>
      <c r="Z150" s="18">
        <f t="shared" si="25"/>
        <v>6</v>
      </c>
      <c r="AA150" s="18">
        <f t="shared" si="26"/>
        <v>163</v>
      </c>
      <c r="AB150" s="18">
        <f>ROUND(($F150-SUM($O150:$P150))*'Cust MB Ind True Rate Spread'!$E$25,0)</f>
        <v>5</v>
      </c>
      <c r="AC150" s="18">
        <f t="shared" si="27"/>
        <v>3</v>
      </c>
      <c r="AD150" s="18">
        <f t="shared" si="28"/>
        <v>9</v>
      </c>
      <c r="AE150" s="18">
        <f>ROUND(($H150-SUM($R150:$S150))*'Cust MB Ind True Rate Spread'!$H$25,0)</f>
        <v>6</v>
      </c>
      <c r="AF150" s="18">
        <f t="shared" si="29"/>
        <v>9</v>
      </c>
      <c r="AG150" s="18">
        <f>ROUND(($I150-SUM($T150:$U150))*'Cust MB Ind True Rate Spread'!$J$25,0)</f>
        <v>2</v>
      </c>
      <c r="AH150" s="34">
        <f t="shared" si="22"/>
        <v>1</v>
      </c>
    </row>
    <row r="151" spans="1:34">
      <c r="A151" s="18">
        <f t="shared" si="21"/>
        <v>2024</v>
      </c>
      <c r="B151" s="18" t="s">
        <v>34</v>
      </c>
      <c r="C151" s="34">
        <v>22</v>
      </c>
      <c r="D151" s="18">
        <v>0</v>
      </c>
      <c r="E151" s="34">
        <v>6</v>
      </c>
      <c r="F151" s="34">
        <v>169</v>
      </c>
      <c r="G151" s="34">
        <v>3</v>
      </c>
      <c r="H151" s="34">
        <v>21</v>
      </c>
      <c r="I151" s="34">
        <v>21</v>
      </c>
      <c r="J151" s="34">
        <v>34</v>
      </c>
      <c r="L151" s="18">
        <v>0</v>
      </c>
      <c r="M151" s="18">
        <v>0</v>
      </c>
      <c r="N151" s="18">
        <v>0</v>
      </c>
      <c r="O151" s="18">
        <v>0</v>
      </c>
      <c r="P151" s="18">
        <v>1</v>
      </c>
      <c r="Q151" s="18">
        <v>0</v>
      </c>
      <c r="R151" s="34">
        <v>3</v>
      </c>
      <c r="S151" s="34">
        <v>3</v>
      </c>
      <c r="T151" s="34">
        <v>2</v>
      </c>
      <c r="U151" s="34">
        <v>8</v>
      </c>
      <c r="V151" s="34">
        <v>33</v>
      </c>
      <c r="X151" s="18">
        <f t="shared" si="23"/>
        <v>22</v>
      </c>
      <c r="Y151" s="18">
        <f t="shared" si="24"/>
        <v>0</v>
      </c>
      <c r="Z151" s="18">
        <f t="shared" si="25"/>
        <v>6</v>
      </c>
      <c r="AA151" s="18">
        <f t="shared" si="26"/>
        <v>163</v>
      </c>
      <c r="AB151" s="18">
        <f>ROUND(($F151-SUM($O151:$P151))*'Cust MB Ind True Rate Spread'!$E$25,0)</f>
        <v>5</v>
      </c>
      <c r="AC151" s="18">
        <f t="shared" si="27"/>
        <v>3</v>
      </c>
      <c r="AD151" s="18">
        <f t="shared" si="28"/>
        <v>9</v>
      </c>
      <c r="AE151" s="18">
        <f>ROUND(($H151-SUM($R151:$S151))*'Cust MB Ind True Rate Spread'!$H$25,0)</f>
        <v>6</v>
      </c>
      <c r="AF151" s="18">
        <f t="shared" si="29"/>
        <v>9</v>
      </c>
      <c r="AG151" s="18">
        <f>ROUND(($I151-SUM($T151:$U151))*'Cust MB Ind True Rate Spread'!$J$25,0)</f>
        <v>2</v>
      </c>
      <c r="AH151" s="34">
        <f t="shared" si="22"/>
        <v>1</v>
      </c>
    </row>
    <row r="152" spans="1:34">
      <c r="A152" s="18">
        <f t="shared" si="21"/>
        <v>2024</v>
      </c>
      <c r="B152" s="18" t="s">
        <v>35</v>
      </c>
      <c r="C152" s="34">
        <v>22</v>
      </c>
      <c r="D152" s="18">
        <v>0</v>
      </c>
      <c r="E152" s="34">
        <v>6</v>
      </c>
      <c r="F152" s="34">
        <v>170</v>
      </c>
      <c r="G152" s="34">
        <v>3</v>
      </c>
      <c r="H152" s="34">
        <v>21</v>
      </c>
      <c r="I152" s="34">
        <v>21</v>
      </c>
      <c r="J152" s="34">
        <v>34</v>
      </c>
      <c r="L152" s="18">
        <v>0</v>
      </c>
      <c r="M152" s="18">
        <v>0</v>
      </c>
      <c r="N152" s="18">
        <v>0</v>
      </c>
      <c r="O152" s="18">
        <v>0</v>
      </c>
      <c r="P152" s="18">
        <v>1</v>
      </c>
      <c r="Q152" s="18">
        <v>0</v>
      </c>
      <c r="R152" s="34">
        <v>3</v>
      </c>
      <c r="S152" s="34">
        <v>3</v>
      </c>
      <c r="T152" s="34">
        <v>2</v>
      </c>
      <c r="U152" s="34">
        <v>8</v>
      </c>
      <c r="V152" s="34">
        <v>33</v>
      </c>
      <c r="X152" s="18">
        <f t="shared" si="23"/>
        <v>22</v>
      </c>
      <c r="Y152" s="18">
        <f t="shared" si="24"/>
        <v>0</v>
      </c>
      <c r="Z152" s="18">
        <f t="shared" si="25"/>
        <v>6</v>
      </c>
      <c r="AA152" s="18">
        <f t="shared" si="26"/>
        <v>164</v>
      </c>
      <c r="AB152" s="18">
        <f>ROUND(($F152-SUM($O152:$P152))*'Cust MB Ind True Rate Spread'!$E$25,0)</f>
        <v>5</v>
      </c>
      <c r="AC152" s="18">
        <f t="shared" si="27"/>
        <v>3</v>
      </c>
      <c r="AD152" s="18">
        <f t="shared" si="28"/>
        <v>9</v>
      </c>
      <c r="AE152" s="18">
        <f>ROUND(($H152-SUM($R152:$S152))*'Cust MB Ind True Rate Spread'!$H$25,0)</f>
        <v>6</v>
      </c>
      <c r="AF152" s="18">
        <f t="shared" si="29"/>
        <v>9</v>
      </c>
      <c r="AG152" s="18">
        <f>ROUND(($I152-SUM($T152:$U152))*'Cust MB Ind True Rate Spread'!$J$25,0)</f>
        <v>2</v>
      </c>
      <c r="AH152" s="34">
        <f t="shared" si="22"/>
        <v>1</v>
      </c>
    </row>
    <row r="153" spans="1:34">
      <c r="A153" s="18">
        <f t="shared" si="21"/>
        <v>2024</v>
      </c>
      <c r="B153" s="18" t="s">
        <v>36</v>
      </c>
      <c r="C153" s="34">
        <v>22</v>
      </c>
      <c r="D153" s="18">
        <v>0</v>
      </c>
      <c r="E153" s="34">
        <v>6</v>
      </c>
      <c r="F153" s="34">
        <v>170</v>
      </c>
      <c r="G153" s="34">
        <v>3</v>
      </c>
      <c r="H153" s="34">
        <v>21</v>
      </c>
      <c r="I153" s="34">
        <v>21</v>
      </c>
      <c r="J153" s="34">
        <v>34</v>
      </c>
      <c r="L153" s="18">
        <v>0</v>
      </c>
      <c r="M153" s="18">
        <v>0</v>
      </c>
      <c r="N153" s="18">
        <v>0</v>
      </c>
      <c r="O153" s="18">
        <v>0</v>
      </c>
      <c r="P153" s="18">
        <v>1</v>
      </c>
      <c r="Q153" s="18">
        <v>0</v>
      </c>
      <c r="R153" s="34">
        <v>3</v>
      </c>
      <c r="S153" s="34">
        <v>3</v>
      </c>
      <c r="T153" s="34">
        <v>2</v>
      </c>
      <c r="U153" s="34">
        <v>8</v>
      </c>
      <c r="V153" s="34">
        <v>33</v>
      </c>
      <c r="X153" s="18">
        <f t="shared" si="23"/>
        <v>22</v>
      </c>
      <c r="Y153" s="18">
        <f t="shared" si="24"/>
        <v>0</v>
      </c>
      <c r="Z153" s="18">
        <f t="shared" si="25"/>
        <v>6</v>
      </c>
      <c r="AA153" s="18">
        <f t="shared" si="26"/>
        <v>164</v>
      </c>
      <c r="AB153" s="18">
        <f>ROUND(($F153-SUM($O153:$P153))*'Cust MB Ind True Rate Spread'!$E$25,0)</f>
        <v>5</v>
      </c>
      <c r="AC153" s="18">
        <f t="shared" si="27"/>
        <v>3</v>
      </c>
      <c r="AD153" s="18">
        <f t="shared" si="28"/>
        <v>9</v>
      </c>
      <c r="AE153" s="18">
        <f>ROUND(($H153-SUM($R153:$S153))*'Cust MB Ind True Rate Spread'!$H$25,0)</f>
        <v>6</v>
      </c>
      <c r="AF153" s="18">
        <f t="shared" si="29"/>
        <v>9</v>
      </c>
      <c r="AG153" s="18">
        <f>ROUND(($I153-SUM($T153:$U153))*'Cust MB Ind True Rate Spread'!$J$25,0)</f>
        <v>2</v>
      </c>
      <c r="AH153" s="34">
        <f t="shared" si="22"/>
        <v>1</v>
      </c>
    </row>
    <row r="154" spans="1:34">
      <c r="A154" s="18">
        <f t="shared" si="21"/>
        <v>2024</v>
      </c>
      <c r="B154" s="18" t="s">
        <v>41</v>
      </c>
      <c r="C154" s="34">
        <v>22</v>
      </c>
      <c r="D154" s="18">
        <v>0</v>
      </c>
      <c r="E154" s="34">
        <v>6</v>
      </c>
      <c r="F154" s="34">
        <v>170</v>
      </c>
      <c r="G154" s="34">
        <v>3</v>
      </c>
      <c r="H154" s="34">
        <v>21</v>
      </c>
      <c r="I154" s="34">
        <v>21</v>
      </c>
      <c r="J154" s="34">
        <v>34</v>
      </c>
      <c r="L154" s="18">
        <v>0</v>
      </c>
      <c r="M154" s="18">
        <v>0</v>
      </c>
      <c r="N154" s="18">
        <v>0</v>
      </c>
      <c r="O154" s="18">
        <v>0</v>
      </c>
      <c r="P154" s="18">
        <v>1</v>
      </c>
      <c r="Q154" s="18">
        <v>0</v>
      </c>
      <c r="R154" s="34">
        <v>3</v>
      </c>
      <c r="S154" s="34">
        <v>3</v>
      </c>
      <c r="T154" s="34">
        <v>2</v>
      </c>
      <c r="U154" s="34">
        <v>8</v>
      </c>
      <c r="V154" s="34">
        <v>33</v>
      </c>
      <c r="X154" s="18">
        <f t="shared" si="23"/>
        <v>22</v>
      </c>
      <c r="Y154" s="18">
        <f t="shared" si="24"/>
        <v>0</v>
      </c>
      <c r="Z154" s="18">
        <f t="shared" si="25"/>
        <v>6</v>
      </c>
      <c r="AA154" s="18">
        <f t="shared" si="26"/>
        <v>164</v>
      </c>
      <c r="AB154" s="18">
        <f>ROUND(($F154-SUM($O154:$P154))*'Cust MB Ind True Rate Spread'!$E$25,0)</f>
        <v>5</v>
      </c>
      <c r="AC154" s="18">
        <f t="shared" si="27"/>
        <v>3</v>
      </c>
      <c r="AD154" s="18">
        <f t="shared" si="28"/>
        <v>9</v>
      </c>
      <c r="AE154" s="18">
        <f>ROUND(($H154-SUM($R154:$S154))*'Cust MB Ind True Rate Spread'!$H$25,0)</f>
        <v>6</v>
      </c>
      <c r="AF154" s="18">
        <f t="shared" si="29"/>
        <v>9</v>
      </c>
      <c r="AG154" s="18">
        <f>ROUND(($I154-SUM($T154:$U154))*'Cust MB Ind True Rate Spread'!$J$25,0)</f>
        <v>2</v>
      </c>
      <c r="AH154" s="34">
        <f t="shared" si="22"/>
        <v>1</v>
      </c>
    </row>
    <row r="155" spans="1:34">
      <c r="A155" s="18">
        <f t="shared" si="21"/>
        <v>2024</v>
      </c>
      <c r="B155" s="18" t="s">
        <v>42</v>
      </c>
      <c r="C155" s="34">
        <v>22</v>
      </c>
      <c r="D155" s="18">
        <v>0</v>
      </c>
      <c r="E155" s="34">
        <v>6</v>
      </c>
      <c r="F155" s="34">
        <v>170</v>
      </c>
      <c r="G155" s="34">
        <v>3</v>
      </c>
      <c r="H155" s="34">
        <v>21</v>
      </c>
      <c r="I155" s="34">
        <v>21</v>
      </c>
      <c r="J155" s="34">
        <v>34</v>
      </c>
      <c r="L155" s="18">
        <v>0</v>
      </c>
      <c r="M155" s="18">
        <v>0</v>
      </c>
      <c r="N155" s="18">
        <v>0</v>
      </c>
      <c r="O155" s="18">
        <v>0</v>
      </c>
      <c r="P155" s="18">
        <v>1</v>
      </c>
      <c r="Q155" s="18">
        <v>0</v>
      </c>
      <c r="R155" s="34">
        <v>3</v>
      </c>
      <c r="S155" s="34">
        <v>3</v>
      </c>
      <c r="T155" s="34">
        <v>2</v>
      </c>
      <c r="U155" s="34">
        <v>8</v>
      </c>
      <c r="V155" s="34">
        <v>33</v>
      </c>
      <c r="X155" s="18">
        <f t="shared" si="23"/>
        <v>22</v>
      </c>
      <c r="Y155" s="18">
        <f t="shared" si="24"/>
        <v>0</v>
      </c>
      <c r="Z155" s="18">
        <f t="shared" si="25"/>
        <v>6</v>
      </c>
      <c r="AA155" s="18">
        <f t="shared" si="26"/>
        <v>164</v>
      </c>
      <c r="AB155" s="18">
        <f>ROUND(($F155-SUM($O155:$P155))*'Cust MB Ind True Rate Spread'!$E$25,0)</f>
        <v>5</v>
      </c>
      <c r="AC155" s="18">
        <f t="shared" si="27"/>
        <v>3</v>
      </c>
      <c r="AD155" s="18">
        <f t="shared" si="28"/>
        <v>9</v>
      </c>
      <c r="AE155" s="18">
        <f>ROUND(($H155-SUM($R155:$S155))*'Cust MB Ind True Rate Spread'!$H$25,0)</f>
        <v>6</v>
      </c>
      <c r="AF155" s="18">
        <f t="shared" si="29"/>
        <v>9</v>
      </c>
      <c r="AG155" s="18">
        <f>ROUND(($I155-SUM($T155:$U155))*'Cust MB Ind True Rate Spread'!$J$25,0)</f>
        <v>2</v>
      </c>
      <c r="AH155" s="34">
        <f t="shared" si="22"/>
        <v>1</v>
      </c>
    </row>
    <row r="156" spans="1:34">
      <c r="A156" s="18">
        <f t="shared" si="21"/>
        <v>2024</v>
      </c>
      <c r="B156" s="18" t="s">
        <v>43</v>
      </c>
      <c r="C156" s="34">
        <v>22</v>
      </c>
      <c r="D156" s="18">
        <v>0</v>
      </c>
      <c r="E156" s="34">
        <v>6</v>
      </c>
      <c r="F156" s="34">
        <v>170</v>
      </c>
      <c r="G156" s="34">
        <v>3</v>
      </c>
      <c r="H156" s="34">
        <v>21</v>
      </c>
      <c r="I156" s="34">
        <v>21</v>
      </c>
      <c r="J156" s="34">
        <v>34</v>
      </c>
      <c r="L156" s="18">
        <v>0</v>
      </c>
      <c r="M156" s="18">
        <v>0</v>
      </c>
      <c r="N156" s="18">
        <v>0</v>
      </c>
      <c r="O156" s="18">
        <v>0</v>
      </c>
      <c r="P156" s="18">
        <v>1</v>
      </c>
      <c r="Q156" s="18">
        <v>0</v>
      </c>
      <c r="R156" s="34">
        <v>3</v>
      </c>
      <c r="S156" s="34">
        <v>3</v>
      </c>
      <c r="T156" s="34">
        <v>2</v>
      </c>
      <c r="U156" s="34">
        <v>8</v>
      </c>
      <c r="V156" s="34">
        <v>33</v>
      </c>
      <c r="X156" s="18">
        <f t="shared" si="23"/>
        <v>22</v>
      </c>
      <c r="Y156" s="18">
        <f t="shared" si="24"/>
        <v>0</v>
      </c>
      <c r="Z156" s="18">
        <f t="shared" si="25"/>
        <v>6</v>
      </c>
      <c r="AA156" s="18">
        <f t="shared" si="26"/>
        <v>164</v>
      </c>
      <c r="AB156" s="18">
        <f>ROUND(($F156-SUM($O156:$P156))*'Cust MB Ind True Rate Spread'!$E$25,0)</f>
        <v>5</v>
      </c>
      <c r="AC156" s="18">
        <f t="shared" si="27"/>
        <v>3</v>
      </c>
      <c r="AD156" s="18">
        <f t="shared" si="28"/>
        <v>9</v>
      </c>
      <c r="AE156" s="18">
        <f>ROUND(($H156-SUM($R156:$S156))*'Cust MB Ind True Rate Spread'!$H$25,0)</f>
        <v>6</v>
      </c>
      <c r="AF156" s="18">
        <f t="shared" si="29"/>
        <v>9</v>
      </c>
      <c r="AG156" s="18">
        <f>ROUND(($I156-SUM($T156:$U156))*'Cust MB Ind True Rate Spread'!$J$25,0)</f>
        <v>2</v>
      </c>
      <c r="AH156" s="34">
        <f t="shared" si="22"/>
        <v>1</v>
      </c>
    </row>
    <row r="157" spans="1:34">
      <c r="A157" s="18">
        <f t="shared" ref="A157:A220" si="30">+A145+1</f>
        <v>2024</v>
      </c>
      <c r="B157" s="18" t="s">
        <v>44</v>
      </c>
      <c r="C157" s="34">
        <v>22</v>
      </c>
      <c r="D157" s="18">
        <v>0</v>
      </c>
      <c r="E157" s="34">
        <v>6</v>
      </c>
      <c r="F157" s="34">
        <v>170</v>
      </c>
      <c r="G157" s="34">
        <v>3</v>
      </c>
      <c r="H157" s="34">
        <v>21</v>
      </c>
      <c r="I157" s="34">
        <v>21</v>
      </c>
      <c r="J157" s="34">
        <v>34</v>
      </c>
      <c r="L157" s="18">
        <v>0</v>
      </c>
      <c r="M157" s="18">
        <v>0</v>
      </c>
      <c r="N157" s="18">
        <v>0</v>
      </c>
      <c r="O157" s="18">
        <v>0</v>
      </c>
      <c r="P157" s="18">
        <v>1</v>
      </c>
      <c r="Q157" s="18">
        <v>0</v>
      </c>
      <c r="R157" s="34">
        <v>3</v>
      </c>
      <c r="S157" s="34">
        <v>3</v>
      </c>
      <c r="T157" s="34">
        <v>2</v>
      </c>
      <c r="U157" s="34">
        <v>8</v>
      </c>
      <c r="V157" s="34">
        <v>33</v>
      </c>
      <c r="X157" s="18">
        <f t="shared" si="23"/>
        <v>22</v>
      </c>
      <c r="Y157" s="18">
        <f t="shared" si="24"/>
        <v>0</v>
      </c>
      <c r="Z157" s="18">
        <f t="shared" si="25"/>
        <v>6</v>
      </c>
      <c r="AA157" s="18">
        <f t="shared" si="26"/>
        <v>164</v>
      </c>
      <c r="AB157" s="18">
        <f>ROUND(($F157-SUM($O157:$P157))*'Cust MB Ind True Rate Spread'!$E$25,0)</f>
        <v>5</v>
      </c>
      <c r="AC157" s="18">
        <f t="shared" si="27"/>
        <v>3</v>
      </c>
      <c r="AD157" s="18">
        <f t="shared" si="28"/>
        <v>9</v>
      </c>
      <c r="AE157" s="18">
        <f>ROUND(($H157-SUM($R157:$S157))*'Cust MB Ind True Rate Spread'!$H$25,0)</f>
        <v>6</v>
      </c>
      <c r="AF157" s="18">
        <f t="shared" si="29"/>
        <v>9</v>
      </c>
      <c r="AG157" s="18">
        <f>ROUND(($I157-SUM($T157:$U157))*'Cust MB Ind True Rate Spread'!$J$25,0)</f>
        <v>2</v>
      </c>
      <c r="AH157" s="34">
        <f t="shared" si="22"/>
        <v>1</v>
      </c>
    </row>
    <row r="158" spans="1:34">
      <c r="A158" s="18">
        <f t="shared" si="30"/>
        <v>2024</v>
      </c>
      <c r="B158" s="18" t="s">
        <v>45</v>
      </c>
      <c r="C158" s="34">
        <v>22</v>
      </c>
      <c r="D158" s="18">
        <v>0</v>
      </c>
      <c r="E158" s="34">
        <v>6</v>
      </c>
      <c r="F158" s="34">
        <v>170</v>
      </c>
      <c r="G158" s="34">
        <v>3</v>
      </c>
      <c r="H158" s="34">
        <v>21</v>
      </c>
      <c r="I158" s="34">
        <v>21</v>
      </c>
      <c r="J158" s="34">
        <v>34</v>
      </c>
      <c r="L158" s="18">
        <v>0</v>
      </c>
      <c r="M158" s="18">
        <v>0</v>
      </c>
      <c r="N158" s="18">
        <v>0</v>
      </c>
      <c r="O158" s="18">
        <v>0</v>
      </c>
      <c r="P158" s="18">
        <v>1</v>
      </c>
      <c r="Q158" s="18">
        <v>0</v>
      </c>
      <c r="R158" s="34">
        <v>3</v>
      </c>
      <c r="S158" s="34">
        <v>3</v>
      </c>
      <c r="T158" s="34">
        <v>2</v>
      </c>
      <c r="U158" s="34">
        <v>8</v>
      </c>
      <c r="V158" s="34">
        <v>33</v>
      </c>
      <c r="X158" s="18">
        <f t="shared" si="23"/>
        <v>22</v>
      </c>
      <c r="Y158" s="18">
        <f t="shared" si="24"/>
        <v>0</v>
      </c>
      <c r="Z158" s="18">
        <f t="shared" si="25"/>
        <v>6</v>
      </c>
      <c r="AA158" s="18">
        <f t="shared" si="26"/>
        <v>164</v>
      </c>
      <c r="AB158" s="18">
        <f>ROUND(($F158-SUM($O158:$P158))*'Cust MB Ind True Rate Spread'!$E$25,0)</f>
        <v>5</v>
      </c>
      <c r="AC158" s="18">
        <f t="shared" si="27"/>
        <v>3</v>
      </c>
      <c r="AD158" s="18">
        <f t="shared" si="28"/>
        <v>9</v>
      </c>
      <c r="AE158" s="18">
        <f>ROUND(($H158-SUM($R158:$S158))*'Cust MB Ind True Rate Spread'!$H$25,0)</f>
        <v>6</v>
      </c>
      <c r="AF158" s="18">
        <f t="shared" si="29"/>
        <v>9</v>
      </c>
      <c r="AG158" s="18">
        <f>ROUND(($I158-SUM($T158:$U158))*'Cust MB Ind True Rate Spread'!$J$25,0)</f>
        <v>2</v>
      </c>
      <c r="AH158" s="34">
        <f t="shared" si="22"/>
        <v>1</v>
      </c>
    </row>
    <row r="159" spans="1:34">
      <c r="A159" s="18">
        <f t="shared" si="30"/>
        <v>2024</v>
      </c>
      <c r="B159" s="18" t="s">
        <v>46</v>
      </c>
      <c r="C159" s="34">
        <v>22</v>
      </c>
      <c r="D159" s="18">
        <v>0</v>
      </c>
      <c r="E159" s="34">
        <v>6</v>
      </c>
      <c r="F159" s="34">
        <v>170</v>
      </c>
      <c r="G159" s="34">
        <v>3</v>
      </c>
      <c r="H159" s="34">
        <v>21</v>
      </c>
      <c r="I159" s="34">
        <v>21</v>
      </c>
      <c r="J159" s="34">
        <v>34</v>
      </c>
      <c r="L159" s="18">
        <v>0</v>
      </c>
      <c r="M159" s="18">
        <v>0</v>
      </c>
      <c r="N159" s="18">
        <v>0</v>
      </c>
      <c r="O159" s="18">
        <v>0</v>
      </c>
      <c r="P159" s="18">
        <v>1</v>
      </c>
      <c r="Q159" s="18">
        <v>0</v>
      </c>
      <c r="R159" s="34">
        <v>3</v>
      </c>
      <c r="S159" s="34">
        <v>3</v>
      </c>
      <c r="T159" s="34">
        <v>2</v>
      </c>
      <c r="U159" s="34">
        <v>8</v>
      </c>
      <c r="V159" s="34">
        <v>33</v>
      </c>
      <c r="X159" s="18">
        <f t="shared" si="23"/>
        <v>22</v>
      </c>
      <c r="Y159" s="18">
        <f t="shared" si="24"/>
        <v>0</v>
      </c>
      <c r="Z159" s="18">
        <f t="shared" si="25"/>
        <v>6</v>
      </c>
      <c r="AA159" s="18">
        <f t="shared" si="26"/>
        <v>164</v>
      </c>
      <c r="AB159" s="18">
        <f>ROUND(($F159-SUM($O159:$P159))*'Cust MB Ind True Rate Spread'!$E$25,0)</f>
        <v>5</v>
      </c>
      <c r="AC159" s="18">
        <f t="shared" si="27"/>
        <v>3</v>
      </c>
      <c r="AD159" s="18">
        <f t="shared" si="28"/>
        <v>9</v>
      </c>
      <c r="AE159" s="18">
        <f>ROUND(($H159-SUM($R159:$S159))*'Cust MB Ind True Rate Spread'!$H$25,0)</f>
        <v>6</v>
      </c>
      <c r="AF159" s="18">
        <f t="shared" si="29"/>
        <v>9</v>
      </c>
      <c r="AG159" s="18">
        <f>ROUND(($I159-SUM($T159:$U159))*'Cust MB Ind True Rate Spread'!$J$25,0)</f>
        <v>2</v>
      </c>
      <c r="AH159" s="34">
        <f t="shared" si="22"/>
        <v>1</v>
      </c>
    </row>
    <row r="160" spans="1:34">
      <c r="A160" s="18">
        <f t="shared" si="30"/>
        <v>2025</v>
      </c>
      <c r="B160" s="18" t="s">
        <v>31</v>
      </c>
      <c r="C160" s="34">
        <v>22</v>
      </c>
      <c r="D160" s="18">
        <v>0</v>
      </c>
      <c r="E160" s="34">
        <v>6</v>
      </c>
      <c r="F160" s="34">
        <v>170</v>
      </c>
      <c r="G160" s="34">
        <v>3</v>
      </c>
      <c r="H160" s="34">
        <v>21</v>
      </c>
      <c r="I160" s="34">
        <v>21</v>
      </c>
      <c r="J160" s="34">
        <v>34</v>
      </c>
      <c r="L160" s="18">
        <v>0</v>
      </c>
      <c r="M160" s="18">
        <v>0</v>
      </c>
      <c r="N160" s="18">
        <v>0</v>
      </c>
      <c r="O160" s="18">
        <v>0</v>
      </c>
      <c r="P160" s="18">
        <v>1</v>
      </c>
      <c r="Q160" s="18">
        <v>0</v>
      </c>
      <c r="R160" s="34">
        <v>3</v>
      </c>
      <c r="S160" s="34">
        <v>3</v>
      </c>
      <c r="T160" s="34">
        <v>2</v>
      </c>
      <c r="U160" s="34">
        <v>8</v>
      </c>
      <c r="V160" s="34">
        <v>33</v>
      </c>
      <c r="X160" s="18">
        <f t="shared" si="23"/>
        <v>22</v>
      </c>
      <c r="Y160" s="18">
        <f t="shared" si="24"/>
        <v>0</v>
      </c>
      <c r="Z160" s="18">
        <f t="shared" si="25"/>
        <v>6</v>
      </c>
      <c r="AA160" s="18">
        <f t="shared" si="26"/>
        <v>164</v>
      </c>
      <c r="AB160" s="18">
        <f>ROUND(($F160-SUM($O160:$P160))*'Cust MB Ind True Rate Spread'!$E$25,0)</f>
        <v>5</v>
      </c>
      <c r="AC160" s="18">
        <f t="shared" si="27"/>
        <v>3</v>
      </c>
      <c r="AD160" s="18">
        <f t="shared" si="28"/>
        <v>9</v>
      </c>
      <c r="AE160" s="18">
        <f>ROUND(($H160-SUM($R160:$S160))*'Cust MB Ind True Rate Spread'!$H$25,0)</f>
        <v>6</v>
      </c>
      <c r="AF160" s="18">
        <f t="shared" si="29"/>
        <v>9</v>
      </c>
      <c r="AG160" s="18">
        <f>ROUND(($I160-SUM($T160:$U160))*'Cust MB Ind True Rate Spread'!$J$25,0)</f>
        <v>2</v>
      </c>
      <c r="AH160" s="34">
        <f t="shared" si="22"/>
        <v>1</v>
      </c>
    </row>
    <row r="161" spans="1:34">
      <c r="A161" s="18">
        <f t="shared" si="30"/>
        <v>2025</v>
      </c>
      <c r="B161" s="18" t="s">
        <v>32</v>
      </c>
      <c r="C161" s="34">
        <v>22</v>
      </c>
      <c r="D161" s="18">
        <v>0</v>
      </c>
      <c r="E161" s="34">
        <v>6</v>
      </c>
      <c r="F161" s="34">
        <v>171</v>
      </c>
      <c r="G161" s="34">
        <v>3</v>
      </c>
      <c r="H161" s="34">
        <v>21</v>
      </c>
      <c r="I161" s="34">
        <v>21</v>
      </c>
      <c r="J161" s="34">
        <v>34</v>
      </c>
      <c r="L161" s="18">
        <v>0</v>
      </c>
      <c r="M161" s="18">
        <v>0</v>
      </c>
      <c r="N161" s="18">
        <v>0</v>
      </c>
      <c r="O161" s="18">
        <v>0</v>
      </c>
      <c r="P161" s="18">
        <v>1</v>
      </c>
      <c r="Q161" s="18">
        <v>0</v>
      </c>
      <c r="R161" s="34">
        <v>3</v>
      </c>
      <c r="S161" s="34">
        <v>3</v>
      </c>
      <c r="T161" s="34">
        <v>2</v>
      </c>
      <c r="U161" s="34">
        <v>8</v>
      </c>
      <c r="V161" s="34">
        <v>33</v>
      </c>
      <c r="X161" s="18">
        <f t="shared" si="23"/>
        <v>22</v>
      </c>
      <c r="Y161" s="18">
        <f t="shared" si="24"/>
        <v>0</v>
      </c>
      <c r="Z161" s="18">
        <f t="shared" si="25"/>
        <v>6</v>
      </c>
      <c r="AA161" s="18">
        <f t="shared" si="26"/>
        <v>165</v>
      </c>
      <c r="AB161" s="18">
        <f>ROUND(($F161-SUM($O161:$P161))*'Cust MB Ind True Rate Spread'!$E$25,0)</f>
        <v>5</v>
      </c>
      <c r="AC161" s="18">
        <f t="shared" si="27"/>
        <v>3</v>
      </c>
      <c r="AD161" s="18">
        <f t="shared" si="28"/>
        <v>9</v>
      </c>
      <c r="AE161" s="18">
        <f>ROUND(($H161-SUM($R161:$S161))*'Cust MB Ind True Rate Spread'!$H$25,0)</f>
        <v>6</v>
      </c>
      <c r="AF161" s="18">
        <f t="shared" si="29"/>
        <v>9</v>
      </c>
      <c r="AG161" s="18">
        <f>ROUND(($I161-SUM($T161:$U161))*'Cust MB Ind True Rate Spread'!$J$25,0)</f>
        <v>2</v>
      </c>
      <c r="AH161" s="34">
        <f t="shared" si="22"/>
        <v>1</v>
      </c>
    </row>
    <row r="162" spans="1:34">
      <c r="A162" s="18">
        <f t="shared" si="30"/>
        <v>2025</v>
      </c>
      <c r="B162" s="18" t="s">
        <v>33</v>
      </c>
      <c r="C162" s="34">
        <v>22</v>
      </c>
      <c r="D162" s="18">
        <v>0</v>
      </c>
      <c r="E162" s="34">
        <v>6</v>
      </c>
      <c r="F162" s="34">
        <v>171</v>
      </c>
      <c r="G162" s="34">
        <v>3</v>
      </c>
      <c r="H162" s="34">
        <v>21</v>
      </c>
      <c r="I162" s="34">
        <v>21</v>
      </c>
      <c r="J162" s="34">
        <v>34</v>
      </c>
      <c r="L162" s="18">
        <v>0</v>
      </c>
      <c r="M162" s="18">
        <v>0</v>
      </c>
      <c r="N162" s="18">
        <v>0</v>
      </c>
      <c r="O162" s="18">
        <v>0</v>
      </c>
      <c r="P162" s="18">
        <v>1</v>
      </c>
      <c r="Q162" s="18">
        <v>0</v>
      </c>
      <c r="R162" s="34">
        <v>3</v>
      </c>
      <c r="S162" s="34">
        <v>3</v>
      </c>
      <c r="T162" s="34">
        <v>2</v>
      </c>
      <c r="U162" s="34">
        <v>8</v>
      </c>
      <c r="V162" s="34">
        <v>33</v>
      </c>
      <c r="X162" s="18">
        <f t="shared" si="23"/>
        <v>22</v>
      </c>
      <c r="Y162" s="18">
        <f t="shared" si="24"/>
        <v>0</v>
      </c>
      <c r="Z162" s="18">
        <f t="shared" si="25"/>
        <v>6</v>
      </c>
      <c r="AA162" s="18">
        <f t="shared" si="26"/>
        <v>165</v>
      </c>
      <c r="AB162" s="18">
        <f>ROUND(($F162-SUM($O162:$P162))*'Cust MB Ind True Rate Spread'!$E$25,0)</f>
        <v>5</v>
      </c>
      <c r="AC162" s="18">
        <f t="shared" si="27"/>
        <v>3</v>
      </c>
      <c r="AD162" s="18">
        <f t="shared" si="28"/>
        <v>9</v>
      </c>
      <c r="AE162" s="18">
        <f>ROUND(($H162-SUM($R162:$S162))*'Cust MB Ind True Rate Spread'!$H$25,0)</f>
        <v>6</v>
      </c>
      <c r="AF162" s="18">
        <f t="shared" si="29"/>
        <v>9</v>
      </c>
      <c r="AG162" s="18">
        <f>ROUND(($I162-SUM($T162:$U162))*'Cust MB Ind True Rate Spread'!$J$25,0)</f>
        <v>2</v>
      </c>
      <c r="AH162" s="34">
        <f t="shared" si="22"/>
        <v>1</v>
      </c>
    </row>
    <row r="163" spans="1:34">
      <c r="A163" s="18">
        <f t="shared" si="30"/>
        <v>2025</v>
      </c>
      <c r="B163" s="18" t="s">
        <v>34</v>
      </c>
      <c r="C163" s="34">
        <v>22</v>
      </c>
      <c r="D163" s="18">
        <v>0</v>
      </c>
      <c r="E163" s="34">
        <v>6</v>
      </c>
      <c r="F163" s="34">
        <v>171</v>
      </c>
      <c r="G163" s="34">
        <v>3</v>
      </c>
      <c r="H163" s="34">
        <v>21</v>
      </c>
      <c r="I163" s="34">
        <v>21</v>
      </c>
      <c r="J163" s="34">
        <v>34</v>
      </c>
      <c r="L163" s="18">
        <v>0</v>
      </c>
      <c r="M163" s="18">
        <v>0</v>
      </c>
      <c r="N163" s="18">
        <v>0</v>
      </c>
      <c r="O163" s="18">
        <v>0</v>
      </c>
      <c r="P163" s="18">
        <v>1</v>
      </c>
      <c r="Q163" s="18">
        <v>0</v>
      </c>
      <c r="R163" s="34">
        <v>3</v>
      </c>
      <c r="S163" s="34">
        <v>3</v>
      </c>
      <c r="T163" s="34">
        <v>2</v>
      </c>
      <c r="U163" s="34">
        <v>8</v>
      </c>
      <c r="V163" s="34">
        <v>33</v>
      </c>
      <c r="X163" s="18">
        <f t="shared" si="23"/>
        <v>22</v>
      </c>
      <c r="Y163" s="18">
        <f t="shared" si="24"/>
        <v>0</v>
      </c>
      <c r="Z163" s="18">
        <f t="shared" si="25"/>
        <v>6</v>
      </c>
      <c r="AA163" s="18">
        <f t="shared" si="26"/>
        <v>165</v>
      </c>
      <c r="AB163" s="18">
        <f>ROUND(($F163-SUM($O163:$P163))*'Cust MB Ind True Rate Spread'!$E$25,0)</f>
        <v>5</v>
      </c>
      <c r="AC163" s="18">
        <f t="shared" si="27"/>
        <v>3</v>
      </c>
      <c r="AD163" s="18">
        <f t="shared" si="28"/>
        <v>9</v>
      </c>
      <c r="AE163" s="18">
        <f>ROUND(($H163-SUM($R163:$S163))*'Cust MB Ind True Rate Spread'!$H$25,0)</f>
        <v>6</v>
      </c>
      <c r="AF163" s="18">
        <f t="shared" si="29"/>
        <v>9</v>
      </c>
      <c r="AG163" s="18">
        <f>ROUND(($I163-SUM($T163:$U163))*'Cust MB Ind True Rate Spread'!$J$25,0)</f>
        <v>2</v>
      </c>
      <c r="AH163" s="34">
        <f t="shared" si="22"/>
        <v>1</v>
      </c>
    </row>
    <row r="164" spans="1:34">
      <c r="A164" s="18">
        <f t="shared" si="30"/>
        <v>2025</v>
      </c>
      <c r="B164" s="18" t="s">
        <v>35</v>
      </c>
      <c r="C164" s="34">
        <v>22</v>
      </c>
      <c r="D164" s="18">
        <v>0</v>
      </c>
      <c r="E164" s="34">
        <v>6</v>
      </c>
      <c r="F164" s="34">
        <v>171</v>
      </c>
      <c r="G164" s="34">
        <v>3</v>
      </c>
      <c r="H164" s="34">
        <v>21</v>
      </c>
      <c r="I164" s="34">
        <v>21</v>
      </c>
      <c r="J164" s="34">
        <v>34</v>
      </c>
      <c r="L164" s="18">
        <v>0</v>
      </c>
      <c r="M164" s="18">
        <v>0</v>
      </c>
      <c r="N164" s="18">
        <v>0</v>
      </c>
      <c r="O164" s="18">
        <v>0</v>
      </c>
      <c r="P164" s="18">
        <v>1</v>
      </c>
      <c r="Q164" s="18">
        <v>0</v>
      </c>
      <c r="R164" s="34">
        <v>3</v>
      </c>
      <c r="S164" s="34">
        <v>3</v>
      </c>
      <c r="T164" s="34">
        <v>2</v>
      </c>
      <c r="U164" s="34">
        <v>8</v>
      </c>
      <c r="V164" s="34">
        <v>33</v>
      </c>
      <c r="X164" s="18">
        <f t="shared" si="23"/>
        <v>22</v>
      </c>
      <c r="Y164" s="18">
        <f t="shared" si="24"/>
        <v>0</v>
      </c>
      <c r="Z164" s="18">
        <f t="shared" si="25"/>
        <v>6</v>
      </c>
      <c r="AA164" s="18">
        <f t="shared" si="26"/>
        <v>165</v>
      </c>
      <c r="AB164" s="18">
        <f>ROUND(($F164-SUM($O164:$P164))*'Cust MB Ind True Rate Spread'!$E$25,0)</f>
        <v>5</v>
      </c>
      <c r="AC164" s="18">
        <f t="shared" si="27"/>
        <v>3</v>
      </c>
      <c r="AD164" s="18">
        <f t="shared" si="28"/>
        <v>9</v>
      </c>
      <c r="AE164" s="18">
        <f>ROUND(($H164-SUM($R164:$S164))*'Cust MB Ind True Rate Spread'!$H$25,0)</f>
        <v>6</v>
      </c>
      <c r="AF164" s="18">
        <f t="shared" si="29"/>
        <v>9</v>
      </c>
      <c r="AG164" s="18">
        <f>ROUND(($I164-SUM($T164:$U164))*'Cust MB Ind True Rate Spread'!$J$25,0)</f>
        <v>2</v>
      </c>
      <c r="AH164" s="34">
        <f t="shared" si="22"/>
        <v>1</v>
      </c>
    </row>
    <row r="165" spans="1:34">
      <c r="A165" s="18">
        <f t="shared" si="30"/>
        <v>2025</v>
      </c>
      <c r="B165" s="18" t="s">
        <v>36</v>
      </c>
      <c r="C165" s="34">
        <v>22</v>
      </c>
      <c r="D165" s="18">
        <v>0</v>
      </c>
      <c r="E165" s="34">
        <v>6</v>
      </c>
      <c r="F165" s="34">
        <v>171</v>
      </c>
      <c r="G165" s="34">
        <v>3</v>
      </c>
      <c r="H165" s="34">
        <v>21</v>
      </c>
      <c r="I165" s="34">
        <v>21</v>
      </c>
      <c r="J165" s="34">
        <v>34</v>
      </c>
      <c r="L165" s="18">
        <v>0</v>
      </c>
      <c r="M165" s="18">
        <v>0</v>
      </c>
      <c r="N165" s="18">
        <v>0</v>
      </c>
      <c r="O165" s="18">
        <v>0</v>
      </c>
      <c r="P165" s="18">
        <v>1</v>
      </c>
      <c r="Q165" s="18">
        <v>0</v>
      </c>
      <c r="R165" s="34">
        <v>3</v>
      </c>
      <c r="S165" s="34">
        <v>3</v>
      </c>
      <c r="T165" s="34">
        <v>2</v>
      </c>
      <c r="U165" s="34">
        <v>8</v>
      </c>
      <c r="V165" s="34">
        <v>33</v>
      </c>
      <c r="X165" s="18">
        <f t="shared" si="23"/>
        <v>22</v>
      </c>
      <c r="Y165" s="18">
        <f t="shared" si="24"/>
        <v>0</v>
      </c>
      <c r="Z165" s="18">
        <f t="shared" si="25"/>
        <v>6</v>
      </c>
      <c r="AA165" s="18">
        <f t="shared" si="26"/>
        <v>165</v>
      </c>
      <c r="AB165" s="18">
        <f>ROUND(($F165-SUM($O165:$P165))*'Cust MB Ind True Rate Spread'!$E$25,0)</f>
        <v>5</v>
      </c>
      <c r="AC165" s="18">
        <f t="shared" si="27"/>
        <v>3</v>
      </c>
      <c r="AD165" s="18">
        <f t="shared" si="28"/>
        <v>9</v>
      </c>
      <c r="AE165" s="18">
        <f>ROUND(($H165-SUM($R165:$S165))*'Cust MB Ind True Rate Spread'!$H$25,0)</f>
        <v>6</v>
      </c>
      <c r="AF165" s="18">
        <f t="shared" si="29"/>
        <v>9</v>
      </c>
      <c r="AG165" s="18">
        <f>ROUND(($I165-SUM($T165:$U165))*'Cust MB Ind True Rate Spread'!$J$25,0)</f>
        <v>2</v>
      </c>
      <c r="AH165" s="34">
        <f t="shared" si="22"/>
        <v>1</v>
      </c>
    </row>
    <row r="166" spans="1:34">
      <c r="A166" s="18">
        <f t="shared" si="30"/>
        <v>2025</v>
      </c>
      <c r="B166" s="18" t="s">
        <v>41</v>
      </c>
      <c r="C166" s="34">
        <v>22</v>
      </c>
      <c r="D166" s="18">
        <v>0</v>
      </c>
      <c r="E166" s="34">
        <v>6</v>
      </c>
      <c r="F166" s="34">
        <v>171</v>
      </c>
      <c r="G166" s="34">
        <v>3</v>
      </c>
      <c r="H166" s="34">
        <v>21</v>
      </c>
      <c r="I166" s="34">
        <v>21</v>
      </c>
      <c r="J166" s="34">
        <v>34</v>
      </c>
      <c r="L166" s="18">
        <v>0</v>
      </c>
      <c r="M166" s="18">
        <v>0</v>
      </c>
      <c r="N166" s="18">
        <v>0</v>
      </c>
      <c r="O166" s="18">
        <v>0</v>
      </c>
      <c r="P166" s="18">
        <v>1</v>
      </c>
      <c r="Q166" s="18">
        <v>0</v>
      </c>
      <c r="R166" s="34">
        <v>3</v>
      </c>
      <c r="S166" s="34">
        <v>3</v>
      </c>
      <c r="T166" s="34">
        <v>2</v>
      </c>
      <c r="U166" s="34">
        <v>8</v>
      </c>
      <c r="V166" s="34">
        <v>33</v>
      </c>
      <c r="X166" s="18">
        <f t="shared" si="23"/>
        <v>22</v>
      </c>
      <c r="Y166" s="18">
        <f t="shared" si="24"/>
        <v>0</v>
      </c>
      <c r="Z166" s="18">
        <f t="shared" si="25"/>
        <v>6</v>
      </c>
      <c r="AA166" s="18">
        <f t="shared" si="26"/>
        <v>165</v>
      </c>
      <c r="AB166" s="18">
        <f>ROUND(($F166-SUM($O166:$P166))*'Cust MB Ind True Rate Spread'!$E$25,0)</f>
        <v>5</v>
      </c>
      <c r="AC166" s="18">
        <f t="shared" si="27"/>
        <v>3</v>
      </c>
      <c r="AD166" s="18">
        <f t="shared" si="28"/>
        <v>9</v>
      </c>
      <c r="AE166" s="18">
        <f>ROUND(($H166-SUM($R166:$S166))*'Cust MB Ind True Rate Spread'!$H$25,0)</f>
        <v>6</v>
      </c>
      <c r="AF166" s="18">
        <f t="shared" si="29"/>
        <v>9</v>
      </c>
      <c r="AG166" s="18">
        <f>ROUND(($I166-SUM($T166:$U166))*'Cust MB Ind True Rate Spread'!$J$25,0)</f>
        <v>2</v>
      </c>
      <c r="AH166" s="34">
        <f t="shared" si="22"/>
        <v>1</v>
      </c>
    </row>
    <row r="167" spans="1:34">
      <c r="A167" s="18">
        <f t="shared" si="30"/>
        <v>2025</v>
      </c>
      <c r="B167" s="18" t="s">
        <v>42</v>
      </c>
      <c r="C167" s="34">
        <v>22</v>
      </c>
      <c r="D167" s="18">
        <v>0</v>
      </c>
      <c r="E167" s="34">
        <v>6</v>
      </c>
      <c r="F167" s="34">
        <v>171</v>
      </c>
      <c r="G167" s="34">
        <v>3</v>
      </c>
      <c r="H167" s="34">
        <v>21</v>
      </c>
      <c r="I167" s="34">
        <v>21</v>
      </c>
      <c r="J167" s="34">
        <v>34</v>
      </c>
      <c r="L167" s="18">
        <v>0</v>
      </c>
      <c r="M167" s="18">
        <v>0</v>
      </c>
      <c r="N167" s="18">
        <v>0</v>
      </c>
      <c r="O167" s="18">
        <v>0</v>
      </c>
      <c r="P167" s="18">
        <v>1</v>
      </c>
      <c r="Q167" s="18">
        <v>0</v>
      </c>
      <c r="R167" s="34">
        <v>3</v>
      </c>
      <c r="S167" s="34">
        <v>3</v>
      </c>
      <c r="T167" s="34">
        <v>2</v>
      </c>
      <c r="U167" s="34">
        <v>8</v>
      </c>
      <c r="V167" s="34">
        <v>33</v>
      </c>
      <c r="X167" s="18">
        <f t="shared" si="23"/>
        <v>22</v>
      </c>
      <c r="Y167" s="18">
        <f t="shared" si="24"/>
        <v>0</v>
      </c>
      <c r="Z167" s="18">
        <f t="shared" si="25"/>
        <v>6</v>
      </c>
      <c r="AA167" s="18">
        <f t="shared" si="26"/>
        <v>165</v>
      </c>
      <c r="AB167" s="18">
        <f>ROUND(($F167-SUM($O167:$P167))*'Cust MB Ind True Rate Spread'!$E$25,0)</f>
        <v>5</v>
      </c>
      <c r="AC167" s="18">
        <f t="shared" si="27"/>
        <v>3</v>
      </c>
      <c r="AD167" s="18">
        <f t="shared" si="28"/>
        <v>9</v>
      </c>
      <c r="AE167" s="18">
        <f>ROUND(($H167-SUM($R167:$S167))*'Cust MB Ind True Rate Spread'!$H$25,0)</f>
        <v>6</v>
      </c>
      <c r="AF167" s="18">
        <f t="shared" si="29"/>
        <v>9</v>
      </c>
      <c r="AG167" s="18">
        <f>ROUND(($I167-SUM($T167:$U167))*'Cust MB Ind True Rate Spread'!$J$25,0)</f>
        <v>2</v>
      </c>
      <c r="AH167" s="34">
        <f t="shared" si="22"/>
        <v>1</v>
      </c>
    </row>
    <row r="168" spans="1:34">
      <c r="A168" s="18">
        <f t="shared" si="30"/>
        <v>2025</v>
      </c>
      <c r="B168" s="18" t="s">
        <v>43</v>
      </c>
      <c r="C168" s="34">
        <v>22</v>
      </c>
      <c r="D168" s="18">
        <v>0</v>
      </c>
      <c r="E168" s="34">
        <v>6</v>
      </c>
      <c r="F168" s="34">
        <v>171</v>
      </c>
      <c r="G168" s="34">
        <v>3</v>
      </c>
      <c r="H168" s="34">
        <v>21</v>
      </c>
      <c r="I168" s="34">
        <v>21</v>
      </c>
      <c r="J168" s="34">
        <v>34</v>
      </c>
      <c r="L168" s="18">
        <v>0</v>
      </c>
      <c r="M168" s="18">
        <v>0</v>
      </c>
      <c r="N168" s="18">
        <v>0</v>
      </c>
      <c r="O168" s="18">
        <v>0</v>
      </c>
      <c r="P168" s="18">
        <v>1</v>
      </c>
      <c r="Q168" s="18">
        <v>0</v>
      </c>
      <c r="R168" s="34">
        <v>3</v>
      </c>
      <c r="S168" s="34">
        <v>3</v>
      </c>
      <c r="T168" s="34">
        <v>2</v>
      </c>
      <c r="U168" s="34">
        <v>8</v>
      </c>
      <c r="V168" s="34">
        <v>33</v>
      </c>
      <c r="X168" s="18">
        <f t="shared" si="23"/>
        <v>22</v>
      </c>
      <c r="Y168" s="18">
        <f t="shared" si="24"/>
        <v>0</v>
      </c>
      <c r="Z168" s="18">
        <f t="shared" si="25"/>
        <v>6</v>
      </c>
      <c r="AA168" s="18">
        <f t="shared" si="26"/>
        <v>165</v>
      </c>
      <c r="AB168" s="18">
        <f>ROUND(($F168-SUM($O168:$P168))*'Cust MB Ind True Rate Spread'!$E$25,0)</f>
        <v>5</v>
      </c>
      <c r="AC168" s="18">
        <f t="shared" si="27"/>
        <v>3</v>
      </c>
      <c r="AD168" s="18">
        <f t="shared" si="28"/>
        <v>9</v>
      </c>
      <c r="AE168" s="18">
        <f>ROUND(($H168-SUM($R168:$S168))*'Cust MB Ind True Rate Spread'!$H$25,0)</f>
        <v>6</v>
      </c>
      <c r="AF168" s="18">
        <f t="shared" si="29"/>
        <v>9</v>
      </c>
      <c r="AG168" s="18">
        <f>ROUND(($I168-SUM($T168:$U168))*'Cust MB Ind True Rate Spread'!$J$25,0)</f>
        <v>2</v>
      </c>
      <c r="AH168" s="34">
        <f t="shared" si="22"/>
        <v>1</v>
      </c>
    </row>
    <row r="169" spans="1:34">
      <c r="A169" s="18">
        <f t="shared" si="30"/>
        <v>2025</v>
      </c>
      <c r="B169" s="18" t="s">
        <v>44</v>
      </c>
      <c r="C169" s="34">
        <v>22</v>
      </c>
      <c r="D169" s="18">
        <v>0</v>
      </c>
      <c r="E169" s="34">
        <v>6</v>
      </c>
      <c r="F169" s="34">
        <v>171</v>
      </c>
      <c r="G169" s="34">
        <v>3</v>
      </c>
      <c r="H169" s="34">
        <v>21</v>
      </c>
      <c r="I169" s="34">
        <v>21</v>
      </c>
      <c r="J169" s="34">
        <v>34</v>
      </c>
      <c r="L169" s="18">
        <v>0</v>
      </c>
      <c r="M169" s="18">
        <v>0</v>
      </c>
      <c r="N169" s="18">
        <v>0</v>
      </c>
      <c r="O169" s="18">
        <v>0</v>
      </c>
      <c r="P169" s="18">
        <v>1</v>
      </c>
      <c r="Q169" s="18">
        <v>0</v>
      </c>
      <c r="R169" s="34">
        <v>3</v>
      </c>
      <c r="S169" s="34">
        <v>3</v>
      </c>
      <c r="T169" s="34">
        <v>2</v>
      </c>
      <c r="U169" s="34">
        <v>8</v>
      </c>
      <c r="V169" s="34">
        <v>33</v>
      </c>
      <c r="X169" s="18">
        <f t="shared" si="23"/>
        <v>22</v>
      </c>
      <c r="Y169" s="18">
        <f t="shared" si="24"/>
        <v>0</v>
      </c>
      <c r="Z169" s="18">
        <f t="shared" si="25"/>
        <v>6</v>
      </c>
      <c r="AA169" s="18">
        <f t="shared" si="26"/>
        <v>165</v>
      </c>
      <c r="AB169" s="18">
        <f>ROUND(($F169-SUM($O169:$P169))*'Cust MB Ind True Rate Spread'!$E$25,0)</f>
        <v>5</v>
      </c>
      <c r="AC169" s="18">
        <f t="shared" si="27"/>
        <v>3</v>
      </c>
      <c r="AD169" s="18">
        <f t="shared" si="28"/>
        <v>9</v>
      </c>
      <c r="AE169" s="18">
        <f>ROUND(($H169-SUM($R169:$S169))*'Cust MB Ind True Rate Spread'!$H$25,0)</f>
        <v>6</v>
      </c>
      <c r="AF169" s="18">
        <f t="shared" si="29"/>
        <v>9</v>
      </c>
      <c r="AG169" s="18">
        <f>ROUND(($I169-SUM($T169:$U169))*'Cust MB Ind True Rate Spread'!$J$25,0)</f>
        <v>2</v>
      </c>
      <c r="AH169" s="34">
        <f t="shared" si="22"/>
        <v>1</v>
      </c>
    </row>
    <row r="170" spans="1:34">
      <c r="A170" s="18">
        <f t="shared" si="30"/>
        <v>2025</v>
      </c>
      <c r="B170" s="18" t="s">
        <v>45</v>
      </c>
      <c r="C170" s="34">
        <v>22</v>
      </c>
      <c r="D170" s="18">
        <v>0</v>
      </c>
      <c r="E170" s="34">
        <v>6</v>
      </c>
      <c r="F170" s="34">
        <v>171</v>
      </c>
      <c r="G170" s="34">
        <v>3</v>
      </c>
      <c r="H170" s="34">
        <v>21</v>
      </c>
      <c r="I170" s="34">
        <v>21</v>
      </c>
      <c r="J170" s="34">
        <v>34</v>
      </c>
      <c r="L170" s="18">
        <v>0</v>
      </c>
      <c r="M170" s="18">
        <v>0</v>
      </c>
      <c r="N170" s="18">
        <v>0</v>
      </c>
      <c r="O170" s="18">
        <v>0</v>
      </c>
      <c r="P170" s="18">
        <v>1</v>
      </c>
      <c r="Q170" s="18">
        <v>0</v>
      </c>
      <c r="R170" s="34">
        <v>3</v>
      </c>
      <c r="S170" s="34">
        <v>3</v>
      </c>
      <c r="T170" s="34">
        <v>2</v>
      </c>
      <c r="U170" s="34">
        <v>8</v>
      </c>
      <c r="V170" s="34">
        <v>33</v>
      </c>
      <c r="X170" s="18">
        <f t="shared" si="23"/>
        <v>22</v>
      </c>
      <c r="Y170" s="18">
        <f t="shared" si="24"/>
        <v>0</v>
      </c>
      <c r="Z170" s="18">
        <f t="shared" si="25"/>
        <v>6</v>
      </c>
      <c r="AA170" s="18">
        <f t="shared" si="26"/>
        <v>165</v>
      </c>
      <c r="AB170" s="18">
        <f>ROUND(($F170-SUM($O170:$P170))*'Cust MB Ind True Rate Spread'!$E$25,0)</f>
        <v>5</v>
      </c>
      <c r="AC170" s="18">
        <f t="shared" si="27"/>
        <v>3</v>
      </c>
      <c r="AD170" s="18">
        <f t="shared" si="28"/>
        <v>9</v>
      </c>
      <c r="AE170" s="18">
        <f>ROUND(($H170-SUM($R170:$S170))*'Cust MB Ind True Rate Spread'!$H$25,0)</f>
        <v>6</v>
      </c>
      <c r="AF170" s="18">
        <f t="shared" si="29"/>
        <v>9</v>
      </c>
      <c r="AG170" s="18">
        <f>ROUND(($I170-SUM($T170:$U170))*'Cust MB Ind True Rate Spread'!$J$25,0)</f>
        <v>2</v>
      </c>
      <c r="AH170" s="34">
        <f t="shared" si="22"/>
        <v>1</v>
      </c>
    </row>
    <row r="171" spans="1:34">
      <c r="A171" s="18">
        <f t="shared" si="30"/>
        <v>2025</v>
      </c>
      <c r="B171" s="18" t="s">
        <v>46</v>
      </c>
      <c r="C171" s="34">
        <v>22</v>
      </c>
      <c r="D171" s="18">
        <v>0</v>
      </c>
      <c r="E171" s="34">
        <v>6</v>
      </c>
      <c r="F171" s="34">
        <v>171</v>
      </c>
      <c r="G171" s="34">
        <v>3</v>
      </c>
      <c r="H171" s="34">
        <v>21</v>
      </c>
      <c r="I171" s="34">
        <v>21</v>
      </c>
      <c r="J171" s="34">
        <v>34</v>
      </c>
      <c r="L171" s="18">
        <v>0</v>
      </c>
      <c r="M171" s="18">
        <v>0</v>
      </c>
      <c r="N171" s="18">
        <v>0</v>
      </c>
      <c r="O171" s="18">
        <v>0</v>
      </c>
      <c r="P171" s="18">
        <v>1</v>
      </c>
      <c r="Q171" s="18">
        <v>0</v>
      </c>
      <c r="R171" s="34">
        <v>3</v>
      </c>
      <c r="S171" s="34">
        <v>3</v>
      </c>
      <c r="T171" s="34">
        <v>2</v>
      </c>
      <c r="U171" s="34">
        <v>8</v>
      </c>
      <c r="V171" s="34">
        <v>33</v>
      </c>
      <c r="X171" s="18">
        <f t="shared" si="23"/>
        <v>22</v>
      </c>
      <c r="Y171" s="18">
        <f t="shared" si="24"/>
        <v>0</v>
      </c>
      <c r="Z171" s="18">
        <f t="shared" si="25"/>
        <v>6</v>
      </c>
      <c r="AA171" s="18">
        <f t="shared" si="26"/>
        <v>165</v>
      </c>
      <c r="AB171" s="18">
        <f>ROUND(($F171-SUM($O171:$P171))*'Cust MB Ind True Rate Spread'!$E$25,0)</f>
        <v>5</v>
      </c>
      <c r="AC171" s="18">
        <f t="shared" si="27"/>
        <v>3</v>
      </c>
      <c r="AD171" s="18">
        <f t="shared" si="28"/>
        <v>9</v>
      </c>
      <c r="AE171" s="18">
        <f>ROUND(($H171-SUM($R171:$S171))*'Cust MB Ind True Rate Spread'!$H$25,0)</f>
        <v>6</v>
      </c>
      <c r="AF171" s="18">
        <f t="shared" si="29"/>
        <v>9</v>
      </c>
      <c r="AG171" s="18">
        <f>ROUND(($I171-SUM($T171:$U171))*'Cust MB Ind True Rate Spread'!$J$25,0)</f>
        <v>2</v>
      </c>
      <c r="AH171" s="34">
        <f t="shared" si="22"/>
        <v>1</v>
      </c>
    </row>
    <row r="172" spans="1:34">
      <c r="A172" s="18">
        <f t="shared" si="30"/>
        <v>2026</v>
      </c>
      <c r="B172" s="18" t="s">
        <v>31</v>
      </c>
      <c r="C172" s="34">
        <v>22</v>
      </c>
      <c r="D172" s="18">
        <v>0</v>
      </c>
      <c r="E172" s="34">
        <v>6</v>
      </c>
      <c r="F172" s="34">
        <v>171</v>
      </c>
      <c r="G172" s="34">
        <v>3</v>
      </c>
      <c r="H172" s="34">
        <v>21</v>
      </c>
      <c r="I172" s="34">
        <v>21</v>
      </c>
      <c r="J172" s="34">
        <v>34</v>
      </c>
      <c r="L172" s="18">
        <v>0</v>
      </c>
      <c r="M172" s="18">
        <v>0</v>
      </c>
      <c r="N172" s="18">
        <v>0</v>
      </c>
      <c r="O172" s="18">
        <v>0</v>
      </c>
      <c r="P172" s="18">
        <v>1</v>
      </c>
      <c r="Q172" s="18">
        <v>0</v>
      </c>
      <c r="R172" s="34">
        <v>3</v>
      </c>
      <c r="S172" s="34">
        <v>3</v>
      </c>
      <c r="T172" s="34">
        <v>2</v>
      </c>
      <c r="U172" s="34">
        <v>8</v>
      </c>
      <c r="V172" s="34">
        <v>33</v>
      </c>
      <c r="X172" s="18">
        <f t="shared" si="23"/>
        <v>22</v>
      </c>
      <c r="Y172" s="18">
        <f t="shared" si="24"/>
        <v>0</v>
      </c>
      <c r="Z172" s="18">
        <f t="shared" si="25"/>
        <v>6</v>
      </c>
      <c r="AA172" s="18">
        <f t="shared" si="26"/>
        <v>165</v>
      </c>
      <c r="AB172" s="18">
        <f>ROUND(($F172-SUM($O172:$P172))*'Cust MB Ind True Rate Spread'!$E$25,0)</f>
        <v>5</v>
      </c>
      <c r="AC172" s="18">
        <f t="shared" si="27"/>
        <v>3</v>
      </c>
      <c r="AD172" s="18">
        <f t="shared" si="28"/>
        <v>9</v>
      </c>
      <c r="AE172" s="18">
        <f>ROUND(($H172-SUM($R172:$S172))*'Cust MB Ind True Rate Spread'!$H$25,0)</f>
        <v>6</v>
      </c>
      <c r="AF172" s="18">
        <f t="shared" si="29"/>
        <v>9</v>
      </c>
      <c r="AG172" s="18">
        <f>ROUND(($I172-SUM($T172:$U172))*'Cust MB Ind True Rate Spread'!$J$25,0)</f>
        <v>2</v>
      </c>
      <c r="AH172" s="34">
        <f t="shared" si="22"/>
        <v>1</v>
      </c>
    </row>
    <row r="173" spans="1:34">
      <c r="A173" s="18">
        <f t="shared" si="30"/>
        <v>2026</v>
      </c>
      <c r="B173" s="18" t="s">
        <v>32</v>
      </c>
      <c r="C173" s="34">
        <v>22</v>
      </c>
      <c r="D173" s="18">
        <v>0</v>
      </c>
      <c r="E173" s="34">
        <v>6</v>
      </c>
      <c r="F173" s="34">
        <v>171</v>
      </c>
      <c r="G173" s="34">
        <v>3</v>
      </c>
      <c r="H173" s="34">
        <v>21</v>
      </c>
      <c r="I173" s="34">
        <v>21</v>
      </c>
      <c r="J173" s="34">
        <v>34</v>
      </c>
      <c r="L173" s="18">
        <v>0</v>
      </c>
      <c r="M173" s="18">
        <v>0</v>
      </c>
      <c r="N173" s="18">
        <v>0</v>
      </c>
      <c r="O173" s="18">
        <v>0</v>
      </c>
      <c r="P173" s="18">
        <v>1</v>
      </c>
      <c r="Q173" s="18">
        <v>0</v>
      </c>
      <c r="R173" s="34">
        <v>3</v>
      </c>
      <c r="S173" s="34">
        <v>3</v>
      </c>
      <c r="T173" s="34">
        <v>2</v>
      </c>
      <c r="U173" s="34">
        <v>8</v>
      </c>
      <c r="V173" s="34">
        <v>33</v>
      </c>
      <c r="X173" s="18">
        <f t="shared" si="23"/>
        <v>22</v>
      </c>
      <c r="Y173" s="18">
        <f t="shared" si="24"/>
        <v>0</v>
      </c>
      <c r="Z173" s="18">
        <f t="shared" si="25"/>
        <v>6</v>
      </c>
      <c r="AA173" s="18">
        <f t="shared" si="26"/>
        <v>165</v>
      </c>
      <c r="AB173" s="18">
        <f>ROUND(($F173-SUM($O173:$P173))*'Cust MB Ind True Rate Spread'!$E$25,0)</f>
        <v>5</v>
      </c>
      <c r="AC173" s="18">
        <f t="shared" si="27"/>
        <v>3</v>
      </c>
      <c r="AD173" s="18">
        <f t="shared" si="28"/>
        <v>9</v>
      </c>
      <c r="AE173" s="18">
        <f>ROUND(($H173-SUM($R173:$S173))*'Cust MB Ind True Rate Spread'!$H$25,0)</f>
        <v>6</v>
      </c>
      <c r="AF173" s="18">
        <f t="shared" si="29"/>
        <v>9</v>
      </c>
      <c r="AG173" s="18">
        <f>ROUND(($I173-SUM($T173:$U173))*'Cust MB Ind True Rate Spread'!$J$25,0)</f>
        <v>2</v>
      </c>
      <c r="AH173" s="34">
        <f t="shared" si="22"/>
        <v>1</v>
      </c>
    </row>
    <row r="174" spans="1:34">
      <c r="A174" s="18">
        <f t="shared" si="30"/>
        <v>2026</v>
      </c>
      <c r="B174" s="18" t="s">
        <v>33</v>
      </c>
      <c r="C174" s="34">
        <v>22</v>
      </c>
      <c r="D174" s="18">
        <v>0</v>
      </c>
      <c r="E174" s="34">
        <v>6</v>
      </c>
      <c r="F174" s="34">
        <v>171</v>
      </c>
      <c r="G174" s="34">
        <v>3</v>
      </c>
      <c r="H174" s="34">
        <v>21</v>
      </c>
      <c r="I174" s="34">
        <v>21</v>
      </c>
      <c r="J174" s="34">
        <v>34</v>
      </c>
      <c r="L174" s="18">
        <v>0</v>
      </c>
      <c r="M174" s="18">
        <v>0</v>
      </c>
      <c r="N174" s="18">
        <v>0</v>
      </c>
      <c r="O174" s="18">
        <v>0</v>
      </c>
      <c r="P174" s="18">
        <v>1</v>
      </c>
      <c r="Q174" s="18">
        <v>0</v>
      </c>
      <c r="R174" s="34">
        <v>3</v>
      </c>
      <c r="S174" s="34">
        <v>3</v>
      </c>
      <c r="T174" s="34">
        <v>2</v>
      </c>
      <c r="U174" s="34">
        <v>8</v>
      </c>
      <c r="V174" s="34">
        <v>33</v>
      </c>
      <c r="X174" s="18">
        <f t="shared" si="23"/>
        <v>22</v>
      </c>
      <c r="Y174" s="18">
        <f t="shared" si="24"/>
        <v>0</v>
      </c>
      <c r="Z174" s="18">
        <f t="shared" si="25"/>
        <v>6</v>
      </c>
      <c r="AA174" s="18">
        <f t="shared" si="26"/>
        <v>165</v>
      </c>
      <c r="AB174" s="18">
        <f>ROUND(($F174-SUM($O174:$P174))*'Cust MB Ind True Rate Spread'!$E$25,0)</f>
        <v>5</v>
      </c>
      <c r="AC174" s="18">
        <f t="shared" si="27"/>
        <v>3</v>
      </c>
      <c r="AD174" s="18">
        <f t="shared" si="28"/>
        <v>9</v>
      </c>
      <c r="AE174" s="18">
        <f>ROUND(($H174-SUM($R174:$S174))*'Cust MB Ind True Rate Spread'!$H$25,0)</f>
        <v>6</v>
      </c>
      <c r="AF174" s="18">
        <f t="shared" si="29"/>
        <v>9</v>
      </c>
      <c r="AG174" s="18">
        <f>ROUND(($I174-SUM($T174:$U174))*'Cust MB Ind True Rate Spread'!$J$25,0)</f>
        <v>2</v>
      </c>
      <c r="AH174" s="34">
        <f t="shared" si="22"/>
        <v>1</v>
      </c>
    </row>
    <row r="175" spans="1:34">
      <c r="A175" s="18">
        <f t="shared" si="30"/>
        <v>2026</v>
      </c>
      <c r="B175" s="18" t="s">
        <v>34</v>
      </c>
      <c r="C175" s="34">
        <v>22</v>
      </c>
      <c r="D175" s="18">
        <v>0</v>
      </c>
      <c r="E175" s="34">
        <v>6</v>
      </c>
      <c r="F175" s="34">
        <v>171</v>
      </c>
      <c r="G175" s="34">
        <v>3</v>
      </c>
      <c r="H175" s="34">
        <v>21</v>
      </c>
      <c r="I175" s="34">
        <v>21</v>
      </c>
      <c r="J175" s="34">
        <v>34</v>
      </c>
      <c r="L175" s="18">
        <v>0</v>
      </c>
      <c r="M175" s="18">
        <v>0</v>
      </c>
      <c r="N175" s="18">
        <v>0</v>
      </c>
      <c r="O175" s="18">
        <v>0</v>
      </c>
      <c r="P175" s="18">
        <v>1</v>
      </c>
      <c r="Q175" s="18">
        <v>0</v>
      </c>
      <c r="R175" s="34">
        <v>3</v>
      </c>
      <c r="S175" s="34">
        <v>3</v>
      </c>
      <c r="T175" s="34">
        <v>2</v>
      </c>
      <c r="U175" s="34">
        <v>8</v>
      </c>
      <c r="V175" s="34">
        <v>33</v>
      </c>
      <c r="X175" s="18">
        <f t="shared" si="23"/>
        <v>22</v>
      </c>
      <c r="Y175" s="18">
        <f t="shared" si="24"/>
        <v>0</v>
      </c>
      <c r="Z175" s="18">
        <f t="shared" si="25"/>
        <v>6</v>
      </c>
      <c r="AA175" s="18">
        <f t="shared" si="26"/>
        <v>165</v>
      </c>
      <c r="AB175" s="18">
        <f>ROUND(($F175-SUM($O175:$P175))*'Cust MB Ind True Rate Spread'!$E$25,0)</f>
        <v>5</v>
      </c>
      <c r="AC175" s="18">
        <f t="shared" si="27"/>
        <v>3</v>
      </c>
      <c r="AD175" s="18">
        <f t="shared" si="28"/>
        <v>9</v>
      </c>
      <c r="AE175" s="18">
        <f>ROUND(($H175-SUM($R175:$S175))*'Cust MB Ind True Rate Spread'!$H$25,0)</f>
        <v>6</v>
      </c>
      <c r="AF175" s="18">
        <f t="shared" si="29"/>
        <v>9</v>
      </c>
      <c r="AG175" s="18">
        <f>ROUND(($I175-SUM($T175:$U175))*'Cust MB Ind True Rate Spread'!$J$25,0)</f>
        <v>2</v>
      </c>
      <c r="AH175" s="34">
        <f t="shared" si="22"/>
        <v>1</v>
      </c>
    </row>
    <row r="176" spans="1:34">
      <c r="A176" s="18">
        <f t="shared" si="30"/>
        <v>2026</v>
      </c>
      <c r="B176" s="18" t="s">
        <v>35</v>
      </c>
      <c r="C176" s="34">
        <v>22</v>
      </c>
      <c r="D176" s="18">
        <v>0</v>
      </c>
      <c r="E176" s="34">
        <v>6</v>
      </c>
      <c r="F176" s="34">
        <v>171</v>
      </c>
      <c r="G176" s="34">
        <v>3</v>
      </c>
      <c r="H176" s="34">
        <v>21</v>
      </c>
      <c r="I176" s="34">
        <v>21</v>
      </c>
      <c r="J176" s="34">
        <v>34</v>
      </c>
      <c r="L176" s="18">
        <v>0</v>
      </c>
      <c r="M176" s="18">
        <v>0</v>
      </c>
      <c r="N176" s="18">
        <v>0</v>
      </c>
      <c r="O176" s="18">
        <v>0</v>
      </c>
      <c r="P176" s="18">
        <v>1</v>
      </c>
      <c r="Q176" s="18">
        <v>0</v>
      </c>
      <c r="R176" s="34">
        <v>3</v>
      </c>
      <c r="S176" s="34">
        <v>3</v>
      </c>
      <c r="T176" s="34">
        <v>2</v>
      </c>
      <c r="U176" s="34">
        <v>8</v>
      </c>
      <c r="V176" s="34">
        <v>33</v>
      </c>
      <c r="X176" s="18">
        <f t="shared" si="23"/>
        <v>22</v>
      </c>
      <c r="Y176" s="18">
        <f t="shared" si="24"/>
        <v>0</v>
      </c>
      <c r="Z176" s="18">
        <f t="shared" si="25"/>
        <v>6</v>
      </c>
      <c r="AA176" s="18">
        <f t="shared" si="26"/>
        <v>165</v>
      </c>
      <c r="AB176" s="18">
        <f>ROUND(($F176-SUM($O176:$P176))*'Cust MB Ind True Rate Spread'!$E$25,0)</f>
        <v>5</v>
      </c>
      <c r="AC176" s="18">
        <f t="shared" si="27"/>
        <v>3</v>
      </c>
      <c r="AD176" s="18">
        <f t="shared" si="28"/>
        <v>9</v>
      </c>
      <c r="AE176" s="18">
        <f>ROUND(($H176-SUM($R176:$S176))*'Cust MB Ind True Rate Spread'!$H$25,0)</f>
        <v>6</v>
      </c>
      <c r="AF176" s="18">
        <f t="shared" si="29"/>
        <v>9</v>
      </c>
      <c r="AG176" s="18">
        <f>ROUND(($I176-SUM($T176:$U176))*'Cust MB Ind True Rate Spread'!$J$25,0)</f>
        <v>2</v>
      </c>
      <c r="AH176" s="34">
        <f t="shared" si="22"/>
        <v>1</v>
      </c>
    </row>
    <row r="177" spans="1:34">
      <c r="A177" s="18">
        <f t="shared" si="30"/>
        <v>2026</v>
      </c>
      <c r="B177" s="18" t="s">
        <v>36</v>
      </c>
      <c r="C177" s="34">
        <v>22</v>
      </c>
      <c r="D177" s="18">
        <v>0</v>
      </c>
      <c r="E177" s="34">
        <v>6</v>
      </c>
      <c r="F177" s="34">
        <v>171</v>
      </c>
      <c r="G177" s="34">
        <v>3</v>
      </c>
      <c r="H177" s="34">
        <v>21</v>
      </c>
      <c r="I177" s="34">
        <v>21</v>
      </c>
      <c r="J177" s="34">
        <v>34</v>
      </c>
      <c r="L177" s="18">
        <v>0</v>
      </c>
      <c r="M177" s="18">
        <v>0</v>
      </c>
      <c r="N177" s="18">
        <v>0</v>
      </c>
      <c r="O177" s="18">
        <v>0</v>
      </c>
      <c r="P177" s="18">
        <v>1</v>
      </c>
      <c r="Q177" s="18">
        <v>0</v>
      </c>
      <c r="R177" s="34">
        <v>3</v>
      </c>
      <c r="S177" s="34">
        <v>3</v>
      </c>
      <c r="T177" s="34">
        <v>2</v>
      </c>
      <c r="U177" s="34">
        <v>8</v>
      </c>
      <c r="V177" s="34">
        <v>33</v>
      </c>
      <c r="X177" s="18">
        <f t="shared" si="23"/>
        <v>22</v>
      </c>
      <c r="Y177" s="18">
        <f t="shared" si="24"/>
        <v>0</v>
      </c>
      <c r="Z177" s="18">
        <f t="shared" si="25"/>
        <v>6</v>
      </c>
      <c r="AA177" s="18">
        <f t="shared" si="26"/>
        <v>165</v>
      </c>
      <c r="AB177" s="18">
        <f>ROUND(($F177-SUM($O177:$P177))*'Cust MB Ind True Rate Spread'!$E$25,0)</f>
        <v>5</v>
      </c>
      <c r="AC177" s="18">
        <f t="shared" si="27"/>
        <v>3</v>
      </c>
      <c r="AD177" s="18">
        <f t="shared" si="28"/>
        <v>9</v>
      </c>
      <c r="AE177" s="18">
        <f>ROUND(($H177-SUM($R177:$S177))*'Cust MB Ind True Rate Spread'!$H$25,0)</f>
        <v>6</v>
      </c>
      <c r="AF177" s="18">
        <f t="shared" si="29"/>
        <v>9</v>
      </c>
      <c r="AG177" s="18">
        <f>ROUND(($I177-SUM($T177:$U177))*'Cust MB Ind True Rate Spread'!$J$25,0)</f>
        <v>2</v>
      </c>
      <c r="AH177" s="34">
        <f t="shared" si="22"/>
        <v>1</v>
      </c>
    </row>
    <row r="178" spans="1:34">
      <c r="A178" s="18">
        <f t="shared" si="30"/>
        <v>2026</v>
      </c>
      <c r="B178" s="18" t="s">
        <v>41</v>
      </c>
      <c r="C178" s="34">
        <v>22</v>
      </c>
      <c r="D178" s="18">
        <v>0</v>
      </c>
      <c r="E178" s="34">
        <v>6</v>
      </c>
      <c r="F178" s="34">
        <v>171</v>
      </c>
      <c r="G178" s="34">
        <v>3</v>
      </c>
      <c r="H178" s="34">
        <v>21</v>
      </c>
      <c r="I178" s="34">
        <v>21</v>
      </c>
      <c r="J178" s="34">
        <v>34</v>
      </c>
      <c r="L178" s="18">
        <v>0</v>
      </c>
      <c r="M178" s="18">
        <v>0</v>
      </c>
      <c r="N178" s="18">
        <v>0</v>
      </c>
      <c r="O178" s="18">
        <v>0</v>
      </c>
      <c r="P178" s="18">
        <v>1</v>
      </c>
      <c r="Q178" s="18">
        <v>0</v>
      </c>
      <c r="R178" s="34">
        <v>3</v>
      </c>
      <c r="S178" s="34">
        <v>3</v>
      </c>
      <c r="T178" s="34">
        <v>2</v>
      </c>
      <c r="U178" s="34">
        <v>8</v>
      </c>
      <c r="V178" s="34">
        <v>33</v>
      </c>
      <c r="X178" s="18">
        <f t="shared" si="23"/>
        <v>22</v>
      </c>
      <c r="Y178" s="18">
        <f t="shared" si="24"/>
        <v>0</v>
      </c>
      <c r="Z178" s="18">
        <f t="shared" si="25"/>
        <v>6</v>
      </c>
      <c r="AA178" s="18">
        <f t="shared" si="26"/>
        <v>165</v>
      </c>
      <c r="AB178" s="18">
        <f>ROUND(($F178-SUM($O178:$P178))*'Cust MB Ind True Rate Spread'!$E$25,0)</f>
        <v>5</v>
      </c>
      <c r="AC178" s="18">
        <f t="shared" si="27"/>
        <v>3</v>
      </c>
      <c r="AD178" s="18">
        <f t="shared" si="28"/>
        <v>9</v>
      </c>
      <c r="AE178" s="18">
        <f>ROUND(($H178-SUM($R178:$S178))*'Cust MB Ind True Rate Spread'!$H$25,0)</f>
        <v>6</v>
      </c>
      <c r="AF178" s="18">
        <f t="shared" si="29"/>
        <v>9</v>
      </c>
      <c r="AG178" s="18">
        <f>ROUND(($I178-SUM($T178:$U178))*'Cust MB Ind True Rate Spread'!$J$25,0)</f>
        <v>2</v>
      </c>
      <c r="AH178" s="34">
        <f t="shared" si="22"/>
        <v>1</v>
      </c>
    </row>
    <row r="179" spans="1:34">
      <c r="A179" s="18">
        <f t="shared" si="30"/>
        <v>2026</v>
      </c>
      <c r="B179" s="18" t="s">
        <v>42</v>
      </c>
      <c r="C179" s="34">
        <v>22</v>
      </c>
      <c r="D179" s="18">
        <v>0</v>
      </c>
      <c r="E179" s="34">
        <v>6</v>
      </c>
      <c r="F179" s="34">
        <v>171</v>
      </c>
      <c r="G179" s="34">
        <v>3</v>
      </c>
      <c r="H179" s="34">
        <v>21</v>
      </c>
      <c r="I179" s="34">
        <v>21</v>
      </c>
      <c r="J179" s="34">
        <v>34</v>
      </c>
      <c r="L179" s="18">
        <v>0</v>
      </c>
      <c r="M179" s="18">
        <v>0</v>
      </c>
      <c r="N179" s="18">
        <v>0</v>
      </c>
      <c r="O179" s="18">
        <v>0</v>
      </c>
      <c r="P179" s="18">
        <v>1</v>
      </c>
      <c r="Q179" s="18">
        <v>0</v>
      </c>
      <c r="R179" s="34">
        <v>3</v>
      </c>
      <c r="S179" s="34">
        <v>3</v>
      </c>
      <c r="T179" s="34">
        <v>2</v>
      </c>
      <c r="U179" s="34">
        <v>8</v>
      </c>
      <c r="V179" s="34">
        <v>33</v>
      </c>
      <c r="X179" s="18">
        <f t="shared" si="23"/>
        <v>22</v>
      </c>
      <c r="Y179" s="18">
        <f t="shared" si="24"/>
        <v>0</v>
      </c>
      <c r="Z179" s="18">
        <f t="shared" si="25"/>
        <v>6</v>
      </c>
      <c r="AA179" s="18">
        <f t="shared" si="26"/>
        <v>165</v>
      </c>
      <c r="AB179" s="18">
        <f>ROUND(($F179-SUM($O179:$P179))*'Cust MB Ind True Rate Spread'!$E$25,0)</f>
        <v>5</v>
      </c>
      <c r="AC179" s="18">
        <f t="shared" si="27"/>
        <v>3</v>
      </c>
      <c r="AD179" s="18">
        <f t="shared" si="28"/>
        <v>9</v>
      </c>
      <c r="AE179" s="18">
        <f>ROUND(($H179-SUM($R179:$S179))*'Cust MB Ind True Rate Spread'!$H$25,0)</f>
        <v>6</v>
      </c>
      <c r="AF179" s="18">
        <f t="shared" si="29"/>
        <v>9</v>
      </c>
      <c r="AG179" s="18">
        <f>ROUND(($I179-SUM($T179:$U179))*'Cust MB Ind True Rate Spread'!$J$25,0)</f>
        <v>2</v>
      </c>
      <c r="AH179" s="34">
        <f t="shared" si="22"/>
        <v>1</v>
      </c>
    </row>
    <row r="180" spans="1:34">
      <c r="A180" s="18">
        <f t="shared" si="30"/>
        <v>2026</v>
      </c>
      <c r="B180" s="18" t="s">
        <v>43</v>
      </c>
      <c r="C180" s="34">
        <v>22</v>
      </c>
      <c r="D180" s="18">
        <v>0</v>
      </c>
      <c r="E180" s="34">
        <v>6</v>
      </c>
      <c r="F180" s="34">
        <v>171</v>
      </c>
      <c r="G180" s="34">
        <v>3</v>
      </c>
      <c r="H180" s="34">
        <v>21</v>
      </c>
      <c r="I180" s="34">
        <v>21</v>
      </c>
      <c r="J180" s="34">
        <v>34</v>
      </c>
      <c r="L180" s="18">
        <v>0</v>
      </c>
      <c r="M180" s="18">
        <v>0</v>
      </c>
      <c r="N180" s="18">
        <v>0</v>
      </c>
      <c r="O180" s="18">
        <v>0</v>
      </c>
      <c r="P180" s="18">
        <v>1</v>
      </c>
      <c r="Q180" s="18">
        <v>0</v>
      </c>
      <c r="R180" s="34">
        <v>3</v>
      </c>
      <c r="S180" s="34">
        <v>3</v>
      </c>
      <c r="T180" s="34">
        <v>2</v>
      </c>
      <c r="U180" s="34">
        <v>8</v>
      </c>
      <c r="V180" s="34">
        <v>33</v>
      </c>
      <c r="X180" s="18">
        <f t="shared" si="23"/>
        <v>22</v>
      </c>
      <c r="Y180" s="18">
        <f t="shared" si="24"/>
        <v>0</v>
      </c>
      <c r="Z180" s="18">
        <f t="shared" si="25"/>
        <v>6</v>
      </c>
      <c r="AA180" s="18">
        <f t="shared" si="26"/>
        <v>165</v>
      </c>
      <c r="AB180" s="18">
        <f>ROUND(($F180-SUM($O180:$P180))*'Cust MB Ind True Rate Spread'!$E$25,0)</f>
        <v>5</v>
      </c>
      <c r="AC180" s="18">
        <f t="shared" si="27"/>
        <v>3</v>
      </c>
      <c r="AD180" s="18">
        <f t="shared" si="28"/>
        <v>9</v>
      </c>
      <c r="AE180" s="18">
        <f>ROUND(($H180-SUM($R180:$S180))*'Cust MB Ind True Rate Spread'!$H$25,0)</f>
        <v>6</v>
      </c>
      <c r="AF180" s="18">
        <f t="shared" si="29"/>
        <v>9</v>
      </c>
      <c r="AG180" s="18">
        <f>ROUND(($I180-SUM($T180:$U180))*'Cust MB Ind True Rate Spread'!$J$25,0)</f>
        <v>2</v>
      </c>
      <c r="AH180" s="34">
        <f t="shared" si="22"/>
        <v>1</v>
      </c>
    </row>
    <row r="181" spans="1:34">
      <c r="A181" s="18">
        <f t="shared" si="30"/>
        <v>2026</v>
      </c>
      <c r="B181" s="18" t="s">
        <v>44</v>
      </c>
      <c r="C181" s="34">
        <v>22</v>
      </c>
      <c r="D181" s="18">
        <v>0</v>
      </c>
      <c r="E181" s="34">
        <v>6</v>
      </c>
      <c r="F181" s="34">
        <v>171</v>
      </c>
      <c r="G181" s="34">
        <v>3</v>
      </c>
      <c r="H181" s="34">
        <v>21</v>
      </c>
      <c r="I181" s="34">
        <v>21</v>
      </c>
      <c r="J181" s="34">
        <v>34</v>
      </c>
      <c r="L181" s="18">
        <v>0</v>
      </c>
      <c r="M181" s="18">
        <v>0</v>
      </c>
      <c r="N181" s="18">
        <v>0</v>
      </c>
      <c r="O181" s="18">
        <v>0</v>
      </c>
      <c r="P181" s="18">
        <v>1</v>
      </c>
      <c r="Q181" s="18">
        <v>0</v>
      </c>
      <c r="R181" s="34">
        <v>3</v>
      </c>
      <c r="S181" s="34">
        <v>3</v>
      </c>
      <c r="T181" s="34">
        <v>2</v>
      </c>
      <c r="U181" s="34">
        <v>8</v>
      </c>
      <c r="V181" s="34">
        <v>33</v>
      </c>
      <c r="X181" s="18">
        <f t="shared" si="23"/>
        <v>22</v>
      </c>
      <c r="Y181" s="18">
        <f t="shared" si="24"/>
        <v>0</v>
      </c>
      <c r="Z181" s="18">
        <f t="shared" si="25"/>
        <v>6</v>
      </c>
      <c r="AA181" s="18">
        <f t="shared" si="26"/>
        <v>165</v>
      </c>
      <c r="AB181" s="18">
        <f>ROUND(($F181-SUM($O181:$P181))*'Cust MB Ind True Rate Spread'!$E$25,0)</f>
        <v>5</v>
      </c>
      <c r="AC181" s="18">
        <f t="shared" si="27"/>
        <v>3</v>
      </c>
      <c r="AD181" s="18">
        <f t="shared" si="28"/>
        <v>9</v>
      </c>
      <c r="AE181" s="18">
        <f>ROUND(($H181-SUM($R181:$S181))*'Cust MB Ind True Rate Spread'!$H$25,0)</f>
        <v>6</v>
      </c>
      <c r="AF181" s="18">
        <f t="shared" si="29"/>
        <v>9</v>
      </c>
      <c r="AG181" s="18">
        <f>ROUND(($I181-SUM($T181:$U181))*'Cust MB Ind True Rate Spread'!$J$25,0)</f>
        <v>2</v>
      </c>
      <c r="AH181" s="34">
        <f t="shared" si="22"/>
        <v>1</v>
      </c>
    </row>
    <row r="182" spans="1:34">
      <c r="A182" s="18">
        <f t="shared" si="30"/>
        <v>2026</v>
      </c>
      <c r="B182" s="18" t="s">
        <v>45</v>
      </c>
      <c r="C182" s="34">
        <v>22</v>
      </c>
      <c r="D182" s="18">
        <v>0</v>
      </c>
      <c r="E182" s="34">
        <v>6</v>
      </c>
      <c r="F182" s="34">
        <v>171</v>
      </c>
      <c r="G182" s="34">
        <v>3</v>
      </c>
      <c r="H182" s="34">
        <v>21</v>
      </c>
      <c r="I182" s="34">
        <v>21</v>
      </c>
      <c r="J182" s="34">
        <v>34</v>
      </c>
      <c r="L182" s="18">
        <v>0</v>
      </c>
      <c r="M182" s="18">
        <v>0</v>
      </c>
      <c r="N182" s="18">
        <v>0</v>
      </c>
      <c r="O182" s="18">
        <v>0</v>
      </c>
      <c r="P182" s="18">
        <v>1</v>
      </c>
      <c r="Q182" s="18">
        <v>0</v>
      </c>
      <c r="R182" s="34">
        <v>3</v>
      </c>
      <c r="S182" s="34">
        <v>3</v>
      </c>
      <c r="T182" s="34">
        <v>2</v>
      </c>
      <c r="U182" s="34">
        <v>8</v>
      </c>
      <c r="V182" s="34">
        <v>33</v>
      </c>
      <c r="X182" s="18">
        <f t="shared" si="23"/>
        <v>22</v>
      </c>
      <c r="Y182" s="18">
        <f t="shared" si="24"/>
        <v>0</v>
      </c>
      <c r="Z182" s="18">
        <f t="shared" si="25"/>
        <v>6</v>
      </c>
      <c r="AA182" s="18">
        <f t="shared" si="26"/>
        <v>165</v>
      </c>
      <c r="AB182" s="18">
        <f>ROUND(($F182-SUM($O182:$P182))*'Cust MB Ind True Rate Spread'!$E$25,0)</f>
        <v>5</v>
      </c>
      <c r="AC182" s="18">
        <f t="shared" si="27"/>
        <v>3</v>
      </c>
      <c r="AD182" s="18">
        <f t="shared" si="28"/>
        <v>9</v>
      </c>
      <c r="AE182" s="18">
        <f>ROUND(($H182-SUM($R182:$S182))*'Cust MB Ind True Rate Spread'!$H$25,0)</f>
        <v>6</v>
      </c>
      <c r="AF182" s="18">
        <f t="shared" si="29"/>
        <v>9</v>
      </c>
      <c r="AG182" s="18">
        <f>ROUND(($I182-SUM($T182:$U182))*'Cust MB Ind True Rate Spread'!$J$25,0)</f>
        <v>2</v>
      </c>
      <c r="AH182" s="34">
        <f t="shared" si="22"/>
        <v>1</v>
      </c>
    </row>
    <row r="183" spans="1:34">
      <c r="A183" s="18">
        <f t="shared" si="30"/>
        <v>2026</v>
      </c>
      <c r="B183" s="18" t="s">
        <v>46</v>
      </c>
      <c r="C183" s="34">
        <v>22</v>
      </c>
      <c r="D183" s="18">
        <v>0</v>
      </c>
      <c r="E183" s="34">
        <v>6</v>
      </c>
      <c r="F183" s="34">
        <v>171</v>
      </c>
      <c r="G183" s="34">
        <v>3</v>
      </c>
      <c r="H183" s="34">
        <v>21</v>
      </c>
      <c r="I183" s="34">
        <v>21</v>
      </c>
      <c r="J183" s="34">
        <v>34</v>
      </c>
      <c r="L183" s="18">
        <v>0</v>
      </c>
      <c r="M183" s="18">
        <v>0</v>
      </c>
      <c r="N183" s="18">
        <v>0</v>
      </c>
      <c r="O183" s="18">
        <v>0</v>
      </c>
      <c r="P183" s="18">
        <v>1</v>
      </c>
      <c r="Q183" s="18">
        <v>0</v>
      </c>
      <c r="R183" s="34">
        <v>3</v>
      </c>
      <c r="S183" s="34">
        <v>3</v>
      </c>
      <c r="T183" s="34">
        <v>2</v>
      </c>
      <c r="U183" s="34">
        <v>8</v>
      </c>
      <c r="V183" s="34">
        <v>33</v>
      </c>
      <c r="X183" s="18">
        <f t="shared" si="23"/>
        <v>22</v>
      </c>
      <c r="Y183" s="18">
        <f t="shared" si="24"/>
        <v>0</v>
      </c>
      <c r="Z183" s="18">
        <f t="shared" si="25"/>
        <v>6</v>
      </c>
      <c r="AA183" s="18">
        <f t="shared" si="26"/>
        <v>165</v>
      </c>
      <c r="AB183" s="18">
        <f>ROUND(($F183-SUM($O183:$P183))*'Cust MB Ind True Rate Spread'!$E$25,0)</f>
        <v>5</v>
      </c>
      <c r="AC183" s="18">
        <f t="shared" si="27"/>
        <v>3</v>
      </c>
      <c r="AD183" s="18">
        <f t="shared" si="28"/>
        <v>9</v>
      </c>
      <c r="AE183" s="18">
        <f>ROUND(($H183-SUM($R183:$S183))*'Cust MB Ind True Rate Spread'!$H$25,0)</f>
        <v>6</v>
      </c>
      <c r="AF183" s="18">
        <f t="shared" si="29"/>
        <v>9</v>
      </c>
      <c r="AG183" s="18">
        <f>ROUND(($I183-SUM($T183:$U183))*'Cust MB Ind True Rate Spread'!$J$25,0)</f>
        <v>2</v>
      </c>
      <c r="AH183" s="34">
        <f t="shared" si="22"/>
        <v>1</v>
      </c>
    </row>
    <row r="184" spans="1:34">
      <c r="A184" s="18">
        <f t="shared" si="30"/>
        <v>2027</v>
      </c>
      <c r="B184" s="18" t="s">
        <v>31</v>
      </c>
      <c r="C184" s="34">
        <v>22</v>
      </c>
      <c r="D184" s="18">
        <v>0</v>
      </c>
      <c r="E184" s="34">
        <v>6</v>
      </c>
      <c r="F184" s="34">
        <v>171</v>
      </c>
      <c r="G184" s="34">
        <v>3</v>
      </c>
      <c r="H184" s="34">
        <v>21</v>
      </c>
      <c r="I184" s="34">
        <v>21</v>
      </c>
      <c r="J184" s="34">
        <v>34</v>
      </c>
      <c r="L184" s="18">
        <v>0</v>
      </c>
      <c r="M184" s="18">
        <v>0</v>
      </c>
      <c r="N184" s="18">
        <v>0</v>
      </c>
      <c r="O184" s="18">
        <v>0</v>
      </c>
      <c r="P184" s="18">
        <v>1</v>
      </c>
      <c r="Q184" s="18">
        <v>0</v>
      </c>
      <c r="R184" s="34">
        <v>3</v>
      </c>
      <c r="S184" s="34">
        <v>3</v>
      </c>
      <c r="T184" s="34">
        <v>2</v>
      </c>
      <c r="U184" s="34">
        <v>8</v>
      </c>
      <c r="V184" s="34">
        <v>33</v>
      </c>
      <c r="X184" s="18">
        <f t="shared" si="23"/>
        <v>22</v>
      </c>
      <c r="Y184" s="18">
        <f t="shared" si="24"/>
        <v>0</v>
      </c>
      <c r="Z184" s="18">
        <f t="shared" si="25"/>
        <v>6</v>
      </c>
      <c r="AA184" s="18">
        <f t="shared" si="26"/>
        <v>165</v>
      </c>
      <c r="AB184" s="18">
        <f>ROUND(($F184-SUM($O184:$P184))*'Cust MB Ind True Rate Spread'!$E$25,0)</f>
        <v>5</v>
      </c>
      <c r="AC184" s="18">
        <f t="shared" si="27"/>
        <v>3</v>
      </c>
      <c r="AD184" s="18">
        <f t="shared" si="28"/>
        <v>9</v>
      </c>
      <c r="AE184" s="18">
        <f>ROUND(($H184-SUM($R184:$S184))*'Cust MB Ind True Rate Spread'!$H$25,0)</f>
        <v>6</v>
      </c>
      <c r="AF184" s="18">
        <f t="shared" si="29"/>
        <v>9</v>
      </c>
      <c r="AG184" s="18">
        <f>ROUND(($I184-SUM($T184:$U184))*'Cust MB Ind True Rate Spread'!$J$25,0)</f>
        <v>2</v>
      </c>
      <c r="AH184" s="34">
        <f t="shared" si="22"/>
        <v>1</v>
      </c>
    </row>
    <row r="185" spans="1:34">
      <c r="A185" s="18">
        <f t="shared" si="30"/>
        <v>2027</v>
      </c>
      <c r="B185" s="18" t="s">
        <v>32</v>
      </c>
      <c r="C185" s="34">
        <v>22</v>
      </c>
      <c r="D185" s="18">
        <v>0</v>
      </c>
      <c r="E185" s="34">
        <v>6</v>
      </c>
      <c r="F185" s="34">
        <v>171</v>
      </c>
      <c r="G185" s="34">
        <v>3</v>
      </c>
      <c r="H185" s="34">
        <v>21</v>
      </c>
      <c r="I185" s="34">
        <v>21</v>
      </c>
      <c r="J185" s="34">
        <v>34</v>
      </c>
      <c r="L185" s="18">
        <v>0</v>
      </c>
      <c r="M185" s="18">
        <v>0</v>
      </c>
      <c r="N185" s="18">
        <v>0</v>
      </c>
      <c r="O185" s="18">
        <v>0</v>
      </c>
      <c r="P185" s="18">
        <v>1</v>
      </c>
      <c r="Q185" s="18">
        <v>0</v>
      </c>
      <c r="R185" s="34">
        <v>3</v>
      </c>
      <c r="S185" s="34">
        <v>3</v>
      </c>
      <c r="T185" s="34">
        <v>2</v>
      </c>
      <c r="U185" s="34">
        <v>8</v>
      </c>
      <c r="V185" s="34">
        <v>33</v>
      </c>
      <c r="X185" s="18">
        <f t="shared" si="23"/>
        <v>22</v>
      </c>
      <c r="Y185" s="18">
        <f t="shared" si="24"/>
        <v>0</v>
      </c>
      <c r="Z185" s="18">
        <f t="shared" si="25"/>
        <v>6</v>
      </c>
      <c r="AA185" s="18">
        <f t="shared" si="26"/>
        <v>165</v>
      </c>
      <c r="AB185" s="18">
        <f>ROUND(($F185-SUM($O185:$P185))*'Cust MB Ind True Rate Spread'!$E$25,0)</f>
        <v>5</v>
      </c>
      <c r="AC185" s="18">
        <f t="shared" si="27"/>
        <v>3</v>
      </c>
      <c r="AD185" s="18">
        <f t="shared" si="28"/>
        <v>9</v>
      </c>
      <c r="AE185" s="18">
        <f>ROUND(($H185-SUM($R185:$S185))*'Cust MB Ind True Rate Spread'!$H$25,0)</f>
        <v>6</v>
      </c>
      <c r="AF185" s="18">
        <f t="shared" si="29"/>
        <v>9</v>
      </c>
      <c r="AG185" s="18">
        <f>ROUND(($I185-SUM($T185:$U185))*'Cust MB Ind True Rate Spread'!$J$25,0)</f>
        <v>2</v>
      </c>
      <c r="AH185" s="34">
        <f t="shared" si="22"/>
        <v>1</v>
      </c>
    </row>
    <row r="186" spans="1:34">
      <c r="A186" s="18">
        <f t="shared" si="30"/>
        <v>2027</v>
      </c>
      <c r="B186" s="18" t="s">
        <v>33</v>
      </c>
      <c r="C186" s="34">
        <v>22</v>
      </c>
      <c r="D186" s="18">
        <v>0</v>
      </c>
      <c r="E186" s="34">
        <v>6</v>
      </c>
      <c r="F186" s="34">
        <v>172</v>
      </c>
      <c r="G186" s="34">
        <v>3</v>
      </c>
      <c r="H186" s="34">
        <v>21</v>
      </c>
      <c r="I186" s="34">
        <v>21</v>
      </c>
      <c r="J186" s="34">
        <v>34</v>
      </c>
      <c r="L186" s="18">
        <v>0</v>
      </c>
      <c r="M186" s="18">
        <v>0</v>
      </c>
      <c r="N186" s="18">
        <v>0</v>
      </c>
      <c r="O186" s="18">
        <v>0</v>
      </c>
      <c r="P186" s="18">
        <v>1</v>
      </c>
      <c r="Q186" s="18">
        <v>0</v>
      </c>
      <c r="R186" s="34">
        <v>3</v>
      </c>
      <c r="S186" s="34">
        <v>3</v>
      </c>
      <c r="T186" s="34">
        <v>2</v>
      </c>
      <c r="U186" s="34">
        <v>8</v>
      </c>
      <c r="V186" s="34">
        <v>33</v>
      </c>
      <c r="X186" s="18">
        <f t="shared" si="23"/>
        <v>22</v>
      </c>
      <c r="Y186" s="18">
        <f t="shared" si="24"/>
        <v>0</v>
      </c>
      <c r="Z186" s="18">
        <f t="shared" si="25"/>
        <v>6</v>
      </c>
      <c r="AA186" s="18">
        <f t="shared" si="26"/>
        <v>166</v>
      </c>
      <c r="AB186" s="18">
        <f>ROUND(($F186-SUM($O186:$P186))*'Cust MB Ind True Rate Spread'!$E$25,0)</f>
        <v>5</v>
      </c>
      <c r="AC186" s="18">
        <f t="shared" si="27"/>
        <v>3</v>
      </c>
      <c r="AD186" s="18">
        <f t="shared" si="28"/>
        <v>9</v>
      </c>
      <c r="AE186" s="18">
        <f>ROUND(($H186-SUM($R186:$S186))*'Cust MB Ind True Rate Spread'!$H$25,0)</f>
        <v>6</v>
      </c>
      <c r="AF186" s="18">
        <f t="shared" si="29"/>
        <v>9</v>
      </c>
      <c r="AG186" s="18">
        <f>ROUND(($I186-SUM($T186:$U186))*'Cust MB Ind True Rate Spread'!$J$25,0)</f>
        <v>2</v>
      </c>
      <c r="AH186" s="34">
        <f t="shared" si="22"/>
        <v>1</v>
      </c>
    </row>
    <row r="187" spans="1:34">
      <c r="A187" s="18">
        <f t="shared" si="30"/>
        <v>2027</v>
      </c>
      <c r="B187" s="18" t="s">
        <v>34</v>
      </c>
      <c r="C187" s="34">
        <v>22</v>
      </c>
      <c r="D187" s="18">
        <v>0</v>
      </c>
      <c r="E187" s="34">
        <v>6</v>
      </c>
      <c r="F187" s="34">
        <v>172</v>
      </c>
      <c r="G187" s="34">
        <v>3</v>
      </c>
      <c r="H187" s="34">
        <v>21</v>
      </c>
      <c r="I187" s="34">
        <v>21</v>
      </c>
      <c r="J187" s="34">
        <v>34</v>
      </c>
      <c r="L187" s="18">
        <v>0</v>
      </c>
      <c r="M187" s="18">
        <v>0</v>
      </c>
      <c r="N187" s="18">
        <v>0</v>
      </c>
      <c r="O187" s="18">
        <v>0</v>
      </c>
      <c r="P187" s="18">
        <v>1</v>
      </c>
      <c r="Q187" s="18">
        <v>0</v>
      </c>
      <c r="R187" s="34">
        <v>3</v>
      </c>
      <c r="S187" s="34">
        <v>3</v>
      </c>
      <c r="T187" s="34">
        <v>2</v>
      </c>
      <c r="U187" s="34">
        <v>8</v>
      </c>
      <c r="V187" s="34">
        <v>33</v>
      </c>
      <c r="X187" s="18">
        <f t="shared" si="23"/>
        <v>22</v>
      </c>
      <c r="Y187" s="18">
        <f t="shared" si="24"/>
        <v>0</v>
      </c>
      <c r="Z187" s="18">
        <f t="shared" si="25"/>
        <v>6</v>
      </c>
      <c r="AA187" s="18">
        <f t="shared" si="26"/>
        <v>166</v>
      </c>
      <c r="AB187" s="18">
        <f>ROUND(($F187-SUM($O187:$P187))*'Cust MB Ind True Rate Spread'!$E$25,0)</f>
        <v>5</v>
      </c>
      <c r="AC187" s="18">
        <f t="shared" si="27"/>
        <v>3</v>
      </c>
      <c r="AD187" s="18">
        <f t="shared" si="28"/>
        <v>9</v>
      </c>
      <c r="AE187" s="18">
        <f>ROUND(($H187-SUM($R187:$S187))*'Cust MB Ind True Rate Spread'!$H$25,0)</f>
        <v>6</v>
      </c>
      <c r="AF187" s="18">
        <f t="shared" si="29"/>
        <v>9</v>
      </c>
      <c r="AG187" s="18">
        <f>ROUND(($I187-SUM($T187:$U187))*'Cust MB Ind True Rate Spread'!$J$25,0)</f>
        <v>2</v>
      </c>
      <c r="AH187" s="34">
        <f t="shared" si="22"/>
        <v>1</v>
      </c>
    </row>
    <row r="188" spans="1:34">
      <c r="A188" s="18">
        <f t="shared" si="30"/>
        <v>2027</v>
      </c>
      <c r="B188" s="18" t="s">
        <v>35</v>
      </c>
      <c r="C188" s="34">
        <v>22</v>
      </c>
      <c r="D188" s="18">
        <v>0</v>
      </c>
      <c r="E188" s="34">
        <v>6</v>
      </c>
      <c r="F188" s="34">
        <v>172</v>
      </c>
      <c r="G188" s="34">
        <v>3</v>
      </c>
      <c r="H188" s="34">
        <v>21</v>
      </c>
      <c r="I188" s="34">
        <v>21</v>
      </c>
      <c r="J188" s="34">
        <v>34</v>
      </c>
      <c r="L188" s="18">
        <v>0</v>
      </c>
      <c r="M188" s="18">
        <v>0</v>
      </c>
      <c r="N188" s="18">
        <v>0</v>
      </c>
      <c r="O188" s="18">
        <v>0</v>
      </c>
      <c r="P188" s="18">
        <v>1</v>
      </c>
      <c r="Q188" s="18">
        <v>0</v>
      </c>
      <c r="R188" s="34">
        <v>3</v>
      </c>
      <c r="S188" s="34">
        <v>3</v>
      </c>
      <c r="T188" s="34">
        <v>2</v>
      </c>
      <c r="U188" s="34">
        <v>8</v>
      </c>
      <c r="V188" s="34">
        <v>33</v>
      </c>
      <c r="X188" s="18">
        <f t="shared" si="23"/>
        <v>22</v>
      </c>
      <c r="Y188" s="18">
        <f t="shared" si="24"/>
        <v>0</v>
      </c>
      <c r="Z188" s="18">
        <f t="shared" si="25"/>
        <v>6</v>
      </c>
      <c r="AA188" s="18">
        <f t="shared" si="26"/>
        <v>166</v>
      </c>
      <c r="AB188" s="18">
        <f>ROUND(($F188-SUM($O188:$P188))*'Cust MB Ind True Rate Spread'!$E$25,0)</f>
        <v>5</v>
      </c>
      <c r="AC188" s="18">
        <f t="shared" si="27"/>
        <v>3</v>
      </c>
      <c r="AD188" s="18">
        <f t="shared" si="28"/>
        <v>9</v>
      </c>
      <c r="AE188" s="18">
        <f>ROUND(($H188-SUM($R188:$S188))*'Cust MB Ind True Rate Spread'!$H$25,0)</f>
        <v>6</v>
      </c>
      <c r="AF188" s="18">
        <f t="shared" si="29"/>
        <v>9</v>
      </c>
      <c r="AG188" s="18">
        <f>ROUND(($I188-SUM($T188:$U188))*'Cust MB Ind True Rate Spread'!$J$25,0)</f>
        <v>2</v>
      </c>
      <c r="AH188" s="34">
        <f t="shared" si="22"/>
        <v>1</v>
      </c>
    </row>
    <row r="189" spans="1:34">
      <c r="A189" s="18">
        <f t="shared" si="30"/>
        <v>2027</v>
      </c>
      <c r="B189" s="18" t="s">
        <v>36</v>
      </c>
      <c r="C189" s="34">
        <v>22</v>
      </c>
      <c r="D189" s="18">
        <v>0</v>
      </c>
      <c r="E189" s="34">
        <v>6</v>
      </c>
      <c r="F189" s="34">
        <v>172</v>
      </c>
      <c r="G189" s="34">
        <v>3</v>
      </c>
      <c r="H189" s="34">
        <v>21</v>
      </c>
      <c r="I189" s="34">
        <v>21</v>
      </c>
      <c r="J189" s="34">
        <v>34</v>
      </c>
      <c r="L189" s="18">
        <v>0</v>
      </c>
      <c r="M189" s="18">
        <v>0</v>
      </c>
      <c r="N189" s="18">
        <v>0</v>
      </c>
      <c r="O189" s="18">
        <v>0</v>
      </c>
      <c r="P189" s="18">
        <v>1</v>
      </c>
      <c r="Q189" s="18">
        <v>0</v>
      </c>
      <c r="R189" s="34">
        <v>3</v>
      </c>
      <c r="S189" s="34">
        <v>3</v>
      </c>
      <c r="T189" s="34">
        <v>2</v>
      </c>
      <c r="U189" s="34">
        <v>8</v>
      </c>
      <c r="V189" s="34">
        <v>33</v>
      </c>
      <c r="X189" s="18">
        <f t="shared" si="23"/>
        <v>22</v>
      </c>
      <c r="Y189" s="18">
        <f t="shared" si="24"/>
        <v>0</v>
      </c>
      <c r="Z189" s="18">
        <f t="shared" si="25"/>
        <v>6</v>
      </c>
      <c r="AA189" s="18">
        <f t="shared" si="26"/>
        <v>166</v>
      </c>
      <c r="AB189" s="18">
        <f>ROUND(($F189-SUM($O189:$P189))*'Cust MB Ind True Rate Spread'!$E$25,0)</f>
        <v>5</v>
      </c>
      <c r="AC189" s="18">
        <f t="shared" si="27"/>
        <v>3</v>
      </c>
      <c r="AD189" s="18">
        <f t="shared" si="28"/>
        <v>9</v>
      </c>
      <c r="AE189" s="18">
        <f>ROUND(($H189-SUM($R189:$S189))*'Cust MB Ind True Rate Spread'!$H$25,0)</f>
        <v>6</v>
      </c>
      <c r="AF189" s="18">
        <f t="shared" si="29"/>
        <v>9</v>
      </c>
      <c r="AG189" s="18">
        <f>ROUND(($I189-SUM($T189:$U189))*'Cust MB Ind True Rate Spread'!$J$25,0)</f>
        <v>2</v>
      </c>
      <c r="AH189" s="34">
        <f t="shared" si="22"/>
        <v>1</v>
      </c>
    </row>
    <row r="190" spans="1:34">
      <c r="A190" s="18">
        <f t="shared" si="30"/>
        <v>2027</v>
      </c>
      <c r="B190" s="18" t="s">
        <v>41</v>
      </c>
      <c r="C190" s="34">
        <v>22</v>
      </c>
      <c r="D190" s="18">
        <v>0</v>
      </c>
      <c r="E190" s="34">
        <v>6</v>
      </c>
      <c r="F190" s="34">
        <v>172</v>
      </c>
      <c r="G190" s="34">
        <v>3</v>
      </c>
      <c r="H190" s="34">
        <v>21</v>
      </c>
      <c r="I190" s="34">
        <v>21</v>
      </c>
      <c r="J190" s="34">
        <v>34</v>
      </c>
      <c r="L190" s="18">
        <v>0</v>
      </c>
      <c r="M190" s="18">
        <v>0</v>
      </c>
      <c r="N190" s="18">
        <v>0</v>
      </c>
      <c r="O190" s="18">
        <v>0</v>
      </c>
      <c r="P190" s="18">
        <v>1</v>
      </c>
      <c r="Q190" s="18">
        <v>0</v>
      </c>
      <c r="R190" s="34">
        <v>3</v>
      </c>
      <c r="S190" s="34">
        <v>3</v>
      </c>
      <c r="T190" s="34">
        <v>2</v>
      </c>
      <c r="U190" s="34">
        <v>8</v>
      </c>
      <c r="V190" s="34">
        <v>33</v>
      </c>
      <c r="X190" s="18">
        <f t="shared" si="23"/>
        <v>22</v>
      </c>
      <c r="Y190" s="18">
        <f t="shared" si="24"/>
        <v>0</v>
      </c>
      <c r="Z190" s="18">
        <f t="shared" si="25"/>
        <v>6</v>
      </c>
      <c r="AA190" s="18">
        <f t="shared" si="26"/>
        <v>166</v>
      </c>
      <c r="AB190" s="18">
        <f>ROUND(($F190-SUM($O190:$P190))*'Cust MB Ind True Rate Spread'!$E$25,0)</f>
        <v>5</v>
      </c>
      <c r="AC190" s="18">
        <f t="shared" si="27"/>
        <v>3</v>
      </c>
      <c r="AD190" s="18">
        <f t="shared" si="28"/>
        <v>9</v>
      </c>
      <c r="AE190" s="18">
        <f>ROUND(($H190-SUM($R190:$S190))*'Cust MB Ind True Rate Spread'!$H$25,0)</f>
        <v>6</v>
      </c>
      <c r="AF190" s="18">
        <f t="shared" si="29"/>
        <v>9</v>
      </c>
      <c r="AG190" s="18">
        <f>ROUND(($I190-SUM($T190:$U190))*'Cust MB Ind True Rate Spread'!$J$25,0)</f>
        <v>2</v>
      </c>
      <c r="AH190" s="34">
        <f t="shared" si="22"/>
        <v>1</v>
      </c>
    </row>
    <row r="191" spans="1:34">
      <c r="A191" s="18">
        <f t="shared" si="30"/>
        <v>2027</v>
      </c>
      <c r="B191" s="18" t="s">
        <v>42</v>
      </c>
      <c r="C191" s="34">
        <v>22</v>
      </c>
      <c r="D191" s="18">
        <v>0</v>
      </c>
      <c r="E191" s="34">
        <v>6</v>
      </c>
      <c r="F191" s="34">
        <v>172</v>
      </c>
      <c r="G191" s="34">
        <v>3</v>
      </c>
      <c r="H191" s="34">
        <v>21</v>
      </c>
      <c r="I191" s="34">
        <v>21</v>
      </c>
      <c r="J191" s="34">
        <v>34</v>
      </c>
      <c r="L191" s="18">
        <v>0</v>
      </c>
      <c r="M191" s="18">
        <v>0</v>
      </c>
      <c r="N191" s="18">
        <v>0</v>
      </c>
      <c r="O191" s="18">
        <v>0</v>
      </c>
      <c r="P191" s="18">
        <v>1</v>
      </c>
      <c r="Q191" s="18">
        <v>0</v>
      </c>
      <c r="R191" s="34">
        <v>3</v>
      </c>
      <c r="S191" s="34">
        <v>3</v>
      </c>
      <c r="T191" s="34">
        <v>2</v>
      </c>
      <c r="U191" s="34">
        <v>8</v>
      </c>
      <c r="V191" s="34">
        <v>33</v>
      </c>
      <c r="X191" s="18">
        <f t="shared" si="23"/>
        <v>22</v>
      </c>
      <c r="Y191" s="18">
        <f t="shared" si="24"/>
        <v>0</v>
      </c>
      <c r="Z191" s="18">
        <f t="shared" si="25"/>
        <v>6</v>
      </c>
      <c r="AA191" s="18">
        <f t="shared" si="26"/>
        <v>166</v>
      </c>
      <c r="AB191" s="18">
        <f>ROUND(($F191-SUM($O191:$P191))*'Cust MB Ind True Rate Spread'!$E$25,0)</f>
        <v>5</v>
      </c>
      <c r="AC191" s="18">
        <f t="shared" si="27"/>
        <v>3</v>
      </c>
      <c r="AD191" s="18">
        <f t="shared" si="28"/>
        <v>9</v>
      </c>
      <c r="AE191" s="18">
        <f>ROUND(($H191-SUM($R191:$S191))*'Cust MB Ind True Rate Spread'!$H$25,0)</f>
        <v>6</v>
      </c>
      <c r="AF191" s="18">
        <f t="shared" si="29"/>
        <v>9</v>
      </c>
      <c r="AG191" s="18">
        <f>ROUND(($I191-SUM($T191:$U191))*'Cust MB Ind True Rate Spread'!$J$25,0)</f>
        <v>2</v>
      </c>
      <c r="AH191" s="34">
        <f t="shared" si="22"/>
        <v>1</v>
      </c>
    </row>
    <row r="192" spans="1:34">
      <c r="A192" s="18">
        <f t="shared" si="30"/>
        <v>2027</v>
      </c>
      <c r="B192" s="18" t="s">
        <v>43</v>
      </c>
      <c r="C192" s="34">
        <v>22</v>
      </c>
      <c r="D192" s="18">
        <v>0</v>
      </c>
      <c r="E192" s="34">
        <v>6</v>
      </c>
      <c r="F192" s="34">
        <v>172</v>
      </c>
      <c r="G192" s="34">
        <v>3</v>
      </c>
      <c r="H192" s="34">
        <v>21</v>
      </c>
      <c r="I192" s="34">
        <v>21</v>
      </c>
      <c r="J192" s="34">
        <v>34</v>
      </c>
      <c r="L192" s="18">
        <v>0</v>
      </c>
      <c r="M192" s="18">
        <v>0</v>
      </c>
      <c r="N192" s="18">
        <v>0</v>
      </c>
      <c r="O192" s="18">
        <v>0</v>
      </c>
      <c r="P192" s="18">
        <v>1</v>
      </c>
      <c r="Q192" s="18">
        <v>0</v>
      </c>
      <c r="R192" s="34">
        <v>3</v>
      </c>
      <c r="S192" s="34">
        <v>3</v>
      </c>
      <c r="T192" s="34">
        <v>2</v>
      </c>
      <c r="U192" s="34">
        <v>8</v>
      </c>
      <c r="V192" s="34">
        <v>33</v>
      </c>
      <c r="X192" s="18">
        <f t="shared" si="23"/>
        <v>22</v>
      </c>
      <c r="Y192" s="18">
        <f t="shared" si="24"/>
        <v>0</v>
      </c>
      <c r="Z192" s="18">
        <f t="shared" si="25"/>
        <v>6</v>
      </c>
      <c r="AA192" s="18">
        <f t="shared" si="26"/>
        <v>166</v>
      </c>
      <c r="AB192" s="18">
        <f>ROUND(($F192-SUM($O192:$P192))*'Cust MB Ind True Rate Spread'!$E$25,0)</f>
        <v>5</v>
      </c>
      <c r="AC192" s="18">
        <f t="shared" si="27"/>
        <v>3</v>
      </c>
      <c r="AD192" s="18">
        <f t="shared" si="28"/>
        <v>9</v>
      </c>
      <c r="AE192" s="18">
        <f>ROUND(($H192-SUM($R192:$S192))*'Cust MB Ind True Rate Spread'!$H$25,0)</f>
        <v>6</v>
      </c>
      <c r="AF192" s="18">
        <f t="shared" si="29"/>
        <v>9</v>
      </c>
      <c r="AG192" s="18">
        <f>ROUND(($I192-SUM($T192:$U192))*'Cust MB Ind True Rate Spread'!$J$25,0)</f>
        <v>2</v>
      </c>
      <c r="AH192" s="34">
        <f t="shared" si="22"/>
        <v>1</v>
      </c>
    </row>
    <row r="193" spans="1:34">
      <c r="A193" s="18">
        <f t="shared" si="30"/>
        <v>2027</v>
      </c>
      <c r="B193" s="18" t="s">
        <v>44</v>
      </c>
      <c r="C193" s="34">
        <v>22</v>
      </c>
      <c r="D193" s="18">
        <v>0</v>
      </c>
      <c r="E193" s="34">
        <v>6</v>
      </c>
      <c r="F193" s="34">
        <v>172</v>
      </c>
      <c r="G193" s="34">
        <v>3</v>
      </c>
      <c r="H193" s="34">
        <v>21</v>
      </c>
      <c r="I193" s="34">
        <v>21</v>
      </c>
      <c r="J193" s="34">
        <v>34</v>
      </c>
      <c r="L193" s="18">
        <v>0</v>
      </c>
      <c r="M193" s="18">
        <v>0</v>
      </c>
      <c r="N193" s="18">
        <v>0</v>
      </c>
      <c r="O193" s="18">
        <v>0</v>
      </c>
      <c r="P193" s="18">
        <v>1</v>
      </c>
      <c r="Q193" s="18">
        <v>0</v>
      </c>
      <c r="R193" s="34">
        <v>3</v>
      </c>
      <c r="S193" s="34">
        <v>3</v>
      </c>
      <c r="T193" s="34">
        <v>2</v>
      </c>
      <c r="U193" s="34">
        <v>8</v>
      </c>
      <c r="V193" s="34">
        <v>33</v>
      </c>
      <c r="X193" s="18">
        <f t="shared" si="23"/>
        <v>22</v>
      </c>
      <c r="Y193" s="18">
        <f t="shared" si="24"/>
        <v>0</v>
      </c>
      <c r="Z193" s="18">
        <f t="shared" si="25"/>
        <v>6</v>
      </c>
      <c r="AA193" s="18">
        <f t="shared" si="26"/>
        <v>166</v>
      </c>
      <c r="AB193" s="18">
        <f>ROUND(($F193-SUM($O193:$P193))*'Cust MB Ind True Rate Spread'!$E$25,0)</f>
        <v>5</v>
      </c>
      <c r="AC193" s="18">
        <f t="shared" si="27"/>
        <v>3</v>
      </c>
      <c r="AD193" s="18">
        <f t="shared" si="28"/>
        <v>9</v>
      </c>
      <c r="AE193" s="18">
        <f>ROUND(($H193-SUM($R193:$S193))*'Cust MB Ind True Rate Spread'!$H$25,0)</f>
        <v>6</v>
      </c>
      <c r="AF193" s="18">
        <f t="shared" si="29"/>
        <v>9</v>
      </c>
      <c r="AG193" s="18">
        <f>ROUND(($I193-SUM($T193:$U193))*'Cust MB Ind True Rate Spread'!$J$25,0)</f>
        <v>2</v>
      </c>
      <c r="AH193" s="34">
        <f t="shared" si="22"/>
        <v>1</v>
      </c>
    </row>
    <row r="194" spans="1:34">
      <c r="A194" s="18">
        <f t="shared" si="30"/>
        <v>2027</v>
      </c>
      <c r="B194" s="18" t="s">
        <v>45</v>
      </c>
      <c r="C194" s="34">
        <v>22</v>
      </c>
      <c r="D194" s="18">
        <v>0</v>
      </c>
      <c r="E194" s="34">
        <v>6</v>
      </c>
      <c r="F194" s="34">
        <v>172</v>
      </c>
      <c r="G194" s="34">
        <v>3</v>
      </c>
      <c r="H194" s="34">
        <v>21</v>
      </c>
      <c r="I194" s="34">
        <v>21</v>
      </c>
      <c r="J194" s="34">
        <v>34</v>
      </c>
      <c r="L194" s="18">
        <v>0</v>
      </c>
      <c r="M194" s="18">
        <v>0</v>
      </c>
      <c r="N194" s="18">
        <v>0</v>
      </c>
      <c r="O194" s="18">
        <v>0</v>
      </c>
      <c r="P194" s="18">
        <v>1</v>
      </c>
      <c r="Q194" s="18">
        <v>0</v>
      </c>
      <c r="R194" s="34">
        <v>3</v>
      </c>
      <c r="S194" s="34">
        <v>3</v>
      </c>
      <c r="T194" s="34">
        <v>2</v>
      </c>
      <c r="U194" s="34">
        <v>8</v>
      </c>
      <c r="V194" s="34">
        <v>33</v>
      </c>
      <c r="X194" s="18">
        <f t="shared" si="23"/>
        <v>22</v>
      </c>
      <c r="Y194" s="18">
        <f t="shared" si="24"/>
        <v>0</v>
      </c>
      <c r="Z194" s="18">
        <f t="shared" si="25"/>
        <v>6</v>
      </c>
      <c r="AA194" s="18">
        <f t="shared" si="26"/>
        <v>166</v>
      </c>
      <c r="AB194" s="18">
        <f>ROUND(($F194-SUM($O194:$P194))*'Cust MB Ind True Rate Spread'!$E$25,0)</f>
        <v>5</v>
      </c>
      <c r="AC194" s="18">
        <f t="shared" si="27"/>
        <v>3</v>
      </c>
      <c r="AD194" s="18">
        <f t="shared" si="28"/>
        <v>9</v>
      </c>
      <c r="AE194" s="18">
        <f>ROUND(($H194-SUM($R194:$S194))*'Cust MB Ind True Rate Spread'!$H$25,0)</f>
        <v>6</v>
      </c>
      <c r="AF194" s="18">
        <f t="shared" si="29"/>
        <v>9</v>
      </c>
      <c r="AG194" s="18">
        <f>ROUND(($I194-SUM($T194:$U194))*'Cust MB Ind True Rate Spread'!$J$25,0)</f>
        <v>2</v>
      </c>
      <c r="AH194" s="34">
        <f t="shared" si="22"/>
        <v>1</v>
      </c>
    </row>
    <row r="195" spans="1:34">
      <c r="A195" s="18">
        <f t="shared" si="30"/>
        <v>2027</v>
      </c>
      <c r="B195" s="18" t="s">
        <v>46</v>
      </c>
      <c r="C195" s="34">
        <v>22</v>
      </c>
      <c r="D195" s="18">
        <v>0</v>
      </c>
      <c r="E195" s="34">
        <v>6</v>
      </c>
      <c r="F195" s="34">
        <v>172</v>
      </c>
      <c r="G195" s="34">
        <v>3</v>
      </c>
      <c r="H195" s="34">
        <v>21</v>
      </c>
      <c r="I195" s="34">
        <v>21</v>
      </c>
      <c r="J195" s="34">
        <v>34</v>
      </c>
      <c r="L195" s="18">
        <v>0</v>
      </c>
      <c r="M195" s="18">
        <v>0</v>
      </c>
      <c r="N195" s="18">
        <v>0</v>
      </c>
      <c r="O195" s="18">
        <v>0</v>
      </c>
      <c r="P195" s="18">
        <v>1</v>
      </c>
      <c r="Q195" s="18">
        <v>0</v>
      </c>
      <c r="R195" s="34">
        <v>3</v>
      </c>
      <c r="S195" s="34">
        <v>3</v>
      </c>
      <c r="T195" s="34">
        <v>2</v>
      </c>
      <c r="U195" s="34">
        <v>8</v>
      </c>
      <c r="V195" s="34">
        <v>33</v>
      </c>
      <c r="X195" s="18">
        <f t="shared" si="23"/>
        <v>22</v>
      </c>
      <c r="Y195" s="18">
        <f t="shared" si="24"/>
        <v>0</v>
      </c>
      <c r="Z195" s="18">
        <f t="shared" si="25"/>
        <v>6</v>
      </c>
      <c r="AA195" s="18">
        <f t="shared" si="26"/>
        <v>166</v>
      </c>
      <c r="AB195" s="18">
        <f>ROUND(($F195-SUM($O195:$P195))*'Cust MB Ind True Rate Spread'!$E$25,0)</f>
        <v>5</v>
      </c>
      <c r="AC195" s="18">
        <f t="shared" si="27"/>
        <v>3</v>
      </c>
      <c r="AD195" s="18">
        <f t="shared" si="28"/>
        <v>9</v>
      </c>
      <c r="AE195" s="18">
        <f>ROUND(($H195-SUM($R195:$S195))*'Cust MB Ind True Rate Spread'!$H$25,0)</f>
        <v>6</v>
      </c>
      <c r="AF195" s="18">
        <f t="shared" si="29"/>
        <v>9</v>
      </c>
      <c r="AG195" s="18">
        <f>ROUND(($I195-SUM($T195:$U195))*'Cust MB Ind True Rate Spread'!$J$25,0)</f>
        <v>2</v>
      </c>
      <c r="AH195" s="34">
        <f t="shared" si="22"/>
        <v>1</v>
      </c>
    </row>
    <row r="196" spans="1:34">
      <c r="A196" s="18">
        <f t="shared" si="30"/>
        <v>2028</v>
      </c>
      <c r="B196" s="18" t="s">
        <v>31</v>
      </c>
      <c r="C196" s="34">
        <v>22</v>
      </c>
      <c r="D196" s="18">
        <v>0</v>
      </c>
      <c r="E196" s="34">
        <v>6</v>
      </c>
      <c r="F196" s="34">
        <v>172</v>
      </c>
      <c r="G196" s="34">
        <v>3</v>
      </c>
      <c r="H196" s="34">
        <v>21</v>
      </c>
      <c r="I196" s="34">
        <v>21</v>
      </c>
      <c r="J196" s="34">
        <v>34</v>
      </c>
      <c r="L196" s="18">
        <v>0</v>
      </c>
      <c r="M196" s="18">
        <v>0</v>
      </c>
      <c r="N196" s="18">
        <v>0</v>
      </c>
      <c r="O196" s="18">
        <v>0</v>
      </c>
      <c r="P196" s="18">
        <v>1</v>
      </c>
      <c r="Q196" s="18">
        <v>0</v>
      </c>
      <c r="R196" s="34">
        <v>3</v>
      </c>
      <c r="S196" s="34">
        <v>3</v>
      </c>
      <c r="T196" s="34">
        <v>2</v>
      </c>
      <c r="U196" s="34">
        <v>8</v>
      </c>
      <c r="V196" s="34">
        <v>33</v>
      </c>
      <c r="X196" s="18">
        <f t="shared" si="23"/>
        <v>22</v>
      </c>
      <c r="Y196" s="18">
        <f t="shared" si="24"/>
        <v>0</v>
      </c>
      <c r="Z196" s="18">
        <f t="shared" si="25"/>
        <v>6</v>
      </c>
      <c r="AA196" s="18">
        <f t="shared" si="26"/>
        <v>166</v>
      </c>
      <c r="AB196" s="18">
        <f>ROUND(($F196-SUM($O196:$P196))*'Cust MB Ind True Rate Spread'!$E$25,0)</f>
        <v>5</v>
      </c>
      <c r="AC196" s="18">
        <f t="shared" si="27"/>
        <v>3</v>
      </c>
      <c r="AD196" s="18">
        <f t="shared" si="28"/>
        <v>9</v>
      </c>
      <c r="AE196" s="18">
        <f>ROUND(($H196-SUM($R196:$S196))*'Cust MB Ind True Rate Spread'!$H$25,0)</f>
        <v>6</v>
      </c>
      <c r="AF196" s="18">
        <f t="shared" si="29"/>
        <v>9</v>
      </c>
      <c r="AG196" s="18">
        <f>ROUND(($I196-SUM($T196:$U196))*'Cust MB Ind True Rate Spread'!$J$25,0)</f>
        <v>2</v>
      </c>
      <c r="AH196" s="34">
        <f t="shared" si="22"/>
        <v>1</v>
      </c>
    </row>
    <row r="197" spans="1:34">
      <c r="A197" s="18">
        <f t="shared" si="30"/>
        <v>2028</v>
      </c>
      <c r="B197" s="18" t="s">
        <v>32</v>
      </c>
      <c r="C197" s="34">
        <v>22</v>
      </c>
      <c r="D197" s="18">
        <v>0</v>
      </c>
      <c r="E197" s="34">
        <v>6</v>
      </c>
      <c r="F197" s="34">
        <v>172</v>
      </c>
      <c r="G197" s="34">
        <v>3</v>
      </c>
      <c r="H197" s="34">
        <v>21</v>
      </c>
      <c r="I197" s="34">
        <v>21</v>
      </c>
      <c r="J197" s="34">
        <v>34</v>
      </c>
      <c r="L197" s="18">
        <v>0</v>
      </c>
      <c r="M197" s="18">
        <v>0</v>
      </c>
      <c r="N197" s="18">
        <v>0</v>
      </c>
      <c r="O197" s="18">
        <v>0</v>
      </c>
      <c r="P197" s="18">
        <v>1</v>
      </c>
      <c r="Q197" s="18">
        <v>0</v>
      </c>
      <c r="R197" s="34">
        <v>3</v>
      </c>
      <c r="S197" s="34">
        <v>3</v>
      </c>
      <c r="T197" s="34">
        <v>2</v>
      </c>
      <c r="U197" s="34">
        <v>8</v>
      </c>
      <c r="V197" s="34">
        <v>33</v>
      </c>
      <c r="X197" s="18">
        <f t="shared" si="23"/>
        <v>22</v>
      </c>
      <c r="Y197" s="18">
        <f t="shared" si="24"/>
        <v>0</v>
      </c>
      <c r="Z197" s="18">
        <f t="shared" si="25"/>
        <v>6</v>
      </c>
      <c r="AA197" s="18">
        <f t="shared" si="26"/>
        <v>166</v>
      </c>
      <c r="AB197" s="18">
        <f>ROUND(($F197-SUM($O197:$P197))*'Cust MB Ind True Rate Spread'!$E$25,0)</f>
        <v>5</v>
      </c>
      <c r="AC197" s="18">
        <f t="shared" si="27"/>
        <v>3</v>
      </c>
      <c r="AD197" s="18">
        <f t="shared" si="28"/>
        <v>9</v>
      </c>
      <c r="AE197" s="18">
        <f>ROUND(($H197-SUM($R197:$S197))*'Cust MB Ind True Rate Spread'!$H$25,0)</f>
        <v>6</v>
      </c>
      <c r="AF197" s="18">
        <f t="shared" si="29"/>
        <v>9</v>
      </c>
      <c r="AG197" s="18">
        <f>ROUND(($I197-SUM($T197:$U197))*'Cust MB Ind True Rate Spread'!$J$25,0)</f>
        <v>2</v>
      </c>
      <c r="AH197" s="34">
        <f t="shared" si="22"/>
        <v>1</v>
      </c>
    </row>
    <row r="198" spans="1:34">
      <c r="A198" s="18">
        <f t="shared" si="30"/>
        <v>2028</v>
      </c>
      <c r="B198" s="18" t="s">
        <v>33</v>
      </c>
      <c r="C198" s="34">
        <v>22</v>
      </c>
      <c r="D198" s="18">
        <v>0</v>
      </c>
      <c r="E198" s="34">
        <v>6</v>
      </c>
      <c r="F198" s="34">
        <v>174</v>
      </c>
      <c r="G198" s="34">
        <v>3</v>
      </c>
      <c r="H198" s="34">
        <v>21</v>
      </c>
      <c r="I198" s="34">
        <v>21</v>
      </c>
      <c r="J198" s="34">
        <v>34</v>
      </c>
      <c r="L198" s="18">
        <v>0</v>
      </c>
      <c r="M198" s="18">
        <v>0</v>
      </c>
      <c r="N198" s="18">
        <v>0</v>
      </c>
      <c r="O198" s="18">
        <v>0</v>
      </c>
      <c r="P198" s="18">
        <v>1</v>
      </c>
      <c r="Q198" s="18">
        <v>0</v>
      </c>
      <c r="R198" s="34">
        <v>3</v>
      </c>
      <c r="S198" s="34">
        <v>3</v>
      </c>
      <c r="T198" s="34">
        <v>2</v>
      </c>
      <c r="U198" s="34">
        <v>8</v>
      </c>
      <c r="V198" s="34">
        <v>33</v>
      </c>
      <c r="X198" s="18">
        <f t="shared" si="23"/>
        <v>22</v>
      </c>
      <c r="Y198" s="18">
        <f t="shared" si="24"/>
        <v>0</v>
      </c>
      <c r="Z198" s="18">
        <f t="shared" si="25"/>
        <v>6</v>
      </c>
      <c r="AA198" s="18">
        <f t="shared" si="26"/>
        <v>168</v>
      </c>
      <c r="AB198" s="18">
        <f>ROUND(($F198-SUM($O198:$P198))*'Cust MB Ind True Rate Spread'!$E$25,0)</f>
        <v>5</v>
      </c>
      <c r="AC198" s="18">
        <f t="shared" si="27"/>
        <v>3</v>
      </c>
      <c r="AD198" s="18">
        <f t="shared" si="28"/>
        <v>9</v>
      </c>
      <c r="AE198" s="18">
        <f>ROUND(($H198-SUM($R198:$S198))*'Cust MB Ind True Rate Spread'!$H$25,0)</f>
        <v>6</v>
      </c>
      <c r="AF198" s="18">
        <f t="shared" si="29"/>
        <v>9</v>
      </c>
      <c r="AG198" s="18">
        <f>ROUND(($I198-SUM($T198:$U198))*'Cust MB Ind True Rate Spread'!$J$25,0)</f>
        <v>2</v>
      </c>
      <c r="AH198" s="34">
        <f t="shared" si="22"/>
        <v>1</v>
      </c>
    </row>
    <row r="199" spans="1:34">
      <c r="A199" s="18">
        <f t="shared" si="30"/>
        <v>2028</v>
      </c>
      <c r="B199" s="18" t="s">
        <v>34</v>
      </c>
      <c r="C199" s="34">
        <v>22</v>
      </c>
      <c r="D199" s="18">
        <v>0</v>
      </c>
      <c r="E199" s="34">
        <v>6</v>
      </c>
      <c r="F199" s="34">
        <v>174</v>
      </c>
      <c r="G199" s="34">
        <v>3</v>
      </c>
      <c r="H199" s="34">
        <v>21</v>
      </c>
      <c r="I199" s="34">
        <v>21</v>
      </c>
      <c r="J199" s="34">
        <v>34</v>
      </c>
      <c r="L199" s="18">
        <v>0</v>
      </c>
      <c r="M199" s="18">
        <v>0</v>
      </c>
      <c r="N199" s="18">
        <v>0</v>
      </c>
      <c r="O199" s="18">
        <v>0</v>
      </c>
      <c r="P199" s="18">
        <v>1</v>
      </c>
      <c r="Q199" s="18">
        <v>0</v>
      </c>
      <c r="R199" s="34">
        <v>3</v>
      </c>
      <c r="S199" s="34">
        <v>3</v>
      </c>
      <c r="T199" s="34">
        <v>2</v>
      </c>
      <c r="U199" s="34">
        <v>8</v>
      </c>
      <c r="V199" s="34">
        <v>33</v>
      </c>
      <c r="X199" s="18">
        <f t="shared" si="23"/>
        <v>22</v>
      </c>
      <c r="Y199" s="18">
        <f t="shared" si="24"/>
        <v>0</v>
      </c>
      <c r="Z199" s="18">
        <f t="shared" si="25"/>
        <v>6</v>
      </c>
      <c r="AA199" s="18">
        <f t="shared" si="26"/>
        <v>168</v>
      </c>
      <c r="AB199" s="18">
        <f>ROUND(($F199-SUM($O199:$P199))*'Cust MB Ind True Rate Spread'!$E$25,0)</f>
        <v>5</v>
      </c>
      <c r="AC199" s="18">
        <f t="shared" si="27"/>
        <v>3</v>
      </c>
      <c r="AD199" s="18">
        <f t="shared" si="28"/>
        <v>9</v>
      </c>
      <c r="AE199" s="18">
        <f>ROUND(($H199-SUM($R199:$S199))*'Cust MB Ind True Rate Spread'!$H$25,0)</f>
        <v>6</v>
      </c>
      <c r="AF199" s="18">
        <f t="shared" si="29"/>
        <v>9</v>
      </c>
      <c r="AG199" s="18">
        <f>ROUND(($I199-SUM($T199:$U199))*'Cust MB Ind True Rate Spread'!$J$25,0)</f>
        <v>2</v>
      </c>
      <c r="AH199" s="34">
        <f t="shared" si="22"/>
        <v>1</v>
      </c>
    </row>
    <row r="200" spans="1:34">
      <c r="A200" s="18">
        <f t="shared" si="30"/>
        <v>2028</v>
      </c>
      <c r="B200" s="18" t="s">
        <v>35</v>
      </c>
      <c r="C200" s="34">
        <v>22</v>
      </c>
      <c r="D200" s="18">
        <v>0</v>
      </c>
      <c r="E200" s="34">
        <v>6</v>
      </c>
      <c r="F200" s="34">
        <v>174</v>
      </c>
      <c r="G200" s="34">
        <v>3</v>
      </c>
      <c r="H200" s="34">
        <v>21</v>
      </c>
      <c r="I200" s="34">
        <v>21</v>
      </c>
      <c r="J200" s="34">
        <v>34</v>
      </c>
      <c r="L200" s="18">
        <v>0</v>
      </c>
      <c r="M200" s="18">
        <v>0</v>
      </c>
      <c r="N200" s="18">
        <v>0</v>
      </c>
      <c r="O200" s="18">
        <v>0</v>
      </c>
      <c r="P200" s="18">
        <v>1</v>
      </c>
      <c r="Q200" s="18">
        <v>0</v>
      </c>
      <c r="R200" s="34">
        <v>3</v>
      </c>
      <c r="S200" s="34">
        <v>3</v>
      </c>
      <c r="T200" s="34">
        <v>2</v>
      </c>
      <c r="U200" s="34">
        <v>8</v>
      </c>
      <c r="V200" s="34">
        <v>33</v>
      </c>
      <c r="X200" s="18">
        <f t="shared" si="23"/>
        <v>22</v>
      </c>
      <c r="Y200" s="18">
        <f t="shared" si="24"/>
        <v>0</v>
      </c>
      <c r="Z200" s="18">
        <f t="shared" si="25"/>
        <v>6</v>
      </c>
      <c r="AA200" s="18">
        <f t="shared" si="26"/>
        <v>168</v>
      </c>
      <c r="AB200" s="18">
        <f>ROUND(($F200-SUM($O200:$P200))*'Cust MB Ind True Rate Spread'!$E$25,0)</f>
        <v>5</v>
      </c>
      <c r="AC200" s="18">
        <f t="shared" si="27"/>
        <v>3</v>
      </c>
      <c r="AD200" s="18">
        <f t="shared" si="28"/>
        <v>9</v>
      </c>
      <c r="AE200" s="18">
        <f>ROUND(($H200-SUM($R200:$S200))*'Cust MB Ind True Rate Spread'!$H$25,0)</f>
        <v>6</v>
      </c>
      <c r="AF200" s="18">
        <f t="shared" si="29"/>
        <v>9</v>
      </c>
      <c r="AG200" s="18">
        <f>ROUND(($I200-SUM($T200:$U200))*'Cust MB Ind True Rate Spread'!$J$25,0)</f>
        <v>2</v>
      </c>
      <c r="AH200" s="34">
        <f t="shared" si="22"/>
        <v>1</v>
      </c>
    </row>
    <row r="201" spans="1:34">
      <c r="A201" s="18">
        <f t="shared" si="30"/>
        <v>2028</v>
      </c>
      <c r="B201" s="18" t="s">
        <v>36</v>
      </c>
      <c r="C201" s="34">
        <v>22</v>
      </c>
      <c r="D201" s="18">
        <v>0</v>
      </c>
      <c r="E201" s="34">
        <v>6</v>
      </c>
      <c r="F201" s="34">
        <v>174</v>
      </c>
      <c r="G201" s="34">
        <v>3</v>
      </c>
      <c r="H201" s="34">
        <v>21</v>
      </c>
      <c r="I201" s="34">
        <v>21</v>
      </c>
      <c r="J201" s="34">
        <v>34</v>
      </c>
      <c r="L201" s="18">
        <v>0</v>
      </c>
      <c r="M201" s="18">
        <v>0</v>
      </c>
      <c r="N201" s="18">
        <v>0</v>
      </c>
      <c r="O201" s="18">
        <v>0</v>
      </c>
      <c r="P201" s="18">
        <v>1</v>
      </c>
      <c r="Q201" s="18">
        <v>0</v>
      </c>
      <c r="R201" s="34">
        <v>3</v>
      </c>
      <c r="S201" s="34">
        <v>3</v>
      </c>
      <c r="T201" s="34">
        <v>2</v>
      </c>
      <c r="U201" s="34">
        <v>8</v>
      </c>
      <c r="V201" s="34">
        <v>33</v>
      </c>
      <c r="X201" s="18">
        <f t="shared" si="23"/>
        <v>22</v>
      </c>
      <c r="Y201" s="18">
        <f t="shared" si="24"/>
        <v>0</v>
      </c>
      <c r="Z201" s="18">
        <f t="shared" si="25"/>
        <v>6</v>
      </c>
      <c r="AA201" s="18">
        <f t="shared" si="26"/>
        <v>168</v>
      </c>
      <c r="AB201" s="18">
        <f>ROUND(($F201-SUM($O201:$P201))*'Cust MB Ind True Rate Spread'!$E$25,0)</f>
        <v>5</v>
      </c>
      <c r="AC201" s="18">
        <f t="shared" si="27"/>
        <v>3</v>
      </c>
      <c r="AD201" s="18">
        <f t="shared" si="28"/>
        <v>9</v>
      </c>
      <c r="AE201" s="18">
        <f>ROUND(($H201-SUM($R201:$S201))*'Cust MB Ind True Rate Spread'!$H$25,0)</f>
        <v>6</v>
      </c>
      <c r="AF201" s="18">
        <f t="shared" si="29"/>
        <v>9</v>
      </c>
      <c r="AG201" s="18">
        <f>ROUND(($I201-SUM($T201:$U201))*'Cust MB Ind True Rate Spread'!$J$25,0)</f>
        <v>2</v>
      </c>
      <c r="AH201" s="34">
        <f t="shared" si="22"/>
        <v>1</v>
      </c>
    </row>
    <row r="202" spans="1:34">
      <c r="A202" s="18">
        <f t="shared" si="30"/>
        <v>2028</v>
      </c>
      <c r="B202" s="18" t="s">
        <v>41</v>
      </c>
      <c r="C202" s="34">
        <v>22</v>
      </c>
      <c r="D202" s="18">
        <v>0</v>
      </c>
      <c r="E202" s="34">
        <v>6</v>
      </c>
      <c r="F202" s="34">
        <v>174</v>
      </c>
      <c r="G202" s="34">
        <v>3</v>
      </c>
      <c r="H202" s="34">
        <v>21</v>
      </c>
      <c r="I202" s="34">
        <v>21</v>
      </c>
      <c r="J202" s="34">
        <v>34</v>
      </c>
      <c r="L202" s="18">
        <v>0</v>
      </c>
      <c r="M202" s="18">
        <v>0</v>
      </c>
      <c r="N202" s="18">
        <v>0</v>
      </c>
      <c r="O202" s="18">
        <v>0</v>
      </c>
      <c r="P202" s="18">
        <v>1</v>
      </c>
      <c r="Q202" s="18">
        <v>0</v>
      </c>
      <c r="R202" s="34">
        <v>3</v>
      </c>
      <c r="S202" s="34">
        <v>3</v>
      </c>
      <c r="T202" s="34">
        <v>2</v>
      </c>
      <c r="U202" s="34">
        <v>8</v>
      </c>
      <c r="V202" s="34">
        <v>33</v>
      </c>
      <c r="X202" s="18">
        <f t="shared" si="23"/>
        <v>22</v>
      </c>
      <c r="Y202" s="18">
        <f t="shared" si="24"/>
        <v>0</v>
      </c>
      <c r="Z202" s="18">
        <f t="shared" si="25"/>
        <v>6</v>
      </c>
      <c r="AA202" s="18">
        <f t="shared" si="26"/>
        <v>168</v>
      </c>
      <c r="AB202" s="18">
        <f>ROUND(($F202-SUM($O202:$P202))*'Cust MB Ind True Rate Spread'!$E$25,0)</f>
        <v>5</v>
      </c>
      <c r="AC202" s="18">
        <f t="shared" si="27"/>
        <v>3</v>
      </c>
      <c r="AD202" s="18">
        <f t="shared" si="28"/>
        <v>9</v>
      </c>
      <c r="AE202" s="18">
        <f>ROUND(($H202-SUM($R202:$S202))*'Cust MB Ind True Rate Spread'!$H$25,0)</f>
        <v>6</v>
      </c>
      <c r="AF202" s="18">
        <f t="shared" si="29"/>
        <v>9</v>
      </c>
      <c r="AG202" s="18">
        <f>ROUND(($I202-SUM($T202:$U202))*'Cust MB Ind True Rate Spread'!$J$25,0)</f>
        <v>2</v>
      </c>
      <c r="AH202" s="34">
        <f t="shared" ref="AH202:AH265" si="31">J202-V202</f>
        <v>1</v>
      </c>
    </row>
    <row r="203" spans="1:34">
      <c r="A203" s="18">
        <f t="shared" si="30"/>
        <v>2028</v>
      </c>
      <c r="B203" s="18" t="s">
        <v>42</v>
      </c>
      <c r="C203" s="34">
        <v>22</v>
      </c>
      <c r="D203" s="18">
        <v>0</v>
      </c>
      <c r="E203" s="34">
        <v>6</v>
      </c>
      <c r="F203" s="34">
        <v>174</v>
      </c>
      <c r="G203" s="34">
        <v>3</v>
      </c>
      <c r="H203" s="34">
        <v>21</v>
      </c>
      <c r="I203" s="34">
        <v>21</v>
      </c>
      <c r="J203" s="34">
        <v>34</v>
      </c>
      <c r="L203" s="18">
        <v>0</v>
      </c>
      <c r="M203" s="18">
        <v>0</v>
      </c>
      <c r="N203" s="18">
        <v>0</v>
      </c>
      <c r="O203" s="18">
        <v>0</v>
      </c>
      <c r="P203" s="18">
        <v>1</v>
      </c>
      <c r="Q203" s="18">
        <v>0</v>
      </c>
      <c r="R203" s="34">
        <v>3</v>
      </c>
      <c r="S203" s="34">
        <v>3</v>
      </c>
      <c r="T203" s="34">
        <v>2</v>
      </c>
      <c r="U203" s="34">
        <v>8</v>
      </c>
      <c r="V203" s="34">
        <v>33</v>
      </c>
      <c r="X203" s="18">
        <f t="shared" ref="X203:X266" si="32">C203-L203</f>
        <v>22</v>
      </c>
      <c r="Y203" s="18">
        <f t="shared" ref="Y203:Y266" si="33">D203-M203</f>
        <v>0</v>
      </c>
      <c r="Z203" s="18">
        <f t="shared" ref="Z203:Z266" si="34">E203-N203</f>
        <v>6</v>
      </c>
      <c r="AA203" s="18">
        <f t="shared" ref="AA203:AA266" si="35">$F203-SUM($O203:$P203)-$AB203</f>
        <v>168</v>
      </c>
      <c r="AB203" s="18">
        <f>ROUND(($F203-SUM($O203:$P203))*'Cust MB Ind True Rate Spread'!$E$25,0)</f>
        <v>5</v>
      </c>
      <c r="AC203" s="18">
        <f t="shared" ref="AC203:AC266" si="36">G203-Q203</f>
        <v>3</v>
      </c>
      <c r="AD203" s="18">
        <f t="shared" ref="AD203:AD266" si="37">$H203-SUM($R203:$S203)-$AE203</f>
        <v>9</v>
      </c>
      <c r="AE203" s="18">
        <f>ROUND(($H203-SUM($R203:$S203))*'Cust MB Ind True Rate Spread'!$H$25,0)</f>
        <v>6</v>
      </c>
      <c r="AF203" s="18">
        <f t="shared" ref="AF203:AF266" si="38">$I203-SUM($T203:$U203)-$AG203</f>
        <v>9</v>
      </c>
      <c r="AG203" s="18">
        <f>ROUND(($I203-SUM($T203:$U203))*'Cust MB Ind True Rate Spread'!$J$25,0)</f>
        <v>2</v>
      </c>
      <c r="AH203" s="34">
        <f t="shared" si="31"/>
        <v>1</v>
      </c>
    </row>
    <row r="204" spans="1:34">
      <c r="A204" s="18">
        <f t="shared" si="30"/>
        <v>2028</v>
      </c>
      <c r="B204" s="18" t="s">
        <v>43</v>
      </c>
      <c r="C204" s="34">
        <v>22</v>
      </c>
      <c r="D204" s="18">
        <v>0</v>
      </c>
      <c r="E204" s="34">
        <v>6</v>
      </c>
      <c r="F204" s="34">
        <v>174</v>
      </c>
      <c r="G204" s="34">
        <v>3</v>
      </c>
      <c r="H204" s="34">
        <v>21</v>
      </c>
      <c r="I204" s="34">
        <v>21</v>
      </c>
      <c r="J204" s="34">
        <v>34</v>
      </c>
      <c r="L204" s="18">
        <v>0</v>
      </c>
      <c r="M204" s="18">
        <v>0</v>
      </c>
      <c r="N204" s="18">
        <v>0</v>
      </c>
      <c r="O204" s="18">
        <v>0</v>
      </c>
      <c r="P204" s="18">
        <v>1</v>
      </c>
      <c r="Q204" s="18">
        <v>0</v>
      </c>
      <c r="R204" s="34">
        <v>3</v>
      </c>
      <c r="S204" s="34">
        <v>3</v>
      </c>
      <c r="T204" s="34">
        <v>2</v>
      </c>
      <c r="U204" s="34">
        <v>8</v>
      </c>
      <c r="V204" s="34">
        <v>33</v>
      </c>
      <c r="X204" s="18">
        <f t="shared" si="32"/>
        <v>22</v>
      </c>
      <c r="Y204" s="18">
        <f t="shared" si="33"/>
        <v>0</v>
      </c>
      <c r="Z204" s="18">
        <f t="shared" si="34"/>
        <v>6</v>
      </c>
      <c r="AA204" s="18">
        <f t="shared" si="35"/>
        <v>168</v>
      </c>
      <c r="AB204" s="18">
        <f>ROUND(($F204-SUM($O204:$P204))*'Cust MB Ind True Rate Spread'!$E$25,0)</f>
        <v>5</v>
      </c>
      <c r="AC204" s="18">
        <f t="shared" si="36"/>
        <v>3</v>
      </c>
      <c r="AD204" s="18">
        <f t="shared" si="37"/>
        <v>9</v>
      </c>
      <c r="AE204" s="18">
        <f>ROUND(($H204-SUM($R204:$S204))*'Cust MB Ind True Rate Spread'!$H$25,0)</f>
        <v>6</v>
      </c>
      <c r="AF204" s="18">
        <f t="shared" si="38"/>
        <v>9</v>
      </c>
      <c r="AG204" s="18">
        <f>ROUND(($I204-SUM($T204:$U204))*'Cust MB Ind True Rate Spread'!$J$25,0)</f>
        <v>2</v>
      </c>
      <c r="AH204" s="34">
        <f t="shared" si="31"/>
        <v>1</v>
      </c>
    </row>
    <row r="205" spans="1:34">
      <c r="A205" s="18">
        <f t="shared" si="30"/>
        <v>2028</v>
      </c>
      <c r="B205" s="18" t="s">
        <v>44</v>
      </c>
      <c r="C205" s="34">
        <v>22</v>
      </c>
      <c r="D205" s="18">
        <v>0</v>
      </c>
      <c r="E205" s="34">
        <v>6</v>
      </c>
      <c r="F205" s="34">
        <v>174</v>
      </c>
      <c r="G205" s="34">
        <v>3</v>
      </c>
      <c r="H205" s="34">
        <v>21</v>
      </c>
      <c r="I205" s="34">
        <v>21</v>
      </c>
      <c r="J205" s="34">
        <v>34</v>
      </c>
      <c r="L205" s="18">
        <v>0</v>
      </c>
      <c r="M205" s="18">
        <v>0</v>
      </c>
      <c r="N205" s="18">
        <v>0</v>
      </c>
      <c r="O205" s="18">
        <v>0</v>
      </c>
      <c r="P205" s="18">
        <v>1</v>
      </c>
      <c r="Q205" s="18">
        <v>0</v>
      </c>
      <c r="R205" s="34">
        <v>3</v>
      </c>
      <c r="S205" s="34">
        <v>3</v>
      </c>
      <c r="T205" s="34">
        <v>2</v>
      </c>
      <c r="U205" s="34">
        <v>8</v>
      </c>
      <c r="V205" s="34">
        <v>33</v>
      </c>
      <c r="X205" s="18">
        <f t="shared" si="32"/>
        <v>22</v>
      </c>
      <c r="Y205" s="18">
        <f t="shared" si="33"/>
        <v>0</v>
      </c>
      <c r="Z205" s="18">
        <f t="shared" si="34"/>
        <v>6</v>
      </c>
      <c r="AA205" s="18">
        <f t="shared" si="35"/>
        <v>168</v>
      </c>
      <c r="AB205" s="18">
        <f>ROUND(($F205-SUM($O205:$P205))*'Cust MB Ind True Rate Spread'!$E$25,0)</f>
        <v>5</v>
      </c>
      <c r="AC205" s="18">
        <f t="shared" si="36"/>
        <v>3</v>
      </c>
      <c r="AD205" s="18">
        <f t="shared" si="37"/>
        <v>9</v>
      </c>
      <c r="AE205" s="18">
        <f>ROUND(($H205-SUM($R205:$S205))*'Cust MB Ind True Rate Spread'!$H$25,0)</f>
        <v>6</v>
      </c>
      <c r="AF205" s="18">
        <f t="shared" si="38"/>
        <v>9</v>
      </c>
      <c r="AG205" s="18">
        <f>ROUND(($I205-SUM($T205:$U205))*'Cust MB Ind True Rate Spread'!$J$25,0)</f>
        <v>2</v>
      </c>
      <c r="AH205" s="34">
        <f t="shared" si="31"/>
        <v>1</v>
      </c>
    </row>
    <row r="206" spans="1:34">
      <c r="A206" s="18">
        <f t="shared" si="30"/>
        <v>2028</v>
      </c>
      <c r="B206" s="18" t="s">
        <v>45</v>
      </c>
      <c r="C206" s="34">
        <v>22</v>
      </c>
      <c r="D206" s="18">
        <v>0</v>
      </c>
      <c r="E206" s="34">
        <v>6</v>
      </c>
      <c r="F206" s="34">
        <v>174</v>
      </c>
      <c r="G206" s="34">
        <v>3</v>
      </c>
      <c r="H206" s="34">
        <v>21</v>
      </c>
      <c r="I206" s="34">
        <v>21</v>
      </c>
      <c r="J206" s="34">
        <v>34</v>
      </c>
      <c r="L206" s="18">
        <v>0</v>
      </c>
      <c r="M206" s="18">
        <v>0</v>
      </c>
      <c r="N206" s="18">
        <v>0</v>
      </c>
      <c r="O206" s="18">
        <v>0</v>
      </c>
      <c r="P206" s="18">
        <v>1</v>
      </c>
      <c r="Q206" s="18">
        <v>0</v>
      </c>
      <c r="R206" s="34">
        <v>3</v>
      </c>
      <c r="S206" s="34">
        <v>3</v>
      </c>
      <c r="T206" s="34">
        <v>2</v>
      </c>
      <c r="U206" s="34">
        <v>8</v>
      </c>
      <c r="V206" s="34">
        <v>33</v>
      </c>
      <c r="X206" s="18">
        <f t="shared" si="32"/>
        <v>22</v>
      </c>
      <c r="Y206" s="18">
        <f t="shared" si="33"/>
        <v>0</v>
      </c>
      <c r="Z206" s="18">
        <f t="shared" si="34"/>
        <v>6</v>
      </c>
      <c r="AA206" s="18">
        <f t="shared" si="35"/>
        <v>168</v>
      </c>
      <c r="AB206" s="18">
        <f>ROUND(($F206-SUM($O206:$P206))*'Cust MB Ind True Rate Spread'!$E$25,0)</f>
        <v>5</v>
      </c>
      <c r="AC206" s="18">
        <f t="shared" si="36"/>
        <v>3</v>
      </c>
      <c r="AD206" s="18">
        <f t="shared" si="37"/>
        <v>9</v>
      </c>
      <c r="AE206" s="18">
        <f>ROUND(($H206-SUM($R206:$S206))*'Cust MB Ind True Rate Spread'!$H$25,0)</f>
        <v>6</v>
      </c>
      <c r="AF206" s="18">
        <f t="shared" si="38"/>
        <v>9</v>
      </c>
      <c r="AG206" s="18">
        <f>ROUND(($I206-SUM($T206:$U206))*'Cust MB Ind True Rate Spread'!$J$25,0)</f>
        <v>2</v>
      </c>
      <c r="AH206" s="34">
        <f t="shared" si="31"/>
        <v>1</v>
      </c>
    </row>
    <row r="207" spans="1:34">
      <c r="A207" s="18">
        <f t="shared" si="30"/>
        <v>2028</v>
      </c>
      <c r="B207" s="18" t="s">
        <v>46</v>
      </c>
      <c r="C207" s="34">
        <v>22</v>
      </c>
      <c r="D207" s="18">
        <v>0</v>
      </c>
      <c r="E207" s="34">
        <v>6</v>
      </c>
      <c r="F207" s="34">
        <v>174</v>
      </c>
      <c r="G207" s="34">
        <v>3</v>
      </c>
      <c r="H207" s="34">
        <v>21</v>
      </c>
      <c r="I207" s="34">
        <v>21</v>
      </c>
      <c r="J207" s="34">
        <v>34</v>
      </c>
      <c r="L207" s="18">
        <v>0</v>
      </c>
      <c r="M207" s="18">
        <v>0</v>
      </c>
      <c r="N207" s="18">
        <v>0</v>
      </c>
      <c r="O207" s="18">
        <v>0</v>
      </c>
      <c r="P207" s="18">
        <v>1</v>
      </c>
      <c r="Q207" s="18">
        <v>0</v>
      </c>
      <c r="R207" s="34">
        <v>3</v>
      </c>
      <c r="S207" s="34">
        <v>3</v>
      </c>
      <c r="T207" s="34">
        <v>2</v>
      </c>
      <c r="U207" s="34">
        <v>8</v>
      </c>
      <c r="V207" s="34">
        <v>33</v>
      </c>
      <c r="X207" s="18">
        <f t="shared" si="32"/>
        <v>22</v>
      </c>
      <c r="Y207" s="18">
        <f t="shared" si="33"/>
        <v>0</v>
      </c>
      <c r="Z207" s="18">
        <f t="shared" si="34"/>
        <v>6</v>
      </c>
      <c r="AA207" s="18">
        <f t="shared" si="35"/>
        <v>168</v>
      </c>
      <c r="AB207" s="18">
        <f>ROUND(($F207-SUM($O207:$P207))*'Cust MB Ind True Rate Spread'!$E$25,0)</f>
        <v>5</v>
      </c>
      <c r="AC207" s="18">
        <f t="shared" si="36"/>
        <v>3</v>
      </c>
      <c r="AD207" s="18">
        <f t="shared" si="37"/>
        <v>9</v>
      </c>
      <c r="AE207" s="18">
        <f>ROUND(($H207-SUM($R207:$S207))*'Cust MB Ind True Rate Spread'!$H$25,0)</f>
        <v>6</v>
      </c>
      <c r="AF207" s="18">
        <f t="shared" si="38"/>
        <v>9</v>
      </c>
      <c r="AG207" s="18">
        <f>ROUND(($I207-SUM($T207:$U207))*'Cust MB Ind True Rate Spread'!$J$25,0)</f>
        <v>2</v>
      </c>
      <c r="AH207" s="34">
        <f t="shared" si="31"/>
        <v>1</v>
      </c>
    </row>
    <row r="208" spans="1:34">
      <c r="A208" s="18">
        <f t="shared" si="30"/>
        <v>2029</v>
      </c>
      <c r="B208" s="18" t="s">
        <v>31</v>
      </c>
      <c r="C208" s="34">
        <v>22</v>
      </c>
      <c r="D208" s="18">
        <v>0</v>
      </c>
      <c r="E208" s="34">
        <v>6</v>
      </c>
      <c r="F208" s="34">
        <v>174</v>
      </c>
      <c r="G208" s="34">
        <v>3</v>
      </c>
      <c r="H208" s="34">
        <v>21</v>
      </c>
      <c r="I208" s="34">
        <v>21</v>
      </c>
      <c r="J208" s="34">
        <v>34</v>
      </c>
      <c r="L208" s="18">
        <v>0</v>
      </c>
      <c r="M208" s="18">
        <v>0</v>
      </c>
      <c r="N208" s="18">
        <v>0</v>
      </c>
      <c r="O208" s="18">
        <v>0</v>
      </c>
      <c r="P208" s="18">
        <v>1</v>
      </c>
      <c r="Q208" s="18">
        <v>0</v>
      </c>
      <c r="R208" s="34">
        <v>3</v>
      </c>
      <c r="S208" s="34">
        <v>3</v>
      </c>
      <c r="T208" s="34">
        <v>2</v>
      </c>
      <c r="U208" s="34">
        <v>8</v>
      </c>
      <c r="V208" s="34">
        <v>33</v>
      </c>
      <c r="X208" s="18">
        <f t="shared" si="32"/>
        <v>22</v>
      </c>
      <c r="Y208" s="18">
        <f t="shared" si="33"/>
        <v>0</v>
      </c>
      <c r="Z208" s="18">
        <f t="shared" si="34"/>
        <v>6</v>
      </c>
      <c r="AA208" s="18">
        <f t="shared" si="35"/>
        <v>168</v>
      </c>
      <c r="AB208" s="18">
        <f>ROUND(($F208-SUM($O208:$P208))*'Cust MB Ind True Rate Spread'!$E$25,0)</f>
        <v>5</v>
      </c>
      <c r="AC208" s="18">
        <f t="shared" si="36"/>
        <v>3</v>
      </c>
      <c r="AD208" s="18">
        <f t="shared" si="37"/>
        <v>9</v>
      </c>
      <c r="AE208" s="18">
        <f>ROUND(($H208-SUM($R208:$S208))*'Cust MB Ind True Rate Spread'!$H$25,0)</f>
        <v>6</v>
      </c>
      <c r="AF208" s="18">
        <f t="shared" si="38"/>
        <v>9</v>
      </c>
      <c r="AG208" s="18">
        <f>ROUND(($I208-SUM($T208:$U208))*'Cust MB Ind True Rate Spread'!$J$25,0)</f>
        <v>2</v>
      </c>
      <c r="AH208" s="34">
        <f t="shared" si="31"/>
        <v>1</v>
      </c>
    </row>
    <row r="209" spans="1:34">
      <c r="A209" s="18">
        <f t="shared" si="30"/>
        <v>2029</v>
      </c>
      <c r="B209" s="18" t="s">
        <v>32</v>
      </c>
      <c r="C209" s="34">
        <v>22</v>
      </c>
      <c r="D209" s="18">
        <v>0</v>
      </c>
      <c r="E209" s="34">
        <v>6</v>
      </c>
      <c r="F209" s="34">
        <v>174</v>
      </c>
      <c r="G209" s="34">
        <v>3</v>
      </c>
      <c r="H209" s="34">
        <v>21</v>
      </c>
      <c r="I209" s="34">
        <v>21</v>
      </c>
      <c r="J209" s="34">
        <v>34</v>
      </c>
      <c r="L209" s="18">
        <v>0</v>
      </c>
      <c r="M209" s="18">
        <v>0</v>
      </c>
      <c r="N209" s="18">
        <v>0</v>
      </c>
      <c r="O209" s="18">
        <v>0</v>
      </c>
      <c r="P209" s="18">
        <v>1</v>
      </c>
      <c r="Q209" s="18">
        <v>0</v>
      </c>
      <c r="R209" s="34">
        <v>3</v>
      </c>
      <c r="S209" s="34">
        <v>3</v>
      </c>
      <c r="T209" s="34">
        <v>2</v>
      </c>
      <c r="U209" s="34">
        <v>8</v>
      </c>
      <c r="V209" s="34">
        <v>33</v>
      </c>
      <c r="X209" s="18">
        <f t="shared" si="32"/>
        <v>22</v>
      </c>
      <c r="Y209" s="18">
        <f t="shared" si="33"/>
        <v>0</v>
      </c>
      <c r="Z209" s="18">
        <f t="shared" si="34"/>
        <v>6</v>
      </c>
      <c r="AA209" s="18">
        <f t="shared" si="35"/>
        <v>168</v>
      </c>
      <c r="AB209" s="18">
        <f>ROUND(($F209-SUM($O209:$P209))*'Cust MB Ind True Rate Spread'!$E$25,0)</f>
        <v>5</v>
      </c>
      <c r="AC209" s="18">
        <f t="shared" si="36"/>
        <v>3</v>
      </c>
      <c r="AD209" s="18">
        <f t="shared" si="37"/>
        <v>9</v>
      </c>
      <c r="AE209" s="18">
        <f>ROUND(($H209-SUM($R209:$S209))*'Cust MB Ind True Rate Spread'!$H$25,0)</f>
        <v>6</v>
      </c>
      <c r="AF209" s="18">
        <f t="shared" si="38"/>
        <v>9</v>
      </c>
      <c r="AG209" s="18">
        <f>ROUND(($I209-SUM($T209:$U209))*'Cust MB Ind True Rate Spread'!$J$25,0)</f>
        <v>2</v>
      </c>
      <c r="AH209" s="34">
        <f t="shared" si="31"/>
        <v>1</v>
      </c>
    </row>
    <row r="210" spans="1:34">
      <c r="A210" s="18">
        <f t="shared" si="30"/>
        <v>2029</v>
      </c>
      <c r="B210" s="18" t="s">
        <v>33</v>
      </c>
      <c r="C210" s="34">
        <v>22</v>
      </c>
      <c r="D210" s="18">
        <v>0</v>
      </c>
      <c r="E210" s="34">
        <v>6</v>
      </c>
      <c r="F210" s="34">
        <v>174</v>
      </c>
      <c r="G210" s="34">
        <v>3</v>
      </c>
      <c r="H210" s="34">
        <v>21</v>
      </c>
      <c r="I210" s="34">
        <v>21</v>
      </c>
      <c r="J210" s="34">
        <v>34</v>
      </c>
      <c r="L210" s="18">
        <v>0</v>
      </c>
      <c r="M210" s="18">
        <v>0</v>
      </c>
      <c r="N210" s="18">
        <v>0</v>
      </c>
      <c r="O210" s="18">
        <v>0</v>
      </c>
      <c r="P210" s="18">
        <v>1</v>
      </c>
      <c r="Q210" s="18">
        <v>0</v>
      </c>
      <c r="R210" s="34">
        <v>3</v>
      </c>
      <c r="S210" s="34">
        <v>3</v>
      </c>
      <c r="T210" s="34">
        <v>2</v>
      </c>
      <c r="U210" s="34">
        <v>8</v>
      </c>
      <c r="V210" s="34">
        <v>33</v>
      </c>
      <c r="X210" s="18">
        <f t="shared" si="32"/>
        <v>22</v>
      </c>
      <c r="Y210" s="18">
        <f t="shared" si="33"/>
        <v>0</v>
      </c>
      <c r="Z210" s="18">
        <f t="shared" si="34"/>
        <v>6</v>
      </c>
      <c r="AA210" s="18">
        <f t="shared" si="35"/>
        <v>168</v>
      </c>
      <c r="AB210" s="18">
        <f>ROUND(($F210-SUM($O210:$P210))*'Cust MB Ind True Rate Spread'!$E$25,0)</f>
        <v>5</v>
      </c>
      <c r="AC210" s="18">
        <f t="shared" si="36"/>
        <v>3</v>
      </c>
      <c r="AD210" s="18">
        <f t="shared" si="37"/>
        <v>9</v>
      </c>
      <c r="AE210" s="18">
        <f>ROUND(($H210-SUM($R210:$S210))*'Cust MB Ind True Rate Spread'!$H$25,0)</f>
        <v>6</v>
      </c>
      <c r="AF210" s="18">
        <f t="shared" si="38"/>
        <v>9</v>
      </c>
      <c r="AG210" s="18">
        <f>ROUND(($I210-SUM($T210:$U210))*'Cust MB Ind True Rate Spread'!$J$25,0)</f>
        <v>2</v>
      </c>
      <c r="AH210" s="34">
        <f t="shared" si="31"/>
        <v>1</v>
      </c>
    </row>
    <row r="211" spans="1:34">
      <c r="A211" s="18">
        <f t="shared" si="30"/>
        <v>2029</v>
      </c>
      <c r="B211" s="18" t="s">
        <v>34</v>
      </c>
      <c r="C211" s="34">
        <v>22</v>
      </c>
      <c r="D211" s="18">
        <v>0</v>
      </c>
      <c r="E211" s="34">
        <v>6</v>
      </c>
      <c r="F211" s="34">
        <v>174</v>
      </c>
      <c r="G211" s="34">
        <v>3</v>
      </c>
      <c r="H211" s="34">
        <v>21</v>
      </c>
      <c r="I211" s="34">
        <v>21</v>
      </c>
      <c r="J211" s="34">
        <v>34</v>
      </c>
      <c r="L211" s="18">
        <v>0</v>
      </c>
      <c r="M211" s="18">
        <v>0</v>
      </c>
      <c r="N211" s="18">
        <v>0</v>
      </c>
      <c r="O211" s="18">
        <v>0</v>
      </c>
      <c r="P211" s="18">
        <v>1</v>
      </c>
      <c r="Q211" s="18">
        <v>0</v>
      </c>
      <c r="R211" s="34">
        <v>3</v>
      </c>
      <c r="S211" s="34">
        <v>3</v>
      </c>
      <c r="T211" s="34">
        <v>2</v>
      </c>
      <c r="U211" s="34">
        <v>8</v>
      </c>
      <c r="V211" s="34">
        <v>33</v>
      </c>
      <c r="X211" s="18">
        <f t="shared" si="32"/>
        <v>22</v>
      </c>
      <c r="Y211" s="18">
        <f t="shared" si="33"/>
        <v>0</v>
      </c>
      <c r="Z211" s="18">
        <f t="shared" si="34"/>
        <v>6</v>
      </c>
      <c r="AA211" s="18">
        <f t="shared" si="35"/>
        <v>168</v>
      </c>
      <c r="AB211" s="18">
        <f>ROUND(($F211-SUM($O211:$P211))*'Cust MB Ind True Rate Spread'!$E$25,0)</f>
        <v>5</v>
      </c>
      <c r="AC211" s="18">
        <f t="shared" si="36"/>
        <v>3</v>
      </c>
      <c r="AD211" s="18">
        <f t="shared" si="37"/>
        <v>9</v>
      </c>
      <c r="AE211" s="18">
        <f>ROUND(($H211-SUM($R211:$S211))*'Cust MB Ind True Rate Spread'!$H$25,0)</f>
        <v>6</v>
      </c>
      <c r="AF211" s="18">
        <f t="shared" si="38"/>
        <v>9</v>
      </c>
      <c r="AG211" s="18">
        <f>ROUND(($I211-SUM($T211:$U211))*'Cust MB Ind True Rate Spread'!$J$25,0)</f>
        <v>2</v>
      </c>
      <c r="AH211" s="34">
        <f t="shared" si="31"/>
        <v>1</v>
      </c>
    </row>
    <row r="212" spans="1:34">
      <c r="A212" s="18">
        <f t="shared" si="30"/>
        <v>2029</v>
      </c>
      <c r="B212" s="18" t="s">
        <v>35</v>
      </c>
      <c r="C212" s="34">
        <v>22</v>
      </c>
      <c r="D212" s="18">
        <v>0</v>
      </c>
      <c r="E212" s="34">
        <v>6</v>
      </c>
      <c r="F212" s="34">
        <v>174</v>
      </c>
      <c r="G212" s="34">
        <v>3</v>
      </c>
      <c r="H212" s="34">
        <v>21</v>
      </c>
      <c r="I212" s="34">
        <v>21</v>
      </c>
      <c r="J212" s="34">
        <v>34</v>
      </c>
      <c r="L212" s="18">
        <v>0</v>
      </c>
      <c r="M212" s="18">
        <v>0</v>
      </c>
      <c r="N212" s="18">
        <v>0</v>
      </c>
      <c r="O212" s="18">
        <v>0</v>
      </c>
      <c r="P212" s="18">
        <v>1</v>
      </c>
      <c r="Q212" s="18">
        <v>0</v>
      </c>
      <c r="R212" s="34">
        <v>3</v>
      </c>
      <c r="S212" s="34">
        <v>3</v>
      </c>
      <c r="T212" s="34">
        <v>2</v>
      </c>
      <c r="U212" s="34">
        <v>8</v>
      </c>
      <c r="V212" s="34">
        <v>33</v>
      </c>
      <c r="X212" s="18">
        <f t="shared" si="32"/>
        <v>22</v>
      </c>
      <c r="Y212" s="18">
        <f t="shared" si="33"/>
        <v>0</v>
      </c>
      <c r="Z212" s="18">
        <f t="shared" si="34"/>
        <v>6</v>
      </c>
      <c r="AA212" s="18">
        <f t="shared" si="35"/>
        <v>168</v>
      </c>
      <c r="AB212" s="18">
        <f>ROUND(($F212-SUM($O212:$P212))*'Cust MB Ind True Rate Spread'!$E$25,0)</f>
        <v>5</v>
      </c>
      <c r="AC212" s="18">
        <f t="shared" si="36"/>
        <v>3</v>
      </c>
      <c r="AD212" s="18">
        <f t="shared" si="37"/>
        <v>9</v>
      </c>
      <c r="AE212" s="18">
        <f>ROUND(($H212-SUM($R212:$S212))*'Cust MB Ind True Rate Spread'!$H$25,0)</f>
        <v>6</v>
      </c>
      <c r="AF212" s="18">
        <f t="shared" si="38"/>
        <v>9</v>
      </c>
      <c r="AG212" s="18">
        <f>ROUND(($I212-SUM($T212:$U212))*'Cust MB Ind True Rate Spread'!$J$25,0)</f>
        <v>2</v>
      </c>
      <c r="AH212" s="34">
        <f t="shared" si="31"/>
        <v>1</v>
      </c>
    </row>
    <row r="213" spans="1:34">
      <c r="A213" s="18">
        <f t="shared" si="30"/>
        <v>2029</v>
      </c>
      <c r="B213" s="18" t="s">
        <v>36</v>
      </c>
      <c r="C213" s="34">
        <v>22</v>
      </c>
      <c r="D213" s="18">
        <v>0</v>
      </c>
      <c r="E213" s="34">
        <v>6</v>
      </c>
      <c r="F213" s="34">
        <v>174</v>
      </c>
      <c r="G213" s="34">
        <v>3</v>
      </c>
      <c r="H213" s="34">
        <v>21</v>
      </c>
      <c r="I213" s="34">
        <v>21</v>
      </c>
      <c r="J213" s="34">
        <v>34</v>
      </c>
      <c r="L213" s="18">
        <v>0</v>
      </c>
      <c r="M213" s="18">
        <v>0</v>
      </c>
      <c r="N213" s="18">
        <v>0</v>
      </c>
      <c r="O213" s="18">
        <v>0</v>
      </c>
      <c r="P213" s="18">
        <v>1</v>
      </c>
      <c r="Q213" s="18">
        <v>0</v>
      </c>
      <c r="R213" s="34">
        <v>3</v>
      </c>
      <c r="S213" s="34">
        <v>3</v>
      </c>
      <c r="T213" s="34">
        <v>2</v>
      </c>
      <c r="U213" s="34">
        <v>8</v>
      </c>
      <c r="V213" s="34">
        <v>33</v>
      </c>
      <c r="X213" s="18">
        <f t="shared" si="32"/>
        <v>22</v>
      </c>
      <c r="Y213" s="18">
        <f t="shared" si="33"/>
        <v>0</v>
      </c>
      <c r="Z213" s="18">
        <f t="shared" si="34"/>
        <v>6</v>
      </c>
      <c r="AA213" s="18">
        <f t="shared" si="35"/>
        <v>168</v>
      </c>
      <c r="AB213" s="18">
        <f>ROUND(($F213-SUM($O213:$P213))*'Cust MB Ind True Rate Spread'!$E$25,0)</f>
        <v>5</v>
      </c>
      <c r="AC213" s="18">
        <f t="shared" si="36"/>
        <v>3</v>
      </c>
      <c r="AD213" s="18">
        <f t="shared" si="37"/>
        <v>9</v>
      </c>
      <c r="AE213" s="18">
        <f>ROUND(($H213-SUM($R213:$S213))*'Cust MB Ind True Rate Spread'!$H$25,0)</f>
        <v>6</v>
      </c>
      <c r="AF213" s="18">
        <f t="shared" si="38"/>
        <v>9</v>
      </c>
      <c r="AG213" s="18">
        <f>ROUND(($I213-SUM($T213:$U213))*'Cust MB Ind True Rate Spread'!$J$25,0)</f>
        <v>2</v>
      </c>
      <c r="AH213" s="34">
        <f t="shared" si="31"/>
        <v>1</v>
      </c>
    </row>
    <row r="214" spans="1:34">
      <c r="A214" s="18">
        <f t="shared" si="30"/>
        <v>2029</v>
      </c>
      <c r="B214" s="18" t="s">
        <v>41</v>
      </c>
      <c r="C214" s="34">
        <v>22</v>
      </c>
      <c r="D214" s="18">
        <v>0</v>
      </c>
      <c r="E214" s="34">
        <v>6</v>
      </c>
      <c r="F214" s="34">
        <v>174</v>
      </c>
      <c r="G214" s="34">
        <v>3</v>
      </c>
      <c r="H214" s="34">
        <v>21</v>
      </c>
      <c r="I214" s="34">
        <v>21</v>
      </c>
      <c r="J214" s="34">
        <v>34</v>
      </c>
      <c r="L214" s="18">
        <v>0</v>
      </c>
      <c r="M214" s="18">
        <v>0</v>
      </c>
      <c r="N214" s="18">
        <v>0</v>
      </c>
      <c r="O214" s="18">
        <v>0</v>
      </c>
      <c r="P214" s="18">
        <v>1</v>
      </c>
      <c r="Q214" s="18">
        <v>0</v>
      </c>
      <c r="R214" s="34">
        <v>3</v>
      </c>
      <c r="S214" s="34">
        <v>3</v>
      </c>
      <c r="T214" s="34">
        <v>2</v>
      </c>
      <c r="U214" s="34">
        <v>8</v>
      </c>
      <c r="V214" s="34">
        <v>33</v>
      </c>
      <c r="X214" s="18">
        <f t="shared" si="32"/>
        <v>22</v>
      </c>
      <c r="Y214" s="18">
        <f t="shared" si="33"/>
        <v>0</v>
      </c>
      <c r="Z214" s="18">
        <f t="shared" si="34"/>
        <v>6</v>
      </c>
      <c r="AA214" s="18">
        <f t="shared" si="35"/>
        <v>168</v>
      </c>
      <c r="AB214" s="18">
        <f>ROUND(($F214-SUM($O214:$P214))*'Cust MB Ind True Rate Spread'!$E$25,0)</f>
        <v>5</v>
      </c>
      <c r="AC214" s="18">
        <f t="shared" si="36"/>
        <v>3</v>
      </c>
      <c r="AD214" s="18">
        <f t="shared" si="37"/>
        <v>9</v>
      </c>
      <c r="AE214" s="18">
        <f>ROUND(($H214-SUM($R214:$S214))*'Cust MB Ind True Rate Spread'!$H$25,0)</f>
        <v>6</v>
      </c>
      <c r="AF214" s="18">
        <f t="shared" si="38"/>
        <v>9</v>
      </c>
      <c r="AG214" s="18">
        <f>ROUND(($I214-SUM($T214:$U214))*'Cust MB Ind True Rate Spread'!$J$25,0)</f>
        <v>2</v>
      </c>
      <c r="AH214" s="34">
        <f t="shared" si="31"/>
        <v>1</v>
      </c>
    </row>
    <row r="215" spans="1:34">
      <c r="A215" s="18">
        <f t="shared" si="30"/>
        <v>2029</v>
      </c>
      <c r="B215" s="18" t="s">
        <v>42</v>
      </c>
      <c r="C215" s="34">
        <v>22</v>
      </c>
      <c r="D215" s="18">
        <v>0</v>
      </c>
      <c r="E215" s="34">
        <v>6</v>
      </c>
      <c r="F215" s="34">
        <v>174</v>
      </c>
      <c r="G215" s="34">
        <v>3</v>
      </c>
      <c r="H215" s="34">
        <v>21</v>
      </c>
      <c r="I215" s="34">
        <v>21</v>
      </c>
      <c r="J215" s="34">
        <v>34</v>
      </c>
      <c r="L215" s="18">
        <v>0</v>
      </c>
      <c r="M215" s="18">
        <v>0</v>
      </c>
      <c r="N215" s="18">
        <v>0</v>
      </c>
      <c r="O215" s="18">
        <v>0</v>
      </c>
      <c r="P215" s="18">
        <v>1</v>
      </c>
      <c r="Q215" s="18">
        <v>0</v>
      </c>
      <c r="R215" s="34">
        <v>3</v>
      </c>
      <c r="S215" s="34">
        <v>3</v>
      </c>
      <c r="T215" s="34">
        <v>2</v>
      </c>
      <c r="U215" s="34">
        <v>8</v>
      </c>
      <c r="V215" s="34">
        <v>33</v>
      </c>
      <c r="X215" s="18">
        <f t="shared" si="32"/>
        <v>22</v>
      </c>
      <c r="Y215" s="18">
        <f t="shared" si="33"/>
        <v>0</v>
      </c>
      <c r="Z215" s="18">
        <f t="shared" si="34"/>
        <v>6</v>
      </c>
      <c r="AA215" s="18">
        <f t="shared" si="35"/>
        <v>168</v>
      </c>
      <c r="AB215" s="18">
        <f>ROUND(($F215-SUM($O215:$P215))*'Cust MB Ind True Rate Spread'!$E$25,0)</f>
        <v>5</v>
      </c>
      <c r="AC215" s="18">
        <f t="shared" si="36"/>
        <v>3</v>
      </c>
      <c r="AD215" s="18">
        <f t="shared" si="37"/>
        <v>9</v>
      </c>
      <c r="AE215" s="18">
        <f>ROUND(($H215-SUM($R215:$S215))*'Cust MB Ind True Rate Spread'!$H$25,0)</f>
        <v>6</v>
      </c>
      <c r="AF215" s="18">
        <f t="shared" si="38"/>
        <v>9</v>
      </c>
      <c r="AG215" s="18">
        <f>ROUND(($I215-SUM($T215:$U215))*'Cust MB Ind True Rate Spread'!$J$25,0)</f>
        <v>2</v>
      </c>
      <c r="AH215" s="34">
        <f t="shared" si="31"/>
        <v>1</v>
      </c>
    </row>
    <row r="216" spans="1:34">
      <c r="A216" s="18">
        <f t="shared" si="30"/>
        <v>2029</v>
      </c>
      <c r="B216" s="18" t="s">
        <v>43</v>
      </c>
      <c r="C216" s="34">
        <v>22</v>
      </c>
      <c r="D216" s="18">
        <v>0</v>
      </c>
      <c r="E216" s="34">
        <v>6</v>
      </c>
      <c r="F216" s="34">
        <v>174</v>
      </c>
      <c r="G216" s="34">
        <v>3</v>
      </c>
      <c r="H216" s="34">
        <v>21</v>
      </c>
      <c r="I216" s="34">
        <v>21</v>
      </c>
      <c r="J216" s="34">
        <v>34</v>
      </c>
      <c r="L216" s="18">
        <v>0</v>
      </c>
      <c r="M216" s="18">
        <v>0</v>
      </c>
      <c r="N216" s="18">
        <v>0</v>
      </c>
      <c r="O216" s="18">
        <v>0</v>
      </c>
      <c r="P216" s="18">
        <v>1</v>
      </c>
      <c r="Q216" s="18">
        <v>0</v>
      </c>
      <c r="R216" s="34">
        <v>3</v>
      </c>
      <c r="S216" s="34">
        <v>3</v>
      </c>
      <c r="T216" s="34">
        <v>2</v>
      </c>
      <c r="U216" s="34">
        <v>8</v>
      </c>
      <c r="V216" s="34">
        <v>33</v>
      </c>
      <c r="X216" s="18">
        <f t="shared" si="32"/>
        <v>22</v>
      </c>
      <c r="Y216" s="18">
        <f t="shared" si="33"/>
        <v>0</v>
      </c>
      <c r="Z216" s="18">
        <f t="shared" si="34"/>
        <v>6</v>
      </c>
      <c r="AA216" s="18">
        <f t="shared" si="35"/>
        <v>168</v>
      </c>
      <c r="AB216" s="18">
        <f>ROUND(($F216-SUM($O216:$P216))*'Cust MB Ind True Rate Spread'!$E$25,0)</f>
        <v>5</v>
      </c>
      <c r="AC216" s="18">
        <f t="shared" si="36"/>
        <v>3</v>
      </c>
      <c r="AD216" s="18">
        <f t="shared" si="37"/>
        <v>9</v>
      </c>
      <c r="AE216" s="18">
        <f>ROUND(($H216-SUM($R216:$S216))*'Cust MB Ind True Rate Spread'!$H$25,0)</f>
        <v>6</v>
      </c>
      <c r="AF216" s="18">
        <f t="shared" si="38"/>
        <v>9</v>
      </c>
      <c r="AG216" s="18">
        <f>ROUND(($I216-SUM($T216:$U216))*'Cust MB Ind True Rate Spread'!$J$25,0)</f>
        <v>2</v>
      </c>
      <c r="AH216" s="34">
        <f t="shared" si="31"/>
        <v>1</v>
      </c>
    </row>
    <row r="217" spans="1:34">
      <c r="A217" s="18">
        <f t="shared" si="30"/>
        <v>2029</v>
      </c>
      <c r="B217" s="18" t="s">
        <v>44</v>
      </c>
      <c r="C217" s="34">
        <v>22</v>
      </c>
      <c r="D217" s="18">
        <v>0</v>
      </c>
      <c r="E217" s="34">
        <v>6</v>
      </c>
      <c r="F217" s="34">
        <v>174</v>
      </c>
      <c r="G217" s="34">
        <v>3</v>
      </c>
      <c r="H217" s="34">
        <v>21</v>
      </c>
      <c r="I217" s="34">
        <v>21</v>
      </c>
      <c r="J217" s="34">
        <v>34</v>
      </c>
      <c r="L217" s="18">
        <v>0</v>
      </c>
      <c r="M217" s="18">
        <v>0</v>
      </c>
      <c r="N217" s="18">
        <v>0</v>
      </c>
      <c r="O217" s="18">
        <v>0</v>
      </c>
      <c r="P217" s="18">
        <v>1</v>
      </c>
      <c r="Q217" s="18">
        <v>0</v>
      </c>
      <c r="R217" s="34">
        <v>3</v>
      </c>
      <c r="S217" s="34">
        <v>3</v>
      </c>
      <c r="T217" s="34">
        <v>2</v>
      </c>
      <c r="U217" s="34">
        <v>8</v>
      </c>
      <c r="V217" s="34">
        <v>33</v>
      </c>
      <c r="X217" s="18">
        <f t="shared" si="32"/>
        <v>22</v>
      </c>
      <c r="Y217" s="18">
        <f t="shared" si="33"/>
        <v>0</v>
      </c>
      <c r="Z217" s="18">
        <f t="shared" si="34"/>
        <v>6</v>
      </c>
      <c r="AA217" s="18">
        <f t="shared" si="35"/>
        <v>168</v>
      </c>
      <c r="AB217" s="18">
        <f>ROUND(($F217-SUM($O217:$P217))*'Cust MB Ind True Rate Spread'!$E$25,0)</f>
        <v>5</v>
      </c>
      <c r="AC217" s="18">
        <f t="shared" si="36"/>
        <v>3</v>
      </c>
      <c r="AD217" s="18">
        <f t="shared" si="37"/>
        <v>9</v>
      </c>
      <c r="AE217" s="18">
        <f>ROUND(($H217-SUM($R217:$S217))*'Cust MB Ind True Rate Spread'!$H$25,0)</f>
        <v>6</v>
      </c>
      <c r="AF217" s="18">
        <f t="shared" si="38"/>
        <v>9</v>
      </c>
      <c r="AG217" s="18">
        <f>ROUND(($I217-SUM($T217:$U217))*'Cust MB Ind True Rate Spread'!$J$25,0)</f>
        <v>2</v>
      </c>
      <c r="AH217" s="34">
        <f t="shared" si="31"/>
        <v>1</v>
      </c>
    </row>
    <row r="218" spans="1:34">
      <c r="A218" s="18">
        <f t="shared" si="30"/>
        <v>2029</v>
      </c>
      <c r="B218" s="18" t="s">
        <v>45</v>
      </c>
      <c r="C218" s="34">
        <v>22</v>
      </c>
      <c r="D218" s="18">
        <v>0</v>
      </c>
      <c r="E218" s="34">
        <v>6</v>
      </c>
      <c r="F218" s="34">
        <v>174</v>
      </c>
      <c r="G218" s="34">
        <v>3</v>
      </c>
      <c r="H218" s="34">
        <v>21</v>
      </c>
      <c r="I218" s="34">
        <v>21</v>
      </c>
      <c r="J218" s="34">
        <v>34</v>
      </c>
      <c r="L218" s="18">
        <v>0</v>
      </c>
      <c r="M218" s="18">
        <v>0</v>
      </c>
      <c r="N218" s="18">
        <v>0</v>
      </c>
      <c r="O218" s="18">
        <v>0</v>
      </c>
      <c r="P218" s="18">
        <v>1</v>
      </c>
      <c r="Q218" s="18">
        <v>0</v>
      </c>
      <c r="R218" s="34">
        <v>3</v>
      </c>
      <c r="S218" s="34">
        <v>3</v>
      </c>
      <c r="T218" s="34">
        <v>2</v>
      </c>
      <c r="U218" s="34">
        <v>8</v>
      </c>
      <c r="V218" s="34">
        <v>33</v>
      </c>
      <c r="X218" s="18">
        <f t="shared" si="32"/>
        <v>22</v>
      </c>
      <c r="Y218" s="18">
        <f t="shared" si="33"/>
        <v>0</v>
      </c>
      <c r="Z218" s="18">
        <f t="shared" si="34"/>
        <v>6</v>
      </c>
      <c r="AA218" s="18">
        <f t="shared" si="35"/>
        <v>168</v>
      </c>
      <c r="AB218" s="18">
        <f>ROUND(($F218-SUM($O218:$P218))*'Cust MB Ind True Rate Spread'!$E$25,0)</f>
        <v>5</v>
      </c>
      <c r="AC218" s="18">
        <f t="shared" si="36"/>
        <v>3</v>
      </c>
      <c r="AD218" s="18">
        <f t="shared" si="37"/>
        <v>9</v>
      </c>
      <c r="AE218" s="18">
        <f>ROUND(($H218-SUM($R218:$S218))*'Cust MB Ind True Rate Spread'!$H$25,0)</f>
        <v>6</v>
      </c>
      <c r="AF218" s="18">
        <f t="shared" si="38"/>
        <v>9</v>
      </c>
      <c r="AG218" s="18">
        <f>ROUND(($I218-SUM($T218:$U218))*'Cust MB Ind True Rate Spread'!$J$25,0)</f>
        <v>2</v>
      </c>
      <c r="AH218" s="34">
        <f t="shared" si="31"/>
        <v>1</v>
      </c>
    </row>
    <row r="219" spans="1:34">
      <c r="A219" s="18">
        <f t="shared" si="30"/>
        <v>2029</v>
      </c>
      <c r="B219" s="18" t="s">
        <v>46</v>
      </c>
      <c r="C219" s="34">
        <v>22</v>
      </c>
      <c r="D219" s="18">
        <v>0</v>
      </c>
      <c r="E219" s="34">
        <v>6</v>
      </c>
      <c r="F219" s="34">
        <v>174</v>
      </c>
      <c r="G219" s="34">
        <v>3</v>
      </c>
      <c r="H219" s="34">
        <v>21</v>
      </c>
      <c r="I219" s="34">
        <v>21</v>
      </c>
      <c r="J219" s="34">
        <v>34</v>
      </c>
      <c r="L219" s="18">
        <v>0</v>
      </c>
      <c r="M219" s="18">
        <v>0</v>
      </c>
      <c r="N219" s="18">
        <v>0</v>
      </c>
      <c r="O219" s="18">
        <v>0</v>
      </c>
      <c r="P219" s="18">
        <v>1</v>
      </c>
      <c r="Q219" s="18">
        <v>0</v>
      </c>
      <c r="R219" s="34">
        <v>3</v>
      </c>
      <c r="S219" s="34">
        <v>3</v>
      </c>
      <c r="T219" s="34">
        <v>2</v>
      </c>
      <c r="U219" s="34">
        <v>8</v>
      </c>
      <c r="V219" s="34">
        <v>33</v>
      </c>
      <c r="X219" s="18">
        <f t="shared" si="32"/>
        <v>22</v>
      </c>
      <c r="Y219" s="18">
        <f t="shared" si="33"/>
        <v>0</v>
      </c>
      <c r="Z219" s="18">
        <f t="shared" si="34"/>
        <v>6</v>
      </c>
      <c r="AA219" s="18">
        <f t="shared" si="35"/>
        <v>168</v>
      </c>
      <c r="AB219" s="18">
        <f>ROUND(($F219-SUM($O219:$P219))*'Cust MB Ind True Rate Spread'!$E$25,0)</f>
        <v>5</v>
      </c>
      <c r="AC219" s="18">
        <f t="shared" si="36"/>
        <v>3</v>
      </c>
      <c r="AD219" s="18">
        <f t="shared" si="37"/>
        <v>9</v>
      </c>
      <c r="AE219" s="18">
        <f>ROUND(($H219-SUM($R219:$S219))*'Cust MB Ind True Rate Spread'!$H$25,0)</f>
        <v>6</v>
      </c>
      <c r="AF219" s="18">
        <f t="shared" si="38"/>
        <v>9</v>
      </c>
      <c r="AG219" s="18">
        <f>ROUND(($I219-SUM($T219:$U219))*'Cust MB Ind True Rate Spread'!$J$25,0)</f>
        <v>2</v>
      </c>
      <c r="AH219" s="34">
        <f t="shared" si="31"/>
        <v>1</v>
      </c>
    </row>
    <row r="220" spans="1:34">
      <c r="A220" s="18">
        <f t="shared" si="30"/>
        <v>2030</v>
      </c>
      <c r="B220" s="18" t="s">
        <v>31</v>
      </c>
      <c r="C220" s="34">
        <v>22</v>
      </c>
      <c r="D220" s="18">
        <v>0</v>
      </c>
      <c r="E220" s="34">
        <v>6</v>
      </c>
      <c r="F220" s="34">
        <v>175</v>
      </c>
      <c r="G220" s="34">
        <v>3</v>
      </c>
      <c r="H220" s="34">
        <v>21</v>
      </c>
      <c r="I220" s="34">
        <v>21</v>
      </c>
      <c r="J220" s="34">
        <v>34</v>
      </c>
      <c r="L220" s="18">
        <v>0</v>
      </c>
      <c r="M220" s="18">
        <v>0</v>
      </c>
      <c r="N220" s="18">
        <v>0</v>
      </c>
      <c r="O220" s="18">
        <v>0</v>
      </c>
      <c r="P220" s="18">
        <v>1</v>
      </c>
      <c r="Q220" s="18">
        <v>0</v>
      </c>
      <c r="R220" s="34">
        <v>3</v>
      </c>
      <c r="S220" s="34">
        <v>3</v>
      </c>
      <c r="T220" s="34">
        <v>2</v>
      </c>
      <c r="U220" s="34">
        <v>8</v>
      </c>
      <c r="V220" s="34">
        <v>33</v>
      </c>
      <c r="X220" s="18">
        <f t="shared" si="32"/>
        <v>22</v>
      </c>
      <c r="Y220" s="18">
        <f t="shared" si="33"/>
        <v>0</v>
      </c>
      <c r="Z220" s="18">
        <f t="shared" si="34"/>
        <v>6</v>
      </c>
      <c r="AA220" s="18">
        <f t="shared" si="35"/>
        <v>169</v>
      </c>
      <c r="AB220" s="18">
        <f>ROUND(($F220-SUM($O220:$P220))*'Cust MB Ind True Rate Spread'!$E$25,0)</f>
        <v>5</v>
      </c>
      <c r="AC220" s="18">
        <f t="shared" si="36"/>
        <v>3</v>
      </c>
      <c r="AD220" s="18">
        <f t="shared" si="37"/>
        <v>9</v>
      </c>
      <c r="AE220" s="18">
        <f>ROUND(($H220-SUM($R220:$S220))*'Cust MB Ind True Rate Spread'!$H$25,0)</f>
        <v>6</v>
      </c>
      <c r="AF220" s="18">
        <f t="shared" si="38"/>
        <v>9</v>
      </c>
      <c r="AG220" s="18">
        <f>ROUND(($I220-SUM($T220:$U220))*'Cust MB Ind True Rate Spread'!$J$25,0)</f>
        <v>2</v>
      </c>
      <c r="AH220" s="34">
        <f t="shared" si="31"/>
        <v>1</v>
      </c>
    </row>
    <row r="221" spans="1:34">
      <c r="A221" s="18">
        <f t="shared" ref="A221:A284" si="39">+A209+1</f>
        <v>2030</v>
      </c>
      <c r="B221" s="18" t="s">
        <v>32</v>
      </c>
      <c r="C221" s="34">
        <v>22</v>
      </c>
      <c r="D221" s="18">
        <v>0</v>
      </c>
      <c r="E221" s="34">
        <v>6</v>
      </c>
      <c r="F221" s="34">
        <v>175</v>
      </c>
      <c r="G221" s="34">
        <v>3</v>
      </c>
      <c r="H221" s="34">
        <v>21</v>
      </c>
      <c r="I221" s="34">
        <v>21</v>
      </c>
      <c r="J221" s="34">
        <v>34</v>
      </c>
      <c r="L221" s="18">
        <v>0</v>
      </c>
      <c r="M221" s="18">
        <v>0</v>
      </c>
      <c r="N221" s="18">
        <v>0</v>
      </c>
      <c r="O221" s="18">
        <v>0</v>
      </c>
      <c r="P221" s="18">
        <v>1</v>
      </c>
      <c r="Q221" s="18">
        <v>0</v>
      </c>
      <c r="R221" s="34">
        <v>3</v>
      </c>
      <c r="S221" s="34">
        <v>3</v>
      </c>
      <c r="T221" s="34">
        <v>2</v>
      </c>
      <c r="U221" s="34">
        <v>8</v>
      </c>
      <c r="V221" s="34">
        <v>33</v>
      </c>
      <c r="X221" s="18">
        <f t="shared" si="32"/>
        <v>22</v>
      </c>
      <c r="Y221" s="18">
        <f t="shared" si="33"/>
        <v>0</v>
      </c>
      <c r="Z221" s="18">
        <f t="shared" si="34"/>
        <v>6</v>
      </c>
      <c r="AA221" s="18">
        <f t="shared" si="35"/>
        <v>169</v>
      </c>
      <c r="AB221" s="18">
        <f>ROUND(($F221-SUM($O221:$P221))*'Cust MB Ind True Rate Spread'!$E$25,0)</f>
        <v>5</v>
      </c>
      <c r="AC221" s="18">
        <f t="shared" si="36"/>
        <v>3</v>
      </c>
      <c r="AD221" s="18">
        <f t="shared" si="37"/>
        <v>9</v>
      </c>
      <c r="AE221" s="18">
        <f>ROUND(($H221-SUM($R221:$S221))*'Cust MB Ind True Rate Spread'!$H$25,0)</f>
        <v>6</v>
      </c>
      <c r="AF221" s="18">
        <f t="shared" si="38"/>
        <v>9</v>
      </c>
      <c r="AG221" s="18">
        <f>ROUND(($I221-SUM($T221:$U221))*'Cust MB Ind True Rate Spread'!$J$25,0)</f>
        <v>2</v>
      </c>
      <c r="AH221" s="34">
        <f t="shared" si="31"/>
        <v>1</v>
      </c>
    </row>
    <row r="222" spans="1:34">
      <c r="A222" s="18">
        <f t="shared" si="39"/>
        <v>2030</v>
      </c>
      <c r="B222" s="18" t="s">
        <v>33</v>
      </c>
      <c r="C222" s="34">
        <v>22</v>
      </c>
      <c r="D222" s="18">
        <v>0</v>
      </c>
      <c r="E222" s="34">
        <v>6</v>
      </c>
      <c r="F222" s="34">
        <v>175</v>
      </c>
      <c r="G222" s="34">
        <v>3</v>
      </c>
      <c r="H222" s="34">
        <v>21</v>
      </c>
      <c r="I222" s="34">
        <v>21</v>
      </c>
      <c r="J222" s="34">
        <v>34</v>
      </c>
      <c r="L222" s="18">
        <v>0</v>
      </c>
      <c r="M222" s="18">
        <v>0</v>
      </c>
      <c r="N222" s="18">
        <v>0</v>
      </c>
      <c r="O222" s="18">
        <v>0</v>
      </c>
      <c r="P222" s="18">
        <v>1</v>
      </c>
      <c r="Q222" s="18">
        <v>0</v>
      </c>
      <c r="R222" s="34">
        <v>3</v>
      </c>
      <c r="S222" s="34">
        <v>3</v>
      </c>
      <c r="T222" s="34">
        <v>2</v>
      </c>
      <c r="U222" s="34">
        <v>8</v>
      </c>
      <c r="V222" s="34">
        <v>33</v>
      </c>
      <c r="X222" s="18">
        <f t="shared" si="32"/>
        <v>22</v>
      </c>
      <c r="Y222" s="18">
        <f t="shared" si="33"/>
        <v>0</v>
      </c>
      <c r="Z222" s="18">
        <f t="shared" si="34"/>
        <v>6</v>
      </c>
      <c r="AA222" s="18">
        <f t="shared" si="35"/>
        <v>169</v>
      </c>
      <c r="AB222" s="18">
        <f>ROUND(($F222-SUM($O222:$P222))*'Cust MB Ind True Rate Spread'!$E$25,0)</f>
        <v>5</v>
      </c>
      <c r="AC222" s="18">
        <f t="shared" si="36"/>
        <v>3</v>
      </c>
      <c r="AD222" s="18">
        <f t="shared" si="37"/>
        <v>9</v>
      </c>
      <c r="AE222" s="18">
        <f>ROUND(($H222-SUM($R222:$S222))*'Cust MB Ind True Rate Spread'!$H$25,0)</f>
        <v>6</v>
      </c>
      <c r="AF222" s="18">
        <f t="shared" si="38"/>
        <v>9</v>
      </c>
      <c r="AG222" s="18">
        <f>ROUND(($I222-SUM($T222:$U222))*'Cust MB Ind True Rate Spread'!$J$25,0)</f>
        <v>2</v>
      </c>
      <c r="AH222" s="34">
        <f t="shared" si="31"/>
        <v>1</v>
      </c>
    </row>
    <row r="223" spans="1:34">
      <c r="A223" s="18">
        <f t="shared" si="39"/>
        <v>2030</v>
      </c>
      <c r="B223" s="18" t="s">
        <v>34</v>
      </c>
      <c r="C223" s="34">
        <v>22</v>
      </c>
      <c r="D223" s="18">
        <v>0</v>
      </c>
      <c r="E223" s="34">
        <v>6</v>
      </c>
      <c r="F223" s="34">
        <v>175</v>
      </c>
      <c r="G223" s="34">
        <v>3</v>
      </c>
      <c r="H223" s="34">
        <v>21</v>
      </c>
      <c r="I223" s="34">
        <v>21</v>
      </c>
      <c r="J223" s="34">
        <v>34</v>
      </c>
      <c r="L223" s="18">
        <v>0</v>
      </c>
      <c r="M223" s="18">
        <v>0</v>
      </c>
      <c r="N223" s="18">
        <v>0</v>
      </c>
      <c r="O223" s="18">
        <v>0</v>
      </c>
      <c r="P223" s="18">
        <v>1</v>
      </c>
      <c r="Q223" s="18">
        <v>0</v>
      </c>
      <c r="R223" s="34">
        <v>3</v>
      </c>
      <c r="S223" s="34">
        <v>3</v>
      </c>
      <c r="T223" s="34">
        <v>2</v>
      </c>
      <c r="U223" s="34">
        <v>8</v>
      </c>
      <c r="V223" s="34">
        <v>33</v>
      </c>
      <c r="X223" s="18">
        <f t="shared" si="32"/>
        <v>22</v>
      </c>
      <c r="Y223" s="18">
        <f t="shared" si="33"/>
        <v>0</v>
      </c>
      <c r="Z223" s="18">
        <f t="shared" si="34"/>
        <v>6</v>
      </c>
      <c r="AA223" s="18">
        <f t="shared" si="35"/>
        <v>169</v>
      </c>
      <c r="AB223" s="18">
        <f>ROUND(($F223-SUM($O223:$P223))*'Cust MB Ind True Rate Spread'!$E$25,0)</f>
        <v>5</v>
      </c>
      <c r="AC223" s="18">
        <f t="shared" si="36"/>
        <v>3</v>
      </c>
      <c r="AD223" s="18">
        <f t="shared" si="37"/>
        <v>9</v>
      </c>
      <c r="AE223" s="18">
        <f>ROUND(($H223-SUM($R223:$S223))*'Cust MB Ind True Rate Spread'!$H$25,0)</f>
        <v>6</v>
      </c>
      <c r="AF223" s="18">
        <f t="shared" si="38"/>
        <v>9</v>
      </c>
      <c r="AG223" s="18">
        <f>ROUND(($I223-SUM($T223:$U223))*'Cust MB Ind True Rate Spread'!$J$25,0)</f>
        <v>2</v>
      </c>
      <c r="AH223" s="34">
        <f t="shared" si="31"/>
        <v>1</v>
      </c>
    </row>
    <row r="224" spans="1:34">
      <c r="A224" s="18">
        <f t="shared" si="39"/>
        <v>2030</v>
      </c>
      <c r="B224" s="18" t="s">
        <v>35</v>
      </c>
      <c r="C224" s="34">
        <v>22</v>
      </c>
      <c r="D224" s="18">
        <v>0</v>
      </c>
      <c r="E224" s="34">
        <v>6</v>
      </c>
      <c r="F224" s="34">
        <v>175</v>
      </c>
      <c r="G224" s="34">
        <v>3</v>
      </c>
      <c r="H224" s="34">
        <v>21</v>
      </c>
      <c r="I224" s="34">
        <v>21</v>
      </c>
      <c r="J224" s="34">
        <v>34</v>
      </c>
      <c r="L224" s="18">
        <v>0</v>
      </c>
      <c r="M224" s="18">
        <v>0</v>
      </c>
      <c r="N224" s="18">
        <v>0</v>
      </c>
      <c r="O224" s="18">
        <v>0</v>
      </c>
      <c r="P224" s="18">
        <v>1</v>
      </c>
      <c r="Q224" s="18">
        <v>0</v>
      </c>
      <c r="R224" s="34">
        <v>3</v>
      </c>
      <c r="S224" s="34">
        <v>3</v>
      </c>
      <c r="T224" s="34">
        <v>2</v>
      </c>
      <c r="U224" s="34">
        <v>8</v>
      </c>
      <c r="V224" s="34">
        <v>33</v>
      </c>
      <c r="X224" s="18">
        <f t="shared" si="32"/>
        <v>22</v>
      </c>
      <c r="Y224" s="18">
        <f t="shared" si="33"/>
        <v>0</v>
      </c>
      <c r="Z224" s="18">
        <f t="shared" si="34"/>
        <v>6</v>
      </c>
      <c r="AA224" s="18">
        <f t="shared" si="35"/>
        <v>169</v>
      </c>
      <c r="AB224" s="18">
        <f>ROUND(($F224-SUM($O224:$P224))*'Cust MB Ind True Rate Spread'!$E$25,0)</f>
        <v>5</v>
      </c>
      <c r="AC224" s="18">
        <f t="shared" si="36"/>
        <v>3</v>
      </c>
      <c r="AD224" s="18">
        <f t="shared" si="37"/>
        <v>9</v>
      </c>
      <c r="AE224" s="18">
        <f>ROUND(($H224-SUM($R224:$S224))*'Cust MB Ind True Rate Spread'!$H$25,0)</f>
        <v>6</v>
      </c>
      <c r="AF224" s="18">
        <f t="shared" si="38"/>
        <v>9</v>
      </c>
      <c r="AG224" s="18">
        <f>ROUND(($I224-SUM($T224:$U224))*'Cust MB Ind True Rate Spread'!$J$25,0)</f>
        <v>2</v>
      </c>
      <c r="AH224" s="34">
        <f t="shared" si="31"/>
        <v>1</v>
      </c>
    </row>
    <row r="225" spans="1:34">
      <c r="A225" s="18">
        <f t="shared" si="39"/>
        <v>2030</v>
      </c>
      <c r="B225" s="18" t="s">
        <v>36</v>
      </c>
      <c r="C225" s="34">
        <v>22</v>
      </c>
      <c r="D225" s="18">
        <v>0</v>
      </c>
      <c r="E225" s="34">
        <v>6</v>
      </c>
      <c r="F225" s="34">
        <v>175</v>
      </c>
      <c r="G225" s="34">
        <v>3</v>
      </c>
      <c r="H225" s="34">
        <v>21</v>
      </c>
      <c r="I225" s="34">
        <v>21</v>
      </c>
      <c r="J225" s="34">
        <v>34</v>
      </c>
      <c r="L225" s="18">
        <v>0</v>
      </c>
      <c r="M225" s="18">
        <v>0</v>
      </c>
      <c r="N225" s="18">
        <v>0</v>
      </c>
      <c r="O225" s="18">
        <v>0</v>
      </c>
      <c r="P225" s="18">
        <v>1</v>
      </c>
      <c r="Q225" s="18">
        <v>0</v>
      </c>
      <c r="R225" s="34">
        <v>3</v>
      </c>
      <c r="S225" s="34">
        <v>3</v>
      </c>
      <c r="T225" s="34">
        <v>2</v>
      </c>
      <c r="U225" s="34">
        <v>8</v>
      </c>
      <c r="V225" s="34">
        <v>33</v>
      </c>
      <c r="X225" s="18">
        <f t="shared" si="32"/>
        <v>22</v>
      </c>
      <c r="Y225" s="18">
        <f t="shared" si="33"/>
        <v>0</v>
      </c>
      <c r="Z225" s="18">
        <f t="shared" si="34"/>
        <v>6</v>
      </c>
      <c r="AA225" s="18">
        <f t="shared" si="35"/>
        <v>169</v>
      </c>
      <c r="AB225" s="18">
        <f>ROUND(($F225-SUM($O225:$P225))*'Cust MB Ind True Rate Spread'!$E$25,0)</f>
        <v>5</v>
      </c>
      <c r="AC225" s="18">
        <f t="shared" si="36"/>
        <v>3</v>
      </c>
      <c r="AD225" s="18">
        <f t="shared" si="37"/>
        <v>9</v>
      </c>
      <c r="AE225" s="18">
        <f>ROUND(($H225-SUM($R225:$S225))*'Cust MB Ind True Rate Spread'!$H$25,0)</f>
        <v>6</v>
      </c>
      <c r="AF225" s="18">
        <f t="shared" si="38"/>
        <v>9</v>
      </c>
      <c r="AG225" s="18">
        <f>ROUND(($I225-SUM($T225:$U225))*'Cust MB Ind True Rate Spread'!$J$25,0)</f>
        <v>2</v>
      </c>
      <c r="AH225" s="34">
        <f t="shared" si="31"/>
        <v>1</v>
      </c>
    </row>
    <row r="226" spans="1:34">
      <c r="A226" s="18">
        <f t="shared" si="39"/>
        <v>2030</v>
      </c>
      <c r="B226" s="18" t="s">
        <v>41</v>
      </c>
      <c r="C226" s="34">
        <v>22</v>
      </c>
      <c r="D226" s="18">
        <v>0</v>
      </c>
      <c r="E226" s="34">
        <v>6</v>
      </c>
      <c r="F226" s="34">
        <v>175</v>
      </c>
      <c r="G226" s="34">
        <v>3</v>
      </c>
      <c r="H226" s="34">
        <v>21</v>
      </c>
      <c r="I226" s="34">
        <v>21</v>
      </c>
      <c r="J226" s="34">
        <v>34</v>
      </c>
      <c r="L226" s="18">
        <v>0</v>
      </c>
      <c r="M226" s="18">
        <v>0</v>
      </c>
      <c r="N226" s="18">
        <v>0</v>
      </c>
      <c r="O226" s="18">
        <v>0</v>
      </c>
      <c r="P226" s="18">
        <v>1</v>
      </c>
      <c r="Q226" s="18">
        <v>0</v>
      </c>
      <c r="R226" s="34">
        <v>3</v>
      </c>
      <c r="S226" s="34">
        <v>3</v>
      </c>
      <c r="T226" s="34">
        <v>2</v>
      </c>
      <c r="U226" s="34">
        <v>8</v>
      </c>
      <c r="V226" s="34">
        <v>33</v>
      </c>
      <c r="X226" s="18">
        <f t="shared" si="32"/>
        <v>22</v>
      </c>
      <c r="Y226" s="18">
        <f t="shared" si="33"/>
        <v>0</v>
      </c>
      <c r="Z226" s="18">
        <f t="shared" si="34"/>
        <v>6</v>
      </c>
      <c r="AA226" s="18">
        <f t="shared" si="35"/>
        <v>169</v>
      </c>
      <c r="AB226" s="18">
        <f>ROUND(($F226-SUM($O226:$P226))*'Cust MB Ind True Rate Spread'!$E$25,0)</f>
        <v>5</v>
      </c>
      <c r="AC226" s="18">
        <f t="shared" si="36"/>
        <v>3</v>
      </c>
      <c r="AD226" s="18">
        <f t="shared" si="37"/>
        <v>9</v>
      </c>
      <c r="AE226" s="18">
        <f>ROUND(($H226-SUM($R226:$S226))*'Cust MB Ind True Rate Spread'!$H$25,0)</f>
        <v>6</v>
      </c>
      <c r="AF226" s="18">
        <f t="shared" si="38"/>
        <v>9</v>
      </c>
      <c r="AG226" s="18">
        <f>ROUND(($I226-SUM($T226:$U226))*'Cust MB Ind True Rate Spread'!$J$25,0)</f>
        <v>2</v>
      </c>
      <c r="AH226" s="34">
        <f t="shared" si="31"/>
        <v>1</v>
      </c>
    </row>
    <row r="227" spans="1:34">
      <c r="A227" s="18">
        <f t="shared" si="39"/>
        <v>2030</v>
      </c>
      <c r="B227" s="18" t="s">
        <v>42</v>
      </c>
      <c r="C227" s="34">
        <v>22</v>
      </c>
      <c r="D227" s="18">
        <v>0</v>
      </c>
      <c r="E227" s="34">
        <v>6</v>
      </c>
      <c r="F227" s="34">
        <v>175</v>
      </c>
      <c r="G227" s="34">
        <v>3</v>
      </c>
      <c r="H227" s="34">
        <v>21</v>
      </c>
      <c r="I227" s="34">
        <v>21</v>
      </c>
      <c r="J227" s="34">
        <v>34</v>
      </c>
      <c r="L227" s="18">
        <v>0</v>
      </c>
      <c r="M227" s="18">
        <v>0</v>
      </c>
      <c r="N227" s="18">
        <v>0</v>
      </c>
      <c r="O227" s="18">
        <v>0</v>
      </c>
      <c r="P227" s="18">
        <v>1</v>
      </c>
      <c r="Q227" s="18">
        <v>0</v>
      </c>
      <c r="R227" s="34">
        <v>3</v>
      </c>
      <c r="S227" s="34">
        <v>3</v>
      </c>
      <c r="T227" s="34">
        <v>2</v>
      </c>
      <c r="U227" s="34">
        <v>8</v>
      </c>
      <c r="V227" s="34">
        <v>33</v>
      </c>
      <c r="X227" s="18">
        <f t="shared" si="32"/>
        <v>22</v>
      </c>
      <c r="Y227" s="18">
        <f t="shared" si="33"/>
        <v>0</v>
      </c>
      <c r="Z227" s="18">
        <f t="shared" si="34"/>
        <v>6</v>
      </c>
      <c r="AA227" s="18">
        <f t="shared" si="35"/>
        <v>169</v>
      </c>
      <c r="AB227" s="18">
        <f>ROUND(($F227-SUM($O227:$P227))*'Cust MB Ind True Rate Spread'!$E$25,0)</f>
        <v>5</v>
      </c>
      <c r="AC227" s="18">
        <f t="shared" si="36"/>
        <v>3</v>
      </c>
      <c r="AD227" s="18">
        <f t="shared" si="37"/>
        <v>9</v>
      </c>
      <c r="AE227" s="18">
        <f>ROUND(($H227-SUM($R227:$S227))*'Cust MB Ind True Rate Spread'!$H$25,0)</f>
        <v>6</v>
      </c>
      <c r="AF227" s="18">
        <f t="shared" si="38"/>
        <v>9</v>
      </c>
      <c r="AG227" s="18">
        <f>ROUND(($I227-SUM($T227:$U227))*'Cust MB Ind True Rate Spread'!$J$25,0)</f>
        <v>2</v>
      </c>
      <c r="AH227" s="34">
        <f t="shared" si="31"/>
        <v>1</v>
      </c>
    </row>
    <row r="228" spans="1:34">
      <c r="A228" s="18">
        <f t="shared" si="39"/>
        <v>2030</v>
      </c>
      <c r="B228" s="18" t="s">
        <v>43</v>
      </c>
      <c r="C228" s="34">
        <v>22</v>
      </c>
      <c r="D228" s="18">
        <v>0</v>
      </c>
      <c r="E228" s="34">
        <v>6</v>
      </c>
      <c r="F228" s="34">
        <v>175</v>
      </c>
      <c r="G228" s="34">
        <v>3</v>
      </c>
      <c r="H228" s="34">
        <v>21</v>
      </c>
      <c r="I228" s="34">
        <v>21</v>
      </c>
      <c r="J228" s="34">
        <v>34</v>
      </c>
      <c r="L228" s="18">
        <v>0</v>
      </c>
      <c r="M228" s="18">
        <v>0</v>
      </c>
      <c r="N228" s="18">
        <v>0</v>
      </c>
      <c r="O228" s="18">
        <v>0</v>
      </c>
      <c r="P228" s="18">
        <v>1</v>
      </c>
      <c r="Q228" s="18">
        <v>0</v>
      </c>
      <c r="R228" s="34">
        <v>3</v>
      </c>
      <c r="S228" s="34">
        <v>3</v>
      </c>
      <c r="T228" s="34">
        <v>2</v>
      </c>
      <c r="U228" s="34">
        <v>8</v>
      </c>
      <c r="V228" s="34">
        <v>33</v>
      </c>
      <c r="X228" s="18">
        <f t="shared" si="32"/>
        <v>22</v>
      </c>
      <c r="Y228" s="18">
        <f t="shared" si="33"/>
        <v>0</v>
      </c>
      <c r="Z228" s="18">
        <f t="shared" si="34"/>
        <v>6</v>
      </c>
      <c r="AA228" s="18">
        <f t="shared" si="35"/>
        <v>169</v>
      </c>
      <c r="AB228" s="18">
        <f>ROUND(($F228-SUM($O228:$P228))*'Cust MB Ind True Rate Spread'!$E$25,0)</f>
        <v>5</v>
      </c>
      <c r="AC228" s="18">
        <f t="shared" si="36"/>
        <v>3</v>
      </c>
      <c r="AD228" s="18">
        <f t="shared" si="37"/>
        <v>9</v>
      </c>
      <c r="AE228" s="18">
        <f>ROUND(($H228-SUM($R228:$S228))*'Cust MB Ind True Rate Spread'!$H$25,0)</f>
        <v>6</v>
      </c>
      <c r="AF228" s="18">
        <f t="shared" si="38"/>
        <v>9</v>
      </c>
      <c r="AG228" s="18">
        <f>ROUND(($I228-SUM($T228:$U228))*'Cust MB Ind True Rate Spread'!$J$25,0)</f>
        <v>2</v>
      </c>
      <c r="AH228" s="34">
        <f t="shared" si="31"/>
        <v>1</v>
      </c>
    </row>
    <row r="229" spans="1:34">
      <c r="A229" s="18">
        <f t="shared" si="39"/>
        <v>2030</v>
      </c>
      <c r="B229" s="18" t="s">
        <v>44</v>
      </c>
      <c r="C229" s="34">
        <v>22</v>
      </c>
      <c r="D229" s="18">
        <v>0</v>
      </c>
      <c r="E229" s="34">
        <v>6</v>
      </c>
      <c r="F229" s="34">
        <v>175</v>
      </c>
      <c r="G229" s="34">
        <v>3</v>
      </c>
      <c r="H229" s="34">
        <v>21</v>
      </c>
      <c r="I229" s="34">
        <v>21</v>
      </c>
      <c r="J229" s="34">
        <v>34</v>
      </c>
      <c r="L229" s="18">
        <v>0</v>
      </c>
      <c r="M229" s="18">
        <v>0</v>
      </c>
      <c r="N229" s="18">
        <v>0</v>
      </c>
      <c r="O229" s="18">
        <v>0</v>
      </c>
      <c r="P229" s="18">
        <v>1</v>
      </c>
      <c r="Q229" s="18">
        <v>0</v>
      </c>
      <c r="R229" s="34">
        <v>3</v>
      </c>
      <c r="S229" s="34">
        <v>3</v>
      </c>
      <c r="T229" s="34">
        <v>2</v>
      </c>
      <c r="U229" s="34">
        <v>8</v>
      </c>
      <c r="V229" s="34">
        <v>33</v>
      </c>
      <c r="X229" s="18">
        <f t="shared" si="32"/>
        <v>22</v>
      </c>
      <c r="Y229" s="18">
        <f t="shared" si="33"/>
        <v>0</v>
      </c>
      <c r="Z229" s="18">
        <f t="shared" si="34"/>
        <v>6</v>
      </c>
      <c r="AA229" s="18">
        <f t="shared" si="35"/>
        <v>169</v>
      </c>
      <c r="AB229" s="18">
        <f>ROUND(($F229-SUM($O229:$P229))*'Cust MB Ind True Rate Spread'!$E$25,0)</f>
        <v>5</v>
      </c>
      <c r="AC229" s="18">
        <f t="shared" si="36"/>
        <v>3</v>
      </c>
      <c r="AD229" s="18">
        <f t="shared" si="37"/>
        <v>9</v>
      </c>
      <c r="AE229" s="18">
        <f>ROUND(($H229-SUM($R229:$S229))*'Cust MB Ind True Rate Spread'!$H$25,0)</f>
        <v>6</v>
      </c>
      <c r="AF229" s="18">
        <f t="shared" si="38"/>
        <v>9</v>
      </c>
      <c r="AG229" s="18">
        <f>ROUND(($I229-SUM($T229:$U229))*'Cust MB Ind True Rate Spread'!$J$25,0)</f>
        <v>2</v>
      </c>
      <c r="AH229" s="34">
        <f t="shared" si="31"/>
        <v>1</v>
      </c>
    </row>
    <row r="230" spans="1:34">
      <c r="A230" s="18">
        <f t="shared" si="39"/>
        <v>2030</v>
      </c>
      <c r="B230" s="18" t="s">
        <v>45</v>
      </c>
      <c r="C230" s="34">
        <v>22</v>
      </c>
      <c r="D230" s="18">
        <v>0</v>
      </c>
      <c r="E230" s="34">
        <v>6</v>
      </c>
      <c r="F230" s="34">
        <v>175</v>
      </c>
      <c r="G230" s="34">
        <v>3</v>
      </c>
      <c r="H230" s="34">
        <v>21</v>
      </c>
      <c r="I230" s="34">
        <v>21</v>
      </c>
      <c r="J230" s="34">
        <v>34</v>
      </c>
      <c r="L230" s="18">
        <v>0</v>
      </c>
      <c r="M230" s="18">
        <v>0</v>
      </c>
      <c r="N230" s="18">
        <v>0</v>
      </c>
      <c r="O230" s="18">
        <v>0</v>
      </c>
      <c r="P230" s="18">
        <v>1</v>
      </c>
      <c r="Q230" s="18">
        <v>0</v>
      </c>
      <c r="R230" s="34">
        <v>3</v>
      </c>
      <c r="S230" s="34">
        <v>3</v>
      </c>
      <c r="T230" s="34">
        <v>2</v>
      </c>
      <c r="U230" s="34">
        <v>8</v>
      </c>
      <c r="V230" s="34">
        <v>33</v>
      </c>
      <c r="X230" s="18">
        <f t="shared" si="32"/>
        <v>22</v>
      </c>
      <c r="Y230" s="18">
        <f t="shared" si="33"/>
        <v>0</v>
      </c>
      <c r="Z230" s="18">
        <f t="shared" si="34"/>
        <v>6</v>
      </c>
      <c r="AA230" s="18">
        <f t="shared" si="35"/>
        <v>169</v>
      </c>
      <c r="AB230" s="18">
        <f>ROUND(($F230-SUM($O230:$P230))*'Cust MB Ind True Rate Spread'!$E$25,0)</f>
        <v>5</v>
      </c>
      <c r="AC230" s="18">
        <f t="shared" si="36"/>
        <v>3</v>
      </c>
      <c r="AD230" s="18">
        <f t="shared" si="37"/>
        <v>9</v>
      </c>
      <c r="AE230" s="18">
        <f>ROUND(($H230-SUM($R230:$S230))*'Cust MB Ind True Rate Spread'!$H$25,0)</f>
        <v>6</v>
      </c>
      <c r="AF230" s="18">
        <f t="shared" si="38"/>
        <v>9</v>
      </c>
      <c r="AG230" s="18">
        <f>ROUND(($I230-SUM($T230:$U230))*'Cust MB Ind True Rate Spread'!$J$25,0)</f>
        <v>2</v>
      </c>
      <c r="AH230" s="34">
        <f t="shared" si="31"/>
        <v>1</v>
      </c>
    </row>
    <row r="231" spans="1:34">
      <c r="A231" s="18">
        <f t="shared" si="39"/>
        <v>2030</v>
      </c>
      <c r="B231" s="18" t="s">
        <v>46</v>
      </c>
      <c r="C231" s="34">
        <v>22</v>
      </c>
      <c r="D231" s="18">
        <v>0</v>
      </c>
      <c r="E231" s="34">
        <v>6</v>
      </c>
      <c r="F231" s="34">
        <v>175</v>
      </c>
      <c r="G231" s="34">
        <v>3</v>
      </c>
      <c r="H231" s="34">
        <v>21</v>
      </c>
      <c r="I231" s="34">
        <v>21</v>
      </c>
      <c r="J231" s="34">
        <v>34</v>
      </c>
      <c r="L231" s="18">
        <v>0</v>
      </c>
      <c r="M231" s="18">
        <v>0</v>
      </c>
      <c r="N231" s="18">
        <v>0</v>
      </c>
      <c r="O231" s="18">
        <v>0</v>
      </c>
      <c r="P231" s="18">
        <v>1</v>
      </c>
      <c r="Q231" s="18">
        <v>0</v>
      </c>
      <c r="R231" s="34">
        <v>3</v>
      </c>
      <c r="S231" s="34">
        <v>3</v>
      </c>
      <c r="T231" s="34">
        <v>2</v>
      </c>
      <c r="U231" s="34">
        <v>8</v>
      </c>
      <c r="V231" s="34">
        <v>33</v>
      </c>
      <c r="X231" s="18">
        <f t="shared" si="32"/>
        <v>22</v>
      </c>
      <c r="Y231" s="18">
        <f t="shared" si="33"/>
        <v>0</v>
      </c>
      <c r="Z231" s="18">
        <f t="shared" si="34"/>
        <v>6</v>
      </c>
      <c r="AA231" s="18">
        <f t="shared" si="35"/>
        <v>169</v>
      </c>
      <c r="AB231" s="18">
        <f>ROUND(($F231-SUM($O231:$P231))*'Cust MB Ind True Rate Spread'!$E$25,0)</f>
        <v>5</v>
      </c>
      <c r="AC231" s="18">
        <f t="shared" si="36"/>
        <v>3</v>
      </c>
      <c r="AD231" s="18">
        <f t="shared" si="37"/>
        <v>9</v>
      </c>
      <c r="AE231" s="18">
        <f>ROUND(($H231-SUM($R231:$S231))*'Cust MB Ind True Rate Spread'!$H$25,0)</f>
        <v>6</v>
      </c>
      <c r="AF231" s="18">
        <f t="shared" si="38"/>
        <v>9</v>
      </c>
      <c r="AG231" s="18">
        <f>ROUND(($I231-SUM($T231:$U231))*'Cust MB Ind True Rate Spread'!$J$25,0)</f>
        <v>2</v>
      </c>
      <c r="AH231" s="34">
        <f t="shared" si="31"/>
        <v>1</v>
      </c>
    </row>
    <row r="232" spans="1:34">
      <c r="A232" s="18">
        <f t="shared" si="39"/>
        <v>2031</v>
      </c>
      <c r="B232" s="18" t="s">
        <v>31</v>
      </c>
      <c r="C232" s="34">
        <v>22</v>
      </c>
      <c r="D232" s="18">
        <v>0</v>
      </c>
      <c r="E232" s="34">
        <v>6</v>
      </c>
      <c r="F232" s="34">
        <v>175</v>
      </c>
      <c r="G232" s="34">
        <v>3</v>
      </c>
      <c r="H232" s="34">
        <v>21</v>
      </c>
      <c r="I232" s="34">
        <v>21</v>
      </c>
      <c r="J232" s="34">
        <v>34</v>
      </c>
      <c r="L232" s="18">
        <v>0</v>
      </c>
      <c r="M232" s="18">
        <v>0</v>
      </c>
      <c r="N232" s="18">
        <v>0</v>
      </c>
      <c r="O232" s="18">
        <v>0</v>
      </c>
      <c r="P232" s="18">
        <v>1</v>
      </c>
      <c r="Q232" s="18">
        <v>0</v>
      </c>
      <c r="R232" s="34">
        <v>3</v>
      </c>
      <c r="S232" s="34">
        <v>3</v>
      </c>
      <c r="T232" s="34">
        <v>2</v>
      </c>
      <c r="U232" s="34">
        <v>8</v>
      </c>
      <c r="V232" s="34">
        <v>33</v>
      </c>
      <c r="X232" s="18">
        <f t="shared" si="32"/>
        <v>22</v>
      </c>
      <c r="Y232" s="18">
        <f t="shared" si="33"/>
        <v>0</v>
      </c>
      <c r="Z232" s="18">
        <f t="shared" si="34"/>
        <v>6</v>
      </c>
      <c r="AA232" s="18">
        <f t="shared" si="35"/>
        <v>169</v>
      </c>
      <c r="AB232" s="18">
        <f>ROUND(($F232-SUM($O232:$P232))*'Cust MB Ind True Rate Spread'!$E$25,0)</f>
        <v>5</v>
      </c>
      <c r="AC232" s="18">
        <f t="shared" si="36"/>
        <v>3</v>
      </c>
      <c r="AD232" s="18">
        <f t="shared" si="37"/>
        <v>9</v>
      </c>
      <c r="AE232" s="18">
        <f>ROUND(($H232-SUM($R232:$S232))*'Cust MB Ind True Rate Spread'!$H$25,0)</f>
        <v>6</v>
      </c>
      <c r="AF232" s="18">
        <f t="shared" si="38"/>
        <v>9</v>
      </c>
      <c r="AG232" s="18">
        <f>ROUND(($I232-SUM($T232:$U232))*'Cust MB Ind True Rate Spread'!$J$25,0)</f>
        <v>2</v>
      </c>
      <c r="AH232" s="34">
        <f t="shared" si="31"/>
        <v>1</v>
      </c>
    </row>
    <row r="233" spans="1:34">
      <c r="A233" s="18">
        <f t="shared" si="39"/>
        <v>2031</v>
      </c>
      <c r="B233" s="18" t="s">
        <v>32</v>
      </c>
      <c r="C233" s="34">
        <v>22</v>
      </c>
      <c r="D233" s="18">
        <v>0</v>
      </c>
      <c r="E233" s="34">
        <v>6</v>
      </c>
      <c r="F233" s="34">
        <v>175</v>
      </c>
      <c r="G233" s="34">
        <v>3</v>
      </c>
      <c r="H233" s="34">
        <v>21</v>
      </c>
      <c r="I233" s="34">
        <v>21</v>
      </c>
      <c r="J233" s="34">
        <v>34</v>
      </c>
      <c r="L233" s="18">
        <v>0</v>
      </c>
      <c r="M233" s="18">
        <v>0</v>
      </c>
      <c r="N233" s="18">
        <v>0</v>
      </c>
      <c r="O233" s="18">
        <v>0</v>
      </c>
      <c r="P233" s="18">
        <v>1</v>
      </c>
      <c r="Q233" s="18">
        <v>0</v>
      </c>
      <c r="R233" s="34">
        <v>3</v>
      </c>
      <c r="S233" s="34">
        <v>3</v>
      </c>
      <c r="T233" s="34">
        <v>2</v>
      </c>
      <c r="U233" s="34">
        <v>8</v>
      </c>
      <c r="V233" s="34">
        <v>33</v>
      </c>
      <c r="X233" s="18">
        <f t="shared" si="32"/>
        <v>22</v>
      </c>
      <c r="Y233" s="18">
        <f t="shared" si="33"/>
        <v>0</v>
      </c>
      <c r="Z233" s="18">
        <f t="shared" si="34"/>
        <v>6</v>
      </c>
      <c r="AA233" s="18">
        <f t="shared" si="35"/>
        <v>169</v>
      </c>
      <c r="AB233" s="18">
        <f>ROUND(($F233-SUM($O233:$P233))*'Cust MB Ind True Rate Spread'!$E$25,0)</f>
        <v>5</v>
      </c>
      <c r="AC233" s="18">
        <f t="shared" si="36"/>
        <v>3</v>
      </c>
      <c r="AD233" s="18">
        <f t="shared" si="37"/>
        <v>9</v>
      </c>
      <c r="AE233" s="18">
        <f>ROUND(($H233-SUM($R233:$S233))*'Cust MB Ind True Rate Spread'!$H$25,0)</f>
        <v>6</v>
      </c>
      <c r="AF233" s="18">
        <f t="shared" si="38"/>
        <v>9</v>
      </c>
      <c r="AG233" s="18">
        <f>ROUND(($I233-SUM($T233:$U233))*'Cust MB Ind True Rate Spread'!$J$25,0)</f>
        <v>2</v>
      </c>
      <c r="AH233" s="34">
        <f t="shared" si="31"/>
        <v>1</v>
      </c>
    </row>
    <row r="234" spans="1:34">
      <c r="A234" s="18">
        <f t="shared" si="39"/>
        <v>2031</v>
      </c>
      <c r="B234" s="18" t="s">
        <v>33</v>
      </c>
      <c r="C234" s="34">
        <v>22</v>
      </c>
      <c r="D234" s="18">
        <v>0</v>
      </c>
      <c r="E234" s="34">
        <v>6</v>
      </c>
      <c r="F234" s="34">
        <v>175</v>
      </c>
      <c r="G234" s="34">
        <v>3</v>
      </c>
      <c r="H234" s="34">
        <v>21</v>
      </c>
      <c r="I234" s="34">
        <v>21</v>
      </c>
      <c r="J234" s="34">
        <v>34</v>
      </c>
      <c r="L234" s="18">
        <v>0</v>
      </c>
      <c r="M234" s="18">
        <v>0</v>
      </c>
      <c r="N234" s="18">
        <v>0</v>
      </c>
      <c r="O234" s="18">
        <v>0</v>
      </c>
      <c r="P234" s="18">
        <v>1</v>
      </c>
      <c r="Q234" s="18">
        <v>0</v>
      </c>
      <c r="R234" s="34">
        <v>3</v>
      </c>
      <c r="S234" s="34">
        <v>3</v>
      </c>
      <c r="T234" s="34">
        <v>2</v>
      </c>
      <c r="U234" s="34">
        <v>8</v>
      </c>
      <c r="V234" s="34">
        <v>33</v>
      </c>
      <c r="X234" s="18">
        <f t="shared" si="32"/>
        <v>22</v>
      </c>
      <c r="Y234" s="18">
        <f t="shared" si="33"/>
        <v>0</v>
      </c>
      <c r="Z234" s="18">
        <f t="shared" si="34"/>
        <v>6</v>
      </c>
      <c r="AA234" s="18">
        <f t="shared" si="35"/>
        <v>169</v>
      </c>
      <c r="AB234" s="18">
        <f>ROUND(($F234-SUM($O234:$P234))*'Cust MB Ind True Rate Spread'!$E$25,0)</f>
        <v>5</v>
      </c>
      <c r="AC234" s="18">
        <f t="shared" si="36"/>
        <v>3</v>
      </c>
      <c r="AD234" s="18">
        <f t="shared" si="37"/>
        <v>9</v>
      </c>
      <c r="AE234" s="18">
        <f>ROUND(($H234-SUM($R234:$S234))*'Cust MB Ind True Rate Spread'!$H$25,0)</f>
        <v>6</v>
      </c>
      <c r="AF234" s="18">
        <f t="shared" si="38"/>
        <v>9</v>
      </c>
      <c r="AG234" s="18">
        <f>ROUND(($I234-SUM($T234:$U234))*'Cust MB Ind True Rate Spread'!$J$25,0)</f>
        <v>2</v>
      </c>
      <c r="AH234" s="34">
        <f t="shared" si="31"/>
        <v>1</v>
      </c>
    </row>
    <row r="235" spans="1:34">
      <c r="A235" s="18">
        <f t="shared" si="39"/>
        <v>2031</v>
      </c>
      <c r="B235" s="18" t="s">
        <v>34</v>
      </c>
      <c r="C235" s="34">
        <v>22</v>
      </c>
      <c r="D235" s="18">
        <v>0</v>
      </c>
      <c r="E235" s="34">
        <v>6</v>
      </c>
      <c r="F235" s="34">
        <v>176</v>
      </c>
      <c r="G235" s="34">
        <v>3</v>
      </c>
      <c r="H235" s="34">
        <v>21</v>
      </c>
      <c r="I235" s="34">
        <v>21</v>
      </c>
      <c r="J235" s="34">
        <v>34</v>
      </c>
      <c r="L235" s="18">
        <v>0</v>
      </c>
      <c r="M235" s="18">
        <v>0</v>
      </c>
      <c r="N235" s="18">
        <v>0</v>
      </c>
      <c r="O235" s="18">
        <v>0</v>
      </c>
      <c r="P235" s="18">
        <v>1</v>
      </c>
      <c r="Q235" s="18">
        <v>0</v>
      </c>
      <c r="R235" s="34">
        <v>3</v>
      </c>
      <c r="S235" s="34">
        <v>3</v>
      </c>
      <c r="T235" s="34">
        <v>2</v>
      </c>
      <c r="U235" s="34">
        <v>8</v>
      </c>
      <c r="V235" s="34">
        <v>33</v>
      </c>
      <c r="X235" s="18">
        <f t="shared" si="32"/>
        <v>22</v>
      </c>
      <c r="Y235" s="18">
        <f t="shared" si="33"/>
        <v>0</v>
      </c>
      <c r="Z235" s="18">
        <f t="shared" si="34"/>
        <v>6</v>
      </c>
      <c r="AA235" s="18">
        <f t="shared" si="35"/>
        <v>170</v>
      </c>
      <c r="AB235" s="18">
        <f>ROUND(($F235-SUM($O235:$P235))*'Cust MB Ind True Rate Spread'!$E$25,0)</f>
        <v>5</v>
      </c>
      <c r="AC235" s="18">
        <f t="shared" si="36"/>
        <v>3</v>
      </c>
      <c r="AD235" s="18">
        <f t="shared" si="37"/>
        <v>9</v>
      </c>
      <c r="AE235" s="18">
        <f>ROUND(($H235-SUM($R235:$S235))*'Cust MB Ind True Rate Spread'!$H$25,0)</f>
        <v>6</v>
      </c>
      <c r="AF235" s="18">
        <f t="shared" si="38"/>
        <v>9</v>
      </c>
      <c r="AG235" s="18">
        <f>ROUND(($I235-SUM($T235:$U235))*'Cust MB Ind True Rate Spread'!$J$25,0)</f>
        <v>2</v>
      </c>
      <c r="AH235" s="34">
        <f t="shared" si="31"/>
        <v>1</v>
      </c>
    </row>
    <row r="236" spans="1:34">
      <c r="A236" s="18">
        <f t="shared" si="39"/>
        <v>2031</v>
      </c>
      <c r="B236" s="18" t="s">
        <v>35</v>
      </c>
      <c r="C236" s="34">
        <v>22</v>
      </c>
      <c r="D236" s="18">
        <v>0</v>
      </c>
      <c r="E236" s="34">
        <v>6</v>
      </c>
      <c r="F236" s="34">
        <v>176</v>
      </c>
      <c r="G236" s="34">
        <v>3</v>
      </c>
      <c r="H236" s="34">
        <v>21</v>
      </c>
      <c r="I236" s="34">
        <v>21</v>
      </c>
      <c r="J236" s="34">
        <v>34</v>
      </c>
      <c r="L236" s="18">
        <v>0</v>
      </c>
      <c r="M236" s="18">
        <v>0</v>
      </c>
      <c r="N236" s="18">
        <v>0</v>
      </c>
      <c r="O236" s="18">
        <v>0</v>
      </c>
      <c r="P236" s="18">
        <v>1</v>
      </c>
      <c r="Q236" s="18">
        <v>0</v>
      </c>
      <c r="R236" s="34">
        <v>3</v>
      </c>
      <c r="S236" s="34">
        <v>3</v>
      </c>
      <c r="T236" s="34">
        <v>2</v>
      </c>
      <c r="U236" s="34">
        <v>8</v>
      </c>
      <c r="V236" s="34">
        <v>33</v>
      </c>
      <c r="X236" s="18">
        <f t="shared" si="32"/>
        <v>22</v>
      </c>
      <c r="Y236" s="18">
        <f t="shared" si="33"/>
        <v>0</v>
      </c>
      <c r="Z236" s="18">
        <f t="shared" si="34"/>
        <v>6</v>
      </c>
      <c r="AA236" s="18">
        <f t="shared" si="35"/>
        <v>170</v>
      </c>
      <c r="AB236" s="18">
        <f>ROUND(($F236-SUM($O236:$P236))*'Cust MB Ind True Rate Spread'!$E$25,0)</f>
        <v>5</v>
      </c>
      <c r="AC236" s="18">
        <f t="shared" si="36"/>
        <v>3</v>
      </c>
      <c r="AD236" s="18">
        <f t="shared" si="37"/>
        <v>9</v>
      </c>
      <c r="AE236" s="18">
        <f>ROUND(($H236-SUM($R236:$S236))*'Cust MB Ind True Rate Spread'!$H$25,0)</f>
        <v>6</v>
      </c>
      <c r="AF236" s="18">
        <f t="shared" si="38"/>
        <v>9</v>
      </c>
      <c r="AG236" s="18">
        <f>ROUND(($I236-SUM($T236:$U236))*'Cust MB Ind True Rate Spread'!$J$25,0)</f>
        <v>2</v>
      </c>
      <c r="AH236" s="34">
        <f t="shared" si="31"/>
        <v>1</v>
      </c>
    </row>
    <row r="237" spans="1:34">
      <c r="A237" s="18">
        <f t="shared" si="39"/>
        <v>2031</v>
      </c>
      <c r="B237" s="18" t="s">
        <v>36</v>
      </c>
      <c r="C237" s="34">
        <v>22</v>
      </c>
      <c r="D237" s="18">
        <v>0</v>
      </c>
      <c r="E237" s="34">
        <v>6</v>
      </c>
      <c r="F237" s="34">
        <v>176</v>
      </c>
      <c r="G237" s="34">
        <v>3</v>
      </c>
      <c r="H237" s="34">
        <v>21</v>
      </c>
      <c r="I237" s="34">
        <v>21</v>
      </c>
      <c r="J237" s="34">
        <v>34</v>
      </c>
      <c r="L237" s="18">
        <v>0</v>
      </c>
      <c r="M237" s="18">
        <v>0</v>
      </c>
      <c r="N237" s="18">
        <v>0</v>
      </c>
      <c r="O237" s="18">
        <v>0</v>
      </c>
      <c r="P237" s="18">
        <v>1</v>
      </c>
      <c r="Q237" s="18">
        <v>0</v>
      </c>
      <c r="R237" s="34">
        <v>3</v>
      </c>
      <c r="S237" s="34">
        <v>3</v>
      </c>
      <c r="T237" s="34">
        <v>2</v>
      </c>
      <c r="U237" s="34">
        <v>8</v>
      </c>
      <c r="V237" s="34">
        <v>33</v>
      </c>
      <c r="X237" s="18">
        <f t="shared" si="32"/>
        <v>22</v>
      </c>
      <c r="Y237" s="18">
        <f t="shared" si="33"/>
        <v>0</v>
      </c>
      <c r="Z237" s="18">
        <f t="shared" si="34"/>
        <v>6</v>
      </c>
      <c r="AA237" s="18">
        <f t="shared" si="35"/>
        <v>170</v>
      </c>
      <c r="AB237" s="18">
        <f>ROUND(($F237-SUM($O237:$P237))*'Cust MB Ind True Rate Spread'!$E$25,0)</f>
        <v>5</v>
      </c>
      <c r="AC237" s="18">
        <f t="shared" si="36"/>
        <v>3</v>
      </c>
      <c r="AD237" s="18">
        <f t="shared" si="37"/>
        <v>9</v>
      </c>
      <c r="AE237" s="18">
        <f>ROUND(($H237-SUM($R237:$S237))*'Cust MB Ind True Rate Spread'!$H$25,0)</f>
        <v>6</v>
      </c>
      <c r="AF237" s="18">
        <f t="shared" si="38"/>
        <v>9</v>
      </c>
      <c r="AG237" s="18">
        <f>ROUND(($I237-SUM($T237:$U237))*'Cust MB Ind True Rate Spread'!$J$25,0)</f>
        <v>2</v>
      </c>
      <c r="AH237" s="34">
        <f t="shared" si="31"/>
        <v>1</v>
      </c>
    </row>
    <row r="238" spans="1:34">
      <c r="A238" s="18">
        <f t="shared" si="39"/>
        <v>2031</v>
      </c>
      <c r="B238" s="18" t="s">
        <v>41</v>
      </c>
      <c r="C238" s="34">
        <v>22</v>
      </c>
      <c r="D238" s="18">
        <v>0</v>
      </c>
      <c r="E238" s="34">
        <v>6</v>
      </c>
      <c r="F238" s="34">
        <v>176</v>
      </c>
      <c r="G238" s="34">
        <v>3</v>
      </c>
      <c r="H238" s="34">
        <v>21</v>
      </c>
      <c r="I238" s="34">
        <v>21</v>
      </c>
      <c r="J238" s="34">
        <v>34</v>
      </c>
      <c r="L238" s="18">
        <v>0</v>
      </c>
      <c r="M238" s="18">
        <v>0</v>
      </c>
      <c r="N238" s="18">
        <v>0</v>
      </c>
      <c r="O238" s="18">
        <v>0</v>
      </c>
      <c r="P238" s="18">
        <v>1</v>
      </c>
      <c r="Q238" s="18">
        <v>0</v>
      </c>
      <c r="R238" s="34">
        <v>3</v>
      </c>
      <c r="S238" s="34">
        <v>3</v>
      </c>
      <c r="T238" s="34">
        <v>2</v>
      </c>
      <c r="U238" s="34">
        <v>8</v>
      </c>
      <c r="V238" s="34">
        <v>33</v>
      </c>
      <c r="X238" s="18">
        <f t="shared" si="32"/>
        <v>22</v>
      </c>
      <c r="Y238" s="18">
        <f t="shared" si="33"/>
        <v>0</v>
      </c>
      <c r="Z238" s="18">
        <f t="shared" si="34"/>
        <v>6</v>
      </c>
      <c r="AA238" s="18">
        <f t="shared" si="35"/>
        <v>170</v>
      </c>
      <c r="AB238" s="18">
        <f>ROUND(($F238-SUM($O238:$P238))*'Cust MB Ind True Rate Spread'!$E$25,0)</f>
        <v>5</v>
      </c>
      <c r="AC238" s="18">
        <f t="shared" si="36"/>
        <v>3</v>
      </c>
      <c r="AD238" s="18">
        <f t="shared" si="37"/>
        <v>9</v>
      </c>
      <c r="AE238" s="18">
        <f>ROUND(($H238-SUM($R238:$S238))*'Cust MB Ind True Rate Spread'!$H$25,0)</f>
        <v>6</v>
      </c>
      <c r="AF238" s="18">
        <f t="shared" si="38"/>
        <v>9</v>
      </c>
      <c r="AG238" s="18">
        <f>ROUND(($I238-SUM($T238:$U238))*'Cust MB Ind True Rate Spread'!$J$25,0)</f>
        <v>2</v>
      </c>
      <c r="AH238" s="34">
        <f t="shared" si="31"/>
        <v>1</v>
      </c>
    </row>
    <row r="239" spans="1:34">
      <c r="A239" s="18">
        <f t="shared" si="39"/>
        <v>2031</v>
      </c>
      <c r="B239" s="18" t="s">
        <v>42</v>
      </c>
      <c r="C239" s="34">
        <v>22</v>
      </c>
      <c r="D239" s="18">
        <v>0</v>
      </c>
      <c r="E239" s="34">
        <v>6</v>
      </c>
      <c r="F239" s="34">
        <v>176</v>
      </c>
      <c r="G239" s="34">
        <v>3</v>
      </c>
      <c r="H239" s="34">
        <v>21</v>
      </c>
      <c r="I239" s="34">
        <v>21</v>
      </c>
      <c r="J239" s="34">
        <v>34</v>
      </c>
      <c r="L239" s="18">
        <v>0</v>
      </c>
      <c r="M239" s="18">
        <v>0</v>
      </c>
      <c r="N239" s="18">
        <v>0</v>
      </c>
      <c r="O239" s="18">
        <v>0</v>
      </c>
      <c r="P239" s="18">
        <v>1</v>
      </c>
      <c r="Q239" s="18">
        <v>0</v>
      </c>
      <c r="R239" s="34">
        <v>3</v>
      </c>
      <c r="S239" s="34">
        <v>3</v>
      </c>
      <c r="T239" s="34">
        <v>2</v>
      </c>
      <c r="U239" s="34">
        <v>8</v>
      </c>
      <c r="V239" s="34">
        <v>33</v>
      </c>
      <c r="X239" s="18">
        <f t="shared" si="32"/>
        <v>22</v>
      </c>
      <c r="Y239" s="18">
        <f t="shared" si="33"/>
        <v>0</v>
      </c>
      <c r="Z239" s="18">
        <f t="shared" si="34"/>
        <v>6</v>
      </c>
      <c r="AA239" s="18">
        <f t="shared" si="35"/>
        <v>170</v>
      </c>
      <c r="AB239" s="18">
        <f>ROUND(($F239-SUM($O239:$P239))*'Cust MB Ind True Rate Spread'!$E$25,0)</f>
        <v>5</v>
      </c>
      <c r="AC239" s="18">
        <f t="shared" si="36"/>
        <v>3</v>
      </c>
      <c r="AD239" s="18">
        <f t="shared" si="37"/>
        <v>9</v>
      </c>
      <c r="AE239" s="18">
        <f>ROUND(($H239-SUM($R239:$S239))*'Cust MB Ind True Rate Spread'!$H$25,0)</f>
        <v>6</v>
      </c>
      <c r="AF239" s="18">
        <f t="shared" si="38"/>
        <v>9</v>
      </c>
      <c r="AG239" s="18">
        <f>ROUND(($I239-SUM($T239:$U239))*'Cust MB Ind True Rate Spread'!$J$25,0)</f>
        <v>2</v>
      </c>
      <c r="AH239" s="34">
        <f t="shared" si="31"/>
        <v>1</v>
      </c>
    </row>
    <row r="240" spans="1:34">
      <c r="A240" s="18">
        <f t="shared" si="39"/>
        <v>2031</v>
      </c>
      <c r="B240" s="18" t="s">
        <v>43</v>
      </c>
      <c r="C240" s="34">
        <v>22</v>
      </c>
      <c r="D240" s="18">
        <v>0</v>
      </c>
      <c r="E240" s="34">
        <v>6</v>
      </c>
      <c r="F240" s="34">
        <v>176</v>
      </c>
      <c r="G240" s="34">
        <v>3</v>
      </c>
      <c r="H240" s="34">
        <v>21</v>
      </c>
      <c r="I240" s="34">
        <v>21</v>
      </c>
      <c r="J240" s="34">
        <v>34</v>
      </c>
      <c r="L240" s="18">
        <v>0</v>
      </c>
      <c r="M240" s="18">
        <v>0</v>
      </c>
      <c r="N240" s="18">
        <v>0</v>
      </c>
      <c r="O240" s="18">
        <v>0</v>
      </c>
      <c r="P240" s="18">
        <v>1</v>
      </c>
      <c r="Q240" s="18">
        <v>0</v>
      </c>
      <c r="R240" s="34">
        <v>3</v>
      </c>
      <c r="S240" s="34">
        <v>3</v>
      </c>
      <c r="T240" s="34">
        <v>2</v>
      </c>
      <c r="U240" s="34">
        <v>8</v>
      </c>
      <c r="V240" s="34">
        <v>33</v>
      </c>
      <c r="X240" s="18">
        <f t="shared" si="32"/>
        <v>22</v>
      </c>
      <c r="Y240" s="18">
        <f t="shared" si="33"/>
        <v>0</v>
      </c>
      <c r="Z240" s="18">
        <f t="shared" si="34"/>
        <v>6</v>
      </c>
      <c r="AA240" s="18">
        <f t="shared" si="35"/>
        <v>170</v>
      </c>
      <c r="AB240" s="18">
        <f>ROUND(($F240-SUM($O240:$P240))*'Cust MB Ind True Rate Spread'!$E$25,0)</f>
        <v>5</v>
      </c>
      <c r="AC240" s="18">
        <f t="shared" si="36"/>
        <v>3</v>
      </c>
      <c r="AD240" s="18">
        <f t="shared" si="37"/>
        <v>9</v>
      </c>
      <c r="AE240" s="18">
        <f>ROUND(($H240-SUM($R240:$S240))*'Cust MB Ind True Rate Spread'!$H$25,0)</f>
        <v>6</v>
      </c>
      <c r="AF240" s="18">
        <f t="shared" si="38"/>
        <v>9</v>
      </c>
      <c r="AG240" s="18">
        <f>ROUND(($I240-SUM($T240:$U240))*'Cust MB Ind True Rate Spread'!$J$25,0)</f>
        <v>2</v>
      </c>
      <c r="AH240" s="34">
        <f t="shared" si="31"/>
        <v>1</v>
      </c>
    </row>
    <row r="241" spans="1:34">
      <c r="A241" s="18">
        <f t="shared" si="39"/>
        <v>2031</v>
      </c>
      <c r="B241" s="18" t="s">
        <v>44</v>
      </c>
      <c r="C241" s="34">
        <v>22</v>
      </c>
      <c r="D241" s="18">
        <v>0</v>
      </c>
      <c r="E241" s="34">
        <v>6</v>
      </c>
      <c r="F241" s="34">
        <v>176</v>
      </c>
      <c r="G241" s="34">
        <v>3</v>
      </c>
      <c r="H241" s="34">
        <v>21</v>
      </c>
      <c r="I241" s="34">
        <v>21</v>
      </c>
      <c r="J241" s="34">
        <v>34</v>
      </c>
      <c r="L241" s="18">
        <v>0</v>
      </c>
      <c r="M241" s="18">
        <v>0</v>
      </c>
      <c r="N241" s="18">
        <v>0</v>
      </c>
      <c r="O241" s="18">
        <v>0</v>
      </c>
      <c r="P241" s="18">
        <v>1</v>
      </c>
      <c r="Q241" s="18">
        <v>0</v>
      </c>
      <c r="R241" s="34">
        <v>3</v>
      </c>
      <c r="S241" s="34">
        <v>3</v>
      </c>
      <c r="T241" s="34">
        <v>2</v>
      </c>
      <c r="U241" s="34">
        <v>8</v>
      </c>
      <c r="V241" s="34">
        <v>33</v>
      </c>
      <c r="X241" s="18">
        <f t="shared" si="32"/>
        <v>22</v>
      </c>
      <c r="Y241" s="18">
        <f t="shared" si="33"/>
        <v>0</v>
      </c>
      <c r="Z241" s="18">
        <f t="shared" si="34"/>
        <v>6</v>
      </c>
      <c r="AA241" s="18">
        <f t="shared" si="35"/>
        <v>170</v>
      </c>
      <c r="AB241" s="18">
        <f>ROUND(($F241-SUM($O241:$P241))*'Cust MB Ind True Rate Spread'!$E$25,0)</f>
        <v>5</v>
      </c>
      <c r="AC241" s="18">
        <f t="shared" si="36"/>
        <v>3</v>
      </c>
      <c r="AD241" s="18">
        <f t="shared" si="37"/>
        <v>9</v>
      </c>
      <c r="AE241" s="18">
        <f>ROUND(($H241-SUM($R241:$S241))*'Cust MB Ind True Rate Spread'!$H$25,0)</f>
        <v>6</v>
      </c>
      <c r="AF241" s="18">
        <f t="shared" si="38"/>
        <v>9</v>
      </c>
      <c r="AG241" s="18">
        <f>ROUND(($I241-SUM($T241:$U241))*'Cust MB Ind True Rate Spread'!$J$25,0)</f>
        <v>2</v>
      </c>
      <c r="AH241" s="34">
        <f t="shared" si="31"/>
        <v>1</v>
      </c>
    </row>
    <row r="242" spans="1:34">
      <c r="A242" s="18">
        <f t="shared" si="39"/>
        <v>2031</v>
      </c>
      <c r="B242" s="18" t="s">
        <v>45</v>
      </c>
      <c r="C242" s="34">
        <v>22</v>
      </c>
      <c r="D242" s="18">
        <v>0</v>
      </c>
      <c r="E242" s="34">
        <v>6</v>
      </c>
      <c r="F242" s="34">
        <v>176</v>
      </c>
      <c r="G242" s="34">
        <v>3</v>
      </c>
      <c r="H242" s="34">
        <v>21</v>
      </c>
      <c r="I242" s="34">
        <v>21</v>
      </c>
      <c r="J242" s="34">
        <v>34</v>
      </c>
      <c r="L242" s="18">
        <v>0</v>
      </c>
      <c r="M242" s="18">
        <v>0</v>
      </c>
      <c r="N242" s="18">
        <v>0</v>
      </c>
      <c r="O242" s="18">
        <v>0</v>
      </c>
      <c r="P242" s="18">
        <v>1</v>
      </c>
      <c r="Q242" s="18">
        <v>0</v>
      </c>
      <c r="R242" s="34">
        <v>3</v>
      </c>
      <c r="S242" s="34">
        <v>3</v>
      </c>
      <c r="T242" s="34">
        <v>2</v>
      </c>
      <c r="U242" s="34">
        <v>8</v>
      </c>
      <c r="V242" s="34">
        <v>33</v>
      </c>
      <c r="X242" s="18">
        <f t="shared" si="32"/>
        <v>22</v>
      </c>
      <c r="Y242" s="18">
        <f t="shared" si="33"/>
        <v>0</v>
      </c>
      <c r="Z242" s="18">
        <f t="shared" si="34"/>
        <v>6</v>
      </c>
      <c r="AA242" s="18">
        <f t="shared" si="35"/>
        <v>170</v>
      </c>
      <c r="AB242" s="18">
        <f>ROUND(($F242-SUM($O242:$P242))*'Cust MB Ind True Rate Spread'!$E$25,0)</f>
        <v>5</v>
      </c>
      <c r="AC242" s="18">
        <f t="shared" si="36"/>
        <v>3</v>
      </c>
      <c r="AD242" s="18">
        <f t="shared" si="37"/>
        <v>9</v>
      </c>
      <c r="AE242" s="18">
        <f>ROUND(($H242-SUM($R242:$S242))*'Cust MB Ind True Rate Spread'!$H$25,0)</f>
        <v>6</v>
      </c>
      <c r="AF242" s="18">
        <f t="shared" si="38"/>
        <v>9</v>
      </c>
      <c r="AG242" s="18">
        <f>ROUND(($I242-SUM($T242:$U242))*'Cust MB Ind True Rate Spread'!$J$25,0)</f>
        <v>2</v>
      </c>
      <c r="AH242" s="34">
        <f t="shared" si="31"/>
        <v>1</v>
      </c>
    </row>
    <row r="243" spans="1:34">
      <c r="A243" s="18">
        <f t="shared" si="39"/>
        <v>2031</v>
      </c>
      <c r="B243" s="18" t="s">
        <v>46</v>
      </c>
      <c r="C243" s="34">
        <v>22</v>
      </c>
      <c r="D243" s="18">
        <v>0</v>
      </c>
      <c r="E243" s="34">
        <v>6</v>
      </c>
      <c r="F243" s="34">
        <v>176</v>
      </c>
      <c r="G243" s="34">
        <v>3</v>
      </c>
      <c r="H243" s="34">
        <v>21</v>
      </c>
      <c r="I243" s="34">
        <v>21</v>
      </c>
      <c r="J243" s="34">
        <v>34</v>
      </c>
      <c r="L243" s="18">
        <v>0</v>
      </c>
      <c r="M243" s="18">
        <v>0</v>
      </c>
      <c r="N243" s="18">
        <v>0</v>
      </c>
      <c r="O243" s="18">
        <v>0</v>
      </c>
      <c r="P243" s="18">
        <v>1</v>
      </c>
      <c r="Q243" s="18">
        <v>0</v>
      </c>
      <c r="R243" s="34">
        <v>3</v>
      </c>
      <c r="S243" s="34">
        <v>3</v>
      </c>
      <c r="T243" s="34">
        <v>2</v>
      </c>
      <c r="U243" s="34">
        <v>8</v>
      </c>
      <c r="V243" s="34">
        <v>33</v>
      </c>
      <c r="X243" s="18">
        <f t="shared" si="32"/>
        <v>22</v>
      </c>
      <c r="Y243" s="18">
        <f t="shared" si="33"/>
        <v>0</v>
      </c>
      <c r="Z243" s="18">
        <f t="shared" si="34"/>
        <v>6</v>
      </c>
      <c r="AA243" s="18">
        <f t="shared" si="35"/>
        <v>170</v>
      </c>
      <c r="AB243" s="18">
        <f>ROUND(($F243-SUM($O243:$P243))*'Cust MB Ind True Rate Spread'!$E$25,0)</f>
        <v>5</v>
      </c>
      <c r="AC243" s="18">
        <f t="shared" si="36"/>
        <v>3</v>
      </c>
      <c r="AD243" s="18">
        <f t="shared" si="37"/>
        <v>9</v>
      </c>
      <c r="AE243" s="18">
        <f>ROUND(($H243-SUM($R243:$S243))*'Cust MB Ind True Rate Spread'!$H$25,0)</f>
        <v>6</v>
      </c>
      <c r="AF243" s="18">
        <f t="shared" si="38"/>
        <v>9</v>
      </c>
      <c r="AG243" s="18">
        <f>ROUND(($I243-SUM($T243:$U243))*'Cust MB Ind True Rate Spread'!$J$25,0)</f>
        <v>2</v>
      </c>
      <c r="AH243" s="34">
        <f t="shared" si="31"/>
        <v>1</v>
      </c>
    </row>
    <row r="244" spans="1:34">
      <c r="A244" s="18">
        <f t="shared" si="39"/>
        <v>2032</v>
      </c>
      <c r="B244" s="18" t="s">
        <v>31</v>
      </c>
      <c r="C244" s="34">
        <v>22</v>
      </c>
      <c r="D244" s="18">
        <v>0</v>
      </c>
      <c r="E244" s="34">
        <v>6</v>
      </c>
      <c r="F244" s="34">
        <v>176</v>
      </c>
      <c r="G244" s="34">
        <v>3</v>
      </c>
      <c r="H244" s="34">
        <v>21</v>
      </c>
      <c r="I244" s="34">
        <v>21</v>
      </c>
      <c r="J244" s="34">
        <v>34</v>
      </c>
      <c r="L244" s="18">
        <v>0</v>
      </c>
      <c r="M244" s="18">
        <v>0</v>
      </c>
      <c r="N244" s="18">
        <v>0</v>
      </c>
      <c r="O244" s="18">
        <v>0</v>
      </c>
      <c r="P244" s="18">
        <v>1</v>
      </c>
      <c r="Q244" s="18">
        <v>0</v>
      </c>
      <c r="R244" s="34">
        <v>3</v>
      </c>
      <c r="S244" s="34">
        <v>3</v>
      </c>
      <c r="T244" s="34">
        <v>2</v>
      </c>
      <c r="U244" s="34">
        <v>8</v>
      </c>
      <c r="V244" s="34">
        <v>33</v>
      </c>
      <c r="X244" s="18">
        <f t="shared" si="32"/>
        <v>22</v>
      </c>
      <c r="Y244" s="18">
        <f t="shared" si="33"/>
        <v>0</v>
      </c>
      <c r="Z244" s="18">
        <f t="shared" si="34"/>
        <v>6</v>
      </c>
      <c r="AA244" s="18">
        <f t="shared" si="35"/>
        <v>170</v>
      </c>
      <c r="AB244" s="18">
        <f>ROUND(($F244-SUM($O244:$P244))*'Cust MB Ind True Rate Spread'!$E$25,0)</f>
        <v>5</v>
      </c>
      <c r="AC244" s="18">
        <f t="shared" si="36"/>
        <v>3</v>
      </c>
      <c r="AD244" s="18">
        <f t="shared" si="37"/>
        <v>9</v>
      </c>
      <c r="AE244" s="18">
        <f>ROUND(($H244-SUM($R244:$S244))*'Cust MB Ind True Rate Spread'!$H$25,0)</f>
        <v>6</v>
      </c>
      <c r="AF244" s="18">
        <f t="shared" si="38"/>
        <v>9</v>
      </c>
      <c r="AG244" s="18">
        <f>ROUND(($I244-SUM($T244:$U244))*'Cust MB Ind True Rate Spread'!$J$25,0)</f>
        <v>2</v>
      </c>
      <c r="AH244" s="34">
        <f t="shared" si="31"/>
        <v>1</v>
      </c>
    </row>
    <row r="245" spans="1:34">
      <c r="A245" s="18">
        <f t="shared" si="39"/>
        <v>2032</v>
      </c>
      <c r="B245" s="18" t="s">
        <v>32</v>
      </c>
      <c r="C245" s="34">
        <v>22</v>
      </c>
      <c r="D245" s="18">
        <v>0</v>
      </c>
      <c r="E245" s="34">
        <v>6</v>
      </c>
      <c r="F245" s="34">
        <v>176</v>
      </c>
      <c r="G245" s="34">
        <v>3</v>
      </c>
      <c r="H245" s="34">
        <v>21</v>
      </c>
      <c r="I245" s="34">
        <v>21</v>
      </c>
      <c r="J245" s="34">
        <v>34</v>
      </c>
      <c r="L245" s="18">
        <v>0</v>
      </c>
      <c r="M245" s="18">
        <v>0</v>
      </c>
      <c r="N245" s="18">
        <v>0</v>
      </c>
      <c r="O245" s="18">
        <v>0</v>
      </c>
      <c r="P245" s="18">
        <v>1</v>
      </c>
      <c r="Q245" s="18">
        <v>0</v>
      </c>
      <c r="R245" s="34">
        <v>3</v>
      </c>
      <c r="S245" s="34">
        <v>3</v>
      </c>
      <c r="T245" s="34">
        <v>2</v>
      </c>
      <c r="U245" s="34">
        <v>8</v>
      </c>
      <c r="V245" s="34">
        <v>33</v>
      </c>
      <c r="X245" s="18">
        <f t="shared" si="32"/>
        <v>22</v>
      </c>
      <c r="Y245" s="18">
        <f t="shared" si="33"/>
        <v>0</v>
      </c>
      <c r="Z245" s="18">
        <f t="shared" si="34"/>
        <v>6</v>
      </c>
      <c r="AA245" s="18">
        <f t="shared" si="35"/>
        <v>170</v>
      </c>
      <c r="AB245" s="18">
        <f>ROUND(($F245-SUM($O245:$P245))*'Cust MB Ind True Rate Spread'!$E$25,0)</f>
        <v>5</v>
      </c>
      <c r="AC245" s="18">
        <f t="shared" si="36"/>
        <v>3</v>
      </c>
      <c r="AD245" s="18">
        <f t="shared" si="37"/>
        <v>9</v>
      </c>
      <c r="AE245" s="18">
        <f>ROUND(($H245-SUM($R245:$S245))*'Cust MB Ind True Rate Spread'!$H$25,0)</f>
        <v>6</v>
      </c>
      <c r="AF245" s="18">
        <f t="shared" si="38"/>
        <v>9</v>
      </c>
      <c r="AG245" s="18">
        <f>ROUND(($I245-SUM($T245:$U245))*'Cust MB Ind True Rate Spread'!$J$25,0)</f>
        <v>2</v>
      </c>
      <c r="AH245" s="34">
        <f t="shared" si="31"/>
        <v>1</v>
      </c>
    </row>
    <row r="246" spans="1:34">
      <c r="A246" s="18">
        <f t="shared" si="39"/>
        <v>2032</v>
      </c>
      <c r="B246" s="18" t="s">
        <v>33</v>
      </c>
      <c r="C246" s="34">
        <v>22</v>
      </c>
      <c r="D246" s="18">
        <v>0</v>
      </c>
      <c r="E246" s="34">
        <v>6</v>
      </c>
      <c r="F246" s="34">
        <v>176</v>
      </c>
      <c r="G246" s="34">
        <v>3</v>
      </c>
      <c r="H246" s="34">
        <v>21</v>
      </c>
      <c r="I246" s="34">
        <v>21</v>
      </c>
      <c r="J246" s="34">
        <v>34</v>
      </c>
      <c r="L246" s="18">
        <v>0</v>
      </c>
      <c r="M246" s="18">
        <v>0</v>
      </c>
      <c r="N246" s="18">
        <v>0</v>
      </c>
      <c r="O246" s="18">
        <v>0</v>
      </c>
      <c r="P246" s="18">
        <v>1</v>
      </c>
      <c r="Q246" s="18">
        <v>0</v>
      </c>
      <c r="R246" s="34">
        <v>3</v>
      </c>
      <c r="S246" s="34">
        <v>3</v>
      </c>
      <c r="T246" s="34">
        <v>2</v>
      </c>
      <c r="U246" s="34">
        <v>8</v>
      </c>
      <c r="V246" s="34">
        <v>33</v>
      </c>
      <c r="X246" s="18">
        <f t="shared" si="32"/>
        <v>22</v>
      </c>
      <c r="Y246" s="18">
        <f t="shared" si="33"/>
        <v>0</v>
      </c>
      <c r="Z246" s="18">
        <f t="shared" si="34"/>
        <v>6</v>
      </c>
      <c r="AA246" s="18">
        <f t="shared" si="35"/>
        <v>170</v>
      </c>
      <c r="AB246" s="18">
        <f>ROUND(($F246-SUM($O246:$P246))*'Cust MB Ind True Rate Spread'!$E$25,0)</f>
        <v>5</v>
      </c>
      <c r="AC246" s="18">
        <f t="shared" si="36"/>
        <v>3</v>
      </c>
      <c r="AD246" s="18">
        <f t="shared" si="37"/>
        <v>9</v>
      </c>
      <c r="AE246" s="18">
        <f>ROUND(($H246-SUM($R246:$S246))*'Cust MB Ind True Rate Spread'!$H$25,0)</f>
        <v>6</v>
      </c>
      <c r="AF246" s="18">
        <f t="shared" si="38"/>
        <v>9</v>
      </c>
      <c r="AG246" s="18">
        <f>ROUND(($I246-SUM($T246:$U246))*'Cust MB Ind True Rate Spread'!$J$25,0)</f>
        <v>2</v>
      </c>
      <c r="AH246" s="34">
        <f t="shared" si="31"/>
        <v>1</v>
      </c>
    </row>
    <row r="247" spans="1:34">
      <c r="A247" s="18">
        <f t="shared" si="39"/>
        <v>2032</v>
      </c>
      <c r="B247" s="18" t="s">
        <v>34</v>
      </c>
      <c r="C247" s="34">
        <v>22</v>
      </c>
      <c r="D247" s="18">
        <v>0</v>
      </c>
      <c r="E247" s="34">
        <v>6</v>
      </c>
      <c r="F247" s="34">
        <v>176</v>
      </c>
      <c r="G247" s="34">
        <v>3</v>
      </c>
      <c r="H247" s="34">
        <v>21</v>
      </c>
      <c r="I247" s="34">
        <v>21</v>
      </c>
      <c r="J247" s="34">
        <v>34</v>
      </c>
      <c r="L247" s="18">
        <v>0</v>
      </c>
      <c r="M247" s="18">
        <v>0</v>
      </c>
      <c r="N247" s="18">
        <v>0</v>
      </c>
      <c r="O247" s="18">
        <v>0</v>
      </c>
      <c r="P247" s="18">
        <v>1</v>
      </c>
      <c r="Q247" s="18">
        <v>0</v>
      </c>
      <c r="R247" s="34">
        <v>3</v>
      </c>
      <c r="S247" s="34">
        <v>3</v>
      </c>
      <c r="T247" s="34">
        <v>2</v>
      </c>
      <c r="U247" s="34">
        <v>8</v>
      </c>
      <c r="V247" s="34">
        <v>33</v>
      </c>
      <c r="X247" s="18">
        <f t="shared" si="32"/>
        <v>22</v>
      </c>
      <c r="Y247" s="18">
        <f t="shared" si="33"/>
        <v>0</v>
      </c>
      <c r="Z247" s="18">
        <f t="shared" si="34"/>
        <v>6</v>
      </c>
      <c r="AA247" s="18">
        <f t="shared" si="35"/>
        <v>170</v>
      </c>
      <c r="AB247" s="18">
        <f>ROUND(($F247-SUM($O247:$P247))*'Cust MB Ind True Rate Spread'!$E$25,0)</f>
        <v>5</v>
      </c>
      <c r="AC247" s="18">
        <f t="shared" si="36"/>
        <v>3</v>
      </c>
      <c r="AD247" s="18">
        <f t="shared" si="37"/>
        <v>9</v>
      </c>
      <c r="AE247" s="18">
        <f>ROUND(($H247-SUM($R247:$S247))*'Cust MB Ind True Rate Spread'!$H$25,0)</f>
        <v>6</v>
      </c>
      <c r="AF247" s="18">
        <f t="shared" si="38"/>
        <v>9</v>
      </c>
      <c r="AG247" s="18">
        <f>ROUND(($I247-SUM($T247:$U247))*'Cust MB Ind True Rate Spread'!$J$25,0)</f>
        <v>2</v>
      </c>
      <c r="AH247" s="34">
        <f t="shared" si="31"/>
        <v>1</v>
      </c>
    </row>
    <row r="248" spans="1:34">
      <c r="A248" s="18">
        <f t="shared" si="39"/>
        <v>2032</v>
      </c>
      <c r="B248" s="18" t="s">
        <v>35</v>
      </c>
      <c r="C248" s="34">
        <v>22</v>
      </c>
      <c r="D248" s="18">
        <v>0</v>
      </c>
      <c r="E248" s="34">
        <v>6</v>
      </c>
      <c r="F248" s="34">
        <v>176</v>
      </c>
      <c r="G248" s="34">
        <v>3</v>
      </c>
      <c r="H248" s="34">
        <v>21</v>
      </c>
      <c r="I248" s="34">
        <v>21</v>
      </c>
      <c r="J248" s="34">
        <v>34</v>
      </c>
      <c r="L248" s="18">
        <v>0</v>
      </c>
      <c r="M248" s="18">
        <v>0</v>
      </c>
      <c r="N248" s="18">
        <v>0</v>
      </c>
      <c r="O248" s="18">
        <v>0</v>
      </c>
      <c r="P248" s="18">
        <v>1</v>
      </c>
      <c r="Q248" s="18">
        <v>0</v>
      </c>
      <c r="R248" s="34">
        <v>3</v>
      </c>
      <c r="S248" s="34">
        <v>3</v>
      </c>
      <c r="T248" s="34">
        <v>2</v>
      </c>
      <c r="U248" s="34">
        <v>8</v>
      </c>
      <c r="V248" s="34">
        <v>33</v>
      </c>
      <c r="X248" s="18">
        <f t="shared" si="32"/>
        <v>22</v>
      </c>
      <c r="Y248" s="18">
        <f t="shared" si="33"/>
        <v>0</v>
      </c>
      <c r="Z248" s="18">
        <f t="shared" si="34"/>
        <v>6</v>
      </c>
      <c r="AA248" s="18">
        <f t="shared" si="35"/>
        <v>170</v>
      </c>
      <c r="AB248" s="18">
        <f>ROUND(($F248-SUM($O248:$P248))*'Cust MB Ind True Rate Spread'!$E$25,0)</f>
        <v>5</v>
      </c>
      <c r="AC248" s="18">
        <f t="shared" si="36"/>
        <v>3</v>
      </c>
      <c r="AD248" s="18">
        <f t="shared" si="37"/>
        <v>9</v>
      </c>
      <c r="AE248" s="18">
        <f>ROUND(($H248-SUM($R248:$S248))*'Cust MB Ind True Rate Spread'!$H$25,0)</f>
        <v>6</v>
      </c>
      <c r="AF248" s="18">
        <f t="shared" si="38"/>
        <v>9</v>
      </c>
      <c r="AG248" s="18">
        <f>ROUND(($I248-SUM($T248:$U248))*'Cust MB Ind True Rate Spread'!$J$25,0)</f>
        <v>2</v>
      </c>
      <c r="AH248" s="34">
        <f t="shared" si="31"/>
        <v>1</v>
      </c>
    </row>
    <row r="249" spans="1:34">
      <c r="A249" s="18">
        <f t="shared" si="39"/>
        <v>2032</v>
      </c>
      <c r="B249" s="18" t="s">
        <v>36</v>
      </c>
      <c r="C249" s="34">
        <v>22</v>
      </c>
      <c r="D249" s="18">
        <v>0</v>
      </c>
      <c r="E249" s="34">
        <v>6</v>
      </c>
      <c r="F249" s="34">
        <v>176</v>
      </c>
      <c r="G249" s="34">
        <v>3</v>
      </c>
      <c r="H249" s="34">
        <v>21</v>
      </c>
      <c r="I249" s="34">
        <v>21</v>
      </c>
      <c r="J249" s="34">
        <v>34</v>
      </c>
      <c r="L249" s="18">
        <v>0</v>
      </c>
      <c r="M249" s="18">
        <v>0</v>
      </c>
      <c r="N249" s="18">
        <v>0</v>
      </c>
      <c r="O249" s="18">
        <v>0</v>
      </c>
      <c r="P249" s="18">
        <v>1</v>
      </c>
      <c r="Q249" s="18">
        <v>0</v>
      </c>
      <c r="R249" s="34">
        <v>3</v>
      </c>
      <c r="S249" s="34">
        <v>3</v>
      </c>
      <c r="T249" s="34">
        <v>2</v>
      </c>
      <c r="U249" s="34">
        <v>8</v>
      </c>
      <c r="V249" s="34">
        <v>33</v>
      </c>
      <c r="X249" s="18">
        <f t="shared" si="32"/>
        <v>22</v>
      </c>
      <c r="Y249" s="18">
        <f t="shared" si="33"/>
        <v>0</v>
      </c>
      <c r="Z249" s="18">
        <f t="shared" si="34"/>
        <v>6</v>
      </c>
      <c r="AA249" s="18">
        <f t="shared" si="35"/>
        <v>170</v>
      </c>
      <c r="AB249" s="18">
        <f>ROUND(($F249-SUM($O249:$P249))*'Cust MB Ind True Rate Spread'!$E$25,0)</f>
        <v>5</v>
      </c>
      <c r="AC249" s="18">
        <f t="shared" si="36"/>
        <v>3</v>
      </c>
      <c r="AD249" s="18">
        <f t="shared" si="37"/>
        <v>9</v>
      </c>
      <c r="AE249" s="18">
        <f>ROUND(($H249-SUM($R249:$S249))*'Cust MB Ind True Rate Spread'!$H$25,0)</f>
        <v>6</v>
      </c>
      <c r="AF249" s="18">
        <f t="shared" si="38"/>
        <v>9</v>
      </c>
      <c r="AG249" s="18">
        <f>ROUND(($I249-SUM($T249:$U249))*'Cust MB Ind True Rate Spread'!$J$25,0)</f>
        <v>2</v>
      </c>
      <c r="AH249" s="34">
        <f t="shared" si="31"/>
        <v>1</v>
      </c>
    </row>
    <row r="250" spans="1:34">
      <c r="A250" s="18">
        <f t="shared" si="39"/>
        <v>2032</v>
      </c>
      <c r="B250" s="18" t="s">
        <v>41</v>
      </c>
      <c r="C250" s="34">
        <v>22</v>
      </c>
      <c r="D250" s="18">
        <v>0</v>
      </c>
      <c r="E250" s="34">
        <v>6</v>
      </c>
      <c r="F250" s="34">
        <v>176</v>
      </c>
      <c r="G250" s="34">
        <v>3</v>
      </c>
      <c r="H250" s="34">
        <v>21</v>
      </c>
      <c r="I250" s="34">
        <v>21</v>
      </c>
      <c r="J250" s="34">
        <v>34</v>
      </c>
      <c r="L250" s="18">
        <v>0</v>
      </c>
      <c r="M250" s="18">
        <v>0</v>
      </c>
      <c r="N250" s="18">
        <v>0</v>
      </c>
      <c r="O250" s="18">
        <v>0</v>
      </c>
      <c r="P250" s="18">
        <v>1</v>
      </c>
      <c r="Q250" s="18">
        <v>0</v>
      </c>
      <c r="R250" s="34">
        <v>3</v>
      </c>
      <c r="S250" s="34">
        <v>3</v>
      </c>
      <c r="T250" s="34">
        <v>2</v>
      </c>
      <c r="U250" s="34">
        <v>8</v>
      </c>
      <c r="V250" s="34">
        <v>33</v>
      </c>
      <c r="X250" s="18">
        <f t="shared" si="32"/>
        <v>22</v>
      </c>
      <c r="Y250" s="18">
        <f t="shared" si="33"/>
        <v>0</v>
      </c>
      <c r="Z250" s="18">
        <f t="shared" si="34"/>
        <v>6</v>
      </c>
      <c r="AA250" s="18">
        <f t="shared" si="35"/>
        <v>170</v>
      </c>
      <c r="AB250" s="18">
        <f>ROUND(($F250-SUM($O250:$P250))*'Cust MB Ind True Rate Spread'!$E$25,0)</f>
        <v>5</v>
      </c>
      <c r="AC250" s="18">
        <f t="shared" si="36"/>
        <v>3</v>
      </c>
      <c r="AD250" s="18">
        <f t="shared" si="37"/>
        <v>9</v>
      </c>
      <c r="AE250" s="18">
        <f>ROUND(($H250-SUM($R250:$S250))*'Cust MB Ind True Rate Spread'!$H$25,0)</f>
        <v>6</v>
      </c>
      <c r="AF250" s="18">
        <f t="shared" si="38"/>
        <v>9</v>
      </c>
      <c r="AG250" s="18">
        <f>ROUND(($I250-SUM($T250:$U250))*'Cust MB Ind True Rate Spread'!$J$25,0)</f>
        <v>2</v>
      </c>
      <c r="AH250" s="34">
        <f t="shared" si="31"/>
        <v>1</v>
      </c>
    </row>
    <row r="251" spans="1:34">
      <c r="A251" s="18">
        <f t="shared" si="39"/>
        <v>2032</v>
      </c>
      <c r="B251" s="18" t="s">
        <v>42</v>
      </c>
      <c r="C251" s="34">
        <v>22</v>
      </c>
      <c r="D251" s="18">
        <v>0</v>
      </c>
      <c r="E251" s="34">
        <v>6</v>
      </c>
      <c r="F251" s="34">
        <v>176</v>
      </c>
      <c r="G251" s="34">
        <v>3</v>
      </c>
      <c r="H251" s="34">
        <v>21</v>
      </c>
      <c r="I251" s="34">
        <v>21</v>
      </c>
      <c r="J251" s="34">
        <v>34</v>
      </c>
      <c r="L251" s="18">
        <v>0</v>
      </c>
      <c r="M251" s="18">
        <v>0</v>
      </c>
      <c r="N251" s="18">
        <v>0</v>
      </c>
      <c r="O251" s="18">
        <v>0</v>
      </c>
      <c r="P251" s="18">
        <v>1</v>
      </c>
      <c r="Q251" s="18">
        <v>0</v>
      </c>
      <c r="R251" s="34">
        <v>3</v>
      </c>
      <c r="S251" s="34">
        <v>3</v>
      </c>
      <c r="T251" s="34">
        <v>2</v>
      </c>
      <c r="U251" s="34">
        <v>8</v>
      </c>
      <c r="V251" s="34">
        <v>33</v>
      </c>
      <c r="X251" s="18">
        <f t="shared" si="32"/>
        <v>22</v>
      </c>
      <c r="Y251" s="18">
        <f t="shared" si="33"/>
        <v>0</v>
      </c>
      <c r="Z251" s="18">
        <f t="shared" si="34"/>
        <v>6</v>
      </c>
      <c r="AA251" s="18">
        <f t="shared" si="35"/>
        <v>170</v>
      </c>
      <c r="AB251" s="18">
        <f>ROUND(($F251-SUM($O251:$P251))*'Cust MB Ind True Rate Spread'!$E$25,0)</f>
        <v>5</v>
      </c>
      <c r="AC251" s="18">
        <f t="shared" si="36"/>
        <v>3</v>
      </c>
      <c r="AD251" s="18">
        <f t="shared" si="37"/>
        <v>9</v>
      </c>
      <c r="AE251" s="18">
        <f>ROUND(($H251-SUM($R251:$S251))*'Cust MB Ind True Rate Spread'!$H$25,0)</f>
        <v>6</v>
      </c>
      <c r="AF251" s="18">
        <f t="shared" si="38"/>
        <v>9</v>
      </c>
      <c r="AG251" s="18">
        <f>ROUND(($I251-SUM($T251:$U251))*'Cust MB Ind True Rate Spread'!$J$25,0)</f>
        <v>2</v>
      </c>
      <c r="AH251" s="34">
        <f t="shared" si="31"/>
        <v>1</v>
      </c>
    </row>
    <row r="252" spans="1:34">
      <c r="A252" s="18">
        <f t="shared" si="39"/>
        <v>2032</v>
      </c>
      <c r="B252" s="18" t="s">
        <v>43</v>
      </c>
      <c r="C252" s="34">
        <v>22</v>
      </c>
      <c r="D252" s="18">
        <v>0</v>
      </c>
      <c r="E252" s="34">
        <v>6</v>
      </c>
      <c r="F252" s="34">
        <v>176</v>
      </c>
      <c r="G252" s="34">
        <v>3</v>
      </c>
      <c r="H252" s="34">
        <v>21</v>
      </c>
      <c r="I252" s="34">
        <v>21</v>
      </c>
      <c r="J252" s="34">
        <v>34</v>
      </c>
      <c r="L252" s="18">
        <v>0</v>
      </c>
      <c r="M252" s="18">
        <v>0</v>
      </c>
      <c r="N252" s="18">
        <v>0</v>
      </c>
      <c r="O252" s="18">
        <v>0</v>
      </c>
      <c r="P252" s="18">
        <v>1</v>
      </c>
      <c r="Q252" s="18">
        <v>0</v>
      </c>
      <c r="R252" s="34">
        <v>3</v>
      </c>
      <c r="S252" s="34">
        <v>3</v>
      </c>
      <c r="T252" s="34">
        <v>2</v>
      </c>
      <c r="U252" s="34">
        <v>8</v>
      </c>
      <c r="V252" s="34">
        <v>33</v>
      </c>
      <c r="X252" s="18">
        <f t="shared" si="32"/>
        <v>22</v>
      </c>
      <c r="Y252" s="18">
        <f t="shared" si="33"/>
        <v>0</v>
      </c>
      <c r="Z252" s="18">
        <f t="shared" si="34"/>
        <v>6</v>
      </c>
      <c r="AA252" s="18">
        <f t="shared" si="35"/>
        <v>170</v>
      </c>
      <c r="AB252" s="18">
        <f>ROUND(($F252-SUM($O252:$P252))*'Cust MB Ind True Rate Spread'!$E$25,0)</f>
        <v>5</v>
      </c>
      <c r="AC252" s="18">
        <f t="shared" si="36"/>
        <v>3</v>
      </c>
      <c r="AD252" s="18">
        <f t="shared" si="37"/>
        <v>9</v>
      </c>
      <c r="AE252" s="18">
        <f>ROUND(($H252-SUM($R252:$S252))*'Cust MB Ind True Rate Spread'!$H$25,0)</f>
        <v>6</v>
      </c>
      <c r="AF252" s="18">
        <f t="shared" si="38"/>
        <v>9</v>
      </c>
      <c r="AG252" s="18">
        <f>ROUND(($I252-SUM($T252:$U252))*'Cust MB Ind True Rate Spread'!$J$25,0)</f>
        <v>2</v>
      </c>
      <c r="AH252" s="34">
        <f t="shared" si="31"/>
        <v>1</v>
      </c>
    </row>
    <row r="253" spans="1:34">
      <c r="A253" s="18">
        <f t="shared" si="39"/>
        <v>2032</v>
      </c>
      <c r="B253" s="18" t="s">
        <v>44</v>
      </c>
      <c r="C253" s="34">
        <v>22</v>
      </c>
      <c r="D253" s="18">
        <v>0</v>
      </c>
      <c r="E253" s="34">
        <v>6</v>
      </c>
      <c r="F253" s="34">
        <v>177</v>
      </c>
      <c r="G253" s="34">
        <v>3</v>
      </c>
      <c r="H253" s="34">
        <v>21</v>
      </c>
      <c r="I253" s="34">
        <v>21</v>
      </c>
      <c r="J253" s="34">
        <v>34</v>
      </c>
      <c r="L253" s="18">
        <v>0</v>
      </c>
      <c r="M253" s="18">
        <v>0</v>
      </c>
      <c r="N253" s="18">
        <v>0</v>
      </c>
      <c r="O253" s="18">
        <v>0</v>
      </c>
      <c r="P253" s="18">
        <v>1</v>
      </c>
      <c r="Q253" s="18">
        <v>0</v>
      </c>
      <c r="R253" s="34">
        <v>3</v>
      </c>
      <c r="S253" s="34">
        <v>3</v>
      </c>
      <c r="T253" s="34">
        <v>2</v>
      </c>
      <c r="U253" s="34">
        <v>8</v>
      </c>
      <c r="V253" s="34">
        <v>33</v>
      </c>
      <c r="X253" s="18">
        <f t="shared" si="32"/>
        <v>22</v>
      </c>
      <c r="Y253" s="18">
        <f t="shared" si="33"/>
        <v>0</v>
      </c>
      <c r="Z253" s="18">
        <f t="shared" si="34"/>
        <v>6</v>
      </c>
      <c r="AA253" s="18">
        <f t="shared" si="35"/>
        <v>171</v>
      </c>
      <c r="AB253" s="18">
        <f>ROUND(($F253-SUM($O253:$P253))*'Cust MB Ind True Rate Spread'!$E$25,0)</f>
        <v>5</v>
      </c>
      <c r="AC253" s="18">
        <f t="shared" si="36"/>
        <v>3</v>
      </c>
      <c r="AD253" s="18">
        <f t="shared" si="37"/>
        <v>9</v>
      </c>
      <c r="AE253" s="18">
        <f>ROUND(($H253-SUM($R253:$S253))*'Cust MB Ind True Rate Spread'!$H$25,0)</f>
        <v>6</v>
      </c>
      <c r="AF253" s="18">
        <f t="shared" si="38"/>
        <v>9</v>
      </c>
      <c r="AG253" s="18">
        <f>ROUND(($I253-SUM($T253:$U253))*'Cust MB Ind True Rate Spread'!$J$25,0)</f>
        <v>2</v>
      </c>
      <c r="AH253" s="34">
        <f t="shared" si="31"/>
        <v>1</v>
      </c>
    </row>
    <row r="254" spans="1:34">
      <c r="A254" s="18">
        <f t="shared" si="39"/>
        <v>2032</v>
      </c>
      <c r="B254" s="18" t="s">
        <v>45</v>
      </c>
      <c r="C254" s="34">
        <v>22</v>
      </c>
      <c r="D254" s="18">
        <v>0</v>
      </c>
      <c r="E254" s="34">
        <v>6</v>
      </c>
      <c r="F254" s="34">
        <v>177</v>
      </c>
      <c r="G254" s="34">
        <v>3</v>
      </c>
      <c r="H254" s="34">
        <v>21</v>
      </c>
      <c r="I254" s="34">
        <v>21</v>
      </c>
      <c r="J254" s="34">
        <v>34</v>
      </c>
      <c r="L254" s="18">
        <v>0</v>
      </c>
      <c r="M254" s="18">
        <v>0</v>
      </c>
      <c r="N254" s="18">
        <v>0</v>
      </c>
      <c r="O254" s="18">
        <v>0</v>
      </c>
      <c r="P254" s="18">
        <v>1</v>
      </c>
      <c r="Q254" s="18">
        <v>0</v>
      </c>
      <c r="R254" s="34">
        <v>3</v>
      </c>
      <c r="S254" s="34">
        <v>3</v>
      </c>
      <c r="T254" s="34">
        <v>2</v>
      </c>
      <c r="U254" s="34">
        <v>8</v>
      </c>
      <c r="V254" s="34">
        <v>33</v>
      </c>
      <c r="X254" s="18">
        <f t="shared" si="32"/>
        <v>22</v>
      </c>
      <c r="Y254" s="18">
        <f t="shared" si="33"/>
        <v>0</v>
      </c>
      <c r="Z254" s="18">
        <f t="shared" si="34"/>
        <v>6</v>
      </c>
      <c r="AA254" s="18">
        <f t="shared" si="35"/>
        <v>171</v>
      </c>
      <c r="AB254" s="18">
        <f>ROUND(($F254-SUM($O254:$P254))*'Cust MB Ind True Rate Spread'!$E$25,0)</f>
        <v>5</v>
      </c>
      <c r="AC254" s="18">
        <f t="shared" si="36"/>
        <v>3</v>
      </c>
      <c r="AD254" s="18">
        <f t="shared" si="37"/>
        <v>9</v>
      </c>
      <c r="AE254" s="18">
        <f>ROUND(($H254-SUM($R254:$S254))*'Cust MB Ind True Rate Spread'!$H$25,0)</f>
        <v>6</v>
      </c>
      <c r="AF254" s="18">
        <f t="shared" si="38"/>
        <v>9</v>
      </c>
      <c r="AG254" s="18">
        <f>ROUND(($I254-SUM($T254:$U254))*'Cust MB Ind True Rate Spread'!$J$25,0)</f>
        <v>2</v>
      </c>
      <c r="AH254" s="34">
        <f t="shared" si="31"/>
        <v>1</v>
      </c>
    </row>
    <row r="255" spans="1:34">
      <c r="A255" s="18">
        <f t="shared" si="39"/>
        <v>2032</v>
      </c>
      <c r="B255" s="18" t="s">
        <v>46</v>
      </c>
      <c r="C255" s="34">
        <v>22</v>
      </c>
      <c r="D255" s="18">
        <v>0</v>
      </c>
      <c r="E255" s="34">
        <v>6</v>
      </c>
      <c r="F255" s="34">
        <v>177</v>
      </c>
      <c r="G255" s="34">
        <v>3</v>
      </c>
      <c r="H255" s="34">
        <v>21</v>
      </c>
      <c r="I255" s="34">
        <v>21</v>
      </c>
      <c r="J255" s="34">
        <v>34</v>
      </c>
      <c r="L255" s="18">
        <v>0</v>
      </c>
      <c r="M255" s="18">
        <v>0</v>
      </c>
      <c r="N255" s="18">
        <v>0</v>
      </c>
      <c r="O255" s="18">
        <v>0</v>
      </c>
      <c r="P255" s="18">
        <v>1</v>
      </c>
      <c r="Q255" s="18">
        <v>0</v>
      </c>
      <c r="R255" s="34">
        <v>3</v>
      </c>
      <c r="S255" s="34">
        <v>3</v>
      </c>
      <c r="T255" s="34">
        <v>2</v>
      </c>
      <c r="U255" s="34">
        <v>8</v>
      </c>
      <c r="V255" s="34">
        <v>33</v>
      </c>
      <c r="X255" s="18">
        <f t="shared" si="32"/>
        <v>22</v>
      </c>
      <c r="Y255" s="18">
        <f t="shared" si="33"/>
        <v>0</v>
      </c>
      <c r="Z255" s="18">
        <f t="shared" si="34"/>
        <v>6</v>
      </c>
      <c r="AA255" s="18">
        <f t="shared" si="35"/>
        <v>171</v>
      </c>
      <c r="AB255" s="18">
        <f>ROUND(($F255-SUM($O255:$P255))*'Cust MB Ind True Rate Spread'!$E$25,0)</f>
        <v>5</v>
      </c>
      <c r="AC255" s="18">
        <f t="shared" si="36"/>
        <v>3</v>
      </c>
      <c r="AD255" s="18">
        <f t="shared" si="37"/>
        <v>9</v>
      </c>
      <c r="AE255" s="18">
        <f>ROUND(($H255-SUM($R255:$S255))*'Cust MB Ind True Rate Spread'!$H$25,0)</f>
        <v>6</v>
      </c>
      <c r="AF255" s="18">
        <f t="shared" si="38"/>
        <v>9</v>
      </c>
      <c r="AG255" s="18">
        <f>ROUND(($I255-SUM($T255:$U255))*'Cust MB Ind True Rate Spread'!$J$25,0)</f>
        <v>2</v>
      </c>
      <c r="AH255" s="34">
        <f t="shared" si="31"/>
        <v>1</v>
      </c>
    </row>
    <row r="256" spans="1:34">
      <c r="A256" s="18">
        <f t="shared" si="39"/>
        <v>2033</v>
      </c>
      <c r="B256" s="18" t="s">
        <v>31</v>
      </c>
      <c r="C256" s="34">
        <v>22</v>
      </c>
      <c r="D256" s="18">
        <v>0</v>
      </c>
      <c r="E256" s="34">
        <v>6</v>
      </c>
      <c r="F256" s="34">
        <v>177</v>
      </c>
      <c r="G256" s="34">
        <v>3</v>
      </c>
      <c r="H256" s="34">
        <v>21</v>
      </c>
      <c r="I256" s="34">
        <v>21</v>
      </c>
      <c r="J256" s="34">
        <v>34</v>
      </c>
      <c r="L256" s="18">
        <v>0</v>
      </c>
      <c r="M256" s="18">
        <v>0</v>
      </c>
      <c r="N256" s="18">
        <v>0</v>
      </c>
      <c r="O256" s="18">
        <v>0</v>
      </c>
      <c r="P256" s="18">
        <v>1</v>
      </c>
      <c r="Q256" s="18">
        <v>0</v>
      </c>
      <c r="R256" s="34">
        <v>3</v>
      </c>
      <c r="S256" s="34">
        <v>3</v>
      </c>
      <c r="T256" s="34">
        <v>2</v>
      </c>
      <c r="U256" s="34">
        <v>8</v>
      </c>
      <c r="V256" s="34">
        <v>33</v>
      </c>
      <c r="X256" s="18">
        <f t="shared" si="32"/>
        <v>22</v>
      </c>
      <c r="Y256" s="18">
        <f t="shared" si="33"/>
        <v>0</v>
      </c>
      <c r="Z256" s="18">
        <f t="shared" si="34"/>
        <v>6</v>
      </c>
      <c r="AA256" s="18">
        <f t="shared" si="35"/>
        <v>171</v>
      </c>
      <c r="AB256" s="18">
        <f>ROUND(($F256-SUM($O256:$P256))*'Cust MB Ind True Rate Spread'!$E$25,0)</f>
        <v>5</v>
      </c>
      <c r="AC256" s="18">
        <f t="shared" si="36"/>
        <v>3</v>
      </c>
      <c r="AD256" s="18">
        <f t="shared" si="37"/>
        <v>9</v>
      </c>
      <c r="AE256" s="18">
        <f>ROUND(($H256-SUM($R256:$S256))*'Cust MB Ind True Rate Spread'!$H$25,0)</f>
        <v>6</v>
      </c>
      <c r="AF256" s="18">
        <f t="shared" si="38"/>
        <v>9</v>
      </c>
      <c r="AG256" s="18">
        <f>ROUND(($I256-SUM($T256:$U256))*'Cust MB Ind True Rate Spread'!$J$25,0)</f>
        <v>2</v>
      </c>
      <c r="AH256" s="34">
        <f t="shared" si="31"/>
        <v>1</v>
      </c>
    </row>
    <row r="257" spans="1:34">
      <c r="A257" s="18">
        <f t="shared" si="39"/>
        <v>2033</v>
      </c>
      <c r="B257" s="18" t="s">
        <v>32</v>
      </c>
      <c r="C257" s="34">
        <v>22</v>
      </c>
      <c r="D257" s="18">
        <v>0</v>
      </c>
      <c r="E257" s="34">
        <v>6</v>
      </c>
      <c r="F257" s="34">
        <v>177</v>
      </c>
      <c r="G257" s="34">
        <v>3</v>
      </c>
      <c r="H257" s="34">
        <v>21</v>
      </c>
      <c r="I257" s="34">
        <v>21</v>
      </c>
      <c r="J257" s="34">
        <v>34</v>
      </c>
      <c r="L257" s="18">
        <v>0</v>
      </c>
      <c r="M257" s="18">
        <v>0</v>
      </c>
      <c r="N257" s="18">
        <v>0</v>
      </c>
      <c r="O257" s="18">
        <v>0</v>
      </c>
      <c r="P257" s="18">
        <v>1</v>
      </c>
      <c r="Q257" s="18">
        <v>0</v>
      </c>
      <c r="R257" s="34">
        <v>3</v>
      </c>
      <c r="S257" s="34">
        <v>3</v>
      </c>
      <c r="T257" s="34">
        <v>2</v>
      </c>
      <c r="U257" s="34">
        <v>8</v>
      </c>
      <c r="V257" s="34">
        <v>33</v>
      </c>
      <c r="X257" s="18">
        <f t="shared" si="32"/>
        <v>22</v>
      </c>
      <c r="Y257" s="18">
        <f t="shared" si="33"/>
        <v>0</v>
      </c>
      <c r="Z257" s="18">
        <f t="shared" si="34"/>
        <v>6</v>
      </c>
      <c r="AA257" s="18">
        <f t="shared" si="35"/>
        <v>171</v>
      </c>
      <c r="AB257" s="18">
        <f>ROUND(($F257-SUM($O257:$P257))*'Cust MB Ind True Rate Spread'!$E$25,0)</f>
        <v>5</v>
      </c>
      <c r="AC257" s="18">
        <f t="shared" si="36"/>
        <v>3</v>
      </c>
      <c r="AD257" s="18">
        <f t="shared" si="37"/>
        <v>9</v>
      </c>
      <c r="AE257" s="18">
        <f>ROUND(($H257-SUM($R257:$S257))*'Cust MB Ind True Rate Spread'!$H$25,0)</f>
        <v>6</v>
      </c>
      <c r="AF257" s="18">
        <f t="shared" si="38"/>
        <v>9</v>
      </c>
      <c r="AG257" s="18">
        <f>ROUND(($I257-SUM($T257:$U257))*'Cust MB Ind True Rate Spread'!$J$25,0)</f>
        <v>2</v>
      </c>
      <c r="AH257" s="34">
        <f t="shared" si="31"/>
        <v>1</v>
      </c>
    </row>
    <row r="258" spans="1:34">
      <c r="A258" s="18">
        <f t="shared" si="39"/>
        <v>2033</v>
      </c>
      <c r="B258" s="18" t="s">
        <v>33</v>
      </c>
      <c r="C258" s="34">
        <v>22</v>
      </c>
      <c r="D258" s="18">
        <v>0</v>
      </c>
      <c r="E258" s="34">
        <v>6</v>
      </c>
      <c r="F258" s="34">
        <v>177</v>
      </c>
      <c r="G258" s="34">
        <v>3</v>
      </c>
      <c r="H258" s="34">
        <v>21</v>
      </c>
      <c r="I258" s="34">
        <v>21</v>
      </c>
      <c r="J258" s="34">
        <v>34</v>
      </c>
      <c r="L258" s="18">
        <v>0</v>
      </c>
      <c r="M258" s="18">
        <v>0</v>
      </c>
      <c r="N258" s="18">
        <v>0</v>
      </c>
      <c r="O258" s="18">
        <v>0</v>
      </c>
      <c r="P258" s="18">
        <v>1</v>
      </c>
      <c r="Q258" s="18">
        <v>0</v>
      </c>
      <c r="R258" s="34">
        <v>3</v>
      </c>
      <c r="S258" s="34">
        <v>3</v>
      </c>
      <c r="T258" s="34">
        <v>2</v>
      </c>
      <c r="U258" s="34">
        <v>8</v>
      </c>
      <c r="V258" s="34">
        <v>33</v>
      </c>
      <c r="X258" s="18">
        <f t="shared" si="32"/>
        <v>22</v>
      </c>
      <c r="Y258" s="18">
        <f t="shared" si="33"/>
        <v>0</v>
      </c>
      <c r="Z258" s="18">
        <f t="shared" si="34"/>
        <v>6</v>
      </c>
      <c r="AA258" s="18">
        <f t="shared" si="35"/>
        <v>171</v>
      </c>
      <c r="AB258" s="18">
        <f>ROUND(($F258-SUM($O258:$P258))*'Cust MB Ind True Rate Spread'!$E$25,0)</f>
        <v>5</v>
      </c>
      <c r="AC258" s="18">
        <f t="shared" si="36"/>
        <v>3</v>
      </c>
      <c r="AD258" s="18">
        <f t="shared" si="37"/>
        <v>9</v>
      </c>
      <c r="AE258" s="18">
        <f>ROUND(($H258-SUM($R258:$S258))*'Cust MB Ind True Rate Spread'!$H$25,0)</f>
        <v>6</v>
      </c>
      <c r="AF258" s="18">
        <f t="shared" si="38"/>
        <v>9</v>
      </c>
      <c r="AG258" s="18">
        <f>ROUND(($I258-SUM($T258:$U258))*'Cust MB Ind True Rate Spread'!$J$25,0)</f>
        <v>2</v>
      </c>
      <c r="AH258" s="34">
        <f t="shared" si="31"/>
        <v>1</v>
      </c>
    </row>
    <row r="259" spans="1:34">
      <c r="A259" s="18">
        <f t="shared" si="39"/>
        <v>2033</v>
      </c>
      <c r="B259" s="18" t="s">
        <v>34</v>
      </c>
      <c r="C259" s="34">
        <v>22</v>
      </c>
      <c r="D259" s="18">
        <v>0</v>
      </c>
      <c r="E259" s="34">
        <v>6</v>
      </c>
      <c r="F259" s="34">
        <v>177</v>
      </c>
      <c r="G259" s="34">
        <v>3</v>
      </c>
      <c r="H259" s="34">
        <v>21</v>
      </c>
      <c r="I259" s="34">
        <v>21</v>
      </c>
      <c r="J259" s="34">
        <v>34</v>
      </c>
      <c r="L259" s="18">
        <v>0</v>
      </c>
      <c r="M259" s="18">
        <v>0</v>
      </c>
      <c r="N259" s="18">
        <v>0</v>
      </c>
      <c r="O259" s="18">
        <v>0</v>
      </c>
      <c r="P259" s="18">
        <v>1</v>
      </c>
      <c r="Q259" s="18">
        <v>0</v>
      </c>
      <c r="R259" s="34">
        <v>3</v>
      </c>
      <c r="S259" s="34">
        <v>3</v>
      </c>
      <c r="T259" s="34">
        <v>2</v>
      </c>
      <c r="U259" s="34">
        <v>8</v>
      </c>
      <c r="V259" s="34">
        <v>33</v>
      </c>
      <c r="X259" s="18">
        <f t="shared" si="32"/>
        <v>22</v>
      </c>
      <c r="Y259" s="18">
        <f t="shared" si="33"/>
        <v>0</v>
      </c>
      <c r="Z259" s="18">
        <f t="shared" si="34"/>
        <v>6</v>
      </c>
      <c r="AA259" s="18">
        <f t="shared" si="35"/>
        <v>171</v>
      </c>
      <c r="AB259" s="18">
        <f>ROUND(($F259-SUM($O259:$P259))*'Cust MB Ind True Rate Spread'!$E$25,0)</f>
        <v>5</v>
      </c>
      <c r="AC259" s="18">
        <f t="shared" si="36"/>
        <v>3</v>
      </c>
      <c r="AD259" s="18">
        <f t="shared" si="37"/>
        <v>9</v>
      </c>
      <c r="AE259" s="18">
        <f>ROUND(($H259-SUM($R259:$S259))*'Cust MB Ind True Rate Spread'!$H$25,0)</f>
        <v>6</v>
      </c>
      <c r="AF259" s="18">
        <f t="shared" si="38"/>
        <v>9</v>
      </c>
      <c r="AG259" s="18">
        <f>ROUND(($I259-SUM($T259:$U259))*'Cust MB Ind True Rate Spread'!$J$25,0)</f>
        <v>2</v>
      </c>
      <c r="AH259" s="34">
        <f t="shared" si="31"/>
        <v>1</v>
      </c>
    </row>
    <row r="260" spans="1:34">
      <c r="A260" s="18">
        <f t="shared" si="39"/>
        <v>2033</v>
      </c>
      <c r="B260" s="18" t="s">
        <v>35</v>
      </c>
      <c r="C260" s="34">
        <v>22</v>
      </c>
      <c r="D260" s="18">
        <v>0</v>
      </c>
      <c r="E260" s="34">
        <v>6</v>
      </c>
      <c r="F260" s="34">
        <v>177</v>
      </c>
      <c r="G260" s="34">
        <v>3</v>
      </c>
      <c r="H260" s="34">
        <v>21</v>
      </c>
      <c r="I260" s="34">
        <v>21</v>
      </c>
      <c r="J260" s="34">
        <v>34</v>
      </c>
      <c r="L260" s="18">
        <v>0</v>
      </c>
      <c r="M260" s="18">
        <v>0</v>
      </c>
      <c r="N260" s="18">
        <v>0</v>
      </c>
      <c r="O260" s="18">
        <v>0</v>
      </c>
      <c r="P260" s="18">
        <v>1</v>
      </c>
      <c r="Q260" s="18">
        <v>0</v>
      </c>
      <c r="R260" s="34">
        <v>3</v>
      </c>
      <c r="S260" s="34">
        <v>3</v>
      </c>
      <c r="T260" s="34">
        <v>2</v>
      </c>
      <c r="U260" s="34">
        <v>8</v>
      </c>
      <c r="V260" s="34">
        <v>33</v>
      </c>
      <c r="X260" s="18">
        <f t="shared" si="32"/>
        <v>22</v>
      </c>
      <c r="Y260" s="18">
        <f t="shared" si="33"/>
        <v>0</v>
      </c>
      <c r="Z260" s="18">
        <f t="shared" si="34"/>
        <v>6</v>
      </c>
      <c r="AA260" s="18">
        <f t="shared" si="35"/>
        <v>171</v>
      </c>
      <c r="AB260" s="18">
        <f>ROUND(($F260-SUM($O260:$P260))*'Cust MB Ind True Rate Spread'!$E$25,0)</f>
        <v>5</v>
      </c>
      <c r="AC260" s="18">
        <f t="shared" si="36"/>
        <v>3</v>
      </c>
      <c r="AD260" s="18">
        <f t="shared" si="37"/>
        <v>9</v>
      </c>
      <c r="AE260" s="18">
        <f>ROUND(($H260-SUM($R260:$S260))*'Cust MB Ind True Rate Spread'!$H$25,0)</f>
        <v>6</v>
      </c>
      <c r="AF260" s="18">
        <f t="shared" si="38"/>
        <v>9</v>
      </c>
      <c r="AG260" s="18">
        <f>ROUND(($I260-SUM($T260:$U260))*'Cust MB Ind True Rate Spread'!$J$25,0)</f>
        <v>2</v>
      </c>
      <c r="AH260" s="34">
        <f t="shared" si="31"/>
        <v>1</v>
      </c>
    </row>
    <row r="261" spans="1:34">
      <c r="A261" s="18">
        <f t="shared" si="39"/>
        <v>2033</v>
      </c>
      <c r="B261" s="18" t="s">
        <v>36</v>
      </c>
      <c r="C261" s="34">
        <v>22</v>
      </c>
      <c r="D261" s="18">
        <v>0</v>
      </c>
      <c r="E261" s="34">
        <v>6</v>
      </c>
      <c r="F261" s="34">
        <v>177</v>
      </c>
      <c r="G261" s="34">
        <v>3</v>
      </c>
      <c r="H261" s="34">
        <v>21</v>
      </c>
      <c r="I261" s="34">
        <v>21</v>
      </c>
      <c r="J261" s="34">
        <v>34</v>
      </c>
      <c r="L261" s="18">
        <v>0</v>
      </c>
      <c r="M261" s="18">
        <v>0</v>
      </c>
      <c r="N261" s="18">
        <v>0</v>
      </c>
      <c r="O261" s="18">
        <v>0</v>
      </c>
      <c r="P261" s="18">
        <v>1</v>
      </c>
      <c r="Q261" s="18">
        <v>0</v>
      </c>
      <c r="R261" s="34">
        <v>3</v>
      </c>
      <c r="S261" s="34">
        <v>3</v>
      </c>
      <c r="T261" s="34">
        <v>2</v>
      </c>
      <c r="U261" s="34">
        <v>8</v>
      </c>
      <c r="V261" s="34">
        <v>33</v>
      </c>
      <c r="X261" s="18">
        <f t="shared" si="32"/>
        <v>22</v>
      </c>
      <c r="Y261" s="18">
        <f t="shared" si="33"/>
        <v>0</v>
      </c>
      <c r="Z261" s="18">
        <f t="shared" si="34"/>
        <v>6</v>
      </c>
      <c r="AA261" s="18">
        <f t="shared" si="35"/>
        <v>171</v>
      </c>
      <c r="AB261" s="18">
        <f>ROUND(($F261-SUM($O261:$P261))*'Cust MB Ind True Rate Spread'!$E$25,0)</f>
        <v>5</v>
      </c>
      <c r="AC261" s="18">
        <f t="shared" si="36"/>
        <v>3</v>
      </c>
      <c r="AD261" s="18">
        <f t="shared" si="37"/>
        <v>9</v>
      </c>
      <c r="AE261" s="18">
        <f>ROUND(($H261-SUM($R261:$S261))*'Cust MB Ind True Rate Spread'!$H$25,0)</f>
        <v>6</v>
      </c>
      <c r="AF261" s="18">
        <f t="shared" si="38"/>
        <v>9</v>
      </c>
      <c r="AG261" s="18">
        <f>ROUND(($I261-SUM($T261:$U261))*'Cust MB Ind True Rate Spread'!$J$25,0)</f>
        <v>2</v>
      </c>
      <c r="AH261" s="34">
        <f t="shared" si="31"/>
        <v>1</v>
      </c>
    </row>
    <row r="262" spans="1:34">
      <c r="A262" s="18">
        <f t="shared" si="39"/>
        <v>2033</v>
      </c>
      <c r="B262" s="18" t="s">
        <v>41</v>
      </c>
      <c r="C262" s="34">
        <v>22</v>
      </c>
      <c r="D262" s="18">
        <v>0</v>
      </c>
      <c r="E262" s="34">
        <v>6</v>
      </c>
      <c r="F262" s="34">
        <v>177</v>
      </c>
      <c r="G262" s="34">
        <v>3</v>
      </c>
      <c r="H262" s="34">
        <v>21</v>
      </c>
      <c r="I262" s="34">
        <v>21</v>
      </c>
      <c r="J262" s="34">
        <v>34</v>
      </c>
      <c r="L262" s="18">
        <v>0</v>
      </c>
      <c r="M262" s="18">
        <v>0</v>
      </c>
      <c r="N262" s="18">
        <v>0</v>
      </c>
      <c r="O262" s="18">
        <v>0</v>
      </c>
      <c r="P262" s="18">
        <v>1</v>
      </c>
      <c r="Q262" s="18">
        <v>0</v>
      </c>
      <c r="R262" s="34">
        <v>3</v>
      </c>
      <c r="S262" s="34">
        <v>3</v>
      </c>
      <c r="T262" s="34">
        <v>2</v>
      </c>
      <c r="U262" s="34">
        <v>8</v>
      </c>
      <c r="V262" s="34">
        <v>33</v>
      </c>
      <c r="X262" s="18">
        <f t="shared" si="32"/>
        <v>22</v>
      </c>
      <c r="Y262" s="18">
        <f t="shared" si="33"/>
        <v>0</v>
      </c>
      <c r="Z262" s="18">
        <f t="shared" si="34"/>
        <v>6</v>
      </c>
      <c r="AA262" s="18">
        <f t="shared" si="35"/>
        <v>171</v>
      </c>
      <c r="AB262" s="18">
        <f>ROUND(($F262-SUM($O262:$P262))*'Cust MB Ind True Rate Spread'!$E$25,0)</f>
        <v>5</v>
      </c>
      <c r="AC262" s="18">
        <f t="shared" si="36"/>
        <v>3</v>
      </c>
      <c r="AD262" s="18">
        <f t="shared" si="37"/>
        <v>9</v>
      </c>
      <c r="AE262" s="18">
        <f>ROUND(($H262-SUM($R262:$S262))*'Cust MB Ind True Rate Spread'!$H$25,0)</f>
        <v>6</v>
      </c>
      <c r="AF262" s="18">
        <f t="shared" si="38"/>
        <v>9</v>
      </c>
      <c r="AG262" s="18">
        <f>ROUND(($I262-SUM($T262:$U262))*'Cust MB Ind True Rate Spread'!$J$25,0)</f>
        <v>2</v>
      </c>
      <c r="AH262" s="34">
        <f t="shared" si="31"/>
        <v>1</v>
      </c>
    </row>
    <row r="263" spans="1:34">
      <c r="A263" s="18">
        <f t="shared" si="39"/>
        <v>2033</v>
      </c>
      <c r="B263" s="18" t="s">
        <v>42</v>
      </c>
      <c r="C263" s="34">
        <v>22</v>
      </c>
      <c r="D263" s="18">
        <v>0</v>
      </c>
      <c r="E263" s="34">
        <v>6</v>
      </c>
      <c r="F263" s="34">
        <v>178</v>
      </c>
      <c r="G263" s="34">
        <v>3</v>
      </c>
      <c r="H263" s="34">
        <v>21</v>
      </c>
      <c r="I263" s="34">
        <v>21</v>
      </c>
      <c r="J263" s="34">
        <v>34</v>
      </c>
      <c r="L263" s="18">
        <v>0</v>
      </c>
      <c r="M263" s="18">
        <v>0</v>
      </c>
      <c r="N263" s="18">
        <v>0</v>
      </c>
      <c r="O263" s="18">
        <v>0</v>
      </c>
      <c r="P263" s="18">
        <v>1</v>
      </c>
      <c r="Q263" s="18">
        <v>0</v>
      </c>
      <c r="R263" s="34">
        <v>3</v>
      </c>
      <c r="S263" s="34">
        <v>3</v>
      </c>
      <c r="T263" s="34">
        <v>2</v>
      </c>
      <c r="U263" s="34">
        <v>8</v>
      </c>
      <c r="V263" s="34">
        <v>33</v>
      </c>
      <c r="X263" s="18">
        <f t="shared" si="32"/>
        <v>22</v>
      </c>
      <c r="Y263" s="18">
        <f t="shared" si="33"/>
        <v>0</v>
      </c>
      <c r="Z263" s="18">
        <f t="shared" si="34"/>
        <v>6</v>
      </c>
      <c r="AA263" s="18">
        <f t="shared" si="35"/>
        <v>172</v>
      </c>
      <c r="AB263" s="18">
        <f>ROUND(($F263-SUM($O263:$P263))*'Cust MB Ind True Rate Spread'!$E$25,0)</f>
        <v>5</v>
      </c>
      <c r="AC263" s="18">
        <f t="shared" si="36"/>
        <v>3</v>
      </c>
      <c r="AD263" s="18">
        <f t="shared" si="37"/>
        <v>9</v>
      </c>
      <c r="AE263" s="18">
        <f>ROUND(($H263-SUM($R263:$S263))*'Cust MB Ind True Rate Spread'!$H$25,0)</f>
        <v>6</v>
      </c>
      <c r="AF263" s="18">
        <f t="shared" si="38"/>
        <v>9</v>
      </c>
      <c r="AG263" s="18">
        <f>ROUND(($I263-SUM($T263:$U263))*'Cust MB Ind True Rate Spread'!$J$25,0)</f>
        <v>2</v>
      </c>
      <c r="AH263" s="34">
        <f t="shared" si="31"/>
        <v>1</v>
      </c>
    </row>
    <row r="264" spans="1:34">
      <c r="A264" s="18">
        <f t="shared" si="39"/>
        <v>2033</v>
      </c>
      <c r="B264" s="18" t="s">
        <v>43</v>
      </c>
      <c r="C264" s="34">
        <v>22</v>
      </c>
      <c r="D264" s="18">
        <v>0</v>
      </c>
      <c r="E264" s="34">
        <v>6</v>
      </c>
      <c r="F264" s="34">
        <v>178</v>
      </c>
      <c r="G264" s="34">
        <v>3</v>
      </c>
      <c r="H264" s="34">
        <v>21</v>
      </c>
      <c r="I264" s="34">
        <v>21</v>
      </c>
      <c r="J264" s="34">
        <v>34</v>
      </c>
      <c r="L264" s="18">
        <v>0</v>
      </c>
      <c r="M264" s="18">
        <v>0</v>
      </c>
      <c r="N264" s="18">
        <v>0</v>
      </c>
      <c r="O264" s="18">
        <v>0</v>
      </c>
      <c r="P264" s="18">
        <v>1</v>
      </c>
      <c r="Q264" s="18">
        <v>0</v>
      </c>
      <c r="R264" s="34">
        <v>3</v>
      </c>
      <c r="S264" s="34">
        <v>3</v>
      </c>
      <c r="T264" s="34">
        <v>2</v>
      </c>
      <c r="U264" s="34">
        <v>8</v>
      </c>
      <c r="V264" s="34">
        <v>33</v>
      </c>
      <c r="X264" s="18">
        <f t="shared" si="32"/>
        <v>22</v>
      </c>
      <c r="Y264" s="18">
        <f t="shared" si="33"/>
        <v>0</v>
      </c>
      <c r="Z264" s="18">
        <f t="shared" si="34"/>
        <v>6</v>
      </c>
      <c r="AA264" s="18">
        <f t="shared" si="35"/>
        <v>172</v>
      </c>
      <c r="AB264" s="18">
        <f>ROUND(($F264-SUM($O264:$P264))*'Cust MB Ind True Rate Spread'!$E$25,0)</f>
        <v>5</v>
      </c>
      <c r="AC264" s="18">
        <f t="shared" si="36"/>
        <v>3</v>
      </c>
      <c r="AD264" s="18">
        <f t="shared" si="37"/>
        <v>9</v>
      </c>
      <c r="AE264" s="18">
        <f>ROUND(($H264-SUM($R264:$S264))*'Cust MB Ind True Rate Spread'!$H$25,0)</f>
        <v>6</v>
      </c>
      <c r="AF264" s="18">
        <f t="shared" si="38"/>
        <v>9</v>
      </c>
      <c r="AG264" s="18">
        <f>ROUND(($I264-SUM($T264:$U264))*'Cust MB Ind True Rate Spread'!$J$25,0)</f>
        <v>2</v>
      </c>
      <c r="AH264" s="34">
        <f t="shared" si="31"/>
        <v>1</v>
      </c>
    </row>
    <row r="265" spans="1:34">
      <c r="A265" s="18">
        <f t="shared" si="39"/>
        <v>2033</v>
      </c>
      <c r="B265" s="18" t="s">
        <v>44</v>
      </c>
      <c r="C265" s="34">
        <v>22</v>
      </c>
      <c r="D265" s="18">
        <v>0</v>
      </c>
      <c r="E265" s="34">
        <v>6</v>
      </c>
      <c r="F265" s="34">
        <v>178</v>
      </c>
      <c r="G265" s="34">
        <v>3</v>
      </c>
      <c r="H265" s="34">
        <v>21</v>
      </c>
      <c r="I265" s="34">
        <v>21</v>
      </c>
      <c r="J265" s="34">
        <v>34</v>
      </c>
      <c r="L265" s="18">
        <v>0</v>
      </c>
      <c r="M265" s="18">
        <v>0</v>
      </c>
      <c r="N265" s="18">
        <v>0</v>
      </c>
      <c r="O265" s="18">
        <v>0</v>
      </c>
      <c r="P265" s="18">
        <v>1</v>
      </c>
      <c r="Q265" s="18">
        <v>0</v>
      </c>
      <c r="R265" s="34">
        <v>3</v>
      </c>
      <c r="S265" s="34">
        <v>3</v>
      </c>
      <c r="T265" s="34">
        <v>2</v>
      </c>
      <c r="U265" s="34">
        <v>8</v>
      </c>
      <c r="V265" s="34">
        <v>33</v>
      </c>
      <c r="X265" s="18">
        <f t="shared" si="32"/>
        <v>22</v>
      </c>
      <c r="Y265" s="18">
        <f t="shared" si="33"/>
        <v>0</v>
      </c>
      <c r="Z265" s="18">
        <f t="shared" si="34"/>
        <v>6</v>
      </c>
      <c r="AA265" s="18">
        <f t="shared" si="35"/>
        <v>172</v>
      </c>
      <c r="AB265" s="18">
        <f>ROUND(($F265-SUM($O265:$P265))*'Cust MB Ind True Rate Spread'!$E$25,0)</f>
        <v>5</v>
      </c>
      <c r="AC265" s="18">
        <f t="shared" si="36"/>
        <v>3</v>
      </c>
      <c r="AD265" s="18">
        <f t="shared" si="37"/>
        <v>9</v>
      </c>
      <c r="AE265" s="18">
        <f>ROUND(($H265-SUM($R265:$S265))*'Cust MB Ind True Rate Spread'!$H$25,0)</f>
        <v>6</v>
      </c>
      <c r="AF265" s="18">
        <f t="shared" si="38"/>
        <v>9</v>
      </c>
      <c r="AG265" s="18">
        <f>ROUND(($I265-SUM($T265:$U265))*'Cust MB Ind True Rate Spread'!$J$25,0)</f>
        <v>2</v>
      </c>
      <c r="AH265" s="34">
        <f t="shared" si="31"/>
        <v>1</v>
      </c>
    </row>
    <row r="266" spans="1:34">
      <c r="A266" s="18">
        <f t="shared" si="39"/>
        <v>2033</v>
      </c>
      <c r="B266" s="18" t="s">
        <v>45</v>
      </c>
      <c r="C266" s="34">
        <v>22</v>
      </c>
      <c r="D266" s="18">
        <v>0</v>
      </c>
      <c r="E266" s="34">
        <v>6</v>
      </c>
      <c r="F266" s="34">
        <v>178</v>
      </c>
      <c r="G266" s="34">
        <v>3</v>
      </c>
      <c r="H266" s="34">
        <v>21</v>
      </c>
      <c r="I266" s="34">
        <v>21</v>
      </c>
      <c r="J266" s="34">
        <v>34</v>
      </c>
      <c r="L266" s="18">
        <v>0</v>
      </c>
      <c r="M266" s="18">
        <v>0</v>
      </c>
      <c r="N266" s="18">
        <v>0</v>
      </c>
      <c r="O266" s="18">
        <v>0</v>
      </c>
      <c r="P266" s="18">
        <v>1</v>
      </c>
      <c r="Q266" s="18">
        <v>0</v>
      </c>
      <c r="R266" s="34">
        <v>3</v>
      </c>
      <c r="S266" s="34">
        <v>3</v>
      </c>
      <c r="T266" s="34">
        <v>2</v>
      </c>
      <c r="U266" s="34">
        <v>8</v>
      </c>
      <c r="V266" s="34">
        <v>33</v>
      </c>
      <c r="X266" s="18">
        <f t="shared" si="32"/>
        <v>22</v>
      </c>
      <c r="Y266" s="18">
        <f t="shared" si="33"/>
        <v>0</v>
      </c>
      <c r="Z266" s="18">
        <f t="shared" si="34"/>
        <v>6</v>
      </c>
      <c r="AA266" s="18">
        <f t="shared" si="35"/>
        <v>172</v>
      </c>
      <c r="AB266" s="18">
        <f>ROUND(($F266-SUM($O266:$P266))*'Cust MB Ind True Rate Spread'!$E$25,0)</f>
        <v>5</v>
      </c>
      <c r="AC266" s="18">
        <f t="shared" si="36"/>
        <v>3</v>
      </c>
      <c r="AD266" s="18">
        <f t="shared" si="37"/>
        <v>9</v>
      </c>
      <c r="AE266" s="18">
        <f>ROUND(($H266-SUM($R266:$S266))*'Cust MB Ind True Rate Spread'!$H$25,0)</f>
        <v>6</v>
      </c>
      <c r="AF266" s="18">
        <f t="shared" si="38"/>
        <v>9</v>
      </c>
      <c r="AG266" s="18">
        <f>ROUND(($I266-SUM($T266:$U266))*'Cust MB Ind True Rate Spread'!$J$25,0)</f>
        <v>2</v>
      </c>
      <c r="AH266" s="34">
        <f t="shared" ref="AH266:AH315" si="40">J266-V266</f>
        <v>1</v>
      </c>
    </row>
    <row r="267" spans="1:34">
      <c r="A267" s="18">
        <f t="shared" si="39"/>
        <v>2033</v>
      </c>
      <c r="B267" s="18" t="s">
        <v>46</v>
      </c>
      <c r="C267" s="34">
        <v>22</v>
      </c>
      <c r="D267" s="18">
        <v>0</v>
      </c>
      <c r="E267" s="34">
        <v>6</v>
      </c>
      <c r="F267" s="34">
        <v>178</v>
      </c>
      <c r="G267" s="34">
        <v>3</v>
      </c>
      <c r="H267" s="34">
        <v>21</v>
      </c>
      <c r="I267" s="34">
        <v>21</v>
      </c>
      <c r="J267" s="34">
        <v>34</v>
      </c>
      <c r="L267" s="18">
        <v>0</v>
      </c>
      <c r="M267" s="18">
        <v>0</v>
      </c>
      <c r="N267" s="18">
        <v>0</v>
      </c>
      <c r="O267" s="18">
        <v>0</v>
      </c>
      <c r="P267" s="18">
        <v>1</v>
      </c>
      <c r="Q267" s="18">
        <v>0</v>
      </c>
      <c r="R267" s="34">
        <v>3</v>
      </c>
      <c r="S267" s="34">
        <v>3</v>
      </c>
      <c r="T267" s="34">
        <v>2</v>
      </c>
      <c r="U267" s="34">
        <v>8</v>
      </c>
      <c r="V267" s="34">
        <v>33</v>
      </c>
      <c r="X267" s="18">
        <f t="shared" ref="X267:X315" si="41">C267-L267</f>
        <v>22</v>
      </c>
      <c r="Y267" s="18">
        <f t="shared" ref="Y267:Y315" si="42">D267-M267</f>
        <v>0</v>
      </c>
      <c r="Z267" s="18">
        <f t="shared" ref="Z267:Z315" si="43">E267-N267</f>
        <v>6</v>
      </c>
      <c r="AA267" s="18">
        <f t="shared" ref="AA267:AA315" si="44">$F267-SUM($O267:$P267)-$AB267</f>
        <v>172</v>
      </c>
      <c r="AB267" s="18">
        <f>ROUND(($F267-SUM($O267:$P267))*'Cust MB Ind True Rate Spread'!$E$25,0)</f>
        <v>5</v>
      </c>
      <c r="AC267" s="18">
        <f t="shared" ref="AC267:AC315" si="45">G267-Q267</f>
        <v>3</v>
      </c>
      <c r="AD267" s="18">
        <f t="shared" ref="AD267:AD315" si="46">$H267-SUM($R267:$S267)-$AE267</f>
        <v>9</v>
      </c>
      <c r="AE267" s="18">
        <f>ROUND(($H267-SUM($R267:$S267))*'Cust MB Ind True Rate Spread'!$H$25,0)</f>
        <v>6</v>
      </c>
      <c r="AF267" s="18">
        <f t="shared" ref="AF267:AF315" si="47">$I267-SUM($T267:$U267)-$AG267</f>
        <v>9</v>
      </c>
      <c r="AG267" s="18">
        <f>ROUND(($I267-SUM($T267:$U267))*'Cust MB Ind True Rate Spread'!$J$25,0)</f>
        <v>2</v>
      </c>
      <c r="AH267" s="34">
        <f t="shared" si="40"/>
        <v>1</v>
      </c>
    </row>
    <row r="268" spans="1:34">
      <c r="A268" s="18">
        <f t="shared" si="39"/>
        <v>2034</v>
      </c>
      <c r="B268" s="18" t="s">
        <v>31</v>
      </c>
      <c r="C268" s="34">
        <v>22</v>
      </c>
      <c r="D268" s="18">
        <v>0</v>
      </c>
      <c r="E268" s="34">
        <v>6</v>
      </c>
      <c r="F268" s="34">
        <v>178</v>
      </c>
      <c r="G268" s="34">
        <v>3</v>
      </c>
      <c r="H268" s="34">
        <v>21</v>
      </c>
      <c r="I268" s="34">
        <v>21</v>
      </c>
      <c r="J268" s="34">
        <v>34</v>
      </c>
      <c r="L268" s="18">
        <v>0</v>
      </c>
      <c r="M268" s="18">
        <v>0</v>
      </c>
      <c r="N268" s="18">
        <v>0</v>
      </c>
      <c r="O268" s="18">
        <v>0</v>
      </c>
      <c r="P268" s="18">
        <v>1</v>
      </c>
      <c r="Q268" s="18">
        <v>0</v>
      </c>
      <c r="R268" s="34">
        <v>3</v>
      </c>
      <c r="S268" s="34">
        <v>3</v>
      </c>
      <c r="T268" s="34">
        <v>2</v>
      </c>
      <c r="U268" s="34">
        <v>8</v>
      </c>
      <c r="V268" s="34">
        <v>33</v>
      </c>
      <c r="X268" s="18">
        <f t="shared" si="41"/>
        <v>22</v>
      </c>
      <c r="Y268" s="18">
        <f t="shared" si="42"/>
        <v>0</v>
      </c>
      <c r="Z268" s="18">
        <f t="shared" si="43"/>
        <v>6</v>
      </c>
      <c r="AA268" s="18">
        <f t="shared" si="44"/>
        <v>172</v>
      </c>
      <c r="AB268" s="18">
        <f>ROUND(($F268-SUM($O268:$P268))*'Cust MB Ind True Rate Spread'!$E$25,0)</f>
        <v>5</v>
      </c>
      <c r="AC268" s="18">
        <f t="shared" si="45"/>
        <v>3</v>
      </c>
      <c r="AD268" s="18">
        <f t="shared" si="46"/>
        <v>9</v>
      </c>
      <c r="AE268" s="18">
        <f>ROUND(($H268-SUM($R268:$S268))*'Cust MB Ind True Rate Spread'!$H$25,0)</f>
        <v>6</v>
      </c>
      <c r="AF268" s="18">
        <f t="shared" si="47"/>
        <v>9</v>
      </c>
      <c r="AG268" s="18">
        <f>ROUND(($I268-SUM($T268:$U268))*'Cust MB Ind True Rate Spread'!$J$25,0)</f>
        <v>2</v>
      </c>
      <c r="AH268" s="34">
        <f t="shared" si="40"/>
        <v>1</v>
      </c>
    </row>
    <row r="269" spans="1:34">
      <c r="A269" s="18">
        <f t="shared" si="39"/>
        <v>2034</v>
      </c>
      <c r="B269" s="18" t="s">
        <v>32</v>
      </c>
      <c r="C269" s="34">
        <v>22</v>
      </c>
      <c r="D269" s="18">
        <v>0</v>
      </c>
      <c r="E269" s="34">
        <v>6</v>
      </c>
      <c r="F269" s="34">
        <v>178</v>
      </c>
      <c r="G269" s="34">
        <v>3</v>
      </c>
      <c r="H269" s="34">
        <v>21</v>
      </c>
      <c r="I269" s="34">
        <v>21</v>
      </c>
      <c r="J269" s="34">
        <v>34</v>
      </c>
      <c r="L269" s="18">
        <v>0</v>
      </c>
      <c r="M269" s="18">
        <v>0</v>
      </c>
      <c r="N269" s="18">
        <v>0</v>
      </c>
      <c r="O269" s="18">
        <v>0</v>
      </c>
      <c r="P269" s="18">
        <v>1</v>
      </c>
      <c r="Q269" s="18">
        <v>0</v>
      </c>
      <c r="R269" s="34">
        <v>3</v>
      </c>
      <c r="S269" s="34">
        <v>3</v>
      </c>
      <c r="T269" s="34">
        <v>2</v>
      </c>
      <c r="U269" s="34">
        <v>8</v>
      </c>
      <c r="V269" s="34">
        <v>33</v>
      </c>
      <c r="X269" s="18">
        <f t="shared" si="41"/>
        <v>22</v>
      </c>
      <c r="Y269" s="18">
        <f t="shared" si="42"/>
        <v>0</v>
      </c>
      <c r="Z269" s="18">
        <f t="shared" si="43"/>
        <v>6</v>
      </c>
      <c r="AA269" s="18">
        <f t="shared" si="44"/>
        <v>172</v>
      </c>
      <c r="AB269" s="18">
        <f>ROUND(($F269-SUM($O269:$P269))*'Cust MB Ind True Rate Spread'!$E$25,0)</f>
        <v>5</v>
      </c>
      <c r="AC269" s="18">
        <f t="shared" si="45"/>
        <v>3</v>
      </c>
      <c r="AD269" s="18">
        <f t="shared" si="46"/>
        <v>9</v>
      </c>
      <c r="AE269" s="18">
        <f>ROUND(($H269-SUM($R269:$S269))*'Cust MB Ind True Rate Spread'!$H$25,0)</f>
        <v>6</v>
      </c>
      <c r="AF269" s="18">
        <f t="shared" si="47"/>
        <v>9</v>
      </c>
      <c r="AG269" s="18">
        <f>ROUND(($I269-SUM($T269:$U269))*'Cust MB Ind True Rate Spread'!$J$25,0)</f>
        <v>2</v>
      </c>
      <c r="AH269" s="34">
        <f t="shared" si="40"/>
        <v>1</v>
      </c>
    </row>
    <row r="270" spans="1:34">
      <c r="A270" s="18">
        <f t="shared" si="39"/>
        <v>2034</v>
      </c>
      <c r="B270" s="18" t="s">
        <v>33</v>
      </c>
      <c r="C270" s="34">
        <v>22</v>
      </c>
      <c r="D270" s="18">
        <v>0</v>
      </c>
      <c r="E270" s="34">
        <v>6</v>
      </c>
      <c r="F270" s="34">
        <v>178</v>
      </c>
      <c r="G270" s="34">
        <v>3</v>
      </c>
      <c r="H270" s="34">
        <v>21</v>
      </c>
      <c r="I270" s="34">
        <v>21</v>
      </c>
      <c r="J270" s="34">
        <v>34</v>
      </c>
      <c r="L270" s="18">
        <v>0</v>
      </c>
      <c r="M270" s="18">
        <v>0</v>
      </c>
      <c r="N270" s="18">
        <v>0</v>
      </c>
      <c r="O270" s="18">
        <v>0</v>
      </c>
      <c r="P270" s="18">
        <v>1</v>
      </c>
      <c r="Q270" s="18">
        <v>0</v>
      </c>
      <c r="R270" s="34">
        <v>3</v>
      </c>
      <c r="S270" s="34">
        <v>3</v>
      </c>
      <c r="T270" s="34">
        <v>2</v>
      </c>
      <c r="U270" s="34">
        <v>8</v>
      </c>
      <c r="V270" s="34">
        <v>33</v>
      </c>
      <c r="X270" s="18">
        <f t="shared" si="41"/>
        <v>22</v>
      </c>
      <c r="Y270" s="18">
        <f t="shared" si="42"/>
        <v>0</v>
      </c>
      <c r="Z270" s="18">
        <f t="shared" si="43"/>
        <v>6</v>
      </c>
      <c r="AA270" s="18">
        <f t="shared" si="44"/>
        <v>172</v>
      </c>
      <c r="AB270" s="18">
        <f>ROUND(($F270-SUM($O270:$P270))*'Cust MB Ind True Rate Spread'!$E$25,0)</f>
        <v>5</v>
      </c>
      <c r="AC270" s="18">
        <f t="shared" si="45"/>
        <v>3</v>
      </c>
      <c r="AD270" s="18">
        <f t="shared" si="46"/>
        <v>9</v>
      </c>
      <c r="AE270" s="18">
        <f>ROUND(($H270-SUM($R270:$S270))*'Cust MB Ind True Rate Spread'!$H$25,0)</f>
        <v>6</v>
      </c>
      <c r="AF270" s="18">
        <f t="shared" si="47"/>
        <v>9</v>
      </c>
      <c r="AG270" s="18">
        <f>ROUND(($I270-SUM($T270:$U270))*'Cust MB Ind True Rate Spread'!$J$25,0)</f>
        <v>2</v>
      </c>
      <c r="AH270" s="34">
        <f t="shared" si="40"/>
        <v>1</v>
      </c>
    </row>
    <row r="271" spans="1:34">
      <c r="A271" s="18">
        <f t="shared" si="39"/>
        <v>2034</v>
      </c>
      <c r="B271" s="18" t="s">
        <v>34</v>
      </c>
      <c r="C271" s="34">
        <v>22</v>
      </c>
      <c r="D271" s="18">
        <v>0</v>
      </c>
      <c r="E271" s="34">
        <v>6</v>
      </c>
      <c r="F271" s="34">
        <v>179</v>
      </c>
      <c r="G271" s="34">
        <v>3</v>
      </c>
      <c r="H271" s="34">
        <v>21</v>
      </c>
      <c r="I271" s="34">
        <v>21</v>
      </c>
      <c r="J271" s="34">
        <v>34</v>
      </c>
      <c r="L271" s="18">
        <v>0</v>
      </c>
      <c r="M271" s="18">
        <v>0</v>
      </c>
      <c r="N271" s="18">
        <v>0</v>
      </c>
      <c r="O271" s="18">
        <v>0</v>
      </c>
      <c r="P271" s="18">
        <v>1</v>
      </c>
      <c r="Q271" s="18">
        <v>0</v>
      </c>
      <c r="R271" s="34">
        <v>3</v>
      </c>
      <c r="S271" s="34">
        <v>3</v>
      </c>
      <c r="T271" s="34">
        <v>2</v>
      </c>
      <c r="U271" s="34">
        <v>8</v>
      </c>
      <c r="V271" s="34">
        <v>33</v>
      </c>
      <c r="X271" s="18">
        <f t="shared" si="41"/>
        <v>22</v>
      </c>
      <c r="Y271" s="18">
        <f t="shared" si="42"/>
        <v>0</v>
      </c>
      <c r="Z271" s="18">
        <f t="shared" si="43"/>
        <v>6</v>
      </c>
      <c r="AA271" s="18">
        <f t="shared" si="44"/>
        <v>173</v>
      </c>
      <c r="AB271" s="18">
        <f>ROUND(($F271-SUM($O271:$P271))*'Cust MB Ind True Rate Spread'!$E$25,0)</f>
        <v>5</v>
      </c>
      <c r="AC271" s="18">
        <f t="shared" si="45"/>
        <v>3</v>
      </c>
      <c r="AD271" s="18">
        <f t="shared" si="46"/>
        <v>9</v>
      </c>
      <c r="AE271" s="18">
        <f>ROUND(($H271-SUM($R271:$S271))*'Cust MB Ind True Rate Spread'!$H$25,0)</f>
        <v>6</v>
      </c>
      <c r="AF271" s="18">
        <f t="shared" si="47"/>
        <v>9</v>
      </c>
      <c r="AG271" s="18">
        <f>ROUND(($I271-SUM($T271:$U271))*'Cust MB Ind True Rate Spread'!$J$25,0)</f>
        <v>2</v>
      </c>
      <c r="AH271" s="34">
        <f t="shared" si="40"/>
        <v>1</v>
      </c>
    </row>
    <row r="272" spans="1:34">
      <c r="A272" s="18">
        <f t="shared" si="39"/>
        <v>2034</v>
      </c>
      <c r="B272" s="18" t="s">
        <v>35</v>
      </c>
      <c r="C272" s="34">
        <v>22</v>
      </c>
      <c r="D272" s="18">
        <v>0</v>
      </c>
      <c r="E272" s="34">
        <v>6</v>
      </c>
      <c r="F272" s="34">
        <v>179</v>
      </c>
      <c r="G272" s="34">
        <v>3</v>
      </c>
      <c r="H272" s="34">
        <v>21</v>
      </c>
      <c r="I272" s="34">
        <v>21</v>
      </c>
      <c r="J272" s="34">
        <v>34</v>
      </c>
      <c r="L272" s="18">
        <v>0</v>
      </c>
      <c r="M272" s="18">
        <v>0</v>
      </c>
      <c r="N272" s="18">
        <v>0</v>
      </c>
      <c r="O272" s="18">
        <v>0</v>
      </c>
      <c r="P272" s="18">
        <v>1</v>
      </c>
      <c r="Q272" s="18">
        <v>0</v>
      </c>
      <c r="R272" s="34">
        <v>3</v>
      </c>
      <c r="S272" s="34">
        <v>3</v>
      </c>
      <c r="T272" s="34">
        <v>2</v>
      </c>
      <c r="U272" s="34">
        <v>8</v>
      </c>
      <c r="V272" s="34">
        <v>33</v>
      </c>
      <c r="X272" s="18">
        <f t="shared" si="41"/>
        <v>22</v>
      </c>
      <c r="Y272" s="18">
        <f t="shared" si="42"/>
        <v>0</v>
      </c>
      <c r="Z272" s="18">
        <f t="shared" si="43"/>
        <v>6</v>
      </c>
      <c r="AA272" s="18">
        <f t="shared" si="44"/>
        <v>173</v>
      </c>
      <c r="AB272" s="18">
        <f>ROUND(($F272-SUM($O272:$P272))*'Cust MB Ind True Rate Spread'!$E$25,0)</f>
        <v>5</v>
      </c>
      <c r="AC272" s="18">
        <f t="shared" si="45"/>
        <v>3</v>
      </c>
      <c r="AD272" s="18">
        <f t="shared" si="46"/>
        <v>9</v>
      </c>
      <c r="AE272" s="18">
        <f>ROUND(($H272-SUM($R272:$S272))*'Cust MB Ind True Rate Spread'!$H$25,0)</f>
        <v>6</v>
      </c>
      <c r="AF272" s="18">
        <f t="shared" si="47"/>
        <v>9</v>
      </c>
      <c r="AG272" s="18">
        <f>ROUND(($I272-SUM($T272:$U272))*'Cust MB Ind True Rate Spread'!$J$25,0)</f>
        <v>2</v>
      </c>
      <c r="AH272" s="34">
        <f t="shared" si="40"/>
        <v>1</v>
      </c>
    </row>
    <row r="273" spans="1:34">
      <c r="A273" s="18">
        <f t="shared" si="39"/>
        <v>2034</v>
      </c>
      <c r="B273" s="18" t="s">
        <v>36</v>
      </c>
      <c r="C273" s="34">
        <v>22</v>
      </c>
      <c r="D273" s="18">
        <v>0</v>
      </c>
      <c r="E273" s="34">
        <v>6</v>
      </c>
      <c r="F273" s="34">
        <v>179</v>
      </c>
      <c r="G273" s="34">
        <v>3</v>
      </c>
      <c r="H273" s="34">
        <v>21</v>
      </c>
      <c r="I273" s="34">
        <v>21</v>
      </c>
      <c r="J273" s="34">
        <v>34</v>
      </c>
      <c r="L273" s="18">
        <v>0</v>
      </c>
      <c r="M273" s="18">
        <v>0</v>
      </c>
      <c r="N273" s="18">
        <v>0</v>
      </c>
      <c r="O273" s="18">
        <v>0</v>
      </c>
      <c r="P273" s="18">
        <v>1</v>
      </c>
      <c r="Q273" s="18">
        <v>0</v>
      </c>
      <c r="R273" s="34">
        <v>3</v>
      </c>
      <c r="S273" s="34">
        <v>3</v>
      </c>
      <c r="T273" s="34">
        <v>2</v>
      </c>
      <c r="U273" s="34">
        <v>8</v>
      </c>
      <c r="V273" s="34">
        <v>33</v>
      </c>
      <c r="X273" s="18">
        <f t="shared" si="41"/>
        <v>22</v>
      </c>
      <c r="Y273" s="18">
        <f t="shared" si="42"/>
        <v>0</v>
      </c>
      <c r="Z273" s="18">
        <f t="shared" si="43"/>
        <v>6</v>
      </c>
      <c r="AA273" s="18">
        <f t="shared" si="44"/>
        <v>173</v>
      </c>
      <c r="AB273" s="18">
        <f>ROUND(($F273-SUM($O273:$P273))*'Cust MB Ind True Rate Spread'!$E$25,0)</f>
        <v>5</v>
      </c>
      <c r="AC273" s="18">
        <f t="shared" si="45"/>
        <v>3</v>
      </c>
      <c r="AD273" s="18">
        <f t="shared" si="46"/>
        <v>9</v>
      </c>
      <c r="AE273" s="18">
        <f>ROUND(($H273-SUM($R273:$S273))*'Cust MB Ind True Rate Spread'!$H$25,0)</f>
        <v>6</v>
      </c>
      <c r="AF273" s="18">
        <f t="shared" si="47"/>
        <v>9</v>
      </c>
      <c r="AG273" s="18">
        <f>ROUND(($I273-SUM($T273:$U273))*'Cust MB Ind True Rate Spread'!$J$25,0)</f>
        <v>2</v>
      </c>
      <c r="AH273" s="34">
        <f t="shared" si="40"/>
        <v>1</v>
      </c>
    </row>
    <row r="274" spans="1:34">
      <c r="A274" s="18">
        <f t="shared" si="39"/>
        <v>2034</v>
      </c>
      <c r="B274" s="18" t="s">
        <v>41</v>
      </c>
      <c r="C274" s="34">
        <v>22</v>
      </c>
      <c r="D274" s="18">
        <v>0</v>
      </c>
      <c r="E274" s="34">
        <v>6</v>
      </c>
      <c r="F274" s="34">
        <v>179</v>
      </c>
      <c r="G274" s="34">
        <v>3</v>
      </c>
      <c r="H274" s="34">
        <v>21</v>
      </c>
      <c r="I274" s="34">
        <v>21</v>
      </c>
      <c r="J274" s="34">
        <v>34</v>
      </c>
      <c r="L274" s="18">
        <v>0</v>
      </c>
      <c r="M274" s="18">
        <v>0</v>
      </c>
      <c r="N274" s="18">
        <v>0</v>
      </c>
      <c r="O274" s="18">
        <v>0</v>
      </c>
      <c r="P274" s="18">
        <v>1</v>
      </c>
      <c r="Q274" s="18">
        <v>0</v>
      </c>
      <c r="R274" s="34">
        <v>3</v>
      </c>
      <c r="S274" s="34">
        <v>3</v>
      </c>
      <c r="T274" s="34">
        <v>2</v>
      </c>
      <c r="U274" s="34">
        <v>8</v>
      </c>
      <c r="V274" s="34">
        <v>33</v>
      </c>
      <c r="X274" s="18">
        <f t="shared" si="41"/>
        <v>22</v>
      </c>
      <c r="Y274" s="18">
        <f t="shared" si="42"/>
        <v>0</v>
      </c>
      <c r="Z274" s="18">
        <f t="shared" si="43"/>
        <v>6</v>
      </c>
      <c r="AA274" s="18">
        <f t="shared" si="44"/>
        <v>173</v>
      </c>
      <c r="AB274" s="18">
        <f>ROUND(($F274-SUM($O274:$P274))*'Cust MB Ind True Rate Spread'!$E$25,0)</f>
        <v>5</v>
      </c>
      <c r="AC274" s="18">
        <f t="shared" si="45"/>
        <v>3</v>
      </c>
      <c r="AD274" s="18">
        <f t="shared" si="46"/>
        <v>9</v>
      </c>
      <c r="AE274" s="18">
        <f>ROUND(($H274-SUM($R274:$S274))*'Cust MB Ind True Rate Spread'!$H$25,0)</f>
        <v>6</v>
      </c>
      <c r="AF274" s="18">
        <f t="shared" si="47"/>
        <v>9</v>
      </c>
      <c r="AG274" s="18">
        <f>ROUND(($I274-SUM($T274:$U274))*'Cust MB Ind True Rate Spread'!$J$25,0)</f>
        <v>2</v>
      </c>
      <c r="AH274" s="34">
        <f t="shared" si="40"/>
        <v>1</v>
      </c>
    </row>
    <row r="275" spans="1:34">
      <c r="A275" s="18">
        <f t="shared" si="39"/>
        <v>2034</v>
      </c>
      <c r="B275" s="18" t="s">
        <v>42</v>
      </c>
      <c r="C275" s="34">
        <v>22</v>
      </c>
      <c r="D275" s="18">
        <v>0</v>
      </c>
      <c r="E275" s="34">
        <v>6</v>
      </c>
      <c r="F275" s="34">
        <v>179</v>
      </c>
      <c r="G275" s="34">
        <v>3</v>
      </c>
      <c r="H275" s="34">
        <v>21</v>
      </c>
      <c r="I275" s="34">
        <v>21</v>
      </c>
      <c r="J275" s="34">
        <v>34</v>
      </c>
      <c r="L275" s="18">
        <v>0</v>
      </c>
      <c r="M275" s="18">
        <v>0</v>
      </c>
      <c r="N275" s="18">
        <v>0</v>
      </c>
      <c r="O275" s="18">
        <v>0</v>
      </c>
      <c r="P275" s="18">
        <v>1</v>
      </c>
      <c r="Q275" s="18">
        <v>0</v>
      </c>
      <c r="R275" s="34">
        <v>3</v>
      </c>
      <c r="S275" s="34">
        <v>3</v>
      </c>
      <c r="T275" s="34">
        <v>2</v>
      </c>
      <c r="U275" s="34">
        <v>8</v>
      </c>
      <c r="V275" s="34">
        <v>33</v>
      </c>
      <c r="X275" s="18">
        <f t="shared" si="41"/>
        <v>22</v>
      </c>
      <c r="Y275" s="18">
        <f t="shared" si="42"/>
        <v>0</v>
      </c>
      <c r="Z275" s="18">
        <f t="shared" si="43"/>
        <v>6</v>
      </c>
      <c r="AA275" s="18">
        <f t="shared" si="44"/>
        <v>173</v>
      </c>
      <c r="AB275" s="18">
        <f>ROUND(($F275-SUM($O275:$P275))*'Cust MB Ind True Rate Spread'!$E$25,0)</f>
        <v>5</v>
      </c>
      <c r="AC275" s="18">
        <f t="shared" si="45"/>
        <v>3</v>
      </c>
      <c r="AD275" s="18">
        <f t="shared" si="46"/>
        <v>9</v>
      </c>
      <c r="AE275" s="18">
        <f>ROUND(($H275-SUM($R275:$S275))*'Cust MB Ind True Rate Spread'!$H$25,0)</f>
        <v>6</v>
      </c>
      <c r="AF275" s="18">
        <f t="shared" si="47"/>
        <v>9</v>
      </c>
      <c r="AG275" s="18">
        <f>ROUND(($I275-SUM($T275:$U275))*'Cust MB Ind True Rate Spread'!$J$25,0)</f>
        <v>2</v>
      </c>
      <c r="AH275" s="34">
        <f t="shared" si="40"/>
        <v>1</v>
      </c>
    </row>
    <row r="276" spans="1:34">
      <c r="A276" s="18">
        <f t="shared" si="39"/>
        <v>2034</v>
      </c>
      <c r="B276" s="18" t="s">
        <v>43</v>
      </c>
      <c r="C276" s="34">
        <v>22</v>
      </c>
      <c r="D276" s="18">
        <v>0</v>
      </c>
      <c r="E276" s="34">
        <v>6</v>
      </c>
      <c r="F276" s="34">
        <v>179</v>
      </c>
      <c r="G276" s="34">
        <v>3</v>
      </c>
      <c r="H276" s="34">
        <v>21</v>
      </c>
      <c r="I276" s="34">
        <v>21</v>
      </c>
      <c r="J276" s="34">
        <v>34</v>
      </c>
      <c r="L276" s="18">
        <v>0</v>
      </c>
      <c r="M276" s="18">
        <v>0</v>
      </c>
      <c r="N276" s="18">
        <v>0</v>
      </c>
      <c r="O276" s="18">
        <v>0</v>
      </c>
      <c r="P276" s="18">
        <v>1</v>
      </c>
      <c r="Q276" s="18">
        <v>0</v>
      </c>
      <c r="R276" s="34">
        <v>3</v>
      </c>
      <c r="S276" s="34">
        <v>3</v>
      </c>
      <c r="T276" s="34">
        <v>2</v>
      </c>
      <c r="U276" s="34">
        <v>8</v>
      </c>
      <c r="V276" s="34">
        <v>33</v>
      </c>
      <c r="X276" s="18">
        <f t="shared" si="41"/>
        <v>22</v>
      </c>
      <c r="Y276" s="18">
        <f t="shared" si="42"/>
        <v>0</v>
      </c>
      <c r="Z276" s="18">
        <f t="shared" si="43"/>
        <v>6</v>
      </c>
      <c r="AA276" s="18">
        <f t="shared" si="44"/>
        <v>173</v>
      </c>
      <c r="AB276" s="18">
        <f>ROUND(($F276-SUM($O276:$P276))*'Cust MB Ind True Rate Spread'!$E$25,0)</f>
        <v>5</v>
      </c>
      <c r="AC276" s="18">
        <f t="shared" si="45"/>
        <v>3</v>
      </c>
      <c r="AD276" s="18">
        <f t="shared" si="46"/>
        <v>9</v>
      </c>
      <c r="AE276" s="18">
        <f>ROUND(($H276-SUM($R276:$S276))*'Cust MB Ind True Rate Spread'!$H$25,0)</f>
        <v>6</v>
      </c>
      <c r="AF276" s="18">
        <f t="shared" si="47"/>
        <v>9</v>
      </c>
      <c r="AG276" s="18">
        <f>ROUND(($I276-SUM($T276:$U276))*'Cust MB Ind True Rate Spread'!$J$25,0)</f>
        <v>2</v>
      </c>
      <c r="AH276" s="34">
        <f t="shared" si="40"/>
        <v>1</v>
      </c>
    </row>
    <row r="277" spans="1:34">
      <c r="A277" s="18">
        <f t="shared" si="39"/>
        <v>2034</v>
      </c>
      <c r="B277" s="18" t="s">
        <v>44</v>
      </c>
      <c r="C277" s="34">
        <v>22</v>
      </c>
      <c r="D277" s="18">
        <v>0</v>
      </c>
      <c r="E277" s="34">
        <v>6</v>
      </c>
      <c r="F277" s="34">
        <v>179</v>
      </c>
      <c r="G277" s="34">
        <v>3</v>
      </c>
      <c r="H277" s="34">
        <v>21</v>
      </c>
      <c r="I277" s="34">
        <v>21</v>
      </c>
      <c r="J277" s="34">
        <v>34</v>
      </c>
      <c r="L277" s="18">
        <v>0</v>
      </c>
      <c r="M277" s="18">
        <v>0</v>
      </c>
      <c r="N277" s="18">
        <v>0</v>
      </c>
      <c r="O277" s="18">
        <v>0</v>
      </c>
      <c r="P277" s="18">
        <v>1</v>
      </c>
      <c r="Q277" s="18">
        <v>0</v>
      </c>
      <c r="R277" s="34">
        <v>3</v>
      </c>
      <c r="S277" s="34">
        <v>3</v>
      </c>
      <c r="T277" s="34">
        <v>2</v>
      </c>
      <c r="U277" s="34">
        <v>8</v>
      </c>
      <c r="V277" s="34">
        <v>33</v>
      </c>
      <c r="X277" s="18">
        <f t="shared" si="41"/>
        <v>22</v>
      </c>
      <c r="Y277" s="18">
        <f t="shared" si="42"/>
        <v>0</v>
      </c>
      <c r="Z277" s="18">
        <f t="shared" si="43"/>
        <v>6</v>
      </c>
      <c r="AA277" s="18">
        <f t="shared" si="44"/>
        <v>173</v>
      </c>
      <c r="AB277" s="18">
        <f>ROUND(($F277-SUM($O277:$P277))*'Cust MB Ind True Rate Spread'!$E$25,0)</f>
        <v>5</v>
      </c>
      <c r="AC277" s="18">
        <f t="shared" si="45"/>
        <v>3</v>
      </c>
      <c r="AD277" s="18">
        <f t="shared" si="46"/>
        <v>9</v>
      </c>
      <c r="AE277" s="18">
        <f>ROUND(($H277-SUM($R277:$S277))*'Cust MB Ind True Rate Spread'!$H$25,0)</f>
        <v>6</v>
      </c>
      <c r="AF277" s="18">
        <f t="shared" si="47"/>
        <v>9</v>
      </c>
      <c r="AG277" s="18">
        <f>ROUND(($I277-SUM($T277:$U277))*'Cust MB Ind True Rate Spread'!$J$25,0)</f>
        <v>2</v>
      </c>
      <c r="AH277" s="34">
        <f t="shared" si="40"/>
        <v>1</v>
      </c>
    </row>
    <row r="278" spans="1:34">
      <c r="A278" s="18">
        <f t="shared" si="39"/>
        <v>2034</v>
      </c>
      <c r="B278" s="18" t="s">
        <v>45</v>
      </c>
      <c r="C278" s="34">
        <v>22</v>
      </c>
      <c r="D278" s="18">
        <v>0</v>
      </c>
      <c r="E278" s="34">
        <v>6</v>
      </c>
      <c r="F278" s="34">
        <v>179</v>
      </c>
      <c r="G278" s="34">
        <v>3</v>
      </c>
      <c r="H278" s="34">
        <v>21</v>
      </c>
      <c r="I278" s="34">
        <v>21</v>
      </c>
      <c r="J278" s="34">
        <v>34</v>
      </c>
      <c r="L278" s="18">
        <v>0</v>
      </c>
      <c r="M278" s="18">
        <v>0</v>
      </c>
      <c r="N278" s="18">
        <v>0</v>
      </c>
      <c r="O278" s="18">
        <v>0</v>
      </c>
      <c r="P278" s="18">
        <v>1</v>
      </c>
      <c r="Q278" s="18">
        <v>0</v>
      </c>
      <c r="R278" s="34">
        <v>3</v>
      </c>
      <c r="S278" s="34">
        <v>3</v>
      </c>
      <c r="T278" s="34">
        <v>2</v>
      </c>
      <c r="U278" s="34">
        <v>8</v>
      </c>
      <c r="V278" s="34">
        <v>33</v>
      </c>
      <c r="X278" s="18">
        <f t="shared" si="41"/>
        <v>22</v>
      </c>
      <c r="Y278" s="18">
        <f t="shared" si="42"/>
        <v>0</v>
      </c>
      <c r="Z278" s="18">
        <f t="shared" si="43"/>
        <v>6</v>
      </c>
      <c r="AA278" s="18">
        <f t="shared" si="44"/>
        <v>173</v>
      </c>
      <c r="AB278" s="18">
        <f>ROUND(($F278-SUM($O278:$P278))*'Cust MB Ind True Rate Spread'!$E$25,0)</f>
        <v>5</v>
      </c>
      <c r="AC278" s="18">
        <f t="shared" si="45"/>
        <v>3</v>
      </c>
      <c r="AD278" s="18">
        <f t="shared" si="46"/>
        <v>9</v>
      </c>
      <c r="AE278" s="18">
        <f>ROUND(($H278-SUM($R278:$S278))*'Cust MB Ind True Rate Spread'!$H$25,0)</f>
        <v>6</v>
      </c>
      <c r="AF278" s="18">
        <f t="shared" si="47"/>
        <v>9</v>
      </c>
      <c r="AG278" s="18">
        <f>ROUND(($I278-SUM($T278:$U278))*'Cust MB Ind True Rate Spread'!$J$25,0)</f>
        <v>2</v>
      </c>
      <c r="AH278" s="34">
        <f t="shared" si="40"/>
        <v>1</v>
      </c>
    </row>
    <row r="279" spans="1:34">
      <c r="A279" s="18">
        <f t="shared" si="39"/>
        <v>2034</v>
      </c>
      <c r="B279" s="18" t="s">
        <v>46</v>
      </c>
      <c r="C279" s="34">
        <v>22</v>
      </c>
      <c r="D279" s="18">
        <v>0</v>
      </c>
      <c r="E279" s="34">
        <v>6</v>
      </c>
      <c r="F279" s="34">
        <v>179</v>
      </c>
      <c r="G279" s="34">
        <v>3</v>
      </c>
      <c r="H279" s="34">
        <v>21</v>
      </c>
      <c r="I279" s="34">
        <v>21</v>
      </c>
      <c r="J279" s="34">
        <v>34</v>
      </c>
      <c r="L279" s="18">
        <v>0</v>
      </c>
      <c r="M279" s="18">
        <v>0</v>
      </c>
      <c r="N279" s="18">
        <v>0</v>
      </c>
      <c r="O279" s="18">
        <v>0</v>
      </c>
      <c r="P279" s="18">
        <v>1</v>
      </c>
      <c r="Q279" s="18">
        <v>0</v>
      </c>
      <c r="R279" s="34">
        <v>3</v>
      </c>
      <c r="S279" s="34">
        <v>3</v>
      </c>
      <c r="T279" s="34">
        <v>2</v>
      </c>
      <c r="U279" s="34">
        <v>8</v>
      </c>
      <c r="V279" s="34">
        <v>33</v>
      </c>
      <c r="X279" s="18">
        <f t="shared" si="41"/>
        <v>22</v>
      </c>
      <c r="Y279" s="18">
        <f t="shared" si="42"/>
        <v>0</v>
      </c>
      <c r="Z279" s="18">
        <f t="shared" si="43"/>
        <v>6</v>
      </c>
      <c r="AA279" s="18">
        <f t="shared" si="44"/>
        <v>173</v>
      </c>
      <c r="AB279" s="18">
        <f>ROUND(($F279-SUM($O279:$P279))*'Cust MB Ind True Rate Spread'!$E$25,0)</f>
        <v>5</v>
      </c>
      <c r="AC279" s="18">
        <f t="shared" si="45"/>
        <v>3</v>
      </c>
      <c r="AD279" s="18">
        <f t="shared" si="46"/>
        <v>9</v>
      </c>
      <c r="AE279" s="18">
        <f>ROUND(($H279-SUM($R279:$S279))*'Cust MB Ind True Rate Spread'!$H$25,0)</f>
        <v>6</v>
      </c>
      <c r="AF279" s="18">
        <f t="shared" si="47"/>
        <v>9</v>
      </c>
      <c r="AG279" s="18">
        <f>ROUND(($I279-SUM($T279:$U279))*'Cust MB Ind True Rate Spread'!$J$25,0)</f>
        <v>2</v>
      </c>
      <c r="AH279" s="34">
        <f t="shared" si="40"/>
        <v>1</v>
      </c>
    </row>
    <row r="280" spans="1:34">
      <c r="A280" s="18">
        <f t="shared" si="39"/>
        <v>2035</v>
      </c>
      <c r="B280" s="18" t="s">
        <v>31</v>
      </c>
      <c r="C280" s="34">
        <v>22</v>
      </c>
      <c r="D280" s="18">
        <v>0</v>
      </c>
      <c r="E280" s="34">
        <v>6</v>
      </c>
      <c r="F280" s="34">
        <v>179</v>
      </c>
      <c r="G280" s="34">
        <v>3</v>
      </c>
      <c r="H280" s="34">
        <v>21</v>
      </c>
      <c r="I280" s="34">
        <v>21</v>
      </c>
      <c r="J280" s="34">
        <v>34</v>
      </c>
      <c r="L280" s="18">
        <v>0</v>
      </c>
      <c r="M280" s="18">
        <v>0</v>
      </c>
      <c r="N280" s="18">
        <v>0</v>
      </c>
      <c r="O280" s="18">
        <v>0</v>
      </c>
      <c r="P280" s="18">
        <v>1</v>
      </c>
      <c r="Q280" s="18">
        <v>0</v>
      </c>
      <c r="R280" s="34">
        <v>3</v>
      </c>
      <c r="S280" s="34">
        <v>3</v>
      </c>
      <c r="T280" s="34">
        <v>2</v>
      </c>
      <c r="U280" s="34">
        <v>8</v>
      </c>
      <c r="V280" s="34">
        <v>33</v>
      </c>
      <c r="X280" s="18">
        <f t="shared" si="41"/>
        <v>22</v>
      </c>
      <c r="Y280" s="18">
        <f t="shared" si="42"/>
        <v>0</v>
      </c>
      <c r="Z280" s="18">
        <f t="shared" si="43"/>
        <v>6</v>
      </c>
      <c r="AA280" s="18">
        <f t="shared" si="44"/>
        <v>173</v>
      </c>
      <c r="AB280" s="18">
        <f>ROUND(($F280-SUM($O280:$P280))*'Cust MB Ind True Rate Spread'!$E$25,0)</f>
        <v>5</v>
      </c>
      <c r="AC280" s="18">
        <f t="shared" si="45"/>
        <v>3</v>
      </c>
      <c r="AD280" s="18">
        <f t="shared" si="46"/>
        <v>9</v>
      </c>
      <c r="AE280" s="18">
        <f>ROUND(($H280-SUM($R280:$S280))*'Cust MB Ind True Rate Spread'!$H$25,0)</f>
        <v>6</v>
      </c>
      <c r="AF280" s="18">
        <f t="shared" si="47"/>
        <v>9</v>
      </c>
      <c r="AG280" s="18">
        <f>ROUND(($I280-SUM($T280:$U280))*'Cust MB Ind True Rate Spread'!$J$25,0)</f>
        <v>2</v>
      </c>
      <c r="AH280" s="34">
        <f t="shared" si="40"/>
        <v>1</v>
      </c>
    </row>
    <row r="281" spans="1:34">
      <c r="A281" s="18">
        <f t="shared" si="39"/>
        <v>2035</v>
      </c>
      <c r="B281" s="18" t="s">
        <v>32</v>
      </c>
      <c r="C281" s="34">
        <v>22</v>
      </c>
      <c r="D281" s="18">
        <v>0</v>
      </c>
      <c r="E281" s="34">
        <v>6</v>
      </c>
      <c r="F281" s="34">
        <v>179</v>
      </c>
      <c r="G281" s="34">
        <v>3</v>
      </c>
      <c r="H281" s="34">
        <v>21</v>
      </c>
      <c r="I281" s="34">
        <v>21</v>
      </c>
      <c r="J281" s="34">
        <v>34</v>
      </c>
      <c r="L281" s="18">
        <v>0</v>
      </c>
      <c r="M281" s="18">
        <v>0</v>
      </c>
      <c r="N281" s="18">
        <v>0</v>
      </c>
      <c r="O281" s="18">
        <v>0</v>
      </c>
      <c r="P281" s="18">
        <v>1</v>
      </c>
      <c r="Q281" s="18">
        <v>0</v>
      </c>
      <c r="R281" s="34">
        <v>3</v>
      </c>
      <c r="S281" s="34">
        <v>3</v>
      </c>
      <c r="T281" s="34">
        <v>2</v>
      </c>
      <c r="U281" s="34">
        <v>8</v>
      </c>
      <c r="V281" s="34">
        <v>33</v>
      </c>
      <c r="X281" s="18">
        <f t="shared" si="41"/>
        <v>22</v>
      </c>
      <c r="Y281" s="18">
        <f t="shared" si="42"/>
        <v>0</v>
      </c>
      <c r="Z281" s="18">
        <f t="shared" si="43"/>
        <v>6</v>
      </c>
      <c r="AA281" s="18">
        <f t="shared" si="44"/>
        <v>173</v>
      </c>
      <c r="AB281" s="18">
        <f>ROUND(($F281-SUM($O281:$P281))*'Cust MB Ind True Rate Spread'!$E$25,0)</f>
        <v>5</v>
      </c>
      <c r="AC281" s="18">
        <f t="shared" si="45"/>
        <v>3</v>
      </c>
      <c r="AD281" s="18">
        <f t="shared" si="46"/>
        <v>9</v>
      </c>
      <c r="AE281" s="18">
        <f>ROUND(($H281-SUM($R281:$S281))*'Cust MB Ind True Rate Spread'!$H$25,0)</f>
        <v>6</v>
      </c>
      <c r="AF281" s="18">
        <f t="shared" si="47"/>
        <v>9</v>
      </c>
      <c r="AG281" s="18">
        <f>ROUND(($I281-SUM($T281:$U281))*'Cust MB Ind True Rate Spread'!$J$25,0)</f>
        <v>2</v>
      </c>
      <c r="AH281" s="34">
        <f t="shared" si="40"/>
        <v>1</v>
      </c>
    </row>
    <row r="282" spans="1:34">
      <c r="A282" s="18">
        <f t="shared" si="39"/>
        <v>2035</v>
      </c>
      <c r="B282" s="18" t="s">
        <v>33</v>
      </c>
      <c r="C282" s="34">
        <v>22</v>
      </c>
      <c r="D282" s="18">
        <v>0</v>
      </c>
      <c r="E282" s="34">
        <v>6</v>
      </c>
      <c r="F282" s="34">
        <v>179</v>
      </c>
      <c r="G282" s="34">
        <v>3</v>
      </c>
      <c r="H282" s="34">
        <v>21</v>
      </c>
      <c r="I282" s="34">
        <v>21</v>
      </c>
      <c r="J282" s="34">
        <v>34</v>
      </c>
      <c r="L282" s="18">
        <v>0</v>
      </c>
      <c r="M282" s="18">
        <v>0</v>
      </c>
      <c r="N282" s="18">
        <v>0</v>
      </c>
      <c r="O282" s="18">
        <v>0</v>
      </c>
      <c r="P282" s="18">
        <v>1</v>
      </c>
      <c r="Q282" s="18">
        <v>0</v>
      </c>
      <c r="R282" s="34">
        <v>3</v>
      </c>
      <c r="S282" s="34">
        <v>3</v>
      </c>
      <c r="T282" s="34">
        <v>2</v>
      </c>
      <c r="U282" s="34">
        <v>8</v>
      </c>
      <c r="V282" s="34">
        <v>33</v>
      </c>
      <c r="X282" s="18">
        <f t="shared" si="41"/>
        <v>22</v>
      </c>
      <c r="Y282" s="18">
        <f t="shared" si="42"/>
        <v>0</v>
      </c>
      <c r="Z282" s="18">
        <f t="shared" si="43"/>
        <v>6</v>
      </c>
      <c r="AA282" s="18">
        <f t="shared" si="44"/>
        <v>173</v>
      </c>
      <c r="AB282" s="18">
        <f>ROUND(($F282-SUM($O282:$P282))*'Cust MB Ind True Rate Spread'!$E$25,0)</f>
        <v>5</v>
      </c>
      <c r="AC282" s="18">
        <f t="shared" si="45"/>
        <v>3</v>
      </c>
      <c r="AD282" s="18">
        <f t="shared" si="46"/>
        <v>9</v>
      </c>
      <c r="AE282" s="18">
        <f>ROUND(($H282-SUM($R282:$S282))*'Cust MB Ind True Rate Spread'!$H$25,0)</f>
        <v>6</v>
      </c>
      <c r="AF282" s="18">
        <f t="shared" si="47"/>
        <v>9</v>
      </c>
      <c r="AG282" s="18">
        <f>ROUND(($I282-SUM($T282:$U282))*'Cust MB Ind True Rate Spread'!$J$25,0)</f>
        <v>2</v>
      </c>
      <c r="AH282" s="34">
        <f t="shared" si="40"/>
        <v>1</v>
      </c>
    </row>
    <row r="283" spans="1:34">
      <c r="A283" s="18">
        <f t="shared" si="39"/>
        <v>2035</v>
      </c>
      <c r="B283" s="18" t="s">
        <v>34</v>
      </c>
      <c r="C283" s="34">
        <v>22</v>
      </c>
      <c r="D283" s="18">
        <v>0</v>
      </c>
      <c r="E283" s="34">
        <v>6</v>
      </c>
      <c r="F283" s="34">
        <v>179</v>
      </c>
      <c r="G283" s="34">
        <v>3</v>
      </c>
      <c r="H283" s="34">
        <v>21</v>
      </c>
      <c r="I283" s="34">
        <v>21</v>
      </c>
      <c r="J283" s="34">
        <v>34</v>
      </c>
      <c r="L283" s="18">
        <v>0</v>
      </c>
      <c r="M283" s="18">
        <v>0</v>
      </c>
      <c r="N283" s="18">
        <v>0</v>
      </c>
      <c r="O283" s="18">
        <v>0</v>
      </c>
      <c r="P283" s="18">
        <v>1</v>
      </c>
      <c r="Q283" s="18">
        <v>0</v>
      </c>
      <c r="R283" s="34">
        <v>3</v>
      </c>
      <c r="S283" s="34">
        <v>3</v>
      </c>
      <c r="T283" s="34">
        <v>2</v>
      </c>
      <c r="U283" s="34">
        <v>8</v>
      </c>
      <c r="V283" s="34">
        <v>33</v>
      </c>
      <c r="X283" s="18">
        <f t="shared" si="41"/>
        <v>22</v>
      </c>
      <c r="Y283" s="18">
        <f t="shared" si="42"/>
        <v>0</v>
      </c>
      <c r="Z283" s="18">
        <f t="shared" si="43"/>
        <v>6</v>
      </c>
      <c r="AA283" s="18">
        <f t="shared" si="44"/>
        <v>173</v>
      </c>
      <c r="AB283" s="18">
        <f>ROUND(($F283-SUM($O283:$P283))*'Cust MB Ind True Rate Spread'!$E$25,0)</f>
        <v>5</v>
      </c>
      <c r="AC283" s="18">
        <f t="shared" si="45"/>
        <v>3</v>
      </c>
      <c r="AD283" s="18">
        <f t="shared" si="46"/>
        <v>9</v>
      </c>
      <c r="AE283" s="18">
        <f>ROUND(($H283-SUM($R283:$S283))*'Cust MB Ind True Rate Spread'!$H$25,0)</f>
        <v>6</v>
      </c>
      <c r="AF283" s="18">
        <f t="shared" si="47"/>
        <v>9</v>
      </c>
      <c r="AG283" s="18">
        <f>ROUND(($I283-SUM($T283:$U283))*'Cust MB Ind True Rate Spread'!$J$25,0)</f>
        <v>2</v>
      </c>
      <c r="AH283" s="34">
        <f t="shared" si="40"/>
        <v>1</v>
      </c>
    </row>
    <row r="284" spans="1:34">
      <c r="A284" s="18">
        <f t="shared" si="39"/>
        <v>2035</v>
      </c>
      <c r="B284" s="18" t="s">
        <v>35</v>
      </c>
      <c r="C284" s="34">
        <v>22</v>
      </c>
      <c r="D284" s="18">
        <v>0</v>
      </c>
      <c r="E284" s="34">
        <v>6</v>
      </c>
      <c r="F284" s="34">
        <v>179</v>
      </c>
      <c r="G284" s="34">
        <v>3</v>
      </c>
      <c r="H284" s="34">
        <v>21</v>
      </c>
      <c r="I284" s="34">
        <v>21</v>
      </c>
      <c r="J284" s="34">
        <v>34</v>
      </c>
      <c r="L284" s="18">
        <v>0</v>
      </c>
      <c r="M284" s="18">
        <v>0</v>
      </c>
      <c r="N284" s="18">
        <v>0</v>
      </c>
      <c r="O284" s="18">
        <v>0</v>
      </c>
      <c r="P284" s="18">
        <v>1</v>
      </c>
      <c r="Q284" s="18">
        <v>0</v>
      </c>
      <c r="R284" s="34">
        <v>3</v>
      </c>
      <c r="S284" s="34">
        <v>3</v>
      </c>
      <c r="T284" s="34">
        <v>2</v>
      </c>
      <c r="U284" s="34">
        <v>8</v>
      </c>
      <c r="V284" s="34">
        <v>33</v>
      </c>
      <c r="X284" s="18">
        <f t="shared" si="41"/>
        <v>22</v>
      </c>
      <c r="Y284" s="18">
        <f t="shared" si="42"/>
        <v>0</v>
      </c>
      <c r="Z284" s="18">
        <f t="shared" si="43"/>
        <v>6</v>
      </c>
      <c r="AA284" s="18">
        <f t="shared" si="44"/>
        <v>173</v>
      </c>
      <c r="AB284" s="18">
        <f>ROUND(($F284-SUM($O284:$P284))*'Cust MB Ind True Rate Spread'!$E$25,0)</f>
        <v>5</v>
      </c>
      <c r="AC284" s="18">
        <f t="shared" si="45"/>
        <v>3</v>
      </c>
      <c r="AD284" s="18">
        <f t="shared" si="46"/>
        <v>9</v>
      </c>
      <c r="AE284" s="18">
        <f>ROUND(($H284-SUM($R284:$S284))*'Cust MB Ind True Rate Spread'!$H$25,0)</f>
        <v>6</v>
      </c>
      <c r="AF284" s="18">
        <f t="shared" si="47"/>
        <v>9</v>
      </c>
      <c r="AG284" s="18">
        <f>ROUND(($I284-SUM($T284:$U284))*'Cust MB Ind True Rate Spread'!$J$25,0)</f>
        <v>2</v>
      </c>
      <c r="AH284" s="34">
        <f t="shared" si="40"/>
        <v>1</v>
      </c>
    </row>
    <row r="285" spans="1:34">
      <c r="A285" s="18">
        <f t="shared" ref="A285:A315" si="48">+A273+1</f>
        <v>2035</v>
      </c>
      <c r="B285" s="18" t="s">
        <v>36</v>
      </c>
      <c r="C285" s="34">
        <v>22</v>
      </c>
      <c r="D285" s="18">
        <v>0</v>
      </c>
      <c r="E285" s="34">
        <v>6</v>
      </c>
      <c r="F285" s="34">
        <v>179</v>
      </c>
      <c r="G285" s="34">
        <v>3</v>
      </c>
      <c r="H285" s="34">
        <v>21</v>
      </c>
      <c r="I285" s="34">
        <v>21</v>
      </c>
      <c r="J285" s="34">
        <v>34</v>
      </c>
      <c r="L285" s="18">
        <v>0</v>
      </c>
      <c r="M285" s="18">
        <v>0</v>
      </c>
      <c r="N285" s="18">
        <v>0</v>
      </c>
      <c r="O285" s="18">
        <v>0</v>
      </c>
      <c r="P285" s="18">
        <v>1</v>
      </c>
      <c r="Q285" s="18">
        <v>0</v>
      </c>
      <c r="R285" s="34">
        <v>3</v>
      </c>
      <c r="S285" s="34">
        <v>3</v>
      </c>
      <c r="T285" s="34">
        <v>2</v>
      </c>
      <c r="U285" s="34">
        <v>8</v>
      </c>
      <c r="V285" s="34">
        <v>33</v>
      </c>
      <c r="X285" s="18">
        <f t="shared" si="41"/>
        <v>22</v>
      </c>
      <c r="Y285" s="18">
        <f t="shared" si="42"/>
        <v>0</v>
      </c>
      <c r="Z285" s="18">
        <f t="shared" si="43"/>
        <v>6</v>
      </c>
      <c r="AA285" s="18">
        <f t="shared" si="44"/>
        <v>173</v>
      </c>
      <c r="AB285" s="18">
        <f>ROUND(($F285-SUM($O285:$P285))*'Cust MB Ind True Rate Spread'!$E$25,0)</f>
        <v>5</v>
      </c>
      <c r="AC285" s="18">
        <f t="shared" si="45"/>
        <v>3</v>
      </c>
      <c r="AD285" s="18">
        <f t="shared" si="46"/>
        <v>9</v>
      </c>
      <c r="AE285" s="18">
        <f>ROUND(($H285-SUM($R285:$S285))*'Cust MB Ind True Rate Spread'!$H$25,0)</f>
        <v>6</v>
      </c>
      <c r="AF285" s="18">
        <f t="shared" si="47"/>
        <v>9</v>
      </c>
      <c r="AG285" s="18">
        <f>ROUND(($I285-SUM($T285:$U285))*'Cust MB Ind True Rate Spread'!$J$25,0)</f>
        <v>2</v>
      </c>
      <c r="AH285" s="34">
        <f t="shared" si="40"/>
        <v>1</v>
      </c>
    </row>
    <row r="286" spans="1:34">
      <c r="A286" s="18">
        <f t="shared" si="48"/>
        <v>2035</v>
      </c>
      <c r="B286" s="18" t="s">
        <v>41</v>
      </c>
      <c r="C286" s="34">
        <v>22</v>
      </c>
      <c r="D286" s="18">
        <v>0</v>
      </c>
      <c r="E286" s="34">
        <v>6</v>
      </c>
      <c r="F286" s="34">
        <v>180</v>
      </c>
      <c r="G286" s="34">
        <v>3</v>
      </c>
      <c r="H286" s="34">
        <v>21</v>
      </c>
      <c r="I286" s="34">
        <v>21</v>
      </c>
      <c r="J286" s="34">
        <v>34</v>
      </c>
      <c r="L286" s="18">
        <v>0</v>
      </c>
      <c r="M286" s="18">
        <v>0</v>
      </c>
      <c r="N286" s="18">
        <v>0</v>
      </c>
      <c r="O286" s="18">
        <v>0</v>
      </c>
      <c r="P286" s="18">
        <v>1</v>
      </c>
      <c r="Q286" s="18">
        <v>0</v>
      </c>
      <c r="R286" s="34">
        <v>3</v>
      </c>
      <c r="S286" s="34">
        <v>3</v>
      </c>
      <c r="T286" s="34">
        <v>2</v>
      </c>
      <c r="U286" s="34">
        <v>8</v>
      </c>
      <c r="V286" s="34">
        <v>33</v>
      </c>
      <c r="X286" s="18">
        <f t="shared" si="41"/>
        <v>22</v>
      </c>
      <c r="Y286" s="18">
        <f t="shared" si="42"/>
        <v>0</v>
      </c>
      <c r="Z286" s="18">
        <f t="shared" si="43"/>
        <v>6</v>
      </c>
      <c r="AA286" s="18">
        <f t="shared" si="44"/>
        <v>174</v>
      </c>
      <c r="AB286" s="18">
        <f>ROUND(($F286-SUM($O286:$P286))*'Cust MB Ind True Rate Spread'!$E$25,0)</f>
        <v>5</v>
      </c>
      <c r="AC286" s="18">
        <f t="shared" si="45"/>
        <v>3</v>
      </c>
      <c r="AD286" s="18">
        <f t="shared" si="46"/>
        <v>9</v>
      </c>
      <c r="AE286" s="18">
        <f>ROUND(($H286-SUM($R286:$S286))*'Cust MB Ind True Rate Spread'!$H$25,0)</f>
        <v>6</v>
      </c>
      <c r="AF286" s="18">
        <f t="shared" si="47"/>
        <v>9</v>
      </c>
      <c r="AG286" s="18">
        <f>ROUND(($I286-SUM($T286:$U286))*'Cust MB Ind True Rate Spread'!$J$25,0)</f>
        <v>2</v>
      </c>
      <c r="AH286" s="34">
        <f t="shared" si="40"/>
        <v>1</v>
      </c>
    </row>
    <row r="287" spans="1:34">
      <c r="A287" s="18">
        <f t="shared" si="48"/>
        <v>2035</v>
      </c>
      <c r="B287" s="18" t="s">
        <v>42</v>
      </c>
      <c r="C287" s="34">
        <v>22</v>
      </c>
      <c r="D287" s="18">
        <v>0</v>
      </c>
      <c r="E287" s="34">
        <v>6</v>
      </c>
      <c r="F287" s="34">
        <v>180</v>
      </c>
      <c r="G287" s="34">
        <v>3</v>
      </c>
      <c r="H287" s="34">
        <v>21</v>
      </c>
      <c r="I287" s="34">
        <v>21</v>
      </c>
      <c r="J287" s="34">
        <v>34</v>
      </c>
      <c r="L287" s="18">
        <v>0</v>
      </c>
      <c r="M287" s="18">
        <v>0</v>
      </c>
      <c r="N287" s="18">
        <v>0</v>
      </c>
      <c r="O287" s="18">
        <v>0</v>
      </c>
      <c r="P287" s="18">
        <v>1</v>
      </c>
      <c r="Q287" s="18">
        <v>0</v>
      </c>
      <c r="R287" s="34">
        <v>3</v>
      </c>
      <c r="S287" s="34">
        <v>3</v>
      </c>
      <c r="T287" s="34">
        <v>2</v>
      </c>
      <c r="U287" s="34">
        <v>8</v>
      </c>
      <c r="V287" s="34">
        <v>33</v>
      </c>
      <c r="X287" s="18">
        <f t="shared" si="41"/>
        <v>22</v>
      </c>
      <c r="Y287" s="18">
        <f t="shared" si="42"/>
        <v>0</v>
      </c>
      <c r="Z287" s="18">
        <f t="shared" si="43"/>
        <v>6</v>
      </c>
      <c r="AA287" s="18">
        <f t="shared" si="44"/>
        <v>174</v>
      </c>
      <c r="AB287" s="18">
        <f>ROUND(($F287-SUM($O287:$P287))*'Cust MB Ind True Rate Spread'!$E$25,0)</f>
        <v>5</v>
      </c>
      <c r="AC287" s="18">
        <f t="shared" si="45"/>
        <v>3</v>
      </c>
      <c r="AD287" s="18">
        <f t="shared" si="46"/>
        <v>9</v>
      </c>
      <c r="AE287" s="18">
        <f>ROUND(($H287-SUM($R287:$S287))*'Cust MB Ind True Rate Spread'!$H$25,0)</f>
        <v>6</v>
      </c>
      <c r="AF287" s="18">
        <f t="shared" si="47"/>
        <v>9</v>
      </c>
      <c r="AG287" s="18">
        <f>ROUND(($I287-SUM($T287:$U287))*'Cust MB Ind True Rate Spread'!$J$25,0)</f>
        <v>2</v>
      </c>
      <c r="AH287" s="34">
        <f t="shared" si="40"/>
        <v>1</v>
      </c>
    </row>
    <row r="288" spans="1:34">
      <c r="A288" s="18">
        <f t="shared" si="48"/>
        <v>2035</v>
      </c>
      <c r="B288" s="18" t="s">
        <v>43</v>
      </c>
      <c r="C288" s="34">
        <v>22</v>
      </c>
      <c r="D288" s="18">
        <v>0</v>
      </c>
      <c r="E288" s="34">
        <v>6</v>
      </c>
      <c r="F288" s="34">
        <v>180</v>
      </c>
      <c r="G288" s="34">
        <v>3</v>
      </c>
      <c r="H288" s="34">
        <v>21</v>
      </c>
      <c r="I288" s="34">
        <v>21</v>
      </c>
      <c r="J288" s="34">
        <v>34</v>
      </c>
      <c r="L288" s="18">
        <v>0</v>
      </c>
      <c r="M288" s="18">
        <v>0</v>
      </c>
      <c r="N288" s="18">
        <v>0</v>
      </c>
      <c r="O288" s="18">
        <v>0</v>
      </c>
      <c r="P288" s="18">
        <v>1</v>
      </c>
      <c r="Q288" s="18">
        <v>0</v>
      </c>
      <c r="R288" s="34">
        <v>3</v>
      </c>
      <c r="S288" s="34">
        <v>3</v>
      </c>
      <c r="T288" s="34">
        <v>2</v>
      </c>
      <c r="U288" s="34">
        <v>8</v>
      </c>
      <c r="V288" s="34">
        <v>33</v>
      </c>
      <c r="X288" s="18">
        <f t="shared" si="41"/>
        <v>22</v>
      </c>
      <c r="Y288" s="18">
        <f t="shared" si="42"/>
        <v>0</v>
      </c>
      <c r="Z288" s="18">
        <f t="shared" si="43"/>
        <v>6</v>
      </c>
      <c r="AA288" s="18">
        <f t="shared" si="44"/>
        <v>174</v>
      </c>
      <c r="AB288" s="18">
        <f>ROUND(($F288-SUM($O288:$P288))*'Cust MB Ind True Rate Spread'!$E$25,0)</f>
        <v>5</v>
      </c>
      <c r="AC288" s="18">
        <f t="shared" si="45"/>
        <v>3</v>
      </c>
      <c r="AD288" s="18">
        <f t="shared" si="46"/>
        <v>9</v>
      </c>
      <c r="AE288" s="18">
        <f>ROUND(($H288-SUM($R288:$S288))*'Cust MB Ind True Rate Spread'!$H$25,0)</f>
        <v>6</v>
      </c>
      <c r="AF288" s="18">
        <f t="shared" si="47"/>
        <v>9</v>
      </c>
      <c r="AG288" s="18">
        <f>ROUND(($I288-SUM($T288:$U288))*'Cust MB Ind True Rate Spread'!$J$25,0)</f>
        <v>2</v>
      </c>
      <c r="AH288" s="34">
        <f t="shared" si="40"/>
        <v>1</v>
      </c>
    </row>
    <row r="289" spans="1:34">
      <c r="A289" s="18">
        <f t="shared" si="48"/>
        <v>2035</v>
      </c>
      <c r="B289" s="18" t="s">
        <v>44</v>
      </c>
      <c r="C289" s="34">
        <v>22</v>
      </c>
      <c r="D289" s="18">
        <v>0</v>
      </c>
      <c r="E289" s="34">
        <v>6</v>
      </c>
      <c r="F289" s="34">
        <v>180</v>
      </c>
      <c r="G289" s="34">
        <v>3</v>
      </c>
      <c r="H289" s="34">
        <v>21</v>
      </c>
      <c r="I289" s="34">
        <v>21</v>
      </c>
      <c r="J289" s="34">
        <v>34</v>
      </c>
      <c r="L289" s="18">
        <v>0</v>
      </c>
      <c r="M289" s="18">
        <v>0</v>
      </c>
      <c r="N289" s="18">
        <v>0</v>
      </c>
      <c r="O289" s="18">
        <v>0</v>
      </c>
      <c r="P289" s="18">
        <v>1</v>
      </c>
      <c r="Q289" s="18">
        <v>0</v>
      </c>
      <c r="R289" s="34">
        <v>3</v>
      </c>
      <c r="S289" s="34">
        <v>3</v>
      </c>
      <c r="T289" s="34">
        <v>2</v>
      </c>
      <c r="U289" s="34">
        <v>8</v>
      </c>
      <c r="V289" s="34">
        <v>33</v>
      </c>
      <c r="X289" s="18">
        <f t="shared" si="41"/>
        <v>22</v>
      </c>
      <c r="Y289" s="18">
        <f t="shared" si="42"/>
        <v>0</v>
      </c>
      <c r="Z289" s="18">
        <f t="shared" si="43"/>
        <v>6</v>
      </c>
      <c r="AA289" s="18">
        <f t="shared" si="44"/>
        <v>174</v>
      </c>
      <c r="AB289" s="18">
        <f>ROUND(($F289-SUM($O289:$P289))*'Cust MB Ind True Rate Spread'!$E$25,0)</f>
        <v>5</v>
      </c>
      <c r="AC289" s="18">
        <f t="shared" si="45"/>
        <v>3</v>
      </c>
      <c r="AD289" s="18">
        <f t="shared" si="46"/>
        <v>9</v>
      </c>
      <c r="AE289" s="18">
        <f>ROUND(($H289-SUM($R289:$S289))*'Cust MB Ind True Rate Spread'!$H$25,0)</f>
        <v>6</v>
      </c>
      <c r="AF289" s="18">
        <f t="shared" si="47"/>
        <v>9</v>
      </c>
      <c r="AG289" s="18">
        <f>ROUND(($I289-SUM($T289:$U289))*'Cust MB Ind True Rate Spread'!$J$25,0)</f>
        <v>2</v>
      </c>
      <c r="AH289" s="34">
        <f t="shared" si="40"/>
        <v>1</v>
      </c>
    </row>
    <row r="290" spans="1:34">
      <c r="A290" s="18">
        <f t="shared" si="48"/>
        <v>2035</v>
      </c>
      <c r="B290" s="18" t="s">
        <v>45</v>
      </c>
      <c r="C290" s="34">
        <v>22</v>
      </c>
      <c r="D290" s="18">
        <v>0</v>
      </c>
      <c r="E290" s="34">
        <v>6</v>
      </c>
      <c r="F290" s="34">
        <v>180</v>
      </c>
      <c r="G290" s="34">
        <v>3</v>
      </c>
      <c r="H290" s="34">
        <v>21</v>
      </c>
      <c r="I290" s="34">
        <v>21</v>
      </c>
      <c r="J290" s="34">
        <v>34</v>
      </c>
      <c r="L290" s="18">
        <v>0</v>
      </c>
      <c r="M290" s="18">
        <v>0</v>
      </c>
      <c r="N290" s="18">
        <v>0</v>
      </c>
      <c r="O290" s="18">
        <v>0</v>
      </c>
      <c r="P290" s="18">
        <v>1</v>
      </c>
      <c r="Q290" s="18">
        <v>0</v>
      </c>
      <c r="R290" s="34">
        <v>3</v>
      </c>
      <c r="S290" s="34">
        <v>3</v>
      </c>
      <c r="T290" s="34">
        <v>2</v>
      </c>
      <c r="U290" s="34">
        <v>8</v>
      </c>
      <c r="V290" s="34">
        <v>33</v>
      </c>
      <c r="X290" s="18">
        <f t="shared" si="41"/>
        <v>22</v>
      </c>
      <c r="Y290" s="18">
        <f t="shared" si="42"/>
        <v>0</v>
      </c>
      <c r="Z290" s="18">
        <f t="shared" si="43"/>
        <v>6</v>
      </c>
      <c r="AA290" s="18">
        <f t="shared" si="44"/>
        <v>174</v>
      </c>
      <c r="AB290" s="18">
        <f>ROUND(($F290-SUM($O290:$P290))*'Cust MB Ind True Rate Spread'!$E$25,0)</f>
        <v>5</v>
      </c>
      <c r="AC290" s="18">
        <f t="shared" si="45"/>
        <v>3</v>
      </c>
      <c r="AD290" s="18">
        <f t="shared" si="46"/>
        <v>9</v>
      </c>
      <c r="AE290" s="18">
        <f>ROUND(($H290-SUM($R290:$S290))*'Cust MB Ind True Rate Spread'!$H$25,0)</f>
        <v>6</v>
      </c>
      <c r="AF290" s="18">
        <f t="shared" si="47"/>
        <v>9</v>
      </c>
      <c r="AG290" s="18">
        <f>ROUND(($I290-SUM($T290:$U290))*'Cust MB Ind True Rate Spread'!$J$25,0)</f>
        <v>2</v>
      </c>
      <c r="AH290" s="34">
        <f t="shared" si="40"/>
        <v>1</v>
      </c>
    </row>
    <row r="291" spans="1:34">
      <c r="A291" s="18">
        <f t="shared" si="48"/>
        <v>2035</v>
      </c>
      <c r="B291" s="18" t="s">
        <v>46</v>
      </c>
      <c r="C291" s="34">
        <v>22</v>
      </c>
      <c r="D291" s="18">
        <v>0</v>
      </c>
      <c r="E291" s="34">
        <v>6</v>
      </c>
      <c r="F291" s="34">
        <v>180</v>
      </c>
      <c r="G291" s="34">
        <v>3</v>
      </c>
      <c r="H291" s="34">
        <v>21</v>
      </c>
      <c r="I291" s="34">
        <v>21</v>
      </c>
      <c r="J291" s="34">
        <v>34</v>
      </c>
      <c r="L291" s="18">
        <v>0</v>
      </c>
      <c r="M291" s="18">
        <v>0</v>
      </c>
      <c r="N291" s="18">
        <v>0</v>
      </c>
      <c r="O291" s="18">
        <v>0</v>
      </c>
      <c r="P291" s="18">
        <v>1</v>
      </c>
      <c r="Q291" s="18">
        <v>0</v>
      </c>
      <c r="R291" s="34">
        <v>3</v>
      </c>
      <c r="S291" s="34">
        <v>3</v>
      </c>
      <c r="T291" s="34">
        <v>2</v>
      </c>
      <c r="U291" s="34">
        <v>8</v>
      </c>
      <c r="V291" s="34">
        <v>33</v>
      </c>
      <c r="X291" s="18">
        <f t="shared" si="41"/>
        <v>22</v>
      </c>
      <c r="Y291" s="18">
        <f t="shared" si="42"/>
        <v>0</v>
      </c>
      <c r="Z291" s="18">
        <f t="shared" si="43"/>
        <v>6</v>
      </c>
      <c r="AA291" s="18">
        <f t="shared" si="44"/>
        <v>174</v>
      </c>
      <c r="AB291" s="18">
        <f>ROUND(($F291-SUM($O291:$P291))*'Cust MB Ind True Rate Spread'!$E$25,0)</f>
        <v>5</v>
      </c>
      <c r="AC291" s="18">
        <f t="shared" si="45"/>
        <v>3</v>
      </c>
      <c r="AD291" s="18">
        <f t="shared" si="46"/>
        <v>9</v>
      </c>
      <c r="AE291" s="18">
        <f>ROUND(($H291-SUM($R291:$S291))*'Cust MB Ind True Rate Spread'!$H$25,0)</f>
        <v>6</v>
      </c>
      <c r="AF291" s="18">
        <f t="shared" si="47"/>
        <v>9</v>
      </c>
      <c r="AG291" s="18">
        <f>ROUND(($I291-SUM($T291:$U291))*'Cust MB Ind True Rate Spread'!$J$25,0)</f>
        <v>2</v>
      </c>
      <c r="AH291" s="34">
        <f t="shared" si="40"/>
        <v>1</v>
      </c>
    </row>
    <row r="292" spans="1:34">
      <c r="A292" s="18">
        <f t="shared" si="48"/>
        <v>2036</v>
      </c>
      <c r="B292" s="18" t="s">
        <v>31</v>
      </c>
      <c r="C292" s="34">
        <v>22</v>
      </c>
      <c r="D292" s="18">
        <v>0</v>
      </c>
      <c r="E292" s="34">
        <v>6</v>
      </c>
      <c r="F292" s="34">
        <v>180</v>
      </c>
      <c r="G292" s="34">
        <v>3</v>
      </c>
      <c r="H292" s="34">
        <v>21</v>
      </c>
      <c r="I292" s="34">
        <v>21</v>
      </c>
      <c r="J292" s="34">
        <v>34</v>
      </c>
      <c r="L292" s="18">
        <v>0</v>
      </c>
      <c r="M292" s="18">
        <v>0</v>
      </c>
      <c r="N292" s="18">
        <v>0</v>
      </c>
      <c r="O292" s="18">
        <v>0</v>
      </c>
      <c r="P292" s="18">
        <v>1</v>
      </c>
      <c r="Q292" s="18">
        <v>0</v>
      </c>
      <c r="R292" s="34">
        <v>3</v>
      </c>
      <c r="S292" s="34">
        <v>3</v>
      </c>
      <c r="T292" s="34">
        <v>2</v>
      </c>
      <c r="U292" s="34">
        <v>8</v>
      </c>
      <c r="V292" s="34">
        <v>33</v>
      </c>
      <c r="X292" s="18">
        <f t="shared" si="41"/>
        <v>22</v>
      </c>
      <c r="Y292" s="18">
        <f t="shared" si="42"/>
        <v>0</v>
      </c>
      <c r="Z292" s="18">
        <f t="shared" si="43"/>
        <v>6</v>
      </c>
      <c r="AA292" s="18">
        <f t="shared" si="44"/>
        <v>174</v>
      </c>
      <c r="AB292" s="18">
        <f>ROUND(($F292-SUM($O292:$P292))*'Cust MB Ind True Rate Spread'!$E$25,0)</f>
        <v>5</v>
      </c>
      <c r="AC292" s="18">
        <f t="shared" si="45"/>
        <v>3</v>
      </c>
      <c r="AD292" s="18">
        <f t="shared" si="46"/>
        <v>9</v>
      </c>
      <c r="AE292" s="18">
        <f>ROUND(($H292-SUM($R292:$S292))*'Cust MB Ind True Rate Spread'!$H$25,0)</f>
        <v>6</v>
      </c>
      <c r="AF292" s="18">
        <f t="shared" si="47"/>
        <v>9</v>
      </c>
      <c r="AG292" s="18">
        <f>ROUND(($I292-SUM($T292:$U292))*'Cust MB Ind True Rate Spread'!$J$25,0)</f>
        <v>2</v>
      </c>
      <c r="AH292" s="34">
        <f t="shared" si="40"/>
        <v>1</v>
      </c>
    </row>
    <row r="293" spans="1:34">
      <c r="A293" s="18">
        <f t="shared" si="48"/>
        <v>2036</v>
      </c>
      <c r="B293" s="18" t="s">
        <v>32</v>
      </c>
      <c r="C293" s="34">
        <v>22</v>
      </c>
      <c r="D293" s="18">
        <v>0</v>
      </c>
      <c r="E293" s="34">
        <v>6</v>
      </c>
      <c r="F293" s="34">
        <v>180</v>
      </c>
      <c r="G293" s="34">
        <v>3</v>
      </c>
      <c r="H293" s="34">
        <v>21</v>
      </c>
      <c r="I293" s="34">
        <v>21</v>
      </c>
      <c r="J293" s="34">
        <v>34</v>
      </c>
      <c r="L293" s="18">
        <v>0</v>
      </c>
      <c r="M293" s="18">
        <v>0</v>
      </c>
      <c r="N293" s="18">
        <v>0</v>
      </c>
      <c r="O293" s="18">
        <v>0</v>
      </c>
      <c r="P293" s="18">
        <v>1</v>
      </c>
      <c r="Q293" s="18">
        <v>0</v>
      </c>
      <c r="R293" s="34">
        <v>3</v>
      </c>
      <c r="S293" s="34">
        <v>3</v>
      </c>
      <c r="T293" s="34">
        <v>2</v>
      </c>
      <c r="U293" s="34">
        <v>8</v>
      </c>
      <c r="V293" s="34">
        <v>33</v>
      </c>
      <c r="X293" s="18">
        <f t="shared" si="41"/>
        <v>22</v>
      </c>
      <c r="Y293" s="18">
        <f t="shared" si="42"/>
        <v>0</v>
      </c>
      <c r="Z293" s="18">
        <f t="shared" si="43"/>
        <v>6</v>
      </c>
      <c r="AA293" s="18">
        <f t="shared" si="44"/>
        <v>174</v>
      </c>
      <c r="AB293" s="18">
        <f>ROUND(($F293-SUM($O293:$P293))*'Cust MB Ind True Rate Spread'!$E$25,0)</f>
        <v>5</v>
      </c>
      <c r="AC293" s="18">
        <f t="shared" si="45"/>
        <v>3</v>
      </c>
      <c r="AD293" s="18">
        <f t="shared" si="46"/>
        <v>9</v>
      </c>
      <c r="AE293" s="18">
        <f>ROUND(($H293-SUM($R293:$S293))*'Cust MB Ind True Rate Spread'!$H$25,0)</f>
        <v>6</v>
      </c>
      <c r="AF293" s="18">
        <f t="shared" si="47"/>
        <v>9</v>
      </c>
      <c r="AG293" s="18">
        <f>ROUND(($I293-SUM($T293:$U293))*'Cust MB Ind True Rate Spread'!$J$25,0)</f>
        <v>2</v>
      </c>
      <c r="AH293" s="34">
        <f t="shared" si="40"/>
        <v>1</v>
      </c>
    </row>
    <row r="294" spans="1:34">
      <c r="A294" s="18">
        <f t="shared" si="48"/>
        <v>2036</v>
      </c>
      <c r="B294" s="18" t="s">
        <v>33</v>
      </c>
      <c r="C294" s="34">
        <v>22</v>
      </c>
      <c r="D294" s="18">
        <v>0</v>
      </c>
      <c r="E294" s="34">
        <v>6</v>
      </c>
      <c r="F294" s="34">
        <v>180</v>
      </c>
      <c r="G294" s="34">
        <v>3</v>
      </c>
      <c r="H294" s="34">
        <v>21</v>
      </c>
      <c r="I294" s="34">
        <v>21</v>
      </c>
      <c r="J294" s="34">
        <v>34</v>
      </c>
      <c r="L294" s="18">
        <v>0</v>
      </c>
      <c r="M294" s="18">
        <v>0</v>
      </c>
      <c r="N294" s="18">
        <v>0</v>
      </c>
      <c r="O294" s="18">
        <v>0</v>
      </c>
      <c r="P294" s="18">
        <v>1</v>
      </c>
      <c r="Q294" s="18">
        <v>0</v>
      </c>
      <c r="R294" s="34">
        <v>3</v>
      </c>
      <c r="S294" s="34">
        <v>3</v>
      </c>
      <c r="T294" s="34">
        <v>2</v>
      </c>
      <c r="U294" s="34">
        <v>8</v>
      </c>
      <c r="V294" s="34">
        <v>33</v>
      </c>
      <c r="X294" s="18">
        <f t="shared" si="41"/>
        <v>22</v>
      </c>
      <c r="Y294" s="18">
        <f t="shared" si="42"/>
        <v>0</v>
      </c>
      <c r="Z294" s="18">
        <f t="shared" si="43"/>
        <v>6</v>
      </c>
      <c r="AA294" s="18">
        <f t="shared" si="44"/>
        <v>174</v>
      </c>
      <c r="AB294" s="18">
        <f>ROUND(($F294-SUM($O294:$P294))*'Cust MB Ind True Rate Spread'!$E$25,0)</f>
        <v>5</v>
      </c>
      <c r="AC294" s="18">
        <f t="shared" si="45"/>
        <v>3</v>
      </c>
      <c r="AD294" s="18">
        <f t="shared" si="46"/>
        <v>9</v>
      </c>
      <c r="AE294" s="18">
        <f>ROUND(($H294-SUM($R294:$S294))*'Cust MB Ind True Rate Spread'!$H$25,0)</f>
        <v>6</v>
      </c>
      <c r="AF294" s="18">
        <f t="shared" si="47"/>
        <v>9</v>
      </c>
      <c r="AG294" s="18">
        <f>ROUND(($I294-SUM($T294:$U294))*'Cust MB Ind True Rate Spread'!$J$25,0)</f>
        <v>2</v>
      </c>
      <c r="AH294" s="34">
        <f t="shared" si="40"/>
        <v>1</v>
      </c>
    </row>
    <row r="295" spans="1:34">
      <c r="A295" s="18">
        <f t="shared" si="48"/>
        <v>2036</v>
      </c>
      <c r="B295" s="18" t="s">
        <v>34</v>
      </c>
      <c r="C295" s="34">
        <v>22</v>
      </c>
      <c r="D295" s="18">
        <v>0</v>
      </c>
      <c r="E295" s="34">
        <v>6</v>
      </c>
      <c r="F295" s="34">
        <v>180</v>
      </c>
      <c r="G295" s="34">
        <v>3</v>
      </c>
      <c r="H295" s="34">
        <v>21</v>
      </c>
      <c r="I295" s="34">
        <v>21</v>
      </c>
      <c r="J295" s="34">
        <v>34</v>
      </c>
      <c r="L295" s="18">
        <v>0</v>
      </c>
      <c r="M295" s="18">
        <v>0</v>
      </c>
      <c r="N295" s="18">
        <v>0</v>
      </c>
      <c r="O295" s="18">
        <v>0</v>
      </c>
      <c r="P295" s="18">
        <v>1</v>
      </c>
      <c r="Q295" s="18">
        <v>0</v>
      </c>
      <c r="R295" s="34">
        <v>3</v>
      </c>
      <c r="S295" s="34">
        <v>3</v>
      </c>
      <c r="T295" s="34">
        <v>2</v>
      </c>
      <c r="U295" s="34">
        <v>8</v>
      </c>
      <c r="V295" s="34">
        <v>33</v>
      </c>
      <c r="X295" s="18">
        <f t="shared" si="41"/>
        <v>22</v>
      </c>
      <c r="Y295" s="18">
        <f t="shared" si="42"/>
        <v>0</v>
      </c>
      <c r="Z295" s="18">
        <f t="shared" si="43"/>
        <v>6</v>
      </c>
      <c r="AA295" s="18">
        <f t="shared" si="44"/>
        <v>174</v>
      </c>
      <c r="AB295" s="18">
        <f>ROUND(($F295-SUM($O295:$P295))*'Cust MB Ind True Rate Spread'!$E$25,0)</f>
        <v>5</v>
      </c>
      <c r="AC295" s="18">
        <f t="shared" si="45"/>
        <v>3</v>
      </c>
      <c r="AD295" s="18">
        <f t="shared" si="46"/>
        <v>9</v>
      </c>
      <c r="AE295" s="18">
        <f>ROUND(($H295-SUM($R295:$S295))*'Cust MB Ind True Rate Spread'!$H$25,0)</f>
        <v>6</v>
      </c>
      <c r="AF295" s="18">
        <f t="shared" si="47"/>
        <v>9</v>
      </c>
      <c r="AG295" s="18">
        <f>ROUND(($I295-SUM($T295:$U295))*'Cust MB Ind True Rate Spread'!$J$25,0)</f>
        <v>2</v>
      </c>
      <c r="AH295" s="34">
        <f t="shared" si="40"/>
        <v>1</v>
      </c>
    </row>
    <row r="296" spans="1:34">
      <c r="A296" s="18">
        <f t="shared" si="48"/>
        <v>2036</v>
      </c>
      <c r="B296" s="18" t="s">
        <v>35</v>
      </c>
      <c r="C296" s="34">
        <v>22</v>
      </c>
      <c r="D296" s="18">
        <v>0</v>
      </c>
      <c r="E296" s="34">
        <v>6</v>
      </c>
      <c r="F296" s="34">
        <v>180</v>
      </c>
      <c r="G296" s="34">
        <v>3</v>
      </c>
      <c r="H296" s="34">
        <v>21</v>
      </c>
      <c r="I296" s="34">
        <v>21</v>
      </c>
      <c r="J296" s="34">
        <v>34</v>
      </c>
      <c r="L296" s="18">
        <v>0</v>
      </c>
      <c r="M296" s="18">
        <v>0</v>
      </c>
      <c r="N296" s="18">
        <v>0</v>
      </c>
      <c r="O296" s="18">
        <v>0</v>
      </c>
      <c r="P296" s="18">
        <v>1</v>
      </c>
      <c r="Q296" s="18">
        <v>0</v>
      </c>
      <c r="R296" s="34">
        <v>3</v>
      </c>
      <c r="S296" s="34">
        <v>3</v>
      </c>
      <c r="T296" s="34">
        <v>2</v>
      </c>
      <c r="U296" s="34">
        <v>8</v>
      </c>
      <c r="V296" s="34">
        <v>33</v>
      </c>
      <c r="X296" s="18">
        <f t="shared" si="41"/>
        <v>22</v>
      </c>
      <c r="Y296" s="18">
        <f t="shared" si="42"/>
        <v>0</v>
      </c>
      <c r="Z296" s="18">
        <f t="shared" si="43"/>
        <v>6</v>
      </c>
      <c r="AA296" s="18">
        <f t="shared" si="44"/>
        <v>174</v>
      </c>
      <c r="AB296" s="18">
        <f>ROUND(($F296-SUM($O296:$P296))*'Cust MB Ind True Rate Spread'!$E$25,0)</f>
        <v>5</v>
      </c>
      <c r="AC296" s="18">
        <f t="shared" si="45"/>
        <v>3</v>
      </c>
      <c r="AD296" s="18">
        <f t="shared" si="46"/>
        <v>9</v>
      </c>
      <c r="AE296" s="18">
        <f>ROUND(($H296-SUM($R296:$S296))*'Cust MB Ind True Rate Spread'!$H$25,0)</f>
        <v>6</v>
      </c>
      <c r="AF296" s="18">
        <f t="shared" si="47"/>
        <v>9</v>
      </c>
      <c r="AG296" s="18">
        <f>ROUND(($I296-SUM($T296:$U296))*'Cust MB Ind True Rate Spread'!$J$25,0)</f>
        <v>2</v>
      </c>
      <c r="AH296" s="34">
        <f t="shared" si="40"/>
        <v>1</v>
      </c>
    </row>
    <row r="297" spans="1:34">
      <c r="A297" s="18">
        <f t="shared" si="48"/>
        <v>2036</v>
      </c>
      <c r="B297" s="18" t="s">
        <v>36</v>
      </c>
      <c r="C297" s="34">
        <v>22</v>
      </c>
      <c r="D297" s="18">
        <v>0</v>
      </c>
      <c r="E297" s="34">
        <v>6</v>
      </c>
      <c r="F297" s="34">
        <v>180</v>
      </c>
      <c r="G297" s="34">
        <v>3</v>
      </c>
      <c r="H297" s="34">
        <v>21</v>
      </c>
      <c r="I297" s="34">
        <v>21</v>
      </c>
      <c r="J297" s="34">
        <v>34</v>
      </c>
      <c r="L297" s="18">
        <v>0</v>
      </c>
      <c r="M297" s="18">
        <v>0</v>
      </c>
      <c r="N297" s="18">
        <v>0</v>
      </c>
      <c r="O297" s="18">
        <v>0</v>
      </c>
      <c r="P297" s="18">
        <v>1</v>
      </c>
      <c r="Q297" s="18">
        <v>0</v>
      </c>
      <c r="R297" s="34">
        <v>3</v>
      </c>
      <c r="S297" s="34">
        <v>3</v>
      </c>
      <c r="T297" s="34">
        <v>2</v>
      </c>
      <c r="U297" s="34">
        <v>8</v>
      </c>
      <c r="V297" s="34">
        <v>33</v>
      </c>
      <c r="X297" s="18">
        <f t="shared" si="41"/>
        <v>22</v>
      </c>
      <c r="Y297" s="18">
        <f t="shared" si="42"/>
        <v>0</v>
      </c>
      <c r="Z297" s="18">
        <f t="shared" si="43"/>
        <v>6</v>
      </c>
      <c r="AA297" s="18">
        <f t="shared" si="44"/>
        <v>174</v>
      </c>
      <c r="AB297" s="18">
        <f>ROUND(($F297-SUM($O297:$P297))*'Cust MB Ind True Rate Spread'!$E$25,0)</f>
        <v>5</v>
      </c>
      <c r="AC297" s="18">
        <f t="shared" si="45"/>
        <v>3</v>
      </c>
      <c r="AD297" s="18">
        <f t="shared" si="46"/>
        <v>9</v>
      </c>
      <c r="AE297" s="18">
        <f>ROUND(($H297-SUM($R297:$S297))*'Cust MB Ind True Rate Spread'!$H$25,0)</f>
        <v>6</v>
      </c>
      <c r="AF297" s="18">
        <f t="shared" si="47"/>
        <v>9</v>
      </c>
      <c r="AG297" s="18">
        <f>ROUND(($I297-SUM($T297:$U297))*'Cust MB Ind True Rate Spread'!$J$25,0)</f>
        <v>2</v>
      </c>
      <c r="AH297" s="34">
        <f t="shared" si="40"/>
        <v>1</v>
      </c>
    </row>
    <row r="298" spans="1:34">
      <c r="A298" s="18">
        <f t="shared" si="48"/>
        <v>2036</v>
      </c>
      <c r="B298" s="18" t="s">
        <v>41</v>
      </c>
      <c r="C298" s="34">
        <v>22</v>
      </c>
      <c r="D298" s="18">
        <v>0</v>
      </c>
      <c r="E298" s="34">
        <v>6</v>
      </c>
      <c r="F298" s="34">
        <v>180</v>
      </c>
      <c r="G298" s="34">
        <v>3</v>
      </c>
      <c r="H298" s="34">
        <v>21</v>
      </c>
      <c r="I298" s="34">
        <v>21</v>
      </c>
      <c r="J298" s="34">
        <v>34</v>
      </c>
      <c r="L298" s="18">
        <v>0</v>
      </c>
      <c r="M298" s="18">
        <v>0</v>
      </c>
      <c r="N298" s="18">
        <v>0</v>
      </c>
      <c r="O298" s="18">
        <v>0</v>
      </c>
      <c r="P298" s="18">
        <v>1</v>
      </c>
      <c r="Q298" s="18">
        <v>0</v>
      </c>
      <c r="R298" s="34">
        <v>3</v>
      </c>
      <c r="S298" s="34">
        <v>3</v>
      </c>
      <c r="T298" s="34">
        <v>2</v>
      </c>
      <c r="U298" s="34">
        <v>8</v>
      </c>
      <c r="V298" s="34">
        <v>33</v>
      </c>
      <c r="X298" s="18">
        <f t="shared" si="41"/>
        <v>22</v>
      </c>
      <c r="Y298" s="18">
        <f t="shared" si="42"/>
        <v>0</v>
      </c>
      <c r="Z298" s="18">
        <f t="shared" si="43"/>
        <v>6</v>
      </c>
      <c r="AA298" s="18">
        <f t="shared" si="44"/>
        <v>174</v>
      </c>
      <c r="AB298" s="18">
        <f>ROUND(($F298-SUM($O298:$P298))*'Cust MB Ind True Rate Spread'!$E$25,0)</f>
        <v>5</v>
      </c>
      <c r="AC298" s="18">
        <f t="shared" si="45"/>
        <v>3</v>
      </c>
      <c r="AD298" s="18">
        <f t="shared" si="46"/>
        <v>9</v>
      </c>
      <c r="AE298" s="18">
        <f>ROUND(($H298-SUM($R298:$S298))*'Cust MB Ind True Rate Spread'!$H$25,0)</f>
        <v>6</v>
      </c>
      <c r="AF298" s="18">
        <f t="shared" si="47"/>
        <v>9</v>
      </c>
      <c r="AG298" s="18">
        <f>ROUND(($I298-SUM($T298:$U298))*'Cust MB Ind True Rate Spread'!$J$25,0)</f>
        <v>2</v>
      </c>
      <c r="AH298" s="34">
        <f t="shared" si="40"/>
        <v>1</v>
      </c>
    </row>
    <row r="299" spans="1:34">
      <c r="A299" s="18">
        <f t="shared" si="48"/>
        <v>2036</v>
      </c>
      <c r="B299" s="18" t="s">
        <v>42</v>
      </c>
      <c r="C299" s="34">
        <v>22</v>
      </c>
      <c r="D299" s="18">
        <v>0</v>
      </c>
      <c r="E299" s="34">
        <v>6</v>
      </c>
      <c r="F299" s="34">
        <v>180</v>
      </c>
      <c r="G299" s="34">
        <v>3</v>
      </c>
      <c r="H299" s="34">
        <v>21</v>
      </c>
      <c r="I299" s="34">
        <v>21</v>
      </c>
      <c r="J299" s="34">
        <v>34</v>
      </c>
      <c r="L299" s="18">
        <v>0</v>
      </c>
      <c r="M299" s="18">
        <v>0</v>
      </c>
      <c r="N299" s="18">
        <v>0</v>
      </c>
      <c r="O299" s="18">
        <v>0</v>
      </c>
      <c r="P299" s="18">
        <v>1</v>
      </c>
      <c r="Q299" s="18">
        <v>0</v>
      </c>
      <c r="R299" s="34">
        <v>3</v>
      </c>
      <c r="S299" s="34">
        <v>3</v>
      </c>
      <c r="T299" s="34">
        <v>2</v>
      </c>
      <c r="U299" s="34">
        <v>8</v>
      </c>
      <c r="V299" s="34">
        <v>33</v>
      </c>
      <c r="X299" s="18">
        <f t="shared" si="41"/>
        <v>22</v>
      </c>
      <c r="Y299" s="18">
        <f t="shared" si="42"/>
        <v>0</v>
      </c>
      <c r="Z299" s="18">
        <f t="shared" si="43"/>
        <v>6</v>
      </c>
      <c r="AA299" s="18">
        <f t="shared" si="44"/>
        <v>174</v>
      </c>
      <c r="AB299" s="18">
        <f>ROUND(($F299-SUM($O299:$P299))*'Cust MB Ind True Rate Spread'!$E$25,0)</f>
        <v>5</v>
      </c>
      <c r="AC299" s="18">
        <f t="shared" si="45"/>
        <v>3</v>
      </c>
      <c r="AD299" s="18">
        <f t="shared" si="46"/>
        <v>9</v>
      </c>
      <c r="AE299" s="18">
        <f>ROUND(($H299-SUM($R299:$S299))*'Cust MB Ind True Rate Spread'!$H$25,0)</f>
        <v>6</v>
      </c>
      <c r="AF299" s="18">
        <f t="shared" si="47"/>
        <v>9</v>
      </c>
      <c r="AG299" s="18">
        <f>ROUND(($I299-SUM($T299:$U299))*'Cust MB Ind True Rate Spread'!$J$25,0)</f>
        <v>2</v>
      </c>
      <c r="AH299" s="34">
        <f t="shared" si="40"/>
        <v>1</v>
      </c>
    </row>
    <row r="300" spans="1:34">
      <c r="A300" s="18">
        <f t="shared" si="48"/>
        <v>2036</v>
      </c>
      <c r="B300" s="18" t="s">
        <v>43</v>
      </c>
      <c r="C300" s="34">
        <v>22</v>
      </c>
      <c r="D300" s="18">
        <v>0</v>
      </c>
      <c r="E300" s="34">
        <v>6</v>
      </c>
      <c r="F300" s="34">
        <v>180</v>
      </c>
      <c r="G300" s="34">
        <v>3</v>
      </c>
      <c r="H300" s="34">
        <v>21</v>
      </c>
      <c r="I300" s="34">
        <v>21</v>
      </c>
      <c r="J300" s="34">
        <v>34</v>
      </c>
      <c r="L300" s="18">
        <v>0</v>
      </c>
      <c r="M300" s="18">
        <v>0</v>
      </c>
      <c r="N300" s="18">
        <v>0</v>
      </c>
      <c r="O300" s="18">
        <v>0</v>
      </c>
      <c r="P300" s="18">
        <v>1</v>
      </c>
      <c r="Q300" s="18">
        <v>0</v>
      </c>
      <c r="R300" s="34">
        <v>3</v>
      </c>
      <c r="S300" s="34">
        <v>3</v>
      </c>
      <c r="T300" s="34">
        <v>2</v>
      </c>
      <c r="U300" s="34">
        <v>8</v>
      </c>
      <c r="V300" s="34">
        <v>33</v>
      </c>
      <c r="X300" s="18">
        <f t="shared" si="41"/>
        <v>22</v>
      </c>
      <c r="Y300" s="18">
        <f t="shared" si="42"/>
        <v>0</v>
      </c>
      <c r="Z300" s="18">
        <f t="shared" si="43"/>
        <v>6</v>
      </c>
      <c r="AA300" s="18">
        <f t="shared" si="44"/>
        <v>174</v>
      </c>
      <c r="AB300" s="18">
        <f>ROUND(($F300-SUM($O300:$P300))*'Cust MB Ind True Rate Spread'!$E$25,0)</f>
        <v>5</v>
      </c>
      <c r="AC300" s="18">
        <f t="shared" si="45"/>
        <v>3</v>
      </c>
      <c r="AD300" s="18">
        <f t="shared" si="46"/>
        <v>9</v>
      </c>
      <c r="AE300" s="18">
        <f>ROUND(($H300-SUM($R300:$S300))*'Cust MB Ind True Rate Spread'!$H$25,0)</f>
        <v>6</v>
      </c>
      <c r="AF300" s="18">
        <f t="shared" si="47"/>
        <v>9</v>
      </c>
      <c r="AG300" s="18">
        <f>ROUND(($I300-SUM($T300:$U300))*'Cust MB Ind True Rate Spread'!$J$25,0)</f>
        <v>2</v>
      </c>
      <c r="AH300" s="34">
        <f t="shared" si="40"/>
        <v>1</v>
      </c>
    </row>
    <row r="301" spans="1:34">
      <c r="A301" s="18">
        <f t="shared" si="48"/>
        <v>2036</v>
      </c>
      <c r="B301" s="18" t="s">
        <v>44</v>
      </c>
      <c r="C301" s="34">
        <v>22</v>
      </c>
      <c r="D301" s="18">
        <v>0</v>
      </c>
      <c r="E301" s="34">
        <v>6</v>
      </c>
      <c r="F301" s="34">
        <v>180</v>
      </c>
      <c r="G301" s="34">
        <v>3</v>
      </c>
      <c r="H301" s="34">
        <v>21</v>
      </c>
      <c r="I301" s="34">
        <v>21</v>
      </c>
      <c r="J301" s="34">
        <v>34</v>
      </c>
      <c r="L301" s="18">
        <v>0</v>
      </c>
      <c r="M301" s="18">
        <v>0</v>
      </c>
      <c r="N301" s="18">
        <v>0</v>
      </c>
      <c r="O301" s="18">
        <v>0</v>
      </c>
      <c r="P301" s="18">
        <v>1</v>
      </c>
      <c r="Q301" s="18">
        <v>0</v>
      </c>
      <c r="R301" s="34">
        <v>3</v>
      </c>
      <c r="S301" s="34">
        <v>3</v>
      </c>
      <c r="T301" s="34">
        <v>2</v>
      </c>
      <c r="U301" s="34">
        <v>8</v>
      </c>
      <c r="V301" s="34">
        <v>33</v>
      </c>
      <c r="X301" s="18">
        <f t="shared" si="41"/>
        <v>22</v>
      </c>
      <c r="Y301" s="18">
        <f t="shared" si="42"/>
        <v>0</v>
      </c>
      <c r="Z301" s="18">
        <f t="shared" si="43"/>
        <v>6</v>
      </c>
      <c r="AA301" s="18">
        <f t="shared" si="44"/>
        <v>174</v>
      </c>
      <c r="AB301" s="18">
        <f>ROUND(($F301-SUM($O301:$P301))*'Cust MB Ind True Rate Spread'!$E$25,0)</f>
        <v>5</v>
      </c>
      <c r="AC301" s="18">
        <f t="shared" si="45"/>
        <v>3</v>
      </c>
      <c r="AD301" s="18">
        <f t="shared" si="46"/>
        <v>9</v>
      </c>
      <c r="AE301" s="18">
        <f>ROUND(($H301-SUM($R301:$S301))*'Cust MB Ind True Rate Spread'!$H$25,0)</f>
        <v>6</v>
      </c>
      <c r="AF301" s="18">
        <f t="shared" si="47"/>
        <v>9</v>
      </c>
      <c r="AG301" s="18">
        <f>ROUND(($I301-SUM($T301:$U301))*'Cust MB Ind True Rate Spread'!$J$25,0)</f>
        <v>2</v>
      </c>
      <c r="AH301" s="34">
        <f t="shared" si="40"/>
        <v>1</v>
      </c>
    </row>
    <row r="302" spans="1:34">
      <c r="A302" s="18">
        <f t="shared" si="48"/>
        <v>2036</v>
      </c>
      <c r="B302" s="18" t="s">
        <v>45</v>
      </c>
      <c r="C302" s="34">
        <v>22</v>
      </c>
      <c r="D302" s="18">
        <v>0</v>
      </c>
      <c r="E302" s="34">
        <v>6</v>
      </c>
      <c r="F302" s="34">
        <v>180</v>
      </c>
      <c r="G302" s="34">
        <v>3</v>
      </c>
      <c r="H302" s="34">
        <v>21</v>
      </c>
      <c r="I302" s="34">
        <v>21</v>
      </c>
      <c r="J302" s="34">
        <v>34</v>
      </c>
      <c r="L302" s="18">
        <v>0</v>
      </c>
      <c r="M302" s="18">
        <v>0</v>
      </c>
      <c r="N302" s="18">
        <v>0</v>
      </c>
      <c r="O302" s="18">
        <v>0</v>
      </c>
      <c r="P302" s="18">
        <v>1</v>
      </c>
      <c r="Q302" s="18">
        <v>0</v>
      </c>
      <c r="R302" s="34">
        <v>3</v>
      </c>
      <c r="S302" s="34">
        <v>3</v>
      </c>
      <c r="T302" s="34">
        <v>2</v>
      </c>
      <c r="U302" s="34">
        <v>8</v>
      </c>
      <c r="V302" s="34">
        <v>33</v>
      </c>
      <c r="X302" s="18">
        <f t="shared" si="41"/>
        <v>22</v>
      </c>
      <c r="Y302" s="18">
        <f t="shared" si="42"/>
        <v>0</v>
      </c>
      <c r="Z302" s="18">
        <f t="shared" si="43"/>
        <v>6</v>
      </c>
      <c r="AA302" s="18">
        <f t="shared" si="44"/>
        <v>174</v>
      </c>
      <c r="AB302" s="18">
        <f>ROUND(($F302-SUM($O302:$P302))*'Cust MB Ind True Rate Spread'!$E$25,0)</f>
        <v>5</v>
      </c>
      <c r="AC302" s="18">
        <f t="shared" si="45"/>
        <v>3</v>
      </c>
      <c r="AD302" s="18">
        <f t="shared" si="46"/>
        <v>9</v>
      </c>
      <c r="AE302" s="18">
        <f>ROUND(($H302-SUM($R302:$S302))*'Cust MB Ind True Rate Spread'!$H$25,0)</f>
        <v>6</v>
      </c>
      <c r="AF302" s="18">
        <f t="shared" si="47"/>
        <v>9</v>
      </c>
      <c r="AG302" s="18">
        <f>ROUND(($I302-SUM($T302:$U302))*'Cust MB Ind True Rate Spread'!$J$25,0)</f>
        <v>2</v>
      </c>
      <c r="AH302" s="34">
        <f t="shared" si="40"/>
        <v>1</v>
      </c>
    </row>
    <row r="303" spans="1:34">
      <c r="A303" s="18">
        <f t="shared" si="48"/>
        <v>2036</v>
      </c>
      <c r="B303" s="18" t="s">
        <v>46</v>
      </c>
      <c r="C303" s="34">
        <v>22</v>
      </c>
      <c r="D303" s="18">
        <v>0</v>
      </c>
      <c r="E303" s="34">
        <v>6</v>
      </c>
      <c r="F303" s="34">
        <v>180</v>
      </c>
      <c r="G303" s="34">
        <v>3</v>
      </c>
      <c r="H303" s="34">
        <v>21</v>
      </c>
      <c r="I303" s="34">
        <v>21</v>
      </c>
      <c r="J303" s="34">
        <v>34</v>
      </c>
      <c r="L303" s="18">
        <v>0</v>
      </c>
      <c r="M303" s="18">
        <v>0</v>
      </c>
      <c r="N303" s="18">
        <v>0</v>
      </c>
      <c r="O303" s="18">
        <v>0</v>
      </c>
      <c r="P303" s="18">
        <v>1</v>
      </c>
      <c r="Q303" s="18">
        <v>0</v>
      </c>
      <c r="R303" s="34">
        <v>3</v>
      </c>
      <c r="S303" s="34">
        <v>3</v>
      </c>
      <c r="T303" s="34">
        <v>2</v>
      </c>
      <c r="U303" s="34">
        <v>8</v>
      </c>
      <c r="V303" s="34">
        <v>33</v>
      </c>
      <c r="X303" s="18">
        <f t="shared" si="41"/>
        <v>22</v>
      </c>
      <c r="Y303" s="18">
        <f t="shared" si="42"/>
        <v>0</v>
      </c>
      <c r="Z303" s="18">
        <f t="shared" si="43"/>
        <v>6</v>
      </c>
      <c r="AA303" s="18">
        <f t="shared" si="44"/>
        <v>174</v>
      </c>
      <c r="AB303" s="18">
        <f>ROUND(($F303-SUM($O303:$P303))*'Cust MB Ind True Rate Spread'!$E$25,0)</f>
        <v>5</v>
      </c>
      <c r="AC303" s="18">
        <f t="shared" si="45"/>
        <v>3</v>
      </c>
      <c r="AD303" s="18">
        <f t="shared" si="46"/>
        <v>9</v>
      </c>
      <c r="AE303" s="18">
        <f>ROUND(($H303-SUM($R303:$S303))*'Cust MB Ind True Rate Spread'!$H$25,0)</f>
        <v>6</v>
      </c>
      <c r="AF303" s="18">
        <f t="shared" si="47"/>
        <v>9</v>
      </c>
      <c r="AG303" s="18">
        <f>ROUND(($I303-SUM($T303:$U303))*'Cust MB Ind True Rate Spread'!$J$25,0)</f>
        <v>2</v>
      </c>
      <c r="AH303" s="34">
        <f t="shared" si="40"/>
        <v>1</v>
      </c>
    </row>
    <row r="304" spans="1:34">
      <c r="A304" s="18">
        <f t="shared" si="48"/>
        <v>2037</v>
      </c>
      <c r="B304" s="18" t="s">
        <v>31</v>
      </c>
      <c r="C304" s="34">
        <v>22</v>
      </c>
      <c r="D304" s="18">
        <v>0</v>
      </c>
      <c r="E304" s="34">
        <v>6</v>
      </c>
      <c r="F304" s="34">
        <v>180</v>
      </c>
      <c r="G304" s="34">
        <v>3</v>
      </c>
      <c r="H304" s="34">
        <v>21</v>
      </c>
      <c r="I304" s="34">
        <v>21</v>
      </c>
      <c r="J304" s="34">
        <v>34</v>
      </c>
      <c r="L304" s="18">
        <v>0</v>
      </c>
      <c r="M304" s="18">
        <v>0</v>
      </c>
      <c r="N304" s="18">
        <v>0</v>
      </c>
      <c r="O304" s="18">
        <v>0</v>
      </c>
      <c r="P304" s="18">
        <v>1</v>
      </c>
      <c r="Q304" s="18">
        <v>0</v>
      </c>
      <c r="R304" s="34">
        <v>3</v>
      </c>
      <c r="S304" s="34">
        <v>3</v>
      </c>
      <c r="T304" s="34">
        <v>2</v>
      </c>
      <c r="U304" s="34">
        <v>8</v>
      </c>
      <c r="V304" s="34">
        <v>33</v>
      </c>
      <c r="X304" s="18">
        <f t="shared" si="41"/>
        <v>22</v>
      </c>
      <c r="Y304" s="18">
        <f t="shared" si="42"/>
        <v>0</v>
      </c>
      <c r="Z304" s="18">
        <f t="shared" si="43"/>
        <v>6</v>
      </c>
      <c r="AA304" s="18">
        <f t="shared" si="44"/>
        <v>174</v>
      </c>
      <c r="AB304" s="18">
        <f>ROUND(($F304-SUM($O304:$P304))*'Cust MB Ind True Rate Spread'!$E$25,0)</f>
        <v>5</v>
      </c>
      <c r="AC304" s="18">
        <f t="shared" si="45"/>
        <v>3</v>
      </c>
      <c r="AD304" s="18">
        <f t="shared" si="46"/>
        <v>9</v>
      </c>
      <c r="AE304" s="18">
        <f>ROUND(($H304-SUM($R304:$S304))*'Cust MB Ind True Rate Spread'!$H$25,0)</f>
        <v>6</v>
      </c>
      <c r="AF304" s="18">
        <f t="shared" si="47"/>
        <v>9</v>
      </c>
      <c r="AG304" s="18">
        <f>ROUND(($I304-SUM($T304:$U304))*'Cust MB Ind True Rate Spread'!$J$25,0)</f>
        <v>2</v>
      </c>
      <c r="AH304" s="34">
        <f t="shared" si="40"/>
        <v>1</v>
      </c>
    </row>
    <row r="305" spans="1:34">
      <c r="A305" s="18">
        <f t="shared" si="48"/>
        <v>2037</v>
      </c>
      <c r="B305" s="18" t="s">
        <v>32</v>
      </c>
      <c r="C305" s="34">
        <v>22</v>
      </c>
      <c r="D305" s="18">
        <v>0</v>
      </c>
      <c r="E305" s="34">
        <v>6</v>
      </c>
      <c r="F305" s="34">
        <v>180</v>
      </c>
      <c r="G305" s="34">
        <v>3</v>
      </c>
      <c r="H305" s="34">
        <v>21</v>
      </c>
      <c r="I305" s="34">
        <v>21</v>
      </c>
      <c r="J305" s="34">
        <v>34</v>
      </c>
      <c r="L305" s="18">
        <v>0</v>
      </c>
      <c r="M305" s="18">
        <v>0</v>
      </c>
      <c r="N305" s="18">
        <v>0</v>
      </c>
      <c r="O305" s="18">
        <v>0</v>
      </c>
      <c r="P305" s="18">
        <v>1</v>
      </c>
      <c r="Q305" s="18">
        <v>0</v>
      </c>
      <c r="R305" s="34">
        <v>3</v>
      </c>
      <c r="S305" s="34">
        <v>3</v>
      </c>
      <c r="T305" s="34">
        <v>2</v>
      </c>
      <c r="U305" s="34">
        <v>8</v>
      </c>
      <c r="V305" s="34">
        <v>33</v>
      </c>
      <c r="X305" s="18">
        <f t="shared" si="41"/>
        <v>22</v>
      </c>
      <c r="Y305" s="18">
        <f t="shared" si="42"/>
        <v>0</v>
      </c>
      <c r="Z305" s="18">
        <f t="shared" si="43"/>
        <v>6</v>
      </c>
      <c r="AA305" s="18">
        <f t="shared" si="44"/>
        <v>174</v>
      </c>
      <c r="AB305" s="18">
        <f>ROUND(($F305-SUM($O305:$P305))*'Cust MB Ind True Rate Spread'!$E$25,0)</f>
        <v>5</v>
      </c>
      <c r="AC305" s="18">
        <f t="shared" si="45"/>
        <v>3</v>
      </c>
      <c r="AD305" s="18">
        <f t="shared" si="46"/>
        <v>9</v>
      </c>
      <c r="AE305" s="18">
        <f>ROUND(($H305-SUM($R305:$S305))*'Cust MB Ind True Rate Spread'!$H$25,0)</f>
        <v>6</v>
      </c>
      <c r="AF305" s="18">
        <f t="shared" si="47"/>
        <v>9</v>
      </c>
      <c r="AG305" s="18">
        <f>ROUND(($I305-SUM($T305:$U305))*'Cust MB Ind True Rate Spread'!$J$25,0)</f>
        <v>2</v>
      </c>
      <c r="AH305" s="34">
        <f t="shared" si="40"/>
        <v>1</v>
      </c>
    </row>
    <row r="306" spans="1:34">
      <c r="A306" s="18">
        <f t="shared" si="48"/>
        <v>2037</v>
      </c>
      <c r="B306" s="18" t="s">
        <v>33</v>
      </c>
      <c r="C306" s="34">
        <v>22</v>
      </c>
      <c r="D306" s="18">
        <v>0</v>
      </c>
      <c r="E306" s="34">
        <v>6</v>
      </c>
      <c r="F306" s="34">
        <v>181</v>
      </c>
      <c r="G306" s="34">
        <v>3</v>
      </c>
      <c r="H306" s="34">
        <v>21</v>
      </c>
      <c r="I306" s="34">
        <v>21</v>
      </c>
      <c r="J306" s="34">
        <v>34</v>
      </c>
      <c r="L306" s="18">
        <v>0</v>
      </c>
      <c r="M306" s="18">
        <v>0</v>
      </c>
      <c r="N306" s="18">
        <v>0</v>
      </c>
      <c r="O306" s="18">
        <v>0</v>
      </c>
      <c r="P306" s="18">
        <v>1</v>
      </c>
      <c r="Q306" s="18">
        <v>0</v>
      </c>
      <c r="R306" s="34">
        <v>3</v>
      </c>
      <c r="S306" s="34">
        <v>3</v>
      </c>
      <c r="T306" s="34">
        <v>2</v>
      </c>
      <c r="U306" s="34">
        <v>8</v>
      </c>
      <c r="V306" s="34">
        <v>33</v>
      </c>
      <c r="X306" s="18">
        <f t="shared" si="41"/>
        <v>22</v>
      </c>
      <c r="Y306" s="18">
        <f t="shared" si="42"/>
        <v>0</v>
      </c>
      <c r="Z306" s="18">
        <f t="shared" si="43"/>
        <v>6</v>
      </c>
      <c r="AA306" s="18">
        <f t="shared" si="44"/>
        <v>175</v>
      </c>
      <c r="AB306" s="18">
        <f>ROUND(($F306-SUM($O306:$P306))*'Cust MB Ind True Rate Spread'!$E$25,0)</f>
        <v>5</v>
      </c>
      <c r="AC306" s="18">
        <f t="shared" si="45"/>
        <v>3</v>
      </c>
      <c r="AD306" s="18">
        <f t="shared" si="46"/>
        <v>9</v>
      </c>
      <c r="AE306" s="18">
        <f>ROUND(($H306-SUM($R306:$S306))*'Cust MB Ind True Rate Spread'!$H$25,0)</f>
        <v>6</v>
      </c>
      <c r="AF306" s="18">
        <f t="shared" si="47"/>
        <v>9</v>
      </c>
      <c r="AG306" s="18">
        <f>ROUND(($I306-SUM($T306:$U306))*'Cust MB Ind True Rate Spread'!$J$25,0)</f>
        <v>2</v>
      </c>
      <c r="AH306" s="34">
        <f t="shared" si="40"/>
        <v>1</v>
      </c>
    </row>
    <row r="307" spans="1:34">
      <c r="A307" s="18">
        <f t="shared" si="48"/>
        <v>2037</v>
      </c>
      <c r="B307" s="18" t="s">
        <v>34</v>
      </c>
      <c r="C307" s="34">
        <v>22</v>
      </c>
      <c r="D307" s="18">
        <v>0</v>
      </c>
      <c r="E307" s="34">
        <v>6</v>
      </c>
      <c r="F307" s="34">
        <v>181</v>
      </c>
      <c r="G307" s="34">
        <v>3</v>
      </c>
      <c r="H307" s="34">
        <v>21</v>
      </c>
      <c r="I307" s="34">
        <v>21</v>
      </c>
      <c r="J307" s="34">
        <v>34</v>
      </c>
      <c r="L307" s="18">
        <v>0</v>
      </c>
      <c r="M307" s="18">
        <v>0</v>
      </c>
      <c r="N307" s="18">
        <v>0</v>
      </c>
      <c r="O307" s="18">
        <v>0</v>
      </c>
      <c r="P307" s="18">
        <v>1</v>
      </c>
      <c r="Q307" s="18">
        <v>0</v>
      </c>
      <c r="R307" s="34">
        <v>3</v>
      </c>
      <c r="S307" s="34">
        <v>3</v>
      </c>
      <c r="T307" s="34">
        <v>2</v>
      </c>
      <c r="U307" s="34">
        <v>8</v>
      </c>
      <c r="V307" s="34">
        <v>33</v>
      </c>
      <c r="X307" s="18">
        <f t="shared" si="41"/>
        <v>22</v>
      </c>
      <c r="Y307" s="18">
        <f t="shared" si="42"/>
        <v>0</v>
      </c>
      <c r="Z307" s="18">
        <f t="shared" si="43"/>
        <v>6</v>
      </c>
      <c r="AA307" s="18">
        <f t="shared" si="44"/>
        <v>175</v>
      </c>
      <c r="AB307" s="18">
        <f>ROUND(($F307-SUM($O307:$P307))*'Cust MB Ind True Rate Spread'!$E$25,0)</f>
        <v>5</v>
      </c>
      <c r="AC307" s="18">
        <f t="shared" si="45"/>
        <v>3</v>
      </c>
      <c r="AD307" s="18">
        <f t="shared" si="46"/>
        <v>9</v>
      </c>
      <c r="AE307" s="18">
        <f>ROUND(($H307-SUM($R307:$S307))*'Cust MB Ind True Rate Spread'!$H$25,0)</f>
        <v>6</v>
      </c>
      <c r="AF307" s="18">
        <f t="shared" si="47"/>
        <v>9</v>
      </c>
      <c r="AG307" s="18">
        <f>ROUND(($I307-SUM($T307:$U307))*'Cust MB Ind True Rate Spread'!$J$25,0)</f>
        <v>2</v>
      </c>
      <c r="AH307" s="34">
        <f t="shared" si="40"/>
        <v>1</v>
      </c>
    </row>
    <row r="308" spans="1:34">
      <c r="A308" s="18">
        <f t="shared" si="48"/>
        <v>2037</v>
      </c>
      <c r="B308" s="18" t="s">
        <v>35</v>
      </c>
      <c r="C308" s="34">
        <v>22</v>
      </c>
      <c r="D308" s="18">
        <v>0</v>
      </c>
      <c r="E308" s="34">
        <v>6</v>
      </c>
      <c r="F308" s="34">
        <v>181</v>
      </c>
      <c r="G308" s="34">
        <v>3</v>
      </c>
      <c r="H308" s="34">
        <v>21</v>
      </c>
      <c r="I308" s="34">
        <v>21</v>
      </c>
      <c r="J308" s="34">
        <v>34</v>
      </c>
      <c r="L308" s="18">
        <v>0</v>
      </c>
      <c r="M308" s="18">
        <v>0</v>
      </c>
      <c r="N308" s="18">
        <v>0</v>
      </c>
      <c r="O308" s="18">
        <v>0</v>
      </c>
      <c r="P308" s="18">
        <v>1</v>
      </c>
      <c r="Q308" s="18">
        <v>0</v>
      </c>
      <c r="R308" s="34">
        <v>3</v>
      </c>
      <c r="S308" s="34">
        <v>3</v>
      </c>
      <c r="T308" s="34">
        <v>2</v>
      </c>
      <c r="U308" s="34">
        <v>8</v>
      </c>
      <c r="V308" s="34">
        <v>33</v>
      </c>
      <c r="X308" s="18">
        <f t="shared" si="41"/>
        <v>22</v>
      </c>
      <c r="Y308" s="18">
        <f t="shared" si="42"/>
        <v>0</v>
      </c>
      <c r="Z308" s="18">
        <f t="shared" si="43"/>
        <v>6</v>
      </c>
      <c r="AA308" s="18">
        <f t="shared" si="44"/>
        <v>175</v>
      </c>
      <c r="AB308" s="18">
        <f>ROUND(($F308-SUM($O308:$P308))*'Cust MB Ind True Rate Spread'!$E$25,0)</f>
        <v>5</v>
      </c>
      <c r="AC308" s="18">
        <f t="shared" si="45"/>
        <v>3</v>
      </c>
      <c r="AD308" s="18">
        <f t="shared" si="46"/>
        <v>9</v>
      </c>
      <c r="AE308" s="18">
        <f>ROUND(($H308-SUM($R308:$S308))*'Cust MB Ind True Rate Spread'!$H$25,0)</f>
        <v>6</v>
      </c>
      <c r="AF308" s="18">
        <f t="shared" si="47"/>
        <v>9</v>
      </c>
      <c r="AG308" s="18">
        <f>ROUND(($I308-SUM($T308:$U308))*'Cust MB Ind True Rate Spread'!$J$25,0)</f>
        <v>2</v>
      </c>
      <c r="AH308" s="34">
        <f t="shared" si="40"/>
        <v>1</v>
      </c>
    </row>
    <row r="309" spans="1:34">
      <c r="A309" s="18">
        <f t="shared" si="48"/>
        <v>2037</v>
      </c>
      <c r="B309" s="18" t="s">
        <v>36</v>
      </c>
      <c r="C309" s="34">
        <v>22</v>
      </c>
      <c r="D309" s="18">
        <v>0</v>
      </c>
      <c r="E309" s="34">
        <v>6</v>
      </c>
      <c r="F309" s="34">
        <v>181</v>
      </c>
      <c r="G309" s="34">
        <v>3</v>
      </c>
      <c r="H309" s="34">
        <v>21</v>
      </c>
      <c r="I309" s="34">
        <v>21</v>
      </c>
      <c r="J309" s="34">
        <v>34</v>
      </c>
      <c r="L309" s="18">
        <v>0</v>
      </c>
      <c r="M309" s="18">
        <v>0</v>
      </c>
      <c r="N309" s="18">
        <v>0</v>
      </c>
      <c r="O309" s="18">
        <v>0</v>
      </c>
      <c r="P309" s="18">
        <v>1</v>
      </c>
      <c r="Q309" s="18">
        <v>0</v>
      </c>
      <c r="R309" s="34">
        <v>3</v>
      </c>
      <c r="S309" s="34">
        <v>3</v>
      </c>
      <c r="T309" s="34">
        <v>2</v>
      </c>
      <c r="U309" s="34">
        <v>8</v>
      </c>
      <c r="V309" s="34">
        <v>33</v>
      </c>
      <c r="X309" s="18">
        <f t="shared" si="41"/>
        <v>22</v>
      </c>
      <c r="Y309" s="18">
        <f t="shared" si="42"/>
        <v>0</v>
      </c>
      <c r="Z309" s="18">
        <f t="shared" si="43"/>
        <v>6</v>
      </c>
      <c r="AA309" s="18">
        <f t="shared" si="44"/>
        <v>175</v>
      </c>
      <c r="AB309" s="18">
        <f>ROUND(($F309-SUM($O309:$P309))*'Cust MB Ind True Rate Spread'!$E$25,0)</f>
        <v>5</v>
      </c>
      <c r="AC309" s="18">
        <f t="shared" si="45"/>
        <v>3</v>
      </c>
      <c r="AD309" s="18">
        <f t="shared" si="46"/>
        <v>9</v>
      </c>
      <c r="AE309" s="18">
        <f>ROUND(($H309-SUM($R309:$S309))*'Cust MB Ind True Rate Spread'!$H$25,0)</f>
        <v>6</v>
      </c>
      <c r="AF309" s="18">
        <f t="shared" si="47"/>
        <v>9</v>
      </c>
      <c r="AG309" s="18">
        <f>ROUND(($I309-SUM($T309:$U309))*'Cust MB Ind True Rate Spread'!$J$25,0)</f>
        <v>2</v>
      </c>
      <c r="AH309" s="34">
        <f t="shared" si="40"/>
        <v>1</v>
      </c>
    </row>
    <row r="310" spans="1:34">
      <c r="A310" s="18">
        <f t="shared" si="48"/>
        <v>2037</v>
      </c>
      <c r="B310" s="18" t="s">
        <v>41</v>
      </c>
      <c r="C310" s="34">
        <v>22</v>
      </c>
      <c r="D310" s="18">
        <v>0</v>
      </c>
      <c r="E310" s="34">
        <v>6</v>
      </c>
      <c r="F310" s="34">
        <v>181</v>
      </c>
      <c r="G310" s="34">
        <v>3</v>
      </c>
      <c r="H310" s="34">
        <v>21</v>
      </c>
      <c r="I310" s="34">
        <v>21</v>
      </c>
      <c r="J310" s="34">
        <v>34</v>
      </c>
      <c r="L310" s="18">
        <v>0</v>
      </c>
      <c r="M310" s="18">
        <v>0</v>
      </c>
      <c r="N310" s="18">
        <v>0</v>
      </c>
      <c r="O310" s="18">
        <v>0</v>
      </c>
      <c r="P310" s="18">
        <v>1</v>
      </c>
      <c r="Q310" s="18">
        <v>0</v>
      </c>
      <c r="R310" s="34">
        <v>3</v>
      </c>
      <c r="S310" s="34">
        <v>3</v>
      </c>
      <c r="T310" s="34">
        <v>2</v>
      </c>
      <c r="U310" s="34">
        <v>8</v>
      </c>
      <c r="V310" s="34">
        <v>33</v>
      </c>
      <c r="X310" s="18">
        <f t="shared" si="41"/>
        <v>22</v>
      </c>
      <c r="Y310" s="18">
        <f t="shared" si="42"/>
        <v>0</v>
      </c>
      <c r="Z310" s="18">
        <f t="shared" si="43"/>
        <v>6</v>
      </c>
      <c r="AA310" s="18">
        <f t="shared" si="44"/>
        <v>175</v>
      </c>
      <c r="AB310" s="18">
        <f>ROUND(($F310-SUM($O310:$P310))*'Cust MB Ind True Rate Spread'!$E$25,0)</f>
        <v>5</v>
      </c>
      <c r="AC310" s="18">
        <f t="shared" si="45"/>
        <v>3</v>
      </c>
      <c r="AD310" s="18">
        <f t="shared" si="46"/>
        <v>9</v>
      </c>
      <c r="AE310" s="18">
        <f>ROUND(($H310-SUM($R310:$S310))*'Cust MB Ind True Rate Spread'!$H$25,0)</f>
        <v>6</v>
      </c>
      <c r="AF310" s="18">
        <f t="shared" si="47"/>
        <v>9</v>
      </c>
      <c r="AG310" s="18">
        <f>ROUND(($I310-SUM($T310:$U310))*'Cust MB Ind True Rate Spread'!$J$25,0)</f>
        <v>2</v>
      </c>
      <c r="AH310" s="34">
        <f t="shared" si="40"/>
        <v>1</v>
      </c>
    </row>
    <row r="311" spans="1:34">
      <c r="A311" s="18">
        <f t="shared" si="48"/>
        <v>2037</v>
      </c>
      <c r="B311" s="18" t="s">
        <v>42</v>
      </c>
      <c r="C311" s="34">
        <v>22</v>
      </c>
      <c r="D311" s="18">
        <v>0</v>
      </c>
      <c r="E311" s="34">
        <v>6</v>
      </c>
      <c r="F311" s="34">
        <v>181</v>
      </c>
      <c r="G311" s="34">
        <v>3</v>
      </c>
      <c r="H311" s="34">
        <v>21</v>
      </c>
      <c r="I311" s="34">
        <v>21</v>
      </c>
      <c r="J311" s="34">
        <v>34</v>
      </c>
      <c r="L311" s="18">
        <v>0</v>
      </c>
      <c r="M311" s="18">
        <v>0</v>
      </c>
      <c r="N311" s="18">
        <v>0</v>
      </c>
      <c r="O311" s="18">
        <v>0</v>
      </c>
      <c r="P311" s="18">
        <v>1</v>
      </c>
      <c r="Q311" s="18">
        <v>0</v>
      </c>
      <c r="R311" s="34">
        <v>3</v>
      </c>
      <c r="S311" s="34">
        <v>3</v>
      </c>
      <c r="T311" s="34">
        <v>2</v>
      </c>
      <c r="U311" s="34">
        <v>8</v>
      </c>
      <c r="V311" s="34">
        <v>33</v>
      </c>
      <c r="X311" s="18">
        <f t="shared" si="41"/>
        <v>22</v>
      </c>
      <c r="Y311" s="18">
        <f t="shared" si="42"/>
        <v>0</v>
      </c>
      <c r="Z311" s="18">
        <f t="shared" si="43"/>
        <v>6</v>
      </c>
      <c r="AA311" s="18">
        <f t="shared" si="44"/>
        <v>175</v>
      </c>
      <c r="AB311" s="18">
        <f>ROUND(($F311-SUM($O311:$P311))*'Cust MB Ind True Rate Spread'!$E$25,0)</f>
        <v>5</v>
      </c>
      <c r="AC311" s="18">
        <f t="shared" si="45"/>
        <v>3</v>
      </c>
      <c r="AD311" s="18">
        <f t="shared" si="46"/>
        <v>9</v>
      </c>
      <c r="AE311" s="18">
        <f>ROUND(($H311-SUM($R311:$S311))*'Cust MB Ind True Rate Spread'!$H$25,0)</f>
        <v>6</v>
      </c>
      <c r="AF311" s="18">
        <f t="shared" si="47"/>
        <v>9</v>
      </c>
      <c r="AG311" s="18">
        <f>ROUND(($I311-SUM($T311:$U311))*'Cust MB Ind True Rate Spread'!$J$25,0)</f>
        <v>2</v>
      </c>
      <c r="AH311" s="34">
        <f t="shared" si="40"/>
        <v>1</v>
      </c>
    </row>
    <row r="312" spans="1:34">
      <c r="A312" s="18">
        <f t="shared" si="48"/>
        <v>2037</v>
      </c>
      <c r="B312" s="18" t="s">
        <v>43</v>
      </c>
      <c r="C312" s="34">
        <v>22</v>
      </c>
      <c r="D312" s="18">
        <v>0</v>
      </c>
      <c r="E312" s="34">
        <v>6</v>
      </c>
      <c r="F312" s="34">
        <v>181</v>
      </c>
      <c r="G312" s="34">
        <v>3</v>
      </c>
      <c r="H312" s="34">
        <v>21</v>
      </c>
      <c r="I312" s="34">
        <v>21</v>
      </c>
      <c r="J312" s="34">
        <v>34</v>
      </c>
      <c r="L312" s="18">
        <v>0</v>
      </c>
      <c r="M312" s="18">
        <v>0</v>
      </c>
      <c r="N312" s="18">
        <v>0</v>
      </c>
      <c r="O312" s="18">
        <v>0</v>
      </c>
      <c r="P312" s="18">
        <v>1</v>
      </c>
      <c r="Q312" s="18">
        <v>0</v>
      </c>
      <c r="R312" s="34">
        <v>3</v>
      </c>
      <c r="S312" s="34">
        <v>3</v>
      </c>
      <c r="T312" s="34">
        <v>2</v>
      </c>
      <c r="U312" s="34">
        <v>8</v>
      </c>
      <c r="V312" s="34">
        <v>33</v>
      </c>
      <c r="X312" s="18">
        <f t="shared" si="41"/>
        <v>22</v>
      </c>
      <c r="Y312" s="18">
        <f t="shared" si="42"/>
        <v>0</v>
      </c>
      <c r="Z312" s="18">
        <f t="shared" si="43"/>
        <v>6</v>
      </c>
      <c r="AA312" s="18">
        <f t="shared" si="44"/>
        <v>175</v>
      </c>
      <c r="AB312" s="18">
        <f>ROUND(($F312-SUM($O312:$P312))*'Cust MB Ind True Rate Spread'!$E$25,0)</f>
        <v>5</v>
      </c>
      <c r="AC312" s="18">
        <f t="shared" si="45"/>
        <v>3</v>
      </c>
      <c r="AD312" s="18">
        <f t="shared" si="46"/>
        <v>9</v>
      </c>
      <c r="AE312" s="18">
        <f>ROUND(($H312-SUM($R312:$S312))*'Cust MB Ind True Rate Spread'!$H$25,0)</f>
        <v>6</v>
      </c>
      <c r="AF312" s="18">
        <f t="shared" si="47"/>
        <v>9</v>
      </c>
      <c r="AG312" s="18">
        <f>ROUND(($I312-SUM($T312:$U312))*'Cust MB Ind True Rate Spread'!$J$25,0)</f>
        <v>2</v>
      </c>
      <c r="AH312" s="34">
        <f t="shared" si="40"/>
        <v>1</v>
      </c>
    </row>
    <row r="313" spans="1:34">
      <c r="A313" s="18">
        <f t="shared" si="48"/>
        <v>2037</v>
      </c>
      <c r="B313" s="18" t="s">
        <v>44</v>
      </c>
      <c r="C313" s="34">
        <v>22</v>
      </c>
      <c r="D313" s="18">
        <v>0</v>
      </c>
      <c r="E313" s="34">
        <v>6</v>
      </c>
      <c r="F313" s="34">
        <v>181</v>
      </c>
      <c r="G313" s="34">
        <v>3</v>
      </c>
      <c r="H313" s="34">
        <v>21</v>
      </c>
      <c r="I313" s="34">
        <v>21</v>
      </c>
      <c r="J313" s="34">
        <v>34</v>
      </c>
      <c r="L313" s="18">
        <v>0</v>
      </c>
      <c r="M313" s="18">
        <v>0</v>
      </c>
      <c r="N313" s="18">
        <v>0</v>
      </c>
      <c r="O313" s="18">
        <v>0</v>
      </c>
      <c r="P313" s="18">
        <v>1</v>
      </c>
      <c r="Q313" s="18">
        <v>0</v>
      </c>
      <c r="R313" s="34">
        <v>3</v>
      </c>
      <c r="S313" s="34">
        <v>3</v>
      </c>
      <c r="T313" s="34">
        <v>2</v>
      </c>
      <c r="U313" s="34">
        <v>8</v>
      </c>
      <c r="V313" s="34">
        <v>33</v>
      </c>
      <c r="X313" s="18">
        <f t="shared" si="41"/>
        <v>22</v>
      </c>
      <c r="Y313" s="18">
        <f t="shared" si="42"/>
        <v>0</v>
      </c>
      <c r="Z313" s="18">
        <f t="shared" si="43"/>
        <v>6</v>
      </c>
      <c r="AA313" s="18">
        <f t="shared" si="44"/>
        <v>175</v>
      </c>
      <c r="AB313" s="18">
        <f>ROUND(($F313-SUM($O313:$P313))*'Cust MB Ind True Rate Spread'!$E$25,0)</f>
        <v>5</v>
      </c>
      <c r="AC313" s="18">
        <f t="shared" si="45"/>
        <v>3</v>
      </c>
      <c r="AD313" s="18">
        <f t="shared" si="46"/>
        <v>9</v>
      </c>
      <c r="AE313" s="18">
        <f>ROUND(($H313-SUM($R313:$S313))*'Cust MB Ind True Rate Spread'!$H$25,0)</f>
        <v>6</v>
      </c>
      <c r="AF313" s="18">
        <f t="shared" si="47"/>
        <v>9</v>
      </c>
      <c r="AG313" s="18">
        <f>ROUND(($I313-SUM($T313:$U313))*'Cust MB Ind True Rate Spread'!$J$25,0)</f>
        <v>2</v>
      </c>
      <c r="AH313" s="34">
        <f t="shared" si="40"/>
        <v>1</v>
      </c>
    </row>
    <row r="314" spans="1:34">
      <c r="A314" s="18">
        <f t="shared" si="48"/>
        <v>2037</v>
      </c>
      <c r="B314" s="18" t="s">
        <v>45</v>
      </c>
      <c r="C314" s="34">
        <v>22</v>
      </c>
      <c r="D314" s="18">
        <v>0</v>
      </c>
      <c r="E314" s="34">
        <v>6</v>
      </c>
      <c r="F314" s="34">
        <v>181</v>
      </c>
      <c r="G314" s="34">
        <v>3</v>
      </c>
      <c r="H314" s="34">
        <v>21</v>
      </c>
      <c r="I314" s="34">
        <v>21</v>
      </c>
      <c r="J314" s="34">
        <v>34</v>
      </c>
      <c r="L314" s="18">
        <v>0</v>
      </c>
      <c r="M314" s="18">
        <v>0</v>
      </c>
      <c r="N314" s="18">
        <v>0</v>
      </c>
      <c r="O314" s="18">
        <v>0</v>
      </c>
      <c r="P314" s="18">
        <v>1</v>
      </c>
      <c r="Q314" s="18">
        <v>0</v>
      </c>
      <c r="R314" s="34">
        <v>3</v>
      </c>
      <c r="S314" s="34">
        <v>3</v>
      </c>
      <c r="T314" s="34">
        <v>2</v>
      </c>
      <c r="U314" s="34">
        <v>8</v>
      </c>
      <c r="V314" s="34">
        <v>33</v>
      </c>
      <c r="X314" s="18">
        <f t="shared" si="41"/>
        <v>22</v>
      </c>
      <c r="Y314" s="18">
        <f t="shared" si="42"/>
        <v>0</v>
      </c>
      <c r="Z314" s="18">
        <f t="shared" si="43"/>
        <v>6</v>
      </c>
      <c r="AA314" s="18">
        <f t="shared" si="44"/>
        <v>175</v>
      </c>
      <c r="AB314" s="18">
        <f>ROUND(($F314-SUM($O314:$P314))*'Cust MB Ind True Rate Spread'!$E$25,0)</f>
        <v>5</v>
      </c>
      <c r="AC314" s="18">
        <f t="shared" si="45"/>
        <v>3</v>
      </c>
      <c r="AD314" s="18">
        <f t="shared" si="46"/>
        <v>9</v>
      </c>
      <c r="AE314" s="18">
        <f>ROUND(($H314-SUM($R314:$S314))*'Cust MB Ind True Rate Spread'!$H$25,0)</f>
        <v>6</v>
      </c>
      <c r="AF314" s="18">
        <f t="shared" si="47"/>
        <v>9</v>
      </c>
      <c r="AG314" s="18">
        <f>ROUND(($I314-SUM($T314:$U314))*'Cust MB Ind True Rate Spread'!$J$25,0)</f>
        <v>2</v>
      </c>
      <c r="AH314" s="34">
        <f t="shared" si="40"/>
        <v>1</v>
      </c>
    </row>
    <row r="315" spans="1:34">
      <c r="A315" s="18">
        <f t="shared" si="48"/>
        <v>2037</v>
      </c>
      <c r="B315" s="18" t="s">
        <v>46</v>
      </c>
      <c r="C315" s="34">
        <v>22</v>
      </c>
      <c r="D315" s="18">
        <v>0</v>
      </c>
      <c r="E315" s="34">
        <v>6</v>
      </c>
      <c r="F315" s="34">
        <v>181</v>
      </c>
      <c r="G315" s="34">
        <v>3</v>
      </c>
      <c r="H315" s="34">
        <v>21</v>
      </c>
      <c r="I315" s="34">
        <v>21</v>
      </c>
      <c r="J315" s="34">
        <v>34</v>
      </c>
      <c r="L315" s="18">
        <v>0</v>
      </c>
      <c r="M315" s="18">
        <v>0</v>
      </c>
      <c r="N315" s="18">
        <v>0</v>
      </c>
      <c r="O315" s="18">
        <v>0</v>
      </c>
      <c r="P315" s="18">
        <v>1</v>
      </c>
      <c r="Q315" s="18">
        <v>0</v>
      </c>
      <c r="R315" s="34">
        <v>3</v>
      </c>
      <c r="S315" s="34">
        <v>3</v>
      </c>
      <c r="T315" s="34">
        <v>2</v>
      </c>
      <c r="U315" s="34">
        <v>8</v>
      </c>
      <c r="V315" s="34">
        <v>33</v>
      </c>
      <c r="X315" s="18">
        <f t="shared" si="41"/>
        <v>22</v>
      </c>
      <c r="Y315" s="18">
        <f t="shared" si="42"/>
        <v>0</v>
      </c>
      <c r="Z315" s="18">
        <f t="shared" si="43"/>
        <v>6</v>
      </c>
      <c r="AA315" s="18">
        <f t="shared" si="44"/>
        <v>175</v>
      </c>
      <c r="AB315" s="18">
        <f>ROUND(($F315-SUM($O315:$P315))*'Cust MB Ind True Rate Spread'!$E$25,0)</f>
        <v>5</v>
      </c>
      <c r="AC315" s="18">
        <f t="shared" si="45"/>
        <v>3</v>
      </c>
      <c r="AD315" s="18">
        <f t="shared" si="46"/>
        <v>9</v>
      </c>
      <c r="AE315" s="18">
        <f>ROUND(($H315-SUM($R315:$S315))*'Cust MB Ind True Rate Spread'!$H$25,0)</f>
        <v>6</v>
      </c>
      <c r="AF315" s="18">
        <f t="shared" si="47"/>
        <v>9</v>
      </c>
      <c r="AG315" s="18">
        <f>ROUND(($I315-SUM($T315:$U315))*'Cust MB Ind True Rate Spread'!$J$25,0)</f>
        <v>2</v>
      </c>
      <c r="AH315" s="34">
        <f t="shared" si="40"/>
        <v>1</v>
      </c>
    </row>
  </sheetData>
  <phoneticPr fontId="4" type="noConversion"/>
  <pageMargins left="0.75" right="0.75" top="1" bottom="1" header="0.5" footer="0.5"/>
  <headerFooter alignWithMargins="0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C000"/>
  </sheetPr>
  <dimension ref="A1:S29"/>
  <sheetViews>
    <sheetView zoomScaleNormal="100" workbookViewId="0">
      <selection activeCell="M3" sqref="M3:Q5"/>
    </sheetView>
  </sheetViews>
  <sheetFormatPr defaultRowHeight="15"/>
  <cols>
    <col min="1" max="1" width="18.85546875" style="3" customWidth="1"/>
    <col min="2" max="3" width="9.140625" style="3"/>
    <col min="4" max="10" width="9.7109375" style="3" customWidth="1"/>
    <col min="11" max="16384" width="9.140625" style="3"/>
  </cols>
  <sheetData>
    <row r="1" spans="1:19" s="18" customFormat="1">
      <c r="A1" s="18" t="s">
        <v>26</v>
      </c>
      <c r="B1" s="57" t="s">
        <v>152</v>
      </c>
      <c r="J1" s="172" t="s">
        <v>142</v>
      </c>
    </row>
    <row r="2" spans="1:19" s="18" customFormat="1">
      <c r="A2" s="18" t="s">
        <v>27</v>
      </c>
      <c r="B2" s="57" t="s">
        <v>153</v>
      </c>
    </row>
    <row r="3" spans="1:19" s="18" customFormat="1">
      <c r="A3" s="18" t="s">
        <v>28</v>
      </c>
      <c r="B3" s="57" t="s">
        <v>109</v>
      </c>
      <c r="M3" s="206" t="s">
        <v>160</v>
      </c>
      <c r="N3" s="207"/>
      <c r="O3" s="207"/>
      <c r="P3" s="207"/>
      <c r="Q3" s="207"/>
    </row>
    <row r="4" spans="1:19" s="18" customFormat="1" ht="15.75" thickBot="1">
      <c r="A4" s="18" t="s">
        <v>29</v>
      </c>
      <c r="B4" s="57" t="s">
        <v>154</v>
      </c>
      <c r="M4" s="207"/>
      <c r="N4" s="207"/>
      <c r="O4" s="207"/>
      <c r="P4" s="207"/>
      <c r="Q4" s="207"/>
    </row>
    <row r="5" spans="1:19" s="18" customFormat="1">
      <c r="A5" s="18" t="s">
        <v>30</v>
      </c>
      <c r="B5" s="57" t="s">
        <v>161</v>
      </c>
      <c r="D5" s="54" t="s">
        <v>60</v>
      </c>
      <c r="E5" s="60"/>
      <c r="F5" s="60"/>
      <c r="G5" s="60"/>
      <c r="H5" s="60"/>
      <c r="I5" s="60"/>
      <c r="J5" s="61"/>
      <c r="M5" s="207"/>
      <c r="N5" s="207"/>
      <c r="O5" s="207"/>
      <c r="P5" s="207"/>
      <c r="Q5" s="207"/>
    </row>
    <row r="6" spans="1:19" s="18" customFormat="1">
      <c r="A6" s="18" t="s">
        <v>48</v>
      </c>
      <c r="B6" s="57">
        <f>'Inputs &amp; Notes'!B1-1</f>
        <v>2012</v>
      </c>
      <c r="D6" s="62" t="s">
        <v>7</v>
      </c>
      <c r="E6" s="63" t="s">
        <v>6</v>
      </c>
      <c r="F6" s="63" t="s">
        <v>5</v>
      </c>
      <c r="G6" s="63" t="s">
        <v>2</v>
      </c>
      <c r="H6" s="63" t="s">
        <v>3</v>
      </c>
      <c r="I6" s="63" t="s">
        <v>1</v>
      </c>
      <c r="J6" s="64" t="s">
        <v>11</v>
      </c>
    </row>
    <row r="7" spans="1:19" s="18" customFormat="1" ht="15.75" thickBot="1">
      <c r="A7" s="18" t="s">
        <v>49</v>
      </c>
      <c r="B7" s="57" t="s">
        <v>44</v>
      </c>
      <c r="D7" s="65">
        <v>38</v>
      </c>
      <c r="E7" s="66">
        <v>37</v>
      </c>
      <c r="F7" s="66">
        <v>36</v>
      </c>
      <c r="G7" s="66">
        <v>7</v>
      </c>
      <c r="H7" s="66">
        <v>8</v>
      </c>
      <c r="I7" s="66">
        <v>1</v>
      </c>
      <c r="J7" s="67">
        <v>2</v>
      </c>
      <c r="L7" s="33"/>
      <c r="M7" s="33"/>
      <c r="N7" s="33"/>
      <c r="O7" s="33"/>
      <c r="P7" s="33"/>
      <c r="Q7" s="33"/>
      <c r="R7" s="33"/>
      <c r="S7" s="33"/>
    </row>
    <row r="8" spans="1:19" s="18" customFormat="1">
      <c r="L8" s="33"/>
      <c r="M8" s="33"/>
      <c r="N8" s="33"/>
      <c r="O8" s="33"/>
      <c r="P8" s="33"/>
      <c r="Q8" s="33"/>
      <c r="R8" s="33"/>
      <c r="S8" s="33"/>
    </row>
    <row r="9" spans="1:19" s="18" customFormat="1">
      <c r="L9" s="33"/>
      <c r="M9" s="33"/>
      <c r="N9" s="33"/>
      <c r="O9" s="33"/>
      <c r="P9" s="33"/>
      <c r="Q9" s="33"/>
      <c r="R9" s="33"/>
      <c r="S9" s="33"/>
    </row>
    <row r="10" spans="1:19" s="37" customFormat="1">
      <c r="A10" s="68" t="s">
        <v>4</v>
      </c>
      <c r="B10" s="68" t="s">
        <v>9</v>
      </c>
      <c r="C10" s="68" t="s">
        <v>8</v>
      </c>
      <c r="D10" s="68" t="s">
        <v>7</v>
      </c>
      <c r="E10" s="68" t="s">
        <v>6</v>
      </c>
      <c r="F10" s="68" t="s">
        <v>5</v>
      </c>
      <c r="G10" s="68" t="s">
        <v>2</v>
      </c>
      <c r="H10" s="68" t="s">
        <v>3</v>
      </c>
      <c r="I10" s="68" t="s">
        <v>1</v>
      </c>
      <c r="J10" s="68" t="s">
        <v>11</v>
      </c>
      <c r="L10" s="180"/>
      <c r="M10" s="180"/>
      <c r="N10" s="180"/>
      <c r="O10" s="181"/>
      <c r="P10" s="180"/>
      <c r="Q10" s="180"/>
      <c r="R10" s="180"/>
      <c r="S10" s="180"/>
    </row>
    <row r="11" spans="1:19">
      <c r="A11" s="23"/>
      <c r="B11" s="23"/>
      <c r="C11" s="23"/>
      <c r="D11" s="203">
        <v>145</v>
      </c>
      <c r="E11" s="203">
        <v>5</v>
      </c>
      <c r="F11" s="203">
        <v>3</v>
      </c>
      <c r="G11" s="203">
        <v>12</v>
      </c>
      <c r="H11" s="203">
        <v>10</v>
      </c>
      <c r="I11" s="203">
        <v>11</v>
      </c>
      <c r="J11" s="203">
        <v>16</v>
      </c>
      <c r="L11" s="83"/>
      <c r="M11" s="83"/>
      <c r="N11" s="83"/>
      <c r="O11" s="83"/>
      <c r="P11" s="83"/>
      <c r="Q11" s="83"/>
      <c r="R11" s="83"/>
      <c r="S11" s="83"/>
    </row>
    <row r="12" spans="1:19">
      <c r="L12" s="83"/>
      <c r="M12" s="83"/>
      <c r="N12" s="83"/>
      <c r="O12" s="83"/>
      <c r="P12" s="83"/>
      <c r="Q12" s="83"/>
      <c r="R12" s="83"/>
      <c r="S12" s="83"/>
    </row>
    <row r="13" spans="1:19" s="18" customFormat="1" ht="15.75" thickBot="1">
      <c r="L13" s="33"/>
      <c r="M13" s="33"/>
      <c r="N13" s="33"/>
      <c r="O13" s="33"/>
      <c r="P13" s="33"/>
      <c r="Q13" s="33"/>
      <c r="R13" s="33"/>
      <c r="S13" s="33"/>
    </row>
    <row r="14" spans="1:19" s="37" customFormat="1">
      <c r="A14" s="68" t="s">
        <v>4</v>
      </c>
      <c r="B14" s="68" t="s">
        <v>9</v>
      </c>
      <c r="C14" s="68" t="s">
        <v>8</v>
      </c>
      <c r="D14" s="69" t="s">
        <v>7</v>
      </c>
      <c r="E14" s="70" t="s">
        <v>6</v>
      </c>
      <c r="F14" s="27" t="s">
        <v>5</v>
      </c>
      <c r="G14" s="69" t="s">
        <v>2</v>
      </c>
      <c r="H14" s="70" t="s">
        <v>3</v>
      </c>
      <c r="I14" s="69" t="s">
        <v>1</v>
      </c>
      <c r="J14" s="70" t="s">
        <v>11</v>
      </c>
      <c r="L14" s="180"/>
      <c r="M14" s="180"/>
      <c r="N14" s="180"/>
      <c r="O14" s="180"/>
      <c r="P14" s="180"/>
      <c r="Q14" s="180"/>
      <c r="R14" s="180"/>
      <c r="S14" s="180"/>
    </row>
    <row r="15" spans="1:19" ht="15.75" thickBot="1">
      <c r="A15" s="23"/>
      <c r="B15" s="23"/>
      <c r="C15" s="23"/>
      <c r="D15" s="71">
        <f>D11-D19</f>
        <v>145</v>
      </c>
      <c r="E15" s="72">
        <f>E11-E19</f>
        <v>4</v>
      </c>
      <c r="F15" s="73">
        <f t="shared" ref="F15:J15" si="0">F11-F19</f>
        <v>3</v>
      </c>
      <c r="G15" s="71">
        <f t="shared" si="0"/>
        <v>9</v>
      </c>
      <c r="H15" s="72">
        <f t="shared" si="0"/>
        <v>6</v>
      </c>
      <c r="I15" s="71">
        <f t="shared" si="0"/>
        <v>9</v>
      </c>
      <c r="J15" s="72">
        <f t="shared" si="0"/>
        <v>2</v>
      </c>
      <c r="L15" s="83"/>
      <c r="M15" s="83"/>
      <c r="N15" s="83"/>
      <c r="O15" s="83"/>
      <c r="P15" s="83"/>
      <c r="Q15" s="83"/>
      <c r="R15" s="83"/>
      <c r="S15" s="83"/>
    </row>
    <row r="16" spans="1:19">
      <c r="L16" s="83"/>
      <c r="M16" s="83"/>
      <c r="N16" s="83"/>
      <c r="O16" s="83"/>
      <c r="P16" s="83"/>
      <c r="Q16" s="83"/>
      <c r="R16" s="83"/>
      <c r="S16" s="83"/>
    </row>
    <row r="17" spans="1:19" s="18" customFormat="1">
      <c r="A17" s="18" t="s">
        <v>146</v>
      </c>
      <c r="B17" s="33"/>
      <c r="C17" s="33"/>
      <c r="D17" s="33"/>
      <c r="E17" s="33"/>
      <c r="F17" s="33"/>
      <c r="G17" s="33"/>
      <c r="H17" s="33"/>
      <c r="I17" s="33"/>
      <c r="J17" s="33"/>
      <c r="L17" s="33"/>
      <c r="M17" s="33"/>
      <c r="N17" s="33"/>
      <c r="O17" s="33"/>
      <c r="P17" s="33"/>
      <c r="Q17" s="83"/>
      <c r="R17" s="33"/>
      <c r="S17" s="33"/>
    </row>
    <row r="18" spans="1:19" s="37" customFormat="1">
      <c r="A18" s="68" t="s">
        <v>4</v>
      </c>
      <c r="B18" s="22" t="s">
        <v>9</v>
      </c>
      <c r="C18" s="22" t="s">
        <v>8</v>
      </c>
      <c r="D18" s="22" t="s">
        <v>7</v>
      </c>
      <c r="E18" s="22" t="s">
        <v>6</v>
      </c>
      <c r="F18" s="22" t="s">
        <v>5</v>
      </c>
      <c r="G18" s="22" t="s">
        <v>2</v>
      </c>
      <c r="H18" s="22" t="s">
        <v>3</v>
      </c>
      <c r="I18" s="22" t="s">
        <v>1</v>
      </c>
      <c r="J18" s="22" t="s">
        <v>11</v>
      </c>
      <c r="L18" s="180"/>
      <c r="M18" s="180"/>
      <c r="N18" s="180"/>
      <c r="O18" s="181"/>
      <c r="P18" s="180"/>
      <c r="Q18" s="181"/>
      <c r="R18" s="180"/>
      <c r="S18" s="180"/>
    </row>
    <row r="19" spans="1:19">
      <c r="A19" s="23"/>
      <c r="B19" s="25"/>
      <c r="C19" s="25"/>
      <c r="D19" s="22">
        <f>'Cust MB Ind'!O13</f>
        <v>0</v>
      </c>
      <c r="E19" s="22">
        <f>'Cust MB Ind'!P13</f>
        <v>1</v>
      </c>
      <c r="F19" s="22">
        <f>'Cust MB Ind'!Q13</f>
        <v>0</v>
      </c>
      <c r="G19" s="22">
        <f>'Cust MB Ind'!R13</f>
        <v>3</v>
      </c>
      <c r="H19" s="22">
        <f>'Cust MB Ind'!S13</f>
        <v>4</v>
      </c>
      <c r="I19" s="22">
        <f>'Cust MB Ind'!T13</f>
        <v>2</v>
      </c>
      <c r="J19" s="22">
        <f>'Cust MB Ind'!U13</f>
        <v>14</v>
      </c>
      <c r="L19" s="83"/>
      <c r="M19" s="83"/>
      <c r="N19" s="83"/>
      <c r="O19" s="83"/>
      <c r="P19" s="83"/>
      <c r="Q19" s="83"/>
      <c r="R19" s="83"/>
      <c r="S19" s="83"/>
    </row>
    <row r="20" spans="1:19">
      <c r="L20" s="83"/>
      <c r="M20" s="83"/>
      <c r="N20" s="83"/>
      <c r="O20" s="83"/>
      <c r="P20" s="83"/>
      <c r="Q20" s="83"/>
      <c r="R20" s="83"/>
      <c r="S20" s="83"/>
    </row>
    <row r="21" spans="1:19" s="18" customFormat="1">
      <c r="A21" s="18" t="s">
        <v>61</v>
      </c>
      <c r="L21" s="33"/>
      <c r="M21" s="33"/>
      <c r="N21" s="33"/>
      <c r="O21" s="33"/>
      <c r="P21" s="33"/>
      <c r="Q21" s="33"/>
      <c r="R21" s="33"/>
      <c r="S21" s="33"/>
    </row>
    <row r="22" spans="1:19" s="18" customFormat="1" ht="15.75" thickBot="1"/>
    <row r="23" spans="1:19">
      <c r="A23" s="18"/>
      <c r="B23" s="18"/>
      <c r="C23" s="18"/>
      <c r="D23" s="26" t="s">
        <v>37</v>
      </c>
      <c r="E23" s="21"/>
      <c r="F23" s="27" t="s">
        <v>38</v>
      </c>
      <c r="G23" s="26" t="s">
        <v>39</v>
      </c>
      <c r="H23" s="21"/>
      <c r="I23" s="26" t="s">
        <v>40</v>
      </c>
      <c r="J23" s="21"/>
    </row>
    <row r="24" spans="1:19">
      <c r="A24" s="18"/>
      <c r="B24" s="18"/>
      <c r="C24" s="18"/>
      <c r="D24" s="28" t="str">
        <f>D18</f>
        <v>GSD-Sec</v>
      </c>
      <c r="E24" s="29">
        <f>D15/SUM(D15:E15)</f>
        <v>0.97315436241610742</v>
      </c>
      <c r="F24" s="30">
        <v>1</v>
      </c>
      <c r="G24" s="28" t="str">
        <f>G18</f>
        <v>LP-SEC</v>
      </c>
      <c r="H24" s="29">
        <f>G15/SUM(G15:H15)</f>
        <v>0.6</v>
      </c>
      <c r="I24" s="28" t="str">
        <f>I18</f>
        <v>LPT-SEC</v>
      </c>
      <c r="J24" s="29">
        <f>I15/SUM(I15:J15)</f>
        <v>0.81818181818181823</v>
      </c>
    </row>
    <row r="25" spans="1:19" ht="15.75" thickBot="1">
      <c r="A25" s="18"/>
      <c r="B25" s="18"/>
      <c r="C25" s="18"/>
      <c r="D25" s="24" t="str">
        <f>E18</f>
        <v>GSD-Pri</v>
      </c>
      <c r="E25" s="31">
        <f>1-E24</f>
        <v>2.6845637583892579E-2</v>
      </c>
      <c r="F25" s="32">
        <v>0</v>
      </c>
      <c r="G25" s="24" t="str">
        <f>H18</f>
        <v>LP-PRI</v>
      </c>
      <c r="H25" s="31">
        <f>1-H24</f>
        <v>0.4</v>
      </c>
      <c r="I25" s="24" t="str">
        <f>J18</f>
        <v>LPT-PRI</v>
      </c>
      <c r="J25" s="31">
        <f>1-J24</f>
        <v>0.18181818181818177</v>
      </c>
    </row>
    <row r="29" spans="1:19">
      <c r="A29" s="18"/>
      <c r="B29" s="18"/>
      <c r="C29" s="18"/>
      <c r="D29" s="34"/>
      <c r="E29" s="34"/>
      <c r="F29" s="34"/>
      <c r="G29" s="34"/>
      <c r="H29" s="34"/>
      <c r="I29" s="34"/>
      <c r="J29" s="34"/>
    </row>
  </sheetData>
  <mergeCells count="1">
    <mergeCell ref="M3:Q5"/>
  </mergeCells>
  <phoneticPr fontId="4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Q312"/>
  <sheetViews>
    <sheetView workbookViewId="0">
      <selection activeCell="M3" sqref="M3:Q5"/>
    </sheetView>
  </sheetViews>
  <sheetFormatPr defaultRowHeight="15"/>
  <cols>
    <col min="1" max="1" width="10.42578125" style="3" customWidth="1"/>
    <col min="2" max="2" width="9.140625" style="3"/>
    <col min="3" max="3" width="16.28515625" style="3" customWidth="1"/>
    <col min="4" max="4" width="23.5703125" style="3" customWidth="1"/>
    <col min="5" max="5" width="10.42578125" style="3" customWidth="1"/>
    <col min="6" max="6" width="9.140625" style="3"/>
    <col min="7" max="7" width="16.28515625" style="3" customWidth="1"/>
    <col min="8" max="8" width="9.140625" style="3"/>
    <col min="9" max="9" width="7.5703125" style="77" customWidth="1"/>
    <col min="10" max="16384" width="9.140625" style="3"/>
  </cols>
  <sheetData>
    <row r="1" spans="1:17">
      <c r="A1" s="3" t="s">
        <v>26</v>
      </c>
      <c r="B1" s="3" t="s">
        <v>72</v>
      </c>
      <c r="D1" s="171" t="s">
        <v>149</v>
      </c>
      <c r="E1" s="3" t="s">
        <v>26</v>
      </c>
      <c r="F1" s="3" t="s">
        <v>72</v>
      </c>
    </row>
    <row r="2" spans="1:17">
      <c r="A2" s="3" t="s">
        <v>28</v>
      </c>
      <c r="B2" s="3" t="s">
        <v>150</v>
      </c>
      <c r="D2" s="41"/>
      <c r="E2" s="3" t="s">
        <v>28</v>
      </c>
      <c r="F2" s="3" t="str">
        <f>'Inputs &amp; Notes'!B2</f>
        <v>B2013A</v>
      </c>
    </row>
    <row r="3" spans="1:17">
      <c r="D3" s="41"/>
      <c r="F3" s="3" t="s">
        <v>109</v>
      </c>
      <c r="M3" s="206" t="s">
        <v>162</v>
      </c>
      <c r="N3" s="207"/>
      <c r="O3" s="207"/>
      <c r="P3" s="207"/>
      <c r="Q3" s="207"/>
    </row>
    <row r="4" spans="1:17">
      <c r="D4" s="41"/>
      <c r="M4" s="207"/>
      <c r="N4" s="207"/>
      <c r="O4" s="207"/>
      <c r="P4" s="207"/>
      <c r="Q4" s="207"/>
    </row>
    <row r="5" spans="1:17">
      <c r="C5" s="3" t="s">
        <v>55</v>
      </c>
      <c r="D5" s="41"/>
      <c r="G5" s="3" t="s">
        <v>55</v>
      </c>
      <c r="I5" s="77" t="s">
        <v>105</v>
      </c>
      <c r="J5" s="78">
        <f>SUM(I6:I312)</f>
        <v>0</v>
      </c>
      <c r="M5" s="207"/>
      <c r="N5" s="207"/>
      <c r="O5" s="207"/>
      <c r="P5" s="207"/>
      <c r="Q5" s="207"/>
    </row>
    <row r="6" spans="1:17">
      <c r="A6" s="2">
        <v>2012</v>
      </c>
      <c r="B6" s="3" t="s">
        <v>36</v>
      </c>
      <c r="C6" s="187">
        <v>31.67</v>
      </c>
      <c r="D6" s="41"/>
      <c r="E6" s="2">
        <f>'Inputs &amp; Notes'!B1-1</f>
        <v>2012</v>
      </c>
      <c r="F6" s="3" t="s">
        <v>36</v>
      </c>
      <c r="G6" s="204">
        <v>31.67</v>
      </c>
      <c r="I6" s="77">
        <f>G6-C6</f>
        <v>0</v>
      </c>
    </row>
    <row r="7" spans="1:17">
      <c r="A7" s="18">
        <v>2012</v>
      </c>
      <c r="B7" s="3" t="s">
        <v>41</v>
      </c>
      <c r="C7" s="187">
        <v>31.14</v>
      </c>
      <c r="D7" s="41"/>
      <c r="E7" s="18">
        <f t="shared" ref="E7:E12" si="0">E6</f>
        <v>2012</v>
      </c>
      <c r="F7" s="3" t="s">
        <v>41</v>
      </c>
      <c r="G7" s="204">
        <v>31.14</v>
      </c>
      <c r="I7" s="77">
        <f t="shared" ref="I7:I70" si="1">G7-C7</f>
        <v>0</v>
      </c>
    </row>
    <row r="8" spans="1:17">
      <c r="A8" s="3">
        <v>2012</v>
      </c>
      <c r="B8" s="3" t="s">
        <v>42</v>
      </c>
      <c r="C8" s="187">
        <v>30.43</v>
      </c>
      <c r="D8" s="41"/>
      <c r="E8" s="3">
        <f t="shared" si="0"/>
        <v>2012</v>
      </c>
      <c r="F8" s="3" t="s">
        <v>42</v>
      </c>
      <c r="G8" s="204">
        <v>30.43</v>
      </c>
      <c r="I8" s="77">
        <f t="shared" si="1"/>
        <v>0</v>
      </c>
    </row>
    <row r="9" spans="1:17">
      <c r="A9" s="3">
        <v>2012</v>
      </c>
      <c r="B9" s="3" t="s">
        <v>43</v>
      </c>
      <c r="C9" s="187">
        <v>31.14</v>
      </c>
      <c r="D9" s="41"/>
      <c r="E9" s="3">
        <f t="shared" si="0"/>
        <v>2012</v>
      </c>
      <c r="F9" s="3" t="s">
        <v>43</v>
      </c>
      <c r="G9" s="204">
        <v>31.14</v>
      </c>
      <c r="I9" s="77">
        <f t="shared" si="1"/>
        <v>0</v>
      </c>
    </row>
    <row r="10" spans="1:17" ht="15.75" thickBot="1">
      <c r="A10" s="49">
        <v>2012</v>
      </c>
      <c r="B10" s="49" t="s">
        <v>44</v>
      </c>
      <c r="C10" s="188">
        <v>29.52</v>
      </c>
      <c r="D10" s="41"/>
      <c r="E10" s="49">
        <f t="shared" si="0"/>
        <v>2012</v>
      </c>
      <c r="F10" s="49" t="s">
        <v>44</v>
      </c>
      <c r="G10" s="205">
        <v>29.52</v>
      </c>
      <c r="I10" s="77">
        <f t="shared" si="1"/>
        <v>0</v>
      </c>
    </row>
    <row r="11" spans="1:17">
      <c r="A11" s="3">
        <v>2012</v>
      </c>
      <c r="B11" s="3" t="s">
        <v>45</v>
      </c>
      <c r="C11" s="3">
        <v>28.762</v>
      </c>
      <c r="D11" s="41"/>
      <c r="E11" s="3">
        <f t="shared" si="0"/>
        <v>2012</v>
      </c>
      <c r="F11" s="3" t="s">
        <v>45</v>
      </c>
      <c r="G11" s="202">
        <v>28.762</v>
      </c>
      <c r="I11" s="77">
        <f t="shared" si="1"/>
        <v>0</v>
      </c>
    </row>
    <row r="12" spans="1:17">
      <c r="A12" s="3">
        <v>2012</v>
      </c>
      <c r="B12" s="3" t="s">
        <v>46</v>
      </c>
      <c r="C12" s="3">
        <v>30.905000000000001</v>
      </c>
      <c r="D12" s="41"/>
      <c r="E12" s="3">
        <f t="shared" si="0"/>
        <v>2012</v>
      </c>
      <c r="F12" s="3" t="s">
        <v>46</v>
      </c>
      <c r="G12" s="202">
        <v>30.905000000000001</v>
      </c>
      <c r="I12" s="77">
        <f t="shared" si="1"/>
        <v>0</v>
      </c>
    </row>
    <row r="13" spans="1:17">
      <c r="A13" s="2">
        <v>2013</v>
      </c>
      <c r="B13" s="3" t="s">
        <v>31</v>
      </c>
      <c r="C13" s="3">
        <v>32.286000000000001</v>
      </c>
      <c r="D13" s="41"/>
      <c r="E13" s="2">
        <f>'Inputs &amp; Notes'!B1</f>
        <v>2013</v>
      </c>
      <c r="F13" s="3" t="s">
        <v>31</v>
      </c>
      <c r="G13" s="202">
        <v>32.286000000000001</v>
      </c>
      <c r="I13" s="77">
        <f t="shared" si="1"/>
        <v>0</v>
      </c>
    </row>
    <row r="14" spans="1:17">
      <c r="A14" s="3">
        <v>2013</v>
      </c>
      <c r="B14" s="3" t="s">
        <v>32</v>
      </c>
      <c r="C14" s="3">
        <v>29.81</v>
      </c>
      <c r="D14" s="41"/>
      <c r="E14" s="3">
        <f t="shared" ref="E14:E24" si="2">+E13</f>
        <v>2013</v>
      </c>
      <c r="F14" s="3" t="s">
        <v>32</v>
      </c>
      <c r="G14" s="202">
        <v>29.81</v>
      </c>
      <c r="I14" s="77">
        <f t="shared" si="1"/>
        <v>0</v>
      </c>
    </row>
    <row r="15" spans="1:17">
      <c r="A15" s="3">
        <v>2013</v>
      </c>
      <c r="B15" s="3" t="s">
        <v>33</v>
      </c>
      <c r="C15" s="3">
        <v>29.524000000000001</v>
      </c>
      <c r="D15" s="41"/>
      <c r="E15" s="3">
        <f t="shared" si="2"/>
        <v>2013</v>
      </c>
      <c r="F15" s="3" t="s">
        <v>33</v>
      </c>
      <c r="G15" s="202">
        <v>29.524000000000001</v>
      </c>
      <c r="I15" s="77">
        <f t="shared" si="1"/>
        <v>0</v>
      </c>
    </row>
    <row r="16" spans="1:17">
      <c r="A16" s="3">
        <v>2013</v>
      </c>
      <c r="B16" s="3" t="s">
        <v>34</v>
      </c>
      <c r="C16" s="3">
        <v>30.713999999999999</v>
      </c>
      <c r="D16" s="41"/>
      <c r="E16" s="3">
        <f t="shared" si="2"/>
        <v>2013</v>
      </c>
      <c r="F16" s="3" t="s">
        <v>34</v>
      </c>
      <c r="G16" s="202">
        <v>30.713999999999999</v>
      </c>
      <c r="I16" s="77">
        <f t="shared" si="1"/>
        <v>0</v>
      </c>
    </row>
    <row r="17" spans="1:9">
      <c r="A17" s="3">
        <v>2013</v>
      </c>
      <c r="B17" s="3" t="s">
        <v>35</v>
      </c>
      <c r="C17" s="3">
        <v>29.524000000000001</v>
      </c>
      <c r="D17" s="41"/>
      <c r="E17" s="3">
        <f t="shared" si="2"/>
        <v>2013</v>
      </c>
      <c r="F17" s="3" t="s">
        <v>35</v>
      </c>
      <c r="G17" s="202">
        <v>29.524000000000001</v>
      </c>
      <c r="I17" s="77">
        <f t="shared" si="1"/>
        <v>0</v>
      </c>
    </row>
    <row r="18" spans="1:9">
      <c r="A18" s="3">
        <v>2013</v>
      </c>
      <c r="B18" s="3" t="s">
        <v>36</v>
      </c>
      <c r="C18" s="3">
        <v>30.619</v>
      </c>
      <c r="D18" s="41"/>
      <c r="E18" s="3">
        <f t="shared" si="2"/>
        <v>2013</v>
      </c>
      <c r="F18" s="3" t="s">
        <v>36</v>
      </c>
      <c r="G18" s="202">
        <v>30.619</v>
      </c>
      <c r="I18" s="77">
        <f t="shared" si="1"/>
        <v>0</v>
      </c>
    </row>
    <row r="19" spans="1:9">
      <c r="A19" s="3">
        <v>2013</v>
      </c>
      <c r="B19" s="3" t="s">
        <v>41</v>
      </c>
      <c r="C19" s="3">
        <v>30.713999999999999</v>
      </c>
      <c r="D19" s="41"/>
      <c r="E19" s="3">
        <f t="shared" si="2"/>
        <v>2013</v>
      </c>
      <c r="F19" s="3" t="s">
        <v>41</v>
      </c>
      <c r="G19" s="202">
        <v>30.713999999999999</v>
      </c>
      <c r="I19" s="77">
        <f t="shared" si="1"/>
        <v>0</v>
      </c>
    </row>
    <row r="20" spans="1:9">
      <c r="A20" s="3">
        <v>2013</v>
      </c>
      <c r="B20" s="3" t="s">
        <v>42</v>
      </c>
      <c r="C20" s="3">
        <v>30.475999999999999</v>
      </c>
      <c r="D20" s="41"/>
      <c r="E20" s="3">
        <f t="shared" si="2"/>
        <v>2013</v>
      </c>
      <c r="F20" s="3" t="s">
        <v>42</v>
      </c>
      <c r="G20" s="202">
        <v>30.475999999999999</v>
      </c>
      <c r="I20" s="77">
        <f t="shared" si="1"/>
        <v>0</v>
      </c>
    </row>
    <row r="21" spans="1:9">
      <c r="A21" s="3">
        <v>2013</v>
      </c>
      <c r="B21" s="3" t="s">
        <v>43</v>
      </c>
      <c r="C21" s="3">
        <v>31.143000000000001</v>
      </c>
      <c r="D21" s="41"/>
      <c r="E21" s="3">
        <f t="shared" si="2"/>
        <v>2013</v>
      </c>
      <c r="F21" s="3" t="s">
        <v>43</v>
      </c>
      <c r="G21" s="202">
        <v>31.143000000000001</v>
      </c>
      <c r="I21" s="77">
        <f t="shared" si="1"/>
        <v>0</v>
      </c>
    </row>
    <row r="22" spans="1:9">
      <c r="A22" s="3">
        <v>2013</v>
      </c>
      <c r="B22" s="3" t="s">
        <v>44</v>
      </c>
      <c r="C22" s="3">
        <v>30.762</v>
      </c>
      <c r="D22" s="41"/>
      <c r="E22" s="3">
        <f t="shared" si="2"/>
        <v>2013</v>
      </c>
      <c r="F22" s="3" t="s">
        <v>44</v>
      </c>
      <c r="G22" s="202">
        <v>30.762</v>
      </c>
      <c r="I22" s="77">
        <f t="shared" si="1"/>
        <v>0</v>
      </c>
    </row>
    <row r="23" spans="1:9">
      <c r="A23" s="3">
        <v>2013</v>
      </c>
      <c r="B23" s="3" t="s">
        <v>45</v>
      </c>
      <c r="C23" s="3">
        <v>28.619</v>
      </c>
      <c r="D23" s="41"/>
      <c r="E23" s="3">
        <f t="shared" si="2"/>
        <v>2013</v>
      </c>
      <c r="F23" s="3" t="s">
        <v>45</v>
      </c>
      <c r="G23" s="202">
        <v>28.619</v>
      </c>
      <c r="I23" s="77">
        <f t="shared" si="1"/>
        <v>0</v>
      </c>
    </row>
    <row r="24" spans="1:9">
      <c r="A24" s="3">
        <v>2013</v>
      </c>
      <c r="B24" s="3" t="s">
        <v>46</v>
      </c>
      <c r="C24" s="3">
        <v>31.238</v>
      </c>
      <c r="D24" s="41"/>
      <c r="E24" s="3">
        <f t="shared" si="2"/>
        <v>2013</v>
      </c>
      <c r="F24" s="3" t="s">
        <v>46</v>
      </c>
      <c r="G24" s="202">
        <v>31.238</v>
      </c>
      <c r="I24" s="77">
        <f t="shared" si="1"/>
        <v>0</v>
      </c>
    </row>
    <row r="25" spans="1:9">
      <c r="A25" s="2">
        <v>2014</v>
      </c>
      <c r="B25" s="3" t="s">
        <v>31</v>
      </c>
      <c r="C25" s="3">
        <v>32.286000000000001</v>
      </c>
      <c r="D25" s="41"/>
      <c r="E25" s="2">
        <f t="shared" ref="E25:E88" si="3">E13+1</f>
        <v>2014</v>
      </c>
      <c r="F25" s="3" t="s">
        <v>31</v>
      </c>
      <c r="G25" s="202">
        <v>32.286000000000001</v>
      </c>
      <c r="I25" s="77">
        <f t="shared" si="1"/>
        <v>0</v>
      </c>
    </row>
    <row r="26" spans="1:9">
      <c r="A26" s="3">
        <v>2014</v>
      </c>
      <c r="B26" s="3" t="s">
        <v>32</v>
      </c>
      <c r="C26" s="3">
        <v>29.81</v>
      </c>
      <c r="D26" s="41"/>
      <c r="E26" s="3">
        <f t="shared" si="3"/>
        <v>2014</v>
      </c>
      <c r="F26" s="3" t="s">
        <v>32</v>
      </c>
      <c r="G26" s="202">
        <v>29.81</v>
      </c>
      <c r="I26" s="77">
        <f t="shared" si="1"/>
        <v>0</v>
      </c>
    </row>
    <row r="27" spans="1:9">
      <c r="A27" s="3">
        <v>2014</v>
      </c>
      <c r="B27" s="3" t="s">
        <v>33</v>
      </c>
      <c r="C27" s="3">
        <v>29.524000000000001</v>
      </c>
      <c r="D27" s="41"/>
      <c r="E27" s="3">
        <f t="shared" si="3"/>
        <v>2014</v>
      </c>
      <c r="F27" s="3" t="s">
        <v>33</v>
      </c>
      <c r="G27" s="202">
        <v>29.524000000000001</v>
      </c>
      <c r="I27" s="77">
        <f t="shared" si="1"/>
        <v>0</v>
      </c>
    </row>
    <row r="28" spans="1:9">
      <c r="A28" s="3">
        <v>2014</v>
      </c>
      <c r="B28" s="3" t="s">
        <v>34</v>
      </c>
      <c r="C28" s="3">
        <v>30.713999999999999</v>
      </c>
      <c r="D28" s="41"/>
      <c r="E28" s="3">
        <f t="shared" si="3"/>
        <v>2014</v>
      </c>
      <c r="F28" s="3" t="s">
        <v>34</v>
      </c>
      <c r="G28" s="202">
        <v>30.713999999999999</v>
      </c>
      <c r="I28" s="77">
        <f t="shared" si="1"/>
        <v>0</v>
      </c>
    </row>
    <row r="29" spans="1:9">
      <c r="A29" s="3">
        <v>2014</v>
      </c>
      <c r="B29" s="3" t="s">
        <v>35</v>
      </c>
      <c r="C29" s="3">
        <v>29.524000000000001</v>
      </c>
      <c r="D29" s="41"/>
      <c r="E29" s="3">
        <f t="shared" si="3"/>
        <v>2014</v>
      </c>
      <c r="F29" s="3" t="s">
        <v>35</v>
      </c>
      <c r="G29" s="202">
        <v>29.524000000000001</v>
      </c>
      <c r="I29" s="77">
        <f t="shared" si="1"/>
        <v>0</v>
      </c>
    </row>
    <row r="30" spans="1:9">
      <c r="A30" s="3">
        <v>2014</v>
      </c>
      <c r="B30" s="3" t="s">
        <v>36</v>
      </c>
      <c r="C30" s="3">
        <v>30.619</v>
      </c>
      <c r="D30" s="41"/>
      <c r="E30" s="3">
        <f t="shared" si="3"/>
        <v>2014</v>
      </c>
      <c r="F30" s="3" t="s">
        <v>36</v>
      </c>
      <c r="G30" s="202">
        <v>30.619</v>
      </c>
      <c r="I30" s="77">
        <f t="shared" si="1"/>
        <v>0</v>
      </c>
    </row>
    <row r="31" spans="1:9">
      <c r="A31" s="3">
        <v>2014</v>
      </c>
      <c r="B31" s="3" t="s">
        <v>41</v>
      </c>
      <c r="C31" s="3">
        <v>30.713999999999999</v>
      </c>
      <c r="D31" s="41"/>
      <c r="E31" s="3">
        <f t="shared" si="3"/>
        <v>2014</v>
      </c>
      <c r="F31" s="3" t="s">
        <v>41</v>
      </c>
      <c r="G31" s="202">
        <v>30.713999999999999</v>
      </c>
      <c r="I31" s="77">
        <f t="shared" si="1"/>
        <v>0</v>
      </c>
    </row>
    <row r="32" spans="1:9">
      <c r="A32" s="3">
        <v>2014</v>
      </c>
      <c r="B32" s="3" t="s">
        <v>42</v>
      </c>
      <c r="C32" s="3">
        <v>30.475999999999999</v>
      </c>
      <c r="D32" s="41"/>
      <c r="E32" s="3">
        <f t="shared" si="3"/>
        <v>2014</v>
      </c>
      <c r="F32" s="3" t="s">
        <v>42</v>
      </c>
      <c r="G32" s="202">
        <v>30.475999999999999</v>
      </c>
      <c r="I32" s="77">
        <f t="shared" si="1"/>
        <v>0</v>
      </c>
    </row>
    <row r="33" spans="1:9">
      <c r="A33" s="3">
        <v>2014</v>
      </c>
      <c r="B33" s="3" t="s">
        <v>43</v>
      </c>
      <c r="C33" s="3">
        <v>31.143000000000001</v>
      </c>
      <c r="D33" s="41"/>
      <c r="E33" s="3">
        <f t="shared" si="3"/>
        <v>2014</v>
      </c>
      <c r="F33" s="3" t="s">
        <v>43</v>
      </c>
      <c r="G33" s="202">
        <v>31.143000000000001</v>
      </c>
      <c r="I33" s="77">
        <f t="shared" si="1"/>
        <v>0</v>
      </c>
    </row>
    <row r="34" spans="1:9">
      <c r="A34" s="3">
        <v>2014</v>
      </c>
      <c r="B34" s="3" t="s">
        <v>44</v>
      </c>
      <c r="C34" s="3">
        <v>30.762</v>
      </c>
      <c r="D34" s="41"/>
      <c r="E34" s="3">
        <f t="shared" si="3"/>
        <v>2014</v>
      </c>
      <c r="F34" s="3" t="s">
        <v>44</v>
      </c>
      <c r="G34" s="202">
        <v>30.762</v>
      </c>
      <c r="I34" s="77">
        <f t="shared" si="1"/>
        <v>0</v>
      </c>
    </row>
    <row r="35" spans="1:9">
      <c r="A35" s="3">
        <v>2014</v>
      </c>
      <c r="B35" s="3" t="s">
        <v>45</v>
      </c>
      <c r="C35" s="3">
        <v>28.619</v>
      </c>
      <c r="D35" s="41"/>
      <c r="E35" s="3">
        <f t="shared" si="3"/>
        <v>2014</v>
      </c>
      <c r="F35" s="3" t="s">
        <v>45</v>
      </c>
      <c r="G35" s="202">
        <v>28.619</v>
      </c>
      <c r="I35" s="77">
        <f t="shared" si="1"/>
        <v>0</v>
      </c>
    </row>
    <row r="36" spans="1:9">
      <c r="A36" s="3">
        <v>2014</v>
      </c>
      <c r="B36" s="3" t="s">
        <v>46</v>
      </c>
      <c r="C36" s="3">
        <v>31.238</v>
      </c>
      <c r="D36" s="41"/>
      <c r="E36" s="3">
        <f t="shared" si="3"/>
        <v>2014</v>
      </c>
      <c r="F36" s="3" t="s">
        <v>46</v>
      </c>
      <c r="G36" s="202">
        <v>31.238</v>
      </c>
      <c r="I36" s="77">
        <f t="shared" si="1"/>
        <v>0</v>
      </c>
    </row>
    <row r="37" spans="1:9">
      <c r="A37" s="3">
        <v>2015</v>
      </c>
      <c r="B37" s="3" t="s">
        <v>31</v>
      </c>
      <c r="C37" s="3">
        <v>32.286000000000001</v>
      </c>
      <c r="D37" s="41"/>
      <c r="E37" s="3">
        <f t="shared" si="3"/>
        <v>2015</v>
      </c>
      <c r="F37" s="3" t="s">
        <v>31</v>
      </c>
      <c r="G37" s="202">
        <v>32.286000000000001</v>
      </c>
      <c r="I37" s="77">
        <f t="shared" si="1"/>
        <v>0</v>
      </c>
    </row>
    <row r="38" spans="1:9">
      <c r="A38" s="3">
        <v>2015</v>
      </c>
      <c r="B38" s="3" t="s">
        <v>32</v>
      </c>
      <c r="C38" s="3">
        <v>29.81</v>
      </c>
      <c r="D38" s="41"/>
      <c r="E38" s="3">
        <f t="shared" si="3"/>
        <v>2015</v>
      </c>
      <c r="F38" s="3" t="s">
        <v>32</v>
      </c>
      <c r="G38" s="202">
        <v>29.81</v>
      </c>
      <c r="I38" s="77">
        <f t="shared" si="1"/>
        <v>0</v>
      </c>
    </row>
    <row r="39" spans="1:9">
      <c r="A39" s="3">
        <v>2015</v>
      </c>
      <c r="B39" s="3" t="s">
        <v>33</v>
      </c>
      <c r="C39" s="3">
        <v>29.524000000000001</v>
      </c>
      <c r="D39" s="41"/>
      <c r="E39" s="3">
        <f t="shared" si="3"/>
        <v>2015</v>
      </c>
      <c r="F39" s="3" t="s">
        <v>33</v>
      </c>
      <c r="G39" s="202">
        <v>29.524000000000001</v>
      </c>
      <c r="I39" s="77">
        <f t="shared" si="1"/>
        <v>0</v>
      </c>
    </row>
    <row r="40" spans="1:9">
      <c r="A40" s="3">
        <v>2015</v>
      </c>
      <c r="B40" s="3" t="s">
        <v>34</v>
      </c>
      <c r="C40" s="3">
        <v>30.713999999999999</v>
      </c>
      <c r="D40" s="41"/>
      <c r="E40" s="3">
        <f t="shared" si="3"/>
        <v>2015</v>
      </c>
      <c r="F40" s="3" t="s">
        <v>34</v>
      </c>
      <c r="G40" s="202">
        <v>30.713999999999999</v>
      </c>
      <c r="I40" s="77">
        <f t="shared" si="1"/>
        <v>0</v>
      </c>
    </row>
    <row r="41" spans="1:9">
      <c r="A41" s="3">
        <v>2015</v>
      </c>
      <c r="B41" s="3" t="s">
        <v>35</v>
      </c>
      <c r="C41" s="3">
        <v>29.524000000000001</v>
      </c>
      <c r="D41" s="41"/>
      <c r="E41" s="3">
        <f t="shared" si="3"/>
        <v>2015</v>
      </c>
      <c r="F41" s="3" t="s">
        <v>35</v>
      </c>
      <c r="G41" s="202">
        <v>29.524000000000001</v>
      </c>
      <c r="I41" s="77">
        <f t="shared" si="1"/>
        <v>0</v>
      </c>
    </row>
    <row r="42" spans="1:9">
      <c r="A42" s="3">
        <v>2015</v>
      </c>
      <c r="B42" s="3" t="s">
        <v>36</v>
      </c>
      <c r="C42" s="3">
        <v>30.619</v>
      </c>
      <c r="D42" s="41"/>
      <c r="E42" s="3">
        <f t="shared" si="3"/>
        <v>2015</v>
      </c>
      <c r="F42" s="3" t="s">
        <v>36</v>
      </c>
      <c r="G42" s="202">
        <v>30.619</v>
      </c>
      <c r="I42" s="77">
        <f t="shared" si="1"/>
        <v>0</v>
      </c>
    </row>
    <row r="43" spans="1:9">
      <c r="A43" s="3">
        <v>2015</v>
      </c>
      <c r="B43" s="3" t="s">
        <v>41</v>
      </c>
      <c r="C43" s="3">
        <v>30.713999999999999</v>
      </c>
      <c r="D43" s="41"/>
      <c r="E43" s="3">
        <f t="shared" si="3"/>
        <v>2015</v>
      </c>
      <c r="F43" s="3" t="s">
        <v>41</v>
      </c>
      <c r="G43" s="202">
        <v>30.713999999999999</v>
      </c>
      <c r="I43" s="77">
        <f t="shared" si="1"/>
        <v>0</v>
      </c>
    </row>
    <row r="44" spans="1:9">
      <c r="A44" s="3">
        <v>2015</v>
      </c>
      <c r="B44" s="3" t="s">
        <v>42</v>
      </c>
      <c r="C44" s="3">
        <v>30.475999999999999</v>
      </c>
      <c r="D44" s="41"/>
      <c r="E44" s="3">
        <f t="shared" si="3"/>
        <v>2015</v>
      </c>
      <c r="F44" s="3" t="s">
        <v>42</v>
      </c>
      <c r="G44" s="202">
        <v>30.475999999999999</v>
      </c>
      <c r="I44" s="77">
        <f t="shared" si="1"/>
        <v>0</v>
      </c>
    </row>
    <row r="45" spans="1:9">
      <c r="A45" s="3">
        <v>2015</v>
      </c>
      <c r="B45" s="3" t="s">
        <v>43</v>
      </c>
      <c r="C45" s="3">
        <v>31.143000000000001</v>
      </c>
      <c r="D45" s="41"/>
      <c r="E45" s="3">
        <f t="shared" si="3"/>
        <v>2015</v>
      </c>
      <c r="F45" s="3" t="s">
        <v>43</v>
      </c>
      <c r="G45" s="202">
        <v>31.143000000000001</v>
      </c>
      <c r="I45" s="77">
        <f t="shared" si="1"/>
        <v>0</v>
      </c>
    </row>
    <row r="46" spans="1:9">
      <c r="A46" s="3">
        <v>2015</v>
      </c>
      <c r="B46" s="3" t="s">
        <v>44</v>
      </c>
      <c r="C46" s="3">
        <v>30.762</v>
      </c>
      <c r="D46" s="41"/>
      <c r="E46" s="3">
        <f t="shared" si="3"/>
        <v>2015</v>
      </c>
      <c r="F46" s="3" t="s">
        <v>44</v>
      </c>
      <c r="G46" s="202">
        <v>30.762</v>
      </c>
      <c r="I46" s="77">
        <f t="shared" si="1"/>
        <v>0</v>
      </c>
    </row>
    <row r="47" spans="1:9">
      <c r="A47" s="3">
        <v>2015</v>
      </c>
      <c r="B47" s="3" t="s">
        <v>45</v>
      </c>
      <c r="C47" s="3">
        <v>28.619</v>
      </c>
      <c r="D47" s="41"/>
      <c r="E47" s="3">
        <f t="shared" si="3"/>
        <v>2015</v>
      </c>
      <c r="F47" s="3" t="s">
        <v>45</v>
      </c>
      <c r="G47" s="202">
        <v>28.619</v>
      </c>
      <c r="I47" s="77">
        <f t="shared" si="1"/>
        <v>0</v>
      </c>
    </row>
    <row r="48" spans="1:9">
      <c r="A48" s="3">
        <v>2015</v>
      </c>
      <c r="B48" s="3" t="s">
        <v>46</v>
      </c>
      <c r="C48" s="3">
        <v>31.238</v>
      </c>
      <c r="D48" s="41"/>
      <c r="E48" s="3">
        <f t="shared" si="3"/>
        <v>2015</v>
      </c>
      <c r="F48" s="3" t="s">
        <v>46</v>
      </c>
      <c r="G48" s="202">
        <v>31.238</v>
      </c>
      <c r="I48" s="77">
        <f t="shared" si="1"/>
        <v>0</v>
      </c>
    </row>
    <row r="49" spans="1:9">
      <c r="A49" s="3">
        <v>2016</v>
      </c>
      <c r="B49" s="3" t="s">
        <v>31</v>
      </c>
      <c r="C49" s="3">
        <v>32.286000000000001</v>
      </c>
      <c r="D49" s="41"/>
      <c r="E49" s="3">
        <f t="shared" si="3"/>
        <v>2016</v>
      </c>
      <c r="F49" s="3" t="s">
        <v>31</v>
      </c>
      <c r="G49" s="202">
        <v>32.286000000000001</v>
      </c>
      <c r="I49" s="77">
        <f t="shared" si="1"/>
        <v>0</v>
      </c>
    </row>
    <row r="50" spans="1:9">
      <c r="A50" s="3">
        <v>2016</v>
      </c>
      <c r="B50" s="3" t="s">
        <v>32</v>
      </c>
      <c r="C50" s="3">
        <v>30.31</v>
      </c>
      <c r="D50" s="41"/>
      <c r="E50" s="3">
        <f t="shared" si="3"/>
        <v>2016</v>
      </c>
      <c r="F50" s="3" t="s">
        <v>32</v>
      </c>
      <c r="G50" s="202">
        <v>30.31</v>
      </c>
      <c r="I50" s="77">
        <f t="shared" si="1"/>
        <v>0</v>
      </c>
    </row>
    <row r="51" spans="1:9">
      <c r="A51" s="3">
        <v>2016</v>
      </c>
      <c r="B51" s="3" t="s">
        <v>33</v>
      </c>
      <c r="C51" s="3">
        <v>30.024000000000001</v>
      </c>
      <c r="D51" s="41"/>
      <c r="E51" s="3">
        <f t="shared" si="3"/>
        <v>2016</v>
      </c>
      <c r="F51" s="3" t="s">
        <v>33</v>
      </c>
      <c r="G51" s="202">
        <v>30.024000000000001</v>
      </c>
      <c r="I51" s="77">
        <f t="shared" si="1"/>
        <v>0</v>
      </c>
    </row>
    <row r="52" spans="1:9">
      <c r="A52" s="3">
        <v>2016</v>
      </c>
      <c r="B52" s="3" t="s">
        <v>34</v>
      </c>
      <c r="C52" s="3">
        <v>30.713999999999999</v>
      </c>
      <c r="D52" s="41"/>
      <c r="E52" s="3">
        <f t="shared" si="3"/>
        <v>2016</v>
      </c>
      <c r="F52" s="3" t="s">
        <v>34</v>
      </c>
      <c r="G52" s="202">
        <v>30.713999999999999</v>
      </c>
      <c r="I52" s="77">
        <f t="shared" si="1"/>
        <v>0</v>
      </c>
    </row>
    <row r="53" spans="1:9">
      <c r="A53" s="3">
        <v>2016</v>
      </c>
      <c r="B53" s="3" t="s">
        <v>35</v>
      </c>
      <c r="C53" s="3">
        <v>29.524000000000001</v>
      </c>
      <c r="D53" s="41"/>
      <c r="E53" s="3">
        <f t="shared" si="3"/>
        <v>2016</v>
      </c>
      <c r="F53" s="3" t="s">
        <v>35</v>
      </c>
      <c r="G53" s="202">
        <v>29.524000000000001</v>
      </c>
      <c r="I53" s="77">
        <f t="shared" si="1"/>
        <v>0</v>
      </c>
    </row>
    <row r="54" spans="1:9">
      <c r="A54" s="3">
        <v>2016</v>
      </c>
      <c r="B54" s="3" t="s">
        <v>36</v>
      </c>
      <c r="C54" s="3">
        <v>30.619</v>
      </c>
      <c r="D54" s="41"/>
      <c r="E54" s="3">
        <f t="shared" si="3"/>
        <v>2016</v>
      </c>
      <c r="F54" s="3" t="s">
        <v>36</v>
      </c>
      <c r="G54" s="202">
        <v>30.619</v>
      </c>
      <c r="I54" s="77">
        <f t="shared" si="1"/>
        <v>0</v>
      </c>
    </row>
    <row r="55" spans="1:9">
      <c r="A55" s="3">
        <v>2016</v>
      </c>
      <c r="B55" s="3" t="s">
        <v>41</v>
      </c>
      <c r="C55" s="3">
        <v>30.713999999999999</v>
      </c>
      <c r="D55" s="41"/>
      <c r="E55" s="3">
        <f t="shared" si="3"/>
        <v>2016</v>
      </c>
      <c r="F55" s="3" t="s">
        <v>41</v>
      </c>
      <c r="G55" s="202">
        <v>30.713999999999999</v>
      </c>
      <c r="I55" s="77">
        <f t="shared" si="1"/>
        <v>0</v>
      </c>
    </row>
    <row r="56" spans="1:9">
      <c r="A56" s="3">
        <v>2016</v>
      </c>
      <c r="B56" s="3" t="s">
        <v>42</v>
      </c>
      <c r="C56" s="3">
        <v>30.475999999999999</v>
      </c>
      <c r="D56" s="41"/>
      <c r="E56" s="3">
        <f t="shared" si="3"/>
        <v>2016</v>
      </c>
      <c r="F56" s="3" t="s">
        <v>42</v>
      </c>
      <c r="G56" s="202">
        <v>30.475999999999999</v>
      </c>
      <c r="I56" s="77">
        <f t="shared" si="1"/>
        <v>0</v>
      </c>
    </row>
    <row r="57" spans="1:9">
      <c r="A57" s="3">
        <v>2016</v>
      </c>
      <c r="B57" s="3" t="s">
        <v>43</v>
      </c>
      <c r="C57" s="3">
        <v>31.143000000000001</v>
      </c>
      <c r="D57" s="41"/>
      <c r="E57" s="3">
        <f t="shared" si="3"/>
        <v>2016</v>
      </c>
      <c r="F57" s="3" t="s">
        <v>43</v>
      </c>
      <c r="G57" s="202">
        <v>31.143000000000001</v>
      </c>
      <c r="I57" s="77">
        <f t="shared" si="1"/>
        <v>0</v>
      </c>
    </row>
    <row r="58" spans="1:9">
      <c r="A58" s="3">
        <v>2016</v>
      </c>
      <c r="B58" s="3" t="s">
        <v>44</v>
      </c>
      <c r="C58" s="3">
        <v>30.762</v>
      </c>
      <c r="D58" s="41"/>
      <c r="E58" s="3">
        <f t="shared" si="3"/>
        <v>2016</v>
      </c>
      <c r="F58" s="3" t="s">
        <v>44</v>
      </c>
      <c r="G58" s="202">
        <v>30.762</v>
      </c>
      <c r="I58" s="77">
        <f t="shared" si="1"/>
        <v>0</v>
      </c>
    </row>
    <row r="59" spans="1:9">
      <c r="A59" s="3">
        <v>2016</v>
      </c>
      <c r="B59" s="3" t="s">
        <v>45</v>
      </c>
      <c r="C59" s="3">
        <v>28.619</v>
      </c>
      <c r="D59" s="41"/>
      <c r="E59" s="3">
        <f t="shared" si="3"/>
        <v>2016</v>
      </c>
      <c r="F59" s="3" t="s">
        <v>45</v>
      </c>
      <c r="G59" s="202">
        <v>28.619</v>
      </c>
      <c r="I59" s="77">
        <f t="shared" si="1"/>
        <v>0</v>
      </c>
    </row>
    <row r="60" spans="1:9">
      <c r="A60" s="3">
        <v>2016</v>
      </c>
      <c r="B60" s="3" t="s">
        <v>46</v>
      </c>
      <c r="C60" s="3">
        <v>31.238</v>
      </c>
      <c r="D60" s="41"/>
      <c r="E60" s="3">
        <f t="shared" si="3"/>
        <v>2016</v>
      </c>
      <c r="F60" s="3" t="s">
        <v>46</v>
      </c>
      <c r="G60" s="202">
        <v>31.238</v>
      </c>
      <c r="I60" s="77">
        <f t="shared" si="1"/>
        <v>0</v>
      </c>
    </row>
    <row r="61" spans="1:9">
      <c r="A61" s="3">
        <v>2017</v>
      </c>
      <c r="B61" s="3" t="s">
        <v>31</v>
      </c>
      <c r="C61" s="3">
        <v>32.286000000000001</v>
      </c>
      <c r="D61" s="41"/>
      <c r="E61" s="3">
        <f t="shared" si="3"/>
        <v>2017</v>
      </c>
      <c r="F61" s="3" t="s">
        <v>31</v>
      </c>
      <c r="G61" s="202">
        <v>32.286000000000001</v>
      </c>
      <c r="I61" s="77">
        <f t="shared" si="1"/>
        <v>0</v>
      </c>
    </row>
    <row r="62" spans="1:9">
      <c r="A62" s="3">
        <v>2017</v>
      </c>
      <c r="B62" s="3" t="s">
        <v>32</v>
      </c>
      <c r="C62" s="3">
        <v>29.81</v>
      </c>
      <c r="D62" s="41"/>
      <c r="E62" s="3">
        <f t="shared" si="3"/>
        <v>2017</v>
      </c>
      <c r="F62" s="3" t="s">
        <v>32</v>
      </c>
      <c r="G62" s="202">
        <v>29.81</v>
      </c>
      <c r="I62" s="77">
        <f t="shared" si="1"/>
        <v>0</v>
      </c>
    </row>
    <row r="63" spans="1:9">
      <c r="A63" s="3">
        <v>2017</v>
      </c>
      <c r="B63" s="3" t="s">
        <v>33</v>
      </c>
      <c r="C63" s="3">
        <v>29.524000000000001</v>
      </c>
      <c r="D63" s="41"/>
      <c r="E63" s="3">
        <f t="shared" si="3"/>
        <v>2017</v>
      </c>
      <c r="F63" s="3" t="s">
        <v>33</v>
      </c>
      <c r="G63" s="202">
        <v>29.524000000000001</v>
      </c>
      <c r="I63" s="77">
        <f t="shared" si="1"/>
        <v>0</v>
      </c>
    </row>
    <row r="64" spans="1:9">
      <c r="A64" s="3">
        <v>2017</v>
      </c>
      <c r="B64" s="3" t="s">
        <v>34</v>
      </c>
      <c r="C64" s="3">
        <v>30.713999999999999</v>
      </c>
      <c r="D64" s="41"/>
      <c r="E64" s="3">
        <f t="shared" si="3"/>
        <v>2017</v>
      </c>
      <c r="F64" s="3" t="s">
        <v>34</v>
      </c>
      <c r="G64" s="202">
        <v>30.713999999999999</v>
      </c>
      <c r="I64" s="77">
        <f t="shared" si="1"/>
        <v>0</v>
      </c>
    </row>
    <row r="65" spans="1:9">
      <c r="A65" s="3">
        <v>2017</v>
      </c>
      <c r="B65" s="3" t="s">
        <v>35</v>
      </c>
      <c r="C65" s="3">
        <v>29.524000000000001</v>
      </c>
      <c r="D65" s="41"/>
      <c r="E65" s="3">
        <f t="shared" si="3"/>
        <v>2017</v>
      </c>
      <c r="F65" s="3" t="s">
        <v>35</v>
      </c>
      <c r="G65" s="202">
        <v>29.524000000000001</v>
      </c>
      <c r="I65" s="77">
        <f t="shared" si="1"/>
        <v>0</v>
      </c>
    </row>
    <row r="66" spans="1:9">
      <c r="A66" s="3">
        <v>2017</v>
      </c>
      <c r="B66" s="3" t="s">
        <v>36</v>
      </c>
      <c r="C66" s="3">
        <v>30.619</v>
      </c>
      <c r="D66" s="41"/>
      <c r="E66" s="3">
        <f t="shared" si="3"/>
        <v>2017</v>
      </c>
      <c r="F66" s="3" t="s">
        <v>36</v>
      </c>
      <c r="G66" s="202">
        <v>30.619</v>
      </c>
      <c r="I66" s="77">
        <f t="shared" si="1"/>
        <v>0</v>
      </c>
    </row>
    <row r="67" spans="1:9">
      <c r="A67" s="3">
        <v>2017</v>
      </c>
      <c r="B67" s="3" t="s">
        <v>41</v>
      </c>
      <c r="C67" s="3">
        <v>30.713999999999999</v>
      </c>
      <c r="D67" s="41"/>
      <c r="E67" s="3">
        <f t="shared" si="3"/>
        <v>2017</v>
      </c>
      <c r="F67" s="3" t="s">
        <v>41</v>
      </c>
      <c r="G67" s="202">
        <v>30.713999999999999</v>
      </c>
      <c r="I67" s="77">
        <f t="shared" si="1"/>
        <v>0</v>
      </c>
    </row>
    <row r="68" spans="1:9">
      <c r="A68" s="3">
        <v>2017</v>
      </c>
      <c r="B68" s="3" t="s">
        <v>42</v>
      </c>
      <c r="C68" s="3">
        <v>30.475999999999999</v>
      </c>
      <c r="D68" s="41"/>
      <c r="E68" s="3">
        <f t="shared" si="3"/>
        <v>2017</v>
      </c>
      <c r="F68" s="3" t="s">
        <v>42</v>
      </c>
      <c r="G68" s="202">
        <v>30.475999999999999</v>
      </c>
      <c r="I68" s="77">
        <f t="shared" si="1"/>
        <v>0</v>
      </c>
    </row>
    <row r="69" spans="1:9">
      <c r="A69" s="3">
        <v>2017</v>
      </c>
      <c r="B69" s="3" t="s">
        <v>43</v>
      </c>
      <c r="C69" s="3">
        <v>31.143000000000001</v>
      </c>
      <c r="D69" s="41"/>
      <c r="E69" s="3">
        <f t="shared" si="3"/>
        <v>2017</v>
      </c>
      <c r="F69" s="3" t="s">
        <v>43</v>
      </c>
      <c r="G69" s="202">
        <v>31.143000000000001</v>
      </c>
      <c r="I69" s="77">
        <f t="shared" si="1"/>
        <v>0</v>
      </c>
    </row>
    <row r="70" spans="1:9">
      <c r="A70" s="3">
        <v>2017</v>
      </c>
      <c r="B70" s="3" t="s">
        <v>44</v>
      </c>
      <c r="C70" s="3">
        <v>30.762</v>
      </c>
      <c r="D70" s="41"/>
      <c r="E70" s="3">
        <f t="shared" si="3"/>
        <v>2017</v>
      </c>
      <c r="F70" s="3" t="s">
        <v>44</v>
      </c>
      <c r="G70" s="202">
        <v>30.762</v>
      </c>
      <c r="I70" s="77">
        <f t="shared" si="1"/>
        <v>0</v>
      </c>
    </row>
    <row r="71" spans="1:9">
      <c r="A71" s="3">
        <v>2017</v>
      </c>
      <c r="B71" s="3" t="s">
        <v>45</v>
      </c>
      <c r="C71" s="3">
        <v>28.619</v>
      </c>
      <c r="D71" s="41"/>
      <c r="E71" s="3">
        <f t="shared" si="3"/>
        <v>2017</v>
      </c>
      <c r="F71" s="3" t="s">
        <v>45</v>
      </c>
      <c r="G71" s="202">
        <v>28.619</v>
      </c>
      <c r="I71" s="77">
        <f t="shared" ref="I71:I134" si="4">G71-C71</f>
        <v>0</v>
      </c>
    </row>
    <row r="72" spans="1:9">
      <c r="A72" s="3">
        <v>2017</v>
      </c>
      <c r="B72" s="3" t="s">
        <v>46</v>
      </c>
      <c r="C72" s="3">
        <v>31.238</v>
      </c>
      <c r="D72" s="41"/>
      <c r="E72" s="3">
        <f t="shared" si="3"/>
        <v>2017</v>
      </c>
      <c r="F72" s="3" t="s">
        <v>46</v>
      </c>
      <c r="G72" s="202">
        <v>31.238</v>
      </c>
      <c r="I72" s="77">
        <f t="shared" si="4"/>
        <v>0</v>
      </c>
    </row>
    <row r="73" spans="1:9">
      <c r="A73" s="3">
        <v>2018</v>
      </c>
      <c r="B73" s="3" t="s">
        <v>31</v>
      </c>
      <c r="C73" s="3">
        <v>32.286000000000001</v>
      </c>
      <c r="D73" s="41"/>
      <c r="E73" s="3">
        <f t="shared" si="3"/>
        <v>2018</v>
      </c>
      <c r="F73" s="3" t="s">
        <v>31</v>
      </c>
      <c r="G73" s="202">
        <v>32.286000000000001</v>
      </c>
      <c r="I73" s="77">
        <f t="shared" si="4"/>
        <v>0</v>
      </c>
    </row>
    <row r="74" spans="1:9">
      <c r="A74" s="3">
        <v>2018</v>
      </c>
      <c r="B74" s="3" t="s">
        <v>32</v>
      </c>
      <c r="C74" s="3">
        <v>29.81</v>
      </c>
      <c r="D74" s="41"/>
      <c r="E74" s="3">
        <f t="shared" si="3"/>
        <v>2018</v>
      </c>
      <c r="F74" s="3" t="s">
        <v>32</v>
      </c>
      <c r="G74" s="202">
        <v>29.81</v>
      </c>
      <c r="I74" s="77">
        <f t="shared" si="4"/>
        <v>0</v>
      </c>
    </row>
    <row r="75" spans="1:9">
      <c r="A75" s="3">
        <v>2018</v>
      </c>
      <c r="B75" s="3" t="s">
        <v>33</v>
      </c>
      <c r="C75" s="3">
        <v>29.524000000000001</v>
      </c>
      <c r="D75" s="41"/>
      <c r="E75" s="3">
        <f t="shared" si="3"/>
        <v>2018</v>
      </c>
      <c r="F75" s="3" t="s">
        <v>33</v>
      </c>
      <c r="G75" s="202">
        <v>29.524000000000001</v>
      </c>
      <c r="I75" s="77">
        <f t="shared" si="4"/>
        <v>0</v>
      </c>
    </row>
    <row r="76" spans="1:9">
      <c r="A76" s="3">
        <v>2018</v>
      </c>
      <c r="B76" s="3" t="s">
        <v>34</v>
      </c>
      <c r="C76" s="3">
        <v>30.713999999999999</v>
      </c>
      <c r="D76" s="41"/>
      <c r="E76" s="3">
        <f t="shared" si="3"/>
        <v>2018</v>
      </c>
      <c r="F76" s="3" t="s">
        <v>34</v>
      </c>
      <c r="G76" s="202">
        <v>30.713999999999999</v>
      </c>
      <c r="I76" s="77">
        <f t="shared" si="4"/>
        <v>0</v>
      </c>
    </row>
    <row r="77" spans="1:9">
      <c r="A77" s="3">
        <v>2018</v>
      </c>
      <c r="B77" s="3" t="s">
        <v>35</v>
      </c>
      <c r="C77" s="3">
        <v>29.524000000000001</v>
      </c>
      <c r="D77" s="41"/>
      <c r="E77" s="3">
        <f t="shared" si="3"/>
        <v>2018</v>
      </c>
      <c r="F77" s="3" t="s">
        <v>35</v>
      </c>
      <c r="G77" s="202">
        <v>29.524000000000001</v>
      </c>
      <c r="I77" s="77">
        <f t="shared" si="4"/>
        <v>0</v>
      </c>
    </row>
    <row r="78" spans="1:9">
      <c r="A78" s="3">
        <v>2018</v>
      </c>
      <c r="B78" s="3" t="s">
        <v>36</v>
      </c>
      <c r="C78" s="3">
        <v>30.619</v>
      </c>
      <c r="D78" s="41"/>
      <c r="E78" s="3">
        <f t="shared" si="3"/>
        <v>2018</v>
      </c>
      <c r="F78" s="3" t="s">
        <v>36</v>
      </c>
      <c r="G78" s="202">
        <v>30.619</v>
      </c>
      <c r="I78" s="77">
        <f t="shared" si="4"/>
        <v>0</v>
      </c>
    </row>
    <row r="79" spans="1:9">
      <c r="A79" s="3">
        <v>2018</v>
      </c>
      <c r="B79" s="3" t="s">
        <v>41</v>
      </c>
      <c r="C79" s="3">
        <v>30.713999999999999</v>
      </c>
      <c r="D79" s="41"/>
      <c r="E79" s="3">
        <f t="shared" si="3"/>
        <v>2018</v>
      </c>
      <c r="F79" s="3" t="s">
        <v>41</v>
      </c>
      <c r="G79" s="202">
        <v>30.713999999999999</v>
      </c>
      <c r="I79" s="77">
        <f t="shared" si="4"/>
        <v>0</v>
      </c>
    </row>
    <row r="80" spans="1:9">
      <c r="A80" s="3">
        <v>2018</v>
      </c>
      <c r="B80" s="3" t="s">
        <v>42</v>
      </c>
      <c r="C80" s="3">
        <v>30.475999999999999</v>
      </c>
      <c r="D80" s="41"/>
      <c r="E80" s="3">
        <f t="shared" si="3"/>
        <v>2018</v>
      </c>
      <c r="F80" s="3" t="s">
        <v>42</v>
      </c>
      <c r="G80" s="202">
        <v>30.475999999999999</v>
      </c>
      <c r="I80" s="77">
        <f t="shared" si="4"/>
        <v>0</v>
      </c>
    </row>
    <row r="81" spans="1:9">
      <c r="A81" s="3">
        <v>2018</v>
      </c>
      <c r="B81" s="3" t="s">
        <v>43</v>
      </c>
      <c r="C81" s="3">
        <v>31.143000000000001</v>
      </c>
      <c r="D81" s="41"/>
      <c r="E81" s="3">
        <f t="shared" si="3"/>
        <v>2018</v>
      </c>
      <c r="F81" s="3" t="s">
        <v>43</v>
      </c>
      <c r="G81" s="202">
        <v>31.143000000000001</v>
      </c>
      <c r="I81" s="77">
        <f t="shared" si="4"/>
        <v>0</v>
      </c>
    </row>
    <row r="82" spans="1:9">
      <c r="A82" s="3">
        <v>2018</v>
      </c>
      <c r="B82" s="3" t="s">
        <v>44</v>
      </c>
      <c r="C82" s="3">
        <v>30.762</v>
      </c>
      <c r="D82" s="41"/>
      <c r="E82" s="3">
        <f t="shared" si="3"/>
        <v>2018</v>
      </c>
      <c r="F82" s="3" t="s">
        <v>44</v>
      </c>
      <c r="G82" s="202">
        <v>30.762</v>
      </c>
      <c r="I82" s="77">
        <f t="shared" si="4"/>
        <v>0</v>
      </c>
    </row>
    <row r="83" spans="1:9">
      <c r="A83" s="3">
        <v>2018</v>
      </c>
      <c r="B83" s="3" t="s">
        <v>45</v>
      </c>
      <c r="C83" s="3">
        <v>28.619</v>
      </c>
      <c r="D83" s="41"/>
      <c r="E83" s="3">
        <f t="shared" si="3"/>
        <v>2018</v>
      </c>
      <c r="F83" s="3" t="s">
        <v>45</v>
      </c>
      <c r="G83" s="202">
        <v>28.619</v>
      </c>
      <c r="I83" s="77">
        <f t="shared" si="4"/>
        <v>0</v>
      </c>
    </row>
    <row r="84" spans="1:9">
      <c r="A84" s="3">
        <v>2018</v>
      </c>
      <c r="B84" s="3" t="s">
        <v>46</v>
      </c>
      <c r="C84" s="3">
        <v>31.238</v>
      </c>
      <c r="D84" s="41"/>
      <c r="E84" s="3">
        <f t="shared" si="3"/>
        <v>2018</v>
      </c>
      <c r="F84" s="3" t="s">
        <v>46</v>
      </c>
      <c r="G84" s="202">
        <v>31.238</v>
      </c>
      <c r="I84" s="77">
        <f t="shared" si="4"/>
        <v>0</v>
      </c>
    </row>
    <row r="85" spans="1:9">
      <c r="A85" s="3">
        <v>2019</v>
      </c>
      <c r="B85" s="3" t="s">
        <v>31</v>
      </c>
      <c r="C85" s="3">
        <v>32.286000000000001</v>
      </c>
      <c r="D85" s="41"/>
      <c r="E85" s="3">
        <f t="shared" si="3"/>
        <v>2019</v>
      </c>
      <c r="F85" s="3" t="s">
        <v>31</v>
      </c>
      <c r="G85" s="202">
        <v>32.286000000000001</v>
      </c>
      <c r="I85" s="77">
        <f t="shared" si="4"/>
        <v>0</v>
      </c>
    </row>
    <row r="86" spans="1:9">
      <c r="A86" s="3">
        <v>2019</v>
      </c>
      <c r="B86" s="3" t="s">
        <v>32</v>
      </c>
      <c r="C86" s="3">
        <v>29.81</v>
      </c>
      <c r="D86" s="41"/>
      <c r="E86" s="3">
        <f t="shared" si="3"/>
        <v>2019</v>
      </c>
      <c r="F86" s="3" t="s">
        <v>32</v>
      </c>
      <c r="G86" s="202">
        <v>29.81</v>
      </c>
      <c r="I86" s="77">
        <f t="shared" si="4"/>
        <v>0</v>
      </c>
    </row>
    <row r="87" spans="1:9">
      <c r="A87" s="3">
        <v>2019</v>
      </c>
      <c r="B87" s="3" t="s">
        <v>33</v>
      </c>
      <c r="C87" s="3">
        <v>29.524000000000001</v>
      </c>
      <c r="D87" s="41"/>
      <c r="E87" s="3">
        <f t="shared" si="3"/>
        <v>2019</v>
      </c>
      <c r="F87" s="3" t="s">
        <v>33</v>
      </c>
      <c r="G87" s="202">
        <v>29.524000000000001</v>
      </c>
      <c r="I87" s="77">
        <f t="shared" si="4"/>
        <v>0</v>
      </c>
    </row>
    <row r="88" spans="1:9">
      <c r="A88" s="3">
        <v>2019</v>
      </c>
      <c r="B88" s="3" t="s">
        <v>34</v>
      </c>
      <c r="C88" s="3">
        <v>30.713999999999999</v>
      </c>
      <c r="D88" s="41"/>
      <c r="E88" s="3">
        <f t="shared" si="3"/>
        <v>2019</v>
      </c>
      <c r="F88" s="3" t="s">
        <v>34</v>
      </c>
      <c r="G88" s="202">
        <v>30.713999999999999</v>
      </c>
      <c r="I88" s="77">
        <f t="shared" si="4"/>
        <v>0</v>
      </c>
    </row>
    <row r="89" spans="1:9">
      <c r="A89" s="3">
        <v>2019</v>
      </c>
      <c r="B89" s="3" t="s">
        <v>35</v>
      </c>
      <c r="C89" s="3">
        <v>29.524000000000001</v>
      </c>
      <c r="D89" s="41"/>
      <c r="E89" s="3">
        <f t="shared" ref="E89:E152" si="5">E77+1</f>
        <v>2019</v>
      </c>
      <c r="F89" s="3" t="s">
        <v>35</v>
      </c>
      <c r="G89" s="202">
        <v>29.524000000000001</v>
      </c>
      <c r="I89" s="77">
        <f t="shared" si="4"/>
        <v>0</v>
      </c>
    </row>
    <row r="90" spans="1:9">
      <c r="A90" s="3">
        <v>2019</v>
      </c>
      <c r="B90" s="3" t="s">
        <v>36</v>
      </c>
      <c r="C90" s="3">
        <v>30.619</v>
      </c>
      <c r="D90" s="41"/>
      <c r="E90" s="3">
        <f t="shared" si="5"/>
        <v>2019</v>
      </c>
      <c r="F90" s="3" t="s">
        <v>36</v>
      </c>
      <c r="G90" s="202">
        <v>30.619</v>
      </c>
      <c r="I90" s="77">
        <f t="shared" si="4"/>
        <v>0</v>
      </c>
    </row>
    <row r="91" spans="1:9">
      <c r="A91" s="3">
        <v>2019</v>
      </c>
      <c r="B91" s="3" t="s">
        <v>41</v>
      </c>
      <c r="C91" s="3">
        <v>30.713999999999999</v>
      </c>
      <c r="D91" s="41"/>
      <c r="E91" s="3">
        <f t="shared" si="5"/>
        <v>2019</v>
      </c>
      <c r="F91" s="3" t="s">
        <v>41</v>
      </c>
      <c r="G91" s="202">
        <v>30.713999999999999</v>
      </c>
      <c r="I91" s="77">
        <f t="shared" si="4"/>
        <v>0</v>
      </c>
    </row>
    <row r="92" spans="1:9">
      <c r="A92" s="3">
        <v>2019</v>
      </c>
      <c r="B92" s="3" t="s">
        <v>42</v>
      </c>
      <c r="C92" s="3">
        <v>30.475999999999999</v>
      </c>
      <c r="D92" s="41"/>
      <c r="E92" s="3">
        <f t="shared" si="5"/>
        <v>2019</v>
      </c>
      <c r="F92" s="3" t="s">
        <v>42</v>
      </c>
      <c r="G92" s="202">
        <v>30.475999999999999</v>
      </c>
      <c r="I92" s="77">
        <f t="shared" si="4"/>
        <v>0</v>
      </c>
    </row>
    <row r="93" spans="1:9">
      <c r="A93" s="3">
        <v>2019</v>
      </c>
      <c r="B93" s="3" t="s">
        <v>43</v>
      </c>
      <c r="C93" s="3">
        <v>31.143000000000001</v>
      </c>
      <c r="D93" s="41"/>
      <c r="E93" s="3">
        <f t="shared" si="5"/>
        <v>2019</v>
      </c>
      <c r="F93" s="3" t="s">
        <v>43</v>
      </c>
      <c r="G93" s="202">
        <v>31.143000000000001</v>
      </c>
      <c r="I93" s="77">
        <f t="shared" si="4"/>
        <v>0</v>
      </c>
    </row>
    <row r="94" spans="1:9">
      <c r="A94" s="3">
        <v>2019</v>
      </c>
      <c r="B94" s="3" t="s">
        <v>44</v>
      </c>
      <c r="C94" s="3">
        <v>30.762</v>
      </c>
      <c r="D94" s="41"/>
      <c r="E94" s="3">
        <f t="shared" si="5"/>
        <v>2019</v>
      </c>
      <c r="F94" s="3" t="s">
        <v>44</v>
      </c>
      <c r="G94" s="202">
        <v>30.762</v>
      </c>
      <c r="I94" s="77">
        <f t="shared" si="4"/>
        <v>0</v>
      </c>
    </row>
    <row r="95" spans="1:9">
      <c r="A95" s="3">
        <v>2019</v>
      </c>
      <c r="B95" s="3" t="s">
        <v>45</v>
      </c>
      <c r="C95" s="3">
        <v>28.619</v>
      </c>
      <c r="D95" s="41"/>
      <c r="E95" s="3">
        <f t="shared" si="5"/>
        <v>2019</v>
      </c>
      <c r="F95" s="3" t="s">
        <v>45</v>
      </c>
      <c r="G95" s="202">
        <v>28.619</v>
      </c>
      <c r="I95" s="77">
        <f t="shared" si="4"/>
        <v>0</v>
      </c>
    </row>
    <row r="96" spans="1:9">
      <c r="A96" s="3">
        <v>2019</v>
      </c>
      <c r="B96" s="3" t="s">
        <v>46</v>
      </c>
      <c r="C96" s="3">
        <v>31.238</v>
      </c>
      <c r="D96" s="41"/>
      <c r="E96" s="3">
        <f t="shared" si="5"/>
        <v>2019</v>
      </c>
      <c r="F96" s="3" t="s">
        <v>46</v>
      </c>
      <c r="G96" s="202">
        <v>31.238</v>
      </c>
      <c r="I96" s="77">
        <f t="shared" si="4"/>
        <v>0</v>
      </c>
    </row>
    <row r="97" spans="1:9">
      <c r="A97" s="3">
        <v>2020</v>
      </c>
      <c r="B97" s="3" t="s">
        <v>31</v>
      </c>
      <c r="C97" s="3">
        <v>32.286000000000001</v>
      </c>
      <c r="D97" s="41"/>
      <c r="E97" s="3">
        <f t="shared" si="5"/>
        <v>2020</v>
      </c>
      <c r="F97" s="3" t="s">
        <v>31</v>
      </c>
      <c r="G97" s="202">
        <v>32.286000000000001</v>
      </c>
      <c r="I97" s="77">
        <f t="shared" si="4"/>
        <v>0</v>
      </c>
    </row>
    <row r="98" spans="1:9">
      <c r="A98" s="3">
        <v>2020</v>
      </c>
      <c r="B98" s="3" t="s">
        <v>32</v>
      </c>
      <c r="C98" s="3">
        <v>30.31</v>
      </c>
      <c r="D98" s="41"/>
      <c r="E98" s="3">
        <f t="shared" si="5"/>
        <v>2020</v>
      </c>
      <c r="F98" s="3" t="s">
        <v>32</v>
      </c>
      <c r="G98" s="202">
        <v>30.31</v>
      </c>
      <c r="I98" s="77">
        <f t="shared" si="4"/>
        <v>0</v>
      </c>
    </row>
    <row r="99" spans="1:9">
      <c r="A99" s="3">
        <v>2020</v>
      </c>
      <c r="B99" s="3" t="s">
        <v>33</v>
      </c>
      <c r="C99" s="3">
        <v>30.024000000000001</v>
      </c>
      <c r="D99" s="41"/>
      <c r="E99" s="3">
        <f t="shared" si="5"/>
        <v>2020</v>
      </c>
      <c r="F99" s="3" t="s">
        <v>33</v>
      </c>
      <c r="G99" s="202">
        <v>30.024000000000001</v>
      </c>
      <c r="I99" s="77">
        <f t="shared" si="4"/>
        <v>0</v>
      </c>
    </row>
    <row r="100" spans="1:9">
      <c r="A100" s="3">
        <v>2020</v>
      </c>
      <c r="B100" s="3" t="s">
        <v>34</v>
      </c>
      <c r="C100" s="3">
        <v>30.713999999999999</v>
      </c>
      <c r="D100" s="41"/>
      <c r="E100" s="3">
        <f t="shared" si="5"/>
        <v>2020</v>
      </c>
      <c r="F100" s="3" t="s">
        <v>34</v>
      </c>
      <c r="G100" s="202">
        <v>30.713999999999999</v>
      </c>
      <c r="I100" s="77">
        <f t="shared" si="4"/>
        <v>0</v>
      </c>
    </row>
    <row r="101" spans="1:9">
      <c r="A101" s="3">
        <v>2020</v>
      </c>
      <c r="B101" s="3" t="s">
        <v>35</v>
      </c>
      <c r="C101" s="3">
        <v>29.524000000000001</v>
      </c>
      <c r="D101" s="41"/>
      <c r="E101" s="3">
        <f t="shared" si="5"/>
        <v>2020</v>
      </c>
      <c r="F101" s="3" t="s">
        <v>35</v>
      </c>
      <c r="G101" s="202">
        <v>29.524000000000001</v>
      </c>
      <c r="I101" s="77">
        <f t="shared" si="4"/>
        <v>0</v>
      </c>
    </row>
    <row r="102" spans="1:9">
      <c r="A102" s="3">
        <v>2020</v>
      </c>
      <c r="B102" s="3" t="s">
        <v>36</v>
      </c>
      <c r="C102" s="3">
        <v>30.619</v>
      </c>
      <c r="D102" s="41"/>
      <c r="E102" s="3">
        <f t="shared" si="5"/>
        <v>2020</v>
      </c>
      <c r="F102" s="3" t="s">
        <v>36</v>
      </c>
      <c r="G102" s="202">
        <v>30.619</v>
      </c>
      <c r="I102" s="77">
        <f t="shared" si="4"/>
        <v>0</v>
      </c>
    </row>
    <row r="103" spans="1:9">
      <c r="A103" s="3">
        <v>2020</v>
      </c>
      <c r="B103" s="3" t="s">
        <v>41</v>
      </c>
      <c r="C103" s="3">
        <v>30.713999999999999</v>
      </c>
      <c r="D103" s="41"/>
      <c r="E103" s="3">
        <f t="shared" si="5"/>
        <v>2020</v>
      </c>
      <c r="F103" s="3" t="s">
        <v>41</v>
      </c>
      <c r="G103" s="202">
        <v>30.713999999999999</v>
      </c>
      <c r="I103" s="77">
        <f t="shared" si="4"/>
        <v>0</v>
      </c>
    </row>
    <row r="104" spans="1:9">
      <c r="A104" s="3">
        <v>2020</v>
      </c>
      <c r="B104" s="3" t="s">
        <v>42</v>
      </c>
      <c r="C104" s="3">
        <v>30.475999999999999</v>
      </c>
      <c r="D104" s="41"/>
      <c r="E104" s="3">
        <f t="shared" si="5"/>
        <v>2020</v>
      </c>
      <c r="F104" s="3" t="s">
        <v>42</v>
      </c>
      <c r="G104" s="202">
        <v>30.475999999999999</v>
      </c>
      <c r="I104" s="77">
        <f t="shared" si="4"/>
        <v>0</v>
      </c>
    </row>
    <row r="105" spans="1:9">
      <c r="A105" s="3">
        <v>2020</v>
      </c>
      <c r="B105" s="3" t="s">
        <v>43</v>
      </c>
      <c r="C105" s="3">
        <v>31.143000000000001</v>
      </c>
      <c r="D105" s="41"/>
      <c r="E105" s="3">
        <f t="shared" si="5"/>
        <v>2020</v>
      </c>
      <c r="F105" s="3" t="s">
        <v>43</v>
      </c>
      <c r="G105" s="202">
        <v>31.143000000000001</v>
      </c>
      <c r="I105" s="77">
        <f t="shared" si="4"/>
        <v>0</v>
      </c>
    </row>
    <row r="106" spans="1:9">
      <c r="A106" s="3">
        <v>2020</v>
      </c>
      <c r="B106" s="3" t="s">
        <v>44</v>
      </c>
      <c r="C106" s="3">
        <v>30.762</v>
      </c>
      <c r="D106" s="41"/>
      <c r="E106" s="3">
        <f t="shared" si="5"/>
        <v>2020</v>
      </c>
      <c r="F106" s="3" t="s">
        <v>44</v>
      </c>
      <c r="G106" s="202">
        <v>30.762</v>
      </c>
      <c r="I106" s="77">
        <f t="shared" si="4"/>
        <v>0</v>
      </c>
    </row>
    <row r="107" spans="1:9">
      <c r="A107" s="3">
        <v>2020</v>
      </c>
      <c r="B107" s="3" t="s">
        <v>45</v>
      </c>
      <c r="C107" s="3">
        <v>28.619</v>
      </c>
      <c r="D107" s="41"/>
      <c r="E107" s="3">
        <f t="shared" si="5"/>
        <v>2020</v>
      </c>
      <c r="F107" s="3" t="s">
        <v>45</v>
      </c>
      <c r="G107" s="202">
        <v>28.619</v>
      </c>
      <c r="I107" s="77">
        <f t="shared" si="4"/>
        <v>0</v>
      </c>
    </row>
    <row r="108" spans="1:9">
      <c r="A108" s="3">
        <v>2020</v>
      </c>
      <c r="B108" s="3" t="s">
        <v>46</v>
      </c>
      <c r="C108" s="3">
        <v>31.238</v>
      </c>
      <c r="D108" s="41"/>
      <c r="E108" s="3">
        <f t="shared" si="5"/>
        <v>2020</v>
      </c>
      <c r="F108" s="3" t="s">
        <v>46</v>
      </c>
      <c r="G108" s="202">
        <v>31.238</v>
      </c>
      <c r="I108" s="77">
        <f t="shared" si="4"/>
        <v>0</v>
      </c>
    </row>
    <row r="109" spans="1:9">
      <c r="A109" s="3">
        <v>2021</v>
      </c>
      <c r="B109" s="3" t="s">
        <v>31</v>
      </c>
      <c r="C109" s="3">
        <v>32.286000000000001</v>
      </c>
      <c r="D109" s="41"/>
      <c r="E109" s="3">
        <f t="shared" si="5"/>
        <v>2021</v>
      </c>
      <c r="F109" s="3" t="s">
        <v>31</v>
      </c>
      <c r="G109" s="202">
        <v>32.286000000000001</v>
      </c>
      <c r="I109" s="77">
        <f t="shared" si="4"/>
        <v>0</v>
      </c>
    </row>
    <row r="110" spans="1:9">
      <c r="A110" s="3">
        <v>2021</v>
      </c>
      <c r="B110" s="3" t="s">
        <v>32</v>
      </c>
      <c r="C110" s="3">
        <v>29.81</v>
      </c>
      <c r="D110" s="41"/>
      <c r="E110" s="3">
        <f t="shared" si="5"/>
        <v>2021</v>
      </c>
      <c r="F110" s="3" t="s">
        <v>32</v>
      </c>
      <c r="G110" s="202">
        <v>29.81</v>
      </c>
      <c r="I110" s="77">
        <f t="shared" si="4"/>
        <v>0</v>
      </c>
    </row>
    <row r="111" spans="1:9">
      <c r="A111" s="3">
        <v>2021</v>
      </c>
      <c r="B111" s="3" t="s">
        <v>33</v>
      </c>
      <c r="C111" s="3">
        <v>29.524000000000001</v>
      </c>
      <c r="D111" s="41"/>
      <c r="E111" s="3">
        <f t="shared" si="5"/>
        <v>2021</v>
      </c>
      <c r="F111" s="3" t="s">
        <v>33</v>
      </c>
      <c r="G111" s="202">
        <v>29.524000000000001</v>
      </c>
      <c r="I111" s="77">
        <f t="shared" si="4"/>
        <v>0</v>
      </c>
    </row>
    <row r="112" spans="1:9">
      <c r="A112" s="3">
        <v>2021</v>
      </c>
      <c r="B112" s="3" t="s">
        <v>34</v>
      </c>
      <c r="C112" s="3">
        <v>30.713999999999999</v>
      </c>
      <c r="D112" s="41"/>
      <c r="E112" s="3">
        <f t="shared" si="5"/>
        <v>2021</v>
      </c>
      <c r="F112" s="3" t="s">
        <v>34</v>
      </c>
      <c r="G112" s="202">
        <v>30.713999999999999</v>
      </c>
      <c r="I112" s="77">
        <f t="shared" si="4"/>
        <v>0</v>
      </c>
    </row>
    <row r="113" spans="1:9">
      <c r="A113" s="3">
        <v>2021</v>
      </c>
      <c r="B113" s="3" t="s">
        <v>35</v>
      </c>
      <c r="C113" s="3">
        <v>29.524000000000001</v>
      </c>
      <c r="D113" s="41"/>
      <c r="E113" s="3">
        <f t="shared" si="5"/>
        <v>2021</v>
      </c>
      <c r="F113" s="3" t="s">
        <v>35</v>
      </c>
      <c r="G113" s="202">
        <v>29.524000000000001</v>
      </c>
      <c r="I113" s="77">
        <f t="shared" si="4"/>
        <v>0</v>
      </c>
    </row>
    <row r="114" spans="1:9">
      <c r="A114" s="3">
        <v>2021</v>
      </c>
      <c r="B114" s="3" t="s">
        <v>36</v>
      </c>
      <c r="C114" s="3">
        <v>30.619</v>
      </c>
      <c r="D114" s="41"/>
      <c r="E114" s="3">
        <f t="shared" si="5"/>
        <v>2021</v>
      </c>
      <c r="F114" s="3" t="s">
        <v>36</v>
      </c>
      <c r="G114" s="202">
        <v>30.619</v>
      </c>
      <c r="I114" s="77">
        <f t="shared" si="4"/>
        <v>0</v>
      </c>
    </row>
    <row r="115" spans="1:9">
      <c r="A115" s="3">
        <v>2021</v>
      </c>
      <c r="B115" s="3" t="s">
        <v>41</v>
      </c>
      <c r="C115" s="3">
        <v>30.713999999999999</v>
      </c>
      <c r="D115" s="41"/>
      <c r="E115" s="3">
        <f t="shared" si="5"/>
        <v>2021</v>
      </c>
      <c r="F115" s="3" t="s">
        <v>41</v>
      </c>
      <c r="G115" s="202">
        <v>30.713999999999999</v>
      </c>
      <c r="I115" s="77">
        <f t="shared" si="4"/>
        <v>0</v>
      </c>
    </row>
    <row r="116" spans="1:9">
      <c r="A116" s="3">
        <v>2021</v>
      </c>
      <c r="B116" s="3" t="s">
        <v>42</v>
      </c>
      <c r="C116" s="3">
        <v>30.475999999999999</v>
      </c>
      <c r="D116" s="41"/>
      <c r="E116" s="3">
        <f t="shared" si="5"/>
        <v>2021</v>
      </c>
      <c r="F116" s="3" t="s">
        <v>42</v>
      </c>
      <c r="G116" s="202">
        <v>30.475999999999999</v>
      </c>
      <c r="I116" s="77">
        <f t="shared" si="4"/>
        <v>0</v>
      </c>
    </row>
    <row r="117" spans="1:9">
      <c r="A117" s="3">
        <v>2021</v>
      </c>
      <c r="B117" s="3" t="s">
        <v>43</v>
      </c>
      <c r="C117" s="3">
        <v>31.143000000000001</v>
      </c>
      <c r="D117" s="41"/>
      <c r="E117" s="3">
        <f t="shared" si="5"/>
        <v>2021</v>
      </c>
      <c r="F117" s="3" t="s">
        <v>43</v>
      </c>
      <c r="G117" s="202">
        <v>31.143000000000001</v>
      </c>
      <c r="I117" s="77">
        <f t="shared" si="4"/>
        <v>0</v>
      </c>
    </row>
    <row r="118" spans="1:9">
      <c r="A118" s="3">
        <v>2021</v>
      </c>
      <c r="B118" s="3" t="s">
        <v>44</v>
      </c>
      <c r="C118" s="3">
        <v>30.762</v>
      </c>
      <c r="D118" s="41"/>
      <c r="E118" s="3">
        <f t="shared" si="5"/>
        <v>2021</v>
      </c>
      <c r="F118" s="3" t="s">
        <v>44</v>
      </c>
      <c r="G118" s="202">
        <v>30.762</v>
      </c>
      <c r="I118" s="77">
        <f t="shared" si="4"/>
        <v>0</v>
      </c>
    </row>
    <row r="119" spans="1:9">
      <c r="A119" s="3">
        <v>2021</v>
      </c>
      <c r="B119" s="3" t="s">
        <v>45</v>
      </c>
      <c r="C119" s="3">
        <v>28.619</v>
      </c>
      <c r="D119" s="41"/>
      <c r="E119" s="3">
        <f t="shared" si="5"/>
        <v>2021</v>
      </c>
      <c r="F119" s="3" t="s">
        <v>45</v>
      </c>
      <c r="G119" s="202">
        <v>28.619</v>
      </c>
      <c r="I119" s="77">
        <f t="shared" si="4"/>
        <v>0</v>
      </c>
    </row>
    <row r="120" spans="1:9">
      <c r="A120" s="3">
        <v>2021</v>
      </c>
      <c r="B120" s="3" t="s">
        <v>46</v>
      </c>
      <c r="C120" s="3">
        <v>31.238</v>
      </c>
      <c r="D120" s="41"/>
      <c r="E120" s="3">
        <f t="shared" si="5"/>
        <v>2021</v>
      </c>
      <c r="F120" s="3" t="s">
        <v>46</v>
      </c>
      <c r="G120" s="202">
        <v>31.238</v>
      </c>
      <c r="I120" s="77">
        <f t="shared" si="4"/>
        <v>0</v>
      </c>
    </row>
    <row r="121" spans="1:9">
      <c r="A121" s="3">
        <v>2022</v>
      </c>
      <c r="B121" s="3" t="s">
        <v>31</v>
      </c>
      <c r="C121" s="3">
        <v>32.286000000000001</v>
      </c>
      <c r="D121" s="41"/>
      <c r="E121" s="3">
        <f t="shared" si="5"/>
        <v>2022</v>
      </c>
      <c r="F121" s="3" t="s">
        <v>31</v>
      </c>
      <c r="G121" s="202">
        <v>32.286000000000001</v>
      </c>
      <c r="I121" s="77">
        <f t="shared" si="4"/>
        <v>0</v>
      </c>
    </row>
    <row r="122" spans="1:9">
      <c r="A122" s="3">
        <v>2022</v>
      </c>
      <c r="B122" s="3" t="s">
        <v>32</v>
      </c>
      <c r="C122" s="3">
        <v>29.81</v>
      </c>
      <c r="D122" s="41"/>
      <c r="E122" s="3">
        <f t="shared" si="5"/>
        <v>2022</v>
      </c>
      <c r="F122" s="3" t="s">
        <v>32</v>
      </c>
      <c r="G122" s="202">
        <v>29.81</v>
      </c>
      <c r="I122" s="77">
        <f t="shared" si="4"/>
        <v>0</v>
      </c>
    </row>
    <row r="123" spans="1:9">
      <c r="A123" s="3">
        <v>2022</v>
      </c>
      <c r="B123" s="3" t="s">
        <v>33</v>
      </c>
      <c r="C123" s="3">
        <v>29.524000000000001</v>
      </c>
      <c r="D123" s="41"/>
      <c r="E123" s="3">
        <f t="shared" si="5"/>
        <v>2022</v>
      </c>
      <c r="F123" s="3" t="s">
        <v>33</v>
      </c>
      <c r="G123" s="202">
        <v>29.524000000000001</v>
      </c>
      <c r="I123" s="77">
        <f t="shared" si="4"/>
        <v>0</v>
      </c>
    </row>
    <row r="124" spans="1:9">
      <c r="A124" s="3">
        <v>2022</v>
      </c>
      <c r="B124" s="3" t="s">
        <v>34</v>
      </c>
      <c r="C124" s="3">
        <v>30.713999999999999</v>
      </c>
      <c r="D124" s="41"/>
      <c r="E124" s="3">
        <f t="shared" si="5"/>
        <v>2022</v>
      </c>
      <c r="F124" s="3" t="s">
        <v>34</v>
      </c>
      <c r="G124" s="202">
        <v>30.713999999999999</v>
      </c>
      <c r="I124" s="77">
        <f t="shared" si="4"/>
        <v>0</v>
      </c>
    </row>
    <row r="125" spans="1:9">
      <c r="A125" s="3">
        <v>2022</v>
      </c>
      <c r="B125" s="3" t="s">
        <v>35</v>
      </c>
      <c r="C125" s="3">
        <v>29.524000000000001</v>
      </c>
      <c r="D125" s="41"/>
      <c r="E125" s="3">
        <f t="shared" si="5"/>
        <v>2022</v>
      </c>
      <c r="F125" s="3" t="s">
        <v>35</v>
      </c>
      <c r="G125" s="202">
        <v>29.524000000000001</v>
      </c>
      <c r="I125" s="77">
        <f t="shared" si="4"/>
        <v>0</v>
      </c>
    </row>
    <row r="126" spans="1:9">
      <c r="A126" s="3">
        <v>2022</v>
      </c>
      <c r="B126" s="3" t="s">
        <v>36</v>
      </c>
      <c r="C126" s="3">
        <v>30.619</v>
      </c>
      <c r="D126" s="41"/>
      <c r="E126" s="3">
        <f t="shared" si="5"/>
        <v>2022</v>
      </c>
      <c r="F126" s="3" t="s">
        <v>36</v>
      </c>
      <c r="G126" s="202">
        <v>30.619</v>
      </c>
      <c r="I126" s="77">
        <f t="shared" si="4"/>
        <v>0</v>
      </c>
    </row>
    <row r="127" spans="1:9">
      <c r="A127" s="3">
        <v>2022</v>
      </c>
      <c r="B127" s="3" t="s">
        <v>41</v>
      </c>
      <c r="C127" s="3">
        <v>30.713999999999999</v>
      </c>
      <c r="D127" s="41"/>
      <c r="E127" s="3">
        <f t="shared" si="5"/>
        <v>2022</v>
      </c>
      <c r="F127" s="3" t="s">
        <v>41</v>
      </c>
      <c r="G127" s="202">
        <v>30.713999999999999</v>
      </c>
      <c r="I127" s="77">
        <f t="shared" si="4"/>
        <v>0</v>
      </c>
    </row>
    <row r="128" spans="1:9">
      <c r="A128" s="3">
        <v>2022</v>
      </c>
      <c r="B128" s="3" t="s">
        <v>42</v>
      </c>
      <c r="C128" s="3">
        <v>30.475999999999999</v>
      </c>
      <c r="D128" s="41"/>
      <c r="E128" s="3">
        <f t="shared" si="5"/>
        <v>2022</v>
      </c>
      <c r="F128" s="3" t="s">
        <v>42</v>
      </c>
      <c r="G128" s="202">
        <v>30.475999999999999</v>
      </c>
      <c r="I128" s="77">
        <f t="shared" si="4"/>
        <v>0</v>
      </c>
    </row>
    <row r="129" spans="1:9">
      <c r="A129" s="3">
        <v>2022</v>
      </c>
      <c r="B129" s="3" t="s">
        <v>43</v>
      </c>
      <c r="C129" s="3">
        <v>31.143000000000001</v>
      </c>
      <c r="D129" s="41"/>
      <c r="E129" s="3">
        <f t="shared" si="5"/>
        <v>2022</v>
      </c>
      <c r="F129" s="3" t="s">
        <v>43</v>
      </c>
      <c r="G129" s="202">
        <v>31.143000000000001</v>
      </c>
      <c r="I129" s="77">
        <f t="shared" si="4"/>
        <v>0</v>
      </c>
    </row>
    <row r="130" spans="1:9">
      <c r="A130" s="3">
        <v>2022</v>
      </c>
      <c r="B130" s="3" t="s">
        <v>44</v>
      </c>
      <c r="C130" s="3">
        <v>30.762</v>
      </c>
      <c r="D130" s="41"/>
      <c r="E130" s="3">
        <f t="shared" si="5"/>
        <v>2022</v>
      </c>
      <c r="F130" s="3" t="s">
        <v>44</v>
      </c>
      <c r="G130" s="202">
        <v>30.762</v>
      </c>
      <c r="I130" s="77">
        <f t="shared" si="4"/>
        <v>0</v>
      </c>
    </row>
    <row r="131" spans="1:9">
      <c r="A131" s="3">
        <v>2022</v>
      </c>
      <c r="B131" s="3" t="s">
        <v>45</v>
      </c>
      <c r="C131" s="3">
        <v>28.619</v>
      </c>
      <c r="D131" s="41"/>
      <c r="E131" s="3">
        <f t="shared" si="5"/>
        <v>2022</v>
      </c>
      <c r="F131" s="3" t="s">
        <v>45</v>
      </c>
      <c r="G131" s="202">
        <v>28.619</v>
      </c>
      <c r="I131" s="77">
        <f t="shared" si="4"/>
        <v>0</v>
      </c>
    </row>
    <row r="132" spans="1:9">
      <c r="A132" s="3">
        <v>2022</v>
      </c>
      <c r="B132" s="3" t="s">
        <v>46</v>
      </c>
      <c r="C132" s="3">
        <v>31.238</v>
      </c>
      <c r="D132" s="41"/>
      <c r="E132" s="3">
        <f t="shared" si="5"/>
        <v>2022</v>
      </c>
      <c r="F132" s="3" t="s">
        <v>46</v>
      </c>
      <c r="G132" s="202">
        <v>31.238</v>
      </c>
      <c r="I132" s="77">
        <f t="shared" si="4"/>
        <v>0</v>
      </c>
    </row>
    <row r="133" spans="1:9">
      <c r="A133" s="3">
        <v>2023</v>
      </c>
      <c r="B133" s="3" t="s">
        <v>31</v>
      </c>
      <c r="C133" s="3">
        <v>32.286000000000001</v>
      </c>
      <c r="D133" s="41"/>
      <c r="E133" s="3">
        <f t="shared" si="5"/>
        <v>2023</v>
      </c>
      <c r="F133" s="3" t="s">
        <v>31</v>
      </c>
      <c r="G133" s="202">
        <v>32.286000000000001</v>
      </c>
      <c r="I133" s="77">
        <f t="shared" si="4"/>
        <v>0</v>
      </c>
    </row>
    <row r="134" spans="1:9">
      <c r="A134" s="3">
        <v>2023</v>
      </c>
      <c r="B134" s="3" t="s">
        <v>32</v>
      </c>
      <c r="C134" s="3">
        <v>29.81</v>
      </c>
      <c r="D134" s="41"/>
      <c r="E134" s="3">
        <f t="shared" si="5"/>
        <v>2023</v>
      </c>
      <c r="F134" s="3" t="s">
        <v>32</v>
      </c>
      <c r="G134" s="202">
        <v>29.81</v>
      </c>
      <c r="I134" s="77">
        <f t="shared" si="4"/>
        <v>0</v>
      </c>
    </row>
    <row r="135" spans="1:9">
      <c r="A135" s="3">
        <v>2023</v>
      </c>
      <c r="B135" s="3" t="s">
        <v>33</v>
      </c>
      <c r="C135" s="3">
        <v>29.524000000000001</v>
      </c>
      <c r="D135" s="41"/>
      <c r="E135" s="3">
        <f t="shared" si="5"/>
        <v>2023</v>
      </c>
      <c r="F135" s="3" t="s">
        <v>33</v>
      </c>
      <c r="G135" s="202">
        <v>29.524000000000001</v>
      </c>
      <c r="I135" s="77">
        <f t="shared" ref="I135:I198" si="6">G135-C135</f>
        <v>0</v>
      </c>
    </row>
    <row r="136" spans="1:9">
      <c r="A136" s="3">
        <v>2023</v>
      </c>
      <c r="B136" s="3" t="s">
        <v>34</v>
      </c>
      <c r="C136" s="3">
        <v>30.713999999999999</v>
      </c>
      <c r="D136" s="41"/>
      <c r="E136" s="3">
        <f t="shared" si="5"/>
        <v>2023</v>
      </c>
      <c r="F136" s="3" t="s">
        <v>34</v>
      </c>
      <c r="G136" s="202">
        <v>30.713999999999999</v>
      </c>
      <c r="I136" s="77">
        <f t="shared" si="6"/>
        <v>0</v>
      </c>
    </row>
    <row r="137" spans="1:9">
      <c r="A137" s="3">
        <v>2023</v>
      </c>
      <c r="B137" s="3" t="s">
        <v>35</v>
      </c>
      <c r="C137" s="3">
        <v>29.524000000000001</v>
      </c>
      <c r="D137" s="41"/>
      <c r="E137" s="3">
        <f t="shared" si="5"/>
        <v>2023</v>
      </c>
      <c r="F137" s="3" t="s">
        <v>35</v>
      </c>
      <c r="G137" s="202">
        <v>29.524000000000001</v>
      </c>
      <c r="I137" s="77">
        <f t="shared" si="6"/>
        <v>0</v>
      </c>
    </row>
    <row r="138" spans="1:9">
      <c r="A138" s="3">
        <v>2023</v>
      </c>
      <c r="B138" s="3" t="s">
        <v>36</v>
      </c>
      <c r="C138" s="3">
        <v>30.619</v>
      </c>
      <c r="D138" s="41"/>
      <c r="E138" s="3">
        <f t="shared" si="5"/>
        <v>2023</v>
      </c>
      <c r="F138" s="3" t="s">
        <v>36</v>
      </c>
      <c r="G138" s="202">
        <v>30.619</v>
      </c>
      <c r="I138" s="77">
        <f t="shared" si="6"/>
        <v>0</v>
      </c>
    </row>
    <row r="139" spans="1:9">
      <c r="A139" s="3">
        <v>2023</v>
      </c>
      <c r="B139" s="3" t="s">
        <v>41</v>
      </c>
      <c r="C139" s="3">
        <v>30.713999999999999</v>
      </c>
      <c r="D139" s="41"/>
      <c r="E139" s="3">
        <f t="shared" si="5"/>
        <v>2023</v>
      </c>
      <c r="F139" s="3" t="s">
        <v>41</v>
      </c>
      <c r="G139" s="202">
        <v>30.713999999999999</v>
      </c>
      <c r="I139" s="77">
        <f t="shared" si="6"/>
        <v>0</v>
      </c>
    </row>
    <row r="140" spans="1:9">
      <c r="A140" s="3">
        <v>2023</v>
      </c>
      <c r="B140" s="3" t="s">
        <v>42</v>
      </c>
      <c r="C140" s="3">
        <v>30.475999999999999</v>
      </c>
      <c r="D140" s="41"/>
      <c r="E140" s="3">
        <f t="shared" si="5"/>
        <v>2023</v>
      </c>
      <c r="F140" s="3" t="s">
        <v>42</v>
      </c>
      <c r="G140" s="202">
        <v>30.475999999999999</v>
      </c>
      <c r="I140" s="77">
        <f t="shared" si="6"/>
        <v>0</v>
      </c>
    </row>
    <row r="141" spans="1:9">
      <c r="A141" s="3">
        <v>2023</v>
      </c>
      <c r="B141" s="3" t="s">
        <v>43</v>
      </c>
      <c r="C141" s="3">
        <v>31.143000000000001</v>
      </c>
      <c r="D141" s="41"/>
      <c r="E141" s="3">
        <f t="shared" si="5"/>
        <v>2023</v>
      </c>
      <c r="F141" s="3" t="s">
        <v>43</v>
      </c>
      <c r="G141" s="202">
        <v>31.143000000000001</v>
      </c>
      <c r="I141" s="77">
        <f t="shared" si="6"/>
        <v>0</v>
      </c>
    </row>
    <row r="142" spans="1:9">
      <c r="A142" s="3">
        <v>2023</v>
      </c>
      <c r="B142" s="3" t="s">
        <v>44</v>
      </c>
      <c r="C142" s="3">
        <v>30.762</v>
      </c>
      <c r="D142" s="41"/>
      <c r="E142" s="3">
        <f t="shared" si="5"/>
        <v>2023</v>
      </c>
      <c r="F142" s="3" t="s">
        <v>44</v>
      </c>
      <c r="G142" s="202">
        <v>30.762</v>
      </c>
      <c r="I142" s="77">
        <f t="shared" si="6"/>
        <v>0</v>
      </c>
    </row>
    <row r="143" spans="1:9">
      <c r="A143" s="3">
        <v>2023</v>
      </c>
      <c r="B143" s="3" t="s">
        <v>45</v>
      </c>
      <c r="C143" s="3">
        <v>28.619</v>
      </c>
      <c r="D143" s="41"/>
      <c r="E143" s="3">
        <f t="shared" si="5"/>
        <v>2023</v>
      </c>
      <c r="F143" s="3" t="s">
        <v>45</v>
      </c>
      <c r="G143" s="202">
        <v>28.619</v>
      </c>
      <c r="I143" s="77">
        <f t="shared" si="6"/>
        <v>0</v>
      </c>
    </row>
    <row r="144" spans="1:9">
      <c r="A144" s="3">
        <v>2023</v>
      </c>
      <c r="B144" s="3" t="s">
        <v>46</v>
      </c>
      <c r="C144" s="3">
        <v>31.238</v>
      </c>
      <c r="D144" s="41"/>
      <c r="E144" s="3">
        <f t="shared" si="5"/>
        <v>2023</v>
      </c>
      <c r="F144" s="3" t="s">
        <v>46</v>
      </c>
      <c r="G144" s="202">
        <v>31.238</v>
      </c>
      <c r="I144" s="77">
        <f t="shared" si="6"/>
        <v>0</v>
      </c>
    </row>
    <row r="145" spans="1:9">
      <c r="A145" s="3">
        <v>2024</v>
      </c>
      <c r="B145" s="3" t="s">
        <v>31</v>
      </c>
      <c r="C145" s="3">
        <v>32.286000000000001</v>
      </c>
      <c r="D145" s="41"/>
      <c r="E145" s="3">
        <f t="shared" si="5"/>
        <v>2024</v>
      </c>
      <c r="F145" s="3" t="s">
        <v>31</v>
      </c>
      <c r="G145" s="202">
        <v>32.286000000000001</v>
      </c>
      <c r="I145" s="77">
        <f t="shared" si="6"/>
        <v>0</v>
      </c>
    </row>
    <row r="146" spans="1:9">
      <c r="A146" s="3">
        <v>2024</v>
      </c>
      <c r="B146" s="3" t="s">
        <v>32</v>
      </c>
      <c r="C146" s="3">
        <v>30.31</v>
      </c>
      <c r="D146" s="41"/>
      <c r="E146" s="3">
        <f t="shared" si="5"/>
        <v>2024</v>
      </c>
      <c r="F146" s="3" t="s">
        <v>32</v>
      </c>
      <c r="G146" s="202">
        <v>30.31</v>
      </c>
      <c r="I146" s="77">
        <f t="shared" si="6"/>
        <v>0</v>
      </c>
    </row>
    <row r="147" spans="1:9">
      <c r="A147" s="3">
        <v>2024</v>
      </c>
      <c r="B147" s="3" t="s">
        <v>33</v>
      </c>
      <c r="C147" s="3">
        <v>30.024000000000001</v>
      </c>
      <c r="D147" s="41"/>
      <c r="E147" s="3">
        <f t="shared" si="5"/>
        <v>2024</v>
      </c>
      <c r="F147" s="3" t="s">
        <v>33</v>
      </c>
      <c r="G147" s="202">
        <v>30.024000000000001</v>
      </c>
      <c r="I147" s="77">
        <f t="shared" si="6"/>
        <v>0</v>
      </c>
    </row>
    <row r="148" spans="1:9">
      <c r="A148" s="3">
        <v>2024</v>
      </c>
      <c r="B148" s="3" t="s">
        <v>34</v>
      </c>
      <c r="C148" s="3">
        <v>30.713999999999999</v>
      </c>
      <c r="D148" s="41"/>
      <c r="E148" s="3">
        <f t="shared" si="5"/>
        <v>2024</v>
      </c>
      <c r="F148" s="3" t="s">
        <v>34</v>
      </c>
      <c r="G148" s="202">
        <v>30.713999999999999</v>
      </c>
      <c r="I148" s="77">
        <f t="shared" si="6"/>
        <v>0</v>
      </c>
    </row>
    <row r="149" spans="1:9">
      <c r="A149" s="3">
        <v>2024</v>
      </c>
      <c r="B149" s="3" t="s">
        <v>35</v>
      </c>
      <c r="C149" s="3">
        <v>29.524000000000001</v>
      </c>
      <c r="D149" s="41"/>
      <c r="E149" s="3">
        <f t="shared" si="5"/>
        <v>2024</v>
      </c>
      <c r="F149" s="3" t="s">
        <v>35</v>
      </c>
      <c r="G149" s="202">
        <v>29.524000000000001</v>
      </c>
      <c r="I149" s="77">
        <f t="shared" si="6"/>
        <v>0</v>
      </c>
    </row>
    <row r="150" spans="1:9">
      <c r="A150" s="3">
        <v>2024</v>
      </c>
      <c r="B150" s="3" t="s">
        <v>36</v>
      </c>
      <c r="C150" s="3">
        <v>30.619</v>
      </c>
      <c r="D150" s="41"/>
      <c r="E150" s="3">
        <f t="shared" si="5"/>
        <v>2024</v>
      </c>
      <c r="F150" s="3" t="s">
        <v>36</v>
      </c>
      <c r="G150" s="202">
        <v>30.619</v>
      </c>
      <c r="I150" s="77">
        <f t="shared" si="6"/>
        <v>0</v>
      </c>
    </row>
    <row r="151" spans="1:9">
      <c r="A151" s="3">
        <v>2024</v>
      </c>
      <c r="B151" s="3" t="s">
        <v>41</v>
      </c>
      <c r="C151" s="3">
        <v>30.713999999999999</v>
      </c>
      <c r="D151" s="41"/>
      <c r="E151" s="3">
        <f t="shared" si="5"/>
        <v>2024</v>
      </c>
      <c r="F151" s="3" t="s">
        <v>41</v>
      </c>
      <c r="G151" s="202">
        <v>30.713999999999999</v>
      </c>
      <c r="I151" s="77">
        <f t="shared" si="6"/>
        <v>0</v>
      </c>
    </row>
    <row r="152" spans="1:9">
      <c r="A152" s="3">
        <v>2024</v>
      </c>
      <c r="B152" s="3" t="s">
        <v>42</v>
      </c>
      <c r="C152" s="3">
        <v>30.475999999999999</v>
      </c>
      <c r="D152" s="41"/>
      <c r="E152" s="3">
        <f t="shared" si="5"/>
        <v>2024</v>
      </c>
      <c r="F152" s="3" t="s">
        <v>42</v>
      </c>
      <c r="G152" s="202">
        <v>30.475999999999999</v>
      </c>
      <c r="I152" s="77">
        <f t="shared" si="6"/>
        <v>0</v>
      </c>
    </row>
    <row r="153" spans="1:9">
      <c r="A153" s="3">
        <v>2024</v>
      </c>
      <c r="B153" s="3" t="s">
        <v>43</v>
      </c>
      <c r="C153" s="3">
        <v>31.143000000000001</v>
      </c>
      <c r="D153" s="41"/>
      <c r="E153" s="3">
        <f t="shared" ref="E153:E216" si="7">E141+1</f>
        <v>2024</v>
      </c>
      <c r="F153" s="3" t="s">
        <v>43</v>
      </c>
      <c r="G153" s="202">
        <v>31.143000000000001</v>
      </c>
      <c r="I153" s="77">
        <f t="shared" si="6"/>
        <v>0</v>
      </c>
    </row>
    <row r="154" spans="1:9">
      <c r="A154" s="3">
        <v>2024</v>
      </c>
      <c r="B154" s="3" t="s">
        <v>44</v>
      </c>
      <c r="C154" s="3">
        <v>30.762</v>
      </c>
      <c r="D154" s="41"/>
      <c r="E154" s="3">
        <f t="shared" si="7"/>
        <v>2024</v>
      </c>
      <c r="F154" s="3" t="s">
        <v>44</v>
      </c>
      <c r="G154" s="202">
        <v>30.762</v>
      </c>
      <c r="I154" s="77">
        <f t="shared" si="6"/>
        <v>0</v>
      </c>
    </row>
    <row r="155" spans="1:9">
      <c r="A155" s="3">
        <v>2024</v>
      </c>
      <c r="B155" s="3" t="s">
        <v>45</v>
      </c>
      <c r="C155" s="3">
        <v>28.619</v>
      </c>
      <c r="D155" s="41"/>
      <c r="E155" s="3">
        <f t="shared" si="7"/>
        <v>2024</v>
      </c>
      <c r="F155" s="3" t="s">
        <v>45</v>
      </c>
      <c r="G155" s="202">
        <v>28.619</v>
      </c>
      <c r="I155" s="77">
        <f t="shared" si="6"/>
        <v>0</v>
      </c>
    </row>
    <row r="156" spans="1:9">
      <c r="A156" s="3">
        <v>2024</v>
      </c>
      <c r="B156" s="3" t="s">
        <v>46</v>
      </c>
      <c r="C156" s="3">
        <v>31.238</v>
      </c>
      <c r="D156" s="41"/>
      <c r="E156" s="3">
        <f t="shared" si="7"/>
        <v>2024</v>
      </c>
      <c r="F156" s="3" t="s">
        <v>46</v>
      </c>
      <c r="G156" s="202">
        <v>31.238</v>
      </c>
      <c r="I156" s="77">
        <f t="shared" si="6"/>
        <v>0</v>
      </c>
    </row>
    <row r="157" spans="1:9">
      <c r="A157" s="3">
        <v>2025</v>
      </c>
      <c r="B157" s="3" t="s">
        <v>31</v>
      </c>
      <c r="C157" s="3">
        <v>32.286000000000001</v>
      </c>
      <c r="D157" s="41"/>
      <c r="E157" s="3">
        <f t="shared" si="7"/>
        <v>2025</v>
      </c>
      <c r="F157" s="3" t="s">
        <v>31</v>
      </c>
      <c r="G157" s="202">
        <v>32.286000000000001</v>
      </c>
      <c r="I157" s="77">
        <f t="shared" si="6"/>
        <v>0</v>
      </c>
    </row>
    <row r="158" spans="1:9">
      <c r="A158" s="3">
        <v>2025</v>
      </c>
      <c r="B158" s="3" t="s">
        <v>32</v>
      </c>
      <c r="C158" s="3">
        <v>29.81</v>
      </c>
      <c r="D158" s="41"/>
      <c r="E158" s="3">
        <f t="shared" si="7"/>
        <v>2025</v>
      </c>
      <c r="F158" s="3" t="s">
        <v>32</v>
      </c>
      <c r="G158" s="202">
        <v>29.81</v>
      </c>
      <c r="I158" s="77">
        <f t="shared" si="6"/>
        <v>0</v>
      </c>
    </row>
    <row r="159" spans="1:9">
      <c r="A159" s="3">
        <v>2025</v>
      </c>
      <c r="B159" s="3" t="s">
        <v>33</v>
      </c>
      <c r="C159" s="3">
        <v>29.524000000000001</v>
      </c>
      <c r="D159" s="41"/>
      <c r="E159" s="3">
        <f t="shared" si="7"/>
        <v>2025</v>
      </c>
      <c r="F159" s="3" t="s">
        <v>33</v>
      </c>
      <c r="G159" s="202">
        <v>29.524000000000001</v>
      </c>
      <c r="I159" s="77">
        <f t="shared" si="6"/>
        <v>0</v>
      </c>
    </row>
    <row r="160" spans="1:9">
      <c r="A160" s="3">
        <v>2025</v>
      </c>
      <c r="B160" s="3" t="s">
        <v>34</v>
      </c>
      <c r="C160" s="3">
        <v>30.713999999999999</v>
      </c>
      <c r="D160" s="41"/>
      <c r="E160" s="3">
        <f t="shared" si="7"/>
        <v>2025</v>
      </c>
      <c r="F160" s="3" t="s">
        <v>34</v>
      </c>
      <c r="G160" s="202">
        <v>30.713999999999999</v>
      </c>
      <c r="I160" s="77">
        <f t="shared" si="6"/>
        <v>0</v>
      </c>
    </row>
    <row r="161" spans="1:9">
      <c r="A161" s="3">
        <v>2025</v>
      </c>
      <c r="B161" s="3" t="s">
        <v>35</v>
      </c>
      <c r="C161" s="3">
        <v>29.524000000000001</v>
      </c>
      <c r="D161" s="41"/>
      <c r="E161" s="3">
        <f t="shared" si="7"/>
        <v>2025</v>
      </c>
      <c r="F161" s="3" t="s">
        <v>35</v>
      </c>
      <c r="G161" s="202">
        <v>29.524000000000001</v>
      </c>
      <c r="I161" s="77">
        <f t="shared" si="6"/>
        <v>0</v>
      </c>
    </row>
    <row r="162" spans="1:9">
      <c r="A162" s="3">
        <v>2025</v>
      </c>
      <c r="B162" s="3" t="s">
        <v>36</v>
      </c>
      <c r="C162" s="3">
        <v>30.619</v>
      </c>
      <c r="D162" s="41"/>
      <c r="E162" s="3">
        <f t="shared" si="7"/>
        <v>2025</v>
      </c>
      <c r="F162" s="3" t="s">
        <v>36</v>
      </c>
      <c r="G162" s="202">
        <v>30.619</v>
      </c>
      <c r="I162" s="77">
        <f t="shared" si="6"/>
        <v>0</v>
      </c>
    </row>
    <row r="163" spans="1:9">
      <c r="A163" s="3">
        <v>2025</v>
      </c>
      <c r="B163" s="3" t="s">
        <v>41</v>
      </c>
      <c r="C163" s="3">
        <v>30.713999999999999</v>
      </c>
      <c r="D163" s="41"/>
      <c r="E163" s="3">
        <f t="shared" si="7"/>
        <v>2025</v>
      </c>
      <c r="F163" s="3" t="s">
        <v>41</v>
      </c>
      <c r="G163" s="202">
        <v>30.713999999999999</v>
      </c>
      <c r="I163" s="77">
        <f t="shared" si="6"/>
        <v>0</v>
      </c>
    </row>
    <row r="164" spans="1:9">
      <c r="A164" s="3">
        <v>2025</v>
      </c>
      <c r="B164" s="3" t="s">
        <v>42</v>
      </c>
      <c r="C164" s="3">
        <v>30.475999999999999</v>
      </c>
      <c r="D164" s="41"/>
      <c r="E164" s="3">
        <f t="shared" si="7"/>
        <v>2025</v>
      </c>
      <c r="F164" s="3" t="s">
        <v>42</v>
      </c>
      <c r="G164" s="202">
        <v>30.475999999999999</v>
      </c>
      <c r="I164" s="77">
        <f t="shared" si="6"/>
        <v>0</v>
      </c>
    </row>
    <row r="165" spans="1:9">
      <c r="A165" s="3">
        <v>2025</v>
      </c>
      <c r="B165" s="3" t="s">
        <v>43</v>
      </c>
      <c r="C165" s="3">
        <v>31.143000000000001</v>
      </c>
      <c r="D165" s="41"/>
      <c r="E165" s="3">
        <f t="shared" si="7"/>
        <v>2025</v>
      </c>
      <c r="F165" s="3" t="s">
        <v>43</v>
      </c>
      <c r="G165" s="202">
        <v>31.143000000000001</v>
      </c>
      <c r="I165" s="77">
        <f t="shared" si="6"/>
        <v>0</v>
      </c>
    </row>
    <row r="166" spans="1:9">
      <c r="A166" s="3">
        <v>2025</v>
      </c>
      <c r="B166" s="3" t="s">
        <v>44</v>
      </c>
      <c r="C166" s="3">
        <v>30.762</v>
      </c>
      <c r="D166" s="41"/>
      <c r="E166" s="3">
        <f t="shared" si="7"/>
        <v>2025</v>
      </c>
      <c r="F166" s="3" t="s">
        <v>44</v>
      </c>
      <c r="G166" s="202">
        <v>30.762</v>
      </c>
      <c r="I166" s="77">
        <f t="shared" si="6"/>
        <v>0</v>
      </c>
    </row>
    <row r="167" spans="1:9">
      <c r="A167" s="3">
        <v>2025</v>
      </c>
      <c r="B167" s="3" t="s">
        <v>45</v>
      </c>
      <c r="C167" s="3">
        <v>28.619</v>
      </c>
      <c r="D167" s="41"/>
      <c r="E167" s="3">
        <f t="shared" si="7"/>
        <v>2025</v>
      </c>
      <c r="F167" s="3" t="s">
        <v>45</v>
      </c>
      <c r="G167" s="202">
        <v>28.619</v>
      </c>
      <c r="I167" s="77">
        <f t="shared" si="6"/>
        <v>0</v>
      </c>
    </row>
    <row r="168" spans="1:9">
      <c r="A168" s="3">
        <v>2025</v>
      </c>
      <c r="B168" s="3" t="s">
        <v>46</v>
      </c>
      <c r="C168" s="3">
        <v>31.238</v>
      </c>
      <c r="D168" s="41"/>
      <c r="E168" s="3">
        <f t="shared" si="7"/>
        <v>2025</v>
      </c>
      <c r="F168" s="3" t="s">
        <v>46</v>
      </c>
      <c r="G168" s="202">
        <v>31.238</v>
      </c>
      <c r="I168" s="77">
        <f t="shared" si="6"/>
        <v>0</v>
      </c>
    </row>
    <row r="169" spans="1:9">
      <c r="A169" s="3">
        <v>2026</v>
      </c>
      <c r="B169" s="3" t="s">
        <v>31</v>
      </c>
      <c r="C169" s="3">
        <v>32.286000000000001</v>
      </c>
      <c r="D169" s="41"/>
      <c r="E169" s="3">
        <f t="shared" si="7"/>
        <v>2026</v>
      </c>
      <c r="F169" s="3" t="s">
        <v>31</v>
      </c>
      <c r="G169" s="202">
        <v>32.286000000000001</v>
      </c>
      <c r="I169" s="77">
        <f t="shared" si="6"/>
        <v>0</v>
      </c>
    </row>
    <row r="170" spans="1:9">
      <c r="A170" s="3">
        <v>2026</v>
      </c>
      <c r="B170" s="3" t="s">
        <v>32</v>
      </c>
      <c r="C170" s="3">
        <v>29.81</v>
      </c>
      <c r="D170" s="41"/>
      <c r="E170" s="3">
        <f t="shared" si="7"/>
        <v>2026</v>
      </c>
      <c r="F170" s="3" t="s">
        <v>32</v>
      </c>
      <c r="G170" s="202">
        <v>29.81</v>
      </c>
      <c r="I170" s="77">
        <f t="shared" si="6"/>
        <v>0</v>
      </c>
    </row>
    <row r="171" spans="1:9">
      <c r="A171" s="3">
        <v>2026</v>
      </c>
      <c r="B171" s="3" t="s">
        <v>33</v>
      </c>
      <c r="C171" s="3">
        <v>29.524000000000001</v>
      </c>
      <c r="D171" s="41"/>
      <c r="E171" s="3">
        <f t="shared" si="7"/>
        <v>2026</v>
      </c>
      <c r="F171" s="3" t="s">
        <v>33</v>
      </c>
      <c r="G171" s="202">
        <v>29.524000000000001</v>
      </c>
      <c r="I171" s="77">
        <f t="shared" si="6"/>
        <v>0</v>
      </c>
    </row>
    <row r="172" spans="1:9">
      <c r="A172" s="3">
        <v>2026</v>
      </c>
      <c r="B172" s="3" t="s">
        <v>34</v>
      </c>
      <c r="C172" s="3">
        <v>30.713999999999999</v>
      </c>
      <c r="D172" s="41"/>
      <c r="E172" s="3">
        <f t="shared" si="7"/>
        <v>2026</v>
      </c>
      <c r="F172" s="3" t="s">
        <v>34</v>
      </c>
      <c r="G172" s="202">
        <v>30.713999999999999</v>
      </c>
      <c r="I172" s="77">
        <f t="shared" si="6"/>
        <v>0</v>
      </c>
    </row>
    <row r="173" spans="1:9">
      <c r="A173" s="3">
        <v>2026</v>
      </c>
      <c r="B173" s="3" t="s">
        <v>35</v>
      </c>
      <c r="C173" s="3">
        <v>29.524000000000001</v>
      </c>
      <c r="D173" s="41"/>
      <c r="E173" s="3">
        <f t="shared" si="7"/>
        <v>2026</v>
      </c>
      <c r="F173" s="3" t="s">
        <v>35</v>
      </c>
      <c r="G173" s="202">
        <v>29.524000000000001</v>
      </c>
      <c r="I173" s="77">
        <f t="shared" si="6"/>
        <v>0</v>
      </c>
    </row>
    <row r="174" spans="1:9">
      <c r="A174" s="3">
        <v>2026</v>
      </c>
      <c r="B174" s="3" t="s">
        <v>36</v>
      </c>
      <c r="C174" s="3">
        <v>30.619</v>
      </c>
      <c r="D174" s="41"/>
      <c r="E174" s="3">
        <f t="shared" si="7"/>
        <v>2026</v>
      </c>
      <c r="F174" s="3" t="s">
        <v>36</v>
      </c>
      <c r="G174" s="202">
        <v>30.619</v>
      </c>
      <c r="I174" s="77">
        <f t="shared" si="6"/>
        <v>0</v>
      </c>
    </row>
    <row r="175" spans="1:9">
      <c r="A175" s="3">
        <v>2026</v>
      </c>
      <c r="B175" s="3" t="s">
        <v>41</v>
      </c>
      <c r="C175" s="3">
        <v>30.713999999999999</v>
      </c>
      <c r="D175" s="41"/>
      <c r="E175" s="3">
        <f t="shared" si="7"/>
        <v>2026</v>
      </c>
      <c r="F175" s="3" t="s">
        <v>41</v>
      </c>
      <c r="G175" s="202">
        <v>30.713999999999999</v>
      </c>
      <c r="I175" s="77">
        <f t="shared" si="6"/>
        <v>0</v>
      </c>
    </row>
    <row r="176" spans="1:9">
      <c r="A176" s="3">
        <v>2026</v>
      </c>
      <c r="B176" s="3" t="s">
        <v>42</v>
      </c>
      <c r="C176" s="3">
        <v>30.475999999999999</v>
      </c>
      <c r="D176" s="41"/>
      <c r="E176" s="3">
        <f t="shared" si="7"/>
        <v>2026</v>
      </c>
      <c r="F176" s="3" t="s">
        <v>42</v>
      </c>
      <c r="G176" s="202">
        <v>30.475999999999999</v>
      </c>
      <c r="I176" s="77">
        <f t="shared" si="6"/>
        <v>0</v>
      </c>
    </row>
    <row r="177" spans="1:9">
      <c r="A177" s="3">
        <v>2026</v>
      </c>
      <c r="B177" s="3" t="s">
        <v>43</v>
      </c>
      <c r="C177" s="3">
        <v>31.143000000000001</v>
      </c>
      <c r="D177" s="41"/>
      <c r="E177" s="3">
        <f t="shared" si="7"/>
        <v>2026</v>
      </c>
      <c r="F177" s="3" t="s">
        <v>43</v>
      </c>
      <c r="G177" s="202">
        <v>31.143000000000001</v>
      </c>
      <c r="I177" s="77">
        <f t="shared" si="6"/>
        <v>0</v>
      </c>
    </row>
    <row r="178" spans="1:9">
      <c r="A178" s="3">
        <v>2026</v>
      </c>
      <c r="B178" s="3" t="s">
        <v>44</v>
      </c>
      <c r="C178" s="3">
        <v>30.762</v>
      </c>
      <c r="D178" s="41"/>
      <c r="E178" s="3">
        <f t="shared" si="7"/>
        <v>2026</v>
      </c>
      <c r="F178" s="3" t="s">
        <v>44</v>
      </c>
      <c r="G178" s="202">
        <v>30.762</v>
      </c>
      <c r="I178" s="77">
        <f t="shared" si="6"/>
        <v>0</v>
      </c>
    </row>
    <row r="179" spans="1:9">
      <c r="A179" s="3">
        <v>2026</v>
      </c>
      <c r="B179" s="3" t="s">
        <v>45</v>
      </c>
      <c r="C179" s="3">
        <v>28.619</v>
      </c>
      <c r="D179" s="41"/>
      <c r="E179" s="3">
        <f t="shared" si="7"/>
        <v>2026</v>
      </c>
      <c r="F179" s="3" t="s">
        <v>45</v>
      </c>
      <c r="G179" s="202">
        <v>28.619</v>
      </c>
      <c r="I179" s="77">
        <f t="shared" si="6"/>
        <v>0</v>
      </c>
    </row>
    <row r="180" spans="1:9">
      <c r="A180" s="3">
        <v>2026</v>
      </c>
      <c r="B180" s="3" t="s">
        <v>46</v>
      </c>
      <c r="C180" s="3">
        <v>31.238</v>
      </c>
      <c r="D180" s="41"/>
      <c r="E180" s="3">
        <f t="shared" si="7"/>
        <v>2026</v>
      </c>
      <c r="F180" s="3" t="s">
        <v>46</v>
      </c>
      <c r="G180" s="202">
        <v>31.238</v>
      </c>
      <c r="I180" s="77">
        <f t="shared" si="6"/>
        <v>0</v>
      </c>
    </row>
    <row r="181" spans="1:9">
      <c r="A181" s="3">
        <v>2027</v>
      </c>
      <c r="B181" s="3" t="s">
        <v>31</v>
      </c>
      <c r="C181" s="3">
        <v>32.286000000000001</v>
      </c>
      <c r="D181" s="41"/>
      <c r="E181" s="3">
        <f t="shared" si="7"/>
        <v>2027</v>
      </c>
      <c r="F181" s="3" t="s">
        <v>31</v>
      </c>
      <c r="G181" s="202">
        <v>32.286000000000001</v>
      </c>
      <c r="I181" s="77">
        <f t="shared" si="6"/>
        <v>0</v>
      </c>
    </row>
    <row r="182" spans="1:9">
      <c r="A182" s="3">
        <v>2027</v>
      </c>
      <c r="B182" s="3" t="s">
        <v>32</v>
      </c>
      <c r="C182" s="3">
        <v>29.81</v>
      </c>
      <c r="D182" s="41"/>
      <c r="E182" s="3">
        <f t="shared" si="7"/>
        <v>2027</v>
      </c>
      <c r="F182" s="3" t="s">
        <v>32</v>
      </c>
      <c r="G182" s="202">
        <v>29.81</v>
      </c>
      <c r="I182" s="77">
        <f t="shared" si="6"/>
        <v>0</v>
      </c>
    </row>
    <row r="183" spans="1:9">
      <c r="A183" s="3">
        <v>2027</v>
      </c>
      <c r="B183" s="3" t="s">
        <v>33</v>
      </c>
      <c r="C183" s="3">
        <v>29.524000000000001</v>
      </c>
      <c r="D183" s="41"/>
      <c r="E183" s="3">
        <f t="shared" si="7"/>
        <v>2027</v>
      </c>
      <c r="F183" s="3" t="s">
        <v>33</v>
      </c>
      <c r="G183" s="202">
        <v>29.524000000000001</v>
      </c>
      <c r="I183" s="77">
        <f t="shared" si="6"/>
        <v>0</v>
      </c>
    </row>
    <row r="184" spans="1:9">
      <c r="A184" s="3">
        <v>2027</v>
      </c>
      <c r="B184" s="3" t="s">
        <v>34</v>
      </c>
      <c r="C184" s="3">
        <v>30.713999999999999</v>
      </c>
      <c r="D184" s="41"/>
      <c r="E184" s="3">
        <f t="shared" si="7"/>
        <v>2027</v>
      </c>
      <c r="F184" s="3" t="s">
        <v>34</v>
      </c>
      <c r="G184" s="202">
        <v>30.713999999999999</v>
      </c>
      <c r="I184" s="77">
        <f t="shared" si="6"/>
        <v>0</v>
      </c>
    </row>
    <row r="185" spans="1:9">
      <c r="A185" s="3">
        <v>2027</v>
      </c>
      <c r="B185" s="3" t="s">
        <v>35</v>
      </c>
      <c r="C185" s="3">
        <v>29.524000000000001</v>
      </c>
      <c r="D185" s="41"/>
      <c r="E185" s="3">
        <f t="shared" si="7"/>
        <v>2027</v>
      </c>
      <c r="F185" s="3" t="s">
        <v>35</v>
      </c>
      <c r="G185" s="202">
        <v>29.524000000000001</v>
      </c>
      <c r="I185" s="77">
        <f t="shared" si="6"/>
        <v>0</v>
      </c>
    </row>
    <row r="186" spans="1:9">
      <c r="A186" s="3">
        <v>2027</v>
      </c>
      <c r="B186" s="3" t="s">
        <v>36</v>
      </c>
      <c r="C186" s="3">
        <v>30.619</v>
      </c>
      <c r="D186" s="41"/>
      <c r="E186" s="3">
        <f t="shared" si="7"/>
        <v>2027</v>
      </c>
      <c r="F186" s="3" t="s">
        <v>36</v>
      </c>
      <c r="G186" s="202">
        <v>30.619</v>
      </c>
      <c r="I186" s="77">
        <f t="shared" si="6"/>
        <v>0</v>
      </c>
    </row>
    <row r="187" spans="1:9">
      <c r="A187" s="3">
        <v>2027</v>
      </c>
      <c r="B187" s="3" t="s">
        <v>41</v>
      </c>
      <c r="C187" s="3">
        <v>30.713999999999999</v>
      </c>
      <c r="D187" s="41"/>
      <c r="E187" s="3">
        <f t="shared" si="7"/>
        <v>2027</v>
      </c>
      <c r="F187" s="3" t="s">
        <v>41</v>
      </c>
      <c r="G187" s="202">
        <v>30.713999999999999</v>
      </c>
      <c r="I187" s="77">
        <f t="shared" si="6"/>
        <v>0</v>
      </c>
    </row>
    <row r="188" spans="1:9">
      <c r="A188" s="3">
        <v>2027</v>
      </c>
      <c r="B188" s="3" t="s">
        <v>42</v>
      </c>
      <c r="C188" s="3">
        <v>30.475999999999999</v>
      </c>
      <c r="D188" s="41"/>
      <c r="E188" s="3">
        <f t="shared" si="7"/>
        <v>2027</v>
      </c>
      <c r="F188" s="3" t="s">
        <v>42</v>
      </c>
      <c r="G188" s="202">
        <v>30.475999999999999</v>
      </c>
      <c r="I188" s="77">
        <f t="shared" si="6"/>
        <v>0</v>
      </c>
    </row>
    <row r="189" spans="1:9">
      <c r="A189" s="3">
        <v>2027</v>
      </c>
      <c r="B189" s="3" t="s">
        <v>43</v>
      </c>
      <c r="C189" s="3">
        <v>31.143000000000001</v>
      </c>
      <c r="D189" s="41"/>
      <c r="E189" s="3">
        <f t="shared" si="7"/>
        <v>2027</v>
      </c>
      <c r="F189" s="3" t="s">
        <v>43</v>
      </c>
      <c r="G189" s="202">
        <v>31.143000000000001</v>
      </c>
      <c r="I189" s="77">
        <f t="shared" si="6"/>
        <v>0</v>
      </c>
    </row>
    <row r="190" spans="1:9">
      <c r="A190" s="3">
        <v>2027</v>
      </c>
      <c r="B190" s="3" t="s">
        <v>44</v>
      </c>
      <c r="C190" s="3">
        <v>30.762</v>
      </c>
      <c r="D190" s="41"/>
      <c r="E190" s="3">
        <f t="shared" si="7"/>
        <v>2027</v>
      </c>
      <c r="F190" s="3" t="s">
        <v>44</v>
      </c>
      <c r="G190" s="202">
        <v>30.762</v>
      </c>
      <c r="I190" s="77">
        <f t="shared" si="6"/>
        <v>0</v>
      </c>
    </row>
    <row r="191" spans="1:9">
      <c r="A191" s="3">
        <v>2027</v>
      </c>
      <c r="B191" s="3" t="s">
        <v>45</v>
      </c>
      <c r="C191" s="3">
        <v>28.619</v>
      </c>
      <c r="D191" s="41"/>
      <c r="E191" s="3">
        <f t="shared" si="7"/>
        <v>2027</v>
      </c>
      <c r="F191" s="3" t="s">
        <v>45</v>
      </c>
      <c r="G191" s="202">
        <v>28.619</v>
      </c>
      <c r="I191" s="77">
        <f t="shared" si="6"/>
        <v>0</v>
      </c>
    </row>
    <row r="192" spans="1:9">
      <c r="A192" s="3">
        <v>2027</v>
      </c>
      <c r="B192" s="3" t="s">
        <v>46</v>
      </c>
      <c r="C192" s="3">
        <v>31.238</v>
      </c>
      <c r="D192" s="41"/>
      <c r="E192" s="3">
        <f t="shared" si="7"/>
        <v>2027</v>
      </c>
      <c r="F192" s="3" t="s">
        <v>46</v>
      </c>
      <c r="G192" s="202">
        <v>31.238</v>
      </c>
      <c r="I192" s="77">
        <f t="shared" si="6"/>
        <v>0</v>
      </c>
    </row>
    <row r="193" spans="1:9">
      <c r="A193" s="3">
        <v>2028</v>
      </c>
      <c r="B193" s="3" t="s">
        <v>31</v>
      </c>
      <c r="C193" s="3">
        <v>32.286000000000001</v>
      </c>
      <c r="D193" s="41"/>
      <c r="E193" s="3">
        <f t="shared" si="7"/>
        <v>2028</v>
      </c>
      <c r="F193" s="3" t="s">
        <v>31</v>
      </c>
      <c r="G193" s="202">
        <v>32.286000000000001</v>
      </c>
      <c r="I193" s="77">
        <f t="shared" si="6"/>
        <v>0</v>
      </c>
    </row>
    <row r="194" spans="1:9">
      <c r="A194" s="3">
        <v>2028</v>
      </c>
      <c r="B194" s="3" t="s">
        <v>32</v>
      </c>
      <c r="C194" s="3">
        <v>30.31</v>
      </c>
      <c r="D194" s="41"/>
      <c r="E194" s="3">
        <f t="shared" si="7"/>
        <v>2028</v>
      </c>
      <c r="F194" s="3" t="s">
        <v>32</v>
      </c>
      <c r="G194" s="202">
        <v>30.31</v>
      </c>
      <c r="I194" s="77">
        <f t="shared" si="6"/>
        <v>0</v>
      </c>
    </row>
    <row r="195" spans="1:9">
      <c r="A195" s="3">
        <v>2028</v>
      </c>
      <c r="B195" s="3" t="s">
        <v>33</v>
      </c>
      <c r="C195" s="3">
        <v>30.024000000000001</v>
      </c>
      <c r="D195" s="41"/>
      <c r="E195" s="3">
        <f t="shared" si="7"/>
        <v>2028</v>
      </c>
      <c r="F195" s="3" t="s">
        <v>33</v>
      </c>
      <c r="G195" s="202">
        <v>30.024000000000001</v>
      </c>
      <c r="I195" s="77">
        <f t="shared" si="6"/>
        <v>0</v>
      </c>
    </row>
    <row r="196" spans="1:9">
      <c r="A196" s="3">
        <v>2028</v>
      </c>
      <c r="B196" s="3" t="s">
        <v>34</v>
      </c>
      <c r="C196" s="3">
        <v>30.713999999999999</v>
      </c>
      <c r="D196" s="41"/>
      <c r="E196" s="3">
        <f t="shared" si="7"/>
        <v>2028</v>
      </c>
      <c r="F196" s="3" t="s">
        <v>34</v>
      </c>
      <c r="G196" s="202">
        <v>30.713999999999999</v>
      </c>
      <c r="I196" s="77">
        <f t="shared" si="6"/>
        <v>0</v>
      </c>
    </row>
    <row r="197" spans="1:9">
      <c r="A197" s="3">
        <v>2028</v>
      </c>
      <c r="B197" s="3" t="s">
        <v>35</v>
      </c>
      <c r="C197" s="3">
        <v>29.524000000000001</v>
      </c>
      <c r="D197" s="41"/>
      <c r="E197" s="3">
        <f t="shared" si="7"/>
        <v>2028</v>
      </c>
      <c r="F197" s="3" t="s">
        <v>35</v>
      </c>
      <c r="G197" s="202">
        <v>29.524000000000001</v>
      </c>
      <c r="I197" s="77">
        <f t="shared" si="6"/>
        <v>0</v>
      </c>
    </row>
    <row r="198" spans="1:9">
      <c r="A198" s="3">
        <v>2028</v>
      </c>
      <c r="B198" s="3" t="s">
        <v>36</v>
      </c>
      <c r="C198" s="3">
        <v>30.619</v>
      </c>
      <c r="D198" s="41"/>
      <c r="E198" s="3">
        <f t="shared" si="7"/>
        <v>2028</v>
      </c>
      <c r="F198" s="3" t="s">
        <v>36</v>
      </c>
      <c r="G198" s="202">
        <v>30.619</v>
      </c>
      <c r="I198" s="77">
        <f t="shared" si="6"/>
        <v>0</v>
      </c>
    </row>
    <row r="199" spans="1:9">
      <c r="A199" s="3">
        <v>2028</v>
      </c>
      <c r="B199" s="3" t="s">
        <v>41</v>
      </c>
      <c r="C199" s="3">
        <v>30.713999999999999</v>
      </c>
      <c r="D199" s="41"/>
      <c r="E199" s="3">
        <f t="shared" si="7"/>
        <v>2028</v>
      </c>
      <c r="F199" s="3" t="s">
        <v>41</v>
      </c>
      <c r="G199" s="202">
        <v>30.713999999999999</v>
      </c>
      <c r="I199" s="77">
        <f t="shared" ref="I199:I262" si="8">G199-C199</f>
        <v>0</v>
      </c>
    </row>
    <row r="200" spans="1:9">
      <c r="A200" s="3">
        <v>2028</v>
      </c>
      <c r="B200" s="3" t="s">
        <v>42</v>
      </c>
      <c r="C200" s="3">
        <v>30.475999999999999</v>
      </c>
      <c r="D200" s="41"/>
      <c r="E200" s="3">
        <f t="shared" si="7"/>
        <v>2028</v>
      </c>
      <c r="F200" s="3" t="s">
        <v>42</v>
      </c>
      <c r="G200" s="202">
        <v>30.475999999999999</v>
      </c>
      <c r="I200" s="77">
        <f t="shared" si="8"/>
        <v>0</v>
      </c>
    </row>
    <row r="201" spans="1:9">
      <c r="A201" s="3">
        <v>2028</v>
      </c>
      <c r="B201" s="3" t="s">
        <v>43</v>
      </c>
      <c r="C201" s="3">
        <v>31.143000000000001</v>
      </c>
      <c r="D201" s="41"/>
      <c r="E201" s="3">
        <f t="shared" si="7"/>
        <v>2028</v>
      </c>
      <c r="F201" s="3" t="s">
        <v>43</v>
      </c>
      <c r="G201" s="202">
        <v>31.143000000000001</v>
      </c>
      <c r="I201" s="77">
        <f t="shared" si="8"/>
        <v>0</v>
      </c>
    </row>
    <row r="202" spans="1:9">
      <c r="A202" s="3">
        <v>2028</v>
      </c>
      <c r="B202" s="3" t="s">
        <v>44</v>
      </c>
      <c r="C202" s="3">
        <v>30.762</v>
      </c>
      <c r="D202" s="41"/>
      <c r="E202" s="3">
        <f t="shared" si="7"/>
        <v>2028</v>
      </c>
      <c r="F202" s="3" t="s">
        <v>44</v>
      </c>
      <c r="G202" s="202">
        <v>30.762</v>
      </c>
      <c r="I202" s="77">
        <f t="shared" si="8"/>
        <v>0</v>
      </c>
    </row>
    <row r="203" spans="1:9">
      <c r="A203" s="3">
        <v>2028</v>
      </c>
      <c r="B203" s="3" t="s">
        <v>45</v>
      </c>
      <c r="C203" s="3">
        <v>28.619</v>
      </c>
      <c r="D203" s="41"/>
      <c r="E203" s="3">
        <f t="shared" si="7"/>
        <v>2028</v>
      </c>
      <c r="F203" s="3" t="s">
        <v>45</v>
      </c>
      <c r="G203" s="202">
        <v>28.619</v>
      </c>
      <c r="I203" s="77">
        <f t="shared" si="8"/>
        <v>0</v>
      </c>
    </row>
    <row r="204" spans="1:9">
      <c r="A204" s="3">
        <v>2028</v>
      </c>
      <c r="B204" s="3" t="s">
        <v>46</v>
      </c>
      <c r="C204" s="3">
        <v>31.238</v>
      </c>
      <c r="D204" s="41"/>
      <c r="E204" s="3">
        <f t="shared" si="7"/>
        <v>2028</v>
      </c>
      <c r="F204" s="3" t="s">
        <v>46</v>
      </c>
      <c r="G204" s="202">
        <v>31.238</v>
      </c>
      <c r="I204" s="77">
        <f t="shared" si="8"/>
        <v>0</v>
      </c>
    </row>
    <row r="205" spans="1:9">
      <c r="A205" s="3">
        <v>2029</v>
      </c>
      <c r="B205" s="3" t="s">
        <v>31</v>
      </c>
      <c r="C205" s="3">
        <v>32.286000000000001</v>
      </c>
      <c r="D205" s="41"/>
      <c r="E205" s="3">
        <f t="shared" si="7"/>
        <v>2029</v>
      </c>
      <c r="F205" s="3" t="s">
        <v>31</v>
      </c>
      <c r="G205" s="202">
        <v>32.286000000000001</v>
      </c>
      <c r="I205" s="77">
        <f t="shared" si="8"/>
        <v>0</v>
      </c>
    </row>
    <row r="206" spans="1:9">
      <c r="A206" s="3">
        <v>2029</v>
      </c>
      <c r="B206" s="3" t="s">
        <v>32</v>
      </c>
      <c r="C206" s="3">
        <v>29.81</v>
      </c>
      <c r="D206" s="41"/>
      <c r="E206" s="3">
        <f t="shared" si="7"/>
        <v>2029</v>
      </c>
      <c r="F206" s="3" t="s">
        <v>32</v>
      </c>
      <c r="G206" s="202">
        <v>29.81</v>
      </c>
      <c r="I206" s="77">
        <f t="shared" si="8"/>
        <v>0</v>
      </c>
    </row>
    <row r="207" spans="1:9">
      <c r="A207" s="3">
        <v>2029</v>
      </c>
      <c r="B207" s="3" t="s">
        <v>33</v>
      </c>
      <c r="C207" s="3">
        <v>29.524000000000001</v>
      </c>
      <c r="D207" s="41"/>
      <c r="E207" s="3">
        <f t="shared" si="7"/>
        <v>2029</v>
      </c>
      <c r="F207" s="3" t="s">
        <v>33</v>
      </c>
      <c r="G207" s="202">
        <v>29.524000000000001</v>
      </c>
      <c r="I207" s="77">
        <f t="shared" si="8"/>
        <v>0</v>
      </c>
    </row>
    <row r="208" spans="1:9">
      <c r="A208" s="3">
        <v>2029</v>
      </c>
      <c r="B208" s="3" t="s">
        <v>34</v>
      </c>
      <c r="C208" s="3">
        <v>30.713999999999999</v>
      </c>
      <c r="D208" s="41"/>
      <c r="E208" s="3">
        <f t="shared" si="7"/>
        <v>2029</v>
      </c>
      <c r="F208" s="3" t="s">
        <v>34</v>
      </c>
      <c r="G208" s="202">
        <v>30.713999999999999</v>
      </c>
      <c r="I208" s="77">
        <f t="shared" si="8"/>
        <v>0</v>
      </c>
    </row>
    <row r="209" spans="1:9">
      <c r="A209" s="3">
        <v>2029</v>
      </c>
      <c r="B209" s="3" t="s">
        <v>35</v>
      </c>
      <c r="C209" s="3">
        <v>29.524000000000001</v>
      </c>
      <c r="D209" s="41"/>
      <c r="E209" s="3">
        <f t="shared" si="7"/>
        <v>2029</v>
      </c>
      <c r="F209" s="3" t="s">
        <v>35</v>
      </c>
      <c r="G209" s="202">
        <v>29.524000000000001</v>
      </c>
      <c r="I209" s="77">
        <f t="shared" si="8"/>
        <v>0</v>
      </c>
    </row>
    <row r="210" spans="1:9">
      <c r="A210" s="3">
        <v>2029</v>
      </c>
      <c r="B210" s="3" t="s">
        <v>36</v>
      </c>
      <c r="C210" s="3">
        <v>30.619</v>
      </c>
      <c r="D210" s="41"/>
      <c r="E210" s="3">
        <f t="shared" si="7"/>
        <v>2029</v>
      </c>
      <c r="F210" s="3" t="s">
        <v>36</v>
      </c>
      <c r="G210" s="202">
        <v>30.619</v>
      </c>
      <c r="I210" s="77">
        <f t="shared" si="8"/>
        <v>0</v>
      </c>
    </row>
    <row r="211" spans="1:9">
      <c r="A211" s="3">
        <v>2029</v>
      </c>
      <c r="B211" s="3" t="s">
        <v>41</v>
      </c>
      <c r="C211" s="3">
        <v>30.713999999999999</v>
      </c>
      <c r="D211" s="41"/>
      <c r="E211" s="3">
        <f t="shared" si="7"/>
        <v>2029</v>
      </c>
      <c r="F211" s="3" t="s">
        <v>41</v>
      </c>
      <c r="G211" s="202">
        <v>30.713999999999999</v>
      </c>
      <c r="I211" s="77">
        <f t="shared" si="8"/>
        <v>0</v>
      </c>
    </row>
    <row r="212" spans="1:9">
      <c r="A212" s="3">
        <v>2029</v>
      </c>
      <c r="B212" s="3" t="s">
        <v>42</v>
      </c>
      <c r="C212" s="3">
        <v>30.475999999999999</v>
      </c>
      <c r="D212" s="41"/>
      <c r="E212" s="3">
        <f t="shared" si="7"/>
        <v>2029</v>
      </c>
      <c r="F212" s="3" t="s">
        <v>42</v>
      </c>
      <c r="G212" s="202">
        <v>30.475999999999999</v>
      </c>
      <c r="I212" s="77">
        <f t="shared" si="8"/>
        <v>0</v>
      </c>
    </row>
    <row r="213" spans="1:9">
      <c r="A213" s="3">
        <v>2029</v>
      </c>
      <c r="B213" s="3" t="s">
        <v>43</v>
      </c>
      <c r="C213" s="3">
        <v>31.143000000000001</v>
      </c>
      <c r="D213" s="41"/>
      <c r="E213" s="3">
        <f t="shared" si="7"/>
        <v>2029</v>
      </c>
      <c r="F213" s="3" t="s">
        <v>43</v>
      </c>
      <c r="G213" s="202">
        <v>31.143000000000001</v>
      </c>
      <c r="I213" s="77">
        <f t="shared" si="8"/>
        <v>0</v>
      </c>
    </row>
    <row r="214" spans="1:9">
      <c r="A214" s="3">
        <v>2029</v>
      </c>
      <c r="B214" s="3" t="s">
        <v>44</v>
      </c>
      <c r="C214" s="3">
        <v>30.762</v>
      </c>
      <c r="D214" s="41"/>
      <c r="E214" s="3">
        <f t="shared" si="7"/>
        <v>2029</v>
      </c>
      <c r="F214" s="3" t="s">
        <v>44</v>
      </c>
      <c r="G214" s="202">
        <v>30.762</v>
      </c>
      <c r="I214" s="77">
        <f t="shared" si="8"/>
        <v>0</v>
      </c>
    </row>
    <row r="215" spans="1:9">
      <c r="A215" s="3">
        <v>2029</v>
      </c>
      <c r="B215" s="3" t="s">
        <v>45</v>
      </c>
      <c r="C215" s="3">
        <v>28.619</v>
      </c>
      <c r="D215" s="41"/>
      <c r="E215" s="3">
        <f t="shared" si="7"/>
        <v>2029</v>
      </c>
      <c r="F215" s="3" t="s">
        <v>45</v>
      </c>
      <c r="G215" s="202">
        <v>28.619</v>
      </c>
      <c r="I215" s="77">
        <f t="shared" si="8"/>
        <v>0</v>
      </c>
    </row>
    <row r="216" spans="1:9">
      <c r="A216" s="3">
        <v>2029</v>
      </c>
      <c r="B216" s="3" t="s">
        <v>46</v>
      </c>
      <c r="C216" s="3">
        <v>31.238</v>
      </c>
      <c r="D216" s="41"/>
      <c r="E216" s="3">
        <f t="shared" si="7"/>
        <v>2029</v>
      </c>
      <c r="F216" s="3" t="s">
        <v>46</v>
      </c>
      <c r="G216" s="202">
        <v>31.238</v>
      </c>
      <c r="I216" s="77">
        <f t="shared" si="8"/>
        <v>0</v>
      </c>
    </row>
    <row r="217" spans="1:9">
      <c r="A217" s="3">
        <v>2030</v>
      </c>
      <c r="B217" s="3" t="s">
        <v>31</v>
      </c>
      <c r="C217" s="3">
        <v>32.286000000000001</v>
      </c>
      <c r="D217" s="41"/>
      <c r="E217" s="3">
        <f t="shared" ref="E217:E280" si="9">E205+1</f>
        <v>2030</v>
      </c>
      <c r="F217" s="3" t="s">
        <v>31</v>
      </c>
      <c r="G217" s="202">
        <v>32.286000000000001</v>
      </c>
      <c r="I217" s="77">
        <f t="shared" si="8"/>
        <v>0</v>
      </c>
    </row>
    <row r="218" spans="1:9">
      <c r="A218" s="3">
        <v>2030</v>
      </c>
      <c r="B218" s="3" t="s">
        <v>32</v>
      </c>
      <c r="C218" s="3">
        <v>29.81</v>
      </c>
      <c r="D218" s="41"/>
      <c r="E218" s="3">
        <f t="shared" si="9"/>
        <v>2030</v>
      </c>
      <c r="F218" s="3" t="s">
        <v>32</v>
      </c>
      <c r="G218" s="202">
        <v>29.81</v>
      </c>
      <c r="I218" s="77">
        <f t="shared" si="8"/>
        <v>0</v>
      </c>
    </row>
    <row r="219" spans="1:9">
      <c r="A219" s="3">
        <v>2030</v>
      </c>
      <c r="B219" s="3" t="s">
        <v>33</v>
      </c>
      <c r="C219" s="3">
        <v>29.524000000000001</v>
      </c>
      <c r="D219" s="41"/>
      <c r="E219" s="3">
        <f t="shared" si="9"/>
        <v>2030</v>
      </c>
      <c r="F219" s="3" t="s">
        <v>33</v>
      </c>
      <c r="G219" s="202">
        <v>29.524000000000001</v>
      </c>
      <c r="I219" s="77">
        <f t="shared" si="8"/>
        <v>0</v>
      </c>
    </row>
    <row r="220" spans="1:9">
      <c r="A220" s="3">
        <v>2030</v>
      </c>
      <c r="B220" s="3" t="s">
        <v>34</v>
      </c>
      <c r="C220" s="3">
        <v>30.713999999999999</v>
      </c>
      <c r="D220" s="41"/>
      <c r="E220" s="3">
        <f t="shared" si="9"/>
        <v>2030</v>
      </c>
      <c r="F220" s="3" t="s">
        <v>34</v>
      </c>
      <c r="G220" s="202">
        <v>30.713999999999999</v>
      </c>
      <c r="I220" s="77">
        <f t="shared" si="8"/>
        <v>0</v>
      </c>
    </row>
    <row r="221" spans="1:9">
      <c r="A221" s="3">
        <v>2030</v>
      </c>
      <c r="B221" s="3" t="s">
        <v>35</v>
      </c>
      <c r="C221" s="3">
        <v>29.524000000000001</v>
      </c>
      <c r="D221" s="41"/>
      <c r="E221" s="3">
        <f t="shared" si="9"/>
        <v>2030</v>
      </c>
      <c r="F221" s="3" t="s">
        <v>35</v>
      </c>
      <c r="G221" s="202">
        <v>29.524000000000001</v>
      </c>
      <c r="I221" s="77">
        <f t="shared" si="8"/>
        <v>0</v>
      </c>
    </row>
    <row r="222" spans="1:9">
      <c r="A222" s="3">
        <v>2030</v>
      </c>
      <c r="B222" s="3" t="s">
        <v>36</v>
      </c>
      <c r="C222" s="3">
        <v>30.619</v>
      </c>
      <c r="D222" s="41"/>
      <c r="E222" s="3">
        <f t="shared" si="9"/>
        <v>2030</v>
      </c>
      <c r="F222" s="3" t="s">
        <v>36</v>
      </c>
      <c r="G222" s="202">
        <v>30.619</v>
      </c>
      <c r="I222" s="77">
        <f t="shared" si="8"/>
        <v>0</v>
      </c>
    </row>
    <row r="223" spans="1:9">
      <c r="A223" s="3">
        <v>2030</v>
      </c>
      <c r="B223" s="3" t="s">
        <v>41</v>
      </c>
      <c r="C223" s="3">
        <v>30.713999999999999</v>
      </c>
      <c r="D223" s="41"/>
      <c r="E223" s="3">
        <f t="shared" si="9"/>
        <v>2030</v>
      </c>
      <c r="F223" s="3" t="s">
        <v>41</v>
      </c>
      <c r="G223" s="202">
        <v>30.713999999999999</v>
      </c>
      <c r="I223" s="77">
        <f t="shared" si="8"/>
        <v>0</v>
      </c>
    </row>
    <row r="224" spans="1:9">
      <c r="A224" s="3">
        <v>2030</v>
      </c>
      <c r="B224" s="3" t="s">
        <v>42</v>
      </c>
      <c r="C224" s="3">
        <v>30.475999999999999</v>
      </c>
      <c r="D224" s="41"/>
      <c r="E224" s="3">
        <f t="shared" si="9"/>
        <v>2030</v>
      </c>
      <c r="F224" s="3" t="s">
        <v>42</v>
      </c>
      <c r="G224" s="202">
        <v>30.475999999999999</v>
      </c>
      <c r="I224" s="77">
        <f t="shared" si="8"/>
        <v>0</v>
      </c>
    </row>
    <row r="225" spans="1:9">
      <c r="A225" s="3">
        <v>2030</v>
      </c>
      <c r="B225" s="3" t="s">
        <v>43</v>
      </c>
      <c r="C225" s="3">
        <v>31.143000000000001</v>
      </c>
      <c r="D225" s="41"/>
      <c r="E225" s="3">
        <f t="shared" si="9"/>
        <v>2030</v>
      </c>
      <c r="F225" s="3" t="s">
        <v>43</v>
      </c>
      <c r="G225" s="202">
        <v>31.143000000000001</v>
      </c>
      <c r="I225" s="77">
        <f t="shared" si="8"/>
        <v>0</v>
      </c>
    </row>
    <row r="226" spans="1:9">
      <c r="A226" s="3">
        <v>2030</v>
      </c>
      <c r="B226" s="3" t="s">
        <v>44</v>
      </c>
      <c r="C226" s="3">
        <v>30.762</v>
      </c>
      <c r="D226" s="41"/>
      <c r="E226" s="3">
        <f t="shared" si="9"/>
        <v>2030</v>
      </c>
      <c r="F226" s="3" t="s">
        <v>44</v>
      </c>
      <c r="G226" s="202">
        <v>30.762</v>
      </c>
      <c r="I226" s="77">
        <f t="shared" si="8"/>
        <v>0</v>
      </c>
    </row>
    <row r="227" spans="1:9">
      <c r="A227" s="3">
        <v>2030</v>
      </c>
      <c r="B227" s="3" t="s">
        <v>45</v>
      </c>
      <c r="C227" s="3">
        <v>28.619</v>
      </c>
      <c r="D227" s="41"/>
      <c r="E227" s="3">
        <f t="shared" si="9"/>
        <v>2030</v>
      </c>
      <c r="F227" s="3" t="s">
        <v>45</v>
      </c>
      <c r="G227" s="202">
        <v>28.619</v>
      </c>
      <c r="I227" s="77">
        <f t="shared" si="8"/>
        <v>0</v>
      </c>
    </row>
    <row r="228" spans="1:9">
      <c r="A228" s="3">
        <v>2030</v>
      </c>
      <c r="B228" s="3" t="s">
        <v>46</v>
      </c>
      <c r="C228" s="3">
        <v>31.238</v>
      </c>
      <c r="D228" s="41"/>
      <c r="E228" s="3">
        <f t="shared" si="9"/>
        <v>2030</v>
      </c>
      <c r="F228" s="3" t="s">
        <v>46</v>
      </c>
      <c r="G228" s="202">
        <v>31.238</v>
      </c>
      <c r="I228" s="77">
        <f t="shared" si="8"/>
        <v>0</v>
      </c>
    </row>
    <row r="229" spans="1:9">
      <c r="A229" s="3">
        <v>2031</v>
      </c>
      <c r="B229" s="3" t="s">
        <v>31</v>
      </c>
      <c r="C229" s="3">
        <v>32.286000000000001</v>
      </c>
      <c r="D229" s="41"/>
      <c r="E229" s="3">
        <f t="shared" si="9"/>
        <v>2031</v>
      </c>
      <c r="F229" s="3" t="s">
        <v>31</v>
      </c>
      <c r="G229" s="202">
        <v>32.286000000000001</v>
      </c>
      <c r="I229" s="77">
        <f t="shared" si="8"/>
        <v>0</v>
      </c>
    </row>
    <row r="230" spans="1:9">
      <c r="A230" s="3">
        <v>2031</v>
      </c>
      <c r="B230" s="3" t="s">
        <v>32</v>
      </c>
      <c r="C230" s="3">
        <v>29.81</v>
      </c>
      <c r="D230" s="41"/>
      <c r="E230" s="3">
        <f t="shared" si="9"/>
        <v>2031</v>
      </c>
      <c r="F230" s="3" t="s">
        <v>32</v>
      </c>
      <c r="G230" s="202">
        <v>29.81</v>
      </c>
      <c r="I230" s="77">
        <f t="shared" si="8"/>
        <v>0</v>
      </c>
    </row>
    <row r="231" spans="1:9">
      <c r="A231" s="3">
        <v>2031</v>
      </c>
      <c r="B231" s="3" t="s">
        <v>33</v>
      </c>
      <c r="C231" s="3">
        <v>29.524000000000001</v>
      </c>
      <c r="D231" s="41"/>
      <c r="E231" s="3">
        <f t="shared" si="9"/>
        <v>2031</v>
      </c>
      <c r="F231" s="3" t="s">
        <v>33</v>
      </c>
      <c r="G231" s="202">
        <v>29.524000000000001</v>
      </c>
      <c r="I231" s="77">
        <f t="shared" si="8"/>
        <v>0</v>
      </c>
    </row>
    <row r="232" spans="1:9">
      <c r="A232" s="3">
        <v>2031</v>
      </c>
      <c r="B232" s="3" t="s">
        <v>34</v>
      </c>
      <c r="C232" s="3">
        <v>30.713999999999999</v>
      </c>
      <c r="D232" s="41"/>
      <c r="E232" s="3">
        <f t="shared" si="9"/>
        <v>2031</v>
      </c>
      <c r="F232" s="3" t="s">
        <v>34</v>
      </c>
      <c r="G232" s="202">
        <v>30.713999999999999</v>
      </c>
      <c r="I232" s="77">
        <f t="shared" si="8"/>
        <v>0</v>
      </c>
    </row>
    <row r="233" spans="1:9">
      <c r="A233" s="3">
        <v>2031</v>
      </c>
      <c r="B233" s="3" t="s">
        <v>35</v>
      </c>
      <c r="C233" s="3">
        <v>29.524000000000001</v>
      </c>
      <c r="D233" s="41"/>
      <c r="E233" s="3">
        <f t="shared" si="9"/>
        <v>2031</v>
      </c>
      <c r="F233" s="3" t="s">
        <v>35</v>
      </c>
      <c r="G233" s="202">
        <v>29.524000000000001</v>
      </c>
      <c r="I233" s="77">
        <f t="shared" si="8"/>
        <v>0</v>
      </c>
    </row>
    <row r="234" spans="1:9">
      <c r="A234" s="3">
        <v>2031</v>
      </c>
      <c r="B234" s="3" t="s">
        <v>36</v>
      </c>
      <c r="C234" s="3">
        <v>30.619</v>
      </c>
      <c r="D234" s="41"/>
      <c r="E234" s="3">
        <f t="shared" si="9"/>
        <v>2031</v>
      </c>
      <c r="F234" s="3" t="s">
        <v>36</v>
      </c>
      <c r="G234" s="202">
        <v>30.619</v>
      </c>
      <c r="I234" s="77">
        <f t="shared" si="8"/>
        <v>0</v>
      </c>
    </row>
    <row r="235" spans="1:9">
      <c r="A235" s="3">
        <v>2031</v>
      </c>
      <c r="B235" s="3" t="s">
        <v>41</v>
      </c>
      <c r="C235" s="3">
        <v>30.713999999999999</v>
      </c>
      <c r="D235" s="41"/>
      <c r="E235" s="3">
        <f t="shared" si="9"/>
        <v>2031</v>
      </c>
      <c r="F235" s="3" t="s">
        <v>41</v>
      </c>
      <c r="G235" s="202">
        <v>30.713999999999999</v>
      </c>
      <c r="I235" s="77">
        <f t="shared" si="8"/>
        <v>0</v>
      </c>
    </row>
    <row r="236" spans="1:9">
      <c r="A236" s="3">
        <v>2031</v>
      </c>
      <c r="B236" s="3" t="s">
        <v>42</v>
      </c>
      <c r="C236" s="3">
        <v>30.475999999999999</v>
      </c>
      <c r="D236" s="41"/>
      <c r="E236" s="3">
        <f t="shared" si="9"/>
        <v>2031</v>
      </c>
      <c r="F236" s="3" t="s">
        <v>42</v>
      </c>
      <c r="G236" s="202">
        <v>30.475999999999999</v>
      </c>
      <c r="I236" s="77">
        <f t="shared" si="8"/>
        <v>0</v>
      </c>
    </row>
    <row r="237" spans="1:9">
      <c r="A237" s="3">
        <v>2031</v>
      </c>
      <c r="B237" s="3" t="s">
        <v>43</v>
      </c>
      <c r="C237" s="3">
        <v>31.143000000000001</v>
      </c>
      <c r="D237" s="41"/>
      <c r="E237" s="3">
        <f t="shared" si="9"/>
        <v>2031</v>
      </c>
      <c r="F237" s="3" t="s">
        <v>43</v>
      </c>
      <c r="G237" s="202">
        <v>31.143000000000001</v>
      </c>
      <c r="I237" s="77">
        <f t="shared" si="8"/>
        <v>0</v>
      </c>
    </row>
    <row r="238" spans="1:9">
      <c r="A238" s="3">
        <v>2031</v>
      </c>
      <c r="B238" s="3" t="s">
        <v>44</v>
      </c>
      <c r="C238" s="3">
        <v>30.762</v>
      </c>
      <c r="D238" s="41"/>
      <c r="E238" s="3">
        <f t="shared" si="9"/>
        <v>2031</v>
      </c>
      <c r="F238" s="3" t="s">
        <v>44</v>
      </c>
      <c r="G238" s="202">
        <v>30.762</v>
      </c>
      <c r="I238" s="77">
        <f t="shared" si="8"/>
        <v>0</v>
      </c>
    </row>
    <row r="239" spans="1:9">
      <c r="A239" s="3">
        <v>2031</v>
      </c>
      <c r="B239" s="3" t="s">
        <v>45</v>
      </c>
      <c r="C239" s="3">
        <v>28.619</v>
      </c>
      <c r="D239" s="41"/>
      <c r="E239" s="3">
        <f t="shared" si="9"/>
        <v>2031</v>
      </c>
      <c r="F239" s="3" t="s">
        <v>45</v>
      </c>
      <c r="G239" s="202">
        <v>28.619</v>
      </c>
      <c r="I239" s="77">
        <f t="shared" si="8"/>
        <v>0</v>
      </c>
    </row>
    <row r="240" spans="1:9">
      <c r="A240" s="3">
        <v>2031</v>
      </c>
      <c r="B240" s="3" t="s">
        <v>46</v>
      </c>
      <c r="C240" s="3">
        <v>31.238</v>
      </c>
      <c r="D240" s="41"/>
      <c r="E240" s="3">
        <f t="shared" si="9"/>
        <v>2031</v>
      </c>
      <c r="F240" s="3" t="s">
        <v>46</v>
      </c>
      <c r="G240" s="202">
        <v>31.238</v>
      </c>
      <c r="I240" s="77">
        <f t="shared" si="8"/>
        <v>0</v>
      </c>
    </row>
    <row r="241" spans="1:9">
      <c r="A241" s="3">
        <v>2032</v>
      </c>
      <c r="B241" s="3" t="s">
        <v>31</v>
      </c>
      <c r="C241" s="3">
        <v>32.286000000000001</v>
      </c>
      <c r="D241" s="41"/>
      <c r="E241" s="3">
        <f t="shared" si="9"/>
        <v>2032</v>
      </c>
      <c r="F241" s="3" t="s">
        <v>31</v>
      </c>
      <c r="G241" s="202">
        <v>32.286000000000001</v>
      </c>
      <c r="I241" s="77">
        <f t="shared" si="8"/>
        <v>0</v>
      </c>
    </row>
    <row r="242" spans="1:9">
      <c r="A242" s="3">
        <v>2032</v>
      </c>
      <c r="B242" s="3" t="s">
        <v>32</v>
      </c>
      <c r="C242" s="3">
        <v>30.31</v>
      </c>
      <c r="D242" s="41"/>
      <c r="E242" s="3">
        <f t="shared" si="9"/>
        <v>2032</v>
      </c>
      <c r="F242" s="3" t="s">
        <v>32</v>
      </c>
      <c r="G242" s="202">
        <v>30.31</v>
      </c>
      <c r="I242" s="77">
        <f t="shared" si="8"/>
        <v>0</v>
      </c>
    </row>
    <row r="243" spans="1:9">
      <c r="A243" s="3">
        <v>2032</v>
      </c>
      <c r="B243" s="3" t="s">
        <v>33</v>
      </c>
      <c r="C243" s="3">
        <v>30.024000000000001</v>
      </c>
      <c r="D243" s="41"/>
      <c r="E243" s="3">
        <f t="shared" si="9"/>
        <v>2032</v>
      </c>
      <c r="F243" s="3" t="s">
        <v>33</v>
      </c>
      <c r="G243" s="202">
        <v>30.024000000000001</v>
      </c>
      <c r="I243" s="77">
        <f t="shared" si="8"/>
        <v>0</v>
      </c>
    </row>
    <row r="244" spans="1:9">
      <c r="A244" s="3">
        <v>2032</v>
      </c>
      <c r="B244" s="3" t="s">
        <v>34</v>
      </c>
      <c r="C244" s="3">
        <v>30.713999999999999</v>
      </c>
      <c r="D244" s="41"/>
      <c r="E244" s="3">
        <f t="shared" si="9"/>
        <v>2032</v>
      </c>
      <c r="F244" s="3" t="s">
        <v>34</v>
      </c>
      <c r="G244" s="202">
        <v>30.713999999999999</v>
      </c>
      <c r="I244" s="77">
        <f t="shared" si="8"/>
        <v>0</v>
      </c>
    </row>
    <row r="245" spans="1:9">
      <c r="A245" s="3">
        <v>2032</v>
      </c>
      <c r="B245" s="3" t="s">
        <v>35</v>
      </c>
      <c r="C245" s="3">
        <v>29.524000000000001</v>
      </c>
      <c r="D245" s="41"/>
      <c r="E245" s="3">
        <f t="shared" si="9"/>
        <v>2032</v>
      </c>
      <c r="F245" s="3" t="s">
        <v>35</v>
      </c>
      <c r="G245" s="202">
        <v>29.524000000000001</v>
      </c>
      <c r="I245" s="77">
        <f t="shared" si="8"/>
        <v>0</v>
      </c>
    </row>
    <row r="246" spans="1:9">
      <c r="A246" s="3">
        <v>2032</v>
      </c>
      <c r="B246" s="3" t="s">
        <v>36</v>
      </c>
      <c r="C246" s="3">
        <v>30.619</v>
      </c>
      <c r="D246" s="41"/>
      <c r="E246" s="3">
        <f t="shared" si="9"/>
        <v>2032</v>
      </c>
      <c r="F246" s="3" t="s">
        <v>36</v>
      </c>
      <c r="G246" s="202">
        <v>30.619</v>
      </c>
      <c r="I246" s="77">
        <f t="shared" si="8"/>
        <v>0</v>
      </c>
    </row>
    <row r="247" spans="1:9">
      <c r="A247" s="3">
        <v>2032</v>
      </c>
      <c r="B247" s="3" t="s">
        <v>41</v>
      </c>
      <c r="C247" s="3">
        <v>30.713999999999999</v>
      </c>
      <c r="D247" s="41"/>
      <c r="E247" s="3">
        <f t="shared" si="9"/>
        <v>2032</v>
      </c>
      <c r="F247" s="3" t="s">
        <v>41</v>
      </c>
      <c r="G247" s="202">
        <v>30.713999999999999</v>
      </c>
      <c r="I247" s="77">
        <f t="shared" si="8"/>
        <v>0</v>
      </c>
    </row>
    <row r="248" spans="1:9">
      <c r="A248" s="3">
        <v>2032</v>
      </c>
      <c r="B248" s="3" t="s">
        <v>42</v>
      </c>
      <c r="C248" s="3">
        <v>30.475999999999999</v>
      </c>
      <c r="D248" s="41"/>
      <c r="E248" s="3">
        <f t="shared" si="9"/>
        <v>2032</v>
      </c>
      <c r="F248" s="3" t="s">
        <v>42</v>
      </c>
      <c r="G248" s="202">
        <v>30.475999999999999</v>
      </c>
      <c r="I248" s="77">
        <f t="shared" si="8"/>
        <v>0</v>
      </c>
    </row>
    <row r="249" spans="1:9">
      <c r="A249" s="3">
        <v>2032</v>
      </c>
      <c r="B249" s="3" t="s">
        <v>43</v>
      </c>
      <c r="C249" s="3">
        <v>31.143000000000001</v>
      </c>
      <c r="D249" s="41"/>
      <c r="E249" s="3">
        <f t="shared" si="9"/>
        <v>2032</v>
      </c>
      <c r="F249" s="3" t="s">
        <v>43</v>
      </c>
      <c r="G249" s="202">
        <v>31.143000000000001</v>
      </c>
      <c r="I249" s="77">
        <f t="shared" si="8"/>
        <v>0</v>
      </c>
    </row>
    <row r="250" spans="1:9">
      <c r="A250" s="3">
        <v>2032</v>
      </c>
      <c r="B250" s="3" t="s">
        <v>44</v>
      </c>
      <c r="C250" s="3">
        <v>30.762</v>
      </c>
      <c r="D250" s="41"/>
      <c r="E250" s="3">
        <f t="shared" si="9"/>
        <v>2032</v>
      </c>
      <c r="F250" s="3" t="s">
        <v>44</v>
      </c>
      <c r="G250" s="202">
        <v>30.762</v>
      </c>
      <c r="I250" s="77">
        <f t="shared" si="8"/>
        <v>0</v>
      </c>
    </row>
    <row r="251" spans="1:9">
      <c r="A251" s="3">
        <v>2032</v>
      </c>
      <c r="B251" s="3" t="s">
        <v>45</v>
      </c>
      <c r="C251" s="3">
        <v>28.619</v>
      </c>
      <c r="D251" s="41"/>
      <c r="E251" s="3">
        <f t="shared" si="9"/>
        <v>2032</v>
      </c>
      <c r="F251" s="3" t="s">
        <v>45</v>
      </c>
      <c r="G251" s="202">
        <v>28.619</v>
      </c>
      <c r="I251" s="77">
        <f t="shared" si="8"/>
        <v>0</v>
      </c>
    </row>
    <row r="252" spans="1:9">
      <c r="A252" s="3">
        <v>2032</v>
      </c>
      <c r="B252" s="3" t="s">
        <v>46</v>
      </c>
      <c r="C252" s="3">
        <v>31.238</v>
      </c>
      <c r="D252" s="41"/>
      <c r="E252" s="3">
        <f t="shared" si="9"/>
        <v>2032</v>
      </c>
      <c r="F252" s="3" t="s">
        <v>46</v>
      </c>
      <c r="G252" s="202">
        <v>31.238</v>
      </c>
      <c r="I252" s="77">
        <f t="shared" si="8"/>
        <v>0</v>
      </c>
    </row>
    <row r="253" spans="1:9">
      <c r="A253" s="3">
        <v>2033</v>
      </c>
      <c r="B253" s="3" t="s">
        <v>31</v>
      </c>
      <c r="C253" s="3">
        <v>32.286000000000001</v>
      </c>
      <c r="D253" s="41"/>
      <c r="E253" s="3">
        <f t="shared" si="9"/>
        <v>2033</v>
      </c>
      <c r="F253" s="3" t="s">
        <v>31</v>
      </c>
      <c r="G253" s="202">
        <v>32.286000000000001</v>
      </c>
      <c r="I253" s="77">
        <f t="shared" si="8"/>
        <v>0</v>
      </c>
    </row>
    <row r="254" spans="1:9">
      <c r="A254" s="3">
        <v>2033</v>
      </c>
      <c r="B254" s="3" t="s">
        <v>32</v>
      </c>
      <c r="C254" s="3">
        <v>29.81</v>
      </c>
      <c r="D254" s="41"/>
      <c r="E254" s="3">
        <f t="shared" si="9"/>
        <v>2033</v>
      </c>
      <c r="F254" s="3" t="s">
        <v>32</v>
      </c>
      <c r="G254" s="202">
        <v>29.81</v>
      </c>
      <c r="I254" s="77">
        <f t="shared" si="8"/>
        <v>0</v>
      </c>
    </row>
    <row r="255" spans="1:9">
      <c r="A255" s="3">
        <v>2033</v>
      </c>
      <c r="B255" s="3" t="s">
        <v>33</v>
      </c>
      <c r="C255" s="3">
        <v>29.524000000000001</v>
      </c>
      <c r="D255" s="41"/>
      <c r="E255" s="3">
        <f t="shared" si="9"/>
        <v>2033</v>
      </c>
      <c r="F255" s="3" t="s">
        <v>33</v>
      </c>
      <c r="G255" s="202">
        <v>29.524000000000001</v>
      </c>
      <c r="I255" s="77">
        <f t="shared" si="8"/>
        <v>0</v>
      </c>
    </row>
    <row r="256" spans="1:9">
      <c r="A256" s="3">
        <v>2033</v>
      </c>
      <c r="B256" s="3" t="s">
        <v>34</v>
      </c>
      <c r="C256" s="3">
        <v>30.713999999999999</v>
      </c>
      <c r="D256" s="41"/>
      <c r="E256" s="3">
        <f t="shared" si="9"/>
        <v>2033</v>
      </c>
      <c r="F256" s="3" t="s">
        <v>34</v>
      </c>
      <c r="G256" s="202">
        <v>30.713999999999999</v>
      </c>
      <c r="I256" s="77">
        <f t="shared" si="8"/>
        <v>0</v>
      </c>
    </row>
    <row r="257" spans="1:9">
      <c r="A257" s="3">
        <v>2033</v>
      </c>
      <c r="B257" s="3" t="s">
        <v>35</v>
      </c>
      <c r="C257" s="3">
        <v>29.524000000000001</v>
      </c>
      <c r="D257" s="41"/>
      <c r="E257" s="3">
        <f t="shared" si="9"/>
        <v>2033</v>
      </c>
      <c r="F257" s="3" t="s">
        <v>35</v>
      </c>
      <c r="G257" s="202">
        <v>29.524000000000001</v>
      </c>
      <c r="I257" s="77">
        <f t="shared" si="8"/>
        <v>0</v>
      </c>
    </row>
    <row r="258" spans="1:9">
      <c r="A258" s="3">
        <v>2033</v>
      </c>
      <c r="B258" s="3" t="s">
        <v>36</v>
      </c>
      <c r="C258" s="3">
        <v>30.619</v>
      </c>
      <c r="D258" s="41"/>
      <c r="E258" s="3">
        <f t="shared" si="9"/>
        <v>2033</v>
      </c>
      <c r="F258" s="3" t="s">
        <v>36</v>
      </c>
      <c r="G258" s="202">
        <v>30.619</v>
      </c>
      <c r="I258" s="77">
        <f t="shared" si="8"/>
        <v>0</v>
      </c>
    </row>
    <row r="259" spans="1:9">
      <c r="A259" s="3">
        <v>2033</v>
      </c>
      <c r="B259" s="3" t="s">
        <v>41</v>
      </c>
      <c r="C259" s="3">
        <v>30.713999999999999</v>
      </c>
      <c r="D259" s="41"/>
      <c r="E259" s="3">
        <f t="shared" si="9"/>
        <v>2033</v>
      </c>
      <c r="F259" s="3" t="s">
        <v>41</v>
      </c>
      <c r="G259" s="202">
        <v>30.713999999999999</v>
      </c>
      <c r="I259" s="77">
        <f t="shared" si="8"/>
        <v>0</v>
      </c>
    </row>
    <row r="260" spans="1:9">
      <c r="A260" s="3">
        <v>2033</v>
      </c>
      <c r="B260" s="3" t="s">
        <v>42</v>
      </c>
      <c r="C260" s="3">
        <v>30.475999999999999</v>
      </c>
      <c r="D260" s="41"/>
      <c r="E260" s="3">
        <f t="shared" si="9"/>
        <v>2033</v>
      </c>
      <c r="F260" s="3" t="s">
        <v>42</v>
      </c>
      <c r="G260" s="202">
        <v>30.475999999999999</v>
      </c>
      <c r="I260" s="77">
        <f t="shared" si="8"/>
        <v>0</v>
      </c>
    </row>
    <row r="261" spans="1:9">
      <c r="A261" s="3">
        <v>2033</v>
      </c>
      <c r="B261" s="3" t="s">
        <v>43</v>
      </c>
      <c r="C261" s="3">
        <v>31.143000000000001</v>
      </c>
      <c r="D261" s="41"/>
      <c r="E261" s="3">
        <f t="shared" si="9"/>
        <v>2033</v>
      </c>
      <c r="F261" s="3" t="s">
        <v>43</v>
      </c>
      <c r="G261" s="202">
        <v>31.143000000000001</v>
      </c>
      <c r="I261" s="77">
        <f t="shared" si="8"/>
        <v>0</v>
      </c>
    </row>
    <row r="262" spans="1:9">
      <c r="A262" s="3">
        <v>2033</v>
      </c>
      <c r="B262" s="3" t="s">
        <v>44</v>
      </c>
      <c r="C262" s="3">
        <v>30.762</v>
      </c>
      <c r="D262" s="41"/>
      <c r="E262" s="3">
        <f t="shared" si="9"/>
        <v>2033</v>
      </c>
      <c r="F262" s="3" t="s">
        <v>44</v>
      </c>
      <c r="G262" s="202">
        <v>30.762</v>
      </c>
      <c r="I262" s="77">
        <f t="shared" si="8"/>
        <v>0</v>
      </c>
    </row>
    <row r="263" spans="1:9">
      <c r="A263" s="3">
        <v>2033</v>
      </c>
      <c r="B263" s="3" t="s">
        <v>45</v>
      </c>
      <c r="C263" s="3">
        <v>28.619</v>
      </c>
      <c r="D263" s="41"/>
      <c r="E263" s="3">
        <f t="shared" si="9"/>
        <v>2033</v>
      </c>
      <c r="F263" s="3" t="s">
        <v>45</v>
      </c>
      <c r="G263" s="202">
        <v>28.619</v>
      </c>
      <c r="I263" s="77">
        <f t="shared" ref="I263:I312" si="10">G263-C263</f>
        <v>0</v>
      </c>
    </row>
    <row r="264" spans="1:9">
      <c r="A264" s="3">
        <v>2033</v>
      </c>
      <c r="B264" s="3" t="s">
        <v>46</v>
      </c>
      <c r="C264" s="3">
        <v>31.238</v>
      </c>
      <c r="D264" s="41"/>
      <c r="E264" s="3">
        <f t="shared" si="9"/>
        <v>2033</v>
      </c>
      <c r="F264" s="3" t="s">
        <v>46</v>
      </c>
      <c r="G264" s="202">
        <v>31.238</v>
      </c>
      <c r="I264" s="77">
        <f t="shared" si="10"/>
        <v>0</v>
      </c>
    </row>
    <row r="265" spans="1:9">
      <c r="A265" s="3">
        <v>2034</v>
      </c>
      <c r="B265" s="3" t="s">
        <v>31</v>
      </c>
      <c r="C265" s="3">
        <v>32.286000000000001</v>
      </c>
      <c r="D265" s="41"/>
      <c r="E265" s="3">
        <f t="shared" si="9"/>
        <v>2034</v>
      </c>
      <c r="F265" s="3" t="s">
        <v>31</v>
      </c>
      <c r="G265" s="202">
        <v>32.286000000000001</v>
      </c>
      <c r="I265" s="77">
        <f t="shared" si="10"/>
        <v>0</v>
      </c>
    </row>
    <row r="266" spans="1:9">
      <c r="A266" s="3">
        <v>2034</v>
      </c>
      <c r="B266" s="3" t="s">
        <v>32</v>
      </c>
      <c r="C266" s="3">
        <v>29.81</v>
      </c>
      <c r="D266" s="41"/>
      <c r="E266" s="3">
        <f t="shared" si="9"/>
        <v>2034</v>
      </c>
      <c r="F266" s="3" t="s">
        <v>32</v>
      </c>
      <c r="G266" s="202">
        <v>29.81</v>
      </c>
      <c r="I266" s="77">
        <f t="shared" si="10"/>
        <v>0</v>
      </c>
    </row>
    <row r="267" spans="1:9">
      <c r="A267" s="3">
        <v>2034</v>
      </c>
      <c r="B267" s="3" t="s">
        <v>33</v>
      </c>
      <c r="C267" s="3">
        <v>29.524000000000001</v>
      </c>
      <c r="D267" s="41"/>
      <c r="E267" s="3">
        <f t="shared" si="9"/>
        <v>2034</v>
      </c>
      <c r="F267" s="3" t="s">
        <v>33</v>
      </c>
      <c r="G267" s="202">
        <v>29.524000000000001</v>
      </c>
      <c r="I267" s="77">
        <f t="shared" si="10"/>
        <v>0</v>
      </c>
    </row>
    <row r="268" spans="1:9">
      <c r="A268" s="3">
        <v>2034</v>
      </c>
      <c r="B268" s="3" t="s">
        <v>34</v>
      </c>
      <c r="C268" s="3">
        <v>30.713999999999999</v>
      </c>
      <c r="D268" s="41"/>
      <c r="E268" s="3">
        <f t="shared" si="9"/>
        <v>2034</v>
      </c>
      <c r="F268" s="3" t="s">
        <v>34</v>
      </c>
      <c r="G268" s="202">
        <v>30.713999999999999</v>
      </c>
      <c r="I268" s="77">
        <f t="shared" si="10"/>
        <v>0</v>
      </c>
    </row>
    <row r="269" spans="1:9">
      <c r="A269" s="3">
        <v>2034</v>
      </c>
      <c r="B269" s="3" t="s">
        <v>35</v>
      </c>
      <c r="C269" s="3">
        <v>29.524000000000001</v>
      </c>
      <c r="D269" s="41"/>
      <c r="E269" s="3">
        <f t="shared" si="9"/>
        <v>2034</v>
      </c>
      <c r="F269" s="3" t="s">
        <v>35</v>
      </c>
      <c r="G269" s="202">
        <v>29.524000000000001</v>
      </c>
      <c r="I269" s="77">
        <f t="shared" si="10"/>
        <v>0</v>
      </c>
    </row>
    <row r="270" spans="1:9">
      <c r="A270" s="3">
        <v>2034</v>
      </c>
      <c r="B270" s="3" t="s">
        <v>36</v>
      </c>
      <c r="C270" s="3">
        <v>30.619</v>
      </c>
      <c r="D270" s="41"/>
      <c r="E270" s="3">
        <f t="shared" si="9"/>
        <v>2034</v>
      </c>
      <c r="F270" s="3" t="s">
        <v>36</v>
      </c>
      <c r="G270" s="202">
        <v>30.619</v>
      </c>
      <c r="I270" s="77">
        <f t="shared" si="10"/>
        <v>0</v>
      </c>
    </row>
    <row r="271" spans="1:9">
      <c r="A271" s="3">
        <v>2034</v>
      </c>
      <c r="B271" s="3" t="s">
        <v>41</v>
      </c>
      <c r="C271" s="3">
        <v>30.713999999999999</v>
      </c>
      <c r="D271" s="41"/>
      <c r="E271" s="3">
        <f t="shared" si="9"/>
        <v>2034</v>
      </c>
      <c r="F271" s="3" t="s">
        <v>41</v>
      </c>
      <c r="G271" s="202">
        <v>30.713999999999999</v>
      </c>
      <c r="I271" s="77">
        <f t="shared" si="10"/>
        <v>0</v>
      </c>
    </row>
    <row r="272" spans="1:9">
      <c r="A272" s="3">
        <v>2034</v>
      </c>
      <c r="B272" s="3" t="s">
        <v>42</v>
      </c>
      <c r="C272" s="3">
        <v>30.475999999999999</v>
      </c>
      <c r="D272" s="41"/>
      <c r="E272" s="3">
        <f t="shared" si="9"/>
        <v>2034</v>
      </c>
      <c r="F272" s="3" t="s">
        <v>42</v>
      </c>
      <c r="G272" s="202">
        <v>30.475999999999999</v>
      </c>
      <c r="I272" s="77">
        <f t="shared" si="10"/>
        <v>0</v>
      </c>
    </row>
    <row r="273" spans="1:9">
      <c r="A273" s="3">
        <v>2034</v>
      </c>
      <c r="B273" s="3" t="s">
        <v>43</v>
      </c>
      <c r="C273" s="3">
        <v>31.143000000000001</v>
      </c>
      <c r="D273" s="41"/>
      <c r="E273" s="3">
        <f t="shared" si="9"/>
        <v>2034</v>
      </c>
      <c r="F273" s="3" t="s">
        <v>43</v>
      </c>
      <c r="G273" s="202">
        <v>31.143000000000001</v>
      </c>
      <c r="I273" s="77">
        <f t="shared" si="10"/>
        <v>0</v>
      </c>
    </row>
    <row r="274" spans="1:9">
      <c r="A274" s="3">
        <v>2034</v>
      </c>
      <c r="B274" s="3" t="s">
        <v>44</v>
      </c>
      <c r="C274" s="3">
        <v>30.762</v>
      </c>
      <c r="D274" s="41"/>
      <c r="E274" s="3">
        <f t="shared" si="9"/>
        <v>2034</v>
      </c>
      <c r="F274" s="3" t="s">
        <v>44</v>
      </c>
      <c r="G274" s="202">
        <v>30.762</v>
      </c>
      <c r="I274" s="77">
        <f t="shared" si="10"/>
        <v>0</v>
      </c>
    </row>
    <row r="275" spans="1:9">
      <c r="A275" s="3">
        <v>2034</v>
      </c>
      <c r="B275" s="3" t="s">
        <v>45</v>
      </c>
      <c r="C275" s="3">
        <v>28.619</v>
      </c>
      <c r="D275" s="41"/>
      <c r="E275" s="3">
        <f t="shared" si="9"/>
        <v>2034</v>
      </c>
      <c r="F275" s="3" t="s">
        <v>45</v>
      </c>
      <c r="G275" s="202">
        <v>28.619</v>
      </c>
      <c r="I275" s="77">
        <f t="shared" si="10"/>
        <v>0</v>
      </c>
    </row>
    <row r="276" spans="1:9">
      <c r="A276" s="3">
        <v>2034</v>
      </c>
      <c r="B276" s="3" t="s">
        <v>46</v>
      </c>
      <c r="C276" s="3">
        <v>31.238</v>
      </c>
      <c r="D276" s="41"/>
      <c r="E276" s="3">
        <f t="shared" si="9"/>
        <v>2034</v>
      </c>
      <c r="F276" s="3" t="s">
        <v>46</v>
      </c>
      <c r="G276" s="202">
        <v>31.238</v>
      </c>
      <c r="I276" s="77">
        <f t="shared" si="10"/>
        <v>0</v>
      </c>
    </row>
    <row r="277" spans="1:9">
      <c r="A277" s="3">
        <v>2035</v>
      </c>
      <c r="B277" s="3" t="s">
        <v>31</v>
      </c>
      <c r="C277" s="3">
        <v>32.286000000000001</v>
      </c>
      <c r="D277" s="41"/>
      <c r="E277" s="3">
        <f t="shared" si="9"/>
        <v>2035</v>
      </c>
      <c r="F277" s="3" t="s">
        <v>31</v>
      </c>
      <c r="G277" s="202">
        <v>32.286000000000001</v>
      </c>
      <c r="I277" s="77">
        <f t="shared" si="10"/>
        <v>0</v>
      </c>
    </row>
    <row r="278" spans="1:9">
      <c r="A278" s="3">
        <v>2035</v>
      </c>
      <c r="B278" s="3" t="s">
        <v>32</v>
      </c>
      <c r="C278" s="3">
        <v>29.81</v>
      </c>
      <c r="D278" s="41"/>
      <c r="E278" s="3">
        <f t="shared" si="9"/>
        <v>2035</v>
      </c>
      <c r="F278" s="3" t="s">
        <v>32</v>
      </c>
      <c r="G278" s="202">
        <v>29.81</v>
      </c>
      <c r="I278" s="77">
        <f t="shared" si="10"/>
        <v>0</v>
      </c>
    </row>
    <row r="279" spans="1:9">
      <c r="A279" s="3">
        <v>2035</v>
      </c>
      <c r="B279" s="3" t="s">
        <v>33</v>
      </c>
      <c r="C279" s="3">
        <v>29.524000000000001</v>
      </c>
      <c r="D279" s="41"/>
      <c r="E279" s="3">
        <f t="shared" si="9"/>
        <v>2035</v>
      </c>
      <c r="F279" s="3" t="s">
        <v>33</v>
      </c>
      <c r="G279" s="202">
        <v>29.524000000000001</v>
      </c>
      <c r="I279" s="77">
        <f t="shared" si="10"/>
        <v>0</v>
      </c>
    </row>
    <row r="280" spans="1:9">
      <c r="A280" s="3">
        <v>2035</v>
      </c>
      <c r="B280" s="3" t="s">
        <v>34</v>
      </c>
      <c r="C280" s="3">
        <v>30.713999999999999</v>
      </c>
      <c r="D280" s="41"/>
      <c r="E280" s="3">
        <f t="shared" si="9"/>
        <v>2035</v>
      </c>
      <c r="F280" s="3" t="s">
        <v>34</v>
      </c>
      <c r="G280" s="202">
        <v>30.713999999999999</v>
      </c>
      <c r="I280" s="77">
        <f t="shared" si="10"/>
        <v>0</v>
      </c>
    </row>
    <row r="281" spans="1:9">
      <c r="A281" s="3">
        <v>2035</v>
      </c>
      <c r="B281" s="3" t="s">
        <v>35</v>
      </c>
      <c r="C281" s="3">
        <v>29.524000000000001</v>
      </c>
      <c r="D281" s="41"/>
      <c r="E281" s="3">
        <f t="shared" ref="E281:E312" si="11">E269+1</f>
        <v>2035</v>
      </c>
      <c r="F281" s="3" t="s">
        <v>35</v>
      </c>
      <c r="G281" s="202">
        <v>29.524000000000001</v>
      </c>
      <c r="I281" s="77">
        <f t="shared" si="10"/>
        <v>0</v>
      </c>
    </row>
    <row r="282" spans="1:9">
      <c r="A282" s="3">
        <v>2035</v>
      </c>
      <c r="B282" s="3" t="s">
        <v>36</v>
      </c>
      <c r="C282" s="3">
        <v>30.619</v>
      </c>
      <c r="D282" s="41"/>
      <c r="E282" s="3">
        <f t="shared" si="11"/>
        <v>2035</v>
      </c>
      <c r="F282" s="3" t="s">
        <v>36</v>
      </c>
      <c r="G282" s="202">
        <v>30.619</v>
      </c>
      <c r="I282" s="77">
        <f t="shared" si="10"/>
        <v>0</v>
      </c>
    </row>
    <row r="283" spans="1:9">
      <c r="A283" s="3">
        <v>2035</v>
      </c>
      <c r="B283" s="3" t="s">
        <v>41</v>
      </c>
      <c r="C283" s="3">
        <v>30.713999999999999</v>
      </c>
      <c r="D283" s="41"/>
      <c r="E283" s="3">
        <f t="shared" si="11"/>
        <v>2035</v>
      </c>
      <c r="F283" s="3" t="s">
        <v>41</v>
      </c>
      <c r="G283" s="202">
        <v>30.713999999999999</v>
      </c>
      <c r="I283" s="77">
        <f t="shared" si="10"/>
        <v>0</v>
      </c>
    </row>
    <row r="284" spans="1:9">
      <c r="A284" s="3">
        <v>2035</v>
      </c>
      <c r="B284" s="3" t="s">
        <v>42</v>
      </c>
      <c r="C284" s="3">
        <v>30.475999999999999</v>
      </c>
      <c r="D284" s="41"/>
      <c r="E284" s="3">
        <f t="shared" si="11"/>
        <v>2035</v>
      </c>
      <c r="F284" s="3" t="s">
        <v>42</v>
      </c>
      <c r="G284" s="202">
        <v>30.475999999999999</v>
      </c>
      <c r="I284" s="77">
        <f t="shared" si="10"/>
        <v>0</v>
      </c>
    </row>
    <row r="285" spans="1:9">
      <c r="A285" s="3">
        <v>2035</v>
      </c>
      <c r="B285" s="3" t="s">
        <v>43</v>
      </c>
      <c r="C285" s="3">
        <v>31.143000000000001</v>
      </c>
      <c r="D285" s="41"/>
      <c r="E285" s="3">
        <f t="shared" si="11"/>
        <v>2035</v>
      </c>
      <c r="F285" s="3" t="s">
        <v>43</v>
      </c>
      <c r="G285" s="202">
        <v>31.143000000000001</v>
      </c>
      <c r="I285" s="77">
        <f t="shared" si="10"/>
        <v>0</v>
      </c>
    </row>
    <row r="286" spans="1:9">
      <c r="A286" s="3">
        <v>2035</v>
      </c>
      <c r="B286" s="3" t="s">
        <v>44</v>
      </c>
      <c r="C286" s="3">
        <v>30.762</v>
      </c>
      <c r="D286" s="41"/>
      <c r="E286" s="3">
        <f t="shared" si="11"/>
        <v>2035</v>
      </c>
      <c r="F286" s="3" t="s">
        <v>44</v>
      </c>
      <c r="G286" s="202">
        <v>30.762</v>
      </c>
      <c r="I286" s="77">
        <f t="shared" si="10"/>
        <v>0</v>
      </c>
    </row>
    <row r="287" spans="1:9">
      <c r="A287" s="3">
        <v>2035</v>
      </c>
      <c r="B287" s="3" t="s">
        <v>45</v>
      </c>
      <c r="C287" s="3">
        <v>28.619</v>
      </c>
      <c r="D287" s="41"/>
      <c r="E287" s="3">
        <f t="shared" si="11"/>
        <v>2035</v>
      </c>
      <c r="F287" s="3" t="s">
        <v>45</v>
      </c>
      <c r="G287" s="202">
        <v>28.619</v>
      </c>
      <c r="I287" s="77">
        <f t="shared" si="10"/>
        <v>0</v>
      </c>
    </row>
    <row r="288" spans="1:9">
      <c r="A288" s="3">
        <v>2035</v>
      </c>
      <c r="B288" s="3" t="s">
        <v>46</v>
      </c>
      <c r="C288" s="3">
        <v>31.238</v>
      </c>
      <c r="D288" s="41"/>
      <c r="E288" s="3">
        <f t="shared" si="11"/>
        <v>2035</v>
      </c>
      <c r="F288" s="3" t="s">
        <v>46</v>
      </c>
      <c r="G288" s="202">
        <v>31.238</v>
      </c>
      <c r="I288" s="77">
        <f t="shared" si="10"/>
        <v>0</v>
      </c>
    </row>
    <row r="289" spans="1:9">
      <c r="A289" s="3">
        <v>2036</v>
      </c>
      <c r="B289" s="3" t="s">
        <v>31</v>
      </c>
      <c r="C289" s="3">
        <v>32.286000000000001</v>
      </c>
      <c r="D289" s="41"/>
      <c r="E289" s="3">
        <f t="shared" si="11"/>
        <v>2036</v>
      </c>
      <c r="F289" s="3" t="s">
        <v>31</v>
      </c>
      <c r="G289" s="202">
        <v>32.286000000000001</v>
      </c>
      <c r="I289" s="77">
        <f t="shared" si="10"/>
        <v>0</v>
      </c>
    </row>
    <row r="290" spans="1:9">
      <c r="A290" s="3">
        <v>2036</v>
      </c>
      <c r="B290" s="3" t="s">
        <v>32</v>
      </c>
      <c r="C290" s="3">
        <v>30.31</v>
      </c>
      <c r="D290" s="41"/>
      <c r="E290" s="3">
        <f t="shared" si="11"/>
        <v>2036</v>
      </c>
      <c r="F290" s="3" t="s">
        <v>32</v>
      </c>
      <c r="G290" s="202">
        <v>30.31</v>
      </c>
      <c r="I290" s="77">
        <f t="shared" si="10"/>
        <v>0</v>
      </c>
    </row>
    <row r="291" spans="1:9">
      <c r="A291" s="3">
        <v>2036</v>
      </c>
      <c r="B291" s="3" t="s">
        <v>33</v>
      </c>
      <c r="C291" s="3">
        <v>30.024000000000001</v>
      </c>
      <c r="D291" s="41"/>
      <c r="E291" s="3">
        <f t="shared" si="11"/>
        <v>2036</v>
      </c>
      <c r="F291" s="3" t="s">
        <v>33</v>
      </c>
      <c r="G291" s="202">
        <v>30.024000000000001</v>
      </c>
      <c r="I291" s="77">
        <f t="shared" si="10"/>
        <v>0</v>
      </c>
    </row>
    <row r="292" spans="1:9">
      <c r="A292" s="3">
        <v>2036</v>
      </c>
      <c r="B292" s="3" t="s">
        <v>34</v>
      </c>
      <c r="C292" s="3">
        <v>30.713999999999999</v>
      </c>
      <c r="D292" s="41"/>
      <c r="E292" s="3">
        <f t="shared" si="11"/>
        <v>2036</v>
      </c>
      <c r="F292" s="3" t="s">
        <v>34</v>
      </c>
      <c r="G292" s="202">
        <v>30.713999999999999</v>
      </c>
      <c r="I292" s="77">
        <f t="shared" si="10"/>
        <v>0</v>
      </c>
    </row>
    <row r="293" spans="1:9">
      <c r="A293" s="3">
        <v>2036</v>
      </c>
      <c r="B293" s="3" t="s">
        <v>35</v>
      </c>
      <c r="C293" s="3">
        <v>29.524000000000001</v>
      </c>
      <c r="D293" s="41"/>
      <c r="E293" s="3">
        <f t="shared" si="11"/>
        <v>2036</v>
      </c>
      <c r="F293" s="3" t="s">
        <v>35</v>
      </c>
      <c r="G293" s="202">
        <v>29.524000000000001</v>
      </c>
      <c r="I293" s="77">
        <f t="shared" si="10"/>
        <v>0</v>
      </c>
    </row>
    <row r="294" spans="1:9">
      <c r="A294" s="3">
        <v>2036</v>
      </c>
      <c r="B294" s="3" t="s">
        <v>36</v>
      </c>
      <c r="C294" s="3">
        <v>30.619</v>
      </c>
      <c r="D294" s="41"/>
      <c r="E294" s="3">
        <f t="shared" si="11"/>
        <v>2036</v>
      </c>
      <c r="F294" s="3" t="s">
        <v>36</v>
      </c>
      <c r="G294" s="202">
        <v>30.619</v>
      </c>
      <c r="I294" s="77">
        <f t="shared" si="10"/>
        <v>0</v>
      </c>
    </row>
    <row r="295" spans="1:9">
      <c r="A295" s="3">
        <v>2036</v>
      </c>
      <c r="B295" s="3" t="s">
        <v>41</v>
      </c>
      <c r="C295" s="3">
        <v>30.713999999999999</v>
      </c>
      <c r="D295" s="41"/>
      <c r="E295" s="3">
        <f t="shared" si="11"/>
        <v>2036</v>
      </c>
      <c r="F295" s="3" t="s">
        <v>41</v>
      </c>
      <c r="G295" s="202">
        <v>30.713999999999999</v>
      </c>
      <c r="I295" s="77">
        <f t="shared" si="10"/>
        <v>0</v>
      </c>
    </row>
    <row r="296" spans="1:9">
      <c r="A296" s="3">
        <v>2036</v>
      </c>
      <c r="B296" s="3" t="s">
        <v>42</v>
      </c>
      <c r="C296" s="3">
        <v>30.475999999999999</v>
      </c>
      <c r="D296" s="41"/>
      <c r="E296" s="3">
        <f t="shared" si="11"/>
        <v>2036</v>
      </c>
      <c r="F296" s="3" t="s">
        <v>42</v>
      </c>
      <c r="G296" s="202">
        <v>30.475999999999999</v>
      </c>
      <c r="I296" s="77">
        <f t="shared" si="10"/>
        <v>0</v>
      </c>
    </row>
    <row r="297" spans="1:9">
      <c r="A297" s="3">
        <v>2036</v>
      </c>
      <c r="B297" s="3" t="s">
        <v>43</v>
      </c>
      <c r="C297" s="3">
        <v>31.143000000000001</v>
      </c>
      <c r="D297" s="41"/>
      <c r="E297" s="3">
        <f t="shared" si="11"/>
        <v>2036</v>
      </c>
      <c r="F297" s="3" t="s">
        <v>43</v>
      </c>
      <c r="G297" s="202">
        <v>31.143000000000001</v>
      </c>
      <c r="I297" s="77">
        <f t="shared" si="10"/>
        <v>0</v>
      </c>
    </row>
    <row r="298" spans="1:9">
      <c r="A298" s="3">
        <v>2036</v>
      </c>
      <c r="B298" s="3" t="s">
        <v>44</v>
      </c>
      <c r="C298" s="3">
        <v>30.762</v>
      </c>
      <c r="D298" s="41"/>
      <c r="E298" s="3">
        <f t="shared" si="11"/>
        <v>2036</v>
      </c>
      <c r="F298" s="3" t="s">
        <v>44</v>
      </c>
      <c r="G298" s="202">
        <v>30.762</v>
      </c>
      <c r="I298" s="77">
        <f t="shared" si="10"/>
        <v>0</v>
      </c>
    </row>
    <row r="299" spans="1:9">
      <c r="A299" s="3">
        <v>2036</v>
      </c>
      <c r="B299" s="3" t="s">
        <v>45</v>
      </c>
      <c r="C299" s="3">
        <v>28.619</v>
      </c>
      <c r="D299" s="41"/>
      <c r="E299" s="3">
        <f t="shared" si="11"/>
        <v>2036</v>
      </c>
      <c r="F299" s="3" t="s">
        <v>45</v>
      </c>
      <c r="G299" s="202">
        <v>28.619</v>
      </c>
      <c r="I299" s="77">
        <f t="shared" si="10"/>
        <v>0</v>
      </c>
    </row>
    <row r="300" spans="1:9">
      <c r="A300" s="3">
        <v>2036</v>
      </c>
      <c r="B300" s="3" t="s">
        <v>46</v>
      </c>
      <c r="C300" s="3">
        <v>31.238</v>
      </c>
      <c r="D300" s="41"/>
      <c r="E300" s="3">
        <f t="shared" si="11"/>
        <v>2036</v>
      </c>
      <c r="F300" s="3" t="s">
        <v>46</v>
      </c>
      <c r="G300" s="202">
        <v>31.238</v>
      </c>
      <c r="I300" s="77">
        <f t="shared" si="10"/>
        <v>0</v>
      </c>
    </row>
    <row r="301" spans="1:9">
      <c r="A301" s="3">
        <v>2037</v>
      </c>
      <c r="B301" s="3" t="s">
        <v>31</v>
      </c>
      <c r="C301" s="3">
        <v>32.286000000000001</v>
      </c>
      <c r="D301" s="41"/>
      <c r="E301" s="3">
        <f t="shared" si="11"/>
        <v>2037</v>
      </c>
      <c r="F301" s="3" t="s">
        <v>31</v>
      </c>
      <c r="G301" s="202">
        <v>32.286000000000001</v>
      </c>
      <c r="I301" s="77">
        <f t="shared" si="10"/>
        <v>0</v>
      </c>
    </row>
    <row r="302" spans="1:9">
      <c r="A302" s="3">
        <v>2037</v>
      </c>
      <c r="B302" s="3" t="s">
        <v>32</v>
      </c>
      <c r="C302" s="3">
        <v>29.81</v>
      </c>
      <c r="D302" s="41"/>
      <c r="E302" s="3">
        <f t="shared" si="11"/>
        <v>2037</v>
      </c>
      <c r="F302" s="3" t="s">
        <v>32</v>
      </c>
      <c r="G302" s="202">
        <v>29.81</v>
      </c>
      <c r="I302" s="77">
        <f t="shared" si="10"/>
        <v>0</v>
      </c>
    </row>
    <row r="303" spans="1:9">
      <c r="A303" s="3">
        <v>2037</v>
      </c>
      <c r="B303" s="3" t="s">
        <v>33</v>
      </c>
      <c r="C303" s="3">
        <v>29.524000000000001</v>
      </c>
      <c r="D303" s="41"/>
      <c r="E303" s="3">
        <f t="shared" si="11"/>
        <v>2037</v>
      </c>
      <c r="F303" s="3" t="s">
        <v>33</v>
      </c>
      <c r="G303" s="202">
        <v>29.524000000000001</v>
      </c>
      <c r="I303" s="77">
        <f t="shared" si="10"/>
        <v>0</v>
      </c>
    </row>
    <row r="304" spans="1:9">
      <c r="A304" s="3">
        <v>2037</v>
      </c>
      <c r="B304" s="3" t="s">
        <v>34</v>
      </c>
      <c r="C304" s="3">
        <v>30.713999999999999</v>
      </c>
      <c r="D304" s="41"/>
      <c r="E304" s="3">
        <f t="shared" si="11"/>
        <v>2037</v>
      </c>
      <c r="F304" s="3" t="s">
        <v>34</v>
      </c>
      <c r="G304" s="202">
        <v>30.713999999999999</v>
      </c>
      <c r="I304" s="77">
        <f t="shared" si="10"/>
        <v>0</v>
      </c>
    </row>
    <row r="305" spans="1:9">
      <c r="A305" s="3">
        <v>2037</v>
      </c>
      <c r="B305" s="3" t="s">
        <v>35</v>
      </c>
      <c r="C305" s="3">
        <v>29.524000000000001</v>
      </c>
      <c r="D305" s="41"/>
      <c r="E305" s="3">
        <f t="shared" si="11"/>
        <v>2037</v>
      </c>
      <c r="F305" s="3" t="s">
        <v>35</v>
      </c>
      <c r="G305" s="202">
        <v>29.524000000000001</v>
      </c>
      <c r="I305" s="77">
        <f t="shared" si="10"/>
        <v>0</v>
      </c>
    </row>
    <row r="306" spans="1:9">
      <c r="A306" s="3">
        <v>2037</v>
      </c>
      <c r="B306" s="3" t="s">
        <v>36</v>
      </c>
      <c r="C306" s="3">
        <v>30.619</v>
      </c>
      <c r="D306" s="41"/>
      <c r="E306" s="3">
        <f t="shared" si="11"/>
        <v>2037</v>
      </c>
      <c r="F306" s="3" t="s">
        <v>36</v>
      </c>
      <c r="G306" s="202">
        <v>30.619</v>
      </c>
      <c r="I306" s="77">
        <f t="shared" si="10"/>
        <v>0</v>
      </c>
    </row>
    <row r="307" spans="1:9">
      <c r="A307" s="3">
        <v>2037</v>
      </c>
      <c r="B307" s="3" t="s">
        <v>41</v>
      </c>
      <c r="C307" s="3">
        <v>30.713999999999999</v>
      </c>
      <c r="D307" s="41"/>
      <c r="E307" s="3">
        <f t="shared" si="11"/>
        <v>2037</v>
      </c>
      <c r="F307" s="3" t="s">
        <v>41</v>
      </c>
      <c r="G307" s="202">
        <v>30.713999999999999</v>
      </c>
      <c r="I307" s="77">
        <f t="shared" si="10"/>
        <v>0</v>
      </c>
    </row>
    <row r="308" spans="1:9">
      <c r="A308" s="3">
        <v>2037</v>
      </c>
      <c r="B308" s="3" t="s">
        <v>42</v>
      </c>
      <c r="C308" s="3">
        <v>30.475999999999999</v>
      </c>
      <c r="D308" s="41"/>
      <c r="E308" s="3">
        <f t="shared" si="11"/>
        <v>2037</v>
      </c>
      <c r="F308" s="3" t="s">
        <v>42</v>
      </c>
      <c r="G308" s="202">
        <v>30.475999999999999</v>
      </c>
      <c r="I308" s="77">
        <f t="shared" si="10"/>
        <v>0</v>
      </c>
    </row>
    <row r="309" spans="1:9">
      <c r="A309" s="3">
        <v>2037</v>
      </c>
      <c r="B309" s="3" t="s">
        <v>43</v>
      </c>
      <c r="C309" s="3">
        <v>31.143000000000001</v>
      </c>
      <c r="D309" s="41"/>
      <c r="E309" s="3">
        <f t="shared" si="11"/>
        <v>2037</v>
      </c>
      <c r="F309" s="3" t="s">
        <v>43</v>
      </c>
      <c r="G309" s="202">
        <v>31.143000000000001</v>
      </c>
      <c r="I309" s="77">
        <f t="shared" si="10"/>
        <v>0</v>
      </c>
    </row>
    <row r="310" spans="1:9">
      <c r="A310" s="3">
        <v>2037</v>
      </c>
      <c r="B310" s="3" t="s">
        <v>44</v>
      </c>
      <c r="C310" s="3">
        <v>30.762</v>
      </c>
      <c r="D310" s="41"/>
      <c r="E310" s="3">
        <f t="shared" si="11"/>
        <v>2037</v>
      </c>
      <c r="F310" s="3" t="s">
        <v>44</v>
      </c>
      <c r="G310" s="202">
        <v>30.762</v>
      </c>
      <c r="I310" s="77">
        <f t="shared" si="10"/>
        <v>0</v>
      </c>
    </row>
    <row r="311" spans="1:9">
      <c r="A311" s="3">
        <v>2037</v>
      </c>
      <c r="B311" s="3" t="s">
        <v>45</v>
      </c>
      <c r="C311" s="3">
        <v>28.619</v>
      </c>
      <c r="D311" s="41"/>
      <c r="E311" s="3">
        <f t="shared" si="11"/>
        <v>2037</v>
      </c>
      <c r="F311" s="3" t="s">
        <v>45</v>
      </c>
      <c r="G311" s="202">
        <v>28.619</v>
      </c>
      <c r="I311" s="77">
        <f t="shared" si="10"/>
        <v>0</v>
      </c>
    </row>
    <row r="312" spans="1:9">
      <c r="A312" s="3">
        <v>2037</v>
      </c>
      <c r="B312" s="3" t="s">
        <v>46</v>
      </c>
      <c r="C312" s="3">
        <v>31.238</v>
      </c>
      <c r="D312" s="41"/>
      <c r="E312" s="3">
        <f t="shared" si="11"/>
        <v>2037</v>
      </c>
      <c r="F312" s="3" t="s">
        <v>46</v>
      </c>
      <c r="G312" s="202">
        <v>31.238</v>
      </c>
      <c r="I312" s="77">
        <f t="shared" si="10"/>
        <v>0</v>
      </c>
    </row>
  </sheetData>
  <mergeCells count="1">
    <mergeCell ref="M3:Q5"/>
  </mergeCells>
  <phoneticPr fontId="4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Inputs &amp; Notes</vt:lpstr>
      <vt:lpstr>ComLg kWh Forecast</vt:lpstr>
      <vt:lpstr>ComLg Class kWh</vt:lpstr>
      <vt:lpstr>Cust MB ComLg</vt:lpstr>
      <vt:lpstr>Cust MB ComLg True Rate Spread</vt:lpstr>
      <vt:lpstr>Ind kWh Forecast</vt:lpstr>
      <vt:lpstr>Cust MB Ind</vt:lpstr>
      <vt:lpstr>Cust MB Ind True Rate Spread</vt:lpstr>
      <vt:lpstr>Avg Bill Days</vt:lpstr>
      <vt:lpstr>   </vt:lpstr>
      <vt:lpstr>COM GSD</vt:lpstr>
      <vt:lpstr>GSD-Sec</vt:lpstr>
      <vt:lpstr>GSD-Pri</vt:lpstr>
      <vt:lpstr>COM GSDTSec</vt:lpstr>
      <vt:lpstr>COM GSTOU</vt:lpstr>
      <vt:lpstr>COM LP-SEC</vt:lpstr>
      <vt:lpstr>COM LP-PRI</vt:lpstr>
      <vt:lpstr>COM LPT-SEC</vt:lpstr>
      <vt:lpstr>COM RTP</vt:lpstr>
      <vt:lpstr>      </vt:lpstr>
      <vt:lpstr>IND GS</vt:lpstr>
      <vt:lpstr>IND GSD-Sec</vt:lpstr>
      <vt:lpstr>IND GSD-Pri</vt:lpstr>
      <vt:lpstr>IND GSDTSec</vt:lpstr>
      <vt:lpstr>IND GSTOU</vt:lpstr>
      <vt:lpstr>IND LP-SEC</vt:lpstr>
      <vt:lpstr>IND LP-PRI</vt:lpstr>
      <vt:lpstr>IND LPT-SEC</vt:lpstr>
      <vt:lpstr>IND LPT-PRI</vt:lpstr>
      <vt:lpstr>IND RTP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Jun Park</cp:lastModifiedBy>
  <dcterms:created xsi:type="dcterms:W3CDTF">2007-04-30T15:00:29Z</dcterms:created>
  <dcterms:modified xsi:type="dcterms:W3CDTF">2013-08-01T21:14:19Z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-402440923</vt:i4>
  </property>
  <property fmtid="{D5CDD505-2E9C-101B-9397-08002B2CF9AE}" pid="3" name="_NewReviewCycle">
    <vt:lpwstr/>
  </property>
  <property fmtid="{D5CDD505-2E9C-101B-9397-08002B2CF9AE}" pid="4" name="_EmailSubject">
    <vt:lpwstr>Billing components 05-07</vt:lpwstr>
  </property>
  <property fmtid="{D5CDD505-2E9C-101B-9397-08002B2CF9AE}" pid="5" name="_AuthorEmail">
    <vt:lpwstr>XDONG@southernco.com</vt:lpwstr>
  </property>
  <property fmtid="{D5CDD505-2E9C-101B-9397-08002B2CF9AE}" pid="6" name="_AuthorEmailDisplayName">
    <vt:lpwstr>Dong, Xing</vt:lpwstr>
  </property>
  <property fmtid="{D5CDD505-2E9C-101B-9397-08002B2CF9AE}" pid="7" name="_ReviewingToolsShownOnce">
    <vt:lpwstr/>
  </property>
</Properties>
</file>